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tables/table3.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3.xml" ContentType="application/vnd.openxmlformats-officedocument.drawingml.chart+xml"/>
  <Override PartName="/xl/tables/table4.xml" ContentType="application/vnd.openxmlformats-officedocument.spreadsheetml.tab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tables/table5.xml" ContentType="application/vnd.openxmlformats-officedocument.spreadsheetml.table+xml"/>
  <Override PartName="/xl/comments2.xml" ContentType="application/vnd.openxmlformats-officedocument.spreadsheetml.comments+xml"/>
  <Override PartName="/xl/charts/chart6.xml" ContentType="application/vnd.openxmlformats-officedocument.drawingml.chart+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bookViews>
    <workbookView xWindow="0" yWindow="420" windowWidth="20490" windowHeight="7110" tabRatio="850" activeTab="2"/>
  </bookViews>
  <sheets>
    <sheet name="Player details" sheetId="18" r:id="rId1"/>
    <sheet name="Database" sheetId="14" r:id="rId2"/>
    <sheet name="TL" sheetId="27" r:id="rId3"/>
    <sheet name="TL Chart" sheetId="19" r:id="rId4"/>
    <sheet name="TL Gym, Field, Games" sheetId="29" r:id="rId5"/>
    <sheet name="GPS" sheetId="24" r:id="rId6"/>
    <sheet name="GPS Chart" sheetId="25" r:id="rId7"/>
    <sheet name="GPS Games" sheetId="30" r:id="rId8"/>
    <sheet name="GPS Games Chart" sheetId="32" r:id="rId9"/>
    <sheet name="Charts" sheetId="17" r:id="rId10"/>
    <sheet name="Injury Stats" sheetId="20" r:id="rId11"/>
    <sheet name="Testing Results" sheetId="21" r:id="rId12"/>
    <sheet name="Testing Charts" sheetId="22" r:id="rId13"/>
    <sheet name="Dropdown List" sheetId="23" r:id="rId14"/>
  </sheets>
  <externalReferences>
    <externalReference r:id="rId15"/>
  </externalReferences>
  <definedNames>
    <definedName name="athlete">TBLData3[[Athlete ]]</definedName>
    <definedName name="athletename">Database!$D$1:$D$1145</definedName>
    <definedName name="Data">'[1]Wellness Raw Data'!$E:$K</definedName>
    <definedName name="date">Database!$B$1:$B$1145</definedName>
    <definedName name="EWMA28">Database!#REF!</definedName>
    <definedName name="EWMA7">Database!#REF!</definedName>
    <definedName name="fatigue">#REF!</definedName>
    <definedName name="hours">#REF!</definedName>
    <definedName name="INJ">INDEX(#REF!, MATCH(#REF!,#REF!, 0))</definedName>
    <definedName name="load">Database!$E$1:$E$1145</definedName>
    <definedName name="Markers">#REF!</definedName>
    <definedName name="mood">#REF!</definedName>
    <definedName name="name">#REF!</definedName>
    <definedName name="name1">#REF!</definedName>
    <definedName name="rollingaverage">#REF!</definedName>
    <definedName name="score">#REF!</definedName>
    <definedName name="sleepq">#REF!</definedName>
    <definedName name="Slicer_Athlete">#N/A</definedName>
    <definedName name="Slicer_Athlete1">#N/A</definedName>
    <definedName name="Slicer_Athlete2">#N/A</definedName>
    <definedName name="Slicer_Date">#N/A</definedName>
    <definedName name="Slicer_Day">#N/A</definedName>
    <definedName name="Slicer_Day_Name">#N/A</definedName>
    <definedName name="Slicer_Opponents">#N/A</definedName>
    <definedName name="Slicer_Player">#N/A</definedName>
    <definedName name="Slicer_Position">#N/A</definedName>
    <definedName name="Slicer_Position1">#N/A</definedName>
    <definedName name="Slicer_Week">#N/A</definedName>
    <definedName name="Slicer_Week1">#N/A</definedName>
    <definedName name="Slicer_Week2">#N/A</definedName>
    <definedName name="Slicer_Week3">#N/A</definedName>
    <definedName name="soreness">#REF!</definedName>
    <definedName name="stress">#REF!</definedName>
    <definedName name="table4">Database!$B$2:$Q$1145</definedName>
    <definedName name="tblathletename">Database!$D:$D</definedName>
    <definedName name="tbldata">Database!$B:$E</definedName>
    <definedName name="tbldata1">#REF!</definedName>
    <definedName name="tbldata2">#REF!</definedName>
    <definedName name="tblduration">Database!#REF!</definedName>
    <definedName name="tblHR">Database!#REF!</definedName>
    <definedName name="tblHR1">Database!#REF!</definedName>
    <definedName name="tblload">Database!$E:$E</definedName>
    <definedName name="time">#REF!</definedName>
    <definedName name="timename">#REF!</definedName>
    <definedName name="WellnessTable">#REF!</definedName>
  </definedNames>
  <calcPr calcId="145621"/>
  <pivotCaches>
    <pivotCache cacheId="0" r:id="rId16"/>
    <pivotCache cacheId="1" r:id="rId17"/>
    <pivotCache cacheId="2" r:id="rId18"/>
    <pivotCache cacheId="21"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s>
    </ext>
    <ext xmlns:x14="http://schemas.microsoft.com/office/spreadsheetml/2009/9/main" uri="{79F54976-1DA5-4618-B147-4CDE4B953A38}">
      <x14:workbookPr/>
    </ext>
  </extLst>
</workbook>
</file>

<file path=xl/calcChain.xml><?xml version="1.0" encoding="utf-8"?>
<calcChain xmlns="http://schemas.openxmlformats.org/spreadsheetml/2006/main">
  <c r="P1124" i="14" l="1"/>
  <c r="Q1124" i="14"/>
  <c r="R1124" i="14" s="1"/>
  <c r="P1125" i="14"/>
  <c r="Q1125" i="14"/>
  <c r="P1126" i="14"/>
  <c r="Q1126" i="14"/>
  <c r="R1126" i="14" s="1"/>
  <c r="P1127" i="14"/>
  <c r="Q1127" i="14"/>
  <c r="P1128" i="14"/>
  <c r="Q1128" i="14"/>
  <c r="R1128" i="14" s="1"/>
  <c r="P1129" i="14"/>
  <c r="Q1129" i="14"/>
  <c r="P1131" i="14"/>
  <c r="Q1131" i="14"/>
  <c r="P1132" i="14"/>
  <c r="Q1132" i="14"/>
  <c r="R1132" i="14" s="1"/>
  <c r="P1133" i="14"/>
  <c r="Q1133" i="14"/>
  <c r="P1134" i="14"/>
  <c r="Q1134" i="14"/>
  <c r="R1134" i="14" s="1"/>
  <c r="P1135" i="14"/>
  <c r="Q1135" i="14"/>
  <c r="P1136" i="14"/>
  <c r="Q1136" i="14"/>
  <c r="R1136" i="14" s="1"/>
  <c r="P1137" i="14"/>
  <c r="Q1137" i="14"/>
  <c r="P1138" i="14"/>
  <c r="Q1138" i="14"/>
  <c r="R1138" i="14" s="1"/>
  <c r="P1139" i="14"/>
  <c r="Q1139" i="14"/>
  <c r="P1140" i="14"/>
  <c r="Q1140" i="14"/>
  <c r="R1140" i="14" s="1"/>
  <c r="P1141" i="14"/>
  <c r="Q1141" i="14"/>
  <c r="P1142" i="14"/>
  <c r="R1142" i="14" s="1"/>
  <c r="Q1142" i="14"/>
  <c r="P1143" i="14"/>
  <c r="Q1143" i="14"/>
  <c r="P1145" i="14"/>
  <c r="Q1145" i="14"/>
  <c r="R1145" i="14"/>
  <c r="R1143" i="14"/>
  <c r="R1141" i="14"/>
  <c r="R1139" i="14"/>
  <c r="R1137" i="14"/>
  <c r="R1135" i="14"/>
  <c r="R1133" i="14"/>
  <c r="R1131" i="14"/>
  <c r="R1129" i="14"/>
  <c r="R1127" i="14"/>
  <c r="R1125" i="14"/>
  <c r="E1145" i="14"/>
  <c r="E1143" i="14"/>
  <c r="E1142" i="14"/>
  <c r="F1142" i="14" s="1"/>
  <c r="E1141" i="14"/>
  <c r="E1140" i="14"/>
  <c r="G1140" i="14" s="1"/>
  <c r="E1139" i="14"/>
  <c r="E1138" i="14"/>
  <c r="F1138" i="14" s="1"/>
  <c r="E1137" i="14"/>
  <c r="E1136" i="14"/>
  <c r="G1136" i="14" s="1"/>
  <c r="E1135" i="14"/>
  <c r="E1134" i="14"/>
  <c r="F1134" i="14" s="1"/>
  <c r="E1133" i="14"/>
  <c r="E1132" i="14"/>
  <c r="G1132" i="14" s="1"/>
  <c r="E1131" i="14"/>
  <c r="E1129" i="14"/>
  <c r="E1128" i="14"/>
  <c r="G1128" i="14" s="1"/>
  <c r="E1127" i="14"/>
  <c r="E1126" i="14"/>
  <c r="F1126" i="14" s="1"/>
  <c r="E1125" i="14"/>
  <c r="E1124" i="14"/>
  <c r="G1124" i="14" s="1"/>
  <c r="A1124" i="14"/>
  <c r="A1125" i="14"/>
  <c r="A1126" i="14"/>
  <c r="A1127" i="14"/>
  <c r="A1128" i="14"/>
  <c r="A1129" i="14"/>
  <c r="A1130" i="14"/>
  <c r="A1131" i="14"/>
  <c r="A1132" i="14"/>
  <c r="A1133" i="14"/>
  <c r="A1134" i="14"/>
  <c r="A1135" i="14"/>
  <c r="A1136" i="14"/>
  <c r="A1137" i="14"/>
  <c r="A1138" i="14"/>
  <c r="A1139" i="14"/>
  <c r="A1140" i="14"/>
  <c r="A1141" i="14"/>
  <c r="A1142" i="14"/>
  <c r="A1143" i="14"/>
  <c r="A1144" i="14"/>
  <c r="A1145" i="14"/>
  <c r="C1124" i="14"/>
  <c r="C1125" i="14"/>
  <c r="C1126" i="14"/>
  <c r="C1127" i="14"/>
  <c r="C1128" i="14"/>
  <c r="C1129" i="14"/>
  <c r="C1130" i="14"/>
  <c r="C1131" i="14"/>
  <c r="C1132" i="14"/>
  <c r="C1133" i="14"/>
  <c r="C1134" i="14"/>
  <c r="C1135" i="14"/>
  <c r="C1136" i="14"/>
  <c r="C1137" i="14"/>
  <c r="C1138" i="14"/>
  <c r="C1139" i="14"/>
  <c r="C1140" i="14"/>
  <c r="C1141" i="14"/>
  <c r="C1142" i="14"/>
  <c r="C1143" i="14"/>
  <c r="C1144" i="14"/>
  <c r="C1145" i="14"/>
  <c r="F1125" i="14"/>
  <c r="F1127" i="14"/>
  <c r="F1129" i="14"/>
  <c r="F1131" i="14"/>
  <c r="F1133" i="14"/>
  <c r="F1135" i="14"/>
  <c r="F1137" i="14"/>
  <c r="F1139" i="14"/>
  <c r="F1141" i="14"/>
  <c r="F1143" i="14"/>
  <c r="F1145" i="14"/>
  <c r="G1125" i="14"/>
  <c r="G1127" i="14"/>
  <c r="G1129" i="14"/>
  <c r="G1131" i="14"/>
  <c r="G1133" i="14"/>
  <c r="G1135" i="14"/>
  <c r="G1137" i="14"/>
  <c r="G1139" i="14"/>
  <c r="G1141" i="14"/>
  <c r="G1143" i="14"/>
  <c r="G1145" i="14"/>
  <c r="H1125" i="14"/>
  <c r="H1127" i="14"/>
  <c r="H1129" i="14"/>
  <c r="H1131" i="14"/>
  <c r="H1133" i="14"/>
  <c r="H1135" i="14"/>
  <c r="H1137" i="14"/>
  <c r="H1139" i="14"/>
  <c r="H1141" i="14"/>
  <c r="H1143" i="14"/>
  <c r="H1145" i="14"/>
  <c r="I1124" i="14"/>
  <c r="I1125" i="14"/>
  <c r="I1126" i="14"/>
  <c r="I1127" i="14"/>
  <c r="I1128" i="14"/>
  <c r="I1129" i="14"/>
  <c r="I1130" i="14"/>
  <c r="I1131" i="14"/>
  <c r="I1132" i="14"/>
  <c r="I1133" i="14"/>
  <c r="I1134" i="14"/>
  <c r="I1135" i="14"/>
  <c r="I1136" i="14"/>
  <c r="I1137" i="14"/>
  <c r="I1138" i="14"/>
  <c r="I1139" i="14"/>
  <c r="I1140" i="14"/>
  <c r="I1141" i="14"/>
  <c r="I1142" i="14"/>
  <c r="I1143" i="14"/>
  <c r="I1144" i="14"/>
  <c r="I1145" i="14"/>
  <c r="J1124" i="14"/>
  <c r="J1125" i="14"/>
  <c r="J1126" i="14"/>
  <c r="J1127" i="14"/>
  <c r="J1128" i="14"/>
  <c r="J1129" i="14"/>
  <c r="J1130" i="14"/>
  <c r="J1131" i="14"/>
  <c r="J1132" i="14"/>
  <c r="J1133" i="14"/>
  <c r="J1134" i="14"/>
  <c r="J1135" i="14"/>
  <c r="J1136" i="14"/>
  <c r="J1137" i="14"/>
  <c r="J1138" i="14"/>
  <c r="J1139" i="14"/>
  <c r="J1140" i="14"/>
  <c r="J1141" i="14"/>
  <c r="J1142" i="14"/>
  <c r="J1143" i="14"/>
  <c r="J1144" i="14"/>
  <c r="J1145" i="14"/>
  <c r="K1124" i="14"/>
  <c r="K1125" i="14"/>
  <c r="K1126" i="14"/>
  <c r="K1127" i="14"/>
  <c r="K1128" i="14"/>
  <c r="K1129" i="14"/>
  <c r="K1130" i="14"/>
  <c r="K1131" i="14"/>
  <c r="K1132" i="14"/>
  <c r="K1133" i="14"/>
  <c r="K1134" i="14"/>
  <c r="K1135" i="14"/>
  <c r="K1136" i="14"/>
  <c r="K1137" i="14"/>
  <c r="K1138" i="14"/>
  <c r="K1139" i="14"/>
  <c r="K1140" i="14"/>
  <c r="K1141" i="14"/>
  <c r="K1142" i="14"/>
  <c r="K1143" i="14"/>
  <c r="K1144" i="14"/>
  <c r="K1145" i="14"/>
  <c r="L1124" i="14"/>
  <c r="L1125" i="14"/>
  <c r="L1126" i="14"/>
  <c r="L1127" i="14"/>
  <c r="L1128" i="14"/>
  <c r="L1129" i="14"/>
  <c r="L1130" i="14"/>
  <c r="L1131" i="14"/>
  <c r="L1132" i="14"/>
  <c r="L1133" i="14"/>
  <c r="L1134" i="14"/>
  <c r="L1135" i="14"/>
  <c r="L1136" i="14"/>
  <c r="L1137" i="14"/>
  <c r="L1138" i="14"/>
  <c r="L1139" i="14"/>
  <c r="L1140" i="14"/>
  <c r="L1141" i="14"/>
  <c r="L1142" i="14"/>
  <c r="L1143" i="14"/>
  <c r="L1144" i="14"/>
  <c r="L1145" i="14"/>
  <c r="S1125" i="14"/>
  <c r="S1127" i="14"/>
  <c r="S1129" i="14"/>
  <c r="S1131" i="14"/>
  <c r="S1133" i="14"/>
  <c r="S1135" i="14"/>
  <c r="S1137" i="14"/>
  <c r="S1139" i="14"/>
  <c r="S1141" i="14"/>
  <c r="S1143" i="14"/>
  <c r="S1145" i="14"/>
  <c r="A1124" i="27"/>
  <c r="A1125" i="27"/>
  <c r="A1126" i="27"/>
  <c r="A1127" i="27"/>
  <c r="A1128" i="27"/>
  <c r="A1129" i="27"/>
  <c r="A1130" i="27"/>
  <c r="A1131" i="27"/>
  <c r="A1132" i="27"/>
  <c r="A1133" i="27"/>
  <c r="A1134" i="27"/>
  <c r="A1135" i="27"/>
  <c r="A1136" i="27"/>
  <c r="A1137" i="27"/>
  <c r="A1138" i="27"/>
  <c r="A1139" i="27"/>
  <c r="A1140" i="27"/>
  <c r="A1141" i="27"/>
  <c r="A1142" i="27"/>
  <c r="A1143" i="27"/>
  <c r="A1144" i="27"/>
  <c r="A1145" i="27"/>
  <c r="C1124" i="27"/>
  <c r="C1125" i="27"/>
  <c r="C1126" i="27"/>
  <c r="C1127" i="27"/>
  <c r="C1128" i="27"/>
  <c r="C1129" i="27"/>
  <c r="C1130" i="27"/>
  <c r="C1131" i="27"/>
  <c r="C1132" i="27"/>
  <c r="C1133" i="27"/>
  <c r="C1134" i="27"/>
  <c r="C1135" i="27"/>
  <c r="C1136" i="27"/>
  <c r="C1137" i="27"/>
  <c r="C1138" i="27"/>
  <c r="C1139" i="27"/>
  <c r="C1140" i="27"/>
  <c r="C1141" i="27"/>
  <c r="C1142" i="27"/>
  <c r="C1143" i="27"/>
  <c r="C1144" i="27"/>
  <c r="C1145" i="27"/>
  <c r="I1124" i="27"/>
  <c r="AB1124" i="27" s="1"/>
  <c r="I1125" i="27"/>
  <c r="I1126" i="27"/>
  <c r="I1127" i="27"/>
  <c r="I1128" i="27"/>
  <c r="I1129" i="27"/>
  <c r="I1130" i="27"/>
  <c r="I1131" i="27"/>
  <c r="I1132" i="27"/>
  <c r="AB1132" i="27" s="1"/>
  <c r="I1133" i="27"/>
  <c r="AB1133" i="27" s="1"/>
  <c r="I1134" i="27"/>
  <c r="I1135" i="27"/>
  <c r="I1136" i="27"/>
  <c r="AB1136" i="27" s="1"/>
  <c r="I1137" i="27"/>
  <c r="AB1137" i="27" s="1"/>
  <c r="I1138" i="27"/>
  <c r="I1139" i="27"/>
  <c r="I1140" i="27"/>
  <c r="AB1140" i="27" s="1"/>
  <c r="I1141" i="27"/>
  <c r="AB1141" i="27" s="1"/>
  <c r="I1142" i="27"/>
  <c r="I1143" i="27"/>
  <c r="I1144" i="27"/>
  <c r="AB1144" i="27" s="1"/>
  <c r="E1144" i="14" s="1"/>
  <c r="I1145" i="27"/>
  <c r="N1124" i="27"/>
  <c r="N1125" i="27"/>
  <c r="N1126" i="27"/>
  <c r="AB1126" i="27" s="1"/>
  <c r="N1127" i="27"/>
  <c r="N1128" i="27"/>
  <c r="N1129" i="27"/>
  <c r="N1130" i="27"/>
  <c r="N1131" i="27"/>
  <c r="AB1131" i="27" s="1"/>
  <c r="N1132" i="27"/>
  <c r="N1133" i="27"/>
  <c r="N1134" i="27"/>
  <c r="N1135" i="27"/>
  <c r="N1136" i="27"/>
  <c r="N1137" i="27"/>
  <c r="N1138" i="27"/>
  <c r="N1139" i="27"/>
  <c r="N1140" i="27"/>
  <c r="N1141" i="27"/>
  <c r="N1142" i="27"/>
  <c r="N1143" i="27"/>
  <c r="N1144" i="27"/>
  <c r="N1145" i="27"/>
  <c r="AA1124" i="27"/>
  <c r="AA1125" i="27"/>
  <c r="AA1126" i="27"/>
  <c r="AA1127" i="27"/>
  <c r="AA1128" i="27"/>
  <c r="AA1129" i="27"/>
  <c r="AA1130" i="27"/>
  <c r="AA1131" i="27"/>
  <c r="AA1132" i="27"/>
  <c r="AA1133" i="27"/>
  <c r="AA1134" i="27"/>
  <c r="AA1135" i="27"/>
  <c r="AA1136" i="27"/>
  <c r="AA1137" i="27"/>
  <c r="AA1138" i="27"/>
  <c r="AA1139" i="27"/>
  <c r="AA1140" i="27"/>
  <c r="AA1141" i="27"/>
  <c r="AA1142" i="27"/>
  <c r="AA1143" i="27"/>
  <c r="AA1144" i="27"/>
  <c r="AA1145" i="27"/>
  <c r="AB1127" i="27"/>
  <c r="AB1130" i="27"/>
  <c r="E1130" i="14" s="1"/>
  <c r="AB1134" i="27"/>
  <c r="AB1135" i="27"/>
  <c r="AB1138" i="27"/>
  <c r="AB1139" i="27"/>
  <c r="AB1142" i="27"/>
  <c r="AB1143" i="27"/>
  <c r="N1145" i="14" l="1"/>
  <c r="N1137" i="14"/>
  <c r="N1129" i="14"/>
  <c r="O1139" i="14"/>
  <c r="O1131" i="14"/>
  <c r="N1143" i="14"/>
  <c r="G1144" i="14"/>
  <c r="Q1144" i="14"/>
  <c r="P1144" i="14"/>
  <c r="O1143" i="14"/>
  <c r="O1135" i="14"/>
  <c r="O1127" i="14"/>
  <c r="N1141" i="14"/>
  <c r="N1133" i="14"/>
  <c r="N1125" i="14"/>
  <c r="O1145" i="14"/>
  <c r="O1137" i="14"/>
  <c r="O1129" i="14"/>
  <c r="O1141" i="14"/>
  <c r="O1133" i="14"/>
  <c r="O1125" i="14"/>
  <c r="F1130" i="14"/>
  <c r="P1130" i="14"/>
  <c r="T1125" i="14" a="1"/>
  <c r="T1125" i="14" s="1"/>
  <c r="U1125" i="14" s="1"/>
  <c r="V1125" i="14" s="1"/>
  <c r="T1134" i="14" a="1"/>
  <c r="T1134" i="14" s="1"/>
  <c r="T1141" i="14" a="1"/>
  <c r="T1141" i="14" s="1"/>
  <c r="U1141" i="14" s="1"/>
  <c r="V1141" i="14" s="1"/>
  <c r="Q1130" i="14"/>
  <c r="R1130" i="14" s="1"/>
  <c r="T1128" i="14" a="1"/>
  <c r="T1128" i="14" s="1"/>
  <c r="T1143" i="14" a="1"/>
  <c r="T1143" i="14" s="1"/>
  <c r="U1143" i="14" s="1"/>
  <c r="V1143" i="14" s="1"/>
  <c r="T1130" i="14" a="1"/>
  <c r="T1130" i="14" s="1"/>
  <c r="T1145" i="14" a="1"/>
  <c r="T1145" i="14" s="1"/>
  <c r="U1145" i="14" s="1"/>
  <c r="V1145" i="14" s="1"/>
  <c r="T1132" i="14" a="1"/>
  <c r="T1132" i="14" s="1"/>
  <c r="T1139" i="14" a="1"/>
  <c r="T1139" i="14" s="1"/>
  <c r="U1139" i="14" s="1"/>
  <c r="V1139" i="14" s="1"/>
  <c r="T1136" i="14" a="1"/>
  <c r="T1136" i="14" s="1"/>
  <c r="T1137" i="14" a="1"/>
  <c r="T1137" i="14" s="1"/>
  <c r="U1137" i="14" s="1"/>
  <c r="V1137" i="14" s="1"/>
  <c r="M1144" i="14"/>
  <c r="N1127" i="14"/>
  <c r="N1131" i="14"/>
  <c r="N1135" i="14"/>
  <c r="N1139" i="14"/>
  <c r="T1142" i="14" a="1"/>
  <c r="T1142" i="14" s="1"/>
  <c r="T1138" i="14" a="1"/>
  <c r="T1138" i="14" s="1"/>
  <c r="T1135" i="14" a="1"/>
  <c r="T1135" i="14" s="1"/>
  <c r="U1135" i="14" s="1"/>
  <c r="V1135" i="14" s="1"/>
  <c r="T1131" i="14" a="1"/>
  <c r="T1131" i="14" s="1"/>
  <c r="U1131" i="14" s="1"/>
  <c r="V1131" i="14" s="1"/>
  <c r="T1127" i="14" a="1"/>
  <c r="T1127" i="14" s="1"/>
  <c r="U1127" i="14" s="1"/>
  <c r="V1127" i="14" s="1"/>
  <c r="T1124" i="14" a="1"/>
  <c r="T1124" i="14" s="1"/>
  <c r="S1142" i="14"/>
  <c r="S1138" i="14"/>
  <c r="S1134" i="14"/>
  <c r="U1134" i="14" s="1"/>
  <c r="V1134" i="14" s="1"/>
  <c r="S1130" i="14"/>
  <c r="U1130" i="14" s="1"/>
  <c r="V1130" i="14" s="1"/>
  <c r="S1126" i="14"/>
  <c r="M1134" i="14"/>
  <c r="H1144" i="14"/>
  <c r="O1144" i="14" s="1"/>
  <c r="H1140" i="14"/>
  <c r="O1140" i="14" s="1"/>
  <c r="H1136" i="14"/>
  <c r="O1136" i="14" s="1"/>
  <c r="H1132" i="14"/>
  <c r="O1132" i="14" s="1"/>
  <c r="H1128" i="14"/>
  <c r="O1128" i="14" s="1"/>
  <c r="H1124" i="14"/>
  <c r="O1124" i="14" s="1"/>
  <c r="G1142" i="14"/>
  <c r="N1142" i="14" s="1"/>
  <c r="G1138" i="14"/>
  <c r="N1138" i="14" s="1"/>
  <c r="G1134" i="14"/>
  <c r="N1134" i="14" s="1"/>
  <c r="G1130" i="14"/>
  <c r="G1126" i="14"/>
  <c r="N1126" i="14" s="1"/>
  <c r="F1144" i="14"/>
  <c r="F1140" i="14"/>
  <c r="N1140" i="14" s="1"/>
  <c r="F1136" i="14"/>
  <c r="N1136" i="14" s="1"/>
  <c r="F1132" i="14"/>
  <c r="N1132" i="14" s="1"/>
  <c r="F1128" i="14"/>
  <c r="N1128" i="14" s="1"/>
  <c r="F1124" i="14"/>
  <c r="N1124" i="14" s="1"/>
  <c r="T1144" i="14" a="1"/>
  <c r="T1144" i="14" s="1"/>
  <c r="T1140" i="14" a="1"/>
  <c r="T1140" i="14" s="1"/>
  <c r="T1133" i="14" a="1"/>
  <c r="T1133" i="14" s="1"/>
  <c r="U1133" i="14" s="1"/>
  <c r="V1133" i="14" s="1"/>
  <c r="T1129" i="14" a="1"/>
  <c r="T1129" i="14" s="1"/>
  <c r="U1129" i="14" s="1"/>
  <c r="V1129" i="14" s="1"/>
  <c r="T1126" i="14" a="1"/>
  <c r="T1126" i="14" s="1"/>
  <c r="S1144" i="14"/>
  <c r="S1140" i="14"/>
  <c r="S1136" i="14"/>
  <c r="S1132" i="14"/>
  <c r="U1132" i="14" s="1"/>
  <c r="S1128" i="14"/>
  <c r="S1124" i="14"/>
  <c r="H1142" i="14"/>
  <c r="O1142" i="14" s="1"/>
  <c r="H1138" i="14"/>
  <c r="O1138" i="14" s="1"/>
  <c r="H1134" i="14"/>
  <c r="O1134" i="14" s="1"/>
  <c r="H1130" i="14"/>
  <c r="O1130" i="14" s="1"/>
  <c r="H1126" i="14"/>
  <c r="O1126" i="14" s="1"/>
  <c r="M1132" i="14"/>
  <c r="M1138" i="14"/>
  <c r="M1139" i="14"/>
  <c r="M1128" i="14"/>
  <c r="M1131" i="14"/>
  <c r="M1124" i="14"/>
  <c r="M1130" i="14"/>
  <c r="M1143" i="14"/>
  <c r="M1135" i="14"/>
  <c r="M1127" i="14"/>
  <c r="M1140" i="14"/>
  <c r="M1136" i="14"/>
  <c r="M1142" i="14"/>
  <c r="M1126" i="14"/>
  <c r="M1141" i="14"/>
  <c r="M1133" i="14"/>
  <c r="M1125" i="14"/>
  <c r="M1145" i="14"/>
  <c r="M1137" i="14"/>
  <c r="M1129" i="14"/>
  <c r="AB1145" i="27"/>
  <c r="AB1129" i="27"/>
  <c r="AB1128" i="27"/>
  <c r="AB1125" i="27"/>
  <c r="I2" i="27"/>
  <c r="I3" i="27"/>
  <c r="I4" i="27"/>
  <c r="I5" i="27"/>
  <c r="I6" i="27"/>
  <c r="I7" i="27"/>
  <c r="I8" i="27"/>
  <c r="I9" i="27"/>
  <c r="I10" i="27"/>
  <c r="I11" i="27"/>
  <c r="I12" i="27"/>
  <c r="I13" i="27"/>
  <c r="I14" i="27"/>
  <c r="I15" i="27"/>
  <c r="I16" i="27"/>
  <c r="I17" i="27"/>
  <c r="I18" i="27"/>
  <c r="I19" i="27"/>
  <c r="I20" i="27"/>
  <c r="I21" i="27"/>
  <c r="I22" i="27"/>
  <c r="I23" i="27"/>
  <c r="I24" i="27"/>
  <c r="I25" i="27"/>
  <c r="I26" i="27"/>
  <c r="I27" i="27"/>
  <c r="I28" i="27"/>
  <c r="I29" i="27"/>
  <c r="I30" i="27"/>
  <c r="I31" i="27"/>
  <c r="I32" i="27"/>
  <c r="I33" i="27"/>
  <c r="I34" i="27"/>
  <c r="I35" i="27"/>
  <c r="I36" i="27"/>
  <c r="I37" i="27"/>
  <c r="I38" i="27"/>
  <c r="I39" i="27"/>
  <c r="I40" i="27"/>
  <c r="I41" i="27"/>
  <c r="I42" i="27"/>
  <c r="I43" i="27"/>
  <c r="I44" i="27"/>
  <c r="I45" i="27"/>
  <c r="I46" i="27"/>
  <c r="I47" i="27"/>
  <c r="I48" i="27"/>
  <c r="I49" i="27"/>
  <c r="I50" i="27"/>
  <c r="I51" i="27"/>
  <c r="I52" i="27"/>
  <c r="I53" i="27"/>
  <c r="I54" i="27"/>
  <c r="I55" i="27"/>
  <c r="I56" i="27"/>
  <c r="I57" i="27"/>
  <c r="I58" i="27"/>
  <c r="I59" i="27"/>
  <c r="I60" i="27"/>
  <c r="I61" i="27"/>
  <c r="I62" i="27"/>
  <c r="I63" i="27"/>
  <c r="I64" i="27"/>
  <c r="I65" i="27"/>
  <c r="I66" i="27"/>
  <c r="I67" i="27"/>
  <c r="I68" i="27"/>
  <c r="I69" i="27"/>
  <c r="I70" i="27"/>
  <c r="I71" i="27"/>
  <c r="I72" i="27"/>
  <c r="I73" i="27"/>
  <c r="I74" i="27"/>
  <c r="I75" i="27"/>
  <c r="I76" i="27"/>
  <c r="I77" i="27"/>
  <c r="I78" i="27"/>
  <c r="I79" i="27"/>
  <c r="I80" i="27"/>
  <c r="I81" i="27"/>
  <c r="I82" i="27"/>
  <c r="I83" i="27"/>
  <c r="I84" i="27"/>
  <c r="I85" i="27"/>
  <c r="I86" i="27"/>
  <c r="I87" i="27"/>
  <c r="I88" i="27"/>
  <c r="I89" i="27"/>
  <c r="I90" i="27"/>
  <c r="I91" i="27"/>
  <c r="I92" i="27"/>
  <c r="I93" i="27"/>
  <c r="I94" i="27"/>
  <c r="I95" i="27"/>
  <c r="I96" i="27"/>
  <c r="I97" i="27"/>
  <c r="I98" i="27"/>
  <c r="I99" i="27"/>
  <c r="I100" i="27"/>
  <c r="I101" i="27"/>
  <c r="I102" i="27"/>
  <c r="I103" i="27"/>
  <c r="I104" i="27"/>
  <c r="I105" i="27"/>
  <c r="I106" i="27"/>
  <c r="I107" i="27"/>
  <c r="I108" i="27"/>
  <c r="I109" i="27"/>
  <c r="I110" i="27"/>
  <c r="I111" i="27"/>
  <c r="I112" i="27"/>
  <c r="I113" i="27"/>
  <c r="I114" i="27"/>
  <c r="I115" i="27"/>
  <c r="I116" i="27"/>
  <c r="I117" i="27"/>
  <c r="I118" i="27"/>
  <c r="I119" i="27"/>
  <c r="I120" i="27"/>
  <c r="I121" i="27"/>
  <c r="I122" i="27"/>
  <c r="I123" i="27"/>
  <c r="I124" i="27"/>
  <c r="I125" i="27"/>
  <c r="I126" i="27"/>
  <c r="I127" i="27"/>
  <c r="I128" i="27"/>
  <c r="I129" i="27"/>
  <c r="I130" i="27"/>
  <c r="I131" i="27"/>
  <c r="I132" i="27"/>
  <c r="I133" i="27"/>
  <c r="I134" i="27"/>
  <c r="I135" i="27"/>
  <c r="I136" i="27"/>
  <c r="I137" i="27"/>
  <c r="I138" i="27"/>
  <c r="I139" i="27"/>
  <c r="I140" i="27"/>
  <c r="I141" i="27"/>
  <c r="I142" i="27"/>
  <c r="I143" i="27"/>
  <c r="I144" i="27"/>
  <c r="I145" i="27"/>
  <c r="I146" i="27"/>
  <c r="I147" i="27"/>
  <c r="I148" i="27"/>
  <c r="I149" i="27"/>
  <c r="I150" i="27"/>
  <c r="I151" i="27"/>
  <c r="I152" i="27"/>
  <c r="I153" i="27"/>
  <c r="I154" i="27"/>
  <c r="I155" i="27"/>
  <c r="I156" i="27"/>
  <c r="I157" i="27"/>
  <c r="I158" i="27"/>
  <c r="I159" i="27"/>
  <c r="I160" i="27"/>
  <c r="I161" i="27"/>
  <c r="I162" i="27"/>
  <c r="I163" i="27"/>
  <c r="I164" i="27"/>
  <c r="I165" i="27"/>
  <c r="I166" i="27"/>
  <c r="I167" i="27"/>
  <c r="I168" i="27"/>
  <c r="I169" i="27"/>
  <c r="I170" i="27"/>
  <c r="I171" i="27"/>
  <c r="I172" i="27"/>
  <c r="I173" i="27"/>
  <c r="I174" i="27"/>
  <c r="I175" i="27"/>
  <c r="I176" i="27"/>
  <c r="I177" i="27"/>
  <c r="I178" i="27"/>
  <c r="I179" i="27"/>
  <c r="I180" i="27"/>
  <c r="I181" i="27"/>
  <c r="I182" i="27"/>
  <c r="I183" i="27"/>
  <c r="I184" i="27"/>
  <c r="I185" i="27"/>
  <c r="I186" i="27"/>
  <c r="I187" i="27"/>
  <c r="I188" i="27"/>
  <c r="I189" i="27"/>
  <c r="I190" i="27"/>
  <c r="I191" i="27"/>
  <c r="I192" i="27"/>
  <c r="I193" i="27"/>
  <c r="I194" i="27"/>
  <c r="I195" i="27"/>
  <c r="I196" i="27"/>
  <c r="I197" i="27"/>
  <c r="I198" i="27"/>
  <c r="I199" i="27"/>
  <c r="I200" i="27"/>
  <c r="I201" i="27"/>
  <c r="I202" i="27"/>
  <c r="I203" i="27"/>
  <c r="I204" i="27"/>
  <c r="I205" i="27"/>
  <c r="I206" i="27"/>
  <c r="I207" i="27"/>
  <c r="I208" i="27"/>
  <c r="I209" i="27"/>
  <c r="I210" i="27"/>
  <c r="I211" i="27"/>
  <c r="I212" i="27"/>
  <c r="I213" i="27"/>
  <c r="I214" i="27"/>
  <c r="I215" i="27"/>
  <c r="I216" i="27"/>
  <c r="I217" i="27"/>
  <c r="I218" i="27"/>
  <c r="I219" i="27"/>
  <c r="I220" i="27"/>
  <c r="I221" i="27"/>
  <c r="I222" i="27"/>
  <c r="I223" i="27"/>
  <c r="I224" i="27"/>
  <c r="I225" i="27"/>
  <c r="I226" i="27"/>
  <c r="I227" i="27"/>
  <c r="I228" i="27"/>
  <c r="I229" i="27"/>
  <c r="I230" i="27"/>
  <c r="I231" i="27"/>
  <c r="I232" i="27"/>
  <c r="I233" i="27"/>
  <c r="I234" i="27"/>
  <c r="I235" i="27"/>
  <c r="I236" i="27"/>
  <c r="I237" i="27"/>
  <c r="I238" i="27"/>
  <c r="I239" i="27"/>
  <c r="I240" i="27"/>
  <c r="I241" i="27"/>
  <c r="I242" i="27"/>
  <c r="I243" i="27"/>
  <c r="I244" i="27"/>
  <c r="I245" i="27"/>
  <c r="I246" i="27"/>
  <c r="I247" i="27"/>
  <c r="I248" i="27"/>
  <c r="I249" i="27"/>
  <c r="I250" i="27"/>
  <c r="I251" i="27"/>
  <c r="I252" i="27"/>
  <c r="I253" i="27"/>
  <c r="I254" i="27"/>
  <c r="I255" i="27"/>
  <c r="I256" i="27"/>
  <c r="I257" i="27"/>
  <c r="I258" i="27"/>
  <c r="I259" i="27"/>
  <c r="I260" i="27"/>
  <c r="I261" i="27"/>
  <c r="I262" i="27"/>
  <c r="I263" i="27"/>
  <c r="I264" i="27"/>
  <c r="I265" i="27"/>
  <c r="I266" i="27"/>
  <c r="I267" i="27"/>
  <c r="I268" i="27"/>
  <c r="I269" i="27"/>
  <c r="I270" i="27"/>
  <c r="I271" i="27"/>
  <c r="I272" i="27"/>
  <c r="I273" i="27"/>
  <c r="I274" i="27"/>
  <c r="I275" i="27"/>
  <c r="I276" i="27"/>
  <c r="I277" i="27"/>
  <c r="I278" i="27"/>
  <c r="I279" i="27"/>
  <c r="I280" i="27"/>
  <c r="I281" i="27"/>
  <c r="I282" i="27"/>
  <c r="I283" i="27"/>
  <c r="I284" i="27"/>
  <c r="I285" i="27"/>
  <c r="I286" i="27"/>
  <c r="I287" i="27"/>
  <c r="I288" i="27"/>
  <c r="I289" i="27"/>
  <c r="I290" i="27"/>
  <c r="I291" i="27"/>
  <c r="I292" i="27"/>
  <c r="I293" i="27"/>
  <c r="I294" i="27"/>
  <c r="I295" i="27"/>
  <c r="I296" i="27"/>
  <c r="I297" i="27"/>
  <c r="I298" i="27"/>
  <c r="I299" i="27"/>
  <c r="I300" i="27"/>
  <c r="I301" i="27"/>
  <c r="I302" i="27"/>
  <c r="I303" i="27"/>
  <c r="I304" i="27"/>
  <c r="I305" i="27"/>
  <c r="I306" i="27"/>
  <c r="I307" i="27"/>
  <c r="I308" i="27"/>
  <c r="I309" i="27"/>
  <c r="I310" i="27"/>
  <c r="I311" i="27"/>
  <c r="I312" i="27"/>
  <c r="I313" i="27"/>
  <c r="I314" i="27"/>
  <c r="I315" i="27"/>
  <c r="I316" i="27"/>
  <c r="I317" i="27"/>
  <c r="I318" i="27"/>
  <c r="I319" i="27"/>
  <c r="I320" i="27"/>
  <c r="I321" i="27"/>
  <c r="I322" i="27"/>
  <c r="I323" i="27"/>
  <c r="I324" i="27"/>
  <c r="I325" i="27"/>
  <c r="I326" i="27"/>
  <c r="I327" i="27"/>
  <c r="I328" i="27"/>
  <c r="I329" i="27"/>
  <c r="I330" i="27"/>
  <c r="I331" i="27"/>
  <c r="I332" i="27"/>
  <c r="I333" i="27"/>
  <c r="I334" i="27"/>
  <c r="I335" i="27"/>
  <c r="I336" i="27"/>
  <c r="I337" i="27"/>
  <c r="I338" i="27"/>
  <c r="I339" i="27"/>
  <c r="I340" i="27"/>
  <c r="I341" i="27"/>
  <c r="I342" i="27"/>
  <c r="I343" i="27"/>
  <c r="I344" i="27"/>
  <c r="I345" i="27"/>
  <c r="I346" i="27"/>
  <c r="I347" i="27"/>
  <c r="I348" i="27"/>
  <c r="I349" i="27"/>
  <c r="I350" i="27"/>
  <c r="I351" i="27"/>
  <c r="I352" i="27"/>
  <c r="I353" i="27"/>
  <c r="I354" i="27"/>
  <c r="I355" i="27"/>
  <c r="I356" i="27"/>
  <c r="I357" i="27"/>
  <c r="I358" i="27"/>
  <c r="I359" i="27"/>
  <c r="I360" i="27"/>
  <c r="I361" i="27"/>
  <c r="I362" i="27"/>
  <c r="I363" i="27"/>
  <c r="I364" i="27"/>
  <c r="I365" i="27"/>
  <c r="I366" i="27"/>
  <c r="I367" i="27"/>
  <c r="I368" i="27"/>
  <c r="I369" i="27"/>
  <c r="I370" i="27"/>
  <c r="I371" i="27"/>
  <c r="I372" i="27"/>
  <c r="I373" i="27"/>
  <c r="I374" i="27"/>
  <c r="I375" i="27"/>
  <c r="I376" i="27"/>
  <c r="I377" i="27"/>
  <c r="I378" i="27"/>
  <c r="I379" i="27"/>
  <c r="I380" i="27"/>
  <c r="I381" i="27"/>
  <c r="I382" i="27"/>
  <c r="I383" i="27"/>
  <c r="I384" i="27"/>
  <c r="I385" i="27"/>
  <c r="I386" i="27"/>
  <c r="I387" i="27"/>
  <c r="I388" i="27"/>
  <c r="I389" i="27"/>
  <c r="I390" i="27"/>
  <c r="I391" i="27"/>
  <c r="I392" i="27"/>
  <c r="I393" i="27"/>
  <c r="I394" i="27"/>
  <c r="I395" i="27"/>
  <c r="I396" i="27"/>
  <c r="I397" i="27"/>
  <c r="I398" i="27"/>
  <c r="I399" i="27"/>
  <c r="I400" i="27"/>
  <c r="I401" i="27"/>
  <c r="I402" i="27"/>
  <c r="I403" i="27"/>
  <c r="I404" i="27"/>
  <c r="I405" i="27"/>
  <c r="I406" i="27"/>
  <c r="I407" i="27"/>
  <c r="I408" i="27"/>
  <c r="I409" i="27"/>
  <c r="I410" i="27"/>
  <c r="I411" i="27"/>
  <c r="I412" i="27"/>
  <c r="I413" i="27"/>
  <c r="I414" i="27"/>
  <c r="I415" i="27"/>
  <c r="I416" i="27"/>
  <c r="I417" i="27"/>
  <c r="I418" i="27"/>
  <c r="I419" i="27"/>
  <c r="I420" i="27"/>
  <c r="I421" i="27"/>
  <c r="I422" i="27"/>
  <c r="I423" i="27"/>
  <c r="I424" i="27"/>
  <c r="I425" i="27"/>
  <c r="I426" i="27"/>
  <c r="I427" i="27"/>
  <c r="I428" i="27"/>
  <c r="I429" i="27"/>
  <c r="I430" i="27"/>
  <c r="I431" i="27"/>
  <c r="I432" i="27"/>
  <c r="I433" i="27"/>
  <c r="I434" i="27"/>
  <c r="I435" i="27"/>
  <c r="I436" i="27"/>
  <c r="I437" i="27"/>
  <c r="I438" i="27"/>
  <c r="I439" i="27"/>
  <c r="I440" i="27"/>
  <c r="I441" i="27"/>
  <c r="I442" i="27"/>
  <c r="I443" i="27"/>
  <c r="I444" i="27"/>
  <c r="I445" i="27"/>
  <c r="I446" i="27"/>
  <c r="I447" i="27"/>
  <c r="I448" i="27"/>
  <c r="I449" i="27"/>
  <c r="I450" i="27"/>
  <c r="I451" i="27"/>
  <c r="I452" i="27"/>
  <c r="I453" i="27"/>
  <c r="I454" i="27"/>
  <c r="I455" i="27"/>
  <c r="I456" i="27"/>
  <c r="I457" i="27"/>
  <c r="I458" i="27"/>
  <c r="I459" i="27"/>
  <c r="I460" i="27"/>
  <c r="I461" i="27"/>
  <c r="I462" i="27"/>
  <c r="I463" i="27"/>
  <c r="I464" i="27"/>
  <c r="I465" i="27"/>
  <c r="I466" i="27"/>
  <c r="I467" i="27"/>
  <c r="I468" i="27"/>
  <c r="I469" i="27"/>
  <c r="I470" i="27"/>
  <c r="I471" i="27"/>
  <c r="I472" i="27"/>
  <c r="I473" i="27"/>
  <c r="I474" i="27"/>
  <c r="I475" i="27"/>
  <c r="I476" i="27"/>
  <c r="I477" i="27"/>
  <c r="I478" i="27"/>
  <c r="I479" i="27"/>
  <c r="I480" i="27"/>
  <c r="I481" i="27"/>
  <c r="I482" i="27"/>
  <c r="I483" i="27"/>
  <c r="I484" i="27"/>
  <c r="I485" i="27"/>
  <c r="I486" i="27"/>
  <c r="I487" i="27"/>
  <c r="I488" i="27"/>
  <c r="I489" i="27"/>
  <c r="I490" i="27"/>
  <c r="I491" i="27"/>
  <c r="I492" i="27"/>
  <c r="I493" i="27"/>
  <c r="I494" i="27"/>
  <c r="I495" i="27"/>
  <c r="I496" i="27"/>
  <c r="I497" i="27"/>
  <c r="I498" i="27"/>
  <c r="I499" i="27"/>
  <c r="I500" i="27"/>
  <c r="I501" i="27"/>
  <c r="I502" i="27"/>
  <c r="I503" i="27"/>
  <c r="I504" i="27"/>
  <c r="I505" i="27"/>
  <c r="I506" i="27"/>
  <c r="I507" i="27"/>
  <c r="I508" i="27"/>
  <c r="I509" i="27"/>
  <c r="I510" i="27"/>
  <c r="I511" i="27"/>
  <c r="I512" i="27"/>
  <c r="I513" i="27"/>
  <c r="I514" i="27"/>
  <c r="I515" i="27"/>
  <c r="I516" i="27"/>
  <c r="I517" i="27"/>
  <c r="I518" i="27"/>
  <c r="I519" i="27"/>
  <c r="I520" i="27"/>
  <c r="I521" i="27"/>
  <c r="I522" i="27"/>
  <c r="I523" i="27"/>
  <c r="I524" i="27"/>
  <c r="I525" i="27"/>
  <c r="I526" i="27"/>
  <c r="I527" i="27"/>
  <c r="I528" i="27"/>
  <c r="I529" i="27"/>
  <c r="I530" i="27"/>
  <c r="I531" i="27"/>
  <c r="I532" i="27"/>
  <c r="I533" i="27"/>
  <c r="I534" i="27"/>
  <c r="I535" i="27"/>
  <c r="I536" i="27"/>
  <c r="I537" i="27"/>
  <c r="I538" i="27"/>
  <c r="I539" i="27"/>
  <c r="I540" i="27"/>
  <c r="I541" i="27"/>
  <c r="I542" i="27"/>
  <c r="I543" i="27"/>
  <c r="I544" i="27"/>
  <c r="I545" i="27"/>
  <c r="I546" i="27"/>
  <c r="I547" i="27"/>
  <c r="I548" i="27"/>
  <c r="I549" i="27"/>
  <c r="I550" i="27"/>
  <c r="I551" i="27"/>
  <c r="I552" i="27"/>
  <c r="I553" i="27"/>
  <c r="I554" i="27"/>
  <c r="I555" i="27"/>
  <c r="I556" i="27"/>
  <c r="I557" i="27"/>
  <c r="I558" i="27"/>
  <c r="I559" i="27"/>
  <c r="I560" i="27"/>
  <c r="I561" i="27"/>
  <c r="I562" i="27"/>
  <c r="I563" i="27"/>
  <c r="I564" i="27"/>
  <c r="I565" i="27"/>
  <c r="I566" i="27"/>
  <c r="I567" i="27"/>
  <c r="I568" i="27"/>
  <c r="I569" i="27"/>
  <c r="I570" i="27"/>
  <c r="I571" i="27"/>
  <c r="I572" i="27"/>
  <c r="I573" i="27"/>
  <c r="I574" i="27"/>
  <c r="I575" i="27"/>
  <c r="I576" i="27"/>
  <c r="I577" i="27"/>
  <c r="I578" i="27"/>
  <c r="I579" i="27"/>
  <c r="I580" i="27"/>
  <c r="I581" i="27"/>
  <c r="I582" i="27"/>
  <c r="I583" i="27"/>
  <c r="I584" i="27"/>
  <c r="I585" i="27"/>
  <c r="I586" i="27"/>
  <c r="I587" i="27"/>
  <c r="I588" i="27"/>
  <c r="I589" i="27"/>
  <c r="I590" i="27"/>
  <c r="I591" i="27"/>
  <c r="I592" i="27"/>
  <c r="I593" i="27"/>
  <c r="I594" i="27"/>
  <c r="I595" i="27"/>
  <c r="I596" i="27"/>
  <c r="I597" i="27"/>
  <c r="I598" i="27"/>
  <c r="I599" i="27"/>
  <c r="I600" i="27"/>
  <c r="I601" i="27"/>
  <c r="I602" i="27"/>
  <c r="I603" i="27"/>
  <c r="I604" i="27"/>
  <c r="I605" i="27"/>
  <c r="I606" i="27"/>
  <c r="I607" i="27"/>
  <c r="I608" i="27"/>
  <c r="I609" i="27"/>
  <c r="I610" i="27"/>
  <c r="I611" i="27"/>
  <c r="I612" i="27"/>
  <c r="I613" i="27"/>
  <c r="I614" i="27"/>
  <c r="I615" i="27"/>
  <c r="I616" i="27"/>
  <c r="I617" i="27"/>
  <c r="I618" i="27"/>
  <c r="I619" i="27"/>
  <c r="I620" i="27"/>
  <c r="I621" i="27"/>
  <c r="I622" i="27"/>
  <c r="I623" i="27"/>
  <c r="I624" i="27"/>
  <c r="I625" i="27"/>
  <c r="I626" i="27"/>
  <c r="I627" i="27"/>
  <c r="I628" i="27"/>
  <c r="I629" i="27"/>
  <c r="I630" i="27"/>
  <c r="I631" i="27"/>
  <c r="I632" i="27"/>
  <c r="I633" i="27"/>
  <c r="I634" i="27"/>
  <c r="I635" i="27"/>
  <c r="I636" i="27"/>
  <c r="I637" i="27"/>
  <c r="I638" i="27"/>
  <c r="I639" i="27"/>
  <c r="I640" i="27"/>
  <c r="I641" i="27"/>
  <c r="I642" i="27"/>
  <c r="I643" i="27"/>
  <c r="I644" i="27"/>
  <c r="I645" i="27"/>
  <c r="I646" i="27"/>
  <c r="I647" i="27"/>
  <c r="I648" i="27"/>
  <c r="I649" i="27"/>
  <c r="I650" i="27"/>
  <c r="I651" i="27"/>
  <c r="I652" i="27"/>
  <c r="I653" i="27"/>
  <c r="I654" i="27"/>
  <c r="I655" i="27"/>
  <c r="I656" i="27"/>
  <c r="I657" i="27"/>
  <c r="I658" i="27"/>
  <c r="I659" i="27"/>
  <c r="I660" i="27"/>
  <c r="I661" i="27"/>
  <c r="I662" i="27"/>
  <c r="I663" i="27"/>
  <c r="I664" i="27"/>
  <c r="I665" i="27"/>
  <c r="I666" i="27"/>
  <c r="I667" i="27"/>
  <c r="I668" i="27"/>
  <c r="I669" i="27"/>
  <c r="I670" i="27"/>
  <c r="I671" i="27"/>
  <c r="I672" i="27"/>
  <c r="I673" i="27"/>
  <c r="I674" i="27"/>
  <c r="I675" i="27"/>
  <c r="I676" i="27"/>
  <c r="I677" i="27"/>
  <c r="I678" i="27"/>
  <c r="I679" i="27"/>
  <c r="I680" i="27"/>
  <c r="I681" i="27"/>
  <c r="I682" i="27"/>
  <c r="I683" i="27"/>
  <c r="I684" i="27"/>
  <c r="I685" i="27"/>
  <c r="I686" i="27"/>
  <c r="I687" i="27"/>
  <c r="I688" i="27"/>
  <c r="I689" i="27"/>
  <c r="I690" i="27"/>
  <c r="I691" i="27"/>
  <c r="I692" i="27"/>
  <c r="I693" i="27"/>
  <c r="I694" i="27"/>
  <c r="I695" i="27"/>
  <c r="I696" i="27"/>
  <c r="I697" i="27"/>
  <c r="I698" i="27"/>
  <c r="I699" i="27"/>
  <c r="I700" i="27"/>
  <c r="I701" i="27"/>
  <c r="I702" i="27"/>
  <c r="I703" i="27"/>
  <c r="I704" i="27"/>
  <c r="I705" i="27"/>
  <c r="I706" i="27"/>
  <c r="I707" i="27"/>
  <c r="I708" i="27"/>
  <c r="I709" i="27"/>
  <c r="I710" i="27"/>
  <c r="I711" i="27"/>
  <c r="I712" i="27"/>
  <c r="I713" i="27"/>
  <c r="I714" i="27"/>
  <c r="I715" i="27"/>
  <c r="I716" i="27"/>
  <c r="I717" i="27"/>
  <c r="I718" i="27"/>
  <c r="I719" i="27"/>
  <c r="I720" i="27"/>
  <c r="I721" i="27"/>
  <c r="I722" i="27"/>
  <c r="I723" i="27"/>
  <c r="I724" i="27"/>
  <c r="I725" i="27"/>
  <c r="I726" i="27"/>
  <c r="I727" i="27"/>
  <c r="I728" i="27"/>
  <c r="I729" i="27"/>
  <c r="I730" i="27"/>
  <c r="I731" i="27"/>
  <c r="I732" i="27"/>
  <c r="I733" i="27"/>
  <c r="I734" i="27"/>
  <c r="I735" i="27"/>
  <c r="I736" i="27"/>
  <c r="I737" i="27"/>
  <c r="I738" i="27"/>
  <c r="I739" i="27"/>
  <c r="I740" i="27"/>
  <c r="I741" i="27"/>
  <c r="I742" i="27"/>
  <c r="I743" i="27"/>
  <c r="I744" i="27"/>
  <c r="I745" i="27"/>
  <c r="I746" i="27"/>
  <c r="I747" i="27"/>
  <c r="I748" i="27"/>
  <c r="I749" i="27"/>
  <c r="I750" i="27"/>
  <c r="I751" i="27"/>
  <c r="I752" i="27"/>
  <c r="I753" i="27"/>
  <c r="I754" i="27"/>
  <c r="I755" i="27"/>
  <c r="I756" i="27"/>
  <c r="I757" i="27"/>
  <c r="I758" i="27"/>
  <c r="I759" i="27"/>
  <c r="I760" i="27"/>
  <c r="I761" i="27"/>
  <c r="I762" i="27"/>
  <c r="I763" i="27"/>
  <c r="I764" i="27"/>
  <c r="I765" i="27"/>
  <c r="I766" i="27"/>
  <c r="I767" i="27"/>
  <c r="I768" i="27"/>
  <c r="I769" i="27"/>
  <c r="I770" i="27"/>
  <c r="I771" i="27"/>
  <c r="I772" i="27"/>
  <c r="I773" i="27"/>
  <c r="I774" i="27"/>
  <c r="I775" i="27"/>
  <c r="I776" i="27"/>
  <c r="I777" i="27"/>
  <c r="I778" i="27"/>
  <c r="I779" i="27"/>
  <c r="I780" i="27"/>
  <c r="I781" i="27"/>
  <c r="I782" i="27"/>
  <c r="I783" i="27"/>
  <c r="I784" i="27"/>
  <c r="I785" i="27"/>
  <c r="I786" i="27"/>
  <c r="I787" i="27"/>
  <c r="I788" i="27"/>
  <c r="I789" i="27"/>
  <c r="I790" i="27"/>
  <c r="I791" i="27"/>
  <c r="I792" i="27"/>
  <c r="I793" i="27"/>
  <c r="I794" i="27"/>
  <c r="I795" i="27"/>
  <c r="I796" i="27"/>
  <c r="I797" i="27"/>
  <c r="I798" i="27"/>
  <c r="I799" i="27"/>
  <c r="I800" i="27"/>
  <c r="I801" i="27"/>
  <c r="I802" i="27"/>
  <c r="I803" i="27"/>
  <c r="I804" i="27"/>
  <c r="I805" i="27"/>
  <c r="I806" i="27"/>
  <c r="I807" i="27"/>
  <c r="I808" i="27"/>
  <c r="I809" i="27"/>
  <c r="I810" i="27"/>
  <c r="I811" i="27"/>
  <c r="I812" i="27"/>
  <c r="I813" i="27"/>
  <c r="I814" i="27"/>
  <c r="I815" i="27"/>
  <c r="I816" i="27"/>
  <c r="I817" i="27"/>
  <c r="I818" i="27"/>
  <c r="I819" i="27"/>
  <c r="I820" i="27"/>
  <c r="I821" i="27"/>
  <c r="I822" i="27"/>
  <c r="I823" i="27"/>
  <c r="I824" i="27"/>
  <c r="I825" i="27"/>
  <c r="I826" i="27"/>
  <c r="I827" i="27"/>
  <c r="I828" i="27"/>
  <c r="I829" i="27"/>
  <c r="I830" i="27"/>
  <c r="I831" i="27"/>
  <c r="I832" i="27"/>
  <c r="I833" i="27"/>
  <c r="I834" i="27"/>
  <c r="I835" i="27"/>
  <c r="I836" i="27"/>
  <c r="I837" i="27"/>
  <c r="I838" i="27"/>
  <c r="I839" i="27"/>
  <c r="I840" i="27"/>
  <c r="I841" i="27"/>
  <c r="I842" i="27"/>
  <c r="I843" i="27"/>
  <c r="I844" i="27"/>
  <c r="I845" i="27"/>
  <c r="I846" i="27"/>
  <c r="I847" i="27"/>
  <c r="I848" i="27"/>
  <c r="I849" i="27"/>
  <c r="I850" i="27"/>
  <c r="I851" i="27"/>
  <c r="I852" i="27"/>
  <c r="I853" i="27"/>
  <c r="I854" i="27"/>
  <c r="I855" i="27"/>
  <c r="I856" i="27"/>
  <c r="I857" i="27"/>
  <c r="I858" i="27"/>
  <c r="I859" i="27"/>
  <c r="I860" i="27"/>
  <c r="I861" i="27"/>
  <c r="I862" i="27"/>
  <c r="I863" i="27"/>
  <c r="I864" i="27"/>
  <c r="I865" i="27"/>
  <c r="I866" i="27"/>
  <c r="I867" i="27"/>
  <c r="I868" i="27"/>
  <c r="I869" i="27"/>
  <c r="I870" i="27"/>
  <c r="I871" i="27"/>
  <c r="I872" i="27"/>
  <c r="I873" i="27"/>
  <c r="I874" i="27"/>
  <c r="I875" i="27"/>
  <c r="I876" i="27"/>
  <c r="I877" i="27"/>
  <c r="I878" i="27"/>
  <c r="I879" i="27"/>
  <c r="I880" i="27"/>
  <c r="I881" i="27"/>
  <c r="I882" i="27"/>
  <c r="I883" i="27"/>
  <c r="I884" i="27"/>
  <c r="I885" i="27"/>
  <c r="I886" i="27"/>
  <c r="I887" i="27"/>
  <c r="I888" i="27"/>
  <c r="I889" i="27"/>
  <c r="I890" i="27"/>
  <c r="I891" i="27"/>
  <c r="I892" i="27"/>
  <c r="I893" i="27"/>
  <c r="I894" i="27"/>
  <c r="I895" i="27"/>
  <c r="I896" i="27"/>
  <c r="I897" i="27"/>
  <c r="I898" i="27"/>
  <c r="I899" i="27"/>
  <c r="I900" i="27"/>
  <c r="I901" i="27"/>
  <c r="I902" i="27"/>
  <c r="I903" i="27"/>
  <c r="I904" i="27"/>
  <c r="I905" i="27"/>
  <c r="I906" i="27"/>
  <c r="I907" i="27"/>
  <c r="I908" i="27"/>
  <c r="I909" i="27"/>
  <c r="I910" i="27"/>
  <c r="I911" i="27"/>
  <c r="I912" i="27"/>
  <c r="I913" i="27"/>
  <c r="I914" i="27"/>
  <c r="I915" i="27"/>
  <c r="I916" i="27"/>
  <c r="I917" i="27"/>
  <c r="I918" i="27"/>
  <c r="I919" i="27"/>
  <c r="I920" i="27"/>
  <c r="I921" i="27"/>
  <c r="I922" i="27"/>
  <c r="I923" i="27"/>
  <c r="I924" i="27"/>
  <c r="I925" i="27"/>
  <c r="I926" i="27"/>
  <c r="I927" i="27"/>
  <c r="I928" i="27"/>
  <c r="I929" i="27"/>
  <c r="I930" i="27"/>
  <c r="I931" i="27"/>
  <c r="I932" i="27"/>
  <c r="I933" i="27"/>
  <c r="I934" i="27"/>
  <c r="I935" i="27"/>
  <c r="I936" i="27"/>
  <c r="I937" i="27"/>
  <c r="I938" i="27"/>
  <c r="I939" i="27"/>
  <c r="I940" i="27"/>
  <c r="I941" i="27"/>
  <c r="I942" i="27"/>
  <c r="I943" i="27"/>
  <c r="I944" i="27"/>
  <c r="I945" i="27"/>
  <c r="I946" i="27"/>
  <c r="I947" i="27"/>
  <c r="I948" i="27"/>
  <c r="I949" i="27"/>
  <c r="I950" i="27"/>
  <c r="I951" i="27"/>
  <c r="I952" i="27"/>
  <c r="I953" i="27"/>
  <c r="I954" i="27"/>
  <c r="I955" i="27"/>
  <c r="I956" i="27"/>
  <c r="I957" i="27"/>
  <c r="I958" i="27"/>
  <c r="I959" i="27"/>
  <c r="I960" i="27"/>
  <c r="I961" i="27"/>
  <c r="I962" i="27"/>
  <c r="I963" i="27"/>
  <c r="I964" i="27"/>
  <c r="I965" i="27"/>
  <c r="I966" i="27"/>
  <c r="I967" i="27"/>
  <c r="I968" i="27"/>
  <c r="I969" i="27"/>
  <c r="I970" i="27"/>
  <c r="I971" i="27"/>
  <c r="I972" i="27"/>
  <c r="I973" i="27"/>
  <c r="I974" i="27"/>
  <c r="I975" i="27"/>
  <c r="I976" i="27"/>
  <c r="I977" i="27"/>
  <c r="I978" i="27"/>
  <c r="I979" i="27"/>
  <c r="I980" i="27"/>
  <c r="I981" i="27"/>
  <c r="I982" i="27"/>
  <c r="I983" i="27"/>
  <c r="I984" i="27"/>
  <c r="I985" i="27"/>
  <c r="I986" i="27"/>
  <c r="I987" i="27"/>
  <c r="I988" i="27"/>
  <c r="I989" i="27"/>
  <c r="I990" i="27"/>
  <c r="I991" i="27"/>
  <c r="I992" i="27"/>
  <c r="I993" i="27"/>
  <c r="I994" i="27"/>
  <c r="I995" i="27"/>
  <c r="I996" i="27"/>
  <c r="I997" i="27"/>
  <c r="I998" i="27"/>
  <c r="I999" i="27"/>
  <c r="I1000" i="27"/>
  <c r="I1001" i="27"/>
  <c r="I1002" i="27"/>
  <c r="I1003" i="27"/>
  <c r="I1004" i="27"/>
  <c r="I1005" i="27"/>
  <c r="I1006" i="27"/>
  <c r="I1007" i="27"/>
  <c r="I1008" i="27"/>
  <c r="I1009" i="27"/>
  <c r="I1010" i="27"/>
  <c r="I1011" i="27"/>
  <c r="I1012" i="27"/>
  <c r="I1013" i="27"/>
  <c r="I1014" i="27"/>
  <c r="I1015" i="27"/>
  <c r="I1016" i="27"/>
  <c r="I1017" i="27"/>
  <c r="I1018" i="27"/>
  <c r="I1019" i="27"/>
  <c r="I1020" i="27"/>
  <c r="I1021" i="27"/>
  <c r="I1022" i="27"/>
  <c r="I1023" i="27"/>
  <c r="I1024" i="27"/>
  <c r="I1025" i="27"/>
  <c r="I1026" i="27"/>
  <c r="I1027" i="27"/>
  <c r="I1028" i="27"/>
  <c r="I1029" i="27"/>
  <c r="I1030" i="27"/>
  <c r="I1031" i="27"/>
  <c r="I1032" i="27"/>
  <c r="I1033" i="27"/>
  <c r="I1034" i="27"/>
  <c r="I1035" i="27"/>
  <c r="I1036" i="27"/>
  <c r="I1037" i="27"/>
  <c r="I1038" i="27"/>
  <c r="I1039" i="27"/>
  <c r="I1040" i="27"/>
  <c r="I1041" i="27"/>
  <c r="I1042" i="27"/>
  <c r="I1043" i="27"/>
  <c r="I1044" i="27"/>
  <c r="I1045" i="27"/>
  <c r="I1046" i="27"/>
  <c r="I1047" i="27"/>
  <c r="I1048" i="27"/>
  <c r="I1049" i="27"/>
  <c r="I1050" i="27"/>
  <c r="I1051" i="27"/>
  <c r="I1052" i="27"/>
  <c r="I1053" i="27"/>
  <c r="I1054" i="27"/>
  <c r="I1055" i="27"/>
  <c r="I1056" i="27"/>
  <c r="I1057" i="27"/>
  <c r="I1058" i="27"/>
  <c r="I1059" i="27"/>
  <c r="I1060" i="27"/>
  <c r="I1061" i="27"/>
  <c r="I1062" i="27"/>
  <c r="I1063" i="27"/>
  <c r="I1064" i="27"/>
  <c r="I1065" i="27"/>
  <c r="I1066" i="27"/>
  <c r="I1067" i="27"/>
  <c r="I1068" i="27"/>
  <c r="I1069" i="27"/>
  <c r="I1070" i="27"/>
  <c r="I1071" i="27"/>
  <c r="I1072" i="27"/>
  <c r="I1073" i="27"/>
  <c r="I1074" i="27"/>
  <c r="I1075" i="27"/>
  <c r="I1076" i="27"/>
  <c r="I1077" i="27"/>
  <c r="I1078" i="27"/>
  <c r="I1079" i="27"/>
  <c r="I1080" i="27"/>
  <c r="I1081" i="27"/>
  <c r="I1082" i="27"/>
  <c r="I1083" i="27"/>
  <c r="I1084" i="27"/>
  <c r="I1085" i="27"/>
  <c r="I1086" i="27"/>
  <c r="I1087" i="27"/>
  <c r="I1088" i="27"/>
  <c r="I1089" i="27"/>
  <c r="I1090" i="27"/>
  <c r="I1091" i="27"/>
  <c r="I1092" i="27"/>
  <c r="I1093" i="27"/>
  <c r="I1094" i="27"/>
  <c r="I1095" i="27"/>
  <c r="I1096" i="27"/>
  <c r="I1097" i="27"/>
  <c r="I1098" i="27"/>
  <c r="I1099" i="27"/>
  <c r="I1100" i="27"/>
  <c r="I1101" i="27"/>
  <c r="I1102" i="27"/>
  <c r="I1103" i="27"/>
  <c r="I1104" i="27"/>
  <c r="I1105" i="27"/>
  <c r="I1106" i="27"/>
  <c r="I1107" i="27"/>
  <c r="I1108" i="27"/>
  <c r="I1109" i="27"/>
  <c r="I1110" i="27"/>
  <c r="I1111" i="27"/>
  <c r="I1112" i="27"/>
  <c r="I1113" i="27"/>
  <c r="I1114" i="27"/>
  <c r="I1115" i="27"/>
  <c r="I1116" i="27"/>
  <c r="I1117" i="27"/>
  <c r="I1118" i="27"/>
  <c r="I1119" i="27"/>
  <c r="I1120" i="27"/>
  <c r="I1121" i="27"/>
  <c r="I1122" i="27"/>
  <c r="I1123" i="27"/>
  <c r="N1144" i="14" l="1"/>
  <c r="R1144" i="14"/>
  <c r="U1136" i="14"/>
  <c r="V1136" i="14" s="1"/>
  <c r="U1128" i="14"/>
  <c r="V1128" i="14" s="1"/>
  <c r="U1144" i="14"/>
  <c r="V1144" i="14" s="1"/>
  <c r="U1126" i="14"/>
  <c r="V1126" i="14" s="1"/>
  <c r="U1142" i="14"/>
  <c r="V1142" i="14" s="1"/>
  <c r="U1124" i="14"/>
  <c r="V1124" i="14" s="1"/>
  <c r="U1140" i="14"/>
  <c r="V1140" i="14" s="1"/>
  <c r="U1138" i="14"/>
  <c r="V1138" i="14" s="1"/>
  <c r="V1132" i="14"/>
  <c r="N1130" i="14"/>
  <c r="A1102" i="14"/>
  <c r="A1103" i="14"/>
  <c r="A1104" i="14"/>
  <c r="A1105" i="14"/>
  <c r="A1106" i="14"/>
  <c r="A1107" i="14"/>
  <c r="A1108" i="14"/>
  <c r="A1109" i="14"/>
  <c r="A1110" i="14"/>
  <c r="A1111" i="14"/>
  <c r="A1112" i="14"/>
  <c r="A1113" i="14"/>
  <c r="A1114" i="14"/>
  <c r="A1115" i="14"/>
  <c r="A1116" i="14"/>
  <c r="A1117" i="14"/>
  <c r="A1118" i="14"/>
  <c r="A1119" i="14"/>
  <c r="A1120" i="14"/>
  <c r="A1121" i="14"/>
  <c r="A1122" i="14"/>
  <c r="A1123" i="14"/>
  <c r="C1102" i="14"/>
  <c r="C1103" i="14"/>
  <c r="C1104" i="14"/>
  <c r="C1105" i="14"/>
  <c r="C1106" i="14"/>
  <c r="C1107" i="14"/>
  <c r="C1108" i="14"/>
  <c r="C1109" i="14"/>
  <c r="C1110" i="14"/>
  <c r="C1111" i="14"/>
  <c r="C1112" i="14"/>
  <c r="C1113" i="14"/>
  <c r="C1114" i="14"/>
  <c r="C1115" i="14"/>
  <c r="C1116" i="14"/>
  <c r="C1117" i="14"/>
  <c r="C1118" i="14"/>
  <c r="C1119" i="14"/>
  <c r="C1120" i="14"/>
  <c r="C1121" i="14"/>
  <c r="C1122" i="14"/>
  <c r="C1123" i="14"/>
  <c r="A1102" i="27" l="1"/>
  <c r="A1103" i="27"/>
  <c r="A1104" i="27"/>
  <c r="A1105" i="27"/>
  <c r="A1106" i="27"/>
  <c r="A1107" i="27"/>
  <c r="A1108" i="27"/>
  <c r="A1109" i="27"/>
  <c r="A1110" i="27"/>
  <c r="A1111" i="27"/>
  <c r="A1112" i="27"/>
  <c r="A1113" i="27"/>
  <c r="A1114" i="27"/>
  <c r="A1115" i="27"/>
  <c r="A1116" i="27"/>
  <c r="A1117" i="27"/>
  <c r="A1118" i="27"/>
  <c r="A1119" i="27"/>
  <c r="A1120" i="27"/>
  <c r="A1121" i="27"/>
  <c r="A1122" i="27"/>
  <c r="A1123" i="27"/>
  <c r="C1102" i="27"/>
  <c r="C1103" i="27"/>
  <c r="C1104" i="27"/>
  <c r="C1105" i="27"/>
  <c r="C1106" i="27"/>
  <c r="C1107" i="27"/>
  <c r="C1108" i="27"/>
  <c r="C1109" i="27"/>
  <c r="C1110" i="27"/>
  <c r="C1111" i="27"/>
  <c r="C1112" i="27"/>
  <c r="C1113" i="27"/>
  <c r="C1114" i="27"/>
  <c r="C1115" i="27"/>
  <c r="C1116" i="27"/>
  <c r="C1117" i="27"/>
  <c r="C1118" i="27"/>
  <c r="C1119" i="27"/>
  <c r="C1120" i="27"/>
  <c r="C1121" i="27"/>
  <c r="C1122" i="27"/>
  <c r="C1123" i="27"/>
  <c r="N1102" i="27"/>
  <c r="AB1102" i="27" s="1"/>
  <c r="E1102" i="14" s="1"/>
  <c r="N1103" i="27"/>
  <c r="AB1103" i="27" s="1"/>
  <c r="E1103" i="14" s="1"/>
  <c r="N1104" i="27"/>
  <c r="N1105" i="27"/>
  <c r="N1106" i="27"/>
  <c r="AB1106" i="27" s="1"/>
  <c r="E1106" i="14" s="1"/>
  <c r="N1107" i="27"/>
  <c r="AB1107" i="27" s="1"/>
  <c r="E1107" i="14" s="1"/>
  <c r="N1108" i="27"/>
  <c r="N1109" i="27"/>
  <c r="N1110" i="27"/>
  <c r="AB1110" i="27" s="1"/>
  <c r="E1110" i="14" s="1"/>
  <c r="N1111" i="27"/>
  <c r="AB1111" i="27" s="1"/>
  <c r="E1111" i="14" s="1"/>
  <c r="N1112" i="27"/>
  <c r="N1113" i="27"/>
  <c r="N1114" i="27"/>
  <c r="AB1114" i="27" s="1"/>
  <c r="E1114" i="14" s="1"/>
  <c r="N1115" i="27"/>
  <c r="AB1115" i="27" s="1"/>
  <c r="E1115" i="14" s="1"/>
  <c r="N1116" i="27"/>
  <c r="N1117" i="27"/>
  <c r="N1118" i="27"/>
  <c r="AB1118" i="27" s="1"/>
  <c r="E1118" i="14" s="1"/>
  <c r="N1119" i="27"/>
  <c r="AB1119" i="27" s="1"/>
  <c r="E1119" i="14" s="1"/>
  <c r="N1120" i="27"/>
  <c r="N1121" i="27"/>
  <c r="N1122" i="27"/>
  <c r="N1123" i="27"/>
  <c r="AB1123" i="27" s="1"/>
  <c r="E1123" i="14" s="1"/>
  <c r="AA1102" i="27"/>
  <c r="AA1103" i="27"/>
  <c r="AA1104" i="27"/>
  <c r="AA1105" i="27"/>
  <c r="AA1106" i="27"/>
  <c r="AA1107" i="27"/>
  <c r="AA1108" i="27"/>
  <c r="AA1109" i="27"/>
  <c r="AA1110" i="27"/>
  <c r="AA1111" i="27"/>
  <c r="AA1112" i="27"/>
  <c r="AA1113" i="27"/>
  <c r="AA1114" i="27"/>
  <c r="AA1115" i="27"/>
  <c r="AA1116" i="27"/>
  <c r="AA1117" i="27"/>
  <c r="AA1118" i="27"/>
  <c r="AA1119" i="27"/>
  <c r="AA1120" i="27"/>
  <c r="AA1121" i="27"/>
  <c r="AA1122" i="27"/>
  <c r="AA1123" i="27"/>
  <c r="AB1122" i="27"/>
  <c r="E1122" i="14" s="1"/>
  <c r="N2" i="27"/>
  <c r="N3" i="27"/>
  <c r="N4" i="27"/>
  <c r="N5" i="27"/>
  <c r="N6" i="27"/>
  <c r="N7" i="27"/>
  <c r="N8" i="27"/>
  <c r="N9" i="27"/>
  <c r="N10" i="27"/>
  <c r="N11" i="27"/>
  <c r="N12" i="27"/>
  <c r="N13" i="27"/>
  <c r="N14" i="27"/>
  <c r="N15" i="27"/>
  <c r="N16" i="27"/>
  <c r="N17" i="27"/>
  <c r="N18" i="27"/>
  <c r="N19" i="27"/>
  <c r="N20" i="27"/>
  <c r="N21" i="27"/>
  <c r="N22" i="27"/>
  <c r="N23" i="27"/>
  <c r="N24" i="27"/>
  <c r="N25" i="27"/>
  <c r="N26" i="27"/>
  <c r="N27" i="27"/>
  <c r="N28" i="27"/>
  <c r="N29" i="27"/>
  <c r="N30" i="27"/>
  <c r="N31" i="27"/>
  <c r="N32" i="27"/>
  <c r="N33" i="27"/>
  <c r="N34" i="27"/>
  <c r="N35" i="27"/>
  <c r="N36" i="27"/>
  <c r="N37" i="27"/>
  <c r="N38" i="27"/>
  <c r="N39" i="27"/>
  <c r="N40" i="27"/>
  <c r="N41" i="27"/>
  <c r="N42" i="27"/>
  <c r="N43" i="27"/>
  <c r="N44" i="27"/>
  <c r="N45" i="27"/>
  <c r="N46" i="27"/>
  <c r="N47" i="27"/>
  <c r="N48" i="27"/>
  <c r="N49" i="27"/>
  <c r="N50" i="27"/>
  <c r="N51" i="27"/>
  <c r="N52" i="27"/>
  <c r="N53" i="27"/>
  <c r="N54" i="27"/>
  <c r="N55" i="27"/>
  <c r="N56" i="27"/>
  <c r="N57" i="27"/>
  <c r="N58" i="27"/>
  <c r="N59" i="27"/>
  <c r="N60" i="27"/>
  <c r="N61" i="27"/>
  <c r="N62" i="27"/>
  <c r="N63" i="27"/>
  <c r="N64" i="27"/>
  <c r="N65" i="27"/>
  <c r="N66" i="27"/>
  <c r="N67" i="27"/>
  <c r="N68" i="27"/>
  <c r="N69" i="27"/>
  <c r="N70" i="27"/>
  <c r="N71" i="27"/>
  <c r="N72" i="27"/>
  <c r="N73" i="27"/>
  <c r="N74" i="27"/>
  <c r="N75" i="27"/>
  <c r="N76" i="27"/>
  <c r="N77" i="27"/>
  <c r="N78" i="27"/>
  <c r="N79" i="27"/>
  <c r="N80" i="27"/>
  <c r="N81" i="27"/>
  <c r="N82" i="27"/>
  <c r="N83" i="27"/>
  <c r="N84" i="27"/>
  <c r="N85" i="27"/>
  <c r="N86" i="27"/>
  <c r="N87" i="27"/>
  <c r="N88" i="27"/>
  <c r="N89" i="27"/>
  <c r="N90" i="27"/>
  <c r="N91" i="27"/>
  <c r="N92" i="27"/>
  <c r="N93" i="27"/>
  <c r="N94" i="27"/>
  <c r="N95" i="27"/>
  <c r="N96" i="27"/>
  <c r="N97" i="27"/>
  <c r="N98" i="27"/>
  <c r="N99" i="27"/>
  <c r="N100" i="27"/>
  <c r="N101" i="27"/>
  <c r="N102" i="27"/>
  <c r="N103" i="27"/>
  <c r="N104" i="27"/>
  <c r="N105" i="27"/>
  <c r="N106" i="27"/>
  <c r="N107" i="27"/>
  <c r="N108" i="27"/>
  <c r="N109" i="27"/>
  <c r="N110" i="27"/>
  <c r="N111" i="27"/>
  <c r="N112" i="27"/>
  <c r="N113" i="27"/>
  <c r="N114" i="27"/>
  <c r="N115" i="27"/>
  <c r="N116" i="27"/>
  <c r="N117" i="27"/>
  <c r="N118" i="27"/>
  <c r="N119" i="27"/>
  <c r="N120" i="27"/>
  <c r="N121" i="27"/>
  <c r="N122" i="27"/>
  <c r="N123" i="27"/>
  <c r="N124" i="27"/>
  <c r="N125" i="27"/>
  <c r="N126" i="27"/>
  <c r="N127" i="27"/>
  <c r="N128" i="27"/>
  <c r="N129" i="27"/>
  <c r="N130" i="27"/>
  <c r="N131" i="27"/>
  <c r="N132" i="27"/>
  <c r="N133" i="27"/>
  <c r="N134" i="27"/>
  <c r="N135" i="27"/>
  <c r="N136" i="27"/>
  <c r="N137" i="27"/>
  <c r="N138" i="27"/>
  <c r="N139" i="27"/>
  <c r="N140" i="27"/>
  <c r="N141" i="27"/>
  <c r="N142" i="27"/>
  <c r="N143" i="27"/>
  <c r="N144" i="27"/>
  <c r="N145" i="27"/>
  <c r="N146" i="27"/>
  <c r="N147" i="27"/>
  <c r="N148" i="27"/>
  <c r="N149" i="27"/>
  <c r="N150" i="27"/>
  <c r="N151" i="27"/>
  <c r="N152" i="27"/>
  <c r="N153" i="27"/>
  <c r="N154" i="27"/>
  <c r="N155" i="27"/>
  <c r="N156" i="27"/>
  <c r="N157" i="27"/>
  <c r="N158" i="27"/>
  <c r="N159" i="27"/>
  <c r="N160" i="27"/>
  <c r="N161" i="27"/>
  <c r="N162" i="27"/>
  <c r="N163" i="27"/>
  <c r="N164" i="27"/>
  <c r="N165" i="27"/>
  <c r="N166" i="27"/>
  <c r="N167" i="27"/>
  <c r="N168" i="27"/>
  <c r="N169" i="27"/>
  <c r="N170" i="27"/>
  <c r="N171" i="27"/>
  <c r="N172" i="27"/>
  <c r="N173" i="27"/>
  <c r="N174" i="27"/>
  <c r="N175" i="27"/>
  <c r="N176" i="27"/>
  <c r="N177" i="27"/>
  <c r="N178" i="27"/>
  <c r="N179" i="27"/>
  <c r="N180" i="27"/>
  <c r="N181" i="27"/>
  <c r="N182" i="27"/>
  <c r="N183" i="27"/>
  <c r="N184" i="27"/>
  <c r="N185" i="27"/>
  <c r="N186" i="27"/>
  <c r="N187" i="27"/>
  <c r="N188" i="27"/>
  <c r="N189" i="27"/>
  <c r="N190" i="27"/>
  <c r="N191" i="27"/>
  <c r="N192" i="27"/>
  <c r="N193" i="27"/>
  <c r="N194" i="27"/>
  <c r="N195" i="27"/>
  <c r="N196" i="27"/>
  <c r="N197" i="27"/>
  <c r="N198" i="27"/>
  <c r="N199" i="27"/>
  <c r="N200" i="27"/>
  <c r="N201" i="27"/>
  <c r="N202" i="27"/>
  <c r="N203" i="27"/>
  <c r="N204" i="27"/>
  <c r="N205" i="27"/>
  <c r="N206" i="27"/>
  <c r="N207" i="27"/>
  <c r="N208" i="27"/>
  <c r="N209" i="27"/>
  <c r="N210" i="27"/>
  <c r="N211" i="27"/>
  <c r="N212" i="27"/>
  <c r="N213" i="27"/>
  <c r="N214" i="27"/>
  <c r="N215" i="27"/>
  <c r="N216" i="27"/>
  <c r="N217" i="27"/>
  <c r="N218" i="27"/>
  <c r="N219" i="27"/>
  <c r="N220" i="27"/>
  <c r="N221" i="27"/>
  <c r="N222" i="27"/>
  <c r="N223" i="27"/>
  <c r="N224" i="27"/>
  <c r="N225" i="27"/>
  <c r="N226" i="27"/>
  <c r="N227" i="27"/>
  <c r="N228" i="27"/>
  <c r="N229" i="27"/>
  <c r="N230" i="27"/>
  <c r="N231" i="27"/>
  <c r="N232" i="27"/>
  <c r="N233" i="27"/>
  <c r="N234" i="27"/>
  <c r="N235" i="27"/>
  <c r="N236" i="27"/>
  <c r="N237" i="27"/>
  <c r="N238" i="27"/>
  <c r="N239" i="27"/>
  <c r="N240" i="27"/>
  <c r="N241" i="27"/>
  <c r="N242" i="27"/>
  <c r="N243" i="27"/>
  <c r="N244" i="27"/>
  <c r="N245" i="27"/>
  <c r="N246" i="27"/>
  <c r="N247" i="27"/>
  <c r="N248" i="27"/>
  <c r="N249" i="27"/>
  <c r="N250" i="27"/>
  <c r="N251" i="27"/>
  <c r="N252" i="27"/>
  <c r="N253" i="27"/>
  <c r="N254" i="27"/>
  <c r="N255" i="27"/>
  <c r="N256" i="27"/>
  <c r="N257" i="27"/>
  <c r="N258" i="27"/>
  <c r="N259" i="27"/>
  <c r="N260" i="27"/>
  <c r="N261" i="27"/>
  <c r="N262" i="27"/>
  <c r="N263" i="27"/>
  <c r="N264" i="27"/>
  <c r="N265" i="27"/>
  <c r="N266" i="27"/>
  <c r="N267" i="27"/>
  <c r="N268" i="27"/>
  <c r="N269" i="27"/>
  <c r="N270" i="27"/>
  <c r="N271" i="27"/>
  <c r="N272" i="27"/>
  <c r="N273" i="27"/>
  <c r="N274" i="27"/>
  <c r="N275" i="27"/>
  <c r="N276" i="27"/>
  <c r="N277" i="27"/>
  <c r="N278" i="27"/>
  <c r="N279" i="27"/>
  <c r="N280" i="27"/>
  <c r="N281" i="27"/>
  <c r="N282" i="27"/>
  <c r="N283" i="27"/>
  <c r="N284" i="27"/>
  <c r="N285" i="27"/>
  <c r="N286" i="27"/>
  <c r="N287" i="27"/>
  <c r="N288" i="27"/>
  <c r="N289" i="27"/>
  <c r="N290" i="27"/>
  <c r="N291" i="27"/>
  <c r="N292" i="27"/>
  <c r="N293" i="27"/>
  <c r="N294" i="27"/>
  <c r="N295" i="27"/>
  <c r="N296" i="27"/>
  <c r="N297" i="27"/>
  <c r="N298" i="27"/>
  <c r="N299" i="27"/>
  <c r="N300" i="27"/>
  <c r="N301" i="27"/>
  <c r="N302" i="27"/>
  <c r="N303" i="27"/>
  <c r="N304" i="27"/>
  <c r="N305" i="27"/>
  <c r="N306" i="27"/>
  <c r="N307" i="27"/>
  <c r="N308" i="27"/>
  <c r="N309" i="27"/>
  <c r="N310" i="27"/>
  <c r="N311" i="27"/>
  <c r="N312" i="27"/>
  <c r="N313" i="27"/>
  <c r="N314" i="27"/>
  <c r="N315" i="27"/>
  <c r="N316" i="27"/>
  <c r="N317" i="27"/>
  <c r="N318" i="27"/>
  <c r="N319" i="27"/>
  <c r="N320" i="27"/>
  <c r="N321" i="27"/>
  <c r="N322" i="27"/>
  <c r="N323" i="27"/>
  <c r="N324" i="27"/>
  <c r="N325" i="27"/>
  <c r="N326" i="27"/>
  <c r="N327" i="27"/>
  <c r="N328" i="27"/>
  <c r="N329" i="27"/>
  <c r="N330" i="27"/>
  <c r="N331" i="27"/>
  <c r="N332" i="27"/>
  <c r="N333" i="27"/>
  <c r="N334" i="27"/>
  <c r="N335" i="27"/>
  <c r="N336" i="27"/>
  <c r="N337" i="27"/>
  <c r="N338" i="27"/>
  <c r="N339" i="27"/>
  <c r="N340" i="27"/>
  <c r="N341" i="27"/>
  <c r="N342" i="27"/>
  <c r="N343" i="27"/>
  <c r="N344" i="27"/>
  <c r="N345" i="27"/>
  <c r="N346" i="27"/>
  <c r="N347" i="27"/>
  <c r="N348" i="27"/>
  <c r="N349" i="27"/>
  <c r="N350" i="27"/>
  <c r="N351" i="27"/>
  <c r="N352" i="27"/>
  <c r="N353" i="27"/>
  <c r="N354" i="27"/>
  <c r="N355" i="27"/>
  <c r="N356" i="27"/>
  <c r="N357" i="27"/>
  <c r="N358" i="27"/>
  <c r="N359" i="27"/>
  <c r="N360" i="27"/>
  <c r="N361" i="27"/>
  <c r="N362" i="27"/>
  <c r="N363" i="27"/>
  <c r="N364" i="27"/>
  <c r="N365" i="27"/>
  <c r="N366" i="27"/>
  <c r="N367" i="27"/>
  <c r="N368" i="27"/>
  <c r="N369" i="27"/>
  <c r="N370" i="27"/>
  <c r="N371" i="27"/>
  <c r="N372" i="27"/>
  <c r="N373" i="27"/>
  <c r="N374" i="27"/>
  <c r="N375" i="27"/>
  <c r="N376" i="27"/>
  <c r="N377" i="27"/>
  <c r="N378" i="27"/>
  <c r="N379" i="27"/>
  <c r="N380" i="27"/>
  <c r="N381" i="27"/>
  <c r="N382" i="27"/>
  <c r="N383" i="27"/>
  <c r="N384" i="27"/>
  <c r="N385" i="27"/>
  <c r="N386" i="27"/>
  <c r="N387" i="27"/>
  <c r="N388" i="27"/>
  <c r="N389" i="27"/>
  <c r="N390" i="27"/>
  <c r="N391" i="27"/>
  <c r="N392" i="27"/>
  <c r="N393" i="27"/>
  <c r="N394" i="27"/>
  <c r="N395" i="27"/>
  <c r="N396" i="27"/>
  <c r="N397" i="27"/>
  <c r="N398" i="27"/>
  <c r="N399" i="27"/>
  <c r="N400" i="27"/>
  <c r="N401" i="27"/>
  <c r="N402" i="27"/>
  <c r="N403" i="27"/>
  <c r="N404" i="27"/>
  <c r="N405" i="27"/>
  <c r="N406" i="27"/>
  <c r="N407" i="27"/>
  <c r="N408" i="27"/>
  <c r="N409" i="27"/>
  <c r="N410" i="27"/>
  <c r="N411" i="27"/>
  <c r="N412" i="27"/>
  <c r="N413" i="27"/>
  <c r="N414" i="27"/>
  <c r="N415" i="27"/>
  <c r="N416" i="27"/>
  <c r="N417" i="27"/>
  <c r="N418" i="27"/>
  <c r="N419" i="27"/>
  <c r="N420" i="27"/>
  <c r="N421" i="27"/>
  <c r="N422" i="27"/>
  <c r="N423" i="27"/>
  <c r="N424" i="27"/>
  <c r="N425" i="27"/>
  <c r="N426" i="27"/>
  <c r="N427" i="27"/>
  <c r="N428" i="27"/>
  <c r="N429" i="27"/>
  <c r="N430" i="27"/>
  <c r="N431" i="27"/>
  <c r="N432" i="27"/>
  <c r="N433" i="27"/>
  <c r="N434" i="27"/>
  <c r="N435" i="27"/>
  <c r="N436" i="27"/>
  <c r="N437" i="27"/>
  <c r="N438" i="27"/>
  <c r="N439" i="27"/>
  <c r="N440" i="27"/>
  <c r="N441" i="27"/>
  <c r="N442" i="27"/>
  <c r="N443" i="27"/>
  <c r="N444" i="27"/>
  <c r="N445" i="27"/>
  <c r="N446" i="27"/>
  <c r="N447" i="27"/>
  <c r="N448" i="27"/>
  <c r="N449" i="27"/>
  <c r="N450" i="27"/>
  <c r="N451" i="27"/>
  <c r="N452" i="27"/>
  <c r="N453" i="27"/>
  <c r="N454" i="27"/>
  <c r="N455" i="27"/>
  <c r="N456" i="27"/>
  <c r="N457" i="27"/>
  <c r="N458" i="27"/>
  <c r="N459" i="27"/>
  <c r="N460" i="27"/>
  <c r="N461" i="27"/>
  <c r="N462" i="27"/>
  <c r="N463" i="27"/>
  <c r="N464" i="27"/>
  <c r="N465" i="27"/>
  <c r="N466" i="27"/>
  <c r="N467" i="27"/>
  <c r="N468" i="27"/>
  <c r="N469" i="27"/>
  <c r="N470" i="27"/>
  <c r="N471" i="27"/>
  <c r="N472" i="27"/>
  <c r="N473" i="27"/>
  <c r="N474" i="27"/>
  <c r="N475" i="27"/>
  <c r="N476" i="27"/>
  <c r="N477" i="27"/>
  <c r="N478" i="27"/>
  <c r="N479" i="27"/>
  <c r="N480" i="27"/>
  <c r="N481" i="27"/>
  <c r="N482" i="27"/>
  <c r="N483" i="27"/>
  <c r="N484" i="27"/>
  <c r="N485" i="27"/>
  <c r="N486" i="27"/>
  <c r="N487" i="27"/>
  <c r="N488" i="27"/>
  <c r="N489" i="27"/>
  <c r="N490" i="27"/>
  <c r="N491" i="27"/>
  <c r="N492" i="27"/>
  <c r="N493" i="27"/>
  <c r="N494" i="27"/>
  <c r="N495" i="27"/>
  <c r="N496" i="27"/>
  <c r="N497" i="27"/>
  <c r="N498" i="27"/>
  <c r="N499" i="27"/>
  <c r="N500" i="27"/>
  <c r="N501" i="27"/>
  <c r="N502" i="27"/>
  <c r="N503" i="27"/>
  <c r="N504" i="27"/>
  <c r="N505" i="27"/>
  <c r="N506" i="27"/>
  <c r="N507" i="27"/>
  <c r="N508" i="27"/>
  <c r="N509" i="27"/>
  <c r="N510" i="27"/>
  <c r="N511" i="27"/>
  <c r="N512" i="27"/>
  <c r="N513" i="27"/>
  <c r="N514" i="27"/>
  <c r="N515" i="27"/>
  <c r="N516" i="27"/>
  <c r="N517" i="27"/>
  <c r="N518" i="27"/>
  <c r="N519" i="27"/>
  <c r="N520" i="27"/>
  <c r="N521" i="27"/>
  <c r="N522" i="27"/>
  <c r="N523" i="27"/>
  <c r="N524" i="27"/>
  <c r="N525" i="27"/>
  <c r="N526" i="27"/>
  <c r="N527" i="27"/>
  <c r="N528" i="27"/>
  <c r="N529" i="27"/>
  <c r="N530" i="27"/>
  <c r="N531" i="27"/>
  <c r="N532" i="27"/>
  <c r="N533" i="27"/>
  <c r="N534" i="27"/>
  <c r="N535" i="27"/>
  <c r="N536" i="27"/>
  <c r="N537" i="27"/>
  <c r="N538" i="27"/>
  <c r="N539" i="27"/>
  <c r="N540" i="27"/>
  <c r="N541" i="27"/>
  <c r="N542" i="27"/>
  <c r="N543" i="27"/>
  <c r="N544" i="27"/>
  <c r="N545" i="27"/>
  <c r="N546" i="27"/>
  <c r="N547" i="27"/>
  <c r="N548" i="27"/>
  <c r="N549" i="27"/>
  <c r="N550" i="27"/>
  <c r="N551" i="27"/>
  <c r="N552" i="27"/>
  <c r="N553" i="27"/>
  <c r="N554" i="27"/>
  <c r="N555" i="27"/>
  <c r="N556" i="27"/>
  <c r="N557" i="27"/>
  <c r="N558" i="27"/>
  <c r="N559" i="27"/>
  <c r="N560" i="27"/>
  <c r="N561" i="27"/>
  <c r="N562" i="27"/>
  <c r="N563" i="27"/>
  <c r="N564" i="27"/>
  <c r="N565" i="27"/>
  <c r="N566" i="27"/>
  <c r="N567" i="27"/>
  <c r="N568" i="27"/>
  <c r="N569" i="27"/>
  <c r="N570" i="27"/>
  <c r="N571" i="27"/>
  <c r="N572" i="27"/>
  <c r="N573" i="27"/>
  <c r="N574" i="27"/>
  <c r="N575" i="27"/>
  <c r="N576" i="27"/>
  <c r="N577" i="27"/>
  <c r="N578" i="27"/>
  <c r="N579" i="27"/>
  <c r="N580" i="27"/>
  <c r="N581" i="27"/>
  <c r="N582" i="27"/>
  <c r="N583" i="27"/>
  <c r="N584" i="27"/>
  <c r="N585" i="27"/>
  <c r="N586" i="27"/>
  <c r="N587" i="27"/>
  <c r="N588" i="27"/>
  <c r="N589" i="27"/>
  <c r="N590" i="27"/>
  <c r="N591" i="27"/>
  <c r="N592" i="27"/>
  <c r="N593" i="27"/>
  <c r="N594" i="27"/>
  <c r="N595" i="27"/>
  <c r="N596" i="27"/>
  <c r="N597" i="27"/>
  <c r="N598" i="27"/>
  <c r="N599" i="27"/>
  <c r="N600" i="27"/>
  <c r="N601" i="27"/>
  <c r="N602" i="27"/>
  <c r="N603" i="27"/>
  <c r="N604" i="27"/>
  <c r="N605" i="27"/>
  <c r="N606" i="27"/>
  <c r="N607" i="27"/>
  <c r="N608" i="27"/>
  <c r="N609" i="27"/>
  <c r="N610" i="27"/>
  <c r="N611" i="27"/>
  <c r="N612" i="27"/>
  <c r="N613" i="27"/>
  <c r="N614" i="27"/>
  <c r="N615" i="27"/>
  <c r="N616" i="27"/>
  <c r="N617" i="27"/>
  <c r="N618" i="27"/>
  <c r="N619" i="27"/>
  <c r="N620" i="27"/>
  <c r="N621" i="27"/>
  <c r="N622" i="27"/>
  <c r="N623" i="27"/>
  <c r="N624" i="27"/>
  <c r="N625" i="27"/>
  <c r="N626" i="27"/>
  <c r="N627" i="27"/>
  <c r="N628" i="27"/>
  <c r="N629" i="27"/>
  <c r="N630" i="27"/>
  <c r="N631" i="27"/>
  <c r="N632" i="27"/>
  <c r="N633" i="27"/>
  <c r="N634" i="27"/>
  <c r="N635" i="27"/>
  <c r="N636" i="27"/>
  <c r="N637" i="27"/>
  <c r="N638" i="27"/>
  <c r="N639" i="27"/>
  <c r="N640" i="27"/>
  <c r="N641" i="27"/>
  <c r="N642" i="27"/>
  <c r="N643" i="27"/>
  <c r="N644" i="27"/>
  <c r="N645" i="27"/>
  <c r="N646" i="27"/>
  <c r="N647" i="27"/>
  <c r="N648" i="27"/>
  <c r="N649" i="27"/>
  <c r="N650" i="27"/>
  <c r="N651" i="27"/>
  <c r="N652" i="27"/>
  <c r="N653" i="27"/>
  <c r="N654" i="27"/>
  <c r="N655" i="27"/>
  <c r="N656" i="27"/>
  <c r="N657" i="27"/>
  <c r="N658" i="27"/>
  <c r="N659" i="27"/>
  <c r="N660" i="27"/>
  <c r="N661" i="27"/>
  <c r="N662" i="27"/>
  <c r="N663" i="27"/>
  <c r="N664" i="27"/>
  <c r="N665" i="27"/>
  <c r="N666" i="27"/>
  <c r="N667" i="27"/>
  <c r="N668" i="27"/>
  <c r="N669" i="27"/>
  <c r="N670" i="27"/>
  <c r="N671" i="27"/>
  <c r="N672" i="27"/>
  <c r="N673" i="27"/>
  <c r="N674" i="27"/>
  <c r="N675" i="27"/>
  <c r="N676" i="27"/>
  <c r="N677" i="27"/>
  <c r="N678" i="27"/>
  <c r="N679" i="27"/>
  <c r="N680" i="27"/>
  <c r="N681" i="27"/>
  <c r="N682" i="27"/>
  <c r="N683" i="27"/>
  <c r="N684" i="27"/>
  <c r="N685" i="27"/>
  <c r="N686" i="27"/>
  <c r="N687" i="27"/>
  <c r="N688" i="27"/>
  <c r="N689" i="27"/>
  <c r="N690" i="27"/>
  <c r="N691" i="27"/>
  <c r="N692" i="27"/>
  <c r="N693" i="27"/>
  <c r="N694" i="27"/>
  <c r="N695" i="27"/>
  <c r="N696" i="27"/>
  <c r="N697" i="27"/>
  <c r="N698" i="27"/>
  <c r="N699" i="27"/>
  <c r="N700" i="27"/>
  <c r="N701" i="27"/>
  <c r="N702" i="27"/>
  <c r="N703" i="27"/>
  <c r="N704" i="27"/>
  <c r="N705" i="27"/>
  <c r="N706" i="27"/>
  <c r="N707" i="27"/>
  <c r="N708" i="27"/>
  <c r="N709" i="27"/>
  <c r="N710" i="27"/>
  <c r="N711" i="27"/>
  <c r="N712" i="27"/>
  <c r="N713" i="27"/>
  <c r="N714" i="27"/>
  <c r="N715" i="27"/>
  <c r="N716" i="27"/>
  <c r="N717" i="27"/>
  <c r="N718" i="27"/>
  <c r="N719" i="27"/>
  <c r="N720" i="27"/>
  <c r="N721" i="27"/>
  <c r="N722" i="27"/>
  <c r="N723" i="27"/>
  <c r="N724" i="27"/>
  <c r="N725" i="27"/>
  <c r="N726" i="27"/>
  <c r="N727" i="27"/>
  <c r="N728" i="27"/>
  <c r="N729" i="27"/>
  <c r="N730" i="27"/>
  <c r="N731" i="27"/>
  <c r="N732" i="27"/>
  <c r="N733" i="27"/>
  <c r="N734" i="27"/>
  <c r="N735" i="27"/>
  <c r="N736" i="27"/>
  <c r="N737" i="27"/>
  <c r="N738" i="27"/>
  <c r="N739" i="27"/>
  <c r="N740" i="27"/>
  <c r="N741" i="27"/>
  <c r="N742" i="27"/>
  <c r="N743" i="27"/>
  <c r="N744" i="27"/>
  <c r="N745" i="27"/>
  <c r="N746" i="27"/>
  <c r="N747" i="27"/>
  <c r="N748" i="27"/>
  <c r="N749" i="27"/>
  <c r="N750" i="27"/>
  <c r="N751" i="27"/>
  <c r="N752" i="27"/>
  <c r="N753" i="27"/>
  <c r="N754" i="27"/>
  <c r="N755" i="27"/>
  <c r="N756" i="27"/>
  <c r="N757" i="27"/>
  <c r="N758" i="27"/>
  <c r="N759" i="27"/>
  <c r="N760" i="27"/>
  <c r="N761" i="27"/>
  <c r="N762" i="27"/>
  <c r="N763" i="27"/>
  <c r="N764" i="27"/>
  <c r="N765" i="27"/>
  <c r="N766" i="27"/>
  <c r="N767" i="27"/>
  <c r="N768" i="27"/>
  <c r="N769" i="27"/>
  <c r="N770" i="27"/>
  <c r="N771" i="27"/>
  <c r="N772" i="27"/>
  <c r="N773" i="27"/>
  <c r="N774" i="27"/>
  <c r="N775" i="27"/>
  <c r="N776" i="27"/>
  <c r="N777" i="27"/>
  <c r="N778" i="27"/>
  <c r="N779" i="27"/>
  <c r="N780" i="27"/>
  <c r="N781" i="27"/>
  <c r="N782" i="27"/>
  <c r="N783" i="27"/>
  <c r="N784" i="27"/>
  <c r="N785" i="27"/>
  <c r="N786" i="27"/>
  <c r="N787" i="27"/>
  <c r="N788" i="27"/>
  <c r="N789" i="27"/>
  <c r="N790" i="27"/>
  <c r="N791" i="27"/>
  <c r="N792" i="27"/>
  <c r="N793" i="27"/>
  <c r="N794" i="27"/>
  <c r="N795" i="27"/>
  <c r="N796" i="27"/>
  <c r="N797" i="27"/>
  <c r="N798" i="27"/>
  <c r="N799" i="27"/>
  <c r="N800" i="27"/>
  <c r="N801" i="27"/>
  <c r="N802" i="27"/>
  <c r="N803" i="27"/>
  <c r="N804" i="27"/>
  <c r="N805" i="27"/>
  <c r="N806" i="27"/>
  <c r="N807" i="27"/>
  <c r="N808" i="27"/>
  <c r="N809" i="27"/>
  <c r="N810" i="27"/>
  <c r="N811" i="27"/>
  <c r="N812" i="27"/>
  <c r="N813" i="27"/>
  <c r="N814" i="27"/>
  <c r="N815" i="27"/>
  <c r="N816" i="27"/>
  <c r="N817" i="27"/>
  <c r="N818" i="27"/>
  <c r="N819" i="27"/>
  <c r="N820" i="27"/>
  <c r="N821" i="27"/>
  <c r="N822" i="27"/>
  <c r="N823" i="27"/>
  <c r="N824" i="27"/>
  <c r="N825" i="27"/>
  <c r="N826" i="27"/>
  <c r="N827" i="27"/>
  <c r="N828" i="27"/>
  <c r="N829" i="27"/>
  <c r="N830" i="27"/>
  <c r="N831" i="27"/>
  <c r="N832" i="27"/>
  <c r="N833" i="27"/>
  <c r="N834" i="27"/>
  <c r="N835" i="27"/>
  <c r="N836" i="27"/>
  <c r="N837" i="27"/>
  <c r="N838" i="27"/>
  <c r="N839" i="27"/>
  <c r="N840" i="27"/>
  <c r="N841" i="27"/>
  <c r="N842" i="27"/>
  <c r="N843" i="27"/>
  <c r="N844" i="27"/>
  <c r="N845" i="27"/>
  <c r="N846" i="27"/>
  <c r="N847" i="27"/>
  <c r="N848" i="27"/>
  <c r="N849" i="27"/>
  <c r="N850" i="27"/>
  <c r="N851" i="27"/>
  <c r="N852" i="27"/>
  <c r="N853" i="27"/>
  <c r="N854" i="27"/>
  <c r="N855" i="27"/>
  <c r="N856" i="27"/>
  <c r="N857" i="27"/>
  <c r="N858" i="27"/>
  <c r="N859" i="27"/>
  <c r="N860" i="27"/>
  <c r="N861" i="27"/>
  <c r="N862" i="27"/>
  <c r="N863" i="27"/>
  <c r="N864" i="27"/>
  <c r="N865" i="27"/>
  <c r="N866" i="27"/>
  <c r="N867" i="27"/>
  <c r="N868" i="27"/>
  <c r="N869" i="27"/>
  <c r="N870" i="27"/>
  <c r="N871" i="27"/>
  <c r="N872" i="27"/>
  <c r="N873" i="27"/>
  <c r="N874" i="27"/>
  <c r="N875" i="27"/>
  <c r="N876" i="27"/>
  <c r="N877" i="27"/>
  <c r="N878" i="27"/>
  <c r="N879" i="27"/>
  <c r="N880" i="27"/>
  <c r="N881" i="27"/>
  <c r="N882" i="27"/>
  <c r="N883" i="27"/>
  <c r="N884" i="27"/>
  <c r="N885" i="27"/>
  <c r="N886" i="27"/>
  <c r="N887" i="27"/>
  <c r="N888" i="27"/>
  <c r="N889" i="27"/>
  <c r="N890" i="27"/>
  <c r="N891" i="27"/>
  <c r="N892" i="27"/>
  <c r="N893" i="27"/>
  <c r="N894" i="27"/>
  <c r="N895" i="27"/>
  <c r="N896" i="27"/>
  <c r="N897" i="27"/>
  <c r="N898" i="27"/>
  <c r="N899" i="27"/>
  <c r="N900" i="27"/>
  <c r="N901" i="27"/>
  <c r="N902" i="27"/>
  <c r="N903" i="27"/>
  <c r="N904" i="27"/>
  <c r="N905" i="27"/>
  <c r="N906" i="27"/>
  <c r="N907" i="27"/>
  <c r="N908" i="27"/>
  <c r="N909" i="27"/>
  <c r="N910" i="27"/>
  <c r="N911" i="27"/>
  <c r="N912" i="27"/>
  <c r="N913" i="27"/>
  <c r="N914" i="27"/>
  <c r="N915" i="27"/>
  <c r="N916" i="27"/>
  <c r="N917" i="27"/>
  <c r="N918" i="27"/>
  <c r="N919" i="27"/>
  <c r="N920" i="27"/>
  <c r="N921" i="27"/>
  <c r="N922" i="27"/>
  <c r="N923" i="27"/>
  <c r="N924" i="27"/>
  <c r="N925" i="27"/>
  <c r="N926" i="27"/>
  <c r="N927" i="27"/>
  <c r="N928" i="27"/>
  <c r="N929" i="27"/>
  <c r="N930" i="27"/>
  <c r="N931" i="27"/>
  <c r="N932" i="27"/>
  <c r="N933" i="27"/>
  <c r="N934" i="27"/>
  <c r="N935" i="27"/>
  <c r="N936" i="27"/>
  <c r="N937" i="27"/>
  <c r="N938" i="27"/>
  <c r="N939" i="27"/>
  <c r="N940" i="27"/>
  <c r="N941" i="27"/>
  <c r="N942" i="27"/>
  <c r="N943" i="27"/>
  <c r="N944" i="27"/>
  <c r="N945" i="27"/>
  <c r="N946" i="27"/>
  <c r="N947" i="27"/>
  <c r="N948" i="27"/>
  <c r="N949" i="27"/>
  <c r="N950" i="27"/>
  <c r="N951" i="27"/>
  <c r="N952" i="27"/>
  <c r="N953" i="27"/>
  <c r="N954" i="27"/>
  <c r="N955" i="27"/>
  <c r="N956" i="27"/>
  <c r="N957" i="27"/>
  <c r="N958" i="27"/>
  <c r="N959" i="27"/>
  <c r="N960" i="27"/>
  <c r="N961" i="27"/>
  <c r="N962" i="27"/>
  <c r="N963" i="27"/>
  <c r="N964" i="27"/>
  <c r="N965" i="27"/>
  <c r="N966" i="27"/>
  <c r="N967" i="27"/>
  <c r="N968" i="27"/>
  <c r="N969" i="27"/>
  <c r="N970" i="27"/>
  <c r="N971" i="27"/>
  <c r="N972" i="27"/>
  <c r="N973" i="27"/>
  <c r="N974" i="27"/>
  <c r="N975" i="27"/>
  <c r="N976" i="27"/>
  <c r="N977" i="27"/>
  <c r="N978" i="27"/>
  <c r="N979" i="27"/>
  <c r="N980" i="27"/>
  <c r="N981" i="27"/>
  <c r="N982" i="27"/>
  <c r="N983" i="27"/>
  <c r="N984" i="27"/>
  <c r="N985" i="27"/>
  <c r="N986" i="27"/>
  <c r="N987" i="27"/>
  <c r="N988" i="27"/>
  <c r="N989" i="27"/>
  <c r="N990" i="27"/>
  <c r="N991" i="27"/>
  <c r="N992" i="27"/>
  <c r="N993" i="27"/>
  <c r="N994" i="27"/>
  <c r="N995" i="27"/>
  <c r="N996" i="27"/>
  <c r="N997" i="27"/>
  <c r="N998" i="27"/>
  <c r="N999" i="27"/>
  <c r="N1000" i="27"/>
  <c r="N1001" i="27"/>
  <c r="N1002" i="27"/>
  <c r="N1003" i="27"/>
  <c r="N1004" i="27"/>
  <c r="N1005" i="27"/>
  <c r="N1006" i="27"/>
  <c r="N1007" i="27"/>
  <c r="N1008" i="27"/>
  <c r="N1009" i="27"/>
  <c r="N1010" i="27"/>
  <c r="N1011" i="27"/>
  <c r="N1012" i="27"/>
  <c r="N1013" i="27"/>
  <c r="N1014" i="27"/>
  <c r="N1015" i="27"/>
  <c r="N1016" i="27"/>
  <c r="N1017" i="27"/>
  <c r="N1018" i="27"/>
  <c r="N1019" i="27"/>
  <c r="N1020" i="27"/>
  <c r="N1021" i="27"/>
  <c r="N1022" i="27"/>
  <c r="N1023" i="27"/>
  <c r="N1024" i="27"/>
  <c r="N1025" i="27"/>
  <c r="N1026" i="27"/>
  <c r="N1027" i="27"/>
  <c r="N1028" i="27"/>
  <c r="N1029" i="27"/>
  <c r="N1030" i="27"/>
  <c r="N1031" i="27"/>
  <c r="N1032" i="27"/>
  <c r="N1033" i="27"/>
  <c r="N1034" i="27"/>
  <c r="N1035" i="27"/>
  <c r="N1036" i="27"/>
  <c r="N1037" i="27"/>
  <c r="N1038" i="27"/>
  <c r="N1039" i="27"/>
  <c r="N1040" i="27"/>
  <c r="N1041" i="27"/>
  <c r="N1042" i="27"/>
  <c r="N1043" i="27"/>
  <c r="N1044" i="27"/>
  <c r="N1045" i="27"/>
  <c r="N1046" i="27"/>
  <c r="N1047" i="27"/>
  <c r="N1048" i="27"/>
  <c r="N1049" i="27"/>
  <c r="N1050" i="27"/>
  <c r="N1051" i="27"/>
  <c r="N1052" i="27"/>
  <c r="N1053" i="27"/>
  <c r="N1054" i="27"/>
  <c r="N1055" i="27"/>
  <c r="N1056" i="27"/>
  <c r="N1057" i="27"/>
  <c r="N1058" i="27"/>
  <c r="N1059" i="27"/>
  <c r="N1060" i="27"/>
  <c r="N1061" i="27"/>
  <c r="N1062" i="27"/>
  <c r="N1063" i="27"/>
  <c r="N1064" i="27"/>
  <c r="N1065" i="27"/>
  <c r="N1066" i="27"/>
  <c r="N1067" i="27"/>
  <c r="N1068" i="27"/>
  <c r="N1069" i="27"/>
  <c r="N1070" i="27"/>
  <c r="N1071" i="27"/>
  <c r="N1072" i="27"/>
  <c r="N1073" i="27"/>
  <c r="N1074" i="27"/>
  <c r="N1075" i="27"/>
  <c r="N1076" i="27"/>
  <c r="N1077" i="27"/>
  <c r="N1078" i="27"/>
  <c r="N1079" i="27"/>
  <c r="N1080" i="27"/>
  <c r="N1081" i="27"/>
  <c r="N1082" i="27"/>
  <c r="N1083" i="27"/>
  <c r="N1084" i="27"/>
  <c r="N1085" i="27"/>
  <c r="N1086" i="27"/>
  <c r="N1087" i="27"/>
  <c r="N1088" i="27"/>
  <c r="N1089" i="27"/>
  <c r="N1090" i="27"/>
  <c r="N1091" i="27"/>
  <c r="N1092" i="27"/>
  <c r="N1093" i="27"/>
  <c r="N1094" i="27"/>
  <c r="N1095" i="27"/>
  <c r="N1096" i="27"/>
  <c r="N1097" i="27"/>
  <c r="N1098" i="27"/>
  <c r="N1099" i="27"/>
  <c r="N1100" i="27"/>
  <c r="N1101" i="27"/>
  <c r="AB1121" i="27" l="1"/>
  <c r="E1121" i="14" s="1"/>
  <c r="AB1117" i="27"/>
  <c r="E1117" i="14" s="1"/>
  <c r="AB1113" i="27"/>
  <c r="E1113" i="14" s="1"/>
  <c r="AB1109" i="27"/>
  <c r="E1109" i="14" s="1"/>
  <c r="AB1105" i="27"/>
  <c r="E1105" i="14" s="1"/>
  <c r="AB1120" i="27"/>
  <c r="E1120" i="14" s="1"/>
  <c r="AB1116" i="27"/>
  <c r="E1116" i="14" s="1"/>
  <c r="AB1112" i="27"/>
  <c r="E1112" i="14" s="1"/>
  <c r="AB1108" i="27"/>
  <c r="E1108" i="14" s="1"/>
  <c r="AB1104" i="27"/>
  <c r="E1104" i="14" s="1"/>
  <c r="C1080" i="27"/>
  <c r="C1081" i="27"/>
  <c r="C1082" i="27"/>
  <c r="C1083" i="27"/>
  <c r="C1084" i="27"/>
  <c r="C1085" i="27"/>
  <c r="C1086" i="27"/>
  <c r="C1087" i="27"/>
  <c r="C1088" i="27"/>
  <c r="C1089" i="27"/>
  <c r="C1090" i="27"/>
  <c r="C1091" i="27"/>
  <c r="C1092" i="27"/>
  <c r="C1093" i="27"/>
  <c r="C1094" i="27"/>
  <c r="C1095" i="27"/>
  <c r="C1096" i="27"/>
  <c r="C1097" i="27"/>
  <c r="C1098" i="27"/>
  <c r="C1099" i="27"/>
  <c r="C1100" i="27"/>
  <c r="C1101" i="27"/>
  <c r="AA1080" i="27"/>
  <c r="AA1081" i="27"/>
  <c r="AA1082" i="27"/>
  <c r="AB1082" i="27" s="1"/>
  <c r="E1082" i="14" s="1"/>
  <c r="AA1083" i="27"/>
  <c r="AA1084" i="27"/>
  <c r="AB1084" i="27" s="1"/>
  <c r="E1084" i="14" s="1"/>
  <c r="AA1085" i="27"/>
  <c r="AA1086" i="27"/>
  <c r="AB1086" i="27" s="1"/>
  <c r="E1086" i="14" s="1"/>
  <c r="AA1087" i="27"/>
  <c r="AA1088" i="27"/>
  <c r="AB1088" i="27" s="1"/>
  <c r="E1088" i="14" s="1"/>
  <c r="AA1089" i="27"/>
  <c r="AA1090" i="27"/>
  <c r="AA1091" i="27"/>
  <c r="AA1092" i="27"/>
  <c r="AB1092" i="27" s="1"/>
  <c r="E1092" i="14" s="1"/>
  <c r="AA1093" i="27"/>
  <c r="AA1094" i="27"/>
  <c r="AB1094" i="27" s="1"/>
  <c r="E1094" i="14" s="1"/>
  <c r="AA1095" i="27"/>
  <c r="AA1096" i="27"/>
  <c r="AB1096" i="27" s="1"/>
  <c r="E1096" i="14" s="1"/>
  <c r="AA1097" i="27"/>
  <c r="AB1097" i="27" s="1"/>
  <c r="E1097" i="14" s="1"/>
  <c r="AA1098" i="27"/>
  <c r="AB1098" i="27" s="1"/>
  <c r="E1098" i="14" s="1"/>
  <c r="AA1099" i="27"/>
  <c r="AA1100" i="27"/>
  <c r="AB1100" i="27" s="1"/>
  <c r="E1100" i="14" s="1"/>
  <c r="AA1101" i="27"/>
  <c r="AB1090" i="27"/>
  <c r="E1090" i="14" s="1"/>
  <c r="C1080" i="14"/>
  <c r="C1081" i="14"/>
  <c r="C1082" i="14"/>
  <c r="C1083" i="14"/>
  <c r="C1084" i="14"/>
  <c r="C1085" i="14"/>
  <c r="C1086" i="14"/>
  <c r="C1087" i="14"/>
  <c r="C1088" i="14"/>
  <c r="C1089" i="14"/>
  <c r="C1090" i="14"/>
  <c r="C1091" i="14"/>
  <c r="C1092" i="14"/>
  <c r="C1093" i="14"/>
  <c r="C1094" i="14"/>
  <c r="C1095" i="14"/>
  <c r="C1096" i="14"/>
  <c r="C1097" i="14"/>
  <c r="C1098" i="14"/>
  <c r="C1099" i="14"/>
  <c r="C1100" i="14"/>
  <c r="C1101" i="14"/>
  <c r="AB1080" i="27" l="1"/>
  <c r="E1080" i="14" s="1"/>
  <c r="AB1081" i="27"/>
  <c r="E1081" i="14" s="1"/>
  <c r="AB1101" i="27"/>
  <c r="E1101" i="14" s="1"/>
  <c r="AB1093" i="27"/>
  <c r="E1093" i="14" s="1"/>
  <c r="AB1089" i="27"/>
  <c r="E1089" i="14" s="1"/>
  <c r="AB1085" i="27"/>
  <c r="E1085" i="14" s="1"/>
  <c r="AB1091" i="27"/>
  <c r="E1091" i="14" s="1"/>
  <c r="AB1095" i="27"/>
  <c r="E1095" i="14" s="1"/>
  <c r="AB1083" i="27"/>
  <c r="E1083" i="14" s="1"/>
  <c r="AB1099" i="27"/>
  <c r="E1099" i="14" s="1"/>
  <c r="AB1087" i="27"/>
  <c r="E1087" i="14" s="1"/>
  <c r="C58" i="24"/>
  <c r="C59" i="24"/>
  <c r="C60" i="24"/>
  <c r="C61" i="24"/>
  <c r="C54" i="24"/>
  <c r="C55" i="24"/>
  <c r="C56" i="24"/>
  <c r="C57" i="24"/>
  <c r="L595" i="14" l="1"/>
  <c r="L596" i="14"/>
  <c r="L597" i="14"/>
  <c r="L598" i="14"/>
  <c r="L599" i="14"/>
  <c r="L600" i="14"/>
  <c r="L601" i="14"/>
  <c r="L602" i="14"/>
  <c r="L603" i="14"/>
  <c r="L604" i="14"/>
  <c r="L605" i="14"/>
  <c r="L606" i="14"/>
  <c r="L607" i="14"/>
  <c r="L608" i="14"/>
  <c r="L609" i="14"/>
  <c r="L610" i="14"/>
  <c r="L611" i="14"/>
  <c r="L612" i="14"/>
  <c r="L613" i="14"/>
  <c r="L614" i="14"/>
  <c r="L615" i="14"/>
  <c r="L616" i="14"/>
  <c r="L617" i="14"/>
  <c r="C1058" i="14"/>
  <c r="C1059" i="14"/>
  <c r="C1060" i="14"/>
  <c r="C1061" i="14"/>
  <c r="C1062" i="14"/>
  <c r="C1063" i="14"/>
  <c r="C1064" i="14"/>
  <c r="C1065" i="14"/>
  <c r="C1066" i="14"/>
  <c r="C1067" i="14"/>
  <c r="C1068" i="14"/>
  <c r="C1069" i="14"/>
  <c r="C1070" i="14"/>
  <c r="C1071" i="14"/>
  <c r="C1072" i="14"/>
  <c r="C1073" i="14"/>
  <c r="C1074" i="14"/>
  <c r="C1075" i="14"/>
  <c r="C1076" i="14"/>
  <c r="C1077" i="14"/>
  <c r="C1078" i="14"/>
  <c r="C1079" i="14"/>
  <c r="C1036" i="14"/>
  <c r="C1037" i="14"/>
  <c r="C1038" i="14"/>
  <c r="C1039" i="14"/>
  <c r="C1040" i="14"/>
  <c r="C1041" i="14"/>
  <c r="C1042" i="14"/>
  <c r="C1043" i="14"/>
  <c r="C1044" i="14"/>
  <c r="C1045" i="14"/>
  <c r="C1046" i="14"/>
  <c r="C1047" i="14"/>
  <c r="C1048" i="14"/>
  <c r="C1049" i="14"/>
  <c r="C1050" i="14"/>
  <c r="C1051" i="14"/>
  <c r="C1052" i="14"/>
  <c r="C1053" i="14"/>
  <c r="C1054" i="14"/>
  <c r="C1055" i="14"/>
  <c r="C1056" i="14"/>
  <c r="C1057" i="14"/>
  <c r="C1014" i="14"/>
  <c r="C1015" i="14"/>
  <c r="C1016" i="14"/>
  <c r="C1017" i="14"/>
  <c r="C1018" i="14"/>
  <c r="C1019" i="14"/>
  <c r="C1020" i="14"/>
  <c r="C1021" i="14"/>
  <c r="C1022" i="14"/>
  <c r="C1023" i="14"/>
  <c r="C1024" i="14"/>
  <c r="C1025" i="14"/>
  <c r="C1026" i="14"/>
  <c r="C1027" i="14"/>
  <c r="C1028" i="14"/>
  <c r="C1029" i="14"/>
  <c r="C1030" i="14"/>
  <c r="C1031" i="14"/>
  <c r="C1032" i="14"/>
  <c r="C1033" i="14"/>
  <c r="C1034" i="14"/>
  <c r="C1035" i="14"/>
  <c r="C992" i="14"/>
  <c r="C993" i="14"/>
  <c r="C994" i="14"/>
  <c r="C995" i="14"/>
  <c r="C996" i="14"/>
  <c r="C997" i="14"/>
  <c r="C998" i="14"/>
  <c r="C999" i="14"/>
  <c r="C1000" i="14"/>
  <c r="C1001" i="14"/>
  <c r="C1002" i="14"/>
  <c r="C1003" i="14"/>
  <c r="C1004" i="14"/>
  <c r="C1005" i="14"/>
  <c r="C1006" i="14"/>
  <c r="C1007" i="14"/>
  <c r="C1008" i="14"/>
  <c r="C1009" i="14"/>
  <c r="C1010" i="14"/>
  <c r="C1011" i="14"/>
  <c r="C1012" i="14"/>
  <c r="C1013" i="14"/>
  <c r="C970" i="14"/>
  <c r="C971" i="14"/>
  <c r="C972" i="14"/>
  <c r="C973" i="14"/>
  <c r="C974" i="14"/>
  <c r="C975" i="14"/>
  <c r="C976" i="14"/>
  <c r="C977" i="14"/>
  <c r="C978" i="14"/>
  <c r="C979" i="14"/>
  <c r="C980" i="14"/>
  <c r="C981" i="14"/>
  <c r="C982" i="14"/>
  <c r="C983" i="14"/>
  <c r="C984" i="14"/>
  <c r="C985" i="14"/>
  <c r="C986" i="14"/>
  <c r="C987" i="14"/>
  <c r="C988" i="14"/>
  <c r="C989" i="14"/>
  <c r="C990" i="14"/>
  <c r="C991" i="14"/>
  <c r="C1058" i="27"/>
  <c r="C1059" i="27"/>
  <c r="C1060" i="27"/>
  <c r="C1061" i="27"/>
  <c r="C1062" i="27"/>
  <c r="C1063" i="27"/>
  <c r="C1064" i="27"/>
  <c r="C1065" i="27"/>
  <c r="C1066" i="27"/>
  <c r="C1067" i="27"/>
  <c r="C1068" i="27"/>
  <c r="C1069" i="27"/>
  <c r="C1070" i="27"/>
  <c r="C1071" i="27"/>
  <c r="C1072" i="27"/>
  <c r="C1073" i="27"/>
  <c r="C1074" i="27"/>
  <c r="C1075" i="27"/>
  <c r="C1076" i="27"/>
  <c r="C1077" i="27"/>
  <c r="C1078" i="27"/>
  <c r="C1079" i="27"/>
  <c r="AA1058" i="27"/>
  <c r="AA1059" i="27"/>
  <c r="AA1060" i="27"/>
  <c r="AA1061" i="27"/>
  <c r="AA1062" i="27"/>
  <c r="AB1062" i="27" s="1"/>
  <c r="E1062" i="14" s="1"/>
  <c r="AA1063" i="27"/>
  <c r="AA1064" i="27"/>
  <c r="AA1065" i="27"/>
  <c r="AA1066" i="27"/>
  <c r="AA1067" i="27"/>
  <c r="AA1068" i="27"/>
  <c r="AA1069" i="27"/>
  <c r="AA1070" i="27"/>
  <c r="AA1071" i="27"/>
  <c r="AA1072" i="27"/>
  <c r="AA1073" i="27"/>
  <c r="AA1074" i="27"/>
  <c r="AA1075" i="27"/>
  <c r="AA1076" i="27"/>
  <c r="AA1077" i="27"/>
  <c r="AA1078" i="27"/>
  <c r="AB1078" i="27" s="1"/>
  <c r="E1078" i="14" s="1"/>
  <c r="AA1079" i="27"/>
  <c r="C1036" i="27"/>
  <c r="C1037" i="27"/>
  <c r="C1038" i="27"/>
  <c r="C1039" i="27"/>
  <c r="C1040" i="27"/>
  <c r="C1041" i="27"/>
  <c r="C1042" i="27"/>
  <c r="C1043" i="27"/>
  <c r="C1044" i="27"/>
  <c r="C1045" i="27"/>
  <c r="C1046" i="27"/>
  <c r="C1047" i="27"/>
  <c r="C1048" i="27"/>
  <c r="C1049" i="27"/>
  <c r="C1050" i="27"/>
  <c r="C1051" i="27"/>
  <c r="C1052" i="27"/>
  <c r="C1053" i="27"/>
  <c r="C1054" i="27"/>
  <c r="C1055" i="27"/>
  <c r="C1056" i="27"/>
  <c r="C1057" i="27"/>
  <c r="AA1036" i="27"/>
  <c r="AA1037" i="27"/>
  <c r="AA1038" i="27"/>
  <c r="AA1039" i="27"/>
  <c r="AA1040" i="27"/>
  <c r="AA1041" i="27"/>
  <c r="AA1042" i="27"/>
  <c r="AA1043" i="27"/>
  <c r="AA1044" i="27"/>
  <c r="AA1045" i="27"/>
  <c r="AA1046" i="27"/>
  <c r="AA1047" i="27"/>
  <c r="AA1048" i="27"/>
  <c r="AA1049" i="27"/>
  <c r="AA1050" i="27"/>
  <c r="AA1051" i="27"/>
  <c r="AA1052" i="27"/>
  <c r="AA1053" i="27"/>
  <c r="AA1054" i="27"/>
  <c r="AA1055" i="27"/>
  <c r="AA1056" i="27"/>
  <c r="AA1057" i="27"/>
  <c r="C1014" i="27"/>
  <c r="C1015" i="27"/>
  <c r="C1016" i="27"/>
  <c r="C1017" i="27"/>
  <c r="C1018" i="27"/>
  <c r="C1019" i="27"/>
  <c r="C1020" i="27"/>
  <c r="C1021" i="27"/>
  <c r="C1022" i="27"/>
  <c r="C1023" i="27"/>
  <c r="C1024" i="27"/>
  <c r="C1025" i="27"/>
  <c r="C1026" i="27"/>
  <c r="C1027" i="27"/>
  <c r="C1028" i="27"/>
  <c r="C1029" i="27"/>
  <c r="C1030" i="27"/>
  <c r="C1031" i="27"/>
  <c r="C1032" i="27"/>
  <c r="C1033" i="27"/>
  <c r="C1034" i="27"/>
  <c r="C1035" i="27"/>
  <c r="AA1014" i="27"/>
  <c r="AA1015" i="27"/>
  <c r="AA1016" i="27"/>
  <c r="AA1017" i="27"/>
  <c r="AA1018" i="27"/>
  <c r="AA1019" i="27"/>
  <c r="AA1020" i="27"/>
  <c r="AA1021" i="27"/>
  <c r="AA1022" i="27"/>
  <c r="AA1023" i="27"/>
  <c r="AA1024" i="27"/>
  <c r="AA1025" i="27"/>
  <c r="AA1026" i="27"/>
  <c r="AA1027" i="27"/>
  <c r="AA1028" i="27"/>
  <c r="AA1029" i="27"/>
  <c r="AA1030" i="27"/>
  <c r="AA1031" i="27"/>
  <c r="AA1032" i="27"/>
  <c r="AA1033" i="27"/>
  <c r="AA1034" i="27"/>
  <c r="AA1035" i="27"/>
  <c r="C992" i="27"/>
  <c r="C993" i="27"/>
  <c r="C994" i="27"/>
  <c r="C995" i="27"/>
  <c r="C996" i="27"/>
  <c r="C997" i="27"/>
  <c r="C998" i="27"/>
  <c r="C999" i="27"/>
  <c r="C1000" i="27"/>
  <c r="C1001" i="27"/>
  <c r="C1002" i="27"/>
  <c r="C1003" i="27"/>
  <c r="C1004" i="27"/>
  <c r="C1005" i="27"/>
  <c r="C1006" i="27"/>
  <c r="C1007" i="27"/>
  <c r="C1008" i="27"/>
  <c r="C1009" i="27"/>
  <c r="C1010" i="27"/>
  <c r="C1011" i="27"/>
  <c r="C1012" i="27"/>
  <c r="C1013" i="27"/>
  <c r="AA992" i="27"/>
  <c r="AA993" i="27"/>
  <c r="AA994" i="27"/>
  <c r="AA995" i="27"/>
  <c r="AA996" i="27"/>
  <c r="AA997" i="27"/>
  <c r="AA998" i="27"/>
  <c r="AA999" i="27"/>
  <c r="AA1000" i="27"/>
  <c r="AA1001" i="27"/>
  <c r="AA1002" i="27"/>
  <c r="AA1003" i="27"/>
  <c r="AA1004" i="27"/>
  <c r="AA1005" i="27"/>
  <c r="AA1006" i="27"/>
  <c r="AA1007" i="27"/>
  <c r="AA1008" i="27"/>
  <c r="AA1009" i="27"/>
  <c r="AA1010" i="27"/>
  <c r="AA1011" i="27"/>
  <c r="AA1012" i="27"/>
  <c r="AA1013" i="27"/>
  <c r="C970" i="27"/>
  <c r="C971" i="27"/>
  <c r="C972" i="27"/>
  <c r="C973" i="27"/>
  <c r="C974" i="27"/>
  <c r="C975" i="27"/>
  <c r="C976" i="27"/>
  <c r="C977" i="27"/>
  <c r="C978" i="27"/>
  <c r="C979" i="27"/>
  <c r="C980" i="27"/>
  <c r="C981" i="27"/>
  <c r="C982" i="27"/>
  <c r="C983" i="27"/>
  <c r="C984" i="27"/>
  <c r="C985" i="27"/>
  <c r="C986" i="27"/>
  <c r="C987" i="27"/>
  <c r="C988" i="27"/>
  <c r="C989" i="27"/>
  <c r="C990" i="27"/>
  <c r="C991" i="27"/>
  <c r="AA970" i="27"/>
  <c r="AA971" i="27"/>
  <c r="AA972" i="27"/>
  <c r="AA973" i="27"/>
  <c r="AA974" i="27"/>
  <c r="AA975" i="27"/>
  <c r="AA976" i="27"/>
  <c r="AA977" i="27"/>
  <c r="AA978" i="27"/>
  <c r="AA979" i="27"/>
  <c r="AA980" i="27"/>
  <c r="AA981" i="27"/>
  <c r="AA982" i="27"/>
  <c r="AA983" i="27"/>
  <c r="AA984" i="27"/>
  <c r="AA985" i="27"/>
  <c r="AA986" i="27"/>
  <c r="AA987" i="27"/>
  <c r="AA988" i="27"/>
  <c r="AA989" i="27"/>
  <c r="AA990" i="27"/>
  <c r="AA991" i="27"/>
  <c r="AB1057" i="27" l="1"/>
  <c r="E1057" i="14" s="1"/>
  <c r="AB1053" i="27"/>
  <c r="E1053" i="14" s="1"/>
  <c r="AB1045" i="27"/>
  <c r="E1045" i="14" s="1"/>
  <c r="AB1041" i="27"/>
  <c r="E1041" i="14" s="1"/>
  <c r="AB1070" i="27"/>
  <c r="E1070" i="14" s="1"/>
  <c r="AB1020" i="27"/>
  <c r="E1020" i="14" s="1"/>
  <c r="AB1067" i="27"/>
  <c r="E1067" i="14" s="1"/>
  <c r="AB1049" i="27"/>
  <c r="E1049" i="14" s="1"/>
  <c r="AB1008" i="27"/>
  <c r="E1008" i="14" s="1"/>
  <c r="AB1036" i="27"/>
  <c r="E1036" i="14" s="1"/>
  <c r="AB1071" i="27"/>
  <c r="E1071" i="14" s="1"/>
  <c r="AB1063" i="27"/>
  <c r="E1063" i="14" s="1"/>
  <c r="AB1059" i="27"/>
  <c r="E1059" i="14" s="1"/>
  <c r="AB1066" i="27"/>
  <c r="E1066" i="14" s="1"/>
  <c r="AB1058" i="27"/>
  <c r="E1058" i="14" s="1"/>
  <c r="AB1026" i="27"/>
  <c r="E1026" i="14" s="1"/>
  <c r="AB1052" i="27"/>
  <c r="E1052" i="14" s="1"/>
  <c r="AB1044" i="27"/>
  <c r="E1044" i="14" s="1"/>
  <c r="AB1079" i="27"/>
  <c r="E1079" i="14" s="1"/>
  <c r="AB1024" i="27"/>
  <c r="E1024" i="14" s="1"/>
  <c r="AB1056" i="27"/>
  <c r="E1056" i="14" s="1"/>
  <c r="AB1040" i="27"/>
  <c r="E1040" i="14" s="1"/>
  <c r="AB1077" i="27"/>
  <c r="E1077" i="14" s="1"/>
  <c r="AB1073" i="27"/>
  <c r="E1073" i="14" s="1"/>
  <c r="AB1069" i="27"/>
  <c r="E1069" i="14" s="1"/>
  <c r="AB1065" i="27"/>
  <c r="E1065" i="14" s="1"/>
  <c r="AB1061" i="27"/>
  <c r="E1061" i="14" s="1"/>
  <c r="AB1034" i="27"/>
  <c r="E1034" i="14" s="1"/>
  <c r="AB1014" i="27"/>
  <c r="E1014" i="14" s="1"/>
  <c r="AB1075" i="27"/>
  <c r="E1075" i="14" s="1"/>
  <c r="AB992" i="27"/>
  <c r="E992" i="14" s="1"/>
  <c r="AB978" i="27"/>
  <c r="E978" i="14" s="1"/>
  <c r="AB1037" i="27"/>
  <c r="E1037" i="14" s="1"/>
  <c r="AB1076" i="27"/>
  <c r="E1076" i="14" s="1"/>
  <c r="AB1072" i="27"/>
  <c r="E1072" i="14" s="1"/>
  <c r="AB1068" i="27"/>
  <c r="E1068" i="14" s="1"/>
  <c r="AB1064" i="27"/>
  <c r="E1064" i="14" s="1"/>
  <c r="AB1060" i="27"/>
  <c r="E1060" i="14" s="1"/>
  <c r="AB1015" i="27"/>
  <c r="E1015" i="14" s="1"/>
  <c r="AB1074" i="27"/>
  <c r="E1074" i="14" s="1"/>
  <c r="AB1048" i="27"/>
  <c r="E1048" i="14" s="1"/>
  <c r="AB1001" i="27"/>
  <c r="E1001" i="14" s="1"/>
  <c r="AB1055" i="27"/>
  <c r="E1055" i="14" s="1"/>
  <c r="AB1047" i="27"/>
  <c r="E1047" i="14" s="1"/>
  <c r="AB1043" i="27"/>
  <c r="E1043" i="14" s="1"/>
  <c r="AB1054" i="27"/>
  <c r="E1054" i="14" s="1"/>
  <c r="AB1046" i="27"/>
  <c r="E1046" i="14" s="1"/>
  <c r="AB1038" i="27"/>
  <c r="E1038" i="14" s="1"/>
  <c r="AB1035" i="27"/>
  <c r="E1035" i="14" s="1"/>
  <c r="AB1031" i="27"/>
  <c r="E1031" i="14" s="1"/>
  <c r="AB1027" i="27"/>
  <c r="E1027" i="14" s="1"/>
  <c r="AB1023" i="27"/>
  <c r="E1023" i="14" s="1"/>
  <c r="AB1019" i="27"/>
  <c r="E1019" i="14" s="1"/>
  <c r="AB1009" i="27"/>
  <c r="E1009" i="14" s="1"/>
  <c r="AB993" i="27"/>
  <c r="E993" i="14" s="1"/>
  <c r="AB1051" i="27"/>
  <c r="E1051" i="14" s="1"/>
  <c r="AB1039" i="27"/>
  <c r="E1039" i="14" s="1"/>
  <c r="AB1050" i="27"/>
  <c r="E1050" i="14" s="1"/>
  <c r="AB1042" i="27"/>
  <c r="E1042" i="14" s="1"/>
  <c r="AB979" i="27"/>
  <c r="E979" i="14" s="1"/>
  <c r="AB1012" i="27"/>
  <c r="E1012" i="14" s="1"/>
  <c r="AB1004" i="27"/>
  <c r="E1004" i="14" s="1"/>
  <c r="AB1000" i="27"/>
  <c r="E1000" i="14" s="1"/>
  <c r="AB996" i="27"/>
  <c r="E996" i="14" s="1"/>
  <c r="AB1032" i="27"/>
  <c r="E1032" i="14" s="1"/>
  <c r="AB1028" i="27"/>
  <c r="E1028" i="14" s="1"/>
  <c r="AB1030" i="27"/>
  <c r="E1030" i="14" s="1"/>
  <c r="AB1022" i="27"/>
  <c r="E1022" i="14" s="1"/>
  <c r="AB1018" i="27"/>
  <c r="E1018" i="14" s="1"/>
  <c r="AB1016" i="27"/>
  <c r="E1016" i="14" s="1"/>
  <c r="AB1033" i="27"/>
  <c r="E1033" i="14" s="1"/>
  <c r="AB1025" i="27"/>
  <c r="E1025" i="14" s="1"/>
  <c r="AB1021" i="27"/>
  <c r="E1021" i="14" s="1"/>
  <c r="AB986" i="27"/>
  <c r="E986" i="14" s="1"/>
  <c r="AB970" i="27"/>
  <c r="E970" i="14" s="1"/>
  <c r="AB1029" i="27"/>
  <c r="E1029" i="14" s="1"/>
  <c r="AB1017" i="27"/>
  <c r="E1017" i="14" s="1"/>
  <c r="AB987" i="27"/>
  <c r="E987" i="14" s="1"/>
  <c r="AB971" i="27"/>
  <c r="E971" i="14" s="1"/>
  <c r="AB1013" i="27"/>
  <c r="E1013" i="14" s="1"/>
  <c r="AB1005" i="27"/>
  <c r="E1005" i="14" s="1"/>
  <c r="AB997" i="27"/>
  <c r="E997" i="14" s="1"/>
  <c r="AB1011" i="27"/>
  <c r="E1011" i="14" s="1"/>
  <c r="AB999" i="27"/>
  <c r="E999" i="14" s="1"/>
  <c r="AB1010" i="27"/>
  <c r="E1010" i="14" s="1"/>
  <c r="AB1006" i="27"/>
  <c r="E1006" i="14" s="1"/>
  <c r="AB1002" i="27"/>
  <c r="E1002" i="14" s="1"/>
  <c r="AB998" i="27"/>
  <c r="E998" i="14" s="1"/>
  <c r="AB994" i="27"/>
  <c r="E994" i="14" s="1"/>
  <c r="AB1003" i="27"/>
  <c r="E1003" i="14" s="1"/>
  <c r="AB1007" i="27"/>
  <c r="E1007" i="14" s="1"/>
  <c r="AB995" i="27"/>
  <c r="E995" i="14" s="1"/>
  <c r="AB991" i="27"/>
  <c r="E991" i="14" s="1"/>
  <c r="AB983" i="27"/>
  <c r="E983" i="14" s="1"/>
  <c r="AB975" i="27"/>
  <c r="E975" i="14" s="1"/>
  <c r="AB988" i="27"/>
  <c r="E988" i="14" s="1"/>
  <c r="AB984" i="27"/>
  <c r="E984" i="14" s="1"/>
  <c r="AB980" i="27"/>
  <c r="E980" i="14" s="1"/>
  <c r="AB976" i="27"/>
  <c r="E976" i="14" s="1"/>
  <c r="AB972" i="27"/>
  <c r="E972" i="14" s="1"/>
  <c r="AB990" i="27"/>
  <c r="E990" i="14" s="1"/>
  <c r="AB982" i="27"/>
  <c r="E982" i="14" s="1"/>
  <c r="AB974" i="27"/>
  <c r="E974" i="14" s="1"/>
  <c r="AB989" i="27"/>
  <c r="E989" i="14" s="1"/>
  <c r="AB981" i="27"/>
  <c r="E981" i="14" s="1"/>
  <c r="AB973" i="27"/>
  <c r="E973" i="14" s="1"/>
  <c r="AB985" i="27"/>
  <c r="E985" i="14" s="1"/>
  <c r="AB977" i="27"/>
  <c r="E977" i="14" s="1"/>
  <c r="C948" i="14"/>
  <c r="C949" i="14"/>
  <c r="C950" i="14"/>
  <c r="C951" i="14"/>
  <c r="C952" i="14"/>
  <c r="C953" i="14"/>
  <c r="C954" i="14"/>
  <c r="C955" i="14"/>
  <c r="C956" i="14"/>
  <c r="C957" i="14"/>
  <c r="C958" i="14"/>
  <c r="C959" i="14"/>
  <c r="C960" i="14"/>
  <c r="C961" i="14"/>
  <c r="C962" i="14"/>
  <c r="C963" i="14"/>
  <c r="C964" i="14"/>
  <c r="C965" i="14"/>
  <c r="C966" i="14"/>
  <c r="C967" i="14"/>
  <c r="C968" i="14"/>
  <c r="C969" i="14"/>
  <c r="C948" i="27"/>
  <c r="C949" i="27"/>
  <c r="C950" i="27"/>
  <c r="C951" i="27"/>
  <c r="C952" i="27"/>
  <c r="C953" i="27"/>
  <c r="C954" i="27"/>
  <c r="C955" i="27"/>
  <c r="C956" i="27"/>
  <c r="C957" i="27"/>
  <c r="C958" i="27"/>
  <c r="C959" i="27"/>
  <c r="C960" i="27"/>
  <c r="C961" i="27"/>
  <c r="C962" i="27"/>
  <c r="C963" i="27"/>
  <c r="C964" i="27"/>
  <c r="C965" i="27"/>
  <c r="C966" i="27"/>
  <c r="C967" i="27"/>
  <c r="C968" i="27"/>
  <c r="C969" i="27"/>
  <c r="AA948" i="27"/>
  <c r="AA949" i="27"/>
  <c r="AA950" i="27"/>
  <c r="AA951" i="27"/>
  <c r="AA952" i="27"/>
  <c r="AA953" i="27"/>
  <c r="AA954" i="27"/>
  <c r="AA955" i="27"/>
  <c r="AA956" i="27"/>
  <c r="AA957" i="27"/>
  <c r="AA958" i="27"/>
  <c r="AA959" i="27"/>
  <c r="AA960" i="27"/>
  <c r="AA961" i="27"/>
  <c r="AA962" i="27"/>
  <c r="AA963" i="27"/>
  <c r="AA964" i="27"/>
  <c r="AA965" i="27"/>
  <c r="AA966" i="27"/>
  <c r="AA967" i="27"/>
  <c r="AA968" i="27"/>
  <c r="AA969" i="27"/>
  <c r="H1106" i="14" l="1"/>
  <c r="F1106" i="14"/>
  <c r="S1106" i="14"/>
  <c r="F1107" i="14"/>
  <c r="S1107" i="14"/>
  <c r="H1107" i="14"/>
  <c r="F1103" i="14"/>
  <c r="H1103" i="14"/>
  <c r="S1103" i="14"/>
  <c r="S1105" i="14"/>
  <c r="H1105" i="14"/>
  <c r="F1105" i="14"/>
  <c r="H1112" i="14"/>
  <c r="S1112" i="14"/>
  <c r="F1112" i="14"/>
  <c r="H1118" i="14"/>
  <c r="S1118" i="14"/>
  <c r="F1118" i="14"/>
  <c r="H1109" i="14"/>
  <c r="S1109" i="14"/>
  <c r="F1109" i="14"/>
  <c r="S1121" i="14"/>
  <c r="H1121" i="14"/>
  <c r="F1121" i="14"/>
  <c r="S1104" i="14"/>
  <c r="H1104" i="14"/>
  <c r="F1104" i="14"/>
  <c r="S1120" i="14"/>
  <c r="H1120" i="14"/>
  <c r="F1120" i="14"/>
  <c r="F1111" i="14"/>
  <c r="H1111" i="14"/>
  <c r="S1111" i="14"/>
  <c r="H1110" i="14"/>
  <c r="S1110" i="14"/>
  <c r="F1110" i="14"/>
  <c r="S1117" i="14"/>
  <c r="H1117" i="14"/>
  <c r="F1117" i="14"/>
  <c r="H1108" i="14"/>
  <c r="S1108" i="14"/>
  <c r="F1108" i="14"/>
  <c r="F1102" i="14"/>
  <c r="H1102" i="14"/>
  <c r="S1102" i="14"/>
  <c r="F1114" i="14"/>
  <c r="H1114" i="14"/>
  <c r="S1114" i="14"/>
  <c r="F1115" i="14"/>
  <c r="H1115" i="14"/>
  <c r="S1115" i="14"/>
  <c r="F1119" i="14"/>
  <c r="H1119" i="14"/>
  <c r="S1119" i="14"/>
  <c r="S1113" i="14"/>
  <c r="H1113" i="14"/>
  <c r="F1113" i="14"/>
  <c r="H1122" i="14"/>
  <c r="F1122" i="14"/>
  <c r="S1122" i="14"/>
  <c r="S1116" i="14"/>
  <c r="H1116" i="14"/>
  <c r="F1116" i="14"/>
  <c r="F1123" i="14"/>
  <c r="S1123" i="14"/>
  <c r="H1123" i="14"/>
  <c r="AB956" i="27"/>
  <c r="E956" i="14" s="1"/>
  <c r="AB964" i="27"/>
  <c r="E964" i="14" s="1"/>
  <c r="AB948" i="27"/>
  <c r="E948" i="14" s="1"/>
  <c r="AB965" i="27"/>
  <c r="E965" i="14" s="1"/>
  <c r="AB949" i="27"/>
  <c r="E949" i="14" s="1"/>
  <c r="AB968" i="27"/>
  <c r="E968" i="14" s="1"/>
  <c r="AB960" i="27"/>
  <c r="E960" i="14" s="1"/>
  <c r="AB952" i="27"/>
  <c r="E952" i="14" s="1"/>
  <c r="AB969" i="27"/>
  <c r="E969" i="14" s="1"/>
  <c r="AB961" i="27"/>
  <c r="E961" i="14" s="1"/>
  <c r="AB957" i="27"/>
  <c r="E957" i="14" s="1"/>
  <c r="AB953" i="27"/>
  <c r="E953" i="14" s="1"/>
  <c r="AB967" i="27"/>
  <c r="E967" i="14" s="1"/>
  <c r="AB963" i="27"/>
  <c r="E963" i="14" s="1"/>
  <c r="AB959" i="27"/>
  <c r="E959" i="14" s="1"/>
  <c r="AB955" i="27"/>
  <c r="E955" i="14" s="1"/>
  <c r="AB951" i="27"/>
  <c r="E951" i="14" s="1"/>
  <c r="AB962" i="27"/>
  <c r="E962" i="14" s="1"/>
  <c r="AB958" i="27"/>
  <c r="E958" i="14" s="1"/>
  <c r="AB950" i="27"/>
  <c r="E950" i="14" s="1"/>
  <c r="AB966" i="27"/>
  <c r="E966" i="14" s="1"/>
  <c r="AB954" i="27"/>
  <c r="E954" i="14" s="1"/>
  <c r="C926" i="14"/>
  <c r="C927" i="14"/>
  <c r="C928" i="14"/>
  <c r="C929" i="14"/>
  <c r="C930" i="14"/>
  <c r="C931" i="14"/>
  <c r="C932" i="14"/>
  <c r="C933" i="14"/>
  <c r="C934" i="14"/>
  <c r="C935" i="14"/>
  <c r="C936" i="14"/>
  <c r="C937" i="14"/>
  <c r="C938" i="14"/>
  <c r="C939" i="14"/>
  <c r="C940" i="14"/>
  <c r="C941" i="14"/>
  <c r="C942" i="14"/>
  <c r="C943" i="14"/>
  <c r="C944" i="14"/>
  <c r="C945" i="14"/>
  <c r="C946" i="14"/>
  <c r="C947" i="14"/>
  <c r="AA885" i="27"/>
  <c r="AA2" i="27"/>
  <c r="AA3" i="27"/>
  <c r="AA4" i="27"/>
  <c r="AA5" i="27"/>
  <c r="AA6" i="27"/>
  <c r="AA7" i="27"/>
  <c r="AA8" i="27"/>
  <c r="AA9" i="27"/>
  <c r="AA10" i="27"/>
  <c r="AA11" i="27"/>
  <c r="AA12" i="27"/>
  <c r="AA13" i="27"/>
  <c r="AA14" i="27"/>
  <c r="AA15" i="27"/>
  <c r="AA16" i="27"/>
  <c r="AA17" i="27"/>
  <c r="AA18" i="27"/>
  <c r="AA19" i="27"/>
  <c r="AA20" i="27"/>
  <c r="AA21" i="27"/>
  <c r="AA22" i="27"/>
  <c r="AA23" i="27"/>
  <c r="AA24" i="27"/>
  <c r="AA25" i="27"/>
  <c r="AA26" i="27"/>
  <c r="AA27" i="27"/>
  <c r="AA28" i="27"/>
  <c r="AA29" i="27"/>
  <c r="AA30" i="27"/>
  <c r="AA31" i="27"/>
  <c r="AA32" i="27"/>
  <c r="AA33" i="27"/>
  <c r="AA34" i="27"/>
  <c r="AA35" i="27"/>
  <c r="AA36" i="27"/>
  <c r="AA37" i="27"/>
  <c r="AA38" i="27"/>
  <c r="AA39" i="27"/>
  <c r="AA40" i="27"/>
  <c r="AA41" i="27"/>
  <c r="AA42" i="27"/>
  <c r="AA43" i="27"/>
  <c r="AA44" i="27"/>
  <c r="AA45" i="27"/>
  <c r="AA46" i="27"/>
  <c r="AA47" i="27"/>
  <c r="AA48" i="27"/>
  <c r="AA49" i="27"/>
  <c r="AA50" i="27"/>
  <c r="AA51" i="27"/>
  <c r="AA52" i="27"/>
  <c r="AA53" i="27"/>
  <c r="AA54" i="27"/>
  <c r="AA55" i="27"/>
  <c r="AA56" i="27"/>
  <c r="AA57" i="27"/>
  <c r="AA58" i="27"/>
  <c r="AA59" i="27"/>
  <c r="AA60" i="27"/>
  <c r="AA61" i="27"/>
  <c r="AA62" i="27"/>
  <c r="AA63" i="27"/>
  <c r="AA64" i="27"/>
  <c r="AA65" i="27"/>
  <c r="AA66" i="27"/>
  <c r="AA67" i="27"/>
  <c r="AA68" i="27"/>
  <c r="AA69" i="27"/>
  <c r="AA70" i="27"/>
  <c r="AA71" i="27"/>
  <c r="AA72" i="27"/>
  <c r="AA73" i="27"/>
  <c r="AA74" i="27"/>
  <c r="AA75" i="27"/>
  <c r="AA76" i="27"/>
  <c r="AA77" i="27"/>
  <c r="AA78" i="27"/>
  <c r="AA79" i="27"/>
  <c r="AA80" i="27"/>
  <c r="AA81" i="27"/>
  <c r="AA82" i="27"/>
  <c r="AA83" i="27"/>
  <c r="AA84" i="27"/>
  <c r="AA85" i="27"/>
  <c r="AA86" i="27"/>
  <c r="AA87" i="27"/>
  <c r="AA88" i="27"/>
  <c r="AA89" i="27"/>
  <c r="AA90" i="27"/>
  <c r="AA91" i="27"/>
  <c r="AA92" i="27"/>
  <c r="AA93" i="27"/>
  <c r="AA94" i="27"/>
  <c r="AA95" i="27"/>
  <c r="AA96" i="27"/>
  <c r="AA97" i="27"/>
  <c r="AA98" i="27"/>
  <c r="AA99" i="27"/>
  <c r="AA100" i="27"/>
  <c r="AA101" i="27"/>
  <c r="AA102" i="27"/>
  <c r="AA103" i="27"/>
  <c r="AA104" i="27"/>
  <c r="AA105" i="27"/>
  <c r="AA106" i="27"/>
  <c r="AA107" i="27"/>
  <c r="AA108" i="27"/>
  <c r="AA109" i="27"/>
  <c r="AA110" i="27"/>
  <c r="AA111" i="27"/>
  <c r="AA112" i="27"/>
  <c r="AA113" i="27"/>
  <c r="AA114" i="27"/>
  <c r="AA115" i="27"/>
  <c r="AA116" i="27"/>
  <c r="AA117" i="27"/>
  <c r="AA118" i="27"/>
  <c r="AA119" i="27"/>
  <c r="AA120" i="27"/>
  <c r="AA121" i="27"/>
  <c r="AA122" i="27"/>
  <c r="AA123" i="27"/>
  <c r="AA124" i="27"/>
  <c r="AA125" i="27"/>
  <c r="AA126" i="27"/>
  <c r="AA127" i="27"/>
  <c r="AA128" i="27"/>
  <c r="AA129" i="27"/>
  <c r="AA130" i="27"/>
  <c r="AA131" i="27"/>
  <c r="AA132" i="27"/>
  <c r="AA133" i="27"/>
  <c r="AA134" i="27"/>
  <c r="AA135" i="27"/>
  <c r="AA136" i="27"/>
  <c r="AA137" i="27"/>
  <c r="AA138" i="27"/>
  <c r="AA139" i="27"/>
  <c r="AA140" i="27"/>
  <c r="AA141" i="27"/>
  <c r="AA142" i="27"/>
  <c r="AA143" i="27"/>
  <c r="AA144" i="27"/>
  <c r="AA145" i="27"/>
  <c r="AA146" i="27"/>
  <c r="AA147" i="27"/>
  <c r="AA148" i="27"/>
  <c r="AA149" i="27"/>
  <c r="AA150" i="27"/>
  <c r="AA151" i="27"/>
  <c r="AA152" i="27"/>
  <c r="AA153" i="27"/>
  <c r="AA154" i="27"/>
  <c r="AA155" i="27"/>
  <c r="AA156" i="27"/>
  <c r="AA157" i="27"/>
  <c r="AA158" i="27"/>
  <c r="AA159" i="27"/>
  <c r="AA160" i="27"/>
  <c r="AA161" i="27"/>
  <c r="AA162" i="27"/>
  <c r="AA163" i="27"/>
  <c r="AA164" i="27"/>
  <c r="AA165" i="27"/>
  <c r="AA166" i="27"/>
  <c r="AA167" i="27"/>
  <c r="AA168" i="27"/>
  <c r="AA169" i="27"/>
  <c r="AA170" i="27"/>
  <c r="AA171" i="27"/>
  <c r="AA172" i="27"/>
  <c r="AA173" i="27"/>
  <c r="AA174" i="27"/>
  <c r="AA175" i="27"/>
  <c r="AA176" i="27"/>
  <c r="AA177" i="27"/>
  <c r="AA178" i="27"/>
  <c r="AA179" i="27"/>
  <c r="AA180" i="27"/>
  <c r="AA181" i="27"/>
  <c r="AA182" i="27"/>
  <c r="AA183" i="27"/>
  <c r="AA184" i="27"/>
  <c r="AA185" i="27"/>
  <c r="AA186" i="27"/>
  <c r="AA187" i="27"/>
  <c r="AA188" i="27"/>
  <c r="AA189" i="27"/>
  <c r="AA190" i="27"/>
  <c r="AA191" i="27"/>
  <c r="AA192" i="27"/>
  <c r="AA193" i="27"/>
  <c r="AA194" i="27"/>
  <c r="AA195" i="27"/>
  <c r="AA196" i="27"/>
  <c r="AA197" i="27"/>
  <c r="AA198" i="27"/>
  <c r="AA199" i="27"/>
  <c r="AA200" i="27"/>
  <c r="AA201" i="27"/>
  <c r="AA202" i="27"/>
  <c r="AA203" i="27"/>
  <c r="AA204" i="27"/>
  <c r="AA205" i="27"/>
  <c r="AA206" i="27"/>
  <c r="AA207" i="27"/>
  <c r="AA208" i="27"/>
  <c r="AA209" i="27"/>
  <c r="AA210" i="27"/>
  <c r="AA211" i="27"/>
  <c r="AA212" i="27"/>
  <c r="AA213" i="27"/>
  <c r="AA214" i="27"/>
  <c r="AA215" i="27"/>
  <c r="AA216" i="27"/>
  <c r="AA217" i="27"/>
  <c r="AA218" i="27"/>
  <c r="AA219" i="27"/>
  <c r="AA220" i="27"/>
  <c r="AA221" i="27"/>
  <c r="AA222" i="27"/>
  <c r="AA223" i="27"/>
  <c r="AA224" i="27"/>
  <c r="AA225" i="27"/>
  <c r="AA226" i="27"/>
  <c r="AA227" i="27"/>
  <c r="AA228" i="27"/>
  <c r="AA229" i="27"/>
  <c r="AA230" i="27"/>
  <c r="AA231" i="27"/>
  <c r="AA232" i="27"/>
  <c r="AA233" i="27"/>
  <c r="AA234" i="27"/>
  <c r="AA235" i="27"/>
  <c r="AA236" i="27"/>
  <c r="AA237" i="27"/>
  <c r="AA238" i="27"/>
  <c r="AA239" i="27"/>
  <c r="AA240" i="27"/>
  <c r="AA241" i="27"/>
  <c r="AA242" i="27"/>
  <c r="AA243" i="27"/>
  <c r="AA244" i="27"/>
  <c r="AA245" i="27"/>
  <c r="AA246" i="27"/>
  <c r="AA247" i="27"/>
  <c r="AA248" i="27"/>
  <c r="AA249" i="27"/>
  <c r="AA250" i="27"/>
  <c r="AA251" i="27"/>
  <c r="AA252" i="27"/>
  <c r="AA253" i="27"/>
  <c r="AA254" i="27"/>
  <c r="AA255" i="27"/>
  <c r="AA256" i="27"/>
  <c r="AA257" i="27"/>
  <c r="AA258" i="27"/>
  <c r="AA259" i="27"/>
  <c r="AA260" i="27"/>
  <c r="AA261" i="27"/>
  <c r="AA262" i="27"/>
  <c r="AA263" i="27"/>
  <c r="AA264" i="27"/>
  <c r="AA265" i="27"/>
  <c r="AA266" i="27"/>
  <c r="AA267" i="27"/>
  <c r="AA268" i="27"/>
  <c r="AA269" i="27"/>
  <c r="AA270" i="27"/>
  <c r="AA271" i="27"/>
  <c r="AA272" i="27"/>
  <c r="AA273" i="27"/>
  <c r="AA274" i="27"/>
  <c r="AA275" i="27"/>
  <c r="AA276" i="27"/>
  <c r="AA277" i="27"/>
  <c r="AA278" i="27"/>
  <c r="AA279" i="27"/>
  <c r="AA280" i="27"/>
  <c r="AA281" i="27"/>
  <c r="AA282" i="27"/>
  <c r="AA283" i="27"/>
  <c r="AA284" i="27"/>
  <c r="AA285" i="27"/>
  <c r="AA286" i="27"/>
  <c r="AA287" i="27"/>
  <c r="AA288" i="27"/>
  <c r="AA289" i="27"/>
  <c r="AA290" i="27"/>
  <c r="AA291" i="27"/>
  <c r="AA292" i="27"/>
  <c r="AA293" i="27"/>
  <c r="AA294" i="27"/>
  <c r="AA295" i="27"/>
  <c r="AA296" i="27"/>
  <c r="AA297" i="27"/>
  <c r="AA298" i="27"/>
  <c r="AA299" i="27"/>
  <c r="AA300" i="27"/>
  <c r="AA301" i="27"/>
  <c r="AA302" i="27"/>
  <c r="AA303" i="27"/>
  <c r="AA304" i="27"/>
  <c r="AA305" i="27"/>
  <c r="AA306" i="27"/>
  <c r="AA307" i="27"/>
  <c r="AA308" i="27"/>
  <c r="AA309" i="27"/>
  <c r="AA310" i="27"/>
  <c r="AA311" i="27"/>
  <c r="AA312" i="27"/>
  <c r="AA313" i="27"/>
  <c r="AA314" i="27"/>
  <c r="AA315" i="27"/>
  <c r="AA316" i="27"/>
  <c r="AA317" i="27"/>
  <c r="AA318" i="27"/>
  <c r="AA319" i="27"/>
  <c r="AA320" i="27"/>
  <c r="AA321" i="27"/>
  <c r="AA322" i="27"/>
  <c r="AA323" i="27"/>
  <c r="AA324" i="27"/>
  <c r="AA325" i="27"/>
  <c r="AA326" i="27"/>
  <c r="AA327" i="27"/>
  <c r="AA328" i="27"/>
  <c r="AA329" i="27"/>
  <c r="AA330" i="27"/>
  <c r="AA331" i="27"/>
  <c r="AA332" i="27"/>
  <c r="AA333" i="27"/>
  <c r="AA334" i="27"/>
  <c r="AA335" i="27"/>
  <c r="AA336" i="27"/>
  <c r="AA337" i="27"/>
  <c r="AA338" i="27"/>
  <c r="AA339" i="27"/>
  <c r="AA340" i="27"/>
  <c r="AA341" i="27"/>
  <c r="AA342" i="27"/>
  <c r="AA343" i="27"/>
  <c r="AA344" i="27"/>
  <c r="AA345" i="27"/>
  <c r="AA346" i="27"/>
  <c r="AA347" i="27"/>
  <c r="AA348" i="27"/>
  <c r="AA349" i="27"/>
  <c r="AA350" i="27"/>
  <c r="AA351" i="27"/>
  <c r="AA352" i="27"/>
  <c r="AA353" i="27"/>
  <c r="AA354" i="27"/>
  <c r="AA355" i="27"/>
  <c r="AA356" i="27"/>
  <c r="AA357" i="27"/>
  <c r="AA358" i="27"/>
  <c r="AA359" i="27"/>
  <c r="AA360" i="27"/>
  <c r="AA361" i="27"/>
  <c r="AA362" i="27"/>
  <c r="AA363" i="27"/>
  <c r="AA364" i="27"/>
  <c r="AA365" i="27"/>
  <c r="AA366" i="27"/>
  <c r="AA367" i="27"/>
  <c r="AA368" i="27"/>
  <c r="AA369" i="27"/>
  <c r="AA370" i="27"/>
  <c r="AA371" i="27"/>
  <c r="AA372" i="27"/>
  <c r="AA373" i="27"/>
  <c r="AA374" i="27"/>
  <c r="AA375" i="27"/>
  <c r="AA376" i="27"/>
  <c r="AA377" i="27"/>
  <c r="AA378" i="27"/>
  <c r="AA379" i="27"/>
  <c r="AA380" i="27"/>
  <c r="AA381" i="27"/>
  <c r="AA382" i="27"/>
  <c r="AA383" i="27"/>
  <c r="AA384" i="27"/>
  <c r="AA385" i="27"/>
  <c r="AA386" i="27"/>
  <c r="AA387" i="27"/>
  <c r="AA388" i="27"/>
  <c r="AA389" i="27"/>
  <c r="AA390" i="27"/>
  <c r="AA391" i="27"/>
  <c r="AA392" i="27"/>
  <c r="AA393" i="27"/>
  <c r="AA394" i="27"/>
  <c r="AA395" i="27"/>
  <c r="AA396" i="27"/>
  <c r="AA397" i="27"/>
  <c r="AA398" i="27"/>
  <c r="AA399" i="27"/>
  <c r="AA400" i="27"/>
  <c r="AA401" i="27"/>
  <c r="AA402" i="27"/>
  <c r="AA403" i="27"/>
  <c r="AA404" i="27"/>
  <c r="AA405" i="27"/>
  <c r="AA406" i="27"/>
  <c r="AA407" i="27"/>
  <c r="AA408" i="27"/>
  <c r="AA409" i="27"/>
  <c r="AA410" i="27"/>
  <c r="AA411" i="27"/>
  <c r="AA412" i="27"/>
  <c r="AA413" i="27"/>
  <c r="AA414" i="27"/>
  <c r="AA415" i="27"/>
  <c r="AA416" i="27"/>
  <c r="AA417" i="27"/>
  <c r="AA418" i="27"/>
  <c r="AA419" i="27"/>
  <c r="AA420" i="27"/>
  <c r="AA421" i="27"/>
  <c r="AA422" i="27"/>
  <c r="AA423" i="27"/>
  <c r="AA424" i="27"/>
  <c r="AA425" i="27"/>
  <c r="AA426" i="27"/>
  <c r="AA427" i="27"/>
  <c r="AA428" i="27"/>
  <c r="AA429" i="27"/>
  <c r="AA430" i="27"/>
  <c r="AA431" i="27"/>
  <c r="AA432" i="27"/>
  <c r="AA433" i="27"/>
  <c r="AA434" i="27"/>
  <c r="AA435" i="27"/>
  <c r="AA436" i="27"/>
  <c r="AA437" i="27"/>
  <c r="AA438" i="27"/>
  <c r="AA439" i="27"/>
  <c r="AA440" i="27"/>
  <c r="AA441" i="27"/>
  <c r="AA442" i="27"/>
  <c r="AA443" i="27"/>
  <c r="AA444" i="27"/>
  <c r="AA445" i="27"/>
  <c r="AA446" i="27"/>
  <c r="AA447" i="27"/>
  <c r="AA448" i="27"/>
  <c r="AA449" i="27"/>
  <c r="AA450" i="27"/>
  <c r="AA451" i="27"/>
  <c r="AA452" i="27"/>
  <c r="AA453" i="27"/>
  <c r="AA454" i="27"/>
  <c r="AA455" i="27"/>
  <c r="AA456" i="27"/>
  <c r="AA457" i="27"/>
  <c r="AA458" i="27"/>
  <c r="AA459" i="27"/>
  <c r="AA460" i="27"/>
  <c r="AA461" i="27"/>
  <c r="AA462" i="27"/>
  <c r="AA463" i="27"/>
  <c r="AA464" i="27"/>
  <c r="AA465" i="27"/>
  <c r="AA466" i="27"/>
  <c r="AA467" i="27"/>
  <c r="AA468" i="27"/>
  <c r="AA469" i="27"/>
  <c r="AA470" i="27"/>
  <c r="AA471" i="27"/>
  <c r="AA472" i="27"/>
  <c r="AA473" i="27"/>
  <c r="AA474" i="27"/>
  <c r="AA475" i="27"/>
  <c r="AA476" i="27"/>
  <c r="AA477" i="27"/>
  <c r="AA478" i="27"/>
  <c r="AA479" i="27"/>
  <c r="AA480" i="27"/>
  <c r="AA481" i="27"/>
  <c r="AA482" i="27"/>
  <c r="AA483" i="27"/>
  <c r="AA484" i="27"/>
  <c r="AA485" i="27"/>
  <c r="AA486" i="27"/>
  <c r="AA487" i="27"/>
  <c r="AA488" i="27"/>
  <c r="AA489" i="27"/>
  <c r="AA490" i="27"/>
  <c r="AA491" i="27"/>
  <c r="AA492" i="27"/>
  <c r="AA493" i="27"/>
  <c r="AA494" i="27"/>
  <c r="AA495" i="27"/>
  <c r="AA496" i="27"/>
  <c r="AA497" i="27"/>
  <c r="AA498" i="27"/>
  <c r="AA499" i="27"/>
  <c r="AA500" i="27"/>
  <c r="AA501" i="27"/>
  <c r="AA502" i="27"/>
  <c r="AA503" i="27"/>
  <c r="AA504" i="27"/>
  <c r="AA505" i="27"/>
  <c r="AA506" i="27"/>
  <c r="AA507" i="27"/>
  <c r="AA508" i="27"/>
  <c r="AA509" i="27"/>
  <c r="AA510" i="27"/>
  <c r="AA511" i="27"/>
  <c r="AA512" i="27"/>
  <c r="AA513" i="27"/>
  <c r="AA514" i="27"/>
  <c r="AA515" i="27"/>
  <c r="AA516" i="27"/>
  <c r="AA517" i="27"/>
  <c r="AA518" i="27"/>
  <c r="AA519" i="27"/>
  <c r="AA520" i="27"/>
  <c r="AA521" i="27"/>
  <c r="AA522" i="27"/>
  <c r="AA523" i="27"/>
  <c r="AA524" i="27"/>
  <c r="AA525" i="27"/>
  <c r="AA526" i="27"/>
  <c r="AA527" i="27"/>
  <c r="AA528" i="27"/>
  <c r="AA529" i="27"/>
  <c r="AA530" i="27"/>
  <c r="AA531" i="27"/>
  <c r="AA532" i="27"/>
  <c r="AA533" i="27"/>
  <c r="AA534" i="27"/>
  <c r="AA535" i="27"/>
  <c r="AA536" i="27"/>
  <c r="AA537" i="27"/>
  <c r="AA538" i="27"/>
  <c r="AA539" i="27"/>
  <c r="AA540" i="27"/>
  <c r="AA541" i="27"/>
  <c r="AA542" i="27"/>
  <c r="AA543" i="27"/>
  <c r="AA544" i="27"/>
  <c r="AA545" i="27"/>
  <c r="AA546" i="27"/>
  <c r="AA547" i="27"/>
  <c r="AA548" i="27"/>
  <c r="AA549" i="27"/>
  <c r="AA550" i="27"/>
  <c r="AA551" i="27"/>
  <c r="AA552" i="27"/>
  <c r="AA553" i="27"/>
  <c r="AA554" i="27"/>
  <c r="AA555" i="27"/>
  <c r="AA556" i="27"/>
  <c r="AA557" i="27"/>
  <c r="AA558" i="27"/>
  <c r="AA559" i="27"/>
  <c r="AA560" i="27"/>
  <c r="AA561" i="27"/>
  <c r="AA562" i="27"/>
  <c r="AA563" i="27"/>
  <c r="AA564" i="27"/>
  <c r="AA565" i="27"/>
  <c r="AA566" i="27"/>
  <c r="AA567" i="27"/>
  <c r="AA568" i="27"/>
  <c r="AA569" i="27"/>
  <c r="AA570" i="27"/>
  <c r="AA571" i="27"/>
  <c r="AA572" i="27"/>
  <c r="AA573" i="27"/>
  <c r="AA574" i="27"/>
  <c r="AA575" i="27"/>
  <c r="AA576" i="27"/>
  <c r="AA577" i="27"/>
  <c r="AA578" i="27"/>
  <c r="AA579" i="27"/>
  <c r="AA580" i="27"/>
  <c r="AA581" i="27"/>
  <c r="AA582" i="27"/>
  <c r="AA583" i="27"/>
  <c r="AA584" i="27"/>
  <c r="AA585" i="27"/>
  <c r="AA586" i="27"/>
  <c r="AA587" i="27"/>
  <c r="AA588" i="27"/>
  <c r="AA589" i="27"/>
  <c r="AA590" i="27"/>
  <c r="AA591" i="27"/>
  <c r="AA592" i="27"/>
  <c r="AA593" i="27"/>
  <c r="AA594" i="27"/>
  <c r="AA595" i="27"/>
  <c r="AA596" i="27"/>
  <c r="AA597" i="27"/>
  <c r="AA598" i="27"/>
  <c r="AA599" i="27"/>
  <c r="AA600" i="27"/>
  <c r="AA601" i="27"/>
  <c r="AA602" i="27"/>
  <c r="AA603" i="27"/>
  <c r="AA604" i="27"/>
  <c r="AA605" i="27"/>
  <c r="AA606" i="27"/>
  <c r="AA607" i="27"/>
  <c r="AA608" i="27"/>
  <c r="AA609" i="27"/>
  <c r="AA610" i="27"/>
  <c r="AA611" i="27"/>
  <c r="AA612" i="27"/>
  <c r="AA613" i="27"/>
  <c r="AA614" i="27"/>
  <c r="AA615" i="27"/>
  <c r="AA616" i="27"/>
  <c r="AA617" i="27"/>
  <c r="AA618" i="27"/>
  <c r="AA619" i="27"/>
  <c r="AA620" i="27"/>
  <c r="AA621" i="27"/>
  <c r="AA622" i="27"/>
  <c r="AA623" i="27"/>
  <c r="AA624" i="27"/>
  <c r="AA625" i="27"/>
  <c r="AA626" i="27"/>
  <c r="AA627" i="27"/>
  <c r="AA628" i="27"/>
  <c r="AA629" i="27"/>
  <c r="AA630" i="27"/>
  <c r="AA631" i="27"/>
  <c r="AA632" i="27"/>
  <c r="AA633" i="27"/>
  <c r="AA634" i="27"/>
  <c r="AA635" i="27"/>
  <c r="AA636" i="27"/>
  <c r="AA637" i="27"/>
  <c r="AA638" i="27"/>
  <c r="AA639" i="27"/>
  <c r="AA640" i="27"/>
  <c r="AA641" i="27"/>
  <c r="AA642" i="27"/>
  <c r="AA643" i="27"/>
  <c r="AA644" i="27"/>
  <c r="AA645" i="27"/>
  <c r="AA646" i="27"/>
  <c r="AA647" i="27"/>
  <c r="AA648" i="27"/>
  <c r="AA649" i="27"/>
  <c r="AA650" i="27"/>
  <c r="AA651" i="27"/>
  <c r="AA652" i="27"/>
  <c r="AA653" i="27"/>
  <c r="AA654" i="27"/>
  <c r="AA655" i="27"/>
  <c r="AA656" i="27"/>
  <c r="AA657" i="27"/>
  <c r="AA658" i="27"/>
  <c r="AA659" i="27"/>
  <c r="AA660" i="27"/>
  <c r="AA661" i="27"/>
  <c r="AA662" i="27"/>
  <c r="AA663" i="27"/>
  <c r="AA664" i="27"/>
  <c r="AA665" i="27"/>
  <c r="AA666" i="27"/>
  <c r="AA667" i="27"/>
  <c r="AA668" i="27"/>
  <c r="AA669" i="27"/>
  <c r="AA670" i="27"/>
  <c r="AA671" i="27"/>
  <c r="AA672" i="27"/>
  <c r="AA673" i="27"/>
  <c r="AA674" i="27"/>
  <c r="AA675" i="27"/>
  <c r="AA676" i="27"/>
  <c r="AA677" i="27"/>
  <c r="AA678" i="27"/>
  <c r="AA679" i="27"/>
  <c r="AA680" i="27"/>
  <c r="AA681" i="27"/>
  <c r="AA682" i="27"/>
  <c r="AA683" i="27"/>
  <c r="AA684" i="27"/>
  <c r="AA685" i="27"/>
  <c r="AA686" i="27"/>
  <c r="AA687" i="27"/>
  <c r="AA688" i="27"/>
  <c r="AA689" i="27"/>
  <c r="AA690" i="27"/>
  <c r="AA691" i="27"/>
  <c r="AA692" i="27"/>
  <c r="AA693" i="27"/>
  <c r="AA694" i="27"/>
  <c r="AA695" i="27"/>
  <c r="AA696" i="27"/>
  <c r="AA697" i="27"/>
  <c r="AA698" i="27"/>
  <c r="AA699" i="27"/>
  <c r="AA700" i="27"/>
  <c r="AA701" i="27"/>
  <c r="AA702" i="27"/>
  <c r="AA703" i="27"/>
  <c r="AA704" i="27"/>
  <c r="AA705" i="27"/>
  <c r="AA706" i="27"/>
  <c r="AA707" i="27"/>
  <c r="AA708" i="27"/>
  <c r="AA709" i="27"/>
  <c r="AA710" i="27"/>
  <c r="AA711" i="27"/>
  <c r="AA712" i="27"/>
  <c r="AA713" i="27"/>
  <c r="AA714" i="27"/>
  <c r="AA715" i="27"/>
  <c r="AA716" i="27"/>
  <c r="AA717" i="27"/>
  <c r="AA718" i="27"/>
  <c r="AA719" i="27"/>
  <c r="AA720" i="27"/>
  <c r="AA721" i="27"/>
  <c r="AA722" i="27"/>
  <c r="AA723" i="27"/>
  <c r="AA724" i="27"/>
  <c r="AA725" i="27"/>
  <c r="AA726" i="27"/>
  <c r="AA727" i="27"/>
  <c r="AA728" i="27"/>
  <c r="AA729" i="27"/>
  <c r="AA730" i="27"/>
  <c r="AA731" i="27"/>
  <c r="AA732" i="27"/>
  <c r="AA733" i="27"/>
  <c r="AA734" i="27"/>
  <c r="AA735" i="27"/>
  <c r="AA736" i="27"/>
  <c r="AA737" i="27"/>
  <c r="AA738" i="27"/>
  <c r="AA739" i="27"/>
  <c r="AA740" i="27"/>
  <c r="AA741" i="27"/>
  <c r="AA742" i="27"/>
  <c r="AA743" i="27"/>
  <c r="AA744" i="27"/>
  <c r="AA745" i="27"/>
  <c r="AA746" i="27"/>
  <c r="AA747" i="27"/>
  <c r="AA748" i="27"/>
  <c r="AA749" i="27"/>
  <c r="AA750" i="27"/>
  <c r="AA751" i="27"/>
  <c r="AA752" i="27"/>
  <c r="AA753" i="27"/>
  <c r="AA754" i="27"/>
  <c r="AA755" i="27"/>
  <c r="AA756" i="27"/>
  <c r="AA757" i="27"/>
  <c r="AA758" i="27"/>
  <c r="AA759" i="27"/>
  <c r="AA760" i="27"/>
  <c r="AA761" i="27"/>
  <c r="AA762" i="27"/>
  <c r="AA763" i="27"/>
  <c r="AA764" i="27"/>
  <c r="AA765" i="27"/>
  <c r="AA766" i="27"/>
  <c r="AA767" i="27"/>
  <c r="AA768" i="27"/>
  <c r="AA769" i="27"/>
  <c r="AA770" i="27"/>
  <c r="AA771" i="27"/>
  <c r="AA772" i="27"/>
  <c r="AA773" i="27"/>
  <c r="AA774" i="27"/>
  <c r="AA775" i="27"/>
  <c r="AA776" i="27"/>
  <c r="AA777" i="27"/>
  <c r="AA778" i="27"/>
  <c r="AA779" i="27"/>
  <c r="AA780" i="27"/>
  <c r="AA781" i="27"/>
  <c r="AA782" i="27"/>
  <c r="AA783" i="27"/>
  <c r="AA784" i="27"/>
  <c r="AA785" i="27"/>
  <c r="AA786" i="27"/>
  <c r="AA787" i="27"/>
  <c r="AA788" i="27"/>
  <c r="AA789" i="27"/>
  <c r="AA790" i="27"/>
  <c r="AA791" i="27"/>
  <c r="AA792" i="27"/>
  <c r="AA793" i="27"/>
  <c r="AA794" i="27"/>
  <c r="AA795" i="27"/>
  <c r="AA796" i="27"/>
  <c r="AA797" i="27"/>
  <c r="AA798" i="27"/>
  <c r="AA799" i="27"/>
  <c r="AA800" i="27"/>
  <c r="AA801" i="27"/>
  <c r="AA802" i="27"/>
  <c r="AA803" i="27"/>
  <c r="AA804" i="27"/>
  <c r="AA805" i="27"/>
  <c r="AA806" i="27"/>
  <c r="AA807" i="27"/>
  <c r="AA808" i="27"/>
  <c r="AA809" i="27"/>
  <c r="AA810" i="27"/>
  <c r="AA811" i="27"/>
  <c r="AA812" i="27"/>
  <c r="AA813" i="27"/>
  <c r="AA814" i="27"/>
  <c r="AA815" i="27"/>
  <c r="AA816" i="27"/>
  <c r="AA817" i="27"/>
  <c r="AA818" i="27"/>
  <c r="AA819" i="27"/>
  <c r="AA820" i="27"/>
  <c r="AA821" i="27"/>
  <c r="AA822" i="27"/>
  <c r="AA823" i="27"/>
  <c r="AA824" i="27"/>
  <c r="AA825" i="27"/>
  <c r="AA826" i="27"/>
  <c r="AA827" i="27"/>
  <c r="AA828" i="27"/>
  <c r="AA829" i="27"/>
  <c r="AA830" i="27"/>
  <c r="AA831" i="27"/>
  <c r="AA832" i="27"/>
  <c r="AA833" i="27"/>
  <c r="AA834" i="27"/>
  <c r="AA835" i="27"/>
  <c r="AA836" i="27"/>
  <c r="AA837" i="27"/>
  <c r="AA838" i="27"/>
  <c r="AA839" i="27"/>
  <c r="AA840" i="27"/>
  <c r="AA841" i="27"/>
  <c r="AA842" i="27"/>
  <c r="AA843" i="27"/>
  <c r="AA844" i="27"/>
  <c r="AA845" i="27"/>
  <c r="AA846" i="27"/>
  <c r="AA847" i="27"/>
  <c r="AA848" i="27"/>
  <c r="AA849" i="27"/>
  <c r="AA850" i="27"/>
  <c r="AA851" i="27"/>
  <c r="AA852" i="27"/>
  <c r="AA853" i="27"/>
  <c r="AA854" i="27"/>
  <c r="AA855" i="27"/>
  <c r="AA856" i="27"/>
  <c r="AA857" i="27"/>
  <c r="AA858" i="27"/>
  <c r="AA859" i="27"/>
  <c r="AA860" i="27"/>
  <c r="AA861" i="27"/>
  <c r="AA862" i="27"/>
  <c r="AA863" i="27"/>
  <c r="AA864" i="27"/>
  <c r="AA865" i="27"/>
  <c r="AA866" i="27"/>
  <c r="AA867" i="27"/>
  <c r="AA868" i="27"/>
  <c r="AA869" i="27"/>
  <c r="AA870" i="27"/>
  <c r="AA871" i="27"/>
  <c r="AA872" i="27"/>
  <c r="AA873" i="27"/>
  <c r="AA874" i="27"/>
  <c r="AA875" i="27"/>
  <c r="AA876" i="27"/>
  <c r="AA877" i="27"/>
  <c r="AA878" i="27"/>
  <c r="AA879" i="27"/>
  <c r="AA880" i="27"/>
  <c r="AA881" i="27"/>
  <c r="AA882" i="27"/>
  <c r="AA883" i="27"/>
  <c r="AA884" i="27"/>
  <c r="AA886" i="27"/>
  <c r="AA887" i="27"/>
  <c r="AA888" i="27"/>
  <c r="AA889" i="27"/>
  <c r="AA890" i="27"/>
  <c r="AA891" i="27"/>
  <c r="AA892" i="27"/>
  <c r="AA893" i="27"/>
  <c r="AA894" i="27"/>
  <c r="AA895" i="27"/>
  <c r="AA896" i="27"/>
  <c r="AA897" i="27"/>
  <c r="AA898" i="27"/>
  <c r="AA899" i="27"/>
  <c r="AA900" i="27"/>
  <c r="AA901" i="27"/>
  <c r="AA902" i="27"/>
  <c r="AA903" i="27"/>
  <c r="AA904" i="27"/>
  <c r="AA905" i="27"/>
  <c r="AA906" i="27"/>
  <c r="AA907" i="27"/>
  <c r="AA908" i="27"/>
  <c r="AA909" i="27"/>
  <c r="AA910" i="27"/>
  <c r="AA911" i="27"/>
  <c r="AA912" i="27"/>
  <c r="AA913" i="27"/>
  <c r="AA914" i="27"/>
  <c r="AA915" i="27"/>
  <c r="AA916" i="27"/>
  <c r="AA917" i="27"/>
  <c r="AA918" i="27"/>
  <c r="AA919" i="27"/>
  <c r="AA920" i="27"/>
  <c r="AA921" i="27"/>
  <c r="AA922" i="27"/>
  <c r="AA923" i="27"/>
  <c r="AA924" i="27"/>
  <c r="AA925" i="27"/>
  <c r="AA926" i="27"/>
  <c r="AA927" i="27"/>
  <c r="AA928" i="27"/>
  <c r="AA929" i="27"/>
  <c r="AA930" i="27"/>
  <c r="AA931" i="27"/>
  <c r="AA932" i="27"/>
  <c r="AA933" i="27"/>
  <c r="AA934" i="27"/>
  <c r="AA935" i="27"/>
  <c r="AA936" i="27"/>
  <c r="AA937" i="27"/>
  <c r="AA938" i="27"/>
  <c r="AA939" i="27"/>
  <c r="AA940" i="27"/>
  <c r="AA941" i="27"/>
  <c r="AA942" i="27"/>
  <c r="AA943" i="27"/>
  <c r="AA944" i="27"/>
  <c r="AA945" i="27"/>
  <c r="AA946" i="27"/>
  <c r="AA947" i="27"/>
  <c r="C926" i="27"/>
  <c r="C927" i="27"/>
  <c r="C928" i="27"/>
  <c r="C929" i="27"/>
  <c r="C930" i="27"/>
  <c r="C931" i="27"/>
  <c r="C932" i="27"/>
  <c r="C933" i="27"/>
  <c r="C934" i="27"/>
  <c r="C935" i="27"/>
  <c r="C936" i="27"/>
  <c r="C937" i="27"/>
  <c r="C938" i="27"/>
  <c r="C939" i="27"/>
  <c r="C940" i="27"/>
  <c r="C941" i="27"/>
  <c r="C942" i="27"/>
  <c r="C943" i="27"/>
  <c r="C944" i="27"/>
  <c r="C945" i="27"/>
  <c r="C946" i="27"/>
  <c r="C947" i="27"/>
  <c r="F1086" i="14" l="1"/>
  <c r="H1086" i="14"/>
  <c r="S1086" i="14"/>
  <c r="H1094" i="14"/>
  <c r="F1094" i="14"/>
  <c r="S1094" i="14"/>
  <c r="H1095" i="14"/>
  <c r="F1095" i="14"/>
  <c r="S1095" i="14"/>
  <c r="H1093" i="14"/>
  <c r="S1093" i="14"/>
  <c r="F1093" i="14"/>
  <c r="S1100" i="14"/>
  <c r="H1100" i="14"/>
  <c r="F1100" i="14"/>
  <c r="F1096" i="14"/>
  <c r="H1096" i="14"/>
  <c r="S1096" i="14"/>
  <c r="H1082" i="14"/>
  <c r="S1082" i="14"/>
  <c r="F1082" i="14"/>
  <c r="F1087" i="14"/>
  <c r="H1087" i="14"/>
  <c r="S1087" i="14"/>
  <c r="S1085" i="14"/>
  <c r="H1085" i="14"/>
  <c r="F1085" i="14"/>
  <c r="S1084" i="14"/>
  <c r="F1084" i="14"/>
  <c r="H1084" i="14"/>
  <c r="F1097" i="14"/>
  <c r="H1097" i="14"/>
  <c r="S1097" i="14"/>
  <c r="S1098" i="14"/>
  <c r="F1098" i="14"/>
  <c r="H1098" i="14"/>
  <c r="H1083" i="14"/>
  <c r="F1083" i="14"/>
  <c r="S1083" i="14"/>
  <c r="F1099" i="14"/>
  <c r="H1099" i="14"/>
  <c r="S1099" i="14"/>
  <c r="H1101" i="14"/>
  <c r="S1101" i="14"/>
  <c r="F1101" i="14"/>
  <c r="H1081" i="14"/>
  <c r="F1081" i="14"/>
  <c r="S1081" i="14"/>
  <c r="H1088" i="14"/>
  <c r="F1088" i="14"/>
  <c r="S1088" i="14"/>
  <c r="S1090" i="14"/>
  <c r="H1090" i="14"/>
  <c r="F1090" i="14"/>
  <c r="H1091" i="14"/>
  <c r="S1091" i="14"/>
  <c r="F1091" i="14"/>
  <c r="F1089" i="14"/>
  <c r="H1089" i="14"/>
  <c r="S1089" i="14"/>
  <c r="H1092" i="14"/>
  <c r="F1092" i="14"/>
  <c r="S1092" i="14"/>
  <c r="H1080" i="14"/>
  <c r="F1080" i="14"/>
  <c r="S1080" i="14"/>
  <c r="AB938" i="27"/>
  <c r="E938" i="14" s="1"/>
  <c r="F1070" i="14" s="1"/>
  <c r="AB947" i="27"/>
  <c r="E947" i="14" s="1"/>
  <c r="AB943" i="27"/>
  <c r="E943" i="14" s="1"/>
  <c r="AB939" i="27"/>
  <c r="E939" i="14" s="1"/>
  <c r="AB935" i="27"/>
  <c r="E935" i="14" s="1"/>
  <c r="AB931" i="27"/>
  <c r="E931" i="14" s="1"/>
  <c r="H1063" i="14" s="1"/>
  <c r="AB946" i="27"/>
  <c r="E946" i="14" s="1"/>
  <c r="AB930" i="27"/>
  <c r="E930" i="14" s="1"/>
  <c r="AB927" i="27"/>
  <c r="E927" i="14" s="1"/>
  <c r="H1059" i="14" s="1"/>
  <c r="AB942" i="27"/>
  <c r="E942" i="14" s="1"/>
  <c r="AB934" i="27"/>
  <c r="E934" i="14" s="1"/>
  <c r="AB926" i="27"/>
  <c r="E926" i="14" s="1"/>
  <c r="AB945" i="27"/>
  <c r="E945" i="14" s="1"/>
  <c r="AB941" i="27"/>
  <c r="E941" i="14" s="1"/>
  <c r="AB937" i="27"/>
  <c r="E937" i="14" s="1"/>
  <c r="AB933" i="27"/>
  <c r="E933" i="14" s="1"/>
  <c r="AB929" i="27"/>
  <c r="E929" i="14" s="1"/>
  <c r="AB944" i="27"/>
  <c r="E944" i="14" s="1"/>
  <c r="AB940" i="27"/>
  <c r="E940" i="14" s="1"/>
  <c r="AB936" i="27"/>
  <c r="E936" i="14" s="1"/>
  <c r="AB932" i="27"/>
  <c r="E932" i="14" s="1"/>
  <c r="AB928" i="27"/>
  <c r="E928" i="14" s="1"/>
  <c r="B2" i="30"/>
  <c r="B3" i="30"/>
  <c r="B4" i="30"/>
  <c r="B5" i="30"/>
  <c r="B6" i="30"/>
  <c r="B7" i="30"/>
  <c r="B8" i="30"/>
  <c r="B9" i="30"/>
  <c r="B10" i="30"/>
  <c r="B11" i="30"/>
  <c r="B12" i="30"/>
  <c r="B13" i="30"/>
  <c r="H1070" i="14" l="1"/>
  <c r="F1064" i="14"/>
  <c r="H1064" i="14"/>
  <c r="F1061" i="14"/>
  <c r="H1061" i="14"/>
  <c r="F1077" i="14"/>
  <c r="H1077" i="14"/>
  <c r="H1067" i="14"/>
  <c r="F1067" i="14"/>
  <c r="F1068" i="14"/>
  <c r="H1068" i="14"/>
  <c r="F1065" i="14"/>
  <c r="H1065" i="14"/>
  <c r="F1058" i="14"/>
  <c r="H1058" i="14"/>
  <c r="F1062" i="14"/>
  <c r="H1062" i="14"/>
  <c r="H1071" i="14"/>
  <c r="F1071" i="14"/>
  <c r="F1063" i="14"/>
  <c r="F1069" i="14"/>
  <c r="H1069" i="14"/>
  <c r="F1078" i="14"/>
  <c r="H1078" i="14"/>
  <c r="F1059" i="14"/>
  <c r="H1072" i="14"/>
  <c r="F1072" i="14"/>
  <c r="F1066" i="14"/>
  <c r="H1066" i="14"/>
  <c r="F1075" i="14"/>
  <c r="H1075" i="14"/>
  <c r="F1060" i="14"/>
  <c r="H1060" i="14"/>
  <c r="F1076" i="14"/>
  <c r="H1076" i="14"/>
  <c r="F1073" i="14"/>
  <c r="H1073" i="14"/>
  <c r="F1074" i="14"/>
  <c r="H1074" i="14"/>
  <c r="F1079" i="14"/>
  <c r="H1079" i="14"/>
  <c r="S1061" i="14"/>
  <c r="S1068" i="14"/>
  <c r="S1058" i="14"/>
  <c r="S1071" i="14"/>
  <c r="S1072" i="14"/>
  <c r="S1069" i="14"/>
  <c r="S1066" i="14"/>
  <c r="S1078" i="14"/>
  <c r="S1075" i="14"/>
  <c r="S1077" i="14"/>
  <c r="S1065" i="14"/>
  <c r="S1062" i="14"/>
  <c r="S1060" i="14"/>
  <c r="S1076" i="14"/>
  <c r="S1073" i="14"/>
  <c r="S1074" i="14"/>
  <c r="S1063" i="14"/>
  <c r="S1079" i="14"/>
  <c r="S1064" i="14"/>
  <c r="S1059" i="14"/>
  <c r="S1067" i="14"/>
  <c r="S1070" i="14"/>
  <c r="C904" i="27"/>
  <c r="C905" i="27"/>
  <c r="C906" i="27"/>
  <c r="C907" i="27"/>
  <c r="C908" i="27"/>
  <c r="C909" i="27"/>
  <c r="C910" i="27"/>
  <c r="C911" i="27"/>
  <c r="C912" i="27"/>
  <c r="C913" i="27"/>
  <c r="C914" i="27"/>
  <c r="C915" i="27"/>
  <c r="C916" i="27"/>
  <c r="C917" i="27"/>
  <c r="C918" i="27"/>
  <c r="C919" i="27"/>
  <c r="C920" i="27"/>
  <c r="C921" i="27"/>
  <c r="C922" i="27"/>
  <c r="C923" i="27"/>
  <c r="C924" i="27"/>
  <c r="C925" i="27"/>
  <c r="C882" i="27"/>
  <c r="C883" i="27"/>
  <c r="C884" i="27"/>
  <c r="C885" i="27"/>
  <c r="C886" i="27"/>
  <c r="C887" i="27"/>
  <c r="C888" i="27"/>
  <c r="C889" i="27"/>
  <c r="C890" i="27"/>
  <c r="C891" i="27"/>
  <c r="C892" i="27"/>
  <c r="C893" i="27"/>
  <c r="C894" i="27"/>
  <c r="C895" i="27"/>
  <c r="C896" i="27"/>
  <c r="C897" i="27"/>
  <c r="C898" i="27"/>
  <c r="C899" i="27"/>
  <c r="C900" i="27"/>
  <c r="C901" i="27"/>
  <c r="C902" i="27"/>
  <c r="C903" i="27"/>
  <c r="C860" i="27"/>
  <c r="C861" i="27"/>
  <c r="C862" i="27"/>
  <c r="C863" i="27"/>
  <c r="C864" i="27"/>
  <c r="C865" i="27"/>
  <c r="C866" i="27"/>
  <c r="C867" i="27"/>
  <c r="C868" i="27"/>
  <c r="C869" i="27"/>
  <c r="C870" i="27"/>
  <c r="C871" i="27"/>
  <c r="C872" i="27"/>
  <c r="C873" i="27"/>
  <c r="C874" i="27"/>
  <c r="C875" i="27"/>
  <c r="C876" i="27"/>
  <c r="C877" i="27"/>
  <c r="C878" i="27"/>
  <c r="C879" i="27"/>
  <c r="C880" i="27"/>
  <c r="C881" i="27"/>
  <c r="C904" i="14"/>
  <c r="C905" i="14"/>
  <c r="C906" i="14"/>
  <c r="C907" i="14"/>
  <c r="C908" i="14"/>
  <c r="C909" i="14"/>
  <c r="C910" i="14"/>
  <c r="C911" i="14"/>
  <c r="C912" i="14"/>
  <c r="C913" i="14"/>
  <c r="C914" i="14"/>
  <c r="C915" i="14"/>
  <c r="C916" i="14"/>
  <c r="C917" i="14"/>
  <c r="C918" i="14"/>
  <c r="C919" i="14"/>
  <c r="C920" i="14"/>
  <c r="C921" i="14"/>
  <c r="C922" i="14"/>
  <c r="C923" i="14"/>
  <c r="C924" i="14"/>
  <c r="C925" i="14"/>
  <c r="C882" i="14"/>
  <c r="C883" i="14"/>
  <c r="C884" i="14"/>
  <c r="C885" i="14"/>
  <c r="C886" i="14"/>
  <c r="C887" i="14"/>
  <c r="C888" i="14"/>
  <c r="C889" i="14"/>
  <c r="C890" i="14"/>
  <c r="C891" i="14"/>
  <c r="C892" i="14"/>
  <c r="C893" i="14"/>
  <c r="C894" i="14"/>
  <c r="C895" i="14"/>
  <c r="C896" i="14"/>
  <c r="C897" i="14"/>
  <c r="C898" i="14"/>
  <c r="C899" i="14"/>
  <c r="C900" i="14"/>
  <c r="C901" i="14"/>
  <c r="C902" i="14"/>
  <c r="C903" i="14"/>
  <c r="C860" i="14"/>
  <c r="C861" i="14"/>
  <c r="C862" i="14"/>
  <c r="C863" i="14"/>
  <c r="C864" i="14"/>
  <c r="C865" i="14"/>
  <c r="C866" i="14"/>
  <c r="C867" i="14"/>
  <c r="C868" i="14"/>
  <c r="C869" i="14"/>
  <c r="C870" i="14"/>
  <c r="C871" i="14"/>
  <c r="C872" i="14"/>
  <c r="C873" i="14"/>
  <c r="C874" i="14"/>
  <c r="C875" i="14"/>
  <c r="C876" i="14"/>
  <c r="C877" i="14"/>
  <c r="C878" i="14"/>
  <c r="C879" i="14"/>
  <c r="C880" i="14"/>
  <c r="C881" i="14"/>
  <c r="AB921" i="27" l="1"/>
  <c r="E921" i="14" s="1"/>
  <c r="AB920" i="27"/>
  <c r="E920" i="14" s="1"/>
  <c r="AB912" i="27"/>
  <c r="E912" i="14" s="1"/>
  <c r="AB925" i="27"/>
  <c r="E925" i="14" s="1"/>
  <c r="AB913" i="27"/>
  <c r="E913" i="14" s="1"/>
  <c r="AB905" i="27"/>
  <c r="E905" i="14" s="1"/>
  <c r="AB904" i="27"/>
  <c r="E904" i="14" s="1"/>
  <c r="AB898" i="27"/>
  <c r="E898" i="14" s="1"/>
  <c r="AB890" i="27"/>
  <c r="E890" i="14" s="1"/>
  <c r="AB882" i="27"/>
  <c r="E882" i="14" s="1"/>
  <c r="AB917" i="27"/>
  <c r="E917" i="14" s="1"/>
  <c r="AB909" i="27"/>
  <c r="E909" i="14" s="1"/>
  <c r="AB883" i="27"/>
  <c r="E883" i="14" s="1"/>
  <c r="AB875" i="27"/>
  <c r="E875" i="14" s="1"/>
  <c r="AB863" i="27"/>
  <c r="E863" i="14" s="1"/>
  <c r="AB903" i="27"/>
  <c r="E903" i="14" s="1"/>
  <c r="AB899" i="27"/>
  <c r="E899" i="14" s="1"/>
  <c r="AB895" i="27"/>
  <c r="E895" i="14" s="1"/>
  <c r="AB891" i="27"/>
  <c r="E891" i="14" s="1"/>
  <c r="AB887" i="27"/>
  <c r="E887" i="14" s="1"/>
  <c r="AB924" i="27"/>
  <c r="E924" i="14" s="1"/>
  <c r="AB916" i="27"/>
  <c r="E916" i="14" s="1"/>
  <c r="AB908" i="27"/>
  <c r="E908" i="14" s="1"/>
  <c r="AB918" i="27"/>
  <c r="E918" i="14" s="1"/>
  <c r="AB906" i="27"/>
  <c r="E906" i="14" s="1"/>
  <c r="AB923" i="27"/>
  <c r="E923" i="14" s="1"/>
  <c r="AB919" i="27"/>
  <c r="E919" i="14" s="1"/>
  <c r="AB915" i="27"/>
  <c r="E915" i="14" s="1"/>
  <c r="AB911" i="27"/>
  <c r="E911" i="14" s="1"/>
  <c r="AB907" i="27"/>
  <c r="E907" i="14" s="1"/>
  <c r="AB922" i="27"/>
  <c r="E922" i="14" s="1"/>
  <c r="AB910" i="27"/>
  <c r="E910" i="14" s="1"/>
  <c r="AB868" i="27"/>
  <c r="E868" i="14" s="1"/>
  <c r="AB860" i="27"/>
  <c r="E860" i="14" s="1"/>
  <c r="AB889" i="27"/>
  <c r="E889" i="14" s="1"/>
  <c r="AB914" i="27"/>
  <c r="E914" i="14" s="1"/>
  <c r="AB894" i="27"/>
  <c r="E894" i="14" s="1"/>
  <c r="AB896" i="27"/>
  <c r="E896" i="14" s="1"/>
  <c r="AB892" i="27"/>
  <c r="E892" i="14" s="1"/>
  <c r="AB888" i="27"/>
  <c r="E888" i="14" s="1"/>
  <c r="AB900" i="27"/>
  <c r="E900" i="14" s="1"/>
  <c r="AB902" i="27"/>
  <c r="E902" i="14" s="1"/>
  <c r="AB901" i="27"/>
  <c r="E901" i="14" s="1"/>
  <c r="AB897" i="27"/>
  <c r="E897" i="14" s="1"/>
  <c r="AB893" i="27"/>
  <c r="E893" i="14" s="1"/>
  <c r="AB886" i="27"/>
  <c r="E886" i="14" s="1"/>
  <c r="AB885" i="27"/>
  <c r="E885" i="14" s="1"/>
  <c r="AB884" i="27"/>
  <c r="E884" i="14" s="1"/>
  <c r="AB879" i="27"/>
  <c r="E879" i="14" s="1"/>
  <c r="AB871" i="27"/>
  <c r="E871" i="14" s="1"/>
  <c r="AB867" i="27"/>
  <c r="E867" i="14" s="1"/>
  <c r="AB880" i="27"/>
  <c r="E880" i="14" s="1"/>
  <c r="AB876" i="27"/>
  <c r="E876" i="14" s="1"/>
  <c r="AB872" i="27"/>
  <c r="E872" i="14" s="1"/>
  <c r="AB864" i="27"/>
  <c r="E864" i="14" s="1"/>
  <c r="AB878" i="27"/>
  <c r="E878" i="14" s="1"/>
  <c r="AB874" i="27"/>
  <c r="E874" i="14" s="1"/>
  <c r="AB870" i="27"/>
  <c r="E870" i="14" s="1"/>
  <c r="AB866" i="27"/>
  <c r="E866" i="14" s="1"/>
  <c r="AB862" i="27"/>
  <c r="E862" i="14" s="1"/>
  <c r="AB881" i="27"/>
  <c r="E881" i="14" s="1"/>
  <c r="AB877" i="27"/>
  <c r="E877" i="14" s="1"/>
  <c r="AB873" i="27"/>
  <c r="E873" i="14" s="1"/>
  <c r="AB869" i="27"/>
  <c r="E869" i="14" s="1"/>
  <c r="AB865" i="27"/>
  <c r="E865" i="14" s="1"/>
  <c r="AB861" i="27"/>
  <c r="E861" i="14" s="1"/>
  <c r="C838" i="14"/>
  <c r="C839" i="14"/>
  <c r="C840" i="14"/>
  <c r="C841" i="14"/>
  <c r="C842" i="14"/>
  <c r="C843" i="14"/>
  <c r="C844" i="14"/>
  <c r="C845" i="14"/>
  <c r="C846" i="14"/>
  <c r="C847" i="14"/>
  <c r="C848" i="14"/>
  <c r="C849" i="14"/>
  <c r="C850" i="14"/>
  <c r="C851" i="14"/>
  <c r="C852" i="14"/>
  <c r="C853" i="14"/>
  <c r="C854" i="14"/>
  <c r="C855" i="14"/>
  <c r="C856" i="14"/>
  <c r="C857" i="14"/>
  <c r="C858" i="14"/>
  <c r="C859" i="14"/>
  <c r="C838" i="27"/>
  <c r="C839" i="27"/>
  <c r="C840" i="27"/>
  <c r="C841" i="27"/>
  <c r="C842" i="27"/>
  <c r="C843" i="27"/>
  <c r="C844" i="27"/>
  <c r="C845" i="27"/>
  <c r="C846" i="27"/>
  <c r="C847" i="27"/>
  <c r="C848" i="27"/>
  <c r="C849" i="27"/>
  <c r="C850" i="27"/>
  <c r="C851" i="27"/>
  <c r="C852" i="27"/>
  <c r="C853" i="27"/>
  <c r="C854" i="27"/>
  <c r="C855" i="27"/>
  <c r="C856" i="27"/>
  <c r="C857" i="27"/>
  <c r="C858" i="27"/>
  <c r="C859" i="27"/>
  <c r="F1001" i="14" l="1"/>
  <c r="H1001" i="14"/>
  <c r="F1012" i="14"/>
  <c r="H1012" i="14"/>
  <c r="F1016" i="14"/>
  <c r="H1016" i="14"/>
  <c r="F1029" i="14"/>
  <c r="H1029" i="14"/>
  <c r="H1020" i="14"/>
  <c r="F1020" i="14"/>
  <c r="F1046" i="14"/>
  <c r="H1046" i="14"/>
  <c r="F1042" i="14"/>
  <c r="H1042" i="14"/>
  <c r="H1047" i="14"/>
  <c r="F1047" i="14"/>
  <c r="F1050" i="14"/>
  <c r="H1050" i="14"/>
  <c r="H1019" i="14"/>
  <c r="F1019" i="14"/>
  <c r="F1035" i="14"/>
  <c r="H1035" i="14"/>
  <c r="H1041" i="14"/>
  <c r="F1041" i="14"/>
  <c r="H1030" i="14"/>
  <c r="F1030" i="14"/>
  <c r="H1057" i="14"/>
  <c r="F1057" i="14"/>
  <c r="F1005" i="14"/>
  <c r="H1005" i="14"/>
  <c r="F998" i="14"/>
  <c r="H998" i="14"/>
  <c r="F996" i="14"/>
  <c r="H996" i="14"/>
  <c r="F999" i="14"/>
  <c r="H999" i="14"/>
  <c r="F1017" i="14"/>
  <c r="H1017" i="14"/>
  <c r="F1033" i="14"/>
  <c r="H1033" i="14"/>
  <c r="H1024" i="14"/>
  <c r="F1024" i="14"/>
  <c r="F1021" i="14"/>
  <c r="H1021" i="14"/>
  <c r="H1054" i="14"/>
  <c r="F1054" i="14"/>
  <c r="H1051" i="14"/>
  <c r="F1051" i="14"/>
  <c r="H1040" i="14"/>
  <c r="F1040" i="14"/>
  <c r="H1023" i="14"/>
  <c r="F1023" i="14"/>
  <c r="F995" i="14"/>
  <c r="H995" i="14"/>
  <c r="F1049" i="14"/>
  <c r="H1049" i="14"/>
  <c r="H1036" i="14"/>
  <c r="F1036" i="14"/>
  <c r="H1044" i="14"/>
  <c r="F1044" i="14"/>
  <c r="H994" i="14"/>
  <c r="F994" i="14"/>
  <c r="H993" i="14"/>
  <c r="F993" i="14"/>
  <c r="F1009" i="14"/>
  <c r="H1009" i="14"/>
  <c r="F1002" i="14"/>
  <c r="H1002" i="14"/>
  <c r="H1004" i="14"/>
  <c r="F1004" i="14"/>
  <c r="H1003" i="14"/>
  <c r="F1003" i="14"/>
  <c r="F1018" i="14"/>
  <c r="H1018" i="14"/>
  <c r="F1034" i="14"/>
  <c r="H1034" i="14"/>
  <c r="F1028" i="14"/>
  <c r="H1028" i="14"/>
  <c r="F992" i="14"/>
  <c r="H992" i="14"/>
  <c r="F1039" i="14"/>
  <c r="H1039" i="14"/>
  <c r="H1055" i="14"/>
  <c r="F1055" i="14"/>
  <c r="H1048" i="14"/>
  <c r="F1048" i="14"/>
  <c r="H1027" i="14"/>
  <c r="F1027" i="14"/>
  <c r="H1007" i="14"/>
  <c r="F1007" i="14"/>
  <c r="H1014" i="14"/>
  <c r="F1014" i="14"/>
  <c r="F1037" i="14"/>
  <c r="H1037" i="14"/>
  <c r="F1052" i="14"/>
  <c r="H1052" i="14"/>
  <c r="H1010" i="14"/>
  <c r="F1010" i="14"/>
  <c r="F997" i="14"/>
  <c r="H997" i="14"/>
  <c r="F1013" i="14"/>
  <c r="H1013" i="14"/>
  <c r="H1006" i="14"/>
  <c r="F1006" i="14"/>
  <c r="F1008" i="14"/>
  <c r="H1008" i="14"/>
  <c r="F1011" i="14"/>
  <c r="H1011" i="14"/>
  <c r="F1025" i="14"/>
  <c r="H1025" i="14"/>
  <c r="H1032" i="14"/>
  <c r="F1032" i="14"/>
  <c r="F1026" i="14"/>
  <c r="H1026" i="14"/>
  <c r="H1000" i="14"/>
  <c r="F1000" i="14"/>
  <c r="H1043" i="14"/>
  <c r="F1043" i="14"/>
  <c r="F1038" i="14"/>
  <c r="H1038" i="14"/>
  <c r="F1056" i="14"/>
  <c r="H1056" i="14"/>
  <c r="H1031" i="14"/>
  <c r="F1031" i="14"/>
  <c r="H1015" i="14"/>
  <c r="F1015" i="14"/>
  <c r="H1022" i="14"/>
  <c r="F1022" i="14"/>
  <c r="F1045" i="14"/>
  <c r="H1045" i="14"/>
  <c r="F1053" i="14"/>
  <c r="H1053" i="14"/>
  <c r="S1002" i="14"/>
  <c r="S1018" i="14"/>
  <c r="S1028" i="14"/>
  <c r="S1027" i="14"/>
  <c r="S1037" i="14"/>
  <c r="S997" i="14"/>
  <c r="S1013" i="14"/>
  <c r="S1006" i="14"/>
  <c r="S1008" i="14"/>
  <c r="S1011" i="14"/>
  <c r="S1025" i="14"/>
  <c r="S1032" i="14"/>
  <c r="S1026" i="14"/>
  <c r="S1000" i="14"/>
  <c r="S1043" i="14"/>
  <c r="S1038" i="14"/>
  <c r="S1056" i="14"/>
  <c r="S1031" i="14"/>
  <c r="S1015" i="14"/>
  <c r="S1022" i="14"/>
  <c r="S1045" i="14"/>
  <c r="S1053" i="14"/>
  <c r="S993" i="14"/>
  <c r="S1003" i="14"/>
  <c r="S992" i="14"/>
  <c r="S1048" i="14"/>
  <c r="S1014" i="14"/>
  <c r="S1001" i="14"/>
  <c r="S994" i="14"/>
  <c r="S1010" i="14"/>
  <c r="S1012" i="14"/>
  <c r="S1016" i="14"/>
  <c r="S1029" i="14"/>
  <c r="S1020" i="14"/>
  <c r="S1046" i="14"/>
  <c r="S1042" i="14"/>
  <c r="S1047" i="14"/>
  <c r="S1050" i="14"/>
  <c r="S1019" i="14"/>
  <c r="S1035" i="14"/>
  <c r="S1041" i="14"/>
  <c r="S1030" i="14"/>
  <c r="S1057" i="14"/>
  <c r="S1009" i="14"/>
  <c r="S1004" i="14"/>
  <c r="S1034" i="14"/>
  <c r="S1039" i="14"/>
  <c r="S1055" i="14"/>
  <c r="S1007" i="14"/>
  <c r="S1052" i="14"/>
  <c r="S1005" i="14"/>
  <c r="S998" i="14"/>
  <c r="S996" i="14"/>
  <c r="S999" i="14"/>
  <c r="S1017" i="14"/>
  <c r="S1033" i="14"/>
  <c r="S1024" i="14"/>
  <c r="S1021" i="14"/>
  <c r="S1054" i="14"/>
  <c r="S1051" i="14"/>
  <c r="S1040" i="14"/>
  <c r="S1023" i="14"/>
  <c r="S995" i="14"/>
  <c r="S1049" i="14"/>
  <c r="S1036" i="14"/>
  <c r="S1044" i="14"/>
  <c r="AB845" i="27"/>
  <c r="E845" i="14" s="1"/>
  <c r="AB853" i="27"/>
  <c r="E853" i="14" s="1"/>
  <c r="AB841" i="27"/>
  <c r="E841" i="14" s="1"/>
  <c r="AB849" i="27"/>
  <c r="E849" i="14" s="1"/>
  <c r="AB856" i="27"/>
  <c r="E856" i="14" s="1"/>
  <c r="AB852" i="27"/>
  <c r="E852" i="14" s="1"/>
  <c r="AB848" i="27"/>
  <c r="E848" i="14" s="1"/>
  <c r="AB844" i="27"/>
  <c r="E844" i="14" s="1"/>
  <c r="AB840" i="27"/>
  <c r="E840" i="14" s="1"/>
  <c r="AB858" i="27"/>
  <c r="E858" i="14" s="1"/>
  <c r="AB854" i="27"/>
  <c r="E854" i="14" s="1"/>
  <c r="AB850" i="27"/>
  <c r="E850" i="14" s="1"/>
  <c r="AB846" i="27"/>
  <c r="E846" i="14" s="1"/>
  <c r="AB838" i="27"/>
  <c r="E838" i="14" s="1"/>
  <c r="AB842" i="27"/>
  <c r="E842" i="14" s="1"/>
  <c r="AB857" i="27"/>
  <c r="E857" i="14" s="1"/>
  <c r="AB859" i="27"/>
  <c r="E859" i="14" s="1"/>
  <c r="AB855" i="27"/>
  <c r="E855" i="14" s="1"/>
  <c r="AB851" i="27"/>
  <c r="E851" i="14" s="1"/>
  <c r="AB843" i="27"/>
  <c r="E843" i="14" s="1"/>
  <c r="AB839" i="27"/>
  <c r="E839" i="14" s="1"/>
  <c r="AB847" i="27"/>
  <c r="E847" i="14" s="1"/>
  <c r="C816" i="14"/>
  <c r="C817" i="14"/>
  <c r="C818" i="14"/>
  <c r="C819" i="14"/>
  <c r="C820" i="14"/>
  <c r="C821" i="14"/>
  <c r="C822" i="14"/>
  <c r="C823" i="14"/>
  <c r="C824" i="14"/>
  <c r="C825" i="14"/>
  <c r="C826" i="14"/>
  <c r="C827" i="14"/>
  <c r="C828" i="14"/>
  <c r="C829" i="14"/>
  <c r="C830" i="14"/>
  <c r="C831" i="14"/>
  <c r="C832" i="14"/>
  <c r="C833" i="14"/>
  <c r="C834" i="14"/>
  <c r="C835" i="14"/>
  <c r="C836" i="14"/>
  <c r="C837" i="14"/>
  <c r="H975" i="14" l="1"/>
  <c r="F975" i="14"/>
  <c r="H989" i="14"/>
  <c r="F989" i="14"/>
  <c r="F982" i="14"/>
  <c r="H982" i="14"/>
  <c r="F976" i="14"/>
  <c r="H976" i="14"/>
  <c r="H981" i="14"/>
  <c r="F981" i="14"/>
  <c r="F983" i="14"/>
  <c r="H983" i="14"/>
  <c r="H974" i="14"/>
  <c r="F974" i="14"/>
  <c r="H986" i="14"/>
  <c r="F986" i="14"/>
  <c r="F980" i="14"/>
  <c r="H980" i="14"/>
  <c r="H973" i="14"/>
  <c r="F973" i="14"/>
  <c r="F979" i="14"/>
  <c r="H979" i="14"/>
  <c r="F987" i="14"/>
  <c r="H987" i="14"/>
  <c r="F970" i="14"/>
  <c r="H970" i="14"/>
  <c r="H990" i="14"/>
  <c r="F990" i="14"/>
  <c r="F984" i="14"/>
  <c r="H984" i="14"/>
  <c r="H985" i="14"/>
  <c r="F985" i="14"/>
  <c r="H971" i="14"/>
  <c r="F971" i="14"/>
  <c r="F991" i="14"/>
  <c r="H991" i="14"/>
  <c r="F978" i="14"/>
  <c r="H978" i="14"/>
  <c r="F972" i="14"/>
  <c r="H972" i="14"/>
  <c r="F988" i="14"/>
  <c r="H988" i="14"/>
  <c r="H977" i="14"/>
  <c r="F977" i="14"/>
  <c r="S983" i="14"/>
  <c r="S979" i="14"/>
  <c r="S987" i="14"/>
  <c r="S970" i="14"/>
  <c r="S990" i="14"/>
  <c r="S984" i="14"/>
  <c r="S985" i="14"/>
  <c r="S971" i="14"/>
  <c r="S991" i="14"/>
  <c r="S978" i="14"/>
  <c r="S972" i="14"/>
  <c r="S988" i="14"/>
  <c r="S977" i="14"/>
  <c r="S975" i="14"/>
  <c r="S989" i="14"/>
  <c r="S982" i="14"/>
  <c r="S976" i="14"/>
  <c r="S981" i="14"/>
  <c r="S974" i="14"/>
  <c r="S986" i="14"/>
  <c r="S980" i="14"/>
  <c r="S973" i="14"/>
  <c r="C50" i="24"/>
  <c r="C51" i="24"/>
  <c r="C52" i="24"/>
  <c r="C53" i="24"/>
  <c r="C46" i="24"/>
  <c r="C47" i="24"/>
  <c r="C48" i="24"/>
  <c r="C49" i="24"/>
  <c r="C43" i="24"/>
  <c r="C44" i="24"/>
  <c r="C45" i="24"/>
  <c r="C42" i="24"/>
  <c r="C816" i="27" l="1"/>
  <c r="C817" i="27"/>
  <c r="C818" i="27"/>
  <c r="C819" i="27"/>
  <c r="C820" i="27"/>
  <c r="C821" i="27"/>
  <c r="C822" i="27"/>
  <c r="C823" i="27"/>
  <c r="C824" i="27"/>
  <c r="C825" i="27"/>
  <c r="C826" i="27"/>
  <c r="C827" i="27"/>
  <c r="C828" i="27"/>
  <c r="C829" i="27"/>
  <c r="C830" i="27"/>
  <c r="C831" i="27"/>
  <c r="C832" i="27"/>
  <c r="C833" i="27"/>
  <c r="C834" i="27"/>
  <c r="C835" i="27"/>
  <c r="C836" i="27"/>
  <c r="C837" i="27"/>
  <c r="AB817" i="27" l="1"/>
  <c r="E817" i="14" s="1"/>
  <c r="I1103" i="14" s="1"/>
  <c r="AB816" i="27"/>
  <c r="E816" i="14" s="1"/>
  <c r="I1102" i="14" s="1"/>
  <c r="AB836" i="27"/>
  <c r="E836" i="14" s="1"/>
  <c r="I1122" i="14" s="1"/>
  <c r="AB832" i="27"/>
  <c r="E832" i="14" s="1"/>
  <c r="I1118" i="14" s="1"/>
  <c r="AB828" i="27"/>
  <c r="E828" i="14" s="1"/>
  <c r="I1114" i="14" s="1"/>
  <c r="AB824" i="27"/>
  <c r="E824" i="14" s="1"/>
  <c r="I1110" i="14" s="1"/>
  <c r="AB820" i="27"/>
  <c r="E820" i="14" s="1"/>
  <c r="I1106" i="14" s="1"/>
  <c r="AB826" i="27"/>
  <c r="E826" i="14" s="1"/>
  <c r="I1112" i="14" s="1"/>
  <c r="AB837" i="27"/>
  <c r="E837" i="14" s="1"/>
  <c r="I1123" i="14" s="1"/>
  <c r="AB833" i="27"/>
  <c r="E833" i="14" s="1"/>
  <c r="I1119" i="14" s="1"/>
  <c r="AB829" i="27"/>
  <c r="E829" i="14" s="1"/>
  <c r="I1115" i="14" s="1"/>
  <c r="AB821" i="27"/>
  <c r="E821" i="14" s="1"/>
  <c r="I1107" i="14" s="1"/>
  <c r="AB819" i="27"/>
  <c r="E819" i="14" s="1"/>
  <c r="I1105" i="14" s="1"/>
  <c r="AB830" i="27"/>
  <c r="E830" i="14" s="1"/>
  <c r="I1116" i="14" s="1"/>
  <c r="AB818" i="27"/>
  <c r="E818" i="14" s="1"/>
  <c r="I1104" i="14" s="1"/>
  <c r="AB834" i="27"/>
  <c r="E834" i="14" s="1"/>
  <c r="I1120" i="14" s="1"/>
  <c r="O1120" i="14" s="1"/>
  <c r="AB822" i="27"/>
  <c r="E822" i="14" s="1"/>
  <c r="I1108" i="14" s="1"/>
  <c r="AB835" i="27"/>
  <c r="E835" i="14" s="1"/>
  <c r="I1121" i="14" s="1"/>
  <c r="O1121" i="14" s="1"/>
  <c r="AB831" i="27"/>
  <c r="E831" i="14" s="1"/>
  <c r="I1117" i="14" s="1"/>
  <c r="AB827" i="27"/>
  <c r="E827" i="14" s="1"/>
  <c r="I1113" i="14" s="1"/>
  <c r="AB823" i="27"/>
  <c r="E823" i="14" s="1"/>
  <c r="I1109" i="14" s="1"/>
  <c r="AB825" i="27"/>
  <c r="E825" i="14" s="1"/>
  <c r="I1111" i="14" s="1"/>
  <c r="C794" i="27"/>
  <c r="C795" i="27"/>
  <c r="C796" i="27"/>
  <c r="C797" i="27"/>
  <c r="C798" i="27"/>
  <c r="C799" i="27"/>
  <c r="C800" i="27"/>
  <c r="C801" i="27"/>
  <c r="C802" i="27"/>
  <c r="C803" i="27"/>
  <c r="C804" i="27"/>
  <c r="C805" i="27"/>
  <c r="C806" i="27"/>
  <c r="C807" i="27"/>
  <c r="C808" i="27"/>
  <c r="C809" i="27"/>
  <c r="C810" i="27"/>
  <c r="C811" i="27"/>
  <c r="C812" i="27"/>
  <c r="C813" i="27"/>
  <c r="C814" i="27"/>
  <c r="C815" i="27"/>
  <c r="C772" i="27"/>
  <c r="C773" i="27"/>
  <c r="C774" i="27"/>
  <c r="C775" i="27"/>
  <c r="C776" i="27"/>
  <c r="C777" i="27"/>
  <c r="C778" i="27"/>
  <c r="C779" i="27"/>
  <c r="C780" i="27"/>
  <c r="C781" i="27"/>
  <c r="C782" i="27"/>
  <c r="C783" i="27"/>
  <c r="C784" i="27"/>
  <c r="C785" i="27"/>
  <c r="C786" i="27"/>
  <c r="C787" i="27"/>
  <c r="C788" i="27"/>
  <c r="C789" i="27"/>
  <c r="C790" i="27"/>
  <c r="C791" i="27"/>
  <c r="C792" i="27"/>
  <c r="C793" i="27"/>
  <c r="O1117" i="14" l="1"/>
  <c r="O1115" i="14"/>
  <c r="O1122" i="14"/>
  <c r="O1119" i="14"/>
  <c r="O1102" i="14"/>
  <c r="O1113" i="14"/>
  <c r="O1107" i="14"/>
  <c r="O1112" i="14"/>
  <c r="O1118" i="14"/>
  <c r="O1104" i="14"/>
  <c r="O1106" i="14"/>
  <c r="O1111" i="14"/>
  <c r="O1116" i="14"/>
  <c r="O1110" i="14"/>
  <c r="O1109" i="14"/>
  <c r="O1108" i="14"/>
  <c r="O1105" i="14"/>
  <c r="O1123" i="14"/>
  <c r="O1114" i="14"/>
  <c r="O1103" i="14"/>
  <c r="F968" i="14"/>
  <c r="H968" i="14"/>
  <c r="F959" i="14"/>
  <c r="H959" i="14"/>
  <c r="H966" i="14"/>
  <c r="F966" i="14"/>
  <c r="H953" i="14"/>
  <c r="F953" i="14"/>
  <c r="H958" i="14"/>
  <c r="F958" i="14"/>
  <c r="F964" i="14"/>
  <c r="H964" i="14"/>
  <c r="F963" i="14"/>
  <c r="H963" i="14"/>
  <c r="F952" i="14"/>
  <c r="H952" i="14"/>
  <c r="H957" i="14"/>
  <c r="F957" i="14"/>
  <c r="F967" i="14"/>
  <c r="H967" i="14"/>
  <c r="H962" i="14"/>
  <c r="F962" i="14"/>
  <c r="H965" i="14"/>
  <c r="F965" i="14"/>
  <c r="F956" i="14"/>
  <c r="H956" i="14"/>
  <c r="H948" i="14"/>
  <c r="F948" i="14"/>
  <c r="H950" i="14"/>
  <c r="F950" i="14"/>
  <c r="H961" i="14"/>
  <c r="F961" i="14"/>
  <c r="F955" i="14"/>
  <c r="H955" i="14"/>
  <c r="F954" i="14"/>
  <c r="H954" i="14"/>
  <c r="F951" i="14"/>
  <c r="H951" i="14"/>
  <c r="H969" i="14"/>
  <c r="F969" i="14"/>
  <c r="F960" i="14"/>
  <c r="H960" i="14"/>
  <c r="H949" i="14"/>
  <c r="F949" i="14"/>
  <c r="S966" i="14"/>
  <c r="S958" i="14"/>
  <c r="S950" i="14"/>
  <c r="S961" i="14"/>
  <c r="S968" i="14"/>
  <c r="S957" i="14"/>
  <c r="S967" i="14"/>
  <c r="S962" i="14"/>
  <c r="S965" i="14"/>
  <c r="S956" i="14"/>
  <c r="S948" i="14"/>
  <c r="S959" i="14"/>
  <c r="S953" i="14"/>
  <c r="S964" i="14"/>
  <c r="S963" i="14"/>
  <c r="S952" i="14"/>
  <c r="S955" i="14"/>
  <c r="S954" i="14"/>
  <c r="S951" i="14"/>
  <c r="S969" i="14"/>
  <c r="S960" i="14"/>
  <c r="S949" i="14"/>
  <c r="AB796" i="27"/>
  <c r="E796" i="14" s="1"/>
  <c r="AB810" i="27"/>
  <c r="E810" i="14" s="1"/>
  <c r="AB806" i="27"/>
  <c r="E806" i="14" s="1"/>
  <c r="AB812" i="27"/>
  <c r="E812" i="14" s="1"/>
  <c r="AB800" i="27"/>
  <c r="E800" i="14" s="1"/>
  <c r="AB813" i="27"/>
  <c r="E813" i="14" s="1"/>
  <c r="AB809" i="27"/>
  <c r="E809" i="14" s="1"/>
  <c r="AB805" i="27"/>
  <c r="E805" i="14" s="1"/>
  <c r="AB801" i="27"/>
  <c r="E801" i="14" s="1"/>
  <c r="AB797" i="27"/>
  <c r="E797" i="14" s="1"/>
  <c r="AB815" i="27"/>
  <c r="E815" i="14" s="1"/>
  <c r="AB811" i="27"/>
  <c r="E811" i="14" s="1"/>
  <c r="AB807" i="27"/>
  <c r="E807" i="14" s="1"/>
  <c r="AB803" i="27"/>
  <c r="E803" i="14" s="1"/>
  <c r="AB799" i="27"/>
  <c r="E799" i="14" s="1"/>
  <c r="AB795" i="27"/>
  <c r="E795" i="14" s="1"/>
  <c r="AB798" i="27"/>
  <c r="E798" i="14" s="1"/>
  <c r="AB790" i="27"/>
  <c r="E790" i="14" s="1"/>
  <c r="AB782" i="27"/>
  <c r="E782" i="14" s="1"/>
  <c r="AB778" i="27"/>
  <c r="E778" i="14" s="1"/>
  <c r="AB774" i="27"/>
  <c r="E774" i="14" s="1"/>
  <c r="AB792" i="27"/>
  <c r="E792" i="14" s="1"/>
  <c r="AB788" i="27"/>
  <c r="E788" i="14" s="1"/>
  <c r="AB784" i="27"/>
  <c r="E784" i="14" s="1"/>
  <c r="AB780" i="27"/>
  <c r="E780" i="14" s="1"/>
  <c r="AB776" i="27"/>
  <c r="E776" i="14" s="1"/>
  <c r="AB772" i="27"/>
  <c r="E772" i="14" s="1"/>
  <c r="AB786" i="27"/>
  <c r="E786" i="14" s="1"/>
  <c r="AB791" i="27"/>
  <c r="E791" i="14" s="1"/>
  <c r="AB787" i="27"/>
  <c r="E787" i="14" s="1"/>
  <c r="AB779" i="27"/>
  <c r="E779" i="14" s="1"/>
  <c r="AB775" i="27"/>
  <c r="E775" i="14" s="1"/>
  <c r="AB793" i="27"/>
  <c r="E793" i="14" s="1"/>
  <c r="AB789" i="27"/>
  <c r="E789" i="14" s="1"/>
  <c r="AB785" i="27"/>
  <c r="E785" i="14" s="1"/>
  <c r="AB777" i="27"/>
  <c r="E777" i="14" s="1"/>
  <c r="AB773" i="27"/>
  <c r="E773" i="14" s="1"/>
  <c r="AB783" i="27"/>
  <c r="E783" i="14" s="1"/>
  <c r="AB808" i="27"/>
  <c r="E808" i="14" s="1"/>
  <c r="AB804" i="27"/>
  <c r="E804" i="14" s="1"/>
  <c r="AB814" i="27"/>
  <c r="E814" i="14" s="1"/>
  <c r="AB802" i="27"/>
  <c r="E802" i="14" s="1"/>
  <c r="AB781" i="27"/>
  <c r="E781" i="14" s="1"/>
  <c r="AB794" i="27"/>
  <c r="E794" i="14" s="1"/>
  <c r="C2"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2" i="27"/>
  <c r="C3" i="27"/>
  <c r="C4" i="27"/>
  <c r="C5" i="27"/>
  <c r="C6" i="27"/>
  <c r="C7" i="27"/>
  <c r="C8" i="27"/>
  <c r="C9" i="27"/>
  <c r="C10" i="27"/>
  <c r="C11" i="27"/>
  <c r="C12" i="27"/>
  <c r="C13" i="27"/>
  <c r="C14" i="27"/>
  <c r="C15" i="27"/>
  <c r="C16" i="27"/>
  <c r="C17" i="27"/>
  <c r="C18" i="27"/>
  <c r="C19" i="27"/>
  <c r="C20" i="27"/>
  <c r="C21" i="27"/>
  <c r="C22" i="27"/>
  <c r="C23" i="27"/>
  <c r="C24" i="27"/>
  <c r="C25" i="27"/>
  <c r="C26" i="27"/>
  <c r="C27" i="27"/>
  <c r="C28" i="27"/>
  <c r="C29" i="27"/>
  <c r="C30" i="27"/>
  <c r="C31" i="27"/>
  <c r="C32" i="27"/>
  <c r="C33" i="27"/>
  <c r="C34" i="27"/>
  <c r="C35" i="27"/>
  <c r="C36" i="27"/>
  <c r="C37" i="27"/>
  <c r="C38" i="27"/>
  <c r="C39" i="27"/>
  <c r="C40" i="27"/>
  <c r="C41" i="27"/>
  <c r="C42" i="27"/>
  <c r="C43" i="27"/>
  <c r="C44" i="27"/>
  <c r="C45" i="27"/>
  <c r="C46" i="27"/>
  <c r="C47" i="27"/>
  <c r="C48" i="27"/>
  <c r="C49" i="27"/>
  <c r="C50" i="27"/>
  <c r="C51" i="27"/>
  <c r="C52" i="27"/>
  <c r="C53" i="27"/>
  <c r="C54" i="27"/>
  <c r="C55" i="27"/>
  <c r="C56" i="27"/>
  <c r="C57" i="27"/>
  <c r="C58" i="27"/>
  <c r="C59" i="27"/>
  <c r="C60" i="27"/>
  <c r="C61" i="27"/>
  <c r="C62" i="27"/>
  <c r="C63" i="27"/>
  <c r="C64" i="27"/>
  <c r="C65" i="27"/>
  <c r="C66" i="27"/>
  <c r="C67" i="27"/>
  <c r="C68" i="27"/>
  <c r="C69" i="27"/>
  <c r="C70" i="27"/>
  <c r="C71" i="27"/>
  <c r="C72" i="27"/>
  <c r="C73" i="27"/>
  <c r="C74" i="27"/>
  <c r="C75" i="27"/>
  <c r="C76" i="27"/>
  <c r="C77" i="27"/>
  <c r="C78" i="27"/>
  <c r="C79" i="27"/>
  <c r="C80" i="27"/>
  <c r="C81" i="27"/>
  <c r="C82" i="27"/>
  <c r="C83" i="27"/>
  <c r="C84" i="27"/>
  <c r="C85" i="27"/>
  <c r="C86" i="27"/>
  <c r="C87" i="27"/>
  <c r="C88" i="27"/>
  <c r="C89" i="27"/>
  <c r="C90" i="27"/>
  <c r="C91" i="27"/>
  <c r="C92" i="27"/>
  <c r="C93" i="27"/>
  <c r="C94" i="27"/>
  <c r="C95" i="27"/>
  <c r="C96" i="27"/>
  <c r="C97" i="27"/>
  <c r="C98" i="27"/>
  <c r="C99" i="27"/>
  <c r="C100" i="27"/>
  <c r="C101" i="27"/>
  <c r="C102" i="27"/>
  <c r="C103" i="27"/>
  <c r="C104" i="27"/>
  <c r="C105" i="27"/>
  <c r="C106" i="27"/>
  <c r="C107" i="27"/>
  <c r="C108" i="27"/>
  <c r="C109" i="27"/>
  <c r="C110" i="27"/>
  <c r="C111" i="27"/>
  <c r="C112" i="27"/>
  <c r="C113" i="27"/>
  <c r="C114" i="27"/>
  <c r="C115" i="27"/>
  <c r="C116" i="27"/>
  <c r="C117" i="27"/>
  <c r="C118" i="27"/>
  <c r="C119" i="27"/>
  <c r="C120" i="27"/>
  <c r="C121" i="27"/>
  <c r="C122" i="27"/>
  <c r="C123" i="27"/>
  <c r="C124" i="27"/>
  <c r="C125" i="27"/>
  <c r="C126" i="27"/>
  <c r="C127" i="27"/>
  <c r="C128" i="27"/>
  <c r="C129" i="27"/>
  <c r="C130" i="27"/>
  <c r="C131" i="27"/>
  <c r="C132" i="27"/>
  <c r="C133" i="27"/>
  <c r="C134" i="27"/>
  <c r="C135" i="27"/>
  <c r="C136" i="27"/>
  <c r="C137" i="27"/>
  <c r="C138" i="27"/>
  <c r="C139" i="27"/>
  <c r="C140" i="27"/>
  <c r="C141" i="27"/>
  <c r="C142" i="27"/>
  <c r="C143" i="27"/>
  <c r="C144" i="27"/>
  <c r="C145" i="27"/>
  <c r="C146" i="27"/>
  <c r="C147" i="27"/>
  <c r="C148" i="27"/>
  <c r="C149" i="27"/>
  <c r="C150" i="27"/>
  <c r="C151" i="27"/>
  <c r="C152" i="27"/>
  <c r="C153" i="27"/>
  <c r="C154" i="27"/>
  <c r="C155" i="27"/>
  <c r="C156" i="27"/>
  <c r="C157" i="27"/>
  <c r="C158" i="27"/>
  <c r="C159" i="27"/>
  <c r="C160" i="27"/>
  <c r="C161" i="27"/>
  <c r="C162" i="27"/>
  <c r="C163" i="27"/>
  <c r="C164" i="27"/>
  <c r="C165" i="27"/>
  <c r="C166" i="27"/>
  <c r="C167" i="27"/>
  <c r="C168" i="27"/>
  <c r="C169" i="27"/>
  <c r="C170" i="27"/>
  <c r="C171" i="27"/>
  <c r="C172" i="27"/>
  <c r="C173" i="27"/>
  <c r="C174" i="27"/>
  <c r="C175" i="27"/>
  <c r="C176" i="27"/>
  <c r="C177" i="27"/>
  <c r="C178" i="27"/>
  <c r="C179" i="27"/>
  <c r="C180" i="27"/>
  <c r="C181" i="27"/>
  <c r="C182" i="27"/>
  <c r="C183" i="27"/>
  <c r="C184" i="27"/>
  <c r="C185" i="27"/>
  <c r="C186" i="27"/>
  <c r="C187" i="27"/>
  <c r="C188" i="27"/>
  <c r="C189" i="27"/>
  <c r="C190" i="27"/>
  <c r="C191" i="27"/>
  <c r="C192" i="27"/>
  <c r="C193" i="27"/>
  <c r="C194" i="27"/>
  <c r="C195" i="27"/>
  <c r="C196" i="27"/>
  <c r="C197" i="27"/>
  <c r="C198" i="27"/>
  <c r="C199" i="27"/>
  <c r="C200" i="27"/>
  <c r="C201" i="27"/>
  <c r="C202" i="27"/>
  <c r="C203" i="27"/>
  <c r="C204" i="27"/>
  <c r="C205" i="27"/>
  <c r="C206" i="27"/>
  <c r="C207" i="27"/>
  <c r="C208" i="27"/>
  <c r="C209" i="27"/>
  <c r="C210" i="27"/>
  <c r="C211" i="27"/>
  <c r="C212" i="27"/>
  <c r="C213" i="27"/>
  <c r="C214" i="27"/>
  <c r="C215" i="27"/>
  <c r="C216" i="27"/>
  <c r="C217" i="27"/>
  <c r="C218" i="27"/>
  <c r="C219" i="27"/>
  <c r="C220" i="27"/>
  <c r="C221" i="27"/>
  <c r="C222" i="27"/>
  <c r="C223" i="27"/>
  <c r="C224" i="27"/>
  <c r="C225" i="27"/>
  <c r="C226" i="27"/>
  <c r="C227" i="27"/>
  <c r="C228" i="27"/>
  <c r="C229" i="27"/>
  <c r="C230" i="27"/>
  <c r="C231" i="27"/>
  <c r="C232" i="27"/>
  <c r="C233" i="27"/>
  <c r="C234" i="27"/>
  <c r="C235" i="27"/>
  <c r="C236" i="27"/>
  <c r="C237" i="27"/>
  <c r="C238" i="27"/>
  <c r="C239" i="27"/>
  <c r="C240" i="27"/>
  <c r="C241" i="27"/>
  <c r="C242" i="27"/>
  <c r="C243" i="27"/>
  <c r="C244" i="27"/>
  <c r="C245" i="27"/>
  <c r="C246" i="27"/>
  <c r="C247" i="27"/>
  <c r="C248" i="27"/>
  <c r="C249" i="27"/>
  <c r="C250" i="27"/>
  <c r="C251" i="27"/>
  <c r="C252" i="27"/>
  <c r="C253" i="27"/>
  <c r="C254" i="27"/>
  <c r="C255" i="27"/>
  <c r="C256" i="27"/>
  <c r="C257" i="27"/>
  <c r="C258" i="27"/>
  <c r="C259" i="27"/>
  <c r="C260" i="27"/>
  <c r="C261" i="27"/>
  <c r="C262" i="27"/>
  <c r="C263" i="27"/>
  <c r="C264" i="27"/>
  <c r="C265" i="27"/>
  <c r="C266" i="27"/>
  <c r="C267" i="27"/>
  <c r="C268" i="27"/>
  <c r="C269" i="27"/>
  <c r="C270" i="27"/>
  <c r="C271" i="27"/>
  <c r="C272" i="27"/>
  <c r="C273" i="27"/>
  <c r="C274" i="27"/>
  <c r="C275" i="27"/>
  <c r="C276" i="27"/>
  <c r="C277" i="27"/>
  <c r="C278" i="27"/>
  <c r="C279" i="27"/>
  <c r="C280" i="27"/>
  <c r="C281" i="27"/>
  <c r="C282" i="27"/>
  <c r="C283" i="27"/>
  <c r="C284" i="27"/>
  <c r="C285" i="27"/>
  <c r="C286" i="27"/>
  <c r="C287" i="27"/>
  <c r="C288" i="27"/>
  <c r="C289" i="27"/>
  <c r="C290" i="27"/>
  <c r="C291" i="27"/>
  <c r="C292" i="27"/>
  <c r="C293" i="27"/>
  <c r="C294" i="27"/>
  <c r="C295" i="27"/>
  <c r="C296" i="27"/>
  <c r="C297" i="27"/>
  <c r="C298" i="27"/>
  <c r="C299" i="27"/>
  <c r="C300" i="27"/>
  <c r="C301" i="27"/>
  <c r="C302" i="27"/>
  <c r="C303" i="27"/>
  <c r="C304" i="27"/>
  <c r="C305" i="27"/>
  <c r="C306" i="27"/>
  <c r="C307" i="27"/>
  <c r="C308" i="27"/>
  <c r="C309" i="27"/>
  <c r="C310" i="27"/>
  <c r="C311" i="27"/>
  <c r="C312" i="27"/>
  <c r="C313" i="27"/>
  <c r="C314" i="27"/>
  <c r="C315" i="27"/>
  <c r="C316" i="27"/>
  <c r="C317" i="27"/>
  <c r="C318" i="27"/>
  <c r="C319" i="27"/>
  <c r="C320" i="27"/>
  <c r="C321" i="27"/>
  <c r="C322" i="27"/>
  <c r="C323" i="27"/>
  <c r="C324" i="27"/>
  <c r="C325" i="27"/>
  <c r="C326" i="27"/>
  <c r="C327" i="27"/>
  <c r="C328" i="27"/>
  <c r="C329" i="27"/>
  <c r="C330" i="27"/>
  <c r="C331" i="27"/>
  <c r="C332" i="27"/>
  <c r="C333" i="27"/>
  <c r="C334" i="27"/>
  <c r="C335" i="27"/>
  <c r="C336" i="27"/>
  <c r="C337" i="27"/>
  <c r="C338" i="27"/>
  <c r="C339" i="27"/>
  <c r="C340" i="27"/>
  <c r="C341" i="27"/>
  <c r="C342" i="27"/>
  <c r="C343" i="27"/>
  <c r="C344" i="27"/>
  <c r="C345" i="27"/>
  <c r="C346" i="27"/>
  <c r="C347" i="27"/>
  <c r="C348" i="27"/>
  <c r="C349" i="27"/>
  <c r="C350" i="27"/>
  <c r="C351" i="27"/>
  <c r="C352" i="27"/>
  <c r="C353" i="27"/>
  <c r="C354" i="27"/>
  <c r="C355" i="27"/>
  <c r="C356" i="27"/>
  <c r="C357" i="27"/>
  <c r="C358" i="27"/>
  <c r="C359" i="27"/>
  <c r="C360" i="27"/>
  <c r="C361" i="27"/>
  <c r="C362" i="27"/>
  <c r="C363" i="27"/>
  <c r="C364" i="27"/>
  <c r="C365" i="27"/>
  <c r="C366" i="27"/>
  <c r="C367" i="27"/>
  <c r="C368" i="27"/>
  <c r="C369" i="27"/>
  <c r="C370" i="27"/>
  <c r="C371" i="27"/>
  <c r="C372" i="27"/>
  <c r="C373" i="27"/>
  <c r="C374" i="27"/>
  <c r="C375" i="27"/>
  <c r="C376" i="27"/>
  <c r="C377" i="27"/>
  <c r="C378" i="27"/>
  <c r="C379" i="27"/>
  <c r="C380" i="27"/>
  <c r="C381" i="27"/>
  <c r="C382" i="27"/>
  <c r="C383" i="27"/>
  <c r="C384" i="27"/>
  <c r="C385" i="27"/>
  <c r="C386" i="27"/>
  <c r="C387" i="27"/>
  <c r="C388" i="27"/>
  <c r="C389" i="27"/>
  <c r="C390" i="27"/>
  <c r="C391" i="27"/>
  <c r="C392" i="27"/>
  <c r="C393" i="27"/>
  <c r="C394" i="27"/>
  <c r="C395" i="27"/>
  <c r="C396" i="27"/>
  <c r="C397" i="27"/>
  <c r="C398" i="27"/>
  <c r="C399" i="27"/>
  <c r="C400" i="27"/>
  <c r="C401" i="27"/>
  <c r="C402" i="27"/>
  <c r="C403" i="27"/>
  <c r="C404" i="27"/>
  <c r="C405" i="27"/>
  <c r="C406" i="27"/>
  <c r="C407" i="27"/>
  <c r="C408" i="27"/>
  <c r="C409" i="27"/>
  <c r="C410" i="27"/>
  <c r="C411" i="27"/>
  <c r="C412" i="27"/>
  <c r="C413" i="27"/>
  <c r="C414" i="27"/>
  <c r="C415" i="27"/>
  <c r="C416" i="27"/>
  <c r="C417" i="27"/>
  <c r="C418" i="27"/>
  <c r="C419" i="27"/>
  <c r="C420" i="27"/>
  <c r="C421" i="27"/>
  <c r="C422" i="27"/>
  <c r="C423" i="27"/>
  <c r="C424" i="27"/>
  <c r="C425" i="27"/>
  <c r="C426" i="27"/>
  <c r="C427" i="27"/>
  <c r="C428" i="27"/>
  <c r="C429" i="27"/>
  <c r="C430" i="27"/>
  <c r="C431" i="27"/>
  <c r="C432" i="27"/>
  <c r="C433" i="27"/>
  <c r="C434" i="27"/>
  <c r="C435" i="27"/>
  <c r="C436" i="27"/>
  <c r="C437" i="27"/>
  <c r="C438" i="27"/>
  <c r="C439" i="27"/>
  <c r="C440" i="27"/>
  <c r="C441" i="27"/>
  <c r="C442" i="27"/>
  <c r="C443" i="27"/>
  <c r="C444" i="27"/>
  <c r="C445" i="27"/>
  <c r="C446" i="27"/>
  <c r="C447" i="27"/>
  <c r="C448" i="27"/>
  <c r="C449" i="27"/>
  <c r="C450" i="27"/>
  <c r="C451" i="27"/>
  <c r="C452" i="27"/>
  <c r="C453" i="27"/>
  <c r="C454" i="27"/>
  <c r="C455" i="27"/>
  <c r="C456" i="27"/>
  <c r="C457" i="27"/>
  <c r="C458" i="27"/>
  <c r="C459" i="27"/>
  <c r="C460" i="27"/>
  <c r="C461" i="27"/>
  <c r="C462" i="27"/>
  <c r="C463" i="27"/>
  <c r="C464" i="27"/>
  <c r="C465" i="27"/>
  <c r="C466" i="27"/>
  <c r="C467" i="27"/>
  <c r="C468" i="27"/>
  <c r="C469" i="27"/>
  <c r="C470" i="27"/>
  <c r="C471" i="27"/>
  <c r="C472" i="27"/>
  <c r="C473" i="27"/>
  <c r="C474" i="27"/>
  <c r="C475" i="27"/>
  <c r="C476" i="27"/>
  <c r="C477" i="27"/>
  <c r="C478" i="27"/>
  <c r="C479" i="27"/>
  <c r="C480" i="27"/>
  <c r="C481" i="27"/>
  <c r="C482" i="27"/>
  <c r="C483" i="27"/>
  <c r="C484" i="27"/>
  <c r="C485" i="27"/>
  <c r="C486" i="27"/>
  <c r="C487" i="27"/>
  <c r="C488" i="27"/>
  <c r="C489" i="27"/>
  <c r="C490" i="27"/>
  <c r="C491" i="27"/>
  <c r="C492" i="27"/>
  <c r="C493" i="27"/>
  <c r="C494" i="27"/>
  <c r="C495" i="27"/>
  <c r="C496" i="27"/>
  <c r="C497" i="27"/>
  <c r="C498" i="27"/>
  <c r="C499" i="27"/>
  <c r="C500" i="27"/>
  <c r="C501" i="27"/>
  <c r="C502" i="27"/>
  <c r="C503" i="27"/>
  <c r="C504" i="27"/>
  <c r="C505" i="27"/>
  <c r="C506" i="27"/>
  <c r="C507" i="27"/>
  <c r="C508" i="27"/>
  <c r="C509" i="27"/>
  <c r="C510" i="27"/>
  <c r="C511" i="27"/>
  <c r="C512" i="27"/>
  <c r="C513" i="27"/>
  <c r="C514" i="27"/>
  <c r="C515" i="27"/>
  <c r="C516" i="27"/>
  <c r="C517" i="27"/>
  <c r="C518" i="27"/>
  <c r="C519" i="27"/>
  <c r="C520" i="27"/>
  <c r="C521" i="27"/>
  <c r="C522" i="27"/>
  <c r="C523" i="27"/>
  <c r="C524" i="27"/>
  <c r="C525" i="27"/>
  <c r="C526" i="27"/>
  <c r="C527" i="27"/>
  <c r="C528" i="27"/>
  <c r="C529" i="27"/>
  <c r="C530" i="27"/>
  <c r="C531" i="27"/>
  <c r="C532" i="27"/>
  <c r="C533" i="27"/>
  <c r="C534" i="27"/>
  <c r="C535" i="27"/>
  <c r="C536" i="27"/>
  <c r="C537" i="27"/>
  <c r="C538" i="27"/>
  <c r="C539" i="27"/>
  <c r="C540" i="27"/>
  <c r="C541" i="27"/>
  <c r="C542" i="27"/>
  <c r="C543" i="27"/>
  <c r="C544" i="27"/>
  <c r="C545" i="27"/>
  <c r="C546" i="27"/>
  <c r="C547" i="27"/>
  <c r="C548" i="27"/>
  <c r="C549" i="27"/>
  <c r="C550" i="27"/>
  <c r="C551" i="27"/>
  <c r="C552" i="27"/>
  <c r="C553" i="27"/>
  <c r="C554" i="27"/>
  <c r="C555" i="27"/>
  <c r="C556" i="27"/>
  <c r="C557" i="27"/>
  <c r="C558" i="27"/>
  <c r="C559" i="27"/>
  <c r="C560" i="27"/>
  <c r="C561" i="27"/>
  <c r="C562" i="27"/>
  <c r="C563" i="27"/>
  <c r="C564" i="27"/>
  <c r="C565" i="27"/>
  <c r="C566" i="27"/>
  <c r="C567" i="27"/>
  <c r="C568" i="27"/>
  <c r="C569" i="27"/>
  <c r="C570" i="27"/>
  <c r="C571" i="27"/>
  <c r="C572" i="27"/>
  <c r="C573" i="27"/>
  <c r="C574" i="27"/>
  <c r="C575" i="27"/>
  <c r="C576" i="27"/>
  <c r="C577" i="27"/>
  <c r="C578" i="27"/>
  <c r="C579" i="27"/>
  <c r="C580" i="27"/>
  <c r="C581" i="27"/>
  <c r="C582" i="27"/>
  <c r="C583" i="27"/>
  <c r="C584" i="27"/>
  <c r="C585" i="27"/>
  <c r="C586" i="27"/>
  <c r="C587" i="27"/>
  <c r="C588" i="27"/>
  <c r="C589" i="27"/>
  <c r="C590" i="27"/>
  <c r="C591" i="27"/>
  <c r="C592" i="27"/>
  <c r="C593" i="27"/>
  <c r="C594" i="27"/>
  <c r="C595" i="27"/>
  <c r="C596" i="27"/>
  <c r="C597" i="27"/>
  <c r="C598" i="27"/>
  <c r="C599" i="27"/>
  <c r="C600" i="27"/>
  <c r="C601" i="27"/>
  <c r="C602" i="27"/>
  <c r="C603" i="27"/>
  <c r="C604" i="27"/>
  <c r="C605" i="27"/>
  <c r="C606" i="27"/>
  <c r="C607" i="27"/>
  <c r="C608" i="27"/>
  <c r="C609" i="27"/>
  <c r="C610" i="27"/>
  <c r="C611" i="27"/>
  <c r="C612" i="27"/>
  <c r="C613" i="27"/>
  <c r="C614" i="27"/>
  <c r="C615" i="27"/>
  <c r="C616" i="27"/>
  <c r="C617" i="27"/>
  <c r="C618" i="27"/>
  <c r="C619" i="27"/>
  <c r="C620" i="27"/>
  <c r="C621" i="27"/>
  <c r="C622" i="27"/>
  <c r="C623" i="27"/>
  <c r="C624" i="27"/>
  <c r="C625" i="27"/>
  <c r="C626" i="27"/>
  <c r="C627" i="27"/>
  <c r="C628" i="27"/>
  <c r="C629" i="27"/>
  <c r="C630" i="27"/>
  <c r="C631" i="27"/>
  <c r="C632" i="27"/>
  <c r="C633" i="27"/>
  <c r="C634" i="27"/>
  <c r="C635" i="27"/>
  <c r="C636" i="27"/>
  <c r="C637" i="27"/>
  <c r="C638" i="27"/>
  <c r="C639" i="27"/>
  <c r="C640" i="27"/>
  <c r="C641" i="27"/>
  <c r="C642" i="27"/>
  <c r="C643" i="27"/>
  <c r="C644" i="27"/>
  <c r="C645" i="27"/>
  <c r="C646" i="27"/>
  <c r="C647" i="27"/>
  <c r="C648" i="27"/>
  <c r="C649" i="27"/>
  <c r="C650" i="27"/>
  <c r="C651" i="27"/>
  <c r="C652" i="27"/>
  <c r="C653" i="27"/>
  <c r="C654" i="27"/>
  <c r="C655" i="27"/>
  <c r="C656" i="27"/>
  <c r="C657" i="27"/>
  <c r="C658" i="27"/>
  <c r="C659" i="27"/>
  <c r="C660" i="27"/>
  <c r="C661" i="27"/>
  <c r="C662" i="27"/>
  <c r="C663" i="27"/>
  <c r="C664" i="27"/>
  <c r="C665" i="27"/>
  <c r="C666" i="27"/>
  <c r="C667" i="27"/>
  <c r="C668" i="27"/>
  <c r="C669" i="27"/>
  <c r="C670" i="27"/>
  <c r="C671" i="27"/>
  <c r="C672" i="27"/>
  <c r="C673" i="27"/>
  <c r="C674" i="27"/>
  <c r="C675" i="27"/>
  <c r="C676" i="27"/>
  <c r="C677" i="27"/>
  <c r="C678" i="27"/>
  <c r="C679" i="27"/>
  <c r="C680" i="27"/>
  <c r="C681" i="27"/>
  <c r="C682" i="27"/>
  <c r="C683" i="27"/>
  <c r="C684" i="27"/>
  <c r="C685" i="27"/>
  <c r="C686" i="27"/>
  <c r="C687" i="27"/>
  <c r="C688" i="27"/>
  <c r="C689" i="27"/>
  <c r="C690" i="27"/>
  <c r="C691" i="27"/>
  <c r="C692" i="27"/>
  <c r="C693" i="27"/>
  <c r="C694" i="27"/>
  <c r="C695" i="27"/>
  <c r="C696" i="27"/>
  <c r="C697" i="27"/>
  <c r="C698" i="27"/>
  <c r="C699" i="27"/>
  <c r="C700" i="27"/>
  <c r="C701" i="27"/>
  <c r="C702" i="27"/>
  <c r="C703" i="27"/>
  <c r="C704" i="27"/>
  <c r="C705" i="27"/>
  <c r="C706" i="27"/>
  <c r="C707" i="27"/>
  <c r="C708" i="27"/>
  <c r="C709" i="27"/>
  <c r="C710" i="27"/>
  <c r="C711" i="27"/>
  <c r="C712" i="27"/>
  <c r="C713" i="27"/>
  <c r="C714" i="27"/>
  <c r="C715" i="27"/>
  <c r="C716" i="27"/>
  <c r="C717" i="27"/>
  <c r="C718" i="27"/>
  <c r="C719" i="27"/>
  <c r="C720" i="27"/>
  <c r="C721" i="27"/>
  <c r="C722" i="27"/>
  <c r="C723" i="27"/>
  <c r="C724" i="27"/>
  <c r="C725" i="27"/>
  <c r="C726" i="27"/>
  <c r="C727" i="27"/>
  <c r="C728" i="27"/>
  <c r="C729" i="27"/>
  <c r="C730" i="27"/>
  <c r="C731" i="27"/>
  <c r="C732" i="27"/>
  <c r="C733" i="27"/>
  <c r="C734" i="27"/>
  <c r="C735" i="27"/>
  <c r="C736" i="27"/>
  <c r="C737" i="27"/>
  <c r="C738" i="27"/>
  <c r="C739" i="27"/>
  <c r="C740" i="27"/>
  <c r="C741" i="27"/>
  <c r="C742" i="27"/>
  <c r="C743" i="27"/>
  <c r="C744" i="27"/>
  <c r="C745" i="27"/>
  <c r="C746" i="27"/>
  <c r="C747" i="27"/>
  <c r="C748" i="27"/>
  <c r="C749" i="27"/>
  <c r="C750" i="27"/>
  <c r="C751" i="27"/>
  <c r="C752" i="27"/>
  <c r="C753" i="27"/>
  <c r="C754" i="27"/>
  <c r="C755" i="27"/>
  <c r="C756" i="27"/>
  <c r="C757" i="27"/>
  <c r="C758" i="27"/>
  <c r="C759" i="27"/>
  <c r="C760" i="27"/>
  <c r="C761" i="27"/>
  <c r="C762" i="27"/>
  <c r="C763" i="27"/>
  <c r="C764" i="27"/>
  <c r="C765" i="27"/>
  <c r="C766" i="27"/>
  <c r="C767" i="27"/>
  <c r="C768" i="27"/>
  <c r="C769" i="27"/>
  <c r="C770" i="27"/>
  <c r="C771" i="27"/>
  <c r="C2" i="14"/>
  <c r="C3" i="14"/>
  <c r="C4" i="14"/>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87" i="14"/>
  <c r="C388" i="14"/>
  <c r="C389" i="14"/>
  <c r="C390" i="14"/>
  <c r="C391" i="14"/>
  <c r="C392" i="14"/>
  <c r="C393" i="14"/>
  <c r="C394" i="14"/>
  <c r="C395" i="14"/>
  <c r="C396" i="14"/>
  <c r="C397" i="14"/>
  <c r="C398" i="14"/>
  <c r="C399" i="14"/>
  <c r="C400" i="14"/>
  <c r="C401" i="14"/>
  <c r="C402" i="14"/>
  <c r="C403" i="14"/>
  <c r="C404" i="14"/>
  <c r="C405" i="14"/>
  <c r="C406" i="14"/>
  <c r="C407" i="14"/>
  <c r="C408" i="14"/>
  <c r="C409" i="14"/>
  <c r="C410" i="14"/>
  <c r="C411" i="14"/>
  <c r="C412" i="14"/>
  <c r="C413" i="14"/>
  <c r="C414" i="14"/>
  <c r="C415" i="14"/>
  <c r="C416" i="14"/>
  <c r="C417" i="14"/>
  <c r="C418" i="14"/>
  <c r="C419" i="14"/>
  <c r="C420" i="14"/>
  <c r="C421" i="14"/>
  <c r="C422" i="14"/>
  <c r="C423" i="14"/>
  <c r="C424" i="14"/>
  <c r="C425" i="14"/>
  <c r="C426" i="14"/>
  <c r="C427" i="14"/>
  <c r="C428" i="14"/>
  <c r="C429" i="14"/>
  <c r="C430" i="14"/>
  <c r="C431" i="14"/>
  <c r="C432" i="14"/>
  <c r="C433" i="14"/>
  <c r="C434" i="14"/>
  <c r="C435" i="14"/>
  <c r="C436" i="14"/>
  <c r="C437" i="14"/>
  <c r="C438" i="14"/>
  <c r="C439" i="14"/>
  <c r="C440" i="14"/>
  <c r="C441" i="14"/>
  <c r="C442" i="14"/>
  <c r="C443" i="14"/>
  <c r="C444" i="14"/>
  <c r="C445" i="14"/>
  <c r="C446" i="14"/>
  <c r="C447" i="14"/>
  <c r="C448" i="14"/>
  <c r="C449" i="14"/>
  <c r="C450" i="14"/>
  <c r="C451" i="14"/>
  <c r="C452" i="14"/>
  <c r="C453" i="14"/>
  <c r="C454" i="14"/>
  <c r="C455" i="14"/>
  <c r="C456" i="14"/>
  <c r="C457" i="14"/>
  <c r="C458" i="14"/>
  <c r="C459" i="14"/>
  <c r="C460" i="14"/>
  <c r="C461" i="14"/>
  <c r="C462" i="14"/>
  <c r="C463" i="14"/>
  <c r="C464" i="14"/>
  <c r="C465" i="14"/>
  <c r="C466" i="14"/>
  <c r="C467" i="14"/>
  <c r="C468" i="14"/>
  <c r="C469" i="14"/>
  <c r="C470" i="14"/>
  <c r="C471" i="14"/>
  <c r="C472" i="14"/>
  <c r="C473" i="14"/>
  <c r="C474" i="14"/>
  <c r="C475" i="14"/>
  <c r="C476" i="14"/>
  <c r="C477" i="14"/>
  <c r="C478" i="14"/>
  <c r="C479" i="14"/>
  <c r="C480" i="14"/>
  <c r="C481" i="14"/>
  <c r="C482" i="14"/>
  <c r="C483" i="14"/>
  <c r="C484" i="14"/>
  <c r="C485" i="14"/>
  <c r="C486" i="14"/>
  <c r="C487" i="14"/>
  <c r="C488" i="14"/>
  <c r="C489" i="14"/>
  <c r="C490" i="14"/>
  <c r="C491" i="14"/>
  <c r="C492" i="14"/>
  <c r="C493" i="14"/>
  <c r="C494" i="14"/>
  <c r="C495" i="14"/>
  <c r="C496" i="14"/>
  <c r="C497" i="14"/>
  <c r="C498" i="14"/>
  <c r="C499" i="14"/>
  <c r="C500" i="14"/>
  <c r="C501" i="14"/>
  <c r="C502" i="14"/>
  <c r="C503" i="14"/>
  <c r="C504" i="14"/>
  <c r="C505" i="14"/>
  <c r="C506" i="14"/>
  <c r="C507" i="14"/>
  <c r="C508" i="14"/>
  <c r="C509" i="14"/>
  <c r="C510" i="14"/>
  <c r="C511" i="14"/>
  <c r="C512" i="14"/>
  <c r="C513" i="14"/>
  <c r="C514" i="14"/>
  <c r="C515" i="14"/>
  <c r="C516" i="14"/>
  <c r="C517" i="14"/>
  <c r="C518" i="14"/>
  <c r="C519" i="14"/>
  <c r="C520" i="14"/>
  <c r="C521" i="14"/>
  <c r="C522" i="14"/>
  <c r="C523" i="14"/>
  <c r="C524" i="14"/>
  <c r="C525" i="14"/>
  <c r="C526" i="14"/>
  <c r="C527" i="14"/>
  <c r="C528" i="14"/>
  <c r="C529" i="14"/>
  <c r="C530" i="14"/>
  <c r="C531" i="14"/>
  <c r="C532" i="14"/>
  <c r="C533" i="14"/>
  <c r="C534" i="14"/>
  <c r="C535" i="14"/>
  <c r="C536" i="14"/>
  <c r="C537" i="14"/>
  <c r="C538" i="14"/>
  <c r="C539" i="14"/>
  <c r="C540" i="14"/>
  <c r="C541" i="14"/>
  <c r="C542" i="14"/>
  <c r="C543" i="14"/>
  <c r="C544" i="14"/>
  <c r="C545" i="14"/>
  <c r="C546" i="14"/>
  <c r="C547" i="14"/>
  <c r="C548" i="14"/>
  <c r="C549" i="14"/>
  <c r="C550" i="14"/>
  <c r="C551" i="14"/>
  <c r="C552" i="14"/>
  <c r="C553" i="14"/>
  <c r="C554" i="14"/>
  <c r="C555" i="14"/>
  <c r="C556" i="14"/>
  <c r="C557" i="14"/>
  <c r="C558" i="14"/>
  <c r="C559" i="14"/>
  <c r="C560" i="14"/>
  <c r="C561" i="14"/>
  <c r="C562" i="14"/>
  <c r="C563" i="14"/>
  <c r="C564" i="14"/>
  <c r="C565" i="14"/>
  <c r="C566" i="14"/>
  <c r="C567" i="14"/>
  <c r="C568" i="14"/>
  <c r="C569" i="14"/>
  <c r="C570" i="14"/>
  <c r="C571" i="14"/>
  <c r="C572" i="14"/>
  <c r="C573" i="14"/>
  <c r="C574" i="14"/>
  <c r="C575" i="14"/>
  <c r="C576" i="14"/>
  <c r="C577" i="14"/>
  <c r="C578" i="14"/>
  <c r="C579" i="14"/>
  <c r="C580" i="14"/>
  <c r="C581" i="14"/>
  <c r="C582" i="14"/>
  <c r="C583" i="14"/>
  <c r="C584" i="14"/>
  <c r="C585" i="14"/>
  <c r="C586" i="14"/>
  <c r="C587" i="14"/>
  <c r="C588" i="14"/>
  <c r="C589" i="14"/>
  <c r="C590" i="14"/>
  <c r="C591" i="14"/>
  <c r="C592" i="14"/>
  <c r="C593" i="14"/>
  <c r="C594" i="14"/>
  <c r="C595" i="14"/>
  <c r="C596" i="14"/>
  <c r="C597" i="14"/>
  <c r="C598" i="14"/>
  <c r="C599" i="14"/>
  <c r="C600" i="14"/>
  <c r="C601" i="14"/>
  <c r="C602" i="14"/>
  <c r="C603" i="14"/>
  <c r="C604" i="14"/>
  <c r="C605" i="14"/>
  <c r="C606" i="14"/>
  <c r="C607" i="14"/>
  <c r="C608" i="14"/>
  <c r="C609" i="14"/>
  <c r="C610" i="14"/>
  <c r="C611" i="14"/>
  <c r="C612" i="14"/>
  <c r="C613" i="14"/>
  <c r="C614" i="14"/>
  <c r="C615" i="14"/>
  <c r="C616" i="14"/>
  <c r="C617" i="14"/>
  <c r="C618" i="14"/>
  <c r="C619" i="14"/>
  <c r="C620" i="14"/>
  <c r="C621" i="14"/>
  <c r="C622" i="14"/>
  <c r="C623" i="14"/>
  <c r="C624" i="14"/>
  <c r="C625" i="14"/>
  <c r="C626" i="14"/>
  <c r="C627" i="14"/>
  <c r="C628" i="14"/>
  <c r="C629" i="14"/>
  <c r="C630" i="14"/>
  <c r="C631" i="14"/>
  <c r="C632" i="14"/>
  <c r="C633" i="14"/>
  <c r="C634" i="14"/>
  <c r="C635" i="14"/>
  <c r="C636" i="14"/>
  <c r="C637" i="14"/>
  <c r="C638" i="14"/>
  <c r="C639" i="14"/>
  <c r="C640" i="14"/>
  <c r="C641" i="14"/>
  <c r="C642" i="14"/>
  <c r="C643" i="14"/>
  <c r="C644" i="14"/>
  <c r="C645" i="14"/>
  <c r="C646" i="14"/>
  <c r="C647" i="14"/>
  <c r="C648" i="14"/>
  <c r="C649" i="14"/>
  <c r="C650" i="14"/>
  <c r="C651" i="14"/>
  <c r="C652" i="14"/>
  <c r="C653" i="14"/>
  <c r="C654" i="14"/>
  <c r="C655" i="14"/>
  <c r="C656" i="14"/>
  <c r="C657" i="14"/>
  <c r="C658" i="14"/>
  <c r="C659" i="14"/>
  <c r="C660" i="14"/>
  <c r="C661" i="14"/>
  <c r="C662" i="14"/>
  <c r="C663" i="14"/>
  <c r="C664" i="14"/>
  <c r="C665" i="14"/>
  <c r="C666" i="14"/>
  <c r="C667" i="14"/>
  <c r="C668" i="14"/>
  <c r="C669" i="14"/>
  <c r="C670" i="14"/>
  <c r="C671" i="14"/>
  <c r="C672" i="14"/>
  <c r="C673" i="14"/>
  <c r="C674" i="14"/>
  <c r="C675" i="14"/>
  <c r="C676" i="14"/>
  <c r="C677" i="14"/>
  <c r="C678" i="14"/>
  <c r="C679" i="14"/>
  <c r="C680" i="14"/>
  <c r="C681" i="14"/>
  <c r="C682" i="14"/>
  <c r="C683" i="14"/>
  <c r="C684" i="14"/>
  <c r="C685" i="14"/>
  <c r="C686" i="14"/>
  <c r="C687" i="14"/>
  <c r="C688" i="14"/>
  <c r="C689" i="14"/>
  <c r="C690" i="14"/>
  <c r="C691" i="14"/>
  <c r="C692" i="14"/>
  <c r="C693" i="14"/>
  <c r="C694" i="14"/>
  <c r="C695" i="14"/>
  <c r="C696" i="14"/>
  <c r="C697" i="14"/>
  <c r="C698" i="14"/>
  <c r="C699" i="14"/>
  <c r="C700" i="14"/>
  <c r="C701" i="14"/>
  <c r="C702" i="14"/>
  <c r="C703" i="14"/>
  <c r="C704" i="14"/>
  <c r="C705" i="14"/>
  <c r="C706" i="14"/>
  <c r="C707" i="14"/>
  <c r="C708" i="14"/>
  <c r="C709" i="14"/>
  <c r="C710" i="14"/>
  <c r="C711" i="14"/>
  <c r="C712" i="14"/>
  <c r="C713" i="14"/>
  <c r="C714" i="14"/>
  <c r="C715" i="14"/>
  <c r="C716" i="14"/>
  <c r="C717" i="14"/>
  <c r="C718" i="14"/>
  <c r="C719" i="14"/>
  <c r="C720" i="14"/>
  <c r="C721" i="14"/>
  <c r="C722" i="14"/>
  <c r="C723" i="14"/>
  <c r="C724" i="14"/>
  <c r="C725" i="14"/>
  <c r="C726" i="14"/>
  <c r="C727" i="14"/>
  <c r="C728" i="14"/>
  <c r="C729" i="14"/>
  <c r="C730" i="14"/>
  <c r="C731" i="14"/>
  <c r="C732" i="14"/>
  <c r="C733" i="14"/>
  <c r="C734" i="14"/>
  <c r="C735" i="14"/>
  <c r="C736" i="14"/>
  <c r="C737" i="14"/>
  <c r="C738" i="14"/>
  <c r="C739" i="14"/>
  <c r="C740" i="14"/>
  <c r="C741" i="14"/>
  <c r="C742" i="14"/>
  <c r="C743" i="14"/>
  <c r="C744" i="14"/>
  <c r="C745" i="14"/>
  <c r="C746" i="14"/>
  <c r="C747" i="14"/>
  <c r="C748" i="14"/>
  <c r="C749" i="14"/>
  <c r="C750" i="14"/>
  <c r="C751" i="14"/>
  <c r="C752" i="14"/>
  <c r="C753" i="14"/>
  <c r="C754" i="14"/>
  <c r="C755" i="14"/>
  <c r="C756" i="14"/>
  <c r="C757" i="14"/>
  <c r="C758" i="14"/>
  <c r="C759" i="14"/>
  <c r="C760" i="14"/>
  <c r="C761" i="14"/>
  <c r="C762" i="14"/>
  <c r="C763" i="14"/>
  <c r="C764" i="14"/>
  <c r="C765" i="14"/>
  <c r="C766" i="14"/>
  <c r="C767" i="14"/>
  <c r="C768" i="14"/>
  <c r="C769" i="14"/>
  <c r="C770" i="14"/>
  <c r="C771" i="14"/>
  <c r="C772" i="14"/>
  <c r="C773" i="14"/>
  <c r="C774" i="14"/>
  <c r="C775" i="14"/>
  <c r="C776" i="14"/>
  <c r="C777" i="14"/>
  <c r="C778" i="14"/>
  <c r="C779" i="14"/>
  <c r="C780" i="14"/>
  <c r="C781" i="14"/>
  <c r="C782" i="14"/>
  <c r="C783" i="14"/>
  <c r="C784" i="14"/>
  <c r="C785" i="14"/>
  <c r="C786" i="14"/>
  <c r="C787" i="14"/>
  <c r="C788" i="14"/>
  <c r="C789" i="14"/>
  <c r="C790" i="14"/>
  <c r="C791" i="14"/>
  <c r="C792" i="14"/>
  <c r="C793" i="14"/>
  <c r="C794" i="14"/>
  <c r="C795" i="14"/>
  <c r="C796" i="14"/>
  <c r="C797" i="14"/>
  <c r="C798" i="14"/>
  <c r="C799" i="14"/>
  <c r="C800" i="14"/>
  <c r="C801" i="14"/>
  <c r="C802" i="14"/>
  <c r="C803" i="14"/>
  <c r="C804" i="14"/>
  <c r="C805" i="14"/>
  <c r="C806" i="14"/>
  <c r="C807" i="14"/>
  <c r="C808" i="14"/>
  <c r="C809" i="14"/>
  <c r="C810" i="14"/>
  <c r="C811" i="14"/>
  <c r="C812" i="14"/>
  <c r="C813" i="14"/>
  <c r="C814" i="14"/>
  <c r="C815" i="14"/>
  <c r="H913" i="14" l="1"/>
  <c r="I1067" i="14"/>
  <c r="F913" i="14"/>
  <c r="I1094" i="14"/>
  <c r="F940" i="14"/>
  <c r="H940" i="14"/>
  <c r="H917" i="14"/>
  <c r="I1071" i="14"/>
  <c r="F917" i="14"/>
  <c r="F911" i="14"/>
  <c r="I1065" i="14"/>
  <c r="H911" i="14"/>
  <c r="I1058" i="14"/>
  <c r="F904" i="14"/>
  <c r="H904" i="14"/>
  <c r="I1074" i="14"/>
  <c r="H920" i="14"/>
  <c r="F920" i="14"/>
  <c r="I1068" i="14"/>
  <c r="H914" i="14"/>
  <c r="F914" i="14"/>
  <c r="I1085" i="14"/>
  <c r="F931" i="14"/>
  <c r="H931" i="14"/>
  <c r="I1101" i="14"/>
  <c r="F947" i="14"/>
  <c r="H947" i="14"/>
  <c r="I1095" i="14"/>
  <c r="H941" i="14"/>
  <c r="F941" i="14"/>
  <c r="I1092" i="14"/>
  <c r="H938" i="14"/>
  <c r="F938" i="14"/>
  <c r="I1088" i="14"/>
  <c r="H934" i="14"/>
  <c r="F934" i="14"/>
  <c r="F915" i="14"/>
  <c r="I1069" i="14"/>
  <c r="H915" i="14"/>
  <c r="H921" i="14"/>
  <c r="I1075" i="14"/>
  <c r="F921" i="14"/>
  <c r="F919" i="14"/>
  <c r="I1073" i="14"/>
  <c r="H919" i="14"/>
  <c r="I1062" i="14"/>
  <c r="H908" i="14"/>
  <c r="F908" i="14"/>
  <c r="I1078" i="14"/>
  <c r="F924" i="14"/>
  <c r="H924" i="14"/>
  <c r="I1076" i="14"/>
  <c r="F922" i="14"/>
  <c r="H922" i="14"/>
  <c r="I1089" i="14"/>
  <c r="F935" i="14"/>
  <c r="H935" i="14"/>
  <c r="I1083" i="14"/>
  <c r="H929" i="14"/>
  <c r="F929" i="14"/>
  <c r="I1099" i="14"/>
  <c r="H945" i="14"/>
  <c r="F945" i="14"/>
  <c r="I1096" i="14"/>
  <c r="H942" i="14"/>
  <c r="F942" i="14"/>
  <c r="I1100" i="14"/>
  <c r="H946" i="14"/>
  <c r="F946" i="14"/>
  <c r="H905" i="14"/>
  <c r="I1059" i="14"/>
  <c r="F905" i="14"/>
  <c r="H925" i="14"/>
  <c r="I1079" i="14"/>
  <c r="F925" i="14"/>
  <c r="F923" i="14"/>
  <c r="I1077" i="14"/>
  <c r="H923" i="14"/>
  <c r="I1066" i="14"/>
  <c r="H912" i="14"/>
  <c r="F912" i="14"/>
  <c r="F906" i="14"/>
  <c r="H906" i="14"/>
  <c r="I1060" i="14"/>
  <c r="I1084" i="14"/>
  <c r="H930" i="14"/>
  <c r="F930" i="14"/>
  <c r="I1093" i="14"/>
  <c r="F939" i="14"/>
  <c r="H939" i="14"/>
  <c r="I1087" i="14"/>
  <c r="H933" i="14"/>
  <c r="F933" i="14"/>
  <c r="I1086" i="14"/>
  <c r="F932" i="14"/>
  <c r="H932" i="14"/>
  <c r="I1082" i="14"/>
  <c r="F928" i="14"/>
  <c r="H928" i="14"/>
  <c r="I1080" i="14"/>
  <c r="H926" i="14"/>
  <c r="F926" i="14"/>
  <c r="I1090" i="14"/>
  <c r="F936" i="14"/>
  <c r="H936" i="14"/>
  <c r="H909" i="14"/>
  <c r="I1063" i="14"/>
  <c r="F909" i="14"/>
  <c r="F907" i="14"/>
  <c r="I1061" i="14"/>
  <c r="H907" i="14"/>
  <c r="I1072" i="14"/>
  <c r="F918" i="14"/>
  <c r="H918" i="14"/>
  <c r="I1070" i="14"/>
  <c r="F916" i="14"/>
  <c r="H916" i="14"/>
  <c r="F910" i="14"/>
  <c r="I1064" i="14"/>
  <c r="H910" i="14"/>
  <c r="I1081" i="14"/>
  <c r="F927" i="14"/>
  <c r="H927" i="14"/>
  <c r="I1097" i="14"/>
  <c r="F943" i="14"/>
  <c r="H943" i="14"/>
  <c r="I1091" i="14"/>
  <c r="H937" i="14"/>
  <c r="F937" i="14"/>
  <c r="I1098" i="14"/>
  <c r="F944" i="14"/>
  <c r="H944" i="14"/>
  <c r="O1080" i="14" l="1"/>
  <c r="O1083" i="14"/>
  <c r="O1088" i="14"/>
  <c r="O1094" i="14"/>
  <c r="O1098" i="14"/>
  <c r="O1091" i="14"/>
  <c r="O1090" i="14"/>
  <c r="O1084" i="14"/>
  <c r="O1099" i="14"/>
  <c r="O1101" i="14"/>
  <c r="O1085" i="14"/>
  <c r="O1097" i="14"/>
  <c r="O1093" i="14"/>
  <c r="O1096" i="14"/>
  <c r="O1095" i="14"/>
  <c r="O1081" i="14"/>
  <c r="O1082" i="14"/>
  <c r="O1086" i="14"/>
  <c r="O1087" i="14"/>
  <c r="O1100" i="14"/>
  <c r="O1089" i="14"/>
  <c r="O1092" i="14"/>
  <c r="AB757" i="27"/>
  <c r="E757" i="14" s="1"/>
  <c r="AB768" i="27"/>
  <c r="E768" i="14" s="1"/>
  <c r="AB752" i="27"/>
  <c r="E752" i="14" s="1"/>
  <c r="AB765" i="27"/>
  <c r="E765" i="14" s="1"/>
  <c r="AB764" i="27"/>
  <c r="E764" i="14" s="1"/>
  <c r="AB760" i="27"/>
  <c r="E760" i="14" s="1"/>
  <c r="AB756" i="27"/>
  <c r="E756" i="14" s="1"/>
  <c r="AB730" i="27"/>
  <c r="E730" i="14" s="1"/>
  <c r="AB746" i="27"/>
  <c r="E746" i="14" s="1"/>
  <c r="AB738" i="27"/>
  <c r="E738" i="14" s="1"/>
  <c r="AB769" i="27"/>
  <c r="E769" i="14" s="1"/>
  <c r="AB761" i="27"/>
  <c r="E761" i="14" s="1"/>
  <c r="AB753" i="27"/>
  <c r="E753" i="14" s="1"/>
  <c r="AB742" i="27"/>
  <c r="E742" i="14" s="1"/>
  <c r="AB767" i="27"/>
  <c r="E767" i="14" s="1"/>
  <c r="AB759" i="27"/>
  <c r="E759" i="14" s="1"/>
  <c r="AB751" i="27"/>
  <c r="E751" i="14" s="1"/>
  <c r="AB749" i="27"/>
  <c r="E749" i="14" s="1"/>
  <c r="AB741" i="27"/>
  <c r="E741" i="14" s="1"/>
  <c r="AB734" i="27"/>
  <c r="E734" i="14" s="1"/>
  <c r="AB771" i="27"/>
  <c r="E771" i="14" s="1"/>
  <c r="AB763" i="27"/>
  <c r="E763" i="14" s="1"/>
  <c r="AB755" i="27"/>
  <c r="E755" i="14" s="1"/>
  <c r="AB770" i="27"/>
  <c r="E770" i="14" s="1"/>
  <c r="AB766" i="27"/>
  <c r="E766" i="14" s="1"/>
  <c r="AB762" i="27"/>
  <c r="E762" i="14" s="1"/>
  <c r="AB758" i="27"/>
  <c r="E758" i="14" s="1"/>
  <c r="AB754" i="27"/>
  <c r="E754" i="14" s="1"/>
  <c r="AB750" i="27"/>
  <c r="E750" i="14" s="1"/>
  <c r="AB729" i="27"/>
  <c r="E729" i="14" s="1"/>
  <c r="AB745" i="27"/>
  <c r="E745" i="14" s="1"/>
  <c r="AB733" i="27"/>
  <c r="E733" i="14" s="1"/>
  <c r="AB737" i="27"/>
  <c r="E737" i="14" s="1"/>
  <c r="AB747" i="27"/>
  <c r="E747" i="14" s="1"/>
  <c r="AB743" i="27"/>
  <c r="E743" i="14" s="1"/>
  <c r="AB739" i="27"/>
  <c r="E739" i="14" s="1"/>
  <c r="AB735" i="27"/>
  <c r="E735" i="14" s="1"/>
  <c r="AB731" i="27"/>
  <c r="E731" i="14" s="1"/>
  <c r="AB748" i="27"/>
  <c r="E748" i="14" s="1"/>
  <c r="AB744" i="27"/>
  <c r="E744" i="14" s="1"/>
  <c r="AB740" i="27"/>
  <c r="E740" i="14" s="1"/>
  <c r="AB736" i="27"/>
  <c r="E736" i="14" s="1"/>
  <c r="AB732" i="27"/>
  <c r="E732" i="14" s="1"/>
  <c r="AB728" i="27"/>
  <c r="E728" i="14" s="1"/>
  <c r="F868" i="14" l="1"/>
  <c r="H868" i="14"/>
  <c r="I1022" i="14"/>
  <c r="I1015" i="14"/>
  <c r="H861" i="14"/>
  <c r="F861" i="14"/>
  <c r="H894" i="14"/>
  <c r="F894" i="14"/>
  <c r="I1048" i="14"/>
  <c r="H874" i="14"/>
  <c r="F874" i="14"/>
  <c r="I1028" i="14"/>
  <c r="H870" i="14"/>
  <c r="F870" i="14"/>
  <c r="I1024" i="14"/>
  <c r="I1046" i="14"/>
  <c r="H892" i="14"/>
  <c r="F892" i="14"/>
  <c r="I1054" i="14"/>
  <c r="F900" i="14"/>
  <c r="H900" i="14"/>
  <c r="F872" i="14"/>
  <c r="I1026" i="14"/>
  <c r="H872" i="14"/>
  <c r="I1021" i="14"/>
  <c r="H867" i="14"/>
  <c r="F867" i="14"/>
  <c r="I1023" i="14"/>
  <c r="F869" i="14"/>
  <c r="H869" i="14"/>
  <c r="H882" i="14"/>
  <c r="F882" i="14"/>
  <c r="I1036" i="14"/>
  <c r="F898" i="14"/>
  <c r="I1052" i="14"/>
  <c r="H898" i="14"/>
  <c r="I1057" i="14"/>
  <c r="F903" i="14"/>
  <c r="H903" i="14"/>
  <c r="I1037" i="14"/>
  <c r="F883" i="14"/>
  <c r="H883" i="14"/>
  <c r="I1039" i="14"/>
  <c r="F885" i="14"/>
  <c r="H885" i="14"/>
  <c r="F878" i="14"/>
  <c r="H878" i="14"/>
  <c r="I1032" i="14"/>
  <c r="I1050" i="14"/>
  <c r="F896" i="14"/>
  <c r="H896" i="14"/>
  <c r="H889" i="14"/>
  <c r="I1043" i="14"/>
  <c r="F889" i="14"/>
  <c r="F863" i="14"/>
  <c r="I1017" i="14"/>
  <c r="H863" i="14"/>
  <c r="I1049" i="14"/>
  <c r="F895" i="14"/>
  <c r="H895" i="14"/>
  <c r="F860" i="14"/>
  <c r="I1014" i="14"/>
  <c r="H860" i="14"/>
  <c r="H876" i="14"/>
  <c r="I1030" i="14"/>
  <c r="F876" i="14"/>
  <c r="I1025" i="14"/>
  <c r="F871" i="14"/>
  <c r="H871" i="14"/>
  <c r="I1019" i="14"/>
  <c r="H865" i="14"/>
  <c r="F865" i="14"/>
  <c r="F886" i="14"/>
  <c r="I1040" i="14"/>
  <c r="H886" i="14"/>
  <c r="H902" i="14"/>
  <c r="I1056" i="14"/>
  <c r="F902" i="14"/>
  <c r="F866" i="14"/>
  <c r="H866" i="14"/>
  <c r="I1020" i="14"/>
  <c r="F891" i="14"/>
  <c r="I1045" i="14"/>
  <c r="H891" i="14"/>
  <c r="H893" i="14"/>
  <c r="I1047" i="14"/>
  <c r="F893" i="14"/>
  <c r="F862" i="14"/>
  <c r="I1016" i="14"/>
  <c r="H862" i="14"/>
  <c r="I1051" i="14"/>
  <c r="H897" i="14"/>
  <c r="F897" i="14"/>
  <c r="I1033" i="14"/>
  <c r="F879" i="14"/>
  <c r="H879" i="14"/>
  <c r="I1035" i="14"/>
  <c r="F881" i="14"/>
  <c r="H881" i="14"/>
  <c r="I1018" i="14"/>
  <c r="F864" i="14"/>
  <c r="H864" i="14"/>
  <c r="F880" i="14"/>
  <c r="H880" i="14"/>
  <c r="I1034" i="14"/>
  <c r="I1029" i="14"/>
  <c r="F875" i="14"/>
  <c r="H875" i="14"/>
  <c r="I1031" i="14"/>
  <c r="H877" i="14"/>
  <c r="F877" i="14"/>
  <c r="H890" i="14"/>
  <c r="F890" i="14"/>
  <c r="I1044" i="14"/>
  <c r="I1041" i="14"/>
  <c r="H887" i="14"/>
  <c r="F887" i="14"/>
  <c r="I1027" i="14"/>
  <c r="H873" i="14"/>
  <c r="F873" i="14"/>
  <c r="F899" i="14"/>
  <c r="I1053" i="14"/>
  <c r="H899" i="14"/>
  <c r="H901" i="14"/>
  <c r="I1055" i="14"/>
  <c r="F901" i="14"/>
  <c r="I1042" i="14"/>
  <c r="H888" i="14"/>
  <c r="F888" i="14"/>
  <c r="F884" i="14"/>
  <c r="I1038" i="14"/>
  <c r="H884" i="14"/>
  <c r="AB701" i="27"/>
  <c r="E701" i="14" s="1"/>
  <c r="AB689" i="27"/>
  <c r="E689" i="14" s="1"/>
  <c r="AB716" i="27"/>
  <c r="E716" i="14" s="1"/>
  <c r="AB708" i="27"/>
  <c r="E708" i="14" s="1"/>
  <c r="AB697" i="27"/>
  <c r="E697" i="14" s="1"/>
  <c r="AB693" i="27"/>
  <c r="E693" i="14" s="1"/>
  <c r="AB685" i="27"/>
  <c r="E685" i="14" s="1"/>
  <c r="AB695" i="27"/>
  <c r="E695" i="14" s="1"/>
  <c r="AB698" i="27"/>
  <c r="E698" i="14" s="1"/>
  <c r="AB684" i="27"/>
  <c r="E684" i="14" s="1"/>
  <c r="AB726" i="27"/>
  <c r="E726" i="14" s="1"/>
  <c r="AB722" i="27"/>
  <c r="E722" i="14" s="1"/>
  <c r="AB718" i="27"/>
  <c r="E718" i="14" s="1"/>
  <c r="AB714" i="27"/>
  <c r="E714" i="14" s="1"/>
  <c r="AB710" i="27"/>
  <c r="E710" i="14" s="1"/>
  <c r="AB724" i="27"/>
  <c r="E724" i="14" s="1"/>
  <c r="AB720" i="27"/>
  <c r="E720" i="14" s="1"/>
  <c r="AB712" i="27"/>
  <c r="E712" i="14" s="1"/>
  <c r="AB703" i="27"/>
  <c r="E703" i="14" s="1"/>
  <c r="AB721" i="27"/>
  <c r="E721" i="14" s="1"/>
  <c r="AB727" i="27"/>
  <c r="E727" i="14" s="1"/>
  <c r="AB723" i="27"/>
  <c r="E723" i="14" s="1"/>
  <c r="AB719" i="27"/>
  <c r="E719" i="14" s="1"/>
  <c r="AB715" i="27"/>
  <c r="E715" i="14" s="1"/>
  <c r="AB711" i="27"/>
  <c r="E711" i="14" s="1"/>
  <c r="AB707" i="27"/>
  <c r="E707" i="14" s="1"/>
  <c r="AB725" i="27"/>
  <c r="E725" i="14" s="1"/>
  <c r="AB717" i="27"/>
  <c r="E717" i="14" s="1"/>
  <c r="F849" i="14" s="1"/>
  <c r="AB713" i="27"/>
  <c r="E713" i="14" s="1"/>
  <c r="AB709" i="27"/>
  <c r="E709" i="14" s="1"/>
  <c r="AB704" i="27"/>
  <c r="E704" i="14" s="1"/>
  <c r="AB688" i="27"/>
  <c r="E688" i="14" s="1"/>
  <c r="AB702" i="27"/>
  <c r="E702" i="14" s="1"/>
  <c r="AB694" i="27"/>
  <c r="E694" i="14" s="1"/>
  <c r="AB686" i="27"/>
  <c r="E686" i="14" s="1"/>
  <c r="AB696" i="27"/>
  <c r="E696" i="14" s="1"/>
  <c r="AB692" i="27"/>
  <c r="E692" i="14" s="1"/>
  <c r="AB706" i="27"/>
  <c r="E706" i="14" s="1"/>
  <c r="AB699" i="27"/>
  <c r="E699" i="14" s="1"/>
  <c r="AB691" i="27"/>
  <c r="E691" i="14" s="1"/>
  <c r="AB687" i="27"/>
  <c r="E687" i="14" s="1"/>
  <c r="AB705" i="27"/>
  <c r="E705" i="14" s="1"/>
  <c r="AB700" i="27"/>
  <c r="E700" i="14" s="1"/>
  <c r="AB690" i="27"/>
  <c r="E690" i="14" s="1"/>
  <c r="I973" i="14" l="1"/>
  <c r="F819" i="14"/>
  <c r="H819" i="14"/>
  <c r="I978" i="14"/>
  <c r="F824" i="14"/>
  <c r="H824" i="14"/>
  <c r="F834" i="14"/>
  <c r="I988" i="14"/>
  <c r="H834" i="14"/>
  <c r="H845" i="14"/>
  <c r="I999" i="14"/>
  <c r="F845" i="14"/>
  <c r="I997" i="14"/>
  <c r="H843" i="14"/>
  <c r="F843" i="14"/>
  <c r="I1013" i="14"/>
  <c r="H859" i="14"/>
  <c r="F859" i="14"/>
  <c r="I1006" i="14"/>
  <c r="F852" i="14"/>
  <c r="H852" i="14"/>
  <c r="H850" i="14"/>
  <c r="I1004" i="14"/>
  <c r="F850" i="14"/>
  <c r="F830" i="14"/>
  <c r="I984" i="14"/>
  <c r="H830" i="14"/>
  <c r="I983" i="14"/>
  <c r="H829" i="14"/>
  <c r="F829" i="14"/>
  <c r="I987" i="14"/>
  <c r="F833" i="14"/>
  <c r="H833" i="14"/>
  <c r="I986" i="14"/>
  <c r="F832" i="14"/>
  <c r="H832" i="14"/>
  <c r="I985" i="14"/>
  <c r="H831" i="14"/>
  <c r="I972" i="14"/>
  <c r="F818" i="14"/>
  <c r="H818" i="14"/>
  <c r="H836" i="14"/>
  <c r="I990" i="14"/>
  <c r="F836" i="14"/>
  <c r="I1011" i="14"/>
  <c r="H857" i="14"/>
  <c r="I1005" i="14"/>
  <c r="F851" i="14"/>
  <c r="H851" i="14"/>
  <c r="I989" i="14"/>
  <c r="F835" i="14"/>
  <c r="H835" i="14"/>
  <c r="I996" i="14"/>
  <c r="F842" i="14"/>
  <c r="H842" i="14"/>
  <c r="F858" i="14"/>
  <c r="I1012" i="14"/>
  <c r="H858" i="14"/>
  <c r="H817" i="14"/>
  <c r="I971" i="14"/>
  <c r="F817" i="14"/>
  <c r="H848" i="14"/>
  <c r="F848" i="14"/>
  <c r="I1002" i="14"/>
  <c r="F857" i="14"/>
  <c r="I991" i="14"/>
  <c r="H837" i="14"/>
  <c r="F837" i="14"/>
  <c r="H838" i="14"/>
  <c r="F838" i="14"/>
  <c r="I992" i="14"/>
  <c r="I980" i="14"/>
  <c r="F826" i="14"/>
  <c r="H826" i="14"/>
  <c r="H841" i="14"/>
  <c r="I995" i="14"/>
  <c r="F841" i="14"/>
  <c r="F839" i="14"/>
  <c r="I993" i="14"/>
  <c r="H839" i="14"/>
  <c r="I1009" i="14"/>
  <c r="H855" i="14"/>
  <c r="F855" i="14"/>
  <c r="I998" i="14"/>
  <c r="F844" i="14"/>
  <c r="H844" i="14"/>
  <c r="H846" i="14"/>
  <c r="I1000" i="14"/>
  <c r="F846" i="14"/>
  <c r="I970" i="14"/>
  <c r="H816" i="14"/>
  <c r="F816" i="14"/>
  <c r="I979" i="14"/>
  <c r="H825" i="14"/>
  <c r="F825" i="14"/>
  <c r="I975" i="14"/>
  <c r="F821" i="14"/>
  <c r="H821" i="14"/>
  <c r="I976" i="14"/>
  <c r="F822" i="14"/>
  <c r="H822" i="14"/>
  <c r="F823" i="14"/>
  <c r="I977" i="14"/>
  <c r="H823" i="14"/>
  <c r="I982" i="14"/>
  <c r="F828" i="14"/>
  <c r="H828" i="14"/>
  <c r="I974" i="14"/>
  <c r="H820" i="14"/>
  <c r="F820" i="14"/>
  <c r="H849" i="14"/>
  <c r="I1003" i="14"/>
  <c r="I1001" i="14"/>
  <c r="H847" i="14"/>
  <c r="F847" i="14"/>
  <c r="I1007" i="14"/>
  <c r="F853" i="14"/>
  <c r="H853" i="14"/>
  <c r="H856" i="14"/>
  <c r="F856" i="14"/>
  <c r="I1010" i="14"/>
  <c r="H854" i="14"/>
  <c r="I1008" i="14"/>
  <c r="F854" i="14"/>
  <c r="F827" i="14"/>
  <c r="I981" i="14"/>
  <c r="H827" i="14"/>
  <c r="I994" i="14"/>
  <c r="H840" i="14"/>
  <c r="F840" i="14"/>
  <c r="F831" i="14"/>
  <c r="O1078" i="14"/>
  <c r="O1074" i="14"/>
  <c r="O974" i="14" l="1"/>
  <c r="O982" i="14"/>
  <c r="O990" i="14"/>
  <c r="O970" i="14"/>
  <c r="O986" i="14"/>
  <c r="O1002" i="14"/>
  <c r="O1022" i="14"/>
  <c r="O1034" i="14"/>
  <c r="O1050" i="14"/>
  <c r="O1066" i="14"/>
  <c r="O971" i="14"/>
  <c r="O987" i="14"/>
  <c r="S837" i="14"/>
  <c r="O1007" i="14"/>
  <c r="O1023" i="14"/>
  <c r="O1027" i="14"/>
  <c r="O1031" i="14"/>
  <c r="O1035" i="14"/>
  <c r="O1039" i="14"/>
  <c r="O1043" i="14"/>
  <c r="O1047" i="14"/>
  <c r="O1051" i="14"/>
  <c r="O1055" i="14"/>
  <c r="O1059" i="14"/>
  <c r="O1063" i="14"/>
  <c r="O1067" i="14"/>
  <c r="O1071" i="14"/>
  <c r="O1075" i="14"/>
  <c r="O1079" i="14"/>
  <c r="O978" i="14"/>
  <c r="O994" i="14"/>
  <c r="O1010" i="14"/>
  <c r="O1026" i="14"/>
  <c r="O1042" i="14"/>
  <c r="O1058" i="14"/>
  <c r="O979" i="14"/>
  <c r="O999" i="14"/>
  <c r="O1015" i="14"/>
  <c r="O998" i="14"/>
  <c r="O1006" i="14"/>
  <c r="O1014" i="14"/>
  <c r="O1018" i="14"/>
  <c r="O1030" i="14"/>
  <c r="O1038" i="14"/>
  <c r="O1046" i="14"/>
  <c r="O1054" i="14"/>
  <c r="O1062" i="14"/>
  <c r="O1070" i="14"/>
  <c r="O975" i="14"/>
  <c r="O983" i="14"/>
  <c r="O995" i="14"/>
  <c r="O1003" i="14"/>
  <c r="O1011" i="14"/>
  <c r="O1019" i="14"/>
  <c r="O1033" i="14"/>
  <c r="O1037" i="14"/>
  <c r="O1041" i="14"/>
  <c r="O1045" i="14"/>
  <c r="O1049" i="14"/>
  <c r="O1053" i="14"/>
  <c r="O1057" i="14"/>
  <c r="O1061" i="14"/>
  <c r="O1065" i="14"/>
  <c r="O1069" i="14"/>
  <c r="O1073" i="14"/>
  <c r="O1077" i="14"/>
  <c r="S929" i="14"/>
  <c r="S933" i="14"/>
  <c r="S937" i="14"/>
  <c r="S941" i="14"/>
  <c r="S945" i="14"/>
  <c r="S932" i="14"/>
  <c r="S944" i="14"/>
  <c r="S926" i="14"/>
  <c r="S930" i="14"/>
  <c r="S934" i="14"/>
  <c r="S938" i="14"/>
  <c r="S942" i="14"/>
  <c r="S946" i="14"/>
  <c r="S928" i="14"/>
  <c r="S936" i="14"/>
  <c r="S940" i="14"/>
  <c r="S927" i="14"/>
  <c r="S931" i="14"/>
  <c r="S935" i="14"/>
  <c r="S939" i="14"/>
  <c r="S943" i="14"/>
  <c r="S947" i="14"/>
  <c r="S841" i="14"/>
  <c r="S849" i="14"/>
  <c r="S857" i="14"/>
  <c r="S865" i="14"/>
  <c r="S873" i="14"/>
  <c r="S881" i="14"/>
  <c r="S889" i="14"/>
  <c r="S897" i="14"/>
  <c r="S905" i="14"/>
  <c r="S913" i="14"/>
  <c r="S921" i="14"/>
  <c r="S838" i="14"/>
  <c r="S842" i="14"/>
  <c r="S846" i="14"/>
  <c r="S850" i="14"/>
  <c r="S854" i="14"/>
  <c r="S858" i="14"/>
  <c r="S862" i="14"/>
  <c r="S866" i="14"/>
  <c r="S870" i="14"/>
  <c r="S874" i="14"/>
  <c r="S878" i="14"/>
  <c r="S882" i="14"/>
  <c r="S886" i="14"/>
  <c r="S890" i="14"/>
  <c r="S894" i="14"/>
  <c r="S898" i="14"/>
  <c r="S902" i="14"/>
  <c r="S906" i="14"/>
  <c r="S910" i="14"/>
  <c r="S914" i="14"/>
  <c r="S918" i="14"/>
  <c r="S922" i="14"/>
  <c r="S840" i="14"/>
  <c r="S844" i="14"/>
  <c r="S848" i="14"/>
  <c r="S852" i="14"/>
  <c r="S856" i="14"/>
  <c r="S860" i="14"/>
  <c r="S864" i="14"/>
  <c r="S868" i="14"/>
  <c r="S872" i="14"/>
  <c r="S876" i="14"/>
  <c r="S880" i="14"/>
  <c r="S884" i="14"/>
  <c r="S888" i="14"/>
  <c r="S892" i="14"/>
  <c r="S896" i="14"/>
  <c r="S900" i="14"/>
  <c r="S904" i="14"/>
  <c r="S908" i="14"/>
  <c r="S912" i="14"/>
  <c r="S916" i="14"/>
  <c r="S920" i="14"/>
  <c r="S924" i="14"/>
  <c r="S845" i="14"/>
  <c r="S853" i="14"/>
  <c r="S861" i="14"/>
  <c r="S869" i="14"/>
  <c r="S877" i="14"/>
  <c r="S885" i="14"/>
  <c r="S893" i="14"/>
  <c r="S901" i="14"/>
  <c r="S909" i="14"/>
  <c r="S917" i="14"/>
  <c r="S925" i="14"/>
  <c r="S839" i="14"/>
  <c r="S843" i="14"/>
  <c r="S847" i="14"/>
  <c r="S851" i="14"/>
  <c r="S855" i="14"/>
  <c r="S859" i="14"/>
  <c r="S863" i="14"/>
  <c r="S867" i="14"/>
  <c r="S871" i="14"/>
  <c r="S875" i="14"/>
  <c r="S879" i="14"/>
  <c r="S883" i="14"/>
  <c r="S887" i="14"/>
  <c r="S891" i="14"/>
  <c r="S895" i="14"/>
  <c r="S899" i="14"/>
  <c r="S903" i="14"/>
  <c r="S907" i="14"/>
  <c r="S911" i="14"/>
  <c r="S915" i="14"/>
  <c r="S919" i="14"/>
  <c r="S923" i="14"/>
  <c r="S821" i="14"/>
  <c r="S829" i="14"/>
  <c r="S816" i="14"/>
  <c r="S820" i="14"/>
  <c r="S824" i="14"/>
  <c r="S828" i="14"/>
  <c r="S832" i="14"/>
  <c r="S836" i="14"/>
  <c r="S825" i="14"/>
  <c r="S818" i="14"/>
  <c r="S822" i="14"/>
  <c r="S826" i="14"/>
  <c r="S830" i="14"/>
  <c r="S834" i="14"/>
  <c r="S817" i="14"/>
  <c r="S833" i="14"/>
  <c r="S819" i="14"/>
  <c r="S823" i="14"/>
  <c r="S827" i="14"/>
  <c r="S831" i="14"/>
  <c r="S835" i="14"/>
  <c r="AB665" i="27"/>
  <c r="E665" i="14" s="1"/>
  <c r="J1105" i="14" s="1"/>
  <c r="AB669" i="27"/>
  <c r="E669" i="14" s="1"/>
  <c r="J1109" i="14" s="1"/>
  <c r="AB676" i="27"/>
  <c r="E676" i="14" s="1"/>
  <c r="J1116" i="14" s="1"/>
  <c r="AB664" i="27"/>
  <c r="E664" i="14" s="1"/>
  <c r="J1104" i="14" s="1"/>
  <c r="AB681" i="27"/>
  <c r="E681" i="14" s="1"/>
  <c r="J1121" i="14" s="1"/>
  <c r="AB680" i="27"/>
  <c r="E680" i="14" s="1"/>
  <c r="J1120" i="14" s="1"/>
  <c r="AB672" i="27"/>
  <c r="E672" i="14" s="1"/>
  <c r="J1112" i="14" s="1"/>
  <c r="AB668" i="27"/>
  <c r="E668" i="14" s="1"/>
  <c r="J1108" i="14" s="1"/>
  <c r="AB677" i="27"/>
  <c r="E677" i="14" s="1"/>
  <c r="J1117" i="14" s="1"/>
  <c r="AB673" i="27"/>
  <c r="E673" i="14" s="1"/>
  <c r="J1113" i="14" s="1"/>
  <c r="AB683" i="27"/>
  <c r="E683" i="14" s="1"/>
  <c r="J1123" i="14" s="1"/>
  <c r="AB679" i="27"/>
  <c r="E679" i="14" s="1"/>
  <c r="J1119" i="14" s="1"/>
  <c r="AB675" i="27"/>
  <c r="E675" i="14" s="1"/>
  <c r="J1115" i="14" s="1"/>
  <c r="AB671" i="27"/>
  <c r="E671" i="14" s="1"/>
  <c r="J1111" i="14" s="1"/>
  <c r="AB667" i="27"/>
  <c r="E667" i="14" s="1"/>
  <c r="J1107" i="14" s="1"/>
  <c r="AB663" i="27"/>
  <c r="E663" i="14" s="1"/>
  <c r="J1103" i="14" s="1"/>
  <c r="S813" i="14"/>
  <c r="AB670" i="27"/>
  <c r="E670" i="14" s="1"/>
  <c r="J1110" i="14" s="1"/>
  <c r="AB666" i="27"/>
  <c r="E666" i="14" s="1"/>
  <c r="J1106" i="14" s="1"/>
  <c r="AB662" i="27"/>
  <c r="E662" i="14" s="1"/>
  <c r="J1102" i="14" s="1"/>
  <c r="AB682" i="27"/>
  <c r="E682" i="14" s="1"/>
  <c r="J1122" i="14" s="1"/>
  <c r="AB678" i="27"/>
  <c r="E678" i="14" s="1"/>
  <c r="J1118" i="14" s="1"/>
  <c r="AB674" i="27"/>
  <c r="E674" i="14" s="1"/>
  <c r="J1114" i="14" s="1"/>
  <c r="F806" i="14" l="1"/>
  <c r="I960" i="14"/>
  <c r="O960" i="14" s="1"/>
  <c r="H806" i="14"/>
  <c r="I952" i="14"/>
  <c r="O952" i="14" s="1"/>
  <c r="F798" i="14"/>
  <c r="H798" i="14"/>
  <c r="I953" i="14"/>
  <c r="H799" i="14"/>
  <c r="F799" i="14"/>
  <c r="I969" i="14"/>
  <c r="F815" i="14"/>
  <c r="H815" i="14"/>
  <c r="I958" i="14"/>
  <c r="O958" i="14" s="1"/>
  <c r="F804" i="14"/>
  <c r="H804" i="14"/>
  <c r="H808" i="14"/>
  <c r="I962" i="14"/>
  <c r="F808" i="14"/>
  <c r="I961" i="14"/>
  <c r="H807" i="14"/>
  <c r="F807" i="14"/>
  <c r="I963" i="14"/>
  <c r="H809" i="14"/>
  <c r="F809" i="14"/>
  <c r="I967" i="14"/>
  <c r="H813" i="14"/>
  <c r="F813" i="14"/>
  <c r="I951" i="14"/>
  <c r="F797" i="14"/>
  <c r="H797" i="14"/>
  <c r="F810" i="14"/>
  <c r="I964" i="14"/>
  <c r="O964" i="14" s="1"/>
  <c r="H810" i="14"/>
  <c r="F802" i="14"/>
  <c r="I956" i="14"/>
  <c r="O956" i="14" s="1"/>
  <c r="H802" i="14"/>
  <c r="F803" i="14"/>
  <c r="I957" i="14"/>
  <c r="H803" i="14"/>
  <c r="I959" i="14"/>
  <c r="F805" i="14"/>
  <c r="H805" i="14"/>
  <c r="I966" i="14"/>
  <c r="O966" i="14" s="1"/>
  <c r="F812" i="14"/>
  <c r="H812" i="14"/>
  <c r="I955" i="14"/>
  <c r="H801" i="14"/>
  <c r="F801" i="14"/>
  <c r="I968" i="14"/>
  <c r="F814" i="14"/>
  <c r="H814" i="14"/>
  <c r="F794" i="14"/>
  <c r="I948" i="14"/>
  <c r="H794" i="14"/>
  <c r="F795" i="14"/>
  <c r="I949" i="14"/>
  <c r="H795" i="14"/>
  <c r="F811" i="14"/>
  <c r="I965" i="14"/>
  <c r="H811" i="14"/>
  <c r="I954" i="14"/>
  <c r="F800" i="14"/>
  <c r="H800" i="14"/>
  <c r="I950" i="14"/>
  <c r="F796" i="14"/>
  <c r="H796" i="14"/>
  <c r="O985" i="14"/>
  <c r="O1008" i="14"/>
  <c r="O1056" i="14"/>
  <c r="O1024" i="14"/>
  <c r="O1021" i="14"/>
  <c r="O1005" i="14"/>
  <c r="O989" i="14"/>
  <c r="O973" i="14"/>
  <c r="O992" i="14"/>
  <c r="O1076" i="14"/>
  <c r="O1060" i="14"/>
  <c r="O1044" i="14"/>
  <c r="O1028" i="14"/>
  <c r="O1012" i="14"/>
  <c r="O1001" i="14"/>
  <c r="O1072" i="14"/>
  <c r="O1000" i="14"/>
  <c r="O1029" i="14"/>
  <c r="O1013" i="14"/>
  <c r="O997" i="14"/>
  <c r="O981" i="14"/>
  <c r="O1004" i="14"/>
  <c r="O980" i="14"/>
  <c r="O1068" i="14"/>
  <c r="O1052" i="14"/>
  <c r="O1036" i="14"/>
  <c r="O1020" i="14"/>
  <c r="O988" i="14"/>
  <c r="O991" i="14"/>
  <c r="O1017" i="14"/>
  <c r="O984" i="14"/>
  <c r="O1040" i="14"/>
  <c r="O1025" i="14"/>
  <c r="O1009" i="14"/>
  <c r="O993" i="14"/>
  <c r="O977" i="14"/>
  <c r="O996" i="14"/>
  <c r="O972" i="14"/>
  <c r="O1064" i="14"/>
  <c r="O1048" i="14"/>
  <c r="O1032" i="14"/>
  <c r="O1016" i="14"/>
  <c r="O976" i="14"/>
  <c r="S808" i="14"/>
  <c r="S797" i="14"/>
  <c r="S800" i="14"/>
  <c r="S801" i="14"/>
  <c r="S796" i="14"/>
  <c r="AB625" i="27"/>
  <c r="E625" i="14" s="1"/>
  <c r="S804" i="14"/>
  <c r="S812" i="14"/>
  <c r="AB651" i="27"/>
  <c r="E651" i="14" s="1"/>
  <c r="AB637" i="27"/>
  <c r="E637" i="14" s="1"/>
  <c r="AB633" i="27"/>
  <c r="E633" i="14" s="1"/>
  <c r="AB621" i="27"/>
  <c r="E621" i="14" s="1"/>
  <c r="AB626" i="27"/>
  <c r="E626" i="14" s="1"/>
  <c r="AB639" i="27"/>
  <c r="E639" i="14" s="1"/>
  <c r="AB635" i="27"/>
  <c r="E635" i="14" s="1"/>
  <c r="AB631" i="27"/>
  <c r="E631" i="14" s="1"/>
  <c r="AB627" i="27"/>
  <c r="E627" i="14" s="1"/>
  <c r="AB623" i="27"/>
  <c r="E623" i="14" s="1"/>
  <c r="AB619" i="27"/>
  <c r="E619" i="14" s="1"/>
  <c r="AB636" i="27"/>
  <c r="E636" i="14" s="1"/>
  <c r="AB632" i="27"/>
  <c r="E632" i="14" s="1"/>
  <c r="AB628" i="27"/>
  <c r="E628" i="14" s="1"/>
  <c r="AB624" i="27"/>
  <c r="E624" i="14" s="1"/>
  <c r="AB620" i="27"/>
  <c r="E620" i="14" s="1"/>
  <c r="AB629" i="27"/>
  <c r="E629" i="14" s="1"/>
  <c r="AB622" i="27"/>
  <c r="E622" i="14" s="1"/>
  <c r="S814" i="14"/>
  <c r="AB643" i="27"/>
  <c r="S798" i="14"/>
  <c r="S807" i="14"/>
  <c r="S809" i="14"/>
  <c r="AB638" i="27"/>
  <c r="E638" i="14" s="1"/>
  <c r="AB630" i="27"/>
  <c r="E630" i="14" s="1"/>
  <c r="AB658" i="27"/>
  <c r="E658" i="14" s="1"/>
  <c r="AB654" i="27"/>
  <c r="E654" i="14" s="1"/>
  <c r="AB650" i="27"/>
  <c r="E650" i="14" s="1"/>
  <c r="AB646" i="27"/>
  <c r="AB642" i="27"/>
  <c r="E642" i="14" s="1"/>
  <c r="AB656" i="27"/>
  <c r="E656" i="14" s="1"/>
  <c r="AB652" i="27"/>
  <c r="AB648" i="27"/>
  <c r="E648" i="14" s="1"/>
  <c r="AB640" i="27"/>
  <c r="E640" i="14" s="1"/>
  <c r="S802" i="14"/>
  <c r="S795" i="14"/>
  <c r="S811" i="14"/>
  <c r="AB659" i="27"/>
  <c r="E659" i="14" s="1"/>
  <c r="AB655" i="27"/>
  <c r="AB647" i="27"/>
  <c r="E647" i="14" s="1"/>
  <c r="S806" i="14"/>
  <c r="S799" i="14"/>
  <c r="S815" i="14"/>
  <c r="S810" i="14"/>
  <c r="S794" i="14"/>
  <c r="S803" i="14"/>
  <c r="S805" i="14"/>
  <c r="AB660" i="27"/>
  <c r="AB644" i="27"/>
  <c r="E644" i="14" s="1"/>
  <c r="AB661" i="27"/>
  <c r="E661" i="14" s="1"/>
  <c r="AB657" i="27"/>
  <c r="E657" i="14" s="1"/>
  <c r="AB653" i="27"/>
  <c r="AB649" i="27"/>
  <c r="AB645" i="27"/>
  <c r="E645" i="14" s="1"/>
  <c r="AB641" i="27"/>
  <c r="E641" i="14" s="1"/>
  <c r="AB634" i="27"/>
  <c r="E634" i="14" s="1"/>
  <c r="AB574" i="27"/>
  <c r="E574" i="14" s="1"/>
  <c r="AB576" i="27"/>
  <c r="E576" i="14" s="1"/>
  <c r="AB578" i="27"/>
  <c r="E578" i="14" s="1"/>
  <c r="AB580" i="27"/>
  <c r="E580" i="14" s="1"/>
  <c r="AB582" i="27"/>
  <c r="E582" i="14" s="1"/>
  <c r="AB586" i="27"/>
  <c r="E586" i="14" s="1"/>
  <c r="AB588" i="27"/>
  <c r="E588" i="14" s="1"/>
  <c r="AB590" i="27"/>
  <c r="E590" i="14" s="1"/>
  <c r="AB592" i="27"/>
  <c r="E592" i="14" s="1"/>
  <c r="AB594" i="27"/>
  <c r="E594" i="14" s="1"/>
  <c r="AB596" i="27"/>
  <c r="E596" i="14" s="1"/>
  <c r="AE4" i="27"/>
  <c r="AE5" i="27" s="1"/>
  <c r="AE6" i="27" s="1"/>
  <c r="AE7" i="27" s="1"/>
  <c r="AE8" i="27" s="1"/>
  <c r="AE9" i="27" s="1"/>
  <c r="AE10" i="27" s="1"/>
  <c r="AE11" i="27" s="1"/>
  <c r="AE12" i="27" s="1"/>
  <c r="AE13" i="27" s="1"/>
  <c r="AE14" i="27" s="1"/>
  <c r="A16" i="27" l="1"/>
  <c r="A1080" i="27"/>
  <c r="A1084" i="27"/>
  <c r="A1088" i="27"/>
  <c r="A1092" i="27"/>
  <c r="A1096" i="27"/>
  <c r="A1100" i="27"/>
  <c r="A1081" i="27"/>
  <c r="A1085" i="27"/>
  <c r="A1089" i="27"/>
  <c r="A1093" i="27"/>
  <c r="A1097" i="27"/>
  <c r="A1101" i="27"/>
  <c r="A1087" i="27"/>
  <c r="A1091" i="27"/>
  <c r="A1099" i="27"/>
  <c r="A1082" i="27"/>
  <c r="A1086" i="27"/>
  <c r="A1090" i="27"/>
  <c r="A1094" i="27"/>
  <c r="A1098" i="27"/>
  <c r="A1083" i="27"/>
  <c r="A1095" i="27"/>
  <c r="A1058" i="27"/>
  <c r="A1062" i="27"/>
  <c r="A1066" i="27"/>
  <c r="A1070" i="27"/>
  <c r="A1074" i="27"/>
  <c r="A1078" i="27"/>
  <c r="A1038" i="27"/>
  <c r="A1042" i="27"/>
  <c r="A1046" i="27"/>
  <c r="A1050" i="27"/>
  <c r="A1054" i="27"/>
  <c r="A1029" i="27"/>
  <c r="A993" i="27"/>
  <c r="A997" i="27"/>
  <c r="A1001" i="27"/>
  <c r="A1009" i="27"/>
  <c r="A973" i="27"/>
  <c r="A981" i="27"/>
  <c r="A989" i="27"/>
  <c r="A998" i="27"/>
  <c r="A990" i="27"/>
  <c r="A1059" i="27"/>
  <c r="A1063" i="27"/>
  <c r="A1067" i="27"/>
  <c r="A1071" i="27"/>
  <c r="A1075" i="27"/>
  <c r="A1079" i="27"/>
  <c r="A1039" i="27"/>
  <c r="A1043" i="27"/>
  <c r="A1047" i="27"/>
  <c r="A1051" i="27"/>
  <c r="A1055" i="27"/>
  <c r="A1014" i="27"/>
  <c r="A1018" i="27"/>
  <c r="A1022" i="27"/>
  <c r="A1026" i="27"/>
  <c r="A1030" i="27"/>
  <c r="A1034" i="27"/>
  <c r="A994" i="27"/>
  <c r="A1002" i="27"/>
  <c r="A1006" i="27"/>
  <c r="A1010" i="27"/>
  <c r="A986" i="27"/>
  <c r="A1060" i="27"/>
  <c r="A1064" i="27"/>
  <c r="A1068" i="27"/>
  <c r="A1072" i="27"/>
  <c r="A1076" i="27"/>
  <c r="A1036" i="27"/>
  <c r="A1040" i="27"/>
  <c r="A1044" i="27"/>
  <c r="A1048" i="27"/>
  <c r="A1052" i="27"/>
  <c r="A1056" i="27"/>
  <c r="A1015" i="27"/>
  <c r="A1019" i="27"/>
  <c r="A1023" i="27"/>
  <c r="A1027" i="27"/>
  <c r="A1031" i="27"/>
  <c r="A1035" i="27"/>
  <c r="A995" i="27"/>
  <c r="A999" i="27"/>
  <c r="A1003" i="27"/>
  <c r="A1007" i="27"/>
  <c r="A1011" i="27"/>
  <c r="A971" i="27"/>
  <c r="A975" i="27"/>
  <c r="A979" i="27"/>
  <c r="A983" i="27"/>
  <c r="A991" i="27"/>
  <c r="A1061" i="27"/>
  <c r="A1065" i="27"/>
  <c r="A1069" i="27"/>
  <c r="A1073" i="27"/>
  <c r="A1077" i="27"/>
  <c r="A1037" i="27"/>
  <c r="A1041" i="27"/>
  <c r="A1045" i="27"/>
  <c r="A1049" i="27"/>
  <c r="A1053" i="27"/>
  <c r="A1057" i="27"/>
  <c r="A1016" i="27"/>
  <c r="A1020" i="27"/>
  <c r="A1024" i="27"/>
  <c r="A1028" i="27"/>
  <c r="A1032" i="27"/>
  <c r="A992" i="27"/>
  <c r="A996" i="27"/>
  <c r="A1000" i="27"/>
  <c r="A1004" i="27"/>
  <c r="A1008" i="27"/>
  <c r="A1012" i="27"/>
  <c r="A972" i="27"/>
  <c r="A976" i="27"/>
  <c r="A980" i="27"/>
  <c r="A984" i="27"/>
  <c r="A988" i="27"/>
  <c r="A1017" i="27"/>
  <c r="A1021" i="27"/>
  <c r="A1025" i="27"/>
  <c r="A1033" i="27"/>
  <c r="A1005" i="27"/>
  <c r="A1013" i="27"/>
  <c r="A977" i="27"/>
  <c r="A985" i="27"/>
  <c r="A970" i="27"/>
  <c r="A974" i="27"/>
  <c r="A978" i="27"/>
  <c r="A982" i="27"/>
  <c r="A987" i="27"/>
  <c r="A951" i="27"/>
  <c r="A955" i="27"/>
  <c r="A959" i="27"/>
  <c r="A963" i="27"/>
  <c r="A967" i="27"/>
  <c r="A948" i="27"/>
  <c r="A952" i="27"/>
  <c r="A956" i="27"/>
  <c r="A960" i="27"/>
  <c r="A964" i="27"/>
  <c r="A968" i="27"/>
  <c r="A958" i="27"/>
  <c r="A966" i="27"/>
  <c r="A949" i="27"/>
  <c r="A953" i="27"/>
  <c r="A957" i="27"/>
  <c r="A961" i="27"/>
  <c r="A965" i="27"/>
  <c r="A969" i="27"/>
  <c r="A950" i="27"/>
  <c r="A954" i="27"/>
  <c r="A962" i="27"/>
  <c r="A928" i="27"/>
  <c r="A932" i="27"/>
  <c r="A936" i="27"/>
  <c r="A940" i="27"/>
  <c r="A944" i="27"/>
  <c r="A929" i="27"/>
  <c r="A933" i="27"/>
  <c r="A937" i="27"/>
  <c r="A941" i="27"/>
  <c r="A945" i="27"/>
  <c r="A926" i="27"/>
  <c r="A930" i="27"/>
  <c r="A934" i="27"/>
  <c r="A938" i="27"/>
  <c r="A942" i="27"/>
  <c r="A946" i="27"/>
  <c r="A927" i="27"/>
  <c r="A931" i="27"/>
  <c r="A935" i="27"/>
  <c r="A939" i="27"/>
  <c r="A943" i="27"/>
  <c r="A947" i="27"/>
  <c r="J1081" i="14"/>
  <c r="H773" i="14"/>
  <c r="I927" i="14"/>
  <c r="O927" i="14" s="1"/>
  <c r="F773" i="14"/>
  <c r="J1097" i="14"/>
  <c r="I943" i="14"/>
  <c r="O943" i="14" s="1"/>
  <c r="F789" i="14"/>
  <c r="H789" i="14"/>
  <c r="F766" i="14"/>
  <c r="I920" i="14"/>
  <c r="O920" i="14" s="1"/>
  <c r="J1074" i="14"/>
  <c r="H766" i="14"/>
  <c r="E653" i="14"/>
  <c r="I917" i="14" s="1"/>
  <c r="E660" i="14"/>
  <c r="I924" i="14" s="1"/>
  <c r="J1087" i="14"/>
  <c r="I933" i="14"/>
  <c r="O933" i="14" s="1"/>
  <c r="H779" i="14"/>
  <c r="F779" i="14"/>
  <c r="E652" i="14"/>
  <c r="F762" i="14" s="1"/>
  <c r="J1090" i="14"/>
  <c r="F782" i="14"/>
  <c r="I936" i="14"/>
  <c r="H782" i="14"/>
  <c r="J1078" i="14"/>
  <c r="H770" i="14"/>
  <c r="E643" i="14"/>
  <c r="H753" i="14" s="1"/>
  <c r="H752" i="14"/>
  <c r="I906" i="14"/>
  <c r="J1060" i="14"/>
  <c r="F752" i="14"/>
  <c r="H768" i="14"/>
  <c r="I922" i="14"/>
  <c r="J1076" i="14"/>
  <c r="F768" i="14"/>
  <c r="J1099" i="14"/>
  <c r="F791" i="14"/>
  <c r="I945" i="14"/>
  <c r="O945" i="14" s="1"/>
  <c r="H791" i="14"/>
  <c r="J1080" i="14"/>
  <c r="H772" i="14"/>
  <c r="I926" i="14"/>
  <c r="O926" i="14" s="1"/>
  <c r="F772" i="14"/>
  <c r="J1082" i="14"/>
  <c r="I928" i="14"/>
  <c r="O928" i="14" s="1"/>
  <c r="F774" i="14"/>
  <c r="H774" i="14"/>
  <c r="J1098" i="14"/>
  <c r="I944" i="14"/>
  <c r="O944" i="14" s="1"/>
  <c r="H790" i="14"/>
  <c r="F790" i="14"/>
  <c r="H760" i="14"/>
  <c r="I914" i="14"/>
  <c r="J1068" i="14"/>
  <c r="F760" i="14"/>
  <c r="H769" i="14"/>
  <c r="I923" i="14"/>
  <c r="J1077" i="14"/>
  <c r="F769" i="14"/>
  <c r="O965" i="14"/>
  <c r="E655" i="14"/>
  <c r="F765" i="14" s="1"/>
  <c r="J1096" i="14"/>
  <c r="I942" i="14"/>
  <c r="O942" i="14" s="1"/>
  <c r="H788" i="14"/>
  <c r="F788" i="14"/>
  <c r="J1094" i="14"/>
  <c r="I940" i="14"/>
  <c r="O940" i="14" s="1"/>
  <c r="F786" i="14"/>
  <c r="H786" i="14"/>
  <c r="I905" i="14"/>
  <c r="J1059" i="14"/>
  <c r="H751" i="14"/>
  <c r="F751" i="14"/>
  <c r="I921" i="14"/>
  <c r="J1075" i="14"/>
  <c r="F767" i="14"/>
  <c r="H767" i="14"/>
  <c r="J1085" i="14"/>
  <c r="I931" i="14"/>
  <c r="O931" i="14" s="1"/>
  <c r="H777" i="14"/>
  <c r="F777" i="14"/>
  <c r="J1101" i="14"/>
  <c r="I947" i="14"/>
  <c r="O947" i="14" s="1"/>
  <c r="F793" i="14"/>
  <c r="H793" i="14"/>
  <c r="F754" i="14"/>
  <c r="I908" i="14"/>
  <c r="J1062" i="14"/>
  <c r="H754" i="14"/>
  <c r="I909" i="14"/>
  <c r="J1063" i="14"/>
  <c r="H755" i="14"/>
  <c r="F755" i="14"/>
  <c r="I925" i="14"/>
  <c r="J1079" i="14"/>
  <c r="H771" i="14"/>
  <c r="F771" i="14"/>
  <c r="J1065" i="14"/>
  <c r="I911" i="14"/>
  <c r="H757" i="14"/>
  <c r="F757" i="14"/>
  <c r="O959" i="14"/>
  <c r="O963" i="14"/>
  <c r="E649" i="14"/>
  <c r="H759" i="14" s="1"/>
  <c r="J1084" i="14"/>
  <c r="I930" i="14"/>
  <c r="H776" i="14"/>
  <c r="F776" i="14"/>
  <c r="J1088" i="14"/>
  <c r="H780" i="14"/>
  <c r="I934" i="14"/>
  <c r="O934" i="14" s="1"/>
  <c r="F780" i="14"/>
  <c r="E646" i="14"/>
  <c r="F756" i="14" s="1"/>
  <c r="J1069" i="14"/>
  <c r="H761" i="14"/>
  <c r="I915" i="14"/>
  <c r="F761" i="14"/>
  <c r="H764" i="14"/>
  <c r="I918" i="14"/>
  <c r="O918" i="14" s="1"/>
  <c r="J1072" i="14"/>
  <c r="F764" i="14"/>
  <c r="F758" i="14"/>
  <c r="I912" i="14"/>
  <c r="O912" i="14" s="1"/>
  <c r="J1066" i="14"/>
  <c r="H758" i="14"/>
  <c r="J1091" i="14"/>
  <c r="I937" i="14"/>
  <c r="H783" i="14"/>
  <c r="F783" i="14"/>
  <c r="O949" i="14"/>
  <c r="O961" i="14"/>
  <c r="O957" i="14"/>
  <c r="O968" i="14"/>
  <c r="O953" i="14"/>
  <c r="O954" i="14"/>
  <c r="O951" i="14"/>
  <c r="O962" i="14"/>
  <c r="O969" i="14"/>
  <c r="O950" i="14"/>
  <c r="O967" i="14"/>
  <c r="O948" i="14"/>
  <c r="O955" i="14"/>
  <c r="A594" i="27"/>
  <c r="A537" i="27"/>
  <c r="A466" i="27"/>
  <c r="A409" i="27"/>
  <c r="A338" i="27"/>
  <c r="A296" i="27"/>
  <c r="A238" i="27"/>
  <c r="A153" i="27"/>
  <c r="A64" i="27"/>
  <c r="A617" i="27"/>
  <c r="A560" i="27"/>
  <c r="A504" i="27"/>
  <c r="A446" i="27"/>
  <c r="A376" i="27"/>
  <c r="A304" i="27"/>
  <c r="A218" i="27"/>
  <c r="A93" i="27"/>
  <c r="A580" i="27"/>
  <c r="A552" i="27"/>
  <c r="A494" i="27"/>
  <c r="A424" i="27"/>
  <c r="A366" i="27"/>
  <c r="A309" i="27"/>
  <c r="A253" i="27"/>
  <c r="A210" i="27"/>
  <c r="A168" i="27"/>
  <c r="A120" i="27"/>
  <c r="A81" i="27"/>
  <c r="A6" i="27"/>
  <c r="A589" i="27"/>
  <c r="A546" i="27"/>
  <c r="A517" i="27"/>
  <c r="A474" i="27"/>
  <c r="A432" i="27"/>
  <c r="A404" i="27"/>
  <c r="A346" i="27"/>
  <c r="A318" i="27"/>
  <c r="A276" i="27"/>
  <c r="A248" i="27"/>
  <c r="A205" i="27"/>
  <c r="A176" i="27"/>
  <c r="A148" i="27"/>
  <c r="A113" i="27"/>
  <c r="A56" i="27"/>
  <c r="A17" i="27"/>
  <c r="A616" i="27"/>
  <c r="A601" i="27"/>
  <c r="A586" i="27"/>
  <c r="A573" i="27"/>
  <c r="A558" i="27"/>
  <c r="A544" i="27"/>
  <c r="A530" i="27"/>
  <c r="A516" i="27"/>
  <c r="A501" i="27"/>
  <c r="A488" i="27"/>
  <c r="A473" i="27"/>
  <c r="A458" i="27"/>
  <c r="A445" i="27"/>
  <c r="A430" i="27"/>
  <c r="A416" i="27"/>
  <c r="A402" i="27"/>
  <c r="A388" i="27"/>
  <c r="A373" i="27"/>
  <c r="A360" i="27"/>
  <c r="A345" i="27"/>
  <c r="A330" i="27"/>
  <c r="A317" i="27"/>
  <c r="A302" i="27"/>
  <c r="A288" i="27"/>
  <c r="A274" i="27"/>
  <c r="A260" i="27"/>
  <c r="A245" i="27"/>
  <c r="A232" i="27"/>
  <c r="A217" i="27"/>
  <c r="A202" i="27"/>
  <c r="A189" i="27"/>
  <c r="A174" i="27"/>
  <c r="A160" i="27"/>
  <c r="A146" i="27"/>
  <c r="A129" i="27"/>
  <c r="A109" i="27"/>
  <c r="A92" i="27"/>
  <c r="A72" i="27"/>
  <c r="A53" i="27"/>
  <c r="A34" i="27"/>
  <c r="A904" i="27"/>
  <c r="A908" i="27"/>
  <c r="A912" i="27"/>
  <c r="A916" i="27"/>
  <c r="A920" i="27"/>
  <c r="A924" i="27"/>
  <c r="A884" i="27"/>
  <c r="A888" i="27"/>
  <c r="A892" i="27"/>
  <c r="A896" i="27"/>
  <c r="A900" i="27"/>
  <c r="A863" i="27"/>
  <c r="A867" i="27"/>
  <c r="A871" i="27"/>
  <c r="A875" i="27"/>
  <c r="A879" i="27"/>
  <c r="A914" i="27"/>
  <c r="A890" i="27"/>
  <c r="A902" i="27"/>
  <c r="A869" i="27"/>
  <c r="A877" i="27"/>
  <c r="A905" i="27"/>
  <c r="A909" i="27"/>
  <c r="A913" i="27"/>
  <c r="A917" i="27"/>
  <c r="A921" i="27"/>
  <c r="A925" i="27"/>
  <c r="A885" i="27"/>
  <c r="A889" i="27"/>
  <c r="A893" i="27"/>
  <c r="A897" i="27"/>
  <c r="A901" i="27"/>
  <c r="A860" i="27"/>
  <c r="A864" i="27"/>
  <c r="A868" i="27"/>
  <c r="A872" i="27"/>
  <c r="A876" i="27"/>
  <c r="A880" i="27"/>
  <c r="A918" i="27"/>
  <c r="A922" i="27"/>
  <c r="A882" i="27"/>
  <c r="A886" i="27"/>
  <c r="A898" i="27"/>
  <c r="A861" i="27"/>
  <c r="A873" i="27"/>
  <c r="A906" i="27"/>
  <c r="A907" i="27"/>
  <c r="A911" i="27"/>
  <c r="A915" i="27"/>
  <c r="A919" i="27"/>
  <c r="A923" i="27"/>
  <c r="A883" i="27"/>
  <c r="A887" i="27"/>
  <c r="A891" i="27"/>
  <c r="A895" i="27"/>
  <c r="A899" i="27"/>
  <c r="A903" i="27"/>
  <c r="A862" i="27"/>
  <c r="A866" i="27"/>
  <c r="A870" i="27"/>
  <c r="A874" i="27"/>
  <c r="A878" i="27"/>
  <c r="A910" i="27"/>
  <c r="A894" i="27"/>
  <c r="A865" i="27"/>
  <c r="A881" i="27"/>
  <c r="A838" i="27"/>
  <c r="A842" i="27"/>
  <c r="A846" i="27"/>
  <c r="A850" i="27"/>
  <c r="A854" i="27"/>
  <c r="A858" i="27"/>
  <c r="A845" i="27"/>
  <c r="A857" i="27"/>
  <c r="A839" i="27"/>
  <c r="A843" i="27"/>
  <c r="A847" i="27"/>
  <c r="A851" i="27"/>
  <c r="A855" i="27"/>
  <c r="A859" i="27"/>
  <c r="A849" i="27"/>
  <c r="A840" i="27"/>
  <c r="A844" i="27"/>
  <c r="A848" i="27"/>
  <c r="A852" i="27"/>
  <c r="A856" i="27"/>
  <c r="A841" i="27"/>
  <c r="A853" i="27"/>
  <c r="A816" i="27"/>
  <c r="A820" i="27"/>
  <c r="A824" i="27"/>
  <c r="A828" i="27"/>
  <c r="A832" i="27"/>
  <c r="A836" i="27"/>
  <c r="A818" i="27"/>
  <c r="A830" i="27"/>
  <c r="A817" i="27"/>
  <c r="A821" i="27"/>
  <c r="A825" i="27"/>
  <c r="A829" i="27"/>
  <c r="A833" i="27"/>
  <c r="A837" i="27"/>
  <c r="A826" i="27"/>
  <c r="A819" i="27"/>
  <c r="A823" i="27"/>
  <c r="A827" i="27"/>
  <c r="A831" i="27"/>
  <c r="A835" i="27"/>
  <c r="A822" i="27"/>
  <c r="A834" i="27"/>
  <c r="A795" i="27"/>
  <c r="A799" i="27"/>
  <c r="A803" i="27"/>
  <c r="A807" i="27"/>
  <c r="A811" i="27"/>
  <c r="A815" i="27"/>
  <c r="A774" i="27"/>
  <c r="A778" i="27"/>
  <c r="A782" i="27"/>
  <c r="A786" i="27"/>
  <c r="A790" i="27"/>
  <c r="A796" i="27"/>
  <c r="A800" i="27"/>
  <c r="A804" i="27"/>
  <c r="A808" i="27"/>
  <c r="A812" i="27"/>
  <c r="A775" i="27"/>
  <c r="A779" i="27"/>
  <c r="A783" i="27"/>
  <c r="A787" i="27"/>
  <c r="A791" i="27"/>
  <c r="A773" i="27"/>
  <c r="A777" i="27"/>
  <c r="A781" i="27"/>
  <c r="A785" i="27"/>
  <c r="A793" i="27"/>
  <c r="A797" i="27"/>
  <c r="A801" i="27"/>
  <c r="A805" i="27"/>
  <c r="A809" i="27"/>
  <c r="A813" i="27"/>
  <c r="A772" i="27"/>
  <c r="A776" i="27"/>
  <c r="A780" i="27"/>
  <c r="A784" i="27"/>
  <c r="A788" i="27"/>
  <c r="A792" i="27"/>
  <c r="A789" i="27"/>
  <c r="A794" i="27"/>
  <c r="A798" i="27"/>
  <c r="A802" i="27"/>
  <c r="A806" i="27"/>
  <c r="A810" i="27"/>
  <c r="A814" i="27"/>
  <c r="A728" i="27"/>
  <c r="A732" i="27"/>
  <c r="A736" i="27"/>
  <c r="A740" i="27"/>
  <c r="A744" i="27"/>
  <c r="A748" i="27"/>
  <c r="A752" i="27"/>
  <c r="A756" i="27"/>
  <c r="A760" i="27"/>
  <c r="A764" i="27"/>
  <c r="A768" i="27"/>
  <c r="A729" i="27"/>
  <c r="A733" i="27"/>
  <c r="A737" i="27"/>
  <c r="A741" i="27"/>
  <c r="A745" i="27"/>
  <c r="A749" i="27"/>
  <c r="A753" i="27"/>
  <c r="A757" i="27"/>
  <c r="A761" i="27"/>
  <c r="A765" i="27"/>
  <c r="A769" i="27"/>
  <c r="A730" i="27"/>
  <c r="A734" i="27"/>
  <c r="A738" i="27"/>
  <c r="A742" i="27"/>
  <c r="A746" i="27"/>
  <c r="A750" i="27"/>
  <c r="A754" i="27"/>
  <c r="A758" i="27"/>
  <c r="A762" i="27"/>
  <c r="A766" i="27"/>
  <c r="A770" i="27"/>
  <c r="A731" i="27"/>
  <c r="A735" i="27"/>
  <c r="A739" i="27"/>
  <c r="A743" i="27"/>
  <c r="A747" i="27"/>
  <c r="A751" i="27"/>
  <c r="A755" i="27"/>
  <c r="A759" i="27"/>
  <c r="A763" i="27"/>
  <c r="A767" i="27"/>
  <c r="A771" i="27"/>
  <c r="A706" i="27"/>
  <c r="A710" i="27"/>
  <c r="A714" i="27"/>
  <c r="A718" i="27"/>
  <c r="A722" i="27"/>
  <c r="A726" i="27"/>
  <c r="A684" i="27"/>
  <c r="A688" i="27"/>
  <c r="A692" i="27"/>
  <c r="A696" i="27"/>
  <c r="A700" i="27"/>
  <c r="A704" i="27"/>
  <c r="A707" i="27"/>
  <c r="A711" i="27"/>
  <c r="A715" i="27"/>
  <c r="A719" i="27"/>
  <c r="A723" i="27"/>
  <c r="A727" i="27"/>
  <c r="A685" i="27"/>
  <c r="A689" i="27"/>
  <c r="A693" i="27"/>
  <c r="A697" i="27"/>
  <c r="A701" i="27"/>
  <c r="A705" i="27"/>
  <c r="A708" i="27"/>
  <c r="A712" i="27"/>
  <c r="A716" i="27"/>
  <c r="A720" i="27"/>
  <c r="A724" i="27"/>
  <c r="A686" i="27"/>
  <c r="A690" i="27"/>
  <c r="A694" i="27"/>
  <c r="A698" i="27"/>
  <c r="A702" i="27"/>
  <c r="A709" i="27"/>
  <c r="A713" i="27"/>
  <c r="A717" i="27"/>
  <c r="A721" i="27"/>
  <c r="A725" i="27"/>
  <c r="A687" i="27"/>
  <c r="A691" i="27"/>
  <c r="A695" i="27"/>
  <c r="A699" i="27"/>
  <c r="A703" i="27"/>
  <c r="A664" i="27"/>
  <c r="A668" i="27"/>
  <c r="A672" i="27"/>
  <c r="A676" i="27"/>
  <c r="A680" i="27"/>
  <c r="A666" i="27"/>
  <c r="A678" i="27"/>
  <c r="A665" i="27"/>
  <c r="A669" i="27"/>
  <c r="A673" i="27"/>
  <c r="A677" i="27"/>
  <c r="A681" i="27"/>
  <c r="A670" i="27"/>
  <c r="A663" i="27"/>
  <c r="A667" i="27"/>
  <c r="A671" i="27"/>
  <c r="A675" i="27"/>
  <c r="A679" i="27"/>
  <c r="A683" i="27"/>
  <c r="A662" i="27"/>
  <c r="A674" i="27"/>
  <c r="A682" i="27"/>
  <c r="A643" i="27"/>
  <c r="A647" i="27"/>
  <c r="A651" i="27"/>
  <c r="A655" i="27"/>
  <c r="A659" i="27"/>
  <c r="A642" i="27"/>
  <c r="A646" i="27"/>
  <c r="A650" i="27"/>
  <c r="A654" i="27"/>
  <c r="A658" i="27"/>
  <c r="A640" i="27"/>
  <c r="A644" i="27"/>
  <c r="A648" i="27"/>
  <c r="A652" i="27"/>
  <c r="A656" i="27"/>
  <c r="A660" i="27"/>
  <c r="A641" i="27"/>
  <c r="A645" i="27"/>
  <c r="A649" i="27"/>
  <c r="A653" i="27"/>
  <c r="A657" i="27"/>
  <c r="A661" i="27"/>
  <c r="A565" i="27"/>
  <c r="A522" i="27"/>
  <c r="A480" i="27"/>
  <c r="A437" i="27"/>
  <c r="A394" i="27"/>
  <c r="A352" i="27"/>
  <c r="A324" i="27"/>
  <c r="A266" i="27"/>
  <c r="A224" i="27"/>
  <c r="A181" i="27"/>
  <c r="A138" i="27"/>
  <c r="A101" i="27"/>
  <c r="A24" i="27"/>
  <c r="A602" i="27"/>
  <c r="A574" i="27"/>
  <c r="A532" i="27"/>
  <c r="A489" i="27"/>
  <c r="A461" i="27"/>
  <c r="A418" i="27"/>
  <c r="A389" i="27"/>
  <c r="A361" i="27"/>
  <c r="A333" i="27"/>
  <c r="A290" i="27"/>
  <c r="A261" i="27"/>
  <c r="A233" i="27"/>
  <c r="A190" i="27"/>
  <c r="A162" i="27"/>
  <c r="A130" i="27"/>
  <c r="A74" i="27"/>
  <c r="A37" i="27"/>
  <c r="A610" i="27"/>
  <c r="A596" i="27"/>
  <c r="A581" i="27"/>
  <c r="A568" i="27"/>
  <c r="A553" i="27"/>
  <c r="A538" i="27"/>
  <c r="A525" i="27"/>
  <c r="A510" i="27"/>
  <c r="A496" i="27"/>
  <c r="A482" i="27"/>
  <c r="A468" i="27"/>
  <c r="A453" i="27"/>
  <c r="A440" i="27"/>
  <c r="A425" i="27"/>
  <c r="A410" i="27"/>
  <c r="A397" i="27"/>
  <c r="A382" i="27"/>
  <c r="A368" i="27"/>
  <c r="A354" i="27"/>
  <c r="A340" i="27"/>
  <c r="A325" i="27"/>
  <c r="A312" i="27"/>
  <c r="A297" i="27"/>
  <c r="A282" i="27"/>
  <c r="A269" i="27"/>
  <c r="A254" i="27"/>
  <c r="A240" i="27"/>
  <c r="A226" i="27"/>
  <c r="A212" i="27"/>
  <c r="A197" i="27"/>
  <c r="A184" i="27"/>
  <c r="A169" i="27"/>
  <c r="A154" i="27"/>
  <c r="A141" i="27"/>
  <c r="A122" i="27"/>
  <c r="A102" i="27"/>
  <c r="A85" i="27"/>
  <c r="A65" i="27"/>
  <c r="A45" i="27"/>
  <c r="A28" i="27"/>
  <c r="A8" i="27"/>
  <c r="A618" i="27"/>
  <c r="A608" i="27"/>
  <c r="A509" i="27"/>
  <c r="A452" i="27"/>
  <c r="A381" i="27"/>
  <c r="A281" i="27"/>
  <c r="A196" i="27"/>
  <c r="A44" i="27"/>
  <c r="S783" i="14"/>
  <c r="AB608" i="27"/>
  <c r="E608" i="14" s="1"/>
  <c r="AB564" i="27"/>
  <c r="E564" i="14" s="1"/>
  <c r="AB556" i="27"/>
  <c r="E556" i="14" s="1"/>
  <c r="AB548" i="27"/>
  <c r="E548" i="14" s="1"/>
  <c r="AB540" i="27"/>
  <c r="E540" i="14" s="1"/>
  <c r="AB504" i="27"/>
  <c r="E504" i="14" s="1"/>
  <c r="AB496" i="27"/>
  <c r="E496" i="14" s="1"/>
  <c r="AB488" i="27"/>
  <c r="E488" i="14" s="1"/>
  <c r="AB480" i="27"/>
  <c r="E480" i="14" s="1"/>
  <c r="AB468" i="27"/>
  <c r="E468" i="14" s="1"/>
  <c r="AB456" i="27"/>
  <c r="E456" i="14" s="1"/>
  <c r="AB448" i="27"/>
  <c r="E448" i="14" s="1"/>
  <c r="AB436" i="27"/>
  <c r="E436" i="14" s="1"/>
  <c r="AB424" i="27"/>
  <c r="E424" i="14" s="1"/>
  <c r="AB416" i="27"/>
  <c r="E416" i="14" s="1"/>
  <c r="AB408" i="27"/>
  <c r="E408" i="14" s="1"/>
  <c r="AB392" i="27"/>
  <c r="E392" i="14" s="1"/>
  <c r="AB360" i="27"/>
  <c r="E360" i="14" s="1"/>
  <c r="AB348" i="27"/>
  <c r="E348" i="14" s="1"/>
  <c r="AB328" i="27"/>
  <c r="E328" i="14" s="1"/>
  <c r="AB284" i="27"/>
  <c r="E284" i="14" s="1"/>
  <c r="AB268" i="27"/>
  <c r="E268" i="14" s="1"/>
  <c r="AB260" i="27"/>
  <c r="E260" i="14" s="1"/>
  <c r="AB228" i="27"/>
  <c r="E228" i="14" s="1"/>
  <c r="AB176" i="27"/>
  <c r="E176" i="14" s="1"/>
  <c r="AB144" i="27"/>
  <c r="E144" i="14" s="1"/>
  <c r="AB128" i="27"/>
  <c r="E128" i="14" s="1"/>
  <c r="AB112" i="27"/>
  <c r="E112" i="14" s="1"/>
  <c r="AB96" i="27"/>
  <c r="E96" i="14" s="1"/>
  <c r="AB80" i="27"/>
  <c r="E80" i="14" s="1"/>
  <c r="AB612" i="27"/>
  <c r="E612" i="14" s="1"/>
  <c r="H744" i="14" s="1"/>
  <c r="AB604" i="27"/>
  <c r="E604" i="14" s="1"/>
  <c r="J1022" i="14" s="1"/>
  <c r="AB572" i="27"/>
  <c r="E572" i="14" s="1"/>
  <c r="AB560" i="27"/>
  <c r="E560" i="14" s="1"/>
  <c r="AB544" i="27"/>
  <c r="E544" i="14" s="1"/>
  <c r="AB532" i="27"/>
  <c r="E532" i="14" s="1"/>
  <c r="AB500" i="27"/>
  <c r="E500" i="14" s="1"/>
  <c r="AB484" i="27"/>
  <c r="E484" i="14" s="1"/>
  <c r="AB472" i="27"/>
  <c r="E472" i="14" s="1"/>
  <c r="AB464" i="27"/>
  <c r="E464" i="14" s="1"/>
  <c r="AB452" i="27"/>
  <c r="E452" i="14" s="1"/>
  <c r="AB440" i="27"/>
  <c r="E440" i="14" s="1"/>
  <c r="AB432" i="27"/>
  <c r="E432" i="14" s="1"/>
  <c r="AB420" i="27"/>
  <c r="E420" i="14" s="1"/>
  <c r="AB400" i="27"/>
  <c r="E400" i="14" s="1"/>
  <c r="AB380" i="27"/>
  <c r="E380" i="14" s="1"/>
  <c r="AB316" i="27"/>
  <c r="E316" i="14" s="1"/>
  <c r="AB300" i="27"/>
  <c r="E300" i="14" s="1"/>
  <c r="AB292" i="27"/>
  <c r="E292" i="14" s="1"/>
  <c r="AB252" i="27"/>
  <c r="E252" i="14" s="1"/>
  <c r="AB236" i="27"/>
  <c r="E236" i="14" s="1"/>
  <c r="AB192" i="27"/>
  <c r="E192" i="14" s="1"/>
  <c r="AB160" i="27"/>
  <c r="E160" i="14" s="1"/>
  <c r="S755" i="14"/>
  <c r="S771" i="14"/>
  <c r="S760" i="14"/>
  <c r="S761" i="14"/>
  <c r="S754" i="14"/>
  <c r="S779" i="14"/>
  <c r="S757" i="14"/>
  <c r="S772" i="14"/>
  <c r="S774" i="14"/>
  <c r="S790" i="14"/>
  <c r="S773" i="14"/>
  <c r="S789" i="14"/>
  <c r="S792" i="14"/>
  <c r="S791" i="14"/>
  <c r="S780" i="14"/>
  <c r="S751" i="14"/>
  <c r="S788" i="14"/>
  <c r="S786" i="14"/>
  <c r="S764" i="14"/>
  <c r="AB21" i="27"/>
  <c r="E21" i="14" s="1"/>
  <c r="AB5" i="27"/>
  <c r="E5" i="14" s="1"/>
  <c r="S777" i="14"/>
  <c r="S793" i="14"/>
  <c r="S776" i="14"/>
  <c r="S766" i="14"/>
  <c r="S782" i="14"/>
  <c r="S770" i="14"/>
  <c r="S752" i="14"/>
  <c r="S768" i="14"/>
  <c r="S767" i="14"/>
  <c r="S758" i="14"/>
  <c r="S769" i="14"/>
  <c r="A619" i="27"/>
  <c r="A623" i="27"/>
  <c r="A627" i="27"/>
  <c r="A631" i="27"/>
  <c r="A635" i="27"/>
  <c r="A639" i="27"/>
  <c r="A620" i="27"/>
  <c r="A624" i="27"/>
  <c r="A628" i="27"/>
  <c r="A632" i="27"/>
  <c r="A636" i="27"/>
  <c r="A621" i="27"/>
  <c r="A629" i="27"/>
  <c r="A637" i="27"/>
  <c r="A622" i="27"/>
  <c r="A630" i="27"/>
  <c r="A638" i="27"/>
  <c r="A626" i="27"/>
  <c r="A634" i="27"/>
  <c r="A625" i="27"/>
  <c r="A633" i="27"/>
  <c r="A606" i="27"/>
  <c r="A592" i="27"/>
  <c r="A578" i="27"/>
  <c r="A557" i="27"/>
  <c r="A542" i="27"/>
  <c r="A536" i="27"/>
  <c r="A521" i="27"/>
  <c r="A506" i="27"/>
  <c r="A493" i="27"/>
  <c r="A478" i="27"/>
  <c r="A464" i="27"/>
  <c r="A450" i="27"/>
  <c r="A429" i="27"/>
  <c r="A414" i="27"/>
  <c r="A400" i="27"/>
  <c r="A386" i="27"/>
  <c r="A365" i="27"/>
  <c r="A350" i="27"/>
  <c r="A336" i="27"/>
  <c r="A322" i="27"/>
  <c r="A308" i="27"/>
  <c r="A293" i="27"/>
  <c r="A280" i="27"/>
  <c r="A265" i="27"/>
  <c r="A244" i="27"/>
  <c r="A229" i="27"/>
  <c r="A216" i="27"/>
  <c r="A201" i="27"/>
  <c r="A186" i="27"/>
  <c r="A173" i="27"/>
  <c r="A152" i="27"/>
  <c r="A136" i="27"/>
  <c r="A108" i="27"/>
  <c r="A88" i="27"/>
  <c r="A60" i="27"/>
  <c r="A13" i="27"/>
  <c r="AB19" i="27"/>
  <c r="E19" i="14" s="1"/>
  <c r="AB11" i="27"/>
  <c r="E11" i="14" s="1"/>
  <c r="AB3" i="27"/>
  <c r="E3" i="14" s="1"/>
  <c r="AB610" i="27"/>
  <c r="E610" i="14" s="1"/>
  <c r="AB602" i="27"/>
  <c r="E602" i="14" s="1"/>
  <c r="AB566" i="27"/>
  <c r="E566" i="14" s="1"/>
  <c r="AB558" i="27"/>
  <c r="E558" i="14" s="1"/>
  <c r="AB550" i="27"/>
  <c r="E550" i="14" s="1"/>
  <c r="AB542" i="27"/>
  <c r="E542" i="14" s="1"/>
  <c r="AB534" i="27"/>
  <c r="E534" i="14" s="1"/>
  <c r="AB526" i="27"/>
  <c r="E526" i="14" s="1"/>
  <c r="AB522" i="27"/>
  <c r="E522" i="14" s="1"/>
  <c r="AB518" i="27"/>
  <c r="E518" i="14" s="1"/>
  <c r="AB514" i="27"/>
  <c r="E514" i="14" s="1"/>
  <c r="AB506" i="27"/>
  <c r="E506" i="14" s="1"/>
  <c r="AB502" i="27"/>
  <c r="E502" i="14" s="1"/>
  <c r="AB498" i="27"/>
  <c r="E498" i="14" s="1"/>
  <c r="AB494" i="27"/>
  <c r="E494" i="14" s="1"/>
  <c r="AB490" i="27"/>
  <c r="E490" i="14" s="1"/>
  <c r="AB486" i="27"/>
  <c r="E486" i="14" s="1"/>
  <c r="AB482" i="27"/>
  <c r="E482" i="14" s="1"/>
  <c r="AB478" i="27"/>
  <c r="E478" i="14" s="1"/>
  <c r="AB474" i="27"/>
  <c r="E474" i="14" s="1"/>
  <c r="AB470" i="27"/>
  <c r="E470" i="14" s="1"/>
  <c r="AB466" i="27"/>
  <c r="E466" i="14" s="1"/>
  <c r="AB462" i="27"/>
  <c r="E462" i="14" s="1"/>
  <c r="AB458" i="27"/>
  <c r="E458" i="14" s="1"/>
  <c r="AB454" i="27"/>
  <c r="E454" i="14" s="1"/>
  <c r="AB450" i="27"/>
  <c r="E450" i="14" s="1"/>
  <c r="AB446" i="27"/>
  <c r="E446" i="14" s="1"/>
  <c r="AB442" i="27"/>
  <c r="E442" i="14" s="1"/>
  <c r="AB438" i="27"/>
  <c r="E438" i="14" s="1"/>
  <c r="AB434" i="27"/>
  <c r="E434" i="14" s="1"/>
  <c r="AB430" i="27"/>
  <c r="E430" i="14" s="1"/>
  <c r="AB426" i="27"/>
  <c r="E426" i="14" s="1"/>
  <c r="AB422" i="27"/>
  <c r="E422" i="14" s="1"/>
  <c r="AB418" i="27"/>
  <c r="E418" i="14" s="1"/>
  <c r="AB414" i="27"/>
  <c r="E414" i="14" s="1"/>
  <c r="AB410" i="27"/>
  <c r="E410" i="14" s="1"/>
  <c r="AB406" i="27"/>
  <c r="E406" i="14" s="1"/>
  <c r="AB402" i="27"/>
  <c r="E402" i="14" s="1"/>
  <c r="AB398" i="27"/>
  <c r="E398" i="14" s="1"/>
  <c r="AB394" i="27"/>
  <c r="E394" i="14" s="1"/>
  <c r="AB390" i="27"/>
  <c r="E390" i="14" s="1"/>
  <c r="AB386" i="27"/>
  <c r="E386" i="14" s="1"/>
  <c r="AB382" i="27"/>
  <c r="E382" i="14" s="1"/>
  <c r="AB378" i="27"/>
  <c r="E378" i="14" s="1"/>
  <c r="AB374" i="27"/>
  <c r="E374" i="14" s="1"/>
  <c r="AB370" i="27"/>
  <c r="E370" i="14" s="1"/>
  <c r="AB366" i="27"/>
  <c r="E366" i="14" s="1"/>
  <c r="AB362" i="27"/>
  <c r="E362" i="14" s="1"/>
  <c r="AB358" i="27"/>
  <c r="E358" i="14" s="1"/>
  <c r="AB354" i="27"/>
  <c r="E354" i="14" s="1"/>
  <c r="AB350" i="27"/>
  <c r="E350" i="14" s="1"/>
  <c r="AB346" i="27"/>
  <c r="E346" i="14" s="1"/>
  <c r="AB342" i="27"/>
  <c r="E342" i="14" s="1"/>
  <c r="AB338" i="27"/>
  <c r="E338" i="14" s="1"/>
  <c r="AB334" i="27"/>
  <c r="E334" i="14" s="1"/>
  <c r="AB330" i="27"/>
  <c r="E330" i="14" s="1"/>
  <c r="AB326" i="27"/>
  <c r="E326" i="14" s="1"/>
  <c r="AB322" i="27"/>
  <c r="E322" i="14" s="1"/>
  <c r="AB318" i="27"/>
  <c r="E318" i="14" s="1"/>
  <c r="AB314" i="27"/>
  <c r="E314" i="14" s="1"/>
  <c r="AB310" i="27"/>
  <c r="E310" i="14" s="1"/>
  <c r="AB306" i="27"/>
  <c r="E306" i="14" s="1"/>
  <c r="AB302" i="27"/>
  <c r="E302" i="14" s="1"/>
  <c r="AB298" i="27"/>
  <c r="E298" i="14" s="1"/>
  <c r="AB294" i="27"/>
  <c r="E294" i="14" s="1"/>
  <c r="AB290" i="27"/>
  <c r="E290" i="14" s="1"/>
  <c r="AB286" i="27"/>
  <c r="E286" i="14" s="1"/>
  <c r="AB282" i="27"/>
  <c r="E282" i="14" s="1"/>
  <c r="AB278" i="27"/>
  <c r="E278" i="14" s="1"/>
  <c r="AB274" i="27"/>
  <c r="E274" i="14" s="1"/>
  <c r="AB270" i="27"/>
  <c r="E270" i="14" s="1"/>
  <c r="AB266" i="27"/>
  <c r="E266" i="14" s="1"/>
  <c r="AB262" i="27"/>
  <c r="E262" i="14" s="1"/>
  <c r="AB258" i="27"/>
  <c r="E258" i="14" s="1"/>
  <c r="AB254" i="27"/>
  <c r="E254" i="14" s="1"/>
  <c r="AB250" i="27"/>
  <c r="E250" i="14" s="1"/>
  <c r="AB246" i="27"/>
  <c r="E246" i="14" s="1"/>
  <c r="AB242" i="27"/>
  <c r="E242" i="14" s="1"/>
  <c r="AB238" i="27"/>
  <c r="E238" i="14" s="1"/>
  <c r="AB234" i="27"/>
  <c r="E234" i="14" s="1"/>
  <c r="AB230" i="27"/>
  <c r="E230" i="14" s="1"/>
  <c r="AB226" i="27"/>
  <c r="E226" i="14" s="1"/>
  <c r="AB222" i="27"/>
  <c r="E222" i="14" s="1"/>
  <c r="AB218" i="27"/>
  <c r="E218" i="14" s="1"/>
  <c r="AB214" i="27"/>
  <c r="E214" i="14" s="1"/>
  <c r="AB210" i="27"/>
  <c r="E210" i="14" s="1"/>
  <c r="AB206" i="27"/>
  <c r="E206" i="14" s="1"/>
  <c r="A613" i="27"/>
  <c r="A600" i="27"/>
  <c r="A585" i="27"/>
  <c r="A570" i="27"/>
  <c r="A564" i="27"/>
  <c r="A549" i="27"/>
  <c r="A528" i="27"/>
  <c r="A514" i="27"/>
  <c r="A500" i="27"/>
  <c r="A485" i="27"/>
  <c r="A472" i="27"/>
  <c r="A457" i="27"/>
  <c r="A442" i="27"/>
  <c r="A436" i="27"/>
  <c r="A421" i="27"/>
  <c r="A408" i="27"/>
  <c r="A393" i="27"/>
  <c r="A378" i="27"/>
  <c r="A372" i="27"/>
  <c r="A357" i="27"/>
  <c r="A344" i="27"/>
  <c r="A329" i="27"/>
  <c r="A314" i="27"/>
  <c r="A301" i="27"/>
  <c r="A286" i="27"/>
  <c r="A272" i="27"/>
  <c r="A258" i="27"/>
  <c r="A250" i="27"/>
  <c r="A237" i="27"/>
  <c r="A222" i="27"/>
  <c r="A208" i="27"/>
  <c r="A194" i="27"/>
  <c r="A180" i="27"/>
  <c r="A165" i="27"/>
  <c r="A158" i="27"/>
  <c r="A144" i="27"/>
  <c r="A128" i="27"/>
  <c r="A117" i="27"/>
  <c r="A98" i="27"/>
  <c r="A80" i="27"/>
  <c r="A70" i="27"/>
  <c r="A50" i="27"/>
  <c r="A42" i="27"/>
  <c r="A32" i="27"/>
  <c r="A22" i="27"/>
  <c r="AB23" i="27"/>
  <c r="E23" i="14" s="1"/>
  <c r="AB15" i="27"/>
  <c r="E15" i="14" s="1"/>
  <c r="AB7" i="27"/>
  <c r="E7" i="14" s="1"/>
  <c r="AB614" i="27"/>
  <c r="E614" i="14" s="1"/>
  <c r="H724" i="14" s="1"/>
  <c r="AB570" i="27"/>
  <c r="E570" i="14" s="1"/>
  <c r="AB562" i="27"/>
  <c r="E562" i="14" s="1"/>
  <c r="AB554" i="27"/>
  <c r="E554" i="14" s="1"/>
  <c r="AB546" i="27"/>
  <c r="E546" i="14" s="1"/>
  <c r="AB538" i="27"/>
  <c r="E538" i="14" s="1"/>
  <c r="AB530" i="27"/>
  <c r="E530" i="14" s="1"/>
  <c r="AB510" i="27"/>
  <c r="E510" i="14" s="1"/>
  <c r="A2" i="27"/>
  <c r="A612" i="27"/>
  <c r="A605" i="27"/>
  <c r="A597" i="27"/>
  <c r="A590" i="27"/>
  <c r="A584" i="27"/>
  <c r="A576" i="27"/>
  <c r="A569" i="27"/>
  <c r="A562" i="27"/>
  <c r="A554" i="27"/>
  <c r="A548" i="27"/>
  <c r="A541" i="27"/>
  <c r="A533" i="27"/>
  <c r="A526" i="27"/>
  <c r="A520" i="27"/>
  <c r="A512" i="27"/>
  <c r="A505" i="27"/>
  <c r="A498" i="27"/>
  <c r="A490" i="27"/>
  <c r="A484" i="27"/>
  <c r="A477" i="27"/>
  <c r="A469" i="27"/>
  <c r="A462" i="27"/>
  <c r="A456" i="27"/>
  <c r="A448" i="27"/>
  <c r="A441" i="27"/>
  <c r="A434" i="27"/>
  <c r="A426" i="27"/>
  <c r="A420" i="27"/>
  <c r="A413" i="27"/>
  <c r="A405" i="27"/>
  <c r="A398" i="27"/>
  <c r="A392" i="27"/>
  <c r="A384" i="27"/>
  <c r="A377" i="27"/>
  <c r="A370" i="27"/>
  <c r="A362" i="27"/>
  <c r="A356" i="27"/>
  <c r="A349" i="27"/>
  <c r="A341" i="27"/>
  <c r="A334" i="27"/>
  <c r="A328" i="27"/>
  <c r="A320" i="27"/>
  <c r="A313" i="27"/>
  <c r="A306" i="27"/>
  <c r="A298" i="27"/>
  <c r="A292" i="27"/>
  <c r="A285" i="27"/>
  <c r="A277" i="27"/>
  <c r="A270" i="27"/>
  <c r="A264" i="27"/>
  <c r="A256" i="27"/>
  <c r="A249" i="27"/>
  <c r="A242" i="27"/>
  <c r="A234" i="27"/>
  <c r="A228" i="27"/>
  <c r="A221" i="27"/>
  <c r="A213" i="27"/>
  <c r="A206" i="27"/>
  <c r="A200" i="27"/>
  <c r="A192" i="27"/>
  <c r="A185" i="27"/>
  <c r="A178" i="27"/>
  <c r="A170" i="27"/>
  <c r="A164" i="27"/>
  <c r="A157" i="27"/>
  <c r="A149" i="27"/>
  <c r="A142" i="27"/>
  <c r="A134" i="27"/>
  <c r="A124" i="27"/>
  <c r="A114" i="27"/>
  <c r="A106" i="27"/>
  <c r="A96" i="27"/>
  <c r="A86" i="27"/>
  <c r="A77" i="27"/>
  <c r="A66" i="27"/>
  <c r="A58" i="27"/>
  <c r="A49" i="27"/>
  <c r="A38" i="27"/>
  <c r="A29" i="27"/>
  <c r="A21" i="27"/>
  <c r="A10" i="27"/>
  <c r="AB597" i="27"/>
  <c r="E597" i="14" s="1"/>
  <c r="AB585" i="27"/>
  <c r="E585" i="14" s="1"/>
  <c r="AB581" i="27"/>
  <c r="E581" i="14" s="1"/>
  <c r="AB202" i="27"/>
  <c r="E202" i="14" s="1"/>
  <c r="AB198" i="27"/>
  <c r="E198" i="14" s="1"/>
  <c r="AB194" i="27"/>
  <c r="E194" i="14" s="1"/>
  <c r="AB190" i="27"/>
  <c r="E190" i="14" s="1"/>
  <c r="AB186" i="27"/>
  <c r="E186" i="14" s="1"/>
  <c r="AB182" i="27"/>
  <c r="E182" i="14" s="1"/>
  <c r="AB178" i="27"/>
  <c r="E178" i="14" s="1"/>
  <c r="AB174" i="27"/>
  <c r="E174" i="14" s="1"/>
  <c r="AB170" i="27"/>
  <c r="E170" i="14" s="1"/>
  <c r="AB166" i="27"/>
  <c r="E166" i="14" s="1"/>
  <c r="AB162" i="27"/>
  <c r="E162" i="14" s="1"/>
  <c r="AB158" i="27"/>
  <c r="E158" i="14" s="1"/>
  <c r="AB154" i="27"/>
  <c r="E154" i="14" s="1"/>
  <c r="AB150" i="27"/>
  <c r="E150" i="14" s="1"/>
  <c r="AB146" i="27"/>
  <c r="E146" i="14" s="1"/>
  <c r="AB142" i="27"/>
  <c r="E142" i="14" s="1"/>
  <c r="AB138" i="27"/>
  <c r="E138" i="14" s="1"/>
  <c r="AB134" i="27"/>
  <c r="E134" i="14" s="1"/>
  <c r="AB130" i="27"/>
  <c r="E130" i="14" s="1"/>
  <c r="AB126" i="27"/>
  <c r="E126" i="14" s="1"/>
  <c r="AB122" i="27"/>
  <c r="E122" i="14" s="1"/>
  <c r="AB118" i="27"/>
  <c r="E118" i="14" s="1"/>
  <c r="AB114" i="27"/>
  <c r="E114" i="14" s="1"/>
  <c r="AB110" i="27"/>
  <c r="E110" i="14" s="1"/>
  <c r="AB106" i="27"/>
  <c r="E106" i="14" s="1"/>
  <c r="AB102" i="27"/>
  <c r="E102" i="14" s="1"/>
  <c r="AB98" i="27"/>
  <c r="E98" i="14" s="1"/>
  <c r="AB94" i="27"/>
  <c r="E94" i="14" s="1"/>
  <c r="AB90" i="27"/>
  <c r="E90" i="14" s="1"/>
  <c r="AB86" i="27"/>
  <c r="E86" i="14" s="1"/>
  <c r="AB82" i="27"/>
  <c r="E82" i="14" s="1"/>
  <c r="AB78" i="27"/>
  <c r="E78" i="14" s="1"/>
  <c r="AB74" i="27"/>
  <c r="E74" i="14" s="1"/>
  <c r="AB70" i="27"/>
  <c r="E70" i="14" s="1"/>
  <c r="AB66" i="27"/>
  <c r="E66" i="14" s="1"/>
  <c r="AB62" i="27"/>
  <c r="E62" i="14" s="1"/>
  <c r="AB58" i="27"/>
  <c r="E58" i="14" s="1"/>
  <c r="AB54" i="27"/>
  <c r="E54" i="14" s="1"/>
  <c r="AB50" i="27"/>
  <c r="E50" i="14" s="1"/>
  <c r="AB46" i="27"/>
  <c r="E46" i="14" s="1"/>
  <c r="AB42" i="27"/>
  <c r="E42" i="14" s="1"/>
  <c r="AB38" i="27"/>
  <c r="E38" i="14" s="1"/>
  <c r="AB34" i="27"/>
  <c r="E34" i="14" s="1"/>
  <c r="AB30" i="27"/>
  <c r="E30" i="14" s="1"/>
  <c r="AB26" i="27"/>
  <c r="E26" i="14" s="1"/>
  <c r="AB593" i="27"/>
  <c r="E593" i="14" s="1"/>
  <c r="AB589" i="27"/>
  <c r="E589" i="14" s="1"/>
  <c r="AB577" i="27"/>
  <c r="E577" i="14" s="1"/>
  <c r="AB617" i="27"/>
  <c r="E617" i="14" s="1"/>
  <c r="AB613" i="27"/>
  <c r="E613" i="14" s="1"/>
  <c r="AB609" i="27"/>
  <c r="E609" i="14" s="1"/>
  <c r="AB605" i="27"/>
  <c r="E605" i="14" s="1"/>
  <c r="AB573" i="27"/>
  <c r="E573" i="14" s="1"/>
  <c r="AB569" i="27"/>
  <c r="E569" i="14" s="1"/>
  <c r="AB565" i="27"/>
  <c r="E565" i="14" s="1"/>
  <c r="AB561" i="27"/>
  <c r="E561" i="14" s="1"/>
  <c r="AB557" i="27"/>
  <c r="E557" i="14" s="1"/>
  <c r="AB553" i="27"/>
  <c r="E553" i="14" s="1"/>
  <c r="AB549" i="27"/>
  <c r="E549" i="14" s="1"/>
  <c r="AB545" i="27"/>
  <c r="E545" i="14" s="1"/>
  <c r="AB541" i="27"/>
  <c r="E541" i="14" s="1"/>
  <c r="AB537" i="27"/>
  <c r="E537" i="14" s="1"/>
  <c r="AB533" i="27"/>
  <c r="E533" i="14" s="1"/>
  <c r="AB529" i="27"/>
  <c r="E529" i="14" s="1"/>
  <c r="AB525" i="27"/>
  <c r="E525" i="14" s="1"/>
  <c r="AB521" i="27"/>
  <c r="E521" i="14" s="1"/>
  <c r="AB517" i="27"/>
  <c r="E517" i="14" s="1"/>
  <c r="AB513" i="27"/>
  <c r="E513" i="14" s="1"/>
  <c r="AB509" i="27"/>
  <c r="E509" i="14" s="1"/>
  <c r="AB505" i="27"/>
  <c r="E505" i="14" s="1"/>
  <c r="AB501" i="27"/>
  <c r="E501" i="14" s="1"/>
  <c r="AB497" i="27"/>
  <c r="E497" i="14" s="1"/>
  <c r="AB493" i="27"/>
  <c r="E493" i="14" s="1"/>
  <c r="AB489" i="27"/>
  <c r="E489" i="14" s="1"/>
  <c r="AB485" i="27"/>
  <c r="E485" i="14" s="1"/>
  <c r="AB481" i="27"/>
  <c r="E481" i="14" s="1"/>
  <c r="AB477" i="27"/>
  <c r="E477" i="14" s="1"/>
  <c r="AB473" i="27"/>
  <c r="E473" i="14" s="1"/>
  <c r="AB469" i="27"/>
  <c r="E469" i="14" s="1"/>
  <c r="AB465" i="27"/>
  <c r="E465" i="14" s="1"/>
  <c r="AB461" i="27"/>
  <c r="E461" i="14" s="1"/>
  <c r="AB457" i="27"/>
  <c r="E457" i="14" s="1"/>
  <c r="AB453" i="27"/>
  <c r="E453" i="14" s="1"/>
  <c r="AB449" i="27"/>
  <c r="E449" i="14" s="1"/>
  <c r="AB445" i="27"/>
  <c r="E445" i="14" s="1"/>
  <c r="AB441" i="27"/>
  <c r="E441" i="14" s="1"/>
  <c r="AB437" i="27"/>
  <c r="E437" i="14" s="1"/>
  <c r="AB433" i="27"/>
  <c r="E433" i="14" s="1"/>
  <c r="AB429" i="27"/>
  <c r="E429" i="14" s="1"/>
  <c r="AB425" i="27"/>
  <c r="E425" i="14" s="1"/>
  <c r="AB421" i="27"/>
  <c r="E421" i="14" s="1"/>
  <c r="AB417" i="27"/>
  <c r="E417" i="14" s="1"/>
  <c r="AB413" i="27"/>
  <c r="E413" i="14" s="1"/>
  <c r="AB409" i="27"/>
  <c r="E409" i="14" s="1"/>
  <c r="AB405" i="27"/>
  <c r="E405" i="14" s="1"/>
  <c r="AB401" i="27"/>
  <c r="E401" i="14" s="1"/>
  <c r="AB397" i="27"/>
  <c r="E397" i="14" s="1"/>
  <c r="AB393" i="27"/>
  <c r="E393" i="14" s="1"/>
  <c r="AB389" i="27"/>
  <c r="E389" i="14" s="1"/>
  <c r="AB385" i="27"/>
  <c r="E385" i="14" s="1"/>
  <c r="AB381" i="27"/>
  <c r="E381" i="14" s="1"/>
  <c r="AB377" i="27"/>
  <c r="E377" i="14" s="1"/>
  <c r="AB373" i="27"/>
  <c r="E373" i="14" s="1"/>
  <c r="AB369" i="27"/>
  <c r="E369" i="14" s="1"/>
  <c r="AB365" i="27"/>
  <c r="E365" i="14" s="1"/>
  <c r="AB361" i="27"/>
  <c r="E361" i="14" s="1"/>
  <c r="AB357" i="27"/>
  <c r="E357" i="14" s="1"/>
  <c r="AB353" i="27"/>
  <c r="E353" i="14" s="1"/>
  <c r="AB349" i="27"/>
  <c r="E349" i="14" s="1"/>
  <c r="AB345" i="27"/>
  <c r="E345" i="14" s="1"/>
  <c r="AB341" i="27"/>
  <c r="E341" i="14" s="1"/>
  <c r="AB337" i="27"/>
  <c r="E337" i="14" s="1"/>
  <c r="AB333" i="27"/>
  <c r="E333" i="14" s="1"/>
  <c r="AB329" i="27"/>
  <c r="E329" i="14" s="1"/>
  <c r="AB325" i="27"/>
  <c r="E325" i="14" s="1"/>
  <c r="AB321" i="27"/>
  <c r="E321" i="14" s="1"/>
  <c r="AB317" i="27"/>
  <c r="E317" i="14" s="1"/>
  <c r="AB313" i="27"/>
  <c r="E313" i="14" s="1"/>
  <c r="AB309" i="27"/>
  <c r="E309" i="14" s="1"/>
  <c r="AB305" i="27"/>
  <c r="E305" i="14" s="1"/>
  <c r="AB301" i="27"/>
  <c r="E301" i="14" s="1"/>
  <c r="AE15" i="27"/>
  <c r="AE16" i="27" s="1"/>
  <c r="AE17" i="27" s="1"/>
  <c r="AE18" i="27" s="1"/>
  <c r="AE19" i="27" s="1"/>
  <c r="AE20" i="27" s="1"/>
  <c r="AE21" i="27" s="1"/>
  <c r="AE22" i="27" s="1"/>
  <c r="AE23" i="27" s="1"/>
  <c r="AE24" i="27" s="1"/>
  <c r="AE25" i="27" s="1"/>
  <c r="AE26" i="27" s="1"/>
  <c r="AE27" i="27" s="1"/>
  <c r="AE28" i="27" s="1"/>
  <c r="AE29" i="27" s="1"/>
  <c r="AE30" i="27" s="1"/>
  <c r="AE31" i="27" s="1"/>
  <c r="AE32" i="27" s="1"/>
  <c r="AE33" i="27" s="1"/>
  <c r="AE34" i="27" s="1"/>
  <c r="AE35" i="27" s="1"/>
  <c r="AE36" i="27" s="1"/>
  <c r="AE37" i="27" s="1"/>
  <c r="AE38" i="27" s="1"/>
  <c r="AE39" i="27" s="1"/>
  <c r="AE40" i="27" s="1"/>
  <c r="AE41" i="27" s="1"/>
  <c r="AE42" i="27" s="1"/>
  <c r="AE43" i="27" s="1"/>
  <c r="AE44" i="27" s="1"/>
  <c r="AE45" i="27" s="1"/>
  <c r="AE46" i="27" s="1"/>
  <c r="A4" i="27"/>
  <c r="A9" i="27"/>
  <c r="A14" i="27"/>
  <c r="A20" i="27"/>
  <c r="A25" i="27"/>
  <c r="A30" i="27"/>
  <c r="A36" i="27"/>
  <c r="A41" i="27"/>
  <c r="A46" i="27"/>
  <c r="A52" i="27"/>
  <c r="A57" i="27"/>
  <c r="A62" i="27"/>
  <c r="A68" i="27"/>
  <c r="A73" i="27"/>
  <c r="A78" i="27"/>
  <c r="A84" i="27"/>
  <c r="A89" i="27"/>
  <c r="A94" i="27"/>
  <c r="A100" i="27"/>
  <c r="A105" i="27"/>
  <c r="A110" i="27"/>
  <c r="A116" i="27"/>
  <c r="A121" i="27"/>
  <c r="A126" i="27"/>
  <c r="A132" i="27"/>
  <c r="A137" i="27"/>
  <c r="A614" i="27"/>
  <c r="A609" i="27"/>
  <c r="A604" i="27"/>
  <c r="A598" i="27"/>
  <c r="A593" i="27"/>
  <c r="A588" i="27"/>
  <c r="A582" i="27"/>
  <c r="A577" i="27"/>
  <c r="A572" i="27"/>
  <c r="A566" i="27"/>
  <c r="A561" i="27"/>
  <c r="A556" i="27"/>
  <c r="A550" i="27"/>
  <c r="A545" i="27"/>
  <c r="A540" i="27"/>
  <c r="A534" i="27"/>
  <c r="A529" i="27"/>
  <c r="A524" i="27"/>
  <c r="A518" i="27"/>
  <c r="A513" i="27"/>
  <c r="A508" i="27"/>
  <c r="A502" i="27"/>
  <c r="A497" i="27"/>
  <c r="A492" i="27"/>
  <c r="A486" i="27"/>
  <c r="A481" i="27"/>
  <c r="A476" i="27"/>
  <c r="A470" i="27"/>
  <c r="A465" i="27"/>
  <c r="A460" i="27"/>
  <c r="A454" i="27"/>
  <c r="A449" i="27"/>
  <c r="A444" i="27"/>
  <c r="A438" i="27"/>
  <c r="A433" i="27"/>
  <c r="A428" i="27"/>
  <c r="A422" i="27"/>
  <c r="A417" i="27"/>
  <c r="A412" i="27"/>
  <c r="A406" i="27"/>
  <c r="A401" i="27"/>
  <c r="A396" i="27"/>
  <c r="A390" i="27"/>
  <c r="A385" i="27"/>
  <c r="A380" i="27"/>
  <c r="A374" i="27"/>
  <c r="A369" i="27"/>
  <c r="A364" i="27"/>
  <c r="A358" i="27"/>
  <c r="A353" i="27"/>
  <c r="A348" i="27"/>
  <c r="A342" i="27"/>
  <c r="A337" i="27"/>
  <c r="A332" i="27"/>
  <c r="A326" i="27"/>
  <c r="A321" i="27"/>
  <c r="A316" i="27"/>
  <c r="A310" i="27"/>
  <c r="A305" i="27"/>
  <c r="A300" i="27"/>
  <c r="A294" i="27"/>
  <c r="A289" i="27"/>
  <c r="A284" i="27"/>
  <c r="A278" i="27"/>
  <c r="A273" i="27"/>
  <c r="A268" i="27"/>
  <c r="A262" i="27"/>
  <c r="A257" i="27"/>
  <c r="A252" i="27"/>
  <c r="A246" i="27"/>
  <c r="A241" i="27"/>
  <c r="A236" i="27"/>
  <c r="A230" i="27"/>
  <c r="A225" i="27"/>
  <c r="A220" i="27"/>
  <c r="A214" i="27"/>
  <c r="A209" i="27"/>
  <c r="A204" i="27"/>
  <c r="A198" i="27"/>
  <c r="A193" i="27"/>
  <c r="A188" i="27"/>
  <c r="A182" i="27"/>
  <c r="A177" i="27"/>
  <c r="A172" i="27"/>
  <c r="A166" i="27"/>
  <c r="A161" i="27"/>
  <c r="A156" i="27"/>
  <c r="A150" i="27"/>
  <c r="A145" i="27"/>
  <c r="A140" i="27"/>
  <c r="A133" i="27"/>
  <c r="A125" i="27"/>
  <c r="A118" i="27"/>
  <c r="A112" i="27"/>
  <c r="A104" i="27"/>
  <c r="A97" i="27"/>
  <c r="A90" i="27"/>
  <c r="A82" i="27"/>
  <c r="A76" i="27"/>
  <c r="A69" i="27"/>
  <c r="A61" i="27"/>
  <c r="A54" i="27"/>
  <c r="A48" i="27"/>
  <c r="A40" i="27"/>
  <c r="A33" i="27"/>
  <c r="A26" i="27"/>
  <c r="A18" i="27"/>
  <c r="A12" i="27"/>
  <c r="A5" i="27"/>
  <c r="AB297" i="27"/>
  <c r="E297" i="14" s="1"/>
  <c r="AB293" i="27"/>
  <c r="E293" i="14" s="1"/>
  <c r="AB289" i="27"/>
  <c r="E289" i="14" s="1"/>
  <c r="AB285" i="27"/>
  <c r="E285" i="14" s="1"/>
  <c r="AB281" i="27"/>
  <c r="E281" i="14" s="1"/>
  <c r="AB277" i="27"/>
  <c r="E277" i="14" s="1"/>
  <c r="AB273" i="27"/>
  <c r="E273" i="14" s="1"/>
  <c r="AB269" i="27"/>
  <c r="E269" i="14" s="1"/>
  <c r="AB265" i="27"/>
  <c r="E265" i="14" s="1"/>
  <c r="AB261" i="27"/>
  <c r="E261" i="14" s="1"/>
  <c r="AB257" i="27"/>
  <c r="E257" i="14" s="1"/>
  <c r="AB253" i="27"/>
  <c r="E253" i="14" s="1"/>
  <c r="AB249" i="27"/>
  <c r="E249" i="14" s="1"/>
  <c r="AB245" i="27"/>
  <c r="E245" i="14" s="1"/>
  <c r="AB241" i="27"/>
  <c r="E241" i="14" s="1"/>
  <c r="AB237" i="27"/>
  <c r="E237" i="14" s="1"/>
  <c r="AB233" i="27"/>
  <c r="E233" i="14" s="1"/>
  <c r="AB229" i="27"/>
  <c r="E229" i="14" s="1"/>
  <c r="AB225" i="27"/>
  <c r="E225" i="14" s="1"/>
  <c r="AB221" i="27"/>
  <c r="E221" i="14" s="1"/>
  <c r="AB217" i="27"/>
  <c r="E217" i="14" s="1"/>
  <c r="AB213" i="27"/>
  <c r="E213" i="14" s="1"/>
  <c r="AB209" i="27"/>
  <c r="E209" i="14" s="1"/>
  <c r="AB205" i="27"/>
  <c r="E205" i="14" s="1"/>
  <c r="AB201" i="27"/>
  <c r="E201" i="14" s="1"/>
  <c r="AB197" i="27"/>
  <c r="E197" i="14" s="1"/>
  <c r="AB193" i="27"/>
  <c r="E193" i="14" s="1"/>
  <c r="AB189" i="27"/>
  <c r="E189" i="14" s="1"/>
  <c r="AB185" i="27"/>
  <c r="E185" i="14" s="1"/>
  <c r="AB181" i="27"/>
  <c r="E181" i="14" s="1"/>
  <c r="AB177" i="27"/>
  <c r="E177" i="14" s="1"/>
  <c r="AB173" i="27"/>
  <c r="E173" i="14" s="1"/>
  <c r="AB169" i="27"/>
  <c r="E169" i="14" s="1"/>
  <c r="AB165" i="27"/>
  <c r="E165" i="14" s="1"/>
  <c r="AB161" i="27"/>
  <c r="E161" i="14" s="1"/>
  <c r="AB157" i="27"/>
  <c r="E157" i="14" s="1"/>
  <c r="AB153" i="27"/>
  <c r="E153" i="14" s="1"/>
  <c r="AB149" i="27"/>
  <c r="E149" i="14" s="1"/>
  <c r="AB145" i="27"/>
  <c r="E145" i="14" s="1"/>
  <c r="AB141" i="27"/>
  <c r="E141" i="14" s="1"/>
  <c r="AB137" i="27"/>
  <c r="E137" i="14" s="1"/>
  <c r="AB133" i="27"/>
  <c r="E133" i="14" s="1"/>
  <c r="AB129" i="27"/>
  <c r="E129" i="14" s="1"/>
  <c r="AB125" i="27"/>
  <c r="E125" i="14" s="1"/>
  <c r="AB121" i="27"/>
  <c r="E121" i="14" s="1"/>
  <c r="AB117" i="27"/>
  <c r="E117" i="14" s="1"/>
  <c r="AB113" i="27"/>
  <c r="E113" i="14" s="1"/>
  <c r="AB109" i="27"/>
  <c r="E109" i="14" s="1"/>
  <c r="AB105" i="27"/>
  <c r="E105" i="14" s="1"/>
  <c r="AB101" i="27"/>
  <c r="E101" i="14" s="1"/>
  <c r="AB97" i="27"/>
  <c r="E97" i="14" s="1"/>
  <c r="AB93" i="27"/>
  <c r="E93" i="14" s="1"/>
  <c r="AB89" i="27"/>
  <c r="E89" i="14" s="1"/>
  <c r="AB85" i="27"/>
  <c r="E85" i="14" s="1"/>
  <c r="AB81" i="27"/>
  <c r="E81" i="14" s="1"/>
  <c r="AB77" i="27"/>
  <c r="E77" i="14" s="1"/>
  <c r="AB73" i="27"/>
  <c r="E73" i="14" s="1"/>
  <c r="AB69" i="27"/>
  <c r="E69" i="14" s="1"/>
  <c r="AB65" i="27"/>
  <c r="E65" i="14" s="1"/>
  <c r="AB61" i="27"/>
  <c r="E61" i="14" s="1"/>
  <c r="AB57" i="27"/>
  <c r="E57" i="14" s="1"/>
  <c r="AB53" i="27"/>
  <c r="E53" i="14" s="1"/>
  <c r="AB49" i="27"/>
  <c r="E49" i="14" s="1"/>
  <c r="AB45" i="27"/>
  <c r="E45" i="14" s="1"/>
  <c r="AB41" i="27"/>
  <c r="E41" i="14" s="1"/>
  <c r="AB37" i="27"/>
  <c r="E37" i="14" s="1"/>
  <c r="AB33" i="27"/>
  <c r="E33" i="14" s="1"/>
  <c r="AB29" i="27"/>
  <c r="E29" i="14" s="1"/>
  <c r="AB25" i="27"/>
  <c r="E25" i="14" s="1"/>
  <c r="AB615" i="27"/>
  <c r="E615" i="14" s="1"/>
  <c r="AB611" i="27"/>
  <c r="E611" i="14" s="1"/>
  <c r="AB595" i="27"/>
  <c r="E595" i="14" s="1"/>
  <c r="AB591" i="27"/>
  <c r="E591" i="14" s="1"/>
  <c r="AB587" i="27"/>
  <c r="E587" i="14" s="1"/>
  <c r="AB583" i="27"/>
  <c r="E583" i="14" s="1"/>
  <c r="AB579" i="27"/>
  <c r="E579" i="14" s="1"/>
  <c r="AB575" i="27"/>
  <c r="E575" i="14" s="1"/>
  <c r="AB571" i="27"/>
  <c r="E571" i="14" s="1"/>
  <c r="AB567" i="27"/>
  <c r="E567" i="14" s="1"/>
  <c r="AB563" i="27"/>
  <c r="E563" i="14" s="1"/>
  <c r="AB559" i="27"/>
  <c r="E559" i="14" s="1"/>
  <c r="AB555" i="27"/>
  <c r="E555" i="14" s="1"/>
  <c r="AB551" i="27"/>
  <c r="E551" i="14" s="1"/>
  <c r="AB547" i="27"/>
  <c r="E547" i="14" s="1"/>
  <c r="AB543" i="27"/>
  <c r="E543" i="14" s="1"/>
  <c r="AB539" i="27"/>
  <c r="E539" i="14" s="1"/>
  <c r="AB535" i="27"/>
  <c r="E535" i="14" s="1"/>
  <c r="AB531" i="27"/>
  <c r="E531" i="14" s="1"/>
  <c r="AB527" i="27"/>
  <c r="E527" i="14" s="1"/>
  <c r="AB523" i="27"/>
  <c r="E523" i="14" s="1"/>
  <c r="AB519" i="27"/>
  <c r="E519" i="14" s="1"/>
  <c r="AB515" i="27"/>
  <c r="E515" i="14" s="1"/>
  <c r="AB511" i="27"/>
  <c r="E511" i="14" s="1"/>
  <c r="AB507" i="27"/>
  <c r="E507" i="14" s="1"/>
  <c r="AB503" i="27"/>
  <c r="E503" i="14" s="1"/>
  <c r="AB499" i="27"/>
  <c r="E499" i="14" s="1"/>
  <c r="AB495" i="27"/>
  <c r="E495" i="14" s="1"/>
  <c r="AB491" i="27"/>
  <c r="E491" i="14" s="1"/>
  <c r="AB487" i="27"/>
  <c r="E487" i="14" s="1"/>
  <c r="AB483" i="27"/>
  <c r="E483" i="14" s="1"/>
  <c r="AB479" i="27"/>
  <c r="E479" i="14" s="1"/>
  <c r="AB475" i="27"/>
  <c r="E475" i="14" s="1"/>
  <c r="AB471" i="27"/>
  <c r="E471" i="14" s="1"/>
  <c r="AB467" i="27"/>
  <c r="E467" i="14" s="1"/>
  <c r="AB463" i="27"/>
  <c r="E463" i="14" s="1"/>
  <c r="AB459" i="27"/>
  <c r="E459" i="14" s="1"/>
  <c r="AB391" i="27"/>
  <c r="E391" i="14" s="1"/>
  <c r="AB387" i="27"/>
  <c r="E387" i="14" s="1"/>
  <c r="AB375" i="27"/>
  <c r="E375" i="14" s="1"/>
  <c r="AB371" i="27"/>
  <c r="E371" i="14" s="1"/>
  <c r="AB359" i="27"/>
  <c r="E359" i="14" s="1"/>
  <c r="AB355" i="27"/>
  <c r="E355" i="14" s="1"/>
  <c r="AB343" i="27"/>
  <c r="E343" i="14" s="1"/>
  <c r="AB339" i="27"/>
  <c r="E339" i="14" s="1"/>
  <c r="AB327" i="27"/>
  <c r="E327" i="14" s="1"/>
  <c r="AB323" i="27"/>
  <c r="E323" i="14" s="1"/>
  <c r="AB315" i="27"/>
  <c r="E315" i="14" s="1"/>
  <c r="AB307" i="27"/>
  <c r="E307" i="14" s="1"/>
  <c r="AB299" i="27"/>
  <c r="E299" i="14" s="1"/>
  <c r="AB291" i="27"/>
  <c r="E291" i="14" s="1"/>
  <c r="AB283" i="27"/>
  <c r="E283" i="14" s="1"/>
  <c r="AB275" i="27"/>
  <c r="E275" i="14" s="1"/>
  <c r="AB267" i="27"/>
  <c r="E267" i="14" s="1"/>
  <c r="AB259" i="27"/>
  <c r="E259" i="14" s="1"/>
  <c r="AB251" i="27"/>
  <c r="E251" i="14" s="1"/>
  <c r="AB243" i="27"/>
  <c r="E243" i="14" s="1"/>
  <c r="AB235" i="27"/>
  <c r="E235" i="14" s="1"/>
  <c r="AB227" i="27"/>
  <c r="E227" i="14" s="1"/>
  <c r="AB606" i="27"/>
  <c r="E606" i="14" s="1"/>
  <c r="AB599" i="27"/>
  <c r="E599" i="14" s="1"/>
  <c r="AB607" i="27"/>
  <c r="E607" i="14" s="1"/>
  <c r="AB601" i="27"/>
  <c r="E601" i="14" s="1"/>
  <c r="AB22" i="27"/>
  <c r="E22" i="14" s="1"/>
  <c r="AB18" i="27"/>
  <c r="E18" i="14" s="1"/>
  <c r="AB14" i="27"/>
  <c r="E14" i="14" s="1"/>
  <c r="AB10" i="27"/>
  <c r="E10" i="14" s="1"/>
  <c r="AB6" i="27"/>
  <c r="E6" i="14" s="1"/>
  <c r="AB603" i="27"/>
  <c r="E603" i="14" s="1"/>
  <c r="AB618" i="27"/>
  <c r="E618" i="14" s="1"/>
  <c r="H728" i="14" s="1"/>
  <c r="AB598" i="27"/>
  <c r="E598" i="14" s="1"/>
  <c r="AB2" i="27"/>
  <c r="E2" i="14" s="1"/>
  <c r="AB13" i="27"/>
  <c r="E13" i="14" s="1"/>
  <c r="AB616" i="27"/>
  <c r="E616" i="14" s="1"/>
  <c r="AB600" i="27"/>
  <c r="E600" i="14" s="1"/>
  <c r="AB584" i="27"/>
  <c r="E584" i="14" s="1"/>
  <c r="AB568" i="27"/>
  <c r="E568" i="14" s="1"/>
  <c r="AB552" i="27"/>
  <c r="E552" i="14" s="1"/>
  <c r="AB536" i="27"/>
  <c r="E536" i="14" s="1"/>
  <c r="AB492" i="27"/>
  <c r="E492" i="14" s="1"/>
  <c r="AB476" i="27"/>
  <c r="E476" i="14" s="1"/>
  <c r="AB460" i="27"/>
  <c r="E460" i="14" s="1"/>
  <c r="AB444" i="27"/>
  <c r="E444" i="14" s="1"/>
  <c r="AB428" i="27"/>
  <c r="E428" i="14" s="1"/>
  <c r="AB412" i="27"/>
  <c r="E412" i="14" s="1"/>
  <c r="AB404" i="27"/>
  <c r="E404" i="14" s="1"/>
  <c r="AB396" i="27"/>
  <c r="E396" i="14" s="1"/>
  <c r="AB376" i="27"/>
  <c r="E376" i="14" s="1"/>
  <c r="AB364" i="27"/>
  <c r="E364" i="14" s="1"/>
  <c r="AB344" i="27"/>
  <c r="E344" i="14" s="1"/>
  <c r="AB332" i="27"/>
  <c r="E332" i="14" s="1"/>
  <c r="AB308" i="27"/>
  <c r="E308" i="14" s="1"/>
  <c r="AB276" i="27"/>
  <c r="E276" i="14" s="1"/>
  <c r="AB244" i="27"/>
  <c r="E244" i="14" s="1"/>
  <c r="AB184" i="27"/>
  <c r="E184" i="14" s="1"/>
  <c r="AB168" i="27"/>
  <c r="E168" i="14" s="1"/>
  <c r="AB152" i="27"/>
  <c r="E152" i="14" s="1"/>
  <c r="AB136" i="27"/>
  <c r="E136" i="14" s="1"/>
  <c r="AB120" i="27"/>
  <c r="E120" i="14" s="1"/>
  <c r="AB104" i="27"/>
  <c r="E104" i="14" s="1"/>
  <c r="AB88" i="27"/>
  <c r="E88" i="14" s="1"/>
  <c r="AB72" i="27"/>
  <c r="E72" i="14" s="1"/>
  <c r="AB528" i="27"/>
  <c r="E528" i="14" s="1"/>
  <c r="AB520" i="27"/>
  <c r="E520" i="14" s="1"/>
  <c r="AB512" i="27"/>
  <c r="E512" i="14" s="1"/>
  <c r="AB384" i="27"/>
  <c r="E384" i="14" s="1"/>
  <c r="AB368" i="27"/>
  <c r="E368" i="14" s="1"/>
  <c r="AB356" i="27"/>
  <c r="E356" i="14" s="1"/>
  <c r="AB340" i="27"/>
  <c r="E340" i="14" s="1"/>
  <c r="AB320" i="27"/>
  <c r="E320" i="14" s="1"/>
  <c r="AB304" i="27"/>
  <c r="E304" i="14" s="1"/>
  <c r="AB280" i="27"/>
  <c r="E280" i="14" s="1"/>
  <c r="AB272" i="27"/>
  <c r="E272" i="14" s="1"/>
  <c r="AB256" i="27"/>
  <c r="E256" i="14" s="1"/>
  <c r="AB232" i="27"/>
  <c r="E232" i="14" s="1"/>
  <c r="AB224" i="27"/>
  <c r="E224" i="14" s="1"/>
  <c r="AB216" i="27"/>
  <c r="E216" i="14" s="1"/>
  <c r="AB208" i="27"/>
  <c r="E208" i="14" s="1"/>
  <c r="AB200" i="27"/>
  <c r="E200" i="14" s="1"/>
  <c r="AB188" i="27"/>
  <c r="E188" i="14" s="1"/>
  <c r="AB172" i="27"/>
  <c r="E172" i="14" s="1"/>
  <c r="AB156" i="27"/>
  <c r="E156" i="14" s="1"/>
  <c r="AB140" i="27"/>
  <c r="E140" i="14" s="1"/>
  <c r="AB124" i="27"/>
  <c r="E124" i="14" s="1"/>
  <c r="AB108" i="27"/>
  <c r="E108" i="14" s="1"/>
  <c r="AB92" i="27"/>
  <c r="E92" i="14" s="1"/>
  <c r="AB76" i="27"/>
  <c r="E76" i="14" s="1"/>
  <c r="AB64" i="27"/>
  <c r="E64" i="14" s="1"/>
  <c r="AB56" i="27"/>
  <c r="E56" i="14" s="1"/>
  <c r="AB48" i="27"/>
  <c r="E48" i="14" s="1"/>
  <c r="AB40" i="27"/>
  <c r="E40" i="14" s="1"/>
  <c r="AB32" i="27"/>
  <c r="E32" i="14" s="1"/>
  <c r="AB28" i="27"/>
  <c r="E28" i="14" s="1"/>
  <c r="AB24" i="27"/>
  <c r="E24" i="14" s="1"/>
  <c r="AB17" i="27"/>
  <c r="E17" i="14" s="1"/>
  <c r="AB9" i="27"/>
  <c r="E9" i="14" s="1"/>
  <c r="AB524" i="27"/>
  <c r="E524" i="14" s="1"/>
  <c r="AB516" i="27"/>
  <c r="E516" i="14" s="1"/>
  <c r="AB508" i="27"/>
  <c r="E508" i="14" s="1"/>
  <c r="AB388" i="27"/>
  <c r="E388" i="14" s="1"/>
  <c r="AB372" i="27"/>
  <c r="E372" i="14" s="1"/>
  <c r="AB352" i="27"/>
  <c r="E352" i="14" s="1"/>
  <c r="AB336" i="27"/>
  <c r="E336" i="14" s="1"/>
  <c r="AB324" i="27"/>
  <c r="E324" i="14" s="1"/>
  <c r="AB312" i="27"/>
  <c r="E312" i="14" s="1"/>
  <c r="AB296" i="27"/>
  <c r="E296" i="14" s="1"/>
  <c r="AB288" i="27"/>
  <c r="E288" i="14" s="1"/>
  <c r="AB264" i="27"/>
  <c r="E264" i="14" s="1"/>
  <c r="AB248" i="27"/>
  <c r="E248" i="14" s="1"/>
  <c r="AB240" i="27"/>
  <c r="E240" i="14" s="1"/>
  <c r="AB220" i="27"/>
  <c r="E220" i="14" s="1"/>
  <c r="AB212" i="27"/>
  <c r="E212" i="14" s="1"/>
  <c r="AB204" i="27"/>
  <c r="E204" i="14" s="1"/>
  <c r="AB196" i="27"/>
  <c r="E196" i="14" s="1"/>
  <c r="AB180" i="27"/>
  <c r="E180" i="14" s="1"/>
  <c r="AB164" i="27"/>
  <c r="E164" i="14" s="1"/>
  <c r="AB148" i="27"/>
  <c r="E148" i="14" s="1"/>
  <c r="AB132" i="27"/>
  <c r="E132" i="14" s="1"/>
  <c r="AB116" i="27"/>
  <c r="E116" i="14" s="1"/>
  <c r="AB100" i="27"/>
  <c r="E100" i="14" s="1"/>
  <c r="AB84" i="27"/>
  <c r="E84" i="14" s="1"/>
  <c r="AB68" i="27"/>
  <c r="E68" i="14" s="1"/>
  <c r="AB60" i="27"/>
  <c r="E60" i="14" s="1"/>
  <c r="AB52" i="27"/>
  <c r="E52" i="14" s="1"/>
  <c r="AB44" i="27"/>
  <c r="E44" i="14" s="1"/>
  <c r="AB36" i="27"/>
  <c r="E36" i="14" s="1"/>
  <c r="A615" i="27"/>
  <c r="A611" i="27"/>
  <c r="A607" i="27"/>
  <c r="A603" i="27"/>
  <c r="A599" i="27"/>
  <c r="A595" i="27"/>
  <c r="A591" i="27"/>
  <c r="A587" i="27"/>
  <c r="A583" i="27"/>
  <c r="A579" i="27"/>
  <c r="A575" i="27"/>
  <c r="A571" i="27"/>
  <c r="A567" i="27"/>
  <c r="A563" i="27"/>
  <c r="A559" i="27"/>
  <c r="A555" i="27"/>
  <c r="A551" i="27"/>
  <c r="A547" i="27"/>
  <c r="A543" i="27"/>
  <c r="A539" i="27"/>
  <c r="A535" i="27"/>
  <c r="A531" i="27"/>
  <c r="A527" i="27"/>
  <c r="A523" i="27"/>
  <c r="A519" i="27"/>
  <c r="A515" i="27"/>
  <c r="A511" i="27"/>
  <c r="A507" i="27"/>
  <c r="A503" i="27"/>
  <c r="A499" i="27"/>
  <c r="A495" i="27"/>
  <c r="A491" i="27"/>
  <c r="A487" i="27"/>
  <c r="A483" i="27"/>
  <c r="A479" i="27"/>
  <c r="A475" i="27"/>
  <c r="A471" i="27"/>
  <c r="A467" i="27"/>
  <c r="A463" i="27"/>
  <c r="A459" i="27"/>
  <c r="A455" i="27"/>
  <c r="A451" i="27"/>
  <c r="A447" i="27"/>
  <c r="A443" i="27"/>
  <c r="A439" i="27"/>
  <c r="A435" i="27"/>
  <c r="A431" i="27"/>
  <c r="A427" i="27"/>
  <c r="A423" i="27"/>
  <c r="A419" i="27"/>
  <c r="A415" i="27"/>
  <c r="A411" i="27"/>
  <c r="A407" i="27"/>
  <c r="A403" i="27"/>
  <c r="A399" i="27"/>
  <c r="A395" i="27"/>
  <c r="A391" i="27"/>
  <c r="A387" i="27"/>
  <c r="A383" i="27"/>
  <c r="A379" i="27"/>
  <c r="A375" i="27"/>
  <c r="A371" i="27"/>
  <c r="A367" i="27"/>
  <c r="A363" i="27"/>
  <c r="A359" i="27"/>
  <c r="A355" i="27"/>
  <c r="A351" i="27"/>
  <c r="A347" i="27"/>
  <c r="A343" i="27"/>
  <c r="A339" i="27"/>
  <c r="A335" i="27"/>
  <c r="A331" i="27"/>
  <c r="A327" i="27"/>
  <c r="A323" i="27"/>
  <c r="A319" i="27"/>
  <c r="A315" i="27"/>
  <c r="A311" i="27"/>
  <c r="A307" i="27"/>
  <c r="A303" i="27"/>
  <c r="A299" i="27"/>
  <c r="A295" i="27"/>
  <c r="A291" i="27"/>
  <c r="A287" i="27"/>
  <c r="A283" i="27"/>
  <c r="A279" i="27"/>
  <c r="A275" i="27"/>
  <c r="A271" i="27"/>
  <c r="A267" i="27"/>
  <c r="A263" i="27"/>
  <c r="A259" i="27"/>
  <c r="A255" i="27"/>
  <c r="A251" i="27"/>
  <c r="A247" i="27"/>
  <c r="A243" i="27"/>
  <c r="A239" i="27"/>
  <c r="A235" i="27"/>
  <c r="A231" i="27"/>
  <c r="A227" i="27"/>
  <c r="A223" i="27"/>
  <c r="A219" i="27"/>
  <c r="A215" i="27"/>
  <c r="A211" i="27"/>
  <c r="A207" i="27"/>
  <c r="A203" i="27"/>
  <c r="A199" i="27"/>
  <c r="A195" i="27"/>
  <c r="A191" i="27"/>
  <c r="A187" i="27"/>
  <c r="A183" i="27"/>
  <c r="A179" i="27"/>
  <c r="A175" i="27"/>
  <c r="A171" i="27"/>
  <c r="A167" i="27"/>
  <c r="A163" i="27"/>
  <c r="A159" i="27"/>
  <c r="A155" i="27"/>
  <c r="A151" i="27"/>
  <c r="A147" i="27"/>
  <c r="A143" i="27"/>
  <c r="A139" i="27"/>
  <c r="A135" i="27"/>
  <c r="A131" i="27"/>
  <c r="A127" i="27"/>
  <c r="A123" i="27"/>
  <c r="A119" i="27"/>
  <c r="A115" i="27"/>
  <c r="A111" i="27"/>
  <c r="A107" i="27"/>
  <c r="A103" i="27"/>
  <c r="A99" i="27"/>
  <c r="A95" i="27"/>
  <c r="A91" i="27"/>
  <c r="A87" i="27"/>
  <c r="A83" i="27"/>
  <c r="A79" i="27"/>
  <c r="A75" i="27"/>
  <c r="A71" i="27"/>
  <c r="A67" i="27"/>
  <c r="A63" i="27"/>
  <c r="A59" i="27"/>
  <c r="A55" i="27"/>
  <c r="A51" i="27"/>
  <c r="A47" i="27"/>
  <c r="A43" i="27"/>
  <c r="A39" i="27"/>
  <c r="A35" i="27"/>
  <c r="A31" i="27"/>
  <c r="A27" i="27"/>
  <c r="A23" i="27"/>
  <c r="A19" i="27"/>
  <c r="A15" i="27"/>
  <c r="A11" i="27"/>
  <c r="A7" i="27"/>
  <c r="A3" i="27"/>
  <c r="AB20" i="27"/>
  <c r="E20" i="14" s="1"/>
  <c r="AB16" i="27"/>
  <c r="E16" i="14" s="1"/>
  <c r="AB12" i="27"/>
  <c r="E12" i="14" s="1"/>
  <c r="AB8" i="27"/>
  <c r="E8" i="14" s="1"/>
  <c r="AB4" i="27"/>
  <c r="E4" i="14" s="1"/>
  <c r="AB455" i="27"/>
  <c r="E455" i="14" s="1"/>
  <c r="AB451" i="27"/>
  <c r="E451" i="14" s="1"/>
  <c r="AB447" i="27"/>
  <c r="E447" i="14" s="1"/>
  <c r="AB443" i="27"/>
  <c r="E443" i="14" s="1"/>
  <c r="AB439" i="27"/>
  <c r="E439" i="14" s="1"/>
  <c r="AB435" i="27"/>
  <c r="E435" i="14" s="1"/>
  <c r="AB431" i="27"/>
  <c r="E431" i="14" s="1"/>
  <c r="AB427" i="27"/>
  <c r="E427" i="14" s="1"/>
  <c r="AB423" i="27"/>
  <c r="E423" i="14" s="1"/>
  <c r="AB419" i="27"/>
  <c r="E419" i="14" s="1"/>
  <c r="AB415" i="27"/>
  <c r="E415" i="14" s="1"/>
  <c r="AB411" i="27"/>
  <c r="E411" i="14" s="1"/>
  <c r="AB407" i="27"/>
  <c r="E407" i="14" s="1"/>
  <c r="AB403" i="27"/>
  <c r="E403" i="14" s="1"/>
  <c r="AB399" i="27"/>
  <c r="E399" i="14" s="1"/>
  <c r="AB395" i="27"/>
  <c r="E395" i="14" s="1"/>
  <c r="AB383" i="27"/>
  <c r="E383" i="14" s="1"/>
  <c r="AB379" i="27"/>
  <c r="E379" i="14" s="1"/>
  <c r="AB367" i="27"/>
  <c r="E367" i="14" s="1"/>
  <c r="AB363" i="27"/>
  <c r="E363" i="14" s="1"/>
  <c r="AB351" i="27"/>
  <c r="E351" i="14" s="1"/>
  <c r="AB347" i="27"/>
  <c r="E347" i="14" s="1"/>
  <c r="AB335" i="27"/>
  <c r="E335" i="14" s="1"/>
  <c r="AB331" i="27"/>
  <c r="E331" i="14" s="1"/>
  <c r="AB319" i="27"/>
  <c r="E319" i="14" s="1"/>
  <c r="AB311" i="27"/>
  <c r="E311" i="14" s="1"/>
  <c r="AB303" i="27"/>
  <c r="E303" i="14" s="1"/>
  <c r="AB295" i="27"/>
  <c r="E295" i="14" s="1"/>
  <c r="AB287" i="27"/>
  <c r="E287" i="14" s="1"/>
  <c r="AB279" i="27"/>
  <c r="E279" i="14" s="1"/>
  <c r="AB271" i="27"/>
  <c r="E271" i="14" s="1"/>
  <c r="AB263" i="27"/>
  <c r="E263" i="14" s="1"/>
  <c r="AB255" i="27"/>
  <c r="E255" i="14" s="1"/>
  <c r="AB247" i="27"/>
  <c r="E247" i="14" s="1"/>
  <c r="AB239" i="27"/>
  <c r="E239" i="14" s="1"/>
  <c r="AB231" i="27"/>
  <c r="E231" i="14" s="1"/>
  <c r="AB223" i="27"/>
  <c r="E223" i="14" s="1"/>
  <c r="AB219" i="27"/>
  <c r="E219" i="14" s="1"/>
  <c r="AB215" i="27"/>
  <c r="E215" i="14" s="1"/>
  <c r="AB211" i="27"/>
  <c r="E211" i="14" s="1"/>
  <c r="AB207" i="27"/>
  <c r="E207" i="14" s="1"/>
  <c r="AB203" i="27"/>
  <c r="E203" i="14" s="1"/>
  <c r="AB199" i="27"/>
  <c r="E199" i="14" s="1"/>
  <c r="AB195" i="27"/>
  <c r="E195" i="14" s="1"/>
  <c r="AB191" i="27"/>
  <c r="E191" i="14" s="1"/>
  <c r="AB187" i="27"/>
  <c r="E187" i="14" s="1"/>
  <c r="AB183" i="27"/>
  <c r="E183" i="14" s="1"/>
  <c r="AB179" i="27"/>
  <c r="E179" i="14" s="1"/>
  <c r="AB175" i="27"/>
  <c r="E175" i="14" s="1"/>
  <c r="AB171" i="27"/>
  <c r="E171" i="14" s="1"/>
  <c r="AB167" i="27"/>
  <c r="E167" i="14" s="1"/>
  <c r="AB163" i="27"/>
  <c r="E163" i="14" s="1"/>
  <c r="AB159" i="27"/>
  <c r="E159" i="14" s="1"/>
  <c r="AB155" i="27"/>
  <c r="E155" i="14" s="1"/>
  <c r="AB151" i="27"/>
  <c r="E151" i="14" s="1"/>
  <c r="AB147" i="27"/>
  <c r="E147" i="14" s="1"/>
  <c r="AB143" i="27"/>
  <c r="E143" i="14" s="1"/>
  <c r="AB139" i="27"/>
  <c r="E139" i="14" s="1"/>
  <c r="AB135" i="27"/>
  <c r="E135" i="14" s="1"/>
  <c r="AB131" i="27"/>
  <c r="E131" i="14" s="1"/>
  <c r="AB127" i="27"/>
  <c r="E127" i="14" s="1"/>
  <c r="AB123" i="27"/>
  <c r="E123" i="14" s="1"/>
  <c r="AB119" i="27"/>
  <c r="E119" i="14" s="1"/>
  <c r="AB115" i="27"/>
  <c r="E115" i="14" s="1"/>
  <c r="AB111" i="27"/>
  <c r="E111" i="14" s="1"/>
  <c r="AB107" i="27"/>
  <c r="E107" i="14" s="1"/>
  <c r="AB103" i="27"/>
  <c r="E103" i="14" s="1"/>
  <c r="AB99" i="27"/>
  <c r="E99" i="14" s="1"/>
  <c r="AB95" i="27"/>
  <c r="E95" i="14" s="1"/>
  <c r="AB91" i="27"/>
  <c r="E91" i="14" s="1"/>
  <c r="AB87" i="27"/>
  <c r="E87" i="14" s="1"/>
  <c r="AB83" i="27"/>
  <c r="E83" i="14" s="1"/>
  <c r="AB79" i="27"/>
  <c r="E79" i="14" s="1"/>
  <c r="AB75" i="27"/>
  <c r="E75" i="14" s="1"/>
  <c r="AB71" i="27"/>
  <c r="E71" i="14" s="1"/>
  <c r="AB67" i="27"/>
  <c r="E67" i="14" s="1"/>
  <c r="AB63" i="27"/>
  <c r="E63" i="14" s="1"/>
  <c r="AB59" i="27"/>
  <c r="E59" i="14" s="1"/>
  <c r="AB55" i="27"/>
  <c r="E55" i="14" s="1"/>
  <c r="AB51" i="27"/>
  <c r="E51" i="14" s="1"/>
  <c r="AB47" i="27"/>
  <c r="E47" i="14" s="1"/>
  <c r="AB43" i="27"/>
  <c r="E43" i="14" s="1"/>
  <c r="AB39" i="27"/>
  <c r="E39" i="14" s="1"/>
  <c r="AB35" i="27"/>
  <c r="E35" i="14" s="1"/>
  <c r="AB31" i="27"/>
  <c r="E31" i="14" s="1"/>
  <c r="AB27" i="27"/>
  <c r="E27" i="14" s="1"/>
  <c r="AA4" i="14"/>
  <c r="AA3" i="14"/>
  <c r="J1071" i="14" l="1"/>
  <c r="S763" i="14"/>
  <c r="L1116" i="14"/>
  <c r="L1103" i="14"/>
  <c r="L1106" i="14"/>
  <c r="S784" i="14"/>
  <c r="K1102" i="14"/>
  <c r="G1102" i="14"/>
  <c r="N1102" i="14" s="1"/>
  <c r="S775" i="14"/>
  <c r="H762" i="14"/>
  <c r="G1119" i="14"/>
  <c r="N1119" i="14" s="1"/>
  <c r="K1119" i="14"/>
  <c r="L1122" i="14"/>
  <c r="K1116" i="14"/>
  <c r="M1116" i="14" s="1"/>
  <c r="G1116" i="14"/>
  <c r="N1116" i="14" s="1"/>
  <c r="K1110" i="14"/>
  <c r="G1110" i="14"/>
  <c r="N1110" i="14" s="1"/>
  <c r="L1117" i="14"/>
  <c r="K1107" i="14"/>
  <c r="G1107" i="14"/>
  <c r="N1107" i="14" s="1"/>
  <c r="K1123" i="14"/>
  <c r="G1123" i="14"/>
  <c r="N1123" i="14" s="1"/>
  <c r="L1111" i="14"/>
  <c r="L1112" i="14"/>
  <c r="L1105" i="14"/>
  <c r="K1111" i="14"/>
  <c r="G1111" i="14"/>
  <c r="N1111" i="14" s="1"/>
  <c r="L1108" i="14"/>
  <c r="F753" i="14"/>
  <c r="K1122" i="14"/>
  <c r="G1122" i="14"/>
  <c r="N1122" i="14" s="1"/>
  <c r="G1109" i="14"/>
  <c r="N1109" i="14" s="1"/>
  <c r="K1109" i="14"/>
  <c r="L1113" i="14"/>
  <c r="G1103" i="14"/>
  <c r="N1103" i="14" s="1"/>
  <c r="K1103" i="14"/>
  <c r="M1103" i="14" s="1"/>
  <c r="L1107" i="14"/>
  <c r="G1113" i="14"/>
  <c r="N1113" i="14" s="1"/>
  <c r="K1113" i="14"/>
  <c r="L1110" i="14"/>
  <c r="K1120" i="14"/>
  <c r="G1120" i="14"/>
  <c r="N1120" i="14" s="1"/>
  <c r="S762" i="14"/>
  <c r="L1120" i="14"/>
  <c r="K1118" i="14"/>
  <c r="G1118" i="14"/>
  <c r="N1118" i="14" s="1"/>
  <c r="K1106" i="14"/>
  <c r="G1106" i="14"/>
  <c r="N1106" i="14" s="1"/>
  <c r="L1119" i="14"/>
  <c r="G1117" i="14"/>
  <c r="N1117" i="14" s="1"/>
  <c r="K1117" i="14"/>
  <c r="L1121" i="14"/>
  <c r="K1104" i="14"/>
  <c r="G1104" i="14"/>
  <c r="N1104" i="14" s="1"/>
  <c r="L1114" i="14"/>
  <c r="K1108" i="14"/>
  <c r="M1108" i="14" s="1"/>
  <c r="G1108" i="14"/>
  <c r="N1108" i="14" s="1"/>
  <c r="S765" i="14"/>
  <c r="I916" i="14"/>
  <c r="O916" i="14" s="1"/>
  <c r="L1115" i="14"/>
  <c r="L1104" i="14"/>
  <c r="G1114" i="14"/>
  <c r="N1114" i="14" s="1"/>
  <c r="K1114" i="14"/>
  <c r="M1114" i="14" s="1"/>
  <c r="T1105" i="14" a="1"/>
  <c r="T1105" i="14" s="1"/>
  <c r="U1105" i="14" s="1"/>
  <c r="V1105" i="14" s="1"/>
  <c r="T1119" i="14" a="1"/>
  <c r="T1119" i="14" s="1"/>
  <c r="U1119" i="14" s="1"/>
  <c r="V1119" i="14" s="1"/>
  <c r="T1109" i="14" a="1"/>
  <c r="T1109" i="14" s="1"/>
  <c r="U1109" i="14" s="1"/>
  <c r="V1109" i="14" s="1"/>
  <c r="T1120" i="14" a="1"/>
  <c r="T1120" i="14" s="1"/>
  <c r="U1120" i="14" s="1"/>
  <c r="V1120" i="14" s="1"/>
  <c r="T1112" i="14" a="1"/>
  <c r="T1112" i="14" s="1"/>
  <c r="U1112" i="14" s="1"/>
  <c r="V1112" i="14" s="1"/>
  <c r="T1116" i="14" a="1"/>
  <c r="T1116" i="14" s="1"/>
  <c r="U1116" i="14" s="1"/>
  <c r="V1116" i="14" s="1"/>
  <c r="T1123" i="14" a="1"/>
  <c r="T1123" i="14" s="1"/>
  <c r="U1123" i="14" s="1"/>
  <c r="V1123" i="14" s="1"/>
  <c r="T1111" i="14" a="1"/>
  <c r="T1111" i="14" s="1"/>
  <c r="U1111" i="14" s="1"/>
  <c r="V1111" i="14" s="1"/>
  <c r="T1118" i="14" a="1"/>
  <c r="T1118" i="14" s="1"/>
  <c r="U1118" i="14" s="1"/>
  <c r="V1118" i="14" s="1"/>
  <c r="T1104" i="14" a="1"/>
  <c r="T1104" i="14" s="1"/>
  <c r="U1104" i="14" s="1"/>
  <c r="V1104" i="14" s="1"/>
  <c r="T1113" i="14" a="1"/>
  <c r="T1113" i="14" s="1"/>
  <c r="U1113" i="14" s="1"/>
  <c r="V1113" i="14" s="1"/>
  <c r="T1108" i="14" a="1"/>
  <c r="T1108" i="14" s="1"/>
  <c r="U1108" i="14" s="1"/>
  <c r="V1108" i="14" s="1"/>
  <c r="T1114" i="14" a="1"/>
  <c r="T1114" i="14" s="1"/>
  <c r="U1114" i="14" s="1"/>
  <c r="V1114" i="14" s="1"/>
  <c r="T1110" i="14" a="1"/>
  <c r="T1110" i="14" s="1"/>
  <c r="U1110" i="14" s="1"/>
  <c r="V1110" i="14" s="1"/>
  <c r="T1107" i="14" a="1"/>
  <c r="T1107" i="14" s="1"/>
  <c r="U1107" i="14" s="1"/>
  <c r="V1107" i="14" s="1"/>
  <c r="T1121" i="14" a="1"/>
  <c r="T1121" i="14" s="1"/>
  <c r="U1121" i="14" s="1"/>
  <c r="V1121" i="14" s="1"/>
  <c r="T1106" i="14" a="1"/>
  <c r="T1106" i="14" s="1"/>
  <c r="U1106" i="14" s="1"/>
  <c r="V1106" i="14" s="1"/>
  <c r="T1122" i="14" a="1"/>
  <c r="T1122" i="14" s="1"/>
  <c r="U1122" i="14" s="1"/>
  <c r="V1122" i="14" s="1"/>
  <c r="T1103" i="14" a="1"/>
  <c r="T1103" i="14" s="1"/>
  <c r="U1103" i="14" s="1"/>
  <c r="V1103" i="14" s="1"/>
  <c r="T1115" i="14" a="1"/>
  <c r="T1115" i="14" s="1"/>
  <c r="U1115" i="14" s="1"/>
  <c r="V1115" i="14" s="1"/>
  <c r="T1117" i="14" a="1"/>
  <c r="T1117" i="14" s="1"/>
  <c r="U1117" i="14" s="1"/>
  <c r="V1117" i="14" s="1"/>
  <c r="T1102" i="14" a="1"/>
  <c r="T1102" i="14" s="1"/>
  <c r="U1102" i="14" s="1"/>
  <c r="V1102" i="14" s="1"/>
  <c r="L1123" i="14"/>
  <c r="G1105" i="14"/>
  <c r="N1105" i="14" s="1"/>
  <c r="K1105" i="14"/>
  <c r="G1121" i="14"/>
  <c r="N1121" i="14" s="1"/>
  <c r="K1121" i="14"/>
  <c r="L1109" i="14"/>
  <c r="G1115" i="14"/>
  <c r="N1115" i="14" s="1"/>
  <c r="K1115" i="14"/>
  <c r="L1102" i="14"/>
  <c r="L1118" i="14"/>
  <c r="K1112" i="14"/>
  <c r="M1112" i="14" s="1"/>
  <c r="G1112" i="14"/>
  <c r="N1112" i="14" s="1"/>
  <c r="S787" i="14"/>
  <c r="H718" i="14"/>
  <c r="J1073" i="14"/>
  <c r="S753" i="14"/>
  <c r="J1070" i="14"/>
  <c r="I919" i="14"/>
  <c r="J1061" i="14"/>
  <c r="S778" i="14"/>
  <c r="S785" i="14"/>
  <c r="J1020" i="14"/>
  <c r="S756" i="14"/>
  <c r="F759" i="14"/>
  <c r="F763" i="14"/>
  <c r="F722" i="14"/>
  <c r="F714" i="14"/>
  <c r="H756" i="14"/>
  <c r="F633" i="14"/>
  <c r="I866" i="14"/>
  <c r="F637" i="14"/>
  <c r="K673" i="14"/>
  <c r="L827" i="14"/>
  <c r="G673" i="14"/>
  <c r="K737" i="14"/>
  <c r="L891" i="14"/>
  <c r="G737" i="14"/>
  <c r="J615" i="14"/>
  <c r="K769" i="14"/>
  <c r="L923" i="14"/>
  <c r="G769" i="14"/>
  <c r="N769" i="14" s="1"/>
  <c r="J695" i="14"/>
  <c r="K849" i="14"/>
  <c r="L1003" i="14"/>
  <c r="G849" i="14"/>
  <c r="N849" i="14" s="1"/>
  <c r="L1099" i="14"/>
  <c r="I637" i="14"/>
  <c r="J791" i="14"/>
  <c r="K945" i="14"/>
  <c r="G945" i="14"/>
  <c r="I709" i="14"/>
  <c r="K1017" i="14"/>
  <c r="J863" i="14"/>
  <c r="G1017" i="14"/>
  <c r="I741" i="14"/>
  <c r="G1049" i="14"/>
  <c r="N1049" i="14" s="1"/>
  <c r="J895" i="14"/>
  <c r="K1049" i="14"/>
  <c r="K726" i="14"/>
  <c r="L880" i="14"/>
  <c r="G726" i="14"/>
  <c r="J736" i="14"/>
  <c r="K890" i="14"/>
  <c r="G890" i="14"/>
  <c r="N890" i="14" s="1"/>
  <c r="L1044" i="14"/>
  <c r="F648" i="14"/>
  <c r="I802" i="14"/>
  <c r="J956" i="14"/>
  <c r="H648" i="14"/>
  <c r="K686" i="14"/>
  <c r="L840" i="14"/>
  <c r="G686" i="14"/>
  <c r="J696" i="14"/>
  <c r="G850" i="14"/>
  <c r="K850" i="14"/>
  <c r="L1004" i="14"/>
  <c r="I670" i="14"/>
  <c r="J824" i="14"/>
  <c r="K978" i="14"/>
  <c r="G978" i="14"/>
  <c r="J684" i="14"/>
  <c r="G838" i="14"/>
  <c r="K838" i="14"/>
  <c r="L992" i="14"/>
  <c r="I690" i="14"/>
  <c r="J844" i="14"/>
  <c r="K998" i="14"/>
  <c r="G998" i="14"/>
  <c r="N998" i="14" s="1"/>
  <c r="H616" i="14"/>
  <c r="H748" i="14"/>
  <c r="I902" i="14"/>
  <c r="O902" i="14" s="1"/>
  <c r="J1056" i="14"/>
  <c r="F748" i="14"/>
  <c r="L652" i="14"/>
  <c r="G608" i="14"/>
  <c r="K608" i="14"/>
  <c r="L630" i="14"/>
  <c r="L674" i="14"/>
  <c r="L696" i="14"/>
  <c r="L762" i="14"/>
  <c r="L718" i="14"/>
  <c r="L740" i="14"/>
  <c r="J675" i="14"/>
  <c r="G829" i="14"/>
  <c r="N829" i="14" s="1"/>
  <c r="K829" i="14"/>
  <c r="L983" i="14"/>
  <c r="J739" i="14"/>
  <c r="L1047" i="14"/>
  <c r="K893" i="14"/>
  <c r="G893" i="14"/>
  <c r="I645" i="14"/>
  <c r="J799" i="14"/>
  <c r="K953" i="14"/>
  <c r="G953" i="14"/>
  <c r="G1081" i="14"/>
  <c r="N1081" i="14" s="1"/>
  <c r="K1081" i="14"/>
  <c r="J927" i="14"/>
  <c r="F619" i="14"/>
  <c r="H619" i="14"/>
  <c r="I773" i="14"/>
  <c r="H651" i="14"/>
  <c r="I805" i="14"/>
  <c r="J959" i="14"/>
  <c r="F651" i="14"/>
  <c r="F683" i="14"/>
  <c r="J991" i="14"/>
  <c r="I837" i="14"/>
  <c r="O837" i="14" s="1"/>
  <c r="H683" i="14"/>
  <c r="J1051" i="14"/>
  <c r="I897" i="14"/>
  <c r="O897" i="14" s="1"/>
  <c r="H743" i="14"/>
  <c r="F743" i="14"/>
  <c r="G643" i="14"/>
  <c r="K643" i="14"/>
  <c r="L797" i="14"/>
  <c r="K675" i="14"/>
  <c r="L829" i="14"/>
  <c r="G675" i="14"/>
  <c r="K707" i="14"/>
  <c r="L861" i="14"/>
  <c r="G707" i="14"/>
  <c r="K755" i="14"/>
  <c r="J601" i="14"/>
  <c r="L909" i="14"/>
  <c r="G755" i="14"/>
  <c r="N755" i="14" s="1"/>
  <c r="J633" i="14"/>
  <c r="K787" i="14"/>
  <c r="L941" i="14"/>
  <c r="G787" i="14"/>
  <c r="K819" i="14"/>
  <c r="J665" i="14"/>
  <c r="L973" i="14"/>
  <c r="G819" i="14"/>
  <c r="N819" i="14" s="1"/>
  <c r="G851" i="14"/>
  <c r="K851" i="14"/>
  <c r="J697" i="14"/>
  <c r="L1005" i="14"/>
  <c r="J713" i="14"/>
  <c r="G867" i="14"/>
  <c r="N867" i="14" s="1"/>
  <c r="K867" i="14"/>
  <c r="L1021" i="14"/>
  <c r="I607" i="14"/>
  <c r="J761" i="14"/>
  <c r="K915" i="14"/>
  <c r="G915" i="14"/>
  <c r="N915" i="14" s="1"/>
  <c r="L1069" i="14"/>
  <c r="L1101" i="14"/>
  <c r="I639" i="14"/>
  <c r="J793" i="14"/>
  <c r="G947" i="14"/>
  <c r="N947" i="14" s="1"/>
  <c r="K947" i="14"/>
  <c r="I671" i="14"/>
  <c r="K979" i="14"/>
  <c r="G979" i="14"/>
  <c r="N979" i="14" s="1"/>
  <c r="J825" i="14"/>
  <c r="I703" i="14"/>
  <c r="J857" i="14"/>
  <c r="G1011" i="14"/>
  <c r="K1011" i="14"/>
  <c r="I751" i="14"/>
  <c r="J905" i="14"/>
  <c r="K1059" i="14"/>
  <c r="H597" i="14"/>
  <c r="F597" i="14"/>
  <c r="G1059" i="14"/>
  <c r="N1059" i="14" s="1"/>
  <c r="K1091" i="14"/>
  <c r="G1091" i="14"/>
  <c r="N1091" i="14" s="1"/>
  <c r="I783" i="14"/>
  <c r="J937" i="14"/>
  <c r="H629" i="14"/>
  <c r="I815" i="14"/>
  <c r="J969" i="14"/>
  <c r="H661" i="14"/>
  <c r="H737" i="14"/>
  <c r="J1045" i="14"/>
  <c r="I891" i="14"/>
  <c r="O891" i="14" s="1"/>
  <c r="F737" i="14"/>
  <c r="K624" i="14"/>
  <c r="G624" i="14"/>
  <c r="L778" i="14"/>
  <c r="K656" i="14"/>
  <c r="L810" i="14"/>
  <c r="G656" i="14"/>
  <c r="K688" i="14"/>
  <c r="L842" i="14"/>
  <c r="G688" i="14"/>
  <c r="K720" i="14"/>
  <c r="L874" i="14"/>
  <c r="G720" i="14"/>
  <c r="J614" i="14"/>
  <c r="K768" i="14"/>
  <c r="L922" i="14"/>
  <c r="G768" i="14"/>
  <c r="N768" i="14" s="1"/>
  <c r="I867" i="14"/>
  <c r="O867" i="14" s="1"/>
  <c r="J1021" i="14"/>
  <c r="H713" i="14"/>
  <c r="F713" i="14"/>
  <c r="I832" i="14"/>
  <c r="J986" i="14"/>
  <c r="F678" i="14"/>
  <c r="H678" i="14"/>
  <c r="J658" i="14"/>
  <c r="K812" i="14"/>
  <c r="L966" i="14"/>
  <c r="G812" i="14"/>
  <c r="N812" i="14" s="1"/>
  <c r="J690" i="14"/>
  <c r="L998" i="14"/>
  <c r="K844" i="14"/>
  <c r="G844" i="14"/>
  <c r="N844" i="14" s="1"/>
  <c r="J738" i="14"/>
  <c r="K892" i="14"/>
  <c r="L1046" i="14"/>
  <c r="G892" i="14"/>
  <c r="N892" i="14" s="1"/>
  <c r="I616" i="14"/>
  <c r="J770" i="14"/>
  <c r="K924" i="14"/>
  <c r="L1078" i="14"/>
  <c r="G924" i="14"/>
  <c r="I648" i="14"/>
  <c r="J802" i="14"/>
  <c r="K956" i="14"/>
  <c r="G956" i="14"/>
  <c r="N956" i="14" s="1"/>
  <c r="J850" i="14"/>
  <c r="K1004" i="14"/>
  <c r="I696" i="14"/>
  <c r="G1004" i="14"/>
  <c r="I728" i="14"/>
  <c r="J882" i="14"/>
  <c r="G1036" i="14"/>
  <c r="N1036" i="14" s="1"/>
  <c r="K1036" i="14"/>
  <c r="K1084" i="14"/>
  <c r="G1084" i="14"/>
  <c r="N1084" i="14" s="1"/>
  <c r="I776" i="14"/>
  <c r="O776" i="14" s="1"/>
  <c r="J930" i="14"/>
  <c r="F622" i="14"/>
  <c r="H622" i="14"/>
  <c r="I812" i="14"/>
  <c r="J966" i="14"/>
  <c r="H658" i="14"/>
  <c r="F658" i="14"/>
  <c r="L619" i="14"/>
  <c r="L641" i="14"/>
  <c r="L685" i="14"/>
  <c r="K597" i="14"/>
  <c r="L751" i="14"/>
  <c r="L707" i="14"/>
  <c r="L729" i="14"/>
  <c r="L663" i="14"/>
  <c r="G597" i="14"/>
  <c r="K621" i="14"/>
  <c r="L775" i="14"/>
  <c r="G621" i="14"/>
  <c r="K637" i="14"/>
  <c r="L791" i="14"/>
  <c r="G637" i="14"/>
  <c r="K653" i="14"/>
  <c r="L807" i="14"/>
  <c r="G653" i="14"/>
  <c r="L823" i="14"/>
  <c r="K669" i="14"/>
  <c r="G669" i="14"/>
  <c r="K685" i="14"/>
  <c r="L839" i="14"/>
  <c r="G685" i="14"/>
  <c r="K701" i="14"/>
  <c r="G701" i="14"/>
  <c r="L855" i="14"/>
  <c r="L871" i="14"/>
  <c r="K717" i="14"/>
  <c r="G717" i="14"/>
  <c r="G733" i="14"/>
  <c r="K733" i="14"/>
  <c r="L887" i="14"/>
  <c r="J595" i="14"/>
  <c r="K749" i="14"/>
  <c r="L903" i="14"/>
  <c r="G749" i="14"/>
  <c r="J611" i="14"/>
  <c r="L919" i="14"/>
  <c r="K765" i="14"/>
  <c r="G765" i="14"/>
  <c r="N765" i="14" s="1"/>
  <c r="J627" i="14"/>
  <c r="K781" i="14"/>
  <c r="L935" i="14"/>
  <c r="G781" i="14"/>
  <c r="J643" i="14"/>
  <c r="K797" i="14"/>
  <c r="L951" i="14"/>
  <c r="G797" i="14"/>
  <c r="N797" i="14" s="1"/>
  <c r="J659" i="14"/>
  <c r="K813" i="14"/>
  <c r="L967" i="14"/>
  <c r="G813" i="14"/>
  <c r="N813" i="14" s="1"/>
  <c r="J687" i="14"/>
  <c r="K841" i="14"/>
  <c r="L995" i="14"/>
  <c r="G841" i="14"/>
  <c r="N841" i="14" s="1"/>
  <c r="J719" i="14"/>
  <c r="K873" i="14"/>
  <c r="L1027" i="14"/>
  <c r="G873" i="14"/>
  <c r="N873" i="14" s="1"/>
  <c r="I597" i="14"/>
  <c r="K905" i="14"/>
  <c r="J751" i="14"/>
  <c r="L1059" i="14"/>
  <c r="G905" i="14"/>
  <c r="L1095" i="14"/>
  <c r="I633" i="14"/>
  <c r="J787" i="14"/>
  <c r="K941" i="14"/>
  <c r="G941" i="14"/>
  <c r="N941" i="14" s="1"/>
  <c r="I665" i="14"/>
  <c r="K973" i="14"/>
  <c r="J819" i="14"/>
  <c r="G973" i="14"/>
  <c r="N973" i="14" s="1"/>
  <c r="I689" i="14"/>
  <c r="J843" i="14"/>
  <c r="K997" i="14"/>
  <c r="G997" i="14"/>
  <c r="N997" i="14" s="1"/>
  <c r="I705" i="14"/>
  <c r="K1013" i="14"/>
  <c r="J859" i="14"/>
  <c r="G1013" i="14"/>
  <c r="N1013" i="14" s="1"/>
  <c r="I721" i="14"/>
  <c r="J875" i="14"/>
  <c r="K1029" i="14"/>
  <c r="G1029" i="14"/>
  <c r="N1029" i="14" s="1"/>
  <c r="I737" i="14"/>
  <c r="K1045" i="14"/>
  <c r="G1045" i="14"/>
  <c r="J891" i="14"/>
  <c r="L628" i="14"/>
  <c r="K606" i="14"/>
  <c r="L650" i="14"/>
  <c r="L672" i="14"/>
  <c r="L716" i="14"/>
  <c r="L738" i="14"/>
  <c r="L760" i="14"/>
  <c r="L694" i="14"/>
  <c r="G606" i="14"/>
  <c r="K654" i="14"/>
  <c r="L808" i="14"/>
  <c r="G654" i="14"/>
  <c r="G710" i="14"/>
  <c r="K710" i="14"/>
  <c r="L864" i="14"/>
  <c r="J620" i="14"/>
  <c r="K774" i="14"/>
  <c r="G774" i="14"/>
  <c r="N774" i="14" s="1"/>
  <c r="L928" i="14"/>
  <c r="J660" i="14"/>
  <c r="G814" i="14"/>
  <c r="N814" i="14" s="1"/>
  <c r="K814" i="14"/>
  <c r="L968" i="14"/>
  <c r="J728" i="14"/>
  <c r="L1036" i="14"/>
  <c r="K882" i="14"/>
  <c r="G882" i="14"/>
  <c r="L1084" i="14"/>
  <c r="I622" i="14"/>
  <c r="J776" i="14"/>
  <c r="G930" i="14"/>
  <c r="K930" i="14"/>
  <c r="F640" i="14"/>
  <c r="I794" i="14"/>
  <c r="J948" i="14"/>
  <c r="H640" i="14"/>
  <c r="L633" i="14"/>
  <c r="G611" i="14"/>
  <c r="K611" i="14"/>
  <c r="L655" i="14"/>
  <c r="L677" i="14"/>
  <c r="L765" i="14"/>
  <c r="L721" i="14"/>
  <c r="L743" i="14"/>
  <c r="L699" i="14"/>
  <c r="K634" i="14"/>
  <c r="L788" i="14"/>
  <c r="G634" i="14"/>
  <c r="K670" i="14"/>
  <c r="L824" i="14"/>
  <c r="G670" i="14"/>
  <c r="K734" i="14"/>
  <c r="L888" i="14"/>
  <c r="G734" i="14"/>
  <c r="J640" i="14"/>
  <c r="G794" i="14"/>
  <c r="L948" i="14"/>
  <c r="K794" i="14"/>
  <c r="J672" i="14"/>
  <c r="K826" i="14"/>
  <c r="L980" i="14"/>
  <c r="G826" i="14"/>
  <c r="N826" i="14" s="1"/>
  <c r="L1052" i="14"/>
  <c r="G898" i="14"/>
  <c r="K898" i="14"/>
  <c r="J744" i="14"/>
  <c r="I654" i="14"/>
  <c r="J808" i="14"/>
  <c r="K962" i="14"/>
  <c r="G962" i="14"/>
  <c r="N962" i="14" s="1"/>
  <c r="J968" i="14"/>
  <c r="I814" i="14"/>
  <c r="H660" i="14"/>
  <c r="F660" i="14"/>
  <c r="G714" i="14"/>
  <c r="K714" i="14"/>
  <c r="L868" i="14"/>
  <c r="J624" i="14"/>
  <c r="G778" i="14"/>
  <c r="K778" i="14"/>
  <c r="L932" i="14"/>
  <c r="L1080" i="14"/>
  <c r="I618" i="14"/>
  <c r="J772" i="14"/>
  <c r="K926" i="14"/>
  <c r="G926" i="14"/>
  <c r="N926" i="14" s="1"/>
  <c r="I682" i="14"/>
  <c r="J836" i="14"/>
  <c r="K990" i="14"/>
  <c r="G990" i="14"/>
  <c r="N990" i="14" s="1"/>
  <c r="I730" i="14"/>
  <c r="J884" i="14"/>
  <c r="K1038" i="14"/>
  <c r="G1038" i="14"/>
  <c r="N1038" i="14" s="1"/>
  <c r="J976" i="14"/>
  <c r="F668" i="14"/>
  <c r="H668" i="14"/>
  <c r="I822" i="14"/>
  <c r="O822" i="14" s="1"/>
  <c r="H600" i="14"/>
  <c r="H732" i="14"/>
  <c r="I886" i="14"/>
  <c r="J1040" i="14"/>
  <c r="F732" i="14"/>
  <c r="I884" i="14"/>
  <c r="F730" i="14"/>
  <c r="J1038" i="14"/>
  <c r="H730" i="14"/>
  <c r="K604" i="14"/>
  <c r="G604" i="14"/>
  <c r="L626" i="14"/>
  <c r="L670" i="14"/>
  <c r="L714" i="14"/>
  <c r="L736" i="14"/>
  <c r="L758" i="14"/>
  <c r="L648" i="14"/>
  <c r="L692" i="14"/>
  <c r="F601" i="14"/>
  <c r="H733" i="14"/>
  <c r="I887" i="14"/>
  <c r="O887" i="14" s="1"/>
  <c r="J1041" i="14"/>
  <c r="F733" i="14"/>
  <c r="J667" i="14"/>
  <c r="K821" i="14"/>
  <c r="L975" i="14"/>
  <c r="G821" i="14"/>
  <c r="N821" i="14" s="1"/>
  <c r="J699" i="14"/>
  <c r="K853" i="14"/>
  <c r="L1007" i="14"/>
  <c r="G853" i="14"/>
  <c r="N853" i="14" s="1"/>
  <c r="J731" i="14"/>
  <c r="L1039" i="14"/>
  <c r="K885" i="14"/>
  <c r="G885" i="14"/>
  <c r="N885" i="14" s="1"/>
  <c r="I609" i="14"/>
  <c r="J763" i="14"/>
  <c r="K917" i="14"/>
  <c r="L1071" i="14"/>
  <c r="G917" i="14"/>
  <c r="N917" i="14" s="1"/>
  <c r="I641" i="14"/>
  <c r="J795" i="14"/>
  <c r="K949" i="14"/>
  <c r="G949" i="14"/>
  <c r="N949" i="14" s="1"/>
  <c r="I673" i="14"/>
  <c r="K981" i="14"/>
  <c r="J827" i="14"/>
  <c r="G981" i="14"/>
  <c r="N981" i="14" s="1"/>
  <c r="H599" i="14"/>
  <c r="F599" i="14"/>
  <c r="I753" i="14"/>
  <c r="J907" i="14"/>
  <c r="K1061" i="14"/>
  <c r="G1061" i="14"/>
  <c r="N1061" i="14" s="1"/>
  <c r="H615" i="14"/>
  <c r="F615" i="14"/>
  <c r="I769" i="14"/>
  <c r="J923" i="14"/>
  <c r="K1077" i="14"/>
  <c r="G1077" i="14"/>
  <c r="N1077" i="14" s="1"/>
  <c r="K1093" i="14"/>
  <c r="G1093" i="14"/>
  <c r="N1093" i="14" s="1"/>
  <c r="J939" i="14"/>
  <c r="F631" i="14"/>
  <c r="I785" i="14"/>
  <c r="H631" i="14"/>
  <c r="H647" i="14"/>
  <c r="I801" i="14"/>
  <c r="J955" i="14"/>
  <c r="F647" i="14"/>
  <c r="J971" i="14"/>
  <c r="H663" i="14"/>
  <c r="F663" i="14"/>
  <c r="I817" i="14"/>
  <c r="I833" i="14"/>
  <c r="J987" i="14"/>
  <c r="H679" i="14"/>
  <c r="F679" i="14"/>
  <c r="J1003" i="14"/>
  <c r="H695" i="14"/>
  <c r="F695" i="14"/>
  <c r="I849" i="14"/>
  <c r="F711" i="14"/>
  <c r="I865" i="14"/>
  <c r="J1019" i="14"/>
  <c r="H711" i="14"/>
  <c r="I881" i="14"/>
  <c r="O881" i="14" s="1"/>
  <c r="J1035" i="14"/>
  <c r="F727" i="14"/>
  <c r="H727" i="14"/>
  <c r="K623" i="14"/>
  <c r="G623" i="14"/>
  <c r="L777" i="14"/>
  <c r="G639" i="14"/>
  <c r="K639" i="14"/>
  <c r="L793" i="14"/>
  <c r="K655" i="14"/>
  <c r="L809" i="14"/>
  <c r="G655" i="14"/>
  <c r="G671" i="14"/>
  <c r="L825" i="14"/>
  <c r="K671" i="14"/>
  <c r="K687" i="14"/>
  <c r="L841" i="14"/>
  <c r="G687" i="14"/>
  <c r="G703" i="14"/>
  <c r="K703" i="14"/>
  <c r="L857" i="14"/>
  <c r="K719" i="14"/>
  <c r="L873" i="14"/>
  <c r="G719" i="14"/>
  <c r="L889" i="14"/>
  <c r="K735" i="14"/>
  <c r="G735" i="14"/>
  <c r="J597" i="14"/>
  <c r="K751" i="14"/>
  <c r="L905" i="14"/>
  <c r="G751" i="14"/>
  <c r="J613" i="14"/>
  <c r="K767" i="14"/>
  <c r="L921" i="14"/>
  <c r="G767" i="14"/>
  <c r="J629" i="14"/>
  <c r="K783" i="14"/>
  <c r="L937" i="14"/>
  <c r="G783" i="14"/>
  <c r="J645" i="14"/>
  <c r="K799" i="14"/>
  <c r="L953" i="14"/>
  <c r="G799" i="14"/>
  <c r="J661" i="14"/>
  <c r="K815" i="14"/>
  <c r="L969" i="14"/>
  <c r="G815" i="14"/>
  <c r="J677" i="14"/>
  <c r="K831" i="14"/>
  <c r="L985" i="14"/>
  <c r="G831" i="14"/>
  <c r="J693" i="14"/>
  <c r="K847" i="14"/>
  <c r="G847" i="14"/>
  <c r="L1001" i="14"/>
  <c r="J709" i="14"/>
  <c r="K863" i="14"/>
  <c r="G863" i="14"/>
  <c r="L1017" i="14"/>
  <c r="J725" i="14"/>
  <c r="G879" i="14"/>
  <c r="N879" i="14" s="1"/>
  <c r="K879" i="14"/>
  <c r="L1033" i="14"/>
  <c r="J741" i="14"/>
  <c r="L1049" i="14"/>
  <c r="G895" i="14"/>
  <c r="K895" i="14"/>
  <c r="I603" i="14"/>
  <c r="J757" i="14"/>
  <c r="K911" i="14"/>
  <c r="G911" i="14"/>
  <c r="N911" i="14" s="1"/>
  <c r="L1065" i="14"/>
  <c r="L1081" i="14"/>
  <c r="I619" i="14"/>
  <c r="J773" i="14"/>
  <c r="K927" i="14"/>
  <c r="G927" i="14"/>
  <c r="N927" i="14" s="1"/>
  <c r="L1097" i="14"/>
  <c r="I635" i="14"/>
  <c r="J789" i="14"/>
  <c r="K943" i="14"/>
  <c r="G943" i="14"/>
  <c r="N943" i="14" s="1"/>
  <c r="I651" i="14"/>
  <c r="J805" i="14"/>
  <c r="G959" i="14"/>
  <c r="N959" i="14" s="1"/>
  <c r="K959" i="14"/>
  <c r="I667" i="14"/>
  <c r="J821" i="14"/>
  <c r="K975" i="14"/>
  <c r="G975" i="14"/>
  <c r="N975" i="14" s="1"/>
  <c r="J837" i="14"/>
  <c r="G991" i="14"/>
  <c r="N991" i="14" s="1"/>
  <c r="K991" i="14"/>
  <c r="I683" i="14"/>
  <c r="I699" i="14"/>
  <c r="J853" i="14"/>
  <c r="G1007" i="14"/>
  <c r="N1007" i="14" s="1"/>
  <c r="K1007" i="14"/>
  <c r="I715" i="14"/>
  <c r="K1023" i="14"/>
  <c r="J869" i="14"/>
  <c r="G1023" i="14"/>
  <c r="I731" i="14"/>
  <c r="J885" i="14"/>
  <c r="K1039" i="14"/>
  <c r="G1039" i="14"/>
  <c r="N1039" i="14" s="1"/>
  <c r="I747" i="14"/>
  <c r="J901" i="14"/>
  <c r="K1055" i="14"/>
  <c r="G1055" i="14"/>
  <c r="N1055" i="14" s="1"/>
  <c r="I763" i="14"/>
  <c r="J917" i="14"/>
  <c r="K1071" i="14"/>
  <c r="G1071" i="14"/>
  <c r="H609" i="14"/>
  <c r="F609" i="14"/>
  <c r="K1087" i="14"/>
  <c r="G1087" i="14"/>
  <c r="N1087" i="14" s="1"/>
  <c r="I779" i="14"/>
  <c r="J933" i="14"/>
  <c r="H625" i="14"/>
  <c r="I795" i="14"/>
  <c r="J949" i="14"/>
  <c r="H641" i="14"/>
  <c r="F641" i="14"/>
  <c r="I811" i="14"/>
  <c r="J965" i="14"/>
  <c r="H657" i="14"/>
  <c r="F657" i="14"/>
  <c r="I827" i="14"/>
  <c r="J981" i="14"/>
  <c r="H673" i="14"/>
  <c r="F673" i="14"/>
  <c r="H689" i="14"/>
  <c r="I843" i="14"/>
  <c r="J997" i="14"/>
  <c r="F689" i="14"/>
  <c r="H705" i="14"/>
  <c r="I859" i="14"/>
  <c r="J1013" i="14"/>
  <c r="F705" i="14"/>
  <c r="F617" i="14"/>
  <c r="H749" i="14"/>
  <c r="I903" i="14"/>
  <c r="O903" i="14" s="1"/>
  <c r="J1057" i="14"/>
  <c r="F749" i="14"/>
  <c r="K620" i="14"/>
  <c r="G620" i="14"/>
  <c r="L774" i="14"/>
  <c r="K636" i="14"/>
  <c r="G636" i="14"/>
  <c r="L790" i="14"/>
  <c r="G652" i="14"/>
  <c r="K652" i="14"/>
  <c r="L806" i="14"/>
  <c r="K668" i="14"/>
  <c r="L822" i="14"/>
  <c r="G668" i="14"/>
  <c r="L838" i="14"/>
  <c r="K684" i="14"/>
  <c r="G684" i="14"/>
  <c r="K700" i="14"/>
  <c r="L854" i="14"/>
  <c r="G700" i="14"/>
  <c r="K716" i="14"/>
  <c r="L870" i="14"/>
  <c r="G716" i="14"/>
  <c r="K732" i="14"/>
  <c r="L886" i="14"/>
  <c r="G732" i="14"/>
  <c r="K748" i="14"/>
  <c r="L902" i="14"/>
  <c r="G748" i="14"/>
  <c r="J610" i="14"/>
  <c r="K764" i="14"/>
  <c r="L918" i="14"/>
  <c r="G764" i="14"/>
  <c r="N764" i="14" s="1"/>
  <c r="J626" i="14"/>
  <c r="K780" i="14"/>
  <c r="L934" i="14"/>
  <c r="G780" i="14"/>
  <c r="N780" i="14" s="1"/>
  <c r="J642" i="14"/>
  <c r="K796" i="14"/>
  <c r="L950" i="14"/>
  <c r="G796" i="14"/>
  <c r="N796" i="14" s="1"/>
  <c r="I824" i="14"/>
  <c r="O824" i="14" s="1"/>
  <c r="J978" i="14"/>
  <c r="H670" i="14"/>
  <c r="F670" i="14"/>
  <c r="J1010" i="14"/>
  <c r="F702" i="14"/>
  <c r="I856" i="14"/>
  <c r="H702" i="14"/>
  <c r="K595" i="14"/>
  <c r="L661" i="14"/>
  <c r="G595" i="14"/>
  <c r="K617" i="14"/>
  <c r="L705" i="14"/>
  <c r="L727" i="14"/>
  <c r="L683" i="14"/>
  <c r="L771" i="14"/>
  <c r="L749" i="14"/>
  <c r="L639" i="14"/>
  <c r="G617" i="14"/>
  <c r="J654" i="14"/>
  <c r="K808" i="14"/>
  <c r="L962" i="14"/>
  <c r="G808" i="14"/>
  <c r="N808" i="14" s="1"/>
  <c r="J670" i="14"/>
  <c r="K824" i="14"/>
  <c r="L978" i="14"/>
  <c r="G824" i="14"/>
  <c r="N824" i="14" s="1"/>
  <c r="J686" i="14"/>
  <c r="L994" i="14"/>
  <c r="K840" i="14"/>
  <c r="G840" i="14"/>
  <c r="N840" i="14" s="1"/>
  <c r="K856" i="14"/>
  <c r="J702" i="14"/>
  <c r="L1010" i="14"/>
  <c r="G856" i="14"/>
  <c r="J718" i="14"/>
  <c r="K872" i="14"/>
  <c r="L1026" i="14"/>
  <c r="G872" i="14"/>
  <c r="N872" i="14" s="1"/>
  <c r="J734" i="14"/>
  <c r="K888" i="14"/>
  <c r="L1042" i="14"/>
  <c r="G888" i="14"/>
  <c r="N888" i="14" s="1"/>
  <c r="I596" i="14"/>
  <c r="J750" i="14"/>
  <c r="L1058" i="14"/>
  <c r="K904" i="14"/>
  <c r="G904" i="14"/>
  <c r="N904" i="14" s="1"/>
  <c r="J766" i="14"/>
  <c r="I612" i="14"/>
  <c r="K920" i="14"/>
  <c r="L1074" i="14"/>
  <c r="G920" i="14"/>
  <c r="L1090" i="14"/>
  <c r="I628" i="14"/>
  <c r="J782" i="14"/>
  <c r="K936" i="14"/>
  <c r="G936" i="14"/>
  <c r="N936" i="14" s="1"/>
  <c r="I644" i="14"/>
  <c r="J798" i="14"/>
  <c r="K952" i="14"/>
  <c r="G952" i="14"/>
  <c r="N952" i="14" s="1"/>
  <c r="I660" i="14"/>
  <c r="J814" i="14"/>
  <c r="K968" i="14"/>
  <c r="G968" i="14"/>
  <c r="N968" i="14" s="1"/>
  <c r="I676" i="14"/>
  <c r="J830" i="14"/>
  <c r="K984" i="14"/>
  <c r="G984" i="14"/>
  <c r="N984" i="14" s="1"/>
  <c r="I692" i="14"/>
  <c r="J846" i="14"/>
  <c r="K1000" i="14"/>
  <c r="G1000" i="14"/>
  <c r="N1000" i="14" s="1"/>
  <c r="I708" i="14"/>
  <c r="J862" i="14"/>
  <c r="G1016" i="14"/>
  <c r="N1016" i="14" s="1"/>
  <c r="K1016" i="14"/>
  <c r="I724" i="14"/>
  <c r="J878" i="14"/>
  <c r="K1032" i="14"/>
  <c r="G1032" i="14"/>
  <c r="N1032" i="14" s="1"/>
  <c r="I740" i="14"/>
  <c r="K1048" i="14"/>
  <c r="J894" i="14"/>
  <c r="G1048" i="14"/>
  <c r="N1048" i="14" s="1"/>
  <c r="I756" i="14"/>
  <c r="J910" i="14"/>
  <c r="G1064" i="14"/>
  <c r="N1064" i="14" s="1"/>
  <c r="K1064" i="14"/>
  <c r="F602" i="14"/>
  <c r="H602" i="14"/>
  <c r="K1080" i="14"/>
  <c r="G1080" i="14"/>
  <c r="N1080" i="14" s="1"/>
  <c r="J926" i="14"/>
  <c r="I772" i="14"/>
  <c r="H618" i="14"/>
  <c r="F618" i="14"/>
  <c r="K1096" i="14"/>
  <c r="G1096" i="14"/>
  <c r="N1096" i="14" s="1"/>
  <c r="I788" i="14"/>
  <c r="J942" i="14"/>
  <c r="F634" i="14"/>
  <c r="H634" i="14"/>
  <c r="J962" i="14"/>
  <c r="H654" i="14"/>
  <c r="F654" i="14"/>
  <c r="I808" i="14"/>
  <c r="I836" i="14"/>
  <c r="J990" i="14"/>
  <c r="F682" i="14"/>
  <c r="H682" i="14"/>
  <c r="J1050" i="14"/>
  <c r="I896" i="14"/>
  <c r="O896" i="14" s="1"/>
  <c r="H742" i="14"/>
  <c r="L681" i="14"/>
  <c r="G615" i="14"/>
  <c r="L637" i="14"/>
  <c r="L703" i="14"/>
  <c r="L659" i="14"/>
  <c r="L725" i="14"/>
  <c r="L747" i="14"/>
  <c r="L769" i="14"/>
  <c r="K615" i="14"/>
  <c r="G846" i="14"/>
  <c r="K846" i="14"/>
  <c r="L1000" i="14"/>
  <c r="J692" i="14"/>
  <c r="J820" i="14"/>
  <c r="I666" i="14"/>
  <c r="K974" i="14"/>
  <c r="G974" i="14"/>
  <c r="N974" i="14" s="1"/>
  <c r="I726" i="14"/>
  <c r="J880" i="14"/>
  <c r="K1034" i="14"/>
  <c r="G1034" i="14"/>
  <c r="N1034" i="14" s="1"/>
  <c r="F616" i="14"/>
  <c r="I770" i="14"/>
  <c r="O770" i="14" s="1"/>
  <c r="J924" i="14"/>
  <c r="K1078" i="14"/>
  <c r="M1078" i="14" s="1"/>
  <c r="G1078" i="14"/>
  <c r="I846" i="14"/>
  <c r="O846" i="14" s="1"/>
  <c r="H692" i="14"/>
  <c r="J1000" i="14"/>
  <c r="F692" i="14"/>
  <c r="K674" i="14"/>
  <c r="L828" i="14"/>
  <c r="G674" i="14"/>
  <c r="K738" i="14"/>
  <c r="G738" i="14"/>
  <c r="L892" i="14"/>
  <c r="K862" i="14"/>
  <c r="J708" i="14"/>
  <c r="L1016" i="14"/>
  <c r="G862" i="14"/>
  <c r="N862" i="14" s="1"/>
  <c r="I646" i="14"/>
  <c r="J800" i="14"/>
  <c r="K954" i="14"/>
  <c r="G954" i="14"/>
  <c r="N954" i="14" s="1"/>
  <c r="I710" i="14"/>
  <c r="J864" i="14"/>
  <c r="K1018" i="14"/>
  <c r="G1018" i="14"/>
  <c r="N1018" i="14" s="1"/>
  <c r="F600" i="14"/>
  <c r="I754" i="14"/>
  <c r="J908" i="14"/>
  <c r="K1062" i="14"/>
  <c r="G1062" i="14"/>
  <c r="N1062" i="14" s="1"/>
  <c r="K1098" i="14"/>
  <c r="G1098" i="14"/>
  <c r="N1098" i="14" s="1"/>
  <c r="F636" i="14"/>
  <c r="I790" i="14"/>
  <c r="O790" i="14" s="1"/>
  <c r="J944" i="14"/>
  <c r="H636" i="14"/>
  <c r="H696" i="14"/>
  <c r="J1004" i="14"/>
  <c r="F696" i="14"/>
  <c r="I850" i="14"/>
  <c r="O850" i="14" s="1"/>
  <c r="F629" i="14"/>
  <c r="F649" i="14"/>
  <c r="J1089" i="14"/>
  <c r="I935" i="14"/>
  <c r="F781" i="14"/>
  <c r="H781" i="14"/>
  <c r="F625" i="14"/>
  <c r="I860" i="14"/>
  <c r="I880" i="14"/>
  <c r="I910" i="14"/>
  <c r="O910" i="14" s="1"/>
  <c r="F710" i="14"/>
  <c r="J1030" i="14"/>
  <c r="J1092" i="14"/>
  <c r="H784" i="14"/>
  <c r="I938" i="14"/>
  <c r="F784" i="14"/>
  <c r="J1093" i="14"/>
  <c r="I939" i="14"/>
  <c r="F785" i="14"/>
  <c r="H785" i="14"/>
  <c r="J1016" i="14"/>
  <c r="H712" i="14"/>
  <c r="F720" i="14"/>
  <c r="I878" i="14"/>
  <c r="J1036" i="14"/>
  <c r="K641" i="14"/>
  <c r="L795" i="14"/>
  <c r="G641" i="14"/>
  <c r="K705" i="14"/>
  <c r="G705" i="14"/>
  <c r="L859" i="14"/>
  <c r="J647" i="14"/>
  <c r="K801" i="14"/>
  <c r="L955" i="14"/>
  <c r="G801" i="14"/>
  <c r="K662" i="14"/>
  <c r="L816" i="14"/>
  <c r="G662" i="14"/>
  <c r="F726" i="14"/>
  <c r="I862" i="14"/>
  <c r="O862" i="14" s="1"/>
  <c r="I874" i="14"/>
  <c r="O874" i="14" s="1"/>
  <c r="K661" i="14"/>
  <c r="L815" i="14"/>
  <c r="G661" i="14"/>
  <c r="K709" i="14"/>
  <c r="L863" i="14"/>
  <c r="G709" i="14"/>
  <c r="J603" i="14"/>
  <c r="K757" i="14"/>
  <c r="L911" i="14"/>
  <c r="G757" i="14"/>
  <c r="N757" i="14" s="1"/>
  <c r="J635" i="14"/>
  <c r="K789" i="14"/>
  <c r="G789" i="14"/>
  <c r="N789" i="14" s="1"/>
  <c r="L943" i="14"/>
  <c r="J703" i="14"/>
  <c r="K857" i="14"/>
  <c r="L1011" i="14"/>
  <c r="G857" i="14"/>
  <c r="N857" i="14" s="1"/>
  <c r="I649" i="14"/>
  <c r="J803" i="14"/>
  <c r="K957" i="14"/>
  <c r="G957" i="14"/>
  <c r="N957" i="14" s="1"/>
  <c r="I713" i="14"/>
  <c r="J867" i="14"/>
  <c r="K1021" i="14"/>
  <c r="G1021" i="14"/>
  <c r="N1021" i="14" s="1"/>
  <c r="L680" i="14"/>
  <c r="K614" i="14"/>
  <c r="L636" i="14"/>
  <c r="L746" i="14"/>
  <c r="L658" i="14"/>
  <c r="L768" i="14"/>
  <c r="L724" i="14"/>
  <c r="L702" i="14"/>
  <c r="G614" i="14"/>
  <c r="K742" i="14"/>
  <c r="L896" i="14"/>
  <c r="G742" i="14"/>
  <c r="I598" i="14"/>
  <c r="J752" i="14"/>
  <c r="G906" i="14"/>
  <c r="N906" i="14" s="1"/>
  <c r="K906" i="14"/>
  <c r="L1060" i="14"/>
  <c r="J964" i="14"/>
  <c r="I810" i="14"/>
  <c r="H656" i="14"/>
  <c r="F656" i="14"/>
  <c r="K702" i="14"/>
  <c r="L856" i="14"/>
  <c r="G702" i="14"/>
  <c r="K866" i="14"/>
  <c r="J712" i="14"/>
  <c r="L1020" i="14"/>
  <c r="G866" i="14"/>
  <c r="N866" i="14" s="1"/>
  <c r="F644" i="14"/>
  <c r="J952" i="14"/>
  <c r="I798" i="14"/>
  <c r="H644" i="14"/>
  <c r="L1024" i="14"/>
  <c r="K870" i="14"/>
  <c r="J716" i="14"/>
  <c r="G870" i="14"/>
  <c r="N870" i="14" s="1"/>
  <c r="I762" i="14"/>
  <c r="F608" i="14"/>
  <c r="J916" i="14"/>
  <c r="K1070" i="14"/>
  <c r="G1070" i="14"/>
  <c r="N1070" i="14" s="1"/>
  <c r="J1043" i="14"/>
  <c r="I889" i="14"/>
  <c r="O889" i="14" s="1"/>
  <c r="H735" i="14"/>
  <c r="F735" i="14"/>
  <c r="J1039" i="14"/>
  <c r="I885" i="14"/>
  <c r="O885" i="14" s="1"/>
  <c r="F731" i="14"/>
  <c r="H731" i="14"/>
  <c r="J747" i="14"/>
  <c r="K901" i="14"/>
  <c r="L1055" i="14"/>
  <c r="G901" i="14"/>
  <c r="N901" i="14" s="1"/>
  <c r="I745" i="14"/>
  <c r="K1053" i="14"/>
  <c r="J899" i="14"/>
  <c r="G1053" i="14"/>
  <c r="N1053" i="14" s="1"/>
  <c r="K1101" i="14"/>
  <c r="G1101" i="14"/>
  <c r="N1101" i="14" s="1"/>
  <c r="H639" i="14"/>
  <c r="I793" i="14"/>
  <c r="O793" i="14" s="1"/>
  <c r="J947" i="14"/>
  <c r="F639" i="14"/>
  <c r="H671" i="14"/>
  <c r="I825" i="14"/>
  <c r="J979" i="14"/>
  <c r="F671" i="14"/>
  <c r="I873" i="14"/>
  <c r="O873" i="14" s="1"/>
  <c r="J1027" i="14"/>
  <c r="F719" i="14"/>
  <c r="H719" i="14"/>
  <c r="K647" i="14"/>
  <c r="G647" i="14"/>
  <c r="L801" i="14"/>
  <c r="K679" i="14"/>
  <c r="G679" i="14"/>
  <c r="L833" i="14"/>
  <c r="L881" i="14"/>
  <c r="K727" i="14"/>
  <c r="G727" i="14"/>
  <c r="J621" i="14"/>
  <c r="K775" i="14"/>
  <c r="L929" i="14"/>
  <c r="G775" i="14"/>
  <c r="J669" i="14"/>
  <c r="K823" i="14"/>
  <c r="L977" i="14"/>
  <c r="G823" i="14"/>
  <c r="J717" i="14"/>
  <c r="G871" i="14"/>
  <c r="N871" i="14" s="1"/>
  <c r="K871" i="14"/>
  <c r="L1025" i="14"/>
  <c r="I611" i="14"/>
  <c r="J765" i="14"/>
  <c r="K919" i="14"/>
  <c r="G919" i="14"/>
  <c r="N919" i="14" s="1"/>
  <c r="L1073" i="14"/>
  <c r="I659" i="14"/>
  <c r="J813" i="14"/>
  <c r="G967" i="14"/>
  <c r="N967" i="14" s="1"/>
  <c r="K967" i="14"/>
  <c r="I707" i="14"/>
  <c r="J861" i="14"/>
  <c r="K1015" i="14"/>
  <c r="G1015" i="14"/>
  <c r="N1015" i="14" s="1"/>
  <c r="I739" i="14"/>
  <c r="K1047" i="14"/>
  <c r="J893" i="14"/>
  <c r="G1047" i="14"/>
  <c r="N1047" i="14" s="1"/>
  <c r="K1095" i="14"/>
  <c r="G1095" i="14"/>
  <c r="N1095" i="14" s="1"/>
  <c r="I787" i="14"/>
  <c r="J941" i="14"/>
  <c r="H633" i="14"/>
  <c r="I835" i="14"/>
  <c r="J989" i="14"/>
  <c r="F681" i="14"/>
  <c r="H681" i="14"/>
  <c r="I895" i="14"/>
  <c r="O895" i="14" s="1"/>
  <c r="J1049" i="14"/>
  <c r="H741" i="14"/>
  <c r="F741" i="14"/>
  <c r="K644" i="14"/>
  <c r="G644" i="14"/>
  <c r="L798" i="14"/>
  <c r="K676" i="14"/>
  <c r="L830" i="14"/>
  <c r="G676" i="14"/>
  <c r="K692" i="14"/>
  <c r="L846" i="14"/>
  <c r="G692" i="14"/>
  <c r="K708" i="14"/>
  <c r="L862" i="14"/>
  <c r="G708" i="14"/>
  <c r="K724" i="14"/>
  <c r="L878" i="14"/>
  <c r="G724" i="14"/>
  <c r="J602" i="14"/>
  <c r="K756" i="14"/>
  <c r="L910" i="14"/>
  <c r="G756" i="14"/>
  <c r="J618" i="14"/>
  <c r="K772" i="14"/>
  <c r="L926" i="14"/>
  <c r="G772" i="14"/>
  <c r="K788" i="14"/>
  <c r="J634" i="14"/>
  <c r="L942" i="14"/>
  <c r="G788" i="14"/>
  <c r="I871" i="14"/>
  <c r="J1025" i="14"/>
  <c r="F717" i="14"/>
  <c r="H717" i="14"/>
  <c r="I796" i="14"/>
  <c r="J950" i="14"/>
  <c r="F642" i="14"/>
  <c r="H642" i="14"/>
  <c r="I840" i="14"/>
  <c r="O840" i="14" s="1"/>
  <c r="J994" i="14"/>
  <c r="F686" i="14"/>
  <c r="H686" i="14"/>
  <c r="K601" i="14"/>
  <c r="L645" i="14"/>
  <c r="L623" i="14"/>
  <c r="L667" i="14"/>
  <c r="L711" i="14"/>
  <c r="L755" i="14"/>
  <c r="L689" i="14"/>
  <c r="L733" i="14"/>
  <c r="G601" i="14"/>
  <c r="J646" i="14"/>
  <c r="L954" i="14"/>
  <c r="K800" i="14"/>
  <c r="G800" i="14"/>
  <c r="N800" i="14" s="1"/>
  <c r="J662" i="14"/>
  <c r="K816" i="14"/>
  <c r="L970" i="14"/>
  <c r="G816" i="14"/>
  <c r="N816" i="14" s="1"/>
  <c r="J678" i="14"/>
  <c r="K832" i="14"/>
  <c r="L986" i="14"/>
  <c r="G832" i="14"/>
  <c r="N832" i="14" s="1"/>
  <c r="J694" i="14"/>
  <c r="L1002" i="14"/>
  <c r="K848" i="14"/>
  <c r="G848" i="14"/>
  <c r="N848" i="14" s="1"/>
  <c r="J710" i="14"/>
  <c r="G864" i="14"/>
  <c r="K864" i="14"/>
  <c r="L1018" i="14"/>
  <c r="J726" i="14"/>
  <c r="K880" i="14"/>
  <c r="L1034" i="14"/>
  <c r="G880" i="14"/>
  <c r="N880" i="14" s="1"/>
  <c r="J742" i="14"/>
  <c r="K896" i="14"/>
  <c r="L1050" i="14"/>
  <c r="G896" i="14"/>
  <c r="N896" i="14" s="1"/>
  <c r="I604" i="14"/>
  <c r="J758" i="14"/>
  <c r="K912" i="14"/>
  <c r="L1066" i="14"/>
  <c r="G912" i="14"/>
  <c r="N912" i="14" s="1"/>
  <c r="L1082" i="14"/>
  <c r="I620" i="14"/>
  <c r="J774" i="14"/>
  <c r="K928" i="14"/>
  <c r="G928" i="14"/>
  <c r="N928" i="14" s="1"/>
  <c r="L1098" i="14"/>
  <c r="I636" i="14"/>
  <c r="K944" i="14"/>
  <c r="J790" i="14"/>
  <c r="G944" i="14"/>
  <c r="N944" i="14" s="1"/>
  <c r="I652" i="14"/>
  <c r="J806" i="14"/>
  <c r="K960" i="14"/>
  <c r="G960" i="14"/>
  <c r="N960" i="14" s="1"/>
  <c r="I668" i="14"/>
  <c r="J822" i="14"/>
  <c r="K976" i="14"/>
  <c r="G976" i="14"/>
  <c r="N976" i="14" s="1"/>
  <c r="I684" i="14"/>
  <c r="J838" i="14"/>
  <c r="K992" i="14"/>
  <c r="G992" i="14"/>
  <c r="N992" i="14" s="1"/>
  <c r="I700" i="14"/>
  <c r="J854" i="14"/>
  <c r="K1008" i="14"/>
  <c r="G1008" i="14"/>
  <c r="N1008" i="14" s="1"/>
  <c r="I716" i="14"/>
  <c r="J870" i="14"/>
  <c r="G1024" i="14"/>
  <c r="N1024" i="14" s="1"/>
  <c r="K1024" i="14"/>
  <c r="I732" i="14"/>
  <c r="J886" i="14"/>
  <c r="G1040" i="14"/>
  <c r="N1040" i="14" s="1"/>
  <c r="K1040" i="14"/>
  <c r="I748" i="14"/>
  <c r="G1056" i="14"/>
  <c r="N1056" i="14" s="1"/>
  <c r="J902" i="14"/>
  <c r="K1056" i="14"/>
  <c r="I764" i="14"/>
  <c r="H610" i="14"/>
  <c r="J918" i="14"/>
  <c r="G1072" i="14"/>
  <c r="N1072" i="14" s="1"/>
  <c r="K1072" i="14"/>
  <c r="F610" i="14"/>
  <c r="K1088" i="14"/>
  <c r="G1088" i="14"/>
  <c r="N1088" i="14" s="1"/>
  <c r="I780" i="14"/>
  <c r="J934" i="14"/>
  <c r="H626" i="14"/>
  <c r="F626" i="14"/>
  <c r="I800" i="14"/>
  <c r="J954" i="14"/>
  <c r="H646" i="14"/>
  <c r="F646" i="14"/>
  <c r="I820" i="14"/>
  <c r="O820" i="14" s="1"/>
  <c r="J974" i="14"/>
  <c r="F666" i="14"/>
  <c r="H666" i="14"/>
  <c r="J1006" i="14"/>
  <c r="I852" i="14"/>
  <c r="O852" i="14" s="1"/>
  <c r="F698" i="14"/>
  <c r="H698" i="14"/>
  <c r="L627" i="14"/>
  <c r="L671" i="14"/>
  <c r="K605" i="14"/>
  <c r="L649" i="14"/>
  <c r="L693" i="14"/>
  <c r="L737" i="14"/>
  <c r="L715" i="14"/>
  <c r="L759" i="14"/>
  <c r="G605" i="14"/>
  <c r="F706" i="14"/>
  <c r="H726" i="14"/>
  <c r="J1095" i="14"/>
  <c r="F787" i="14"/>
  <c r="I941" i="14"/>
  <c r="H787" i="14"/>
  <c r="J1018" i="14"/>
  <c r="H722" i="14"/>
  <c r="J1083" i="14"/>
  <c r="I929" i="14"/>
  <c r="F775" i="14"/>
  <c r="H775" i="14"/>
  <c r="J1100" i="14"/>
  <c r="I946" i="14"/>
  <c r="H792" i="14"/>
  <c r="F792" i="14"/>
  <c r="F708" i="14"/>
  <c r="J1028" i="14"/>
  <c r="K625" i="14"/>
  <c r="L779" i="14"/>
  <c r="G625" i="14"/>
  <c r="K657" i="14"/>
  <c r="L811" i="14"/>
  <c r="G657" i="14"/>
  <c r="G689" i="14"/>
  <c r="K689" i="14"/>
  <c r="L843" i="14"/>
  <c r="K721" i="14"/>
  <c r="G721" i="14"/>
  <c r="L875" i="14"/>
  <c r="J599" i="14"/>
  <c r="K753" i="14"/>
  <c r="L907" i="14"/>
  <c r="G753" i="14"/>
  <c r="J631" i="14"/>
  <c r="K785" i="14"/>
  <c r="L939" i="14"/>
  <c r="G785" i="14"/>
  <c r="J663" i="14"/>
  <c r="K817" i="14"/>
  <c r="L971" i="14"/>
  <c r="G817" i="14"/>
  <c r="N817" i="14" s="1"/>
  <c r="J727" i="14"/>
  <c r="K881" i="14"/>
  <c r="L1035" i="14"/>
  <c r="G881" i="14"/>
  <c r="N881" i="14" s="1"/>
  <c r="I605" i="14"/>
  <c r="J759" i="14"/>
  <c r="K913" i="14"/>
  <c r="L1067" i="14"/>
  <c r="G913" i="14"/>
  <c r="N913" i="14" s="1"/>
  <c r="I669" i="14"/>
  <c r="J823" i="14"/>
  <c r="K977" i="14"/>
  <c r="G977" i="14"/>
  <c r="N977" i="14" s="1"/>
  <c r="I693" i="14"/>
  <c r="K1001" i="14"/>
  <c r="J847" i="14"/>
  <c r="G1001" i="14"/>
  <c r="N1001" i="14" s="1"/>
  <c r="I725" i="14"/>
  <c r="J879" i="14"/>
  <c r="G1033" i="14"/>
  <c r="N1033" i="14" s="1"/>
  <c r="K1033" i="14"/>
  <c r="K610" i="14"/>
  <c r="L654" i="14"/>
  <c r="L698" i="14"/>
  <c r="L676" i="14"/>
  <c r="L632" i="14"/>
  <c r="L720" i="14"/>
  <c r="L742" i="14"/>
  <c r="L764" i="14"/>
  <c r="G610" i="14"/>
  <c r="K630" i="14"/>
  <c r="L784" i="14"/>
  <c r="G630" i="14"/>
  <c r="J636" i="14"/>
  <c r="K790" i="14"/>
  <c r="G790" i="14"/>
  <c r="N790" i="14" s="1"/>
  <c r="L944" i="14"/>
  <c r="K834" i="14"/>
  <c r="J680" i="14"/>
  <c r="L988" i="14"/>
  <c r="L1100" i="14"/>
  <c r="I638" i="14"/>
  <c r="J792" i="14"/>
  <c r="K946" i="14"/>
  <c r="G946" i="14"/>
  <c r="N946" i="14" s="1"/>
  <c r="K618" i="14"/>
  <c r="L772" i="14"/>
  <c r="G618" i="14"/>
  <c r="K642" i="14"/>
  <c r="L796" i="14"/>
  <c r="G642" i="14"/>
  <c r="J596" i="14"/>
  <c r="G750" i="14"/>
  <c r="K750" i="14"/>
  <c r="L904" i="14"/>
  <c r="J648" i="14"/>
  <c r="G802" i="14"/>
  <c r="N802" i="14" s="1"/>
  <c r="K802" i="14"/>
  <c r="L956" i="14"/>
  <c r="I606" i="14"/>
  <c r="J760" i="14"/>
  <c r="K914" i="14"/>
  <c r="L1068" i="14"/>
  <c r="G914" i="14"/>
  <c r="N914" i="14" s="1"/>
  <c r="K666" i="14"/>
  <c r="L820" i="14"/>
  <c r="G666" i="14"/>
  <c r="K730" i="14"/>
  <c r="L884" i="14"/>
  <c r="G730" i="14"/>
  <c r="L1092" i="14"/>
  <c r="I630" i="14"/>
  <c r="J784" i="14"/>
  <c r="K938" i="14"/>
  <c r="G938" i="14"/>
  <c r="N938" i="14" s="1"/>
  <c r="I746" i="14"/>
  <c r="J900" i="14"/>
  <c r="K1054" i="14"/>
  <c r="G1054" i="14"/>
  <c r="N1054" i="14" s="1"/>
  <c r="H684" i="14"/>
  <c r="I838" i="14"/>
  <c r="O838" i="14" s="1"/>
  <c r="J992" i="14"/>
  <c r="F684" i="14"/>
  <c r="I904" i="14"/>
  <c r="J1058" i="14"/>
  <c r="F750" i="14"/>
  <c r="H750" i="14"/>
  <c r="I893" i="14"/>
  <c r="O893" i="14" s="1"/>
  <c r="J1047" i="14"/>
  <c r="F739" i="14"/>
  <c r="H739" i="14"/>
  <c r="J707" i="14"/>
  <c r="L1015" i="14"/>
  <c r="K861" i="14"/>
  <c r="G861" i="14"/>
  <c r="N861" i="14" s="1"/>
  <c r="I613" i="14"/>
  <c r="J767" i="14"/>
  <c r="K921" i="14"/>
  <c r="L1075" i="14"/>
  <c r="G921" i="14"/>
  <c r="N921" i="14" s="1"/>
  <c r="I677" i="14"/>
  <c r="K985" i="14"/>
  <c r="J831" i="14"/>
  <c r="G985" i="14"/>
  <c r="N985" i="14" s="1"/>
  <c r="F603" i="14"/>
  <c r="H603" i="14"/>
  <c r="I757" i="14"/>
  <c r="O757" i="14" s="1"/>
  <c r="J911" i="14"/>
  <c r="K1065" i="14"/>
  <c r="G1065" i="14"/>
  <c r="N1065" i="14" s="1"/>
  <c r="K1097" i="14"/>
  <c r="G1097" i="14"/>
  <c r="N1097" i="14" s="1"/>
  <c r="I789" i="14"/>
  <c r="O789" i="14" s="1"/>
  <c r="J943" i="14"/>
  <c r="F635" i="14"/>
  <c r="H635" i="14"/>
  <c r="H667" i="14"/>
  <c r="I821" i="14"/>
  <c r="O821" i="14" s="1"/>
  <c r="J975" i="14"/>
  <c r="F667" i="14"/>
  <c r="F699" i="14"/>
  <c r="I853" i="14"/>
  <c r="O853" i="14" s="1"/>
  <c r="J1007" i="14"/>
  <c r="H699" i="14"/>
  <c r="I869" i="14"/>
  <c r="O869" i="14" s="1"/>
  <c r="J1023" i="14"/>
  <c r="H715" i="14"/>
  <c r="F715" i="14"/>
  <c r="G627" i="14"/>
  <c r="K627" i="14"/>
  <c r="L781" i="14"/>
  <c r="G659" i="14"/>
  <c r="K659" i="14"/>
  <c r="L813" i="14"/>
  <c r="K691" i="14"/>
  <c r="L845" i="14"/>
  <c r="G691" i="14"/>
  <c r="K723" i="14"/>
  <c r="L877" i="14"/>
  <c r="G723" i="14"/>
  <c r="L893" i="14"/>
  <c r="K739" i="14"/>
  <c r="G739" i="14"/>
  <c r="J617" i="14"/>
  <c r="K771" i="14"/>
  <c r="L925" i="14"/>
  <c r="G771" i="14"/>
  <c r="N771" i="14" s="1"/>
  <c r="J649" i="14"/>
  <c r="K803" i="14"/>
  <c r="L957" i="14"/>
  <c r="G803" i="14"/>
  <c r="N803" i="14" s="1"/>
  <c r="J681" i="14"/>
  <c r="K835" i="14"/>
  <c r="L989" i="14"/>
  <c r="G835" i="14"/>
  <c r="N835" i="14" s="1"/>
  <c r="J729" i="14"/>
  <c r="G883" i="14"/>
  <c r="N883" i="14" s="1"/>
  <c r="K883" i="14"/>
  <c r="L1037" i="14"/>
  <c r="J745" i="14"/>
  <c r="K899" i="14"/>
  <c r="G899" i="14"/>
  <c r="N899" i="14" s="1"/>
  <c r="L1053" i="14"/>
  <c r="L1085" i="14"/>
  <c r="I623" i="14"/>
  <c r="J777" i="14"/>
  <c r="G931" i="14"/>
  <c r="N931" i="14" s="1"/>
  <c r="K931" i="14"/>
  <c r="I655" i="14"/>
  <c r="J809" i="14"/>
  <c r="G963" i="14"/>
  <c r="N963" i="14" s="1"/>
  <c r="K963" i="14"/>
  <c r="I687" i="14"/>
  <c r="J841" i="14"/>
  <c r="K995" i="14"/>
  <c r="G995" i="14"/>
  <c r="N995" i="14" s="1"/>
  <c r="I719" i="14"/>
  <c r="K1027" i="14"/>
  <c r="J873" i="14"/>
  <c r="G1027" i="14"/>
  <c r="N1027" i="14" s="1"/>
  <c r="I735" i="14"/>
  <c r="J889" i="14"/>
  <c r="K1043" i="14"/>
  <c r="G1043" i="14"/>
  <c r="N1043" i="14" s="1"/>
  <c r="I767" i="14"/>
  <c r="K1075" i="14"/>
  <c r="J921" i="14"/>
  <c r="G1075" i="14"/>
  <c r="N1075" i="14" s="1"/>
  <c r="H613" i="14"/>
  <c r="F613" i="14"/>
  <c r="I799" i="14"/>
  <c r="J953" i="14"/>
  <c r="H645" i="14"/>
  <c r="I831" i="14"/>
  <c r="J985" i="14"/>
  <c r="H677" i="14"/>
  <c r="F677" i="14"/>
  <c r="H693" i="14"/>
  <c r="I847" i="14"/>
  <c r="J1001" i="14"/>
  <c r="F693" i="14"/>
  <c r="I863" i="14"/>
  <c r="O863" i="14" s="1"/>
  <c r="J1017" i="14"/>
  <c r="H709" i="14"/>
  <c r="F709" i="14"/>
  <c r="K640" i="14"/>
  <c r="G640" i="14"/>
  <c r="L794" i="14"/>
  <c r="K672" i="14"/>
  <c r="L826" i="14"/>
  <c r="G672" i="14"/>
  <c r="K704" i="14"/>
  <c r="L858" i="14"/>
  <c r="G704" i="14"/>
  <c r="K736" i="14"/>
  <c r="L890" i="14"/>
  <c r="G736" i="14"/>
  <c r="J598" i="14"/>
  <c r="K752" i="14"/>
  <c r="L906" i="14"/>
  <c r="G752" i="14"/>
  <c r="N752" i="14" s="1"/>
  <c r="J630" i="14"/>
  <c r="L938" i="14"/>
  <c r="K784" i="14"/>
  <c r="G784" i="14"/>
  <c r="I900" i="14"/>
  <c r="O900" i="14" s="1"/>
  <c r="J1054" i="14"/>
  <c r="H746" i="14"/>
  <c r="F746" i="14"/>
  <c r="K828" i="14"/>
  <c r="J674" i="14"/>
  <c r="L982" i="14"/>
  <c r="G828" i="14"/>
  <c r="N828" i="14" s="1"/>
  <c r="J706" i="14"/>
  <c r="G860" i="14"/>
  <c r="N860" i="14" s="1"/>
  <c r="K860" i="14"/>
  <c r="L1014" i="14"/>
  <c r="J722" i="14"/>
  <c r="K876" i="14"/>
  <c r="L1030" i="14"/>
  <c r="G876" i="14"/>
  <c r="N876" i="14" s="1"/>
  <c r="I600" i="14"/>
  <c r="J754" i="14"/>
  <c r="K908" i="14"/>
  <c r="L1062" i="14"/>
  <c r="G908" i="14"/>
  <c r="N908" i="14" s="1"/>
  <c r="L1094" i="14"/>
  <c r="I632" i="14"/>
  <c r="J786" i="14"/>
  <c r="K940" i="14"/>
  <c r="G940" i="14"/>
  <c r="N940" i="14" s="1"/>
  <c r="I664" i="14"/>
  <c r="J818" i="14"/>
  <c r="K972" i="14"/>
  <c r="G972" i="14"/>
  <c r="N972" i="14" s="1"/>
  <c r="I680" i="14"/>
  <c r="J834" i="14"/>
  <c r="K988" i="14"/>
  <c r="G988" i="14"/>
  <c r="N988" i="14" s="1"/>
  <c r="I712" i="14"/>
  <c r="J866" i="14"/>
  <c r="K1020" i="14"/>
  <c r="G1020" i="14"/>
  <c r="N1020" i="14" s="1"/>
  <c r="I744" i="14"/>
  <c r="J898" i="14"/>
  <c r="K1052" i="14"/>
  <c r="G1052" i="14"/>
  <c r="N1052" i="14" s="1"/>
  <c r="I760" i="14"/>
  <c r="O760" i="14" s="1"/>
  <c r="J914" i="14"/>
  <c r="G1068" i="14"/>
  <c r="N1068" i="14" s="1"/>
  <c r="K1068" i="14"/>
  <c r="M1068" i="14" s="1"/>
  <c r="F606" i="14"/>
  <c r="K1100" i="14"/>
  <c r="G1100" i="14"/>
  <c r="N1100" i="14" s="1"/>
  <c r="I792" i="14"/>
  <c r="J946" i="14"/>
  <c r="H638" i="14"/>
  <c r="F638" i="14"/>
  <c r="I844" i="14"/>
  <c r="O844" i="14" s="1"/>
  <c r="J998" i="14"/>
  <c r="F690" i="14"/>
  <c r="H690" i="14"/>
  <c r="J600" i="14"/>
  <c r="G754" i="14"/>
  <c r="K754" i="14"/>
  <c r="L908" i="14"/>
  <c r="J732" i="14"/>
  <c r="K886" i="14"/>
  <c r="L1040" i="14"/>
  <c r="G886" i="14"/>
  <c r="N886" i="14" s="1"/>
  <c r="I686" i="14"/>
  <c r="J840" i="14"/>
  <c r="K994" i="14"/>
  <c r="G994" i="14"/>
  <c r="N994" i="14" s="1"/>
  <c r="I738" i="14"/>
  <c r="J892" i="14"/>
  <c r="K1046" i="14"/>
  <c r="G1046" i="14"/>
  <c r="N1046" i="14" s="1"/>
  <c r="K1094" i="14"/>
  <c r="M1094" i="14" s="1"/>
  <c r="G1094" i="14"/>
  <c r="N1094" i="14" s="1"/>
  <c r="F632" i="14"/>
  <c r="I786" i="14"/>
  <c r="J940" i="14"/>
  <c r="H632" i="14"/>
  <c r="F704" i="14"/>
  <c r="H704" i="14"/>
  <c r="I858" i="14"/>
  <c r="J1012" i="14"/>
  <c r="K690" i="14"/>
  <c r="L844" i="14"/>
  <c r="G690" i="14"/>
  <c r="J616" i="14"/>
  <c r="K770" i="14"/>
  <c r="G770" i="14"/>
  <c r="L924" i="14"/>
  <c r="J724" i="14"/>
  <c r="L1032" i="14"/>
  <c r="K878" i="14"/>
  <c r="G878" i="14"/>
  <c r="N878" i="14" s="1"/>
  <c r="I678" i="14"/>
  <c r="J832" i="14"/>
  <c r="K986" i="14"/>
  <c r="G986" i="14"/>
  <c r="N986" i="14" s="1"/>
  <c r="K1030" i="14"/>
  <c r="I722" i="14"/>
  <c r="J876" i="14"/>
  <c r="G1030" i="14"/>
  <c r="N1030" i="14" s="1"/>
  <c r="F612" i="14"/>
  <c r="I766" i="14"/>
  <c r="J920" i="14"/>
  <c r="K1074" i="14"/>
  <c r="M1074" i="14" s="1"/>
  <c r="G1074" i="14"/>
  <c r="N1074" i="14" s="1"/>
  <c r="F672" i="14"/>
  <c r="I826" i="14"/>
  <c r="O826" i="14" s="1"/>
  <c r="J980" i="14"/>
  <c r="H672" i="14"/>
  <c r="H608" i="14"/>
  <c r="I894" i="14"/>
  <c r="J1048" i="14"/>
  <c r="H740" i="14"/>
  <c r="F740" i="14"/>
  <c r="F718" i="14"/>
  <c r="F661" i="14"/>
  <c r="H706" i="14"/>
  <c r="J1026" i="14"/>
  <c r="F742" i="14"/>
  <c r="G834" i="14"/>
  <c r="N834" i="14" s="1"/>
  <c r="H710" i="14"/>
  <c r="F621" i="14"/>
  <c r="J1032" i="14"/>
  <c r="I882" i="14"/>
  <c r="K629" i="14"/>
  <c r="L783" i="14"/>
  <c r="G629" i="14"/>
  <c r="K645" i="14"/>
  <c r="L799" i="14"/>
  <c r="G645" i="14"/>
  <c r="K677" i="14"/>
  <c r="L831" i="14"/>
  <c r="G677" i="14"/>
  <c r="G693" i="14"/>
  <c r="K693" i="14"/>
  <c r="L847" i="14"/>
  <c r="K725" i="14"/>
  <c r="L879" i="14"/>
  <c r="G725" i="14"/>
  <c r="K741" i="14"/>
  <c r="L895" i="14"/>
  <c r="G741" i="14"/>
  <c r="J619" i="14"/>
  <c r="K773" i="14"/>
  <c r="L927" i="14"/>
  <c r="G773" i="14"/>
  <c r="N773" i="14" s="1"/>
  <c r="J651" i="14"/>
  <c r="K805" i="14"/>
  <c r="G805" i="14"/>
  <c r="N805" i="14" s="1"/>
  <c r="L959" i="14"/>
  <c r="J671" i="14"/>
  <c r="K825" i="14"/>
  <c r="G825" i="14"/>
  <c r="N825" i="14" s="1"/>
  <c r="L979" i="14"/>
  <c r="J735" i="14"/>
  <c r="L1043" i="14"/>
  <c r="K889" i="14"/>
  <c r="G889" i="14"/>
  <c r="N889" i="14" s="1"/>
  <c r="I617" i="14"/>
  <c r="J771" i="14"/>
  <c r="K925" i="14"/>
  <c r="L1079" i="14"/>
  <c r="G925" i="14"/>
  <c r="N925" i="14" s="1"/>
  <c r="I681" i="14"/>
  <c r="J835" i="14"/>
  <c r="K989" i="14"/>
  <c r="G989" i="14"/>
  <c r="N989" i="14" s="1"/>
  <c r="I697" i="14"/>
  <c r="J851" i="14"/>
  <c r="K1005" i="14"/>
  <c r="G1005" i="14"/>
  <c r="N1005" i="14" s="1"/>
  <c r="I729" i="14"/>
  <c r="J883" i="14"/>
  <c r="K1037" i="14"/>
  <c r="G1037" i="14"/>
  <c r="N1037" i="14" s="1"/>
  <c r="K598" i="14"/>
  <c r="L642" i="14"/>
  <c r="L620" i="14"/>
  <c r="L664" i="14"/>
  <c r="L686" i="14"/>
  <c r="L708" i="14"/>
  <c r="L730" i="14"/>
  <c r="L752" i="14"/>
  <c r="G598" i="14"/>
  <c r="L792" i="14"/>
  <c r="K638" i="14"/>
  <c r="G638" i="14"/>
  <c r="K678" i="14"/>
  <c r="L832" i="14"/>
  <c r="G678" i="14"/>
  <c r="K798" i="14"/>
  <c r="G798" i="14"/>
  <c r="N798" i="14" s="1"/>
  <c r="J644" i="14"/>
  <c r="L952" i="14"/>
  <c r="J688" i="14"/>
  <c r="G842" i="14"/>
  <c r="N842" i="14" s="1"/>
  <c r="K842" i="14"/>
  <c r="L996" i="14"/>
  <c r="I658" i="14"/>
  <c r="K966" i="14"/>
  <c r="J812" i="14"/>
  <c r="G966" i="14"/>
  <c r="N966" i="14" s="1"/>
  <c r="K622" i="14"/>
  <c r="L776" i="14"/>
  <c r="G622" i="14"/>
  <c r="K650" i="14"/>
  <c r="L804" i="14"/>
  <c r="G650" i="14"/>
  <c r="J612" i="14"/>
  <c r="K766" i="14"/>
  <c r="L920" i="14"/>
  <c r="G766" i="14"/>
  <c r="N766" i="14" s="1"/>
  <c r="J656" i="14"/>
  <c r="K810" i="14"/>
  <c r="L964" i="14"/>
  <c r="G810" i="14"/>
  <c r="N810" i="14" s="1"/>
  <c r="L1088" i="14"/>
  <c r="M1088" i="14" s="1"/>
  <c r="I626" i="14"/>
  <c r="J780" i="14"/>
  <c r="K934" i="14"/>
  <c r="G934" i="14"/>
  <c r="N934" i="14" s="1"/>
  <c r="K682" i="14"/>
  <c r="L836" i="14"/>
  <c r="G682" i="14"/>
  <c r="K746" i="14"/>
  <c r="L900" i="14"/>
  <c r="G746" i="14"/>
  <c r="I650" i="14"/>
  <c r="J804" i="14"/>
  <c r="K958" i="14"/>
  <c r="G958" i="14"/>
  <c r="N958" i="14" s="1"/>
  <c r="I698" i="14"/>
  <c r="J852" i="14"/>
  <c r="K1006" i="14"/>
  <c r="G1006" i="14"/>
  <c r="N1006" i="14" s="1"/>
  <c r="H700" i="14"/>
  <c r="J1008" i="14"/>
  <c r="F700" i="14"/>
  <c r="I854" i="14"/>
  <c r="O854" i="14" s="1"/>
  <c r="L673" i="14"/>
  <c r="K607" i="14"/>
  <c r="L717" i="14"/>
  <c r="L629" i="14"/>
  <c r="L695" i="14"/>
  <c r="L739" i="14"/>
  <c r="G607" i="14"/>
  <c r="L761" i="14"/>
  <c r="L651" i="14"/>
  <c r="K612" i="14"/>
  <c r="G612" i="14"/>
  <c r="L634" i="14"/>
  <c r="L656" i="14"/>
  <c r="L678" i="14"/>
  <c r="L722" i="14"/>
  <c r="L744" i="14"/>
  <c r="L766" i="14"/>
  <c r="L700" i="14"/>
  <c r="J683" i="14"/>
  <c r="L991" i="14"/>
  <c r="K837" i="14"/>
  <c r="G837" i="14"/>
  <c r="N837" i="14" s="1"/>
  <c r="J715" i="14"/>
  <c r="K869" i="14"/>
  <c r="L1023" i="14"/>
  <c r="G869" i="14"/>
  <c r="N869" i="14" s="1"/>
  <c r="L1087" i="14"/>
  <c r="I625" i="14"/>
  <c r="J779" i="14"/>
  <c r="K933" i="14"/>
  <c r="G933" i="14"/>
  <c r="N933" i="14" s="1"/>
  <c r="J811" i="14"/>
  <c r="I657" i="14"/>
  <c r="K965" i="14"/>
  <c r="G965" i="14"/>
  <c r="N965" i="14" s="1"/>
  <c r="H607" i="14"/>
  <c r="F607" i="14"/>
  <c r="I761" i="14"/>
  <c r="J915" i="14"/>
  <c r="K1069" i="14"/>
  <c r="G1069" i="14"/>
  <c r="N1069" i="14" s="1"/>
  <c r="K1085" i="14"/>
  <c r="M1085" i="14" s="1"/>
  <c r="G1085" i="14"/>
  <c r="N1085" i="14" s="1"/>
  <c r="H623" i="14"/>
  <c r="I777" i="14"/>
  <c r="O777" i="14" s="1"/>
  <c r="J931" i="14"/>
  <c r="F623" i="14"/>
  <c r="H655" i="14"/>
  <c r="I809" i="14"/>
  <c r="J963" i="14"/>
  <c r="F655" i="14"/>
  <c r="J995" i="14"/>
  <c r="H687" i="14"/>
  <c r="I841" i="14"/>
  <c r="F687" i="14"/>
  <c r="F703" i="14"/>
  <c r="J1011" i="14"/>
  <c r="I857" i="14"/>
  <c r="O857" i="14" s="1"/>
  <c r="H703" i="14"/>
  <c r="I901" i="14"/>
  <c r="O901" i="14" s="1"/>
  <c r="J1055" i="14"/>
  <c r="H747" i="14"/>
  <c r="F747" i="14"/>
  <c r="L785" i="14"/>
  <c r="K631" i="14"/>
  <c r="G631" i="14"/>
  <c r="K663" i="14"/>
  <c r="L817" i="14"/>
  <c r="G663" i="14"/>
  <c r="K695" i="14"/>
  <c r="L849" i="14"/>
  <c r="G695" i="14"/>
  <c r="K711" i="14"/>
  <c r="L865" i="14"/>
  <c r="G711" i="14"/>
  <c r="K743" i="14"/>
  <c r="L897" i="14"/>
  <c r="G743" i="14"/>
  <c r="J605" i="14"/>
  <c r="K759" i="14"/>
  <c r="L913" i="14"/>
  <c r="G759" i="14"/>
  <c r="J637" i="14"/>
  <c r="K791" i="14"/>
  <c r="L945" i="14"/>
  <c r="G791" i="14"/>
  <c r="N791" i="14" s="1"/>
  <c r="J653" i="14"/>
  <c r="K807" i="14"/>
  <c r="L961" i="14"/>
  <c r="G807" i="14"/>
  <c r="N807" i="14" s="1"/>
  <c r="J685" i="14"/>
  <c r="K839" i="14"/>
  <c r="G839" i="14"/>
  <c r="N839" i="14" s="1"/>
  <c r="L993" i="14"/>
  <c r="J701" i="14"/>
  <c r="K855" i="14"/>
  <c r="G855" i="14"/>
  <c r="N855" i="14" s="1"/>
  <c r="L1009" i="14"/>
  <c r="J733" i="14"/>
  <c r="K887" i="14"/>
  <c r="G887" i="14"/>
  <c r="N887" i="14" s="1"/>
  <c r="L1041" i="14"/>
  <c r="I595" i="14"/>
  <c r="J749" i="14"/>
  <c r="G903" i="14"/>
  <c r="N903" i="14" s="1"/>
  <c r="L1057" i="14"/>
  <c r="K903" i="14"/>
  <c r="L1089" i="14"/>
  <c r="J781" i="14"/>
  <c r="I627" i="14"/>
  <c r="K935" i="14"/>
  <c r="G935" i="14"/>
  <c r="N935" i="14" s="1"/>
  <c r="I643" i="14"/>
  <c r="J797" i="14"/>
  <c r="K951" i="14"/>
  <c r="G951" i="14"/>
  <c r="N951" i="14" s="1"/>
  <c r="J829" i="14"/>
  <c r="K983" i="14"/>
  <c r="G983" i="14"/>
  <c r="N983" i="14" s="1"/>
  <c r="I675" i="14"/>
  <c r="I691" i="14"/>
  <c r="J845" i="14"/>
  <c r="G999" i="14"/>
  <c r="N999" i="14" s="1"/>
  <c r="K999" i="14"/>
  <c r="I723" i="14"/>
  <c r="J877" i="14"/>
  <c r="K1031" i="14"/>
  <c r="G1031" i="14"/>
  <c r="N1031" i="14" s="1"/>
  <c r="I755" i="14"/>
  <c r="O755" i="14" s="1"/>
  <c r="K1063" i="14"/>
  <c r="J909" i="14"/>
  <c r="H601" i="14"/>
  <c r="G1063" i="14"/>
  <c r="N1063" i="14" s="1"/>
  <c r="I771" i="14"/>
  <c r="K1079" i="14"/>
  <c r="M1079" i="14" s="1"/>
  <c r="J925" i="14"/>
  <c r="G1079" i="14"/>
  <c r="N1079" i="14" s="1"/>
  <c r="H617" i="14"/>
  <c r="I803" i="14"/>
  <c r="J957" i="14"/>
  <c r="H649" i="14"/>
  <c r="I819" i="14"/>
  <c r="J973" i="14"/>
  <c r="H665" i="14"/>
  <c r="F665" i="14"/>
  <c r="H697" i="14"/>
  <c r="J1005" i="14"/>
  <c r="I851" i="14"/>
  <c r="F697" i="14"/>
  <c r="H721" i="14"/>
  <c r="I875" i="14"/>
  <c r="J1029" i="14"/>
  <c r="F721" i="14"/>
  <c r="K628" i="14"/>
  <c r="G628" i="14"/>
  <c r="L782" i="14"/>
  <c r="K660" i="14"/>
  <c r="L814" i="14"/>
  <c r="G660" i="14"/>
  <c r="K740" i="14"/>
  <c r="L894" i="14"/>
  <c r="G740" i="14"/>
  <c r="S781" i="14"/>
  <c r="S759" i="14"/>
  <c r="J632" i="14"/>
  <c r="K786" i="14"/>
  <c r="G786" i="14"/>
  <c r="N786" i="14" s="1"/>
  <c r="L940" i="14"/>
  <c r="J740" i="14"/>
  <c r="L1048" i="14"/>
  <c r="G894" i="14"/>
  <c r="N894" i="14" s="1"/>
  <c r="K894" i="14"/>
  <c r="I706" i="14"/>
  <c r="J860" i="14"/>
  <c r="G1014" i="14"/>
  <c r="N1014" i="14" s="1"/>
  <c r="K1014" i="14"/>
  <c r="F596" i="14"/>
  <c r="I750" i="14"/>
  <c r="J904" i="14"/>
  <c r="K1058" i="14"/>
  <c r="G1058" i="14"/>
  <c r="N1058" i="14" s="1"/>
  <c r="J972" i="14"/>
  <c r="I818" i="14"/>
  <c r="O818" i="14" s="1"/>
  <c r="F664" i="14"/>
  <c r="H664" i="14"/>
  <c r="H604" i="14"/>
  <c r="H736" i="14"/>
  <c r="J1044" i="14"/>
  <c r="I890" i="14"/>
  <c r="O890" i="14" s="1"/>
  <c r="F736" i="14"/>
  <c r="K706" i="14"/>
  <c r="L860" i="14"/>
  <c r="G706" i="14"/>
  <c r="J668" i="14"/>
  <c r="L976" i="14"/>
  <c r="K822" i="14"/>
  <c r="G822" i="14"/>
  <c r="N822" i="14" s="1"/>
  <c r="I614" i="14"/>
  <c r="J768" i="14"/>
  <c r="K922" i="14"/>
  <c r="G922" i="14"/>
  <c r="N922" i="14" s="1"/>
  <c r="L1076" i="14"/>
  <c r="I694" i="14"/>
  <c r="J848" i="14"/>
  <c r="K1002" i="14"/>
  <c r="G1002" i="14"/>
  <c r="N1002" i="14" s="1"/>
  <c r="I734" i="14"/>
  <c r="J888" i="14"/>
  <c r="K1042" i="14"/>
  <c r="G1042" i="14"/>
  <c r="N1042" i="14" s="1"/>
  <c r="K1082" i="14"/>
  <c r="G1082" i="14"/>
  <c r="N1082" i="14" s="1"/>
  <c r="F620" i="14"/>
  <c r="I774" i="14"/>
  <c r="O774" i="14" s="1"/>
  <c r="J928" i="14"/>
  <c r="H620" i="14"/>
  <c r="J988" i="14"/>
  <c r="F680" i="14"/>
  <c r="H680" i="14"/>
  <c r="I834" i="14"/>
  <c r="O834" i="14" s="1"/>
  <c r="J1067" i="14"/>
  <c r="J1086" i="14"/>
  <c r="I932" i="14"/>
  <c r="F778" i="14"/>
  <c r="H778" i="14"/>
  <c r="F645" i="14"/>
  <c r="H714" i="14"/>
  <c r="K633" i="14"/>
  <c r="L787" i="14"/>
  <c r="G633" i="14"/>
  <c r="K649" i="14"/>
  <c r="L803" i="14"/>
  <c r="G649" i="14"/>
  <c r="K665" i="14"/>
  <c r="L819" i="14"/>
  <c r="G665" i="14"/>
  <c r="G681" i="14"/>
  <c r="K681" i="14"/>
  <c r="L835" i="14"/>
  <c r="G697" i="14"/>
  <c r="K697" i="14"/>
  <c r="L851" i="14"/>
  <c r="K713" i="14"/>
  <c r="L867" i="14"/>
  <c r="G713" i="14"/>
  <c r="G729" i="14"/>
  <c r="K729" i="14"/>
  <c r="L883" i="14"/>
  <c r="K745" i="14"/>
  <c r="L899" i="14"/>
  <c r="G745" i="14"/>
  <c r="J607" i="14"/>
  <c r="K761" i="14"/>
  <c r="L915" i="14"/>
  <c r="G761" i="14"/>
  <c r="N761" i="14" s="1"/>
  <c r="J623" i="14"/>
  <c r="K777" i="14"/>
  <c r="G777" i="14"/>
  <c r="N777" i="14" s="1"/>
  <c r="L931" i="14"/>
  <c r="J639" i="14"/>
  <c r="K793" i="14"/>
  <c r="L947" i="14"/>
  <c r="G793" i="14"/>
  <c r="N793" i="14" s="1"/>
  <c r="J655" i="14"/>
  <c r="K809" i="14"/>
  <c r="L963" i="14"/>
  <c r="G809" i="14"/>
  <c r="N809" i="14" s="1"/>
  <c r="J679" i="14"/>
  <c r="G833" i="14"/>
  <c r="N833" i="14" s="1"/>
  <c r="K833" i="14"/>
  <c r="L987" i="14"/>
  <c r="J711" i="14"/>
  <c r="L1019" i="14"/>
  <c r="K865" i="14"/>
  <c r="G865" i="14"/>
  <c r="N865" i="14" s="1"/>
  <c r="J743" i="14"/>
  <c r="K897" i="14"/>
  <c r="L1051" i="14"/>
  <c r="G897" i="14"/>
  <c r="N897" i="14" s="1"/>
  <c r="L1083" i="14"/>
  <c r="I621" i="14"/>
  <c r="J775" i="14"/>
  <c r="K929" i="14"/>
  <c r="G929" i="14"/>
  <c r="N929" i="14" s="1"/>
  <c r="I653" i="14"/>
  <c r="J807" i="14"/>
  <c r="K961" i="14"/>
  <c r="G961" i="14"/>
  <c r="N961" i="14" s="1"/>
  <c r="I685" i="14"/>
  <c r="K993" i="14"/>
  <c r="J839" i="14"/>
  <c r="G993" i="14"/>
  <c r="N993" i="14" s="1"/>
  <c r="K1009" i="14"/>
  <c r="I701" i="14"/>
  <c r="J855" i="14"/>
  <c r="G1009" i="14"/>
  <c r="N1009" i="14" s="1"/>
  <c r="I717" i="14"/>
  <c r="J871" i="14"/>
  <c r="G1025" i="14"/>
  <c r="N1025" i="14" s="1"/>
  <c r="K1025" i="14"/>
  <c r="I733" i="14"/>
  <c r="J887" i="14"/>
  <c r="K1041" i="14"/>
  <c r="G1041" i="14"/>
  <c r="N1041" i="14" s="1"/>
  <c r="K602" i="14"/>
  <c r="L624" i="14"/>
  <c r="L646" i="14"/>
  <c r="L756" i="14"/>
  <c r="L712" i="14"/>
  <c r="L734" i="14"/>
  <c r="L668" i="14"/>
  <c r="L690" i="14"/>
  <c r="G602" i="14"/>
  <c r="L800" i="14"/>
  <c r="K646" i="14"/>
  <c r="G646" i="14"/>
  <c r="K694" i="14"/>
  <c r="G694" i="14"/>
  <c r="L848" i="14"/>
  <c r="J604" i="14"/>
  <c r="G758" i="14"/>
  <c r="N758" i="14" s="1"/>
  <c r="K758" i="14"/>
  <c r="L912" i="14"/>
  <c r="J652" i="14"/>
  <c r="K806" i="14"/>
  <c r="L960" i="14"/>
  <c r="G806" i="14"/>
  <c r="N806" i="14" s="1"/>
  <c r="J704" i="14"/>
  <c r="K858" i="14"/>
  <c r="L1012" i="14"/>
  <c r="G858" i="14"/>
  <c r="N858" i="14" s="1"/>
  <c r="J764" i="14"/>
  <c r="I610" i="14"/>
  <c r="K918" i="14"/>
  <c r="G918" i="14"/>
  <c r="N918" i="14" s="1"/>
  <c r="L1072" i="14"/>
  <c r="I674" i="14"/>
  <c r="J828" i="14"/>
  <c r="K982" i="14"/>
  <c r="G982" i="14"/>
  <c r="N982" i="14" s="1"/>
  <c r="G603" i="14"/>
  <c r="K603" i="14"/>
  <c r="L669" i="14"/>
  <c r="L647" i="14"/>
  <c r="L625" i="14"/>
  <c r="L713" i="14"/>
  <c r="L735" i="14"/>
  <c r="L691" i="14"/>
  <c r="L757" i="14"/>
  <c r="K626" i="14"/>
  <c r="L780" i="14"/>
  <c r="G626" i="14"/>
  <c r="K658" i="14"/>
  <c r="L812" i="14"/>
  <c r="G658" i="14"/>
  <c r="K718" i="14"/>
  <c r="L872" i="14"/>
  <c r="G718" i="14"/>
  <c r="K782" i="14"/>
  <c r="G782" i="14"/>
  <c r="N782" i="14" s="1"/>
  <c r="L936" i="14"/>
  <c r="J628" i="14"/>
  <c r="J664" i="14"/>
  <c r="L972" i="14"/>
  <c r="K818" i="14"/>
  <c r="G818" i="14"/>
  <c r="N818" i="14" s="1"/>
  <c r="J720" i="14"/>
  <c r="K874" i="14"/>
  <c r="L1028" i="14"/>
  <c r="G874" i="14"/>
  <c r="N874" i="14" s="1"/>
  <c r="I642" i="14"/>
  <c r="J796" i="14"/>
  <c r="K950" i="14"/>
  <c r="G950" i="14"/>
  <c r="N950" i="14" s="1"/>
  <c r="J960" i="14"/>
  <c r="I806" i="14"/>
  <c r="O806" i="14" s="1"/>
  <c r="H652" i="14"/>
  <c r="F652" i="14"/>
  <c r="K698" i="14"/>
  <c r="L852" i="14"/>
  <c r="G698" i="14"/>
  <c r="J608" i="14"/>
  <c r="K762" i="14"/>
  <c r="L916" i="14"/>
  <c r="G762" i="14"/>
  <c r="N762" i="14" s="1"/>
  <c r="J748" i="14"/>
  <c r="K902" i="14"/>
  <c r="G902" i="14"/>
  <c r="N902" i="14" s="1"/>
  <c r="L1056" i="14"/>
  <c r="I662" i="14"/>
  <c r="J816" i="14"/>
  <c r="K970" i="14"/>
  <c r="G970" i="14"/>
  <c r="N970" i="14" s="1"/>
  <c r="I714" i="14"/>
  <c r="J868" i="14"/>
  <c r="K1022" i="14"/>
  <c r="G1022" i="14"/>
  <c r="N1022" i="14" s="1"/>
  <c r="K1086" i="14"/>
  <c r="G1086" i="14"/>
  <c r="N1086" i="14" s="1"/>
  <c r="J932" i="14"/>
  <c r="H624" i="14"/>
  <c r="I778" i="14"/>
  <c r="F624" i="14"/>
  <c r="H716" i="14"/>
  <c r="I870" i="14"/>
  <c r="J1024" i="14"/>
  <c r="F716" i="14"/>
  <c r="T1088" i="14" a="1"/>
  <c r="T1088" i="14" s="1"/>
  <c r="U1088" i="14" s="1"/>
  <c r="V1088" i="14" s="1"/>
  <c r="T1095" i="14" a="1"/>
  <c r="T1095" i="14" s="1"/>
  <c r="U1095" i="14" s="1"/>
  <c r="V1095" i="14" s="1"/>
  <c r="T1081" i="14" a="1"/>
  <c r="T1081" i="14" s="1"/>
  <c r="U1081" i="14" s="1"/>
  <c r="V1081" i="14" s="1"/>
  <c r="T1084" i="14" a="1"/>
  <c r="T1084" i="14" s="1"/>
  <c r="U1084" i="14" s="1"/>
  <c r="V1084" i="14" s="1"/>
  <c r="T1089" i="14" a="1"/>
  <c r="T1089" i="14" s="1"/>
  <c r="U1089" i="14" s="1"/>
  <c r="V1089" i="14" s="1"/>
  <c r="T1093" i="14" a="1"/>
  <c r="T1093" i="14" s="1"/>
  <c r="U1093" i="14" s="1"/>
  <c r="V1093" i="14" s="1"/>
  <c r="T1094" i="14" a="1"/>
  <c r="T1094" i="14" s="1"/>
  <c r="U1094" i="14" s="1"/>
  <c r="V1094" i="14" s="1"/>
  <c r="T1096" i="14" a="1"/>
  <c r="T1096" i="14" s="1"/>
  <c r="U1096" i="14" s="1"/>
  <c r="V1096" i="14" s="1"/>
  <c r="T1086" i="14" a="1"/>
  <c r="T1086" i="14" s="1"/>
  <c r="U1086" i="14" s="1"/>
  <c r="V1086" i="14" s="1"/>
  <c r="T1099" i="14" a="1"/>
  <c r="T1099" i="14" s="1"/>
  <c r="U1099" i="14" s="1"/>
  <c r="V1099" i="14" s="1"/>
  <c r="T1100" i="14" a="1"/>
  <c r="T1100" i="14" s="1"/>
  <c r="U1100" i="14" s="1"/>
  <c r="V1100" i="14" s="1"/>
  <c r="T1090" i="14" a="1"/>
  <c r="T1090" i="14" s="1"/>
  <c r="U1090" i="14" s="1"/>
  <c r="V1090" i="14" s="1"/>
  <c r="T1092" i="14" a="1"/>
  <c r="T1092" i="14" s="1"/>
  <c r="U1092" i="14" s="1"/>
  <c r="V1092" i="14" s="1"/>
  <c r="T1080" i="14" a="1"/>
  <c r="T1080" i="14" s="1"/>
  <c r="U1080" i="14" s="1"/>
  <c r="V1080" i="14" s="1"/>
  <c r="T1083" i="14" a="1"/>
  <c r="T1083" i="14" s="1"/>
  <c r="U1083" i="14" s="1"/>
  <c r="V1083" i="14" s="1"/>
  <c r="T1097" i="14" a="1"/>
  <c r="T1097" i="14" s="1"/>
  <c r="U1097" i="14" s="1"/>
  <c r="V1097" i="14" s="1"/>
  <c r="T1082" i="14" a="1"/>
  <c r="T1082" i="14" s="1"/>
  <c r="U1082" i="14" s="1"/>
  <c r="V1082" i="14" s="1"/>
  <c r="T1091" i="14" a="1"/>
  <c r="T1091" i="14" s="1"/>
  <c r="U1091" i="14" s="1"/>
  <c r="V1091" i="14" s="1"/>
  <c r="T1101" i="14" a="1"/>
  <c r="T1101" i="14" s="1"/>
  <c r="U1101" i="14" s="1"/>
  <c r="V1101" i="14" s="1"/>
  <c r="T1085" i="14" a="1"/>
  <c r="T1085" i="14" s="1"/>
  <c r="U1085" i="14" s="1"/>
  <c r="V1085" i="14" s="1"/>
  <c r="T1098" i="14" a="1"/>
  <c r="T1098" i="14" s="1"/>
  <c r="U1098" i="14" s="1"/>
  <c r="V1098" i="14" s="1"/>
  <c r="T1087" i="14" a="1"/>
  <c r="T1087" i="14" s="1"/>
  <c r="U1087" i="14" s="1"/>
  <c r="V1087" i="14" s="1"/>
  <c r="K596" i="14"/>
  <c r="L618" i="14"/>
  <c r="L662" i="14"/>
  <c r="L684" i="14"/>
  <c r="L728" i="14"/>
  <c r="L640" i="14"/>
  <c r="L706" i="14"/>
  <c r="L750" i="14"/>
  <c r="G596" i="14"/>
  <c r="G600" i="14"/>
  <c r="L622" i="14"/>
  <c r="L644" i="14"/>
  <c r="L666" i="14"/>
  <c r="L688" i="14"/>
  <c r="L710" i="14"/>
  <c r="L732" i="14"/>
  <c r="L754" i="14"/>
  <c r="K600" i="14"/>
  <c r="L638" i="14"/>
  <c r="L682" i="14"/>
  <c r="K616" i="14"/>
  <c r="G616" i="14"/>
  <c r="L726" i="14"/>
  <c r="L704" i="14"/>
  <c r="L770" i="14"/>
  <c r="L748" i="14"/>
  <c r="L660" i="14"/>
  <c r="H606" i="14"/>
  <c r="F738" i="14"/>
  <c r="J1046" i="14"/>
  <c r="I892" i="14"/>
  <c r="O892" i="14" s="1"/>
  <c r="H738" i="14"/>
  <c r="J691" i="14"/>
  <c r="K845" i="14"/>
  <c r="L999" i="14"/>
  <c r="G845" i="14"/>
  <c r="N845" i="14" s="1"/>
  <c r="J723" i="14"/>
  <c r="L1031" i="14"/>
  <c r="K877" i="14"/>
  <c r="G877" i="14"/>
  <c r="N877" i="14" s="1"/>
  <c r="I601" i="14"/>
  <c r="J755" i="14"/>
  <c r="K909" i="14"/>
  <c r="L1063" i="14"/>
  <c r="G909" i="14"/>
  <c r="N909" i="14" s="1"/>
  <c r="L1091" i="14"/>
  <c r="I629" i="14"/>
  <c r="J783" i="14"/>
  <c r="K937" i="14"/>
  <c r="G937" i="14"/>
  <c r="N937" i="14" s="1"/>
  <c r="I661" i="14"/>
  <c r="J815" i="14"/>
  <c r="K969" i="14"/>
  <c r="G969" i="14"/>
  <c r="N969" i="14" s="1"/>
  <c r="F595" i="14"/>
  <c r="I749" i="14"/>
  <c r="H595" i="14"/>
  <c r="J903" i="14"/>
  <c r="K1057" i="14"/>
  <c r="G1057" i="14"/>
  <c r="N1057" i="14" s="1"/>
  <c r="F611" i="14"/>
  <c r="H611" i="14"/>
  <c r="I765" i="14"/>
  <c r="J919" i="14"/>
  <c r="K1073" i="14"/>
  <c r="G1073" i="14"/>
  <c r="N1073" i="14" s="1"/>
  <c r="K1089" i="14"/>
  <c r="G1089" i="14"/>
  <c r="N1089" i="14" s="1"/>
  <c r="H627" i="14"/>
  <c r="O627" i="14" s="1"/>
  <c r="I781" i="14"/>
  <c r="J935" i="14"/>
  <c r="F627" i="14"/>
  <c r="H643" i="14"/>
  <c r="I797" i="14"/>
  <c r="J951" i="14"/>
  <c r="F643" i="14"/>
  <c r="H659" i="14"/>
  <c r="I813" i="14"/>
  <c r="J967" i="14"/>
  <c r="F659" i="14"/>
  <c r="J983" i="14"/>
  <c r="F675" i="14"/>
  <c r="I829" i="14"/>
  <c r="H675" i="14"/>
  <c r="J999" i="14"/>
  <c r="F691" i="14"/>
  <c r="I845" i="14"/>
  <c r="H691" i="14"/>
  <c r="F707" i="14"/>
  <c r="I861" i="14"/>
  <c r="O861" i="14" s="1"/>
  <c r="J1015" i="14"/>
  <c r="H707" i="14"/>
  <c r="I877" i="14"/>
  <c r="O877" i="14" s="1"/>
  <c r="J1031" i="14"/>
  <c r="F723" i="14"/>
  <c r="H723" i="14"/>
  <c r="K619" i="14"/>
  <c r="G619" i="14"/>
  <c r="L773" i="14"/>
  <c r="G635" i="14"/>
  <c r="K635" i="14"/>
  <c r="L789" i="14"/>
  <c r="K651" i="14"/>
  <c r="L805" i="14"/>
  <c r="G651" i="14"/>
  <c r="G667" i="14"/>
  <c r="K667" i="14"/>
  <c r="L821" i="14"/>
  <c r="K683" i="14"/>
  <c r="L837" i="14"/>
  <c r="G683" i="14"/>
  <c r="K699" i="14"/>
  <c r="G699" i="14"/>
  <c r="L853" i="14"/>
  <c r="K715" i="14"/>
  <c r="L869" i="14"/>
  <c r="G715" i="14"/>
  <c r="L885" i="14"/>
  <c r="K731" i="14"/>
  <c r="G731" i="14"/>
  <c r="K747" i="14"/>
  <c r="L901" i="14"/>
  <c r="G747" i="14"/>
  <c r="J609" i="14"/>
  <c r="K763" i="14"/>
  <c r="L917" i="14"/>
  <c r="G763" i="14"/>
  <c r="J625" i="14"/>
  <c r="K779" i="14"/>
  <c r="L933" i="14"/>
  <c r="G779" i="14"/>
  <c r="N779" i="14" s="1"/>
  <c r="J641" i="14"/>
  <c r="K795" i="14"/>
  <c r="L949" i="14"/>
  <c r="G795" i="14"/>
  <c r="N795" i="14" s="1"/>
  <c r="J657" i="14"/>
  <c r="K811" i="14"/>
  <c r="L965" i="14"/>
  <c r="G811" i="14"/>
  <c r="N811" i="14" s="1"/>
  <c r="J673" i="14"/>
  <c r="K827" i="14"/>
  <c r="L981" i="14"/>
  <c r="G827" i="14"/>
  <c r="N827" i="14" s="1"/>
  <c r="J689" i="14"/>
  <c r="K843" i="14"/>
  <c r="L997" i="14"/>
  <c r="G843" i="14"/>
  <c r="N843" i="14" s="1"/>
  <c r="J705" i="14"/>
  <c r="K859" i="14"/>
  <c r="G859" i="14"/>
  <c r="N859" i="14" s="1"/>
  <c r="L1013" i="14"/>
  <c r="J721" i="14"/>
  <c r="K875" i="14"/>
  <c r="L1029" i="14"/>
  <c r="G875" i="14"/>
  <c r="N875" i="14" s="1"/>
  <c r="J737" i="14"/>
  <c r="K891" i="14"/>
  <c r="G891" i="14"/>
  <c r="N891" i="14" s="1"/>
  <c r="L1045" i="14"/>
  <c r="I599" i="14"/>
  <c r="J753" i="14"/>
  <c r="K907" i="14"/>
  <c r="G907" i="14"/>
  <c r="N907" i="14" s="1"/>
  <c r="L1061" i="14"/>
  <c r="M1061" i="14" s="1"/>
  <c r="I615" i="14"/>
  <c r="K923" i="14"/>
  <c r="G923" i="14"/>
  <c r="N923" i="14" s="1"/>
  <c r="J769" i="14"/>
  <c r="L1077" i="14"/>
  <c r="L1093" i="14"/>
  <c r="I631" i="14"/>
  <c r="J785" i="14"/>
  <c r="G939" i="14"/>
  <c r="N939" i="14" s="1"/>
  <c r="K939" i="14"/>
  <c r="I647" i="14"/>
  <c r="G955" i="14"/>
  <c r="N955" i="14" s="1"/>
  <c r="J801" i="14"/>
  <c r="K955" i="14"/>
  <c r="I663" i="14"/>
  <c r="J817" i="14"/>
  <c r="K971" i="14"/>
  <c r="G971" i="14"/>
  <c r="N971" i="14" s="1"/>
  <c r="I679" i="14"/>
  <c r="K987" i="14"/>
  <c r="J833" i="14"/>
  <c r="G987" i="14"/>
  <c r="N987" i="14" s="1"/>
  <c r="I695" i="14"/>
  <c r="G1003" i="14"/>
  <c r="N1003" i="14" s="1"/>
  <c r="K1003" i="14"/>
  <c r="J849" i="14"/>
  <c r="I711" i="14"/>
  <c r="J865" i="14"/>
  <c r="K1019" i="14"/>
  <c r="G1019" i="14"/>
  <c r="N1019" i="14" s="1"/>
  <c r="I727" i="14"/>
  <c r="K1035" i="14"/>
  <c r="J881" i="14"/>
  <c r="G1035" i="14"/>
  <c r="N1035" i="14" s="1"/>
  <c r="I743" i="14"/>
  <c r="J897" i="14"/>
  <c r="K1051" i="14"/>
  <c r="G1051" i="14"/>
  <c r="N1051" i="14" s="1"/>
  <c r="F605" i="14"/>
  <c r="I759" i="14"/>
  <c r="J913" i="14"/>
  <c r="G1067" i="14"/>
  <c r="N1067" i="14" s="1"/>
  <c r="K1067" i="14"/>
  <c r="H605" i="14"/>
  <c r="G1083" i="14"/>
  <c r="N1083" i="14" s="1"/>
  <c r="K1083" i="14"/>
  <c r="I775" i="14"/>
  <c r="J929" i="14"/>
  <c r="H621" i="14"/>
  <c r="K1099" i="14"/>
  <c r="G1099" i="14"/>
  <c r="N1099" i="14" s="1"/>
  <c r="I791" i="14"/>
  <c r="O791" i="14" s="1"/>
  <c r="J945" i="14"/>
  <c r="H637" i="14"/>
  <c r="I807" i="14"/>
  <c r="J961" i="14"/>
  <c r="H653" i="14"/>
  <c r="F653" i="14"/>
  <c r="I823" i="14"/>
  <c r="J977" i="14"/>
  <c r="H669" i="14"/>
  <c r="F669" i="14"/>
  <c r="I839" i="14"/>
  <c r="H685" i="14"/>
  <c r="J993" i="14"/>
  <c r="F685" i="14"/>
  <c r="H701" i="14"/>
  <c r="I855" i="14"/>
  <c r="J1009" i="14"/>
  <c r="F701" i="14"/>
  <c r="H745" i="14"/>
  <c r="J1053" i="14"/>
  <c r="I899" i="14"/>
  <c r="O899" i="14" s="1"/>
  <c r="F745" i="14"/>
  <c r="H725" i="14"/>
  <c r="J1033" i="14"/>
  <c r="I879" i="14"/>
  <c r="F725" i="14"/>
  <c r="G632" i="14"/>
  <c r="K632" i="14"/>
  <c r="L786" i="14"/>
  <c r="K648" i="14"/>
  <c r="L802" i="14"/>
  <c r="G648" i="14"/>
  <c r="N648" i="14" s="1"/>
  <c r="K664" i="14"/>
  <c r="L818" i="14"/>
  <c r="G664" i="14"/>
  <c r="K680" i="14"/>
  <c r="G680" i="14"/>
  <c r="L834" i="14"/>
  <c r="K696" i="14"/>
  <c r="L850" i="14"/>
  <c r="G696" i="14"/>
  <c r="K712" i="14"/>
  <c r="L866" i="14"/>
  <c r="G712" i="14"/>
  <c r="K728" i="14"/>
  <c r="L882" i="14"/>
  <c r="G728" i="14"/>
  <c r="K744" i="14"/>
  <c r="L898" i="14"/>
  <c r="G744" i="14"/>
  <c r="J606" i="14"/>
  <c r="K760" i="14"/>
  <c r="L914" i="14"/>
  <c r="G760" i="14"/>
  <c r="N760" i="14" s="1"/>
  <c r="J622" i="14"/>
  <c r="K776" i="14"/>
  <c r="L930" i="14"/>
  <c r="G776" i="14"/>
  <c r="N776" i="14" s="1"/>
  <c r="J638" i="14"/>
  <c r="L946" i="14"/>
  <c r="K792" i="14"/>
  <c r="G792" i="14"/>
  <c r="H729" i="14"/>
  <c r="I883" i="14"/>
  <c r="J1037" i="14"/>
  <c r="F729" i="14"/>
  <c r="I816" i="14"/>
  <c r="O816" i="14" s="1"/>
  <c r="J970" i="14"/>
  <c r="H662" i="14"/>
  <c r="F662" i="14"/>
  <c r="F694" i="14"/>
  <c r="J1002" i="14"/>
  <c r="I848" i="14"/>
  <c r="H694" i="14"/>
  <c r="L631" i="14"/>
  <c r="K609" i="14"/>
  <c r="L653" i="14"/>
  <c r="L741" i="14"/>
  <c r="L763" i="14"/>
  <c r="L675" i="14"/>
  <c r="L719" i="14"/>
  <c r="L697" i="14"/>
  <c r="G609" i="14"/>
  <c r="J650" i="14"/>
  <c r="K804" i="14"/>
  <c r="L958" i="14"/>
  <c r="G804" i="14"/>
  <c r="N804" i="14" s="1"/>
  <c r="J666" i="14"/>
  <c r="K820" i="14"/>
  <c r="L974" i="14"/>
  <c r="G820" i="14"/>
  <c r="N820" i="14" s="1"/>
  <c r="J682" i="14"/>
  <c r="K836" i="14"/>
  <c r="L990" i="14"/>
  <c r="G836" i="14"/>
  <c r="N836" i="14" s="1"/>
  <c r="J698" i="14"/>
  <c r="L1006" i="14"/>
  <c r="K852" i="14"/>
  <c r="G852" i="14"/>
  <c r="N852" i="14" s="1"/>
  <c r="J714" i="14"/>
  <c r="K868" i="14"/>
  <c r="G868" i="14"/>
  <c r="N868" i="14" s="1"/>
  <c r="L1022" i="14"/>
  <c r="J730" i="14"/>
  <c r="K884" i="14"/>
  <c r="L1038" i="14"/>
  <c r="G884" i="14"/>
  <c r="N884" i="14" s="1"/>
  <c r="J746" i="14"/>
  <c r="K900" i="14"/>
  <c r="L1054" i="14"/>
  <c r="G900" i="14"/>
  <c r="N900" i="14" s="1"/>
  <c r="I608" i="14"/>
  <c r="K916" i="14"/>
  <c r="J762" i="14"/>
  <c r="L1070" i="14"/>
  <c r="G916" i="14"/>
  <c r="N916" i="14" s="1"/>
  <c r="L1086" i="14"/>
  <c r="I624" i="14"/>
  <c r="J778" i="14"/>
  <c r="K932" i="14"/>
  <c r="G932" i="14"/>
  <c r="N932" i="14" s="1"/>
  <c r="I640" i="14"/>
  <c r="J794" i="14"/>
  <c r="K948" i="14"/>
  <c r="G948" i="14"/>
  <c r="N948" i="14" s="1"/>
  <c r="I656" i="14"/>
  <c r="J810" i="14"/>
  <c r="K964" i="14"/>
  <c r="G964" i="14"/>
  <c r="N964" i="14" s="1"/>
  <c r="I672" i="14"/>
  <c r="J826" i="14"/>
  <c r="K980" i="14"/>
  <c r="G980" i="14"/>
  <c r="N980" i="14" s="1"/>
  <c r="I688" i="14"/>
  <c r="J842" i="14"/>
  <c r="K996" i="14"/>
  <c r="G996" i="14"/>
  <c r="N996" i="14" s="1"/>
  <c r="I704" i="14"/>
  <c r="K1012" i="14"/>
  <c r="J858" i="14"/>
  <c r="G1012" i="14"/>
  <c r="N1012" i="14" s="1"/>
  <c r="I720" i="14"/>
  <c r="J874" i="14"/>
  <c r="G1028" i="14"/>
  <c r="N1028" i="14" s="1"/>
  <c r="K1028" i="14"/>
  <c r="I736" i="14"/>
  <c r="J890" i="14"/>
  <c r="G1044" i="14"/>
  <c r="N1044" i="14" s="1"/>
  <c r="K1044" i="14"/>
  <c r="H598" i="14"/>
  <c r="I752" i="14"/>
  <c r="J906" i="14"/>
  <c r="G1060" i="14"/>
  <c r="N1060" i="14" s="1"/>
  <c r="K1060" i="14"/>
  <c r="M1060" i="14" s="1"/>
  <c r="F598" i="14"/>
  <c r="H614" i="14"/>
  <c r="I768" i="14"/>
  <c r="O768" i="14" s="1"/>
  <c r="J922" i="14"/>
  <c r="K1076" i="14"/>
  <c r="G1076" i="14"/>
  <c r="N1076" i="14" s="1"/>
  <c r="F614" i="14"/>
  <c r="K1092" i="14"/>
  <c r="G1092" i="14"/>
  <c r="N1092" i="14" s="1"/>
  <c r="J938" i="14"/>
  <c r="F630" i="14"/>
  <c r="I784" i="14"/>
  <c r="H630" i="14"/>
  <c r="I804" i="14"/>
  <c r="J958" i="14"/>
  <c r="F650" i="14"/>
  <c r="H650" i="14"/>
  <c r="J982" i="14"/>
  <c r="I828" i="14"/>
  <c r="O828" i="14" s="1"/>
  <c r="F674" i="14"/>
  <c r="H674" i="14"/>
  <c r="J1042" i="14"/>
  <c r="I888" i="14"/>
  <c r="F734" i="14"/>
  <c r="H734" i="14"/>
  <c r="K613" i="14"/>
  <c r="L657" i="14"/>
  <c r="L701" i="14"/>
  <c r="L635" i="14"/>
  <c r="L767" i="14"/>
  <c r="L679" i="14"/>
  <c r="L723" i="14"/>
  <c r="L745" i="14"/>
  <c r="G613" i="14"/>
  <c r="G599" i="14"/>
  <c r="K599" i="14"/>
  <c r="L665" i="14"/>
  <c r="L687" i="14"/>
  <c r="L709" i="14"/>
  <c r="L731" i="14"/>
  <c r="L621" i="14"/>
  <c r="L643" i="14"/>
  <c r="L753" i="14"/>
  <c r="J676" i="14"/>
  <c r="K830" i="14"/>
  <c r="L984" i="14"/>
  <c r="G830" i="14"/>
  <c r="N830" i="14" s="1"/>
  <c r="I602" i="14"/>
  <c r="J756" i="14"/>
  <c r="K910" i="14"/>
  <c r="L1064" i="14"/>
  <c r="G910" i="14"/>
  <c r="N910" i="14" s="1"/>
  <c r="I718" i="14"/>
  <c r="J872" i="14"/>
  <c r="K1026" i="14"/>
  <c r="G1026" i="14"/>
  <c r="N1026" i="14" s="1"/>
  <c r="F604" i="14"/>
  <c r="I758" i="14"/>
  <c r="J912" i="14"/>
  <c r="K1066" i="14"/>
  <c r="G1066" i="14"/>
  <c r="N1066" i="14" s="1"/>
  <c r="J984" i="14"/>
  <c r="M984" i="14" s="1"/>
  <c r="F676" i="14"/>
  <c r="I830" i="14"/>
  <c r="O830" i="14" s="1"/>
  <c r="H676" i="14"/>
  <c r="H612" i="14"/>
  <c r="I898" i="14"/>
  <c r="J1052" i="14"/>
  <c r="F744" i="14"/>
  <c r="K722" i="14"/>
  <c r="L876" i="14"/>
  <c r="G722" i="14"/>
  <c r="J700" i="14"/>
  <c r="K854" i="14"/>
  <c r="L1008" i="14"/>
  <c r="G854" i="14"/>
  <c r="N854" i="14" s="1"/>
  <c r="L1096" i="14"/>
  <c r="M1096" i="14" s="1"/>
  <c r="I634" i="14"/>
  <c r="J788" i="14"/>
  <c r="G942" i="14"/>
  <c r="N942" i="14" s="1"/>
  <c r="K942" i="14"/>
  <c r="I702" i="14"/>
  <c r="J856" i="14"/>
  <c r="G1010" i="14"/>
  <c r="N1010" i="14" s="1"/>
  <c r="K1010" i="14"/>
  <c r="I742" i="14"/>
  <c r="K1050" i="14"/>
  <c r="J896" i="14"/>
  <c r="G1050" i="14"/>
  <c r="N1050" i="14" s="1"/>
  <c r="K1090" i="14"/>
  <c r="M1090" i="14" s="1"/>
  <c r="G1090" i="14"/>
  <c r="N1090" i="14" s="1"/>
  <c r="F628" i="14"/>
  <c r="I782" i="14"/>
  <c r="O782" i="14" s="1"/>
  <c r="J936" i="14"/>
  <c r="M936" i="14" s="1"/>
  <c r="H628" i="14"/>
  <c r="H688" i="14"/>
  <c r="I842" i="14"/>
  <c r="J996" i="14"/>
  <c r="F688" i="14"/>
  <c r="O923" i="14"/>
  <c r="O930" i="14"/>
  <c r="O936" i="14"/>
  <c r="I913" i="14"/>
  <c r="O913" i="14" s="1"/>
  <c r="M1084" i="14"/>
  <c r="J1014" i="14"/>
  <c r="I868" i="14"/>
  <c r="O868" i="14" s="1"/>
  <c r="I872" i="14"/>
  <c r="O872" i="14" s="1"/>
  <c r="J1034" i="14"/>
  <c r="H765" i="14"/>
  <c r="O765" i="14" s="1"/>
  <c r="J1064" i="14"/>
  <c r="I864" i="14"/>
  <c r="I876" i="14"/>
  <c r="O876" i="14" s="1"/>
  <c r="I907" i="14"/>
  <c r="H763" i="14"/>
  <c r="F770" i="14"/>
  <c r="H708" i="14"/>
  <c r="F712" i="14"/>
  <c r="H720" i="14"/>
  <c r="F724" i="14"/>
  <c r="F728" i="14"/>
  <c r="H596" i="14"/>
  <c r="N1078" i="14"/>
  <c r="T1076" i="14" a="1"/>
  <c r="T1076" i="14" s="1"/>
  <c r="U1076" i="14" s="1"/>
  <c r="V1076" i="14" s="1"/>
  <c r="T1075" i="14" a="1"/>
  <c r="T1075" i="14" s="1"/>
  <c r="U1075" i="14" s="1"/>
  <c r="V1075" i="14" s="1"/>
  <c r="T1073" i="14" a="1"/>
  <c r="T1073" i="14" s="1"/>
  <c r="U1073" i="14" s="1"/>
  <c r="V1073" i="14" s="1"/>
  <c r="T1065" i="14" a="1"/>
  <c r="T1065" i="14" s="1"/>
  <c r="U1065" i="14" s="1"/>
  <c r="V1065" i="14" s="1"/>
  <c r="T1064" i="14" a="1"/>
  <c r="T1064" i="14" s="1"/>
  <c r="U1064" i="14" s="1"/>
  <c r="V1064" i="14" s="1"/>
  <c r="T1059" i="14" a="1"/>
  <c r="T1059" i="14" s="1"/>
  <c r="U1059" i="14" s="1"/>
  <c r="V1059" i="14" s="1"/>
  <c r="T1054" i="14" a="1"/>
  <c r="T1054" i="14" s="1"/>
  <c r="U1054" i="14" s="1"/>
  <c r="V1054" i="14" s="1"/>
  <c r="T1049" i="14" a="1"/>
  <c r="T1049" i="14" s="1"/>
  <c r="U1049" i="14" s="1"/>
  <c r="V1049" i="14" s="1"/>
  <c r="T1048" i="14" a="1"/>
  <c r="T1048" i="14" s="1"/>
  <c r="U1048" i="14" s="1"/>
  <c r="V1048" i="14" s="1"/>
  <c r="T1043" i="14" a="1"/>
  <c r="T1043" i="14" s="1"/>
  <c r="U1043" i="14" s="1"/>
  <c r="V1043" i="14" s="1"/>
  <c r="T1038" i="14" a="1"/>
  <c r="T1038" i="14" s="1"/>
  <c r="U1038" i="14" s="1"/>
  <c r="V1038" i="14" s="1"/>
  <c r="T1033" i="14" a="1"/>
  <c r="T1033" i="14" s="1"/>
  <c r="U1033" i="14" s="1"/>
  <c r="V1033" i="14" s="1"/>
  <c r="T1032" i="14" a="1"/>
  <c r="T1032" i="14" s="1"/>
  <c r="U1032" i="14" s="1"/>
  <c r="V1032" i="14" s="1"/>
  <c r="T1027" i="14" a="1"/>
  <c r="T1027" i="14" s="1"/>
  <c r="U1027" i="14" s="1"/>
  <c r="V1027" i="14" s="1"/>
  <c r="T1022" i="14" a="1"/>
  <c r="T1022" i="14" s="1"/>
  <c r="U1022" i="14" s="1"/>
  <c r="V1022" i="14" s="1"/>
  <c r="T1017" i="14" a="1"/>
  <c r="T1017" i="14" s="1"/>
  <c r="U1017" i="14" s="1"/>
  <c r="V1017" i="14" s="1"/>
  <c r="T1016" i="14" a="1"/>
  <c r="T1016" i="14" s="1"/>
  <c r="U1016" i="14" s="1"/>
  <c r="V1016" i="14" s="1"/>
  <c r="T1011" i="14" a="1"/>
  <c r="T1011" i="14" s="1"/>
  <c r="U1011" i="14" s="1"/>
  <c r="V1011" i="14" s="1"/>
  <c r="T1006" i="14" a="1"/>
  <c r="T1006" i="14" s="1"/>
  <c r="U1006" i="14" s="1"/>
  <c r="V1006" i="14" s="1"/>
  <c r="T1001" i="14" a="1"/>
  <c r="T1001" i="14" s="1"/>
  <c r="U1001" i="14" s="1"/>
  <c r="V1001" i="14" s="1"/>
  <c r="T1000" i="14" a="1"/>
  <c r="T1000" i="14" s="1"/>
  <c r="U1000" i="14" s="1"/>
  <c r="V1000" i="14" s="1"/>
  <c r="T995" i="14" a="1"/>
  <c r="T995" i="14" s="1"/>
  <c r="U995" i="14" s="1"/>
  <c r="V995" i="14" s="1"/>
  <c r="T991" i="14" a="1"/>
  <c r="T991" i="14" s="1"/>
  <c r="U991" i="14" s="1"/>
  <c r="V991" i="14" s="1"/>
  <c r="T987" i="14" a="1"/>
  <c r="T987" i="14" s="1"/>
  <c r="U987" i="14" s="1"/>
  <c r="V987" i="14" s="1"/>
  <c r="T983" i="14" a="1"/>
  <c r="T983" i="14" s="1"/>
  <c r="U983" i="14" s="1"/>
  <c r="V983" i="14" s="1"/>
  <c r="T979" i="14" a="1"/>
  <c r="T979" i="14" s="1"/>
  <c r="U979" i="14" s="1"/>
  <c r="V979" i="14" s="1"/>
  <c r="T1078" i="14" a="1"/>
  <c r="T1078" i="14" s="1"/>
  <c r="U1078" i="14" s="1"/>
  <c r="V1078" i="14" s="1"/>
  <c r="T1077" i="14" a="1"/>
  <c r="T1077" i="14" s="1"/>
  <c r="U1077" i="14" s="1"/>
  <c r="V1077" i="14" s="1"/>
  <c r="T1066" i="14" a="1"/>
  <c r="T1066" i="14" s="1"/>
  <c r="U1066" i="14" s="1"/>
  <c r="V1066" i="14" s="1"/>
  <c r="T1061" i="14" a="1"/>
  <c r="T1061" i="14" s="1"/>
  <c r="U1061" i="14" s="1"/>
  <c r="V1061" i="14" s="1"/>
  <c r="T1060" i="14" a="1"/>
  <c r="T1060" i="14" s="1"/>
  <c r="U1060" i="14" s="1"/>
  <c r="V1060" i="14" s="1"/>
  <c r="T1055" i="14" a="1"/>
  <c r="T1055" i="14" s="1"/>
  <c r="U1055" i="14" s="1"/>
  <c r="V1055" i="14" s="1"/>
  <c r="T1050" i="14" a="1"/>
  <c r="T1050" i="14" s="1"/>
  <c r="U1050" i="14" s="1"/>
  <c r="V1050" i="14" s="1"/>
  <c r="T1045" i="14" a="1"/>
  <c r="T1045" i="14" s="1"/>
  <c r="U1045" i="14" s="1"/>
  <c r="V1045" i="14" s="1"/>
  <c r="T1044" i="14" a="1"/>
  <c r="T1044" i="14" s="1"/>
  <c r="U1044" i="14" s="1"/>
  <c r="V1044" i="14" s="1"/>
  <c r="T1039" i="14" a="1"/>
  <c r="T1039" i="14" s="1"/>
  <c r="U1039" i="14" s="1"/>
  <c r="V1039" i="14" s="1"/>
  <c r="T1034" i="14" a="1"/>
  <c r="T1034" i="14" s="1"/>
  <c r="U1034" i="14" s="1"/>
  <c r="V1034" i="14" s="1"/>
  <c r="T1029" i="14" a="1"/>
  <c r="T1029" i="14" s="1"/>
  <c r="U1029" i="14" s="1"/>
  <c r="V1029" i="14" s="1"/>
  <c r="T1028" i="14" a="1"/>
  <c r="T1028" i="14" s="1"/>
  <c r="U1028" i="14" s="1"/>
  <c r="V1028" i="14" s="1"/>
  <c r="T1023" i="14" a="1"/>
  <c r="T1023" i="14" s="1"/>
  <c r="U1023" i="14" s="1"/>
  <c r="V1023" i="14" s="1"/>
  <c r="T1018" i="14" a="1"/>
  <c r="T1018" i="14" s="1"/>
  <c r="U1018" i="14" s="1"/>
  <c r="V1018" i="14" s="1"/>
  <c r="T1013" i="14" a="1"/>
  <c r="T1013" i="14" s="1"/>
  <c r="U1013" i="14" s="1"/>
  <c r="V1013" i="14" s="1"/>
  <c r="T1012" i="14" a="1"/>
  <c r="T1012" i="14" s="1"/>
  <c r="U1012" i="14" s="1"/>
  <c r="V1012" i="14" s="1"/>
  <c r="T1007" i="14" a="1"/>
  <c r="T1007" i="14" s="1"/>
  <c r="U1007" i="14" s="1"/>
  <c r="V1007" i="14" s="1"/>
  <c r="T1002" i="14" a="1"/>
  <c r="T1002" i="14" s="1"/>
  <c r="U1002" i="14" s="1"/>
  <c r="V1002" i="14" s="1"/>
  <c r="T997" i="14" a="1"/>
  <c r="T997" i="14" s="1"/>
  <c r="U997" i="14" s="1"/>
  <c r="V997" i="14" s="1"/>
  <c r="T996" i="14" a="1"/>
  <c r="T996" i="14" s="1"/>
  <c r="U996" i="14" s="1"/>
  <c r="V996" i="14" s="1"/>
  <c r="T992" i="14" a="1"/>
  <c r="T992" i="14" s="1"/>
  <c r="U992" i="14" s="1"/>
  <c r="V992" i="14" s="1"/>
  <c r="T988" i="14" a="1"/>
  <c r="T988" i="14" s="1"/>
  <c r="U988" i="14" s="1"/>
  <c r="V988" i="14" s="1"/>
  <c r="T984" i="14" a="1"/>
  <c r="T984" i="14" s="1"/>
  <c r="U984" i="14" s="1"/>
  <c r="V984" i="14" s="1"/>
  <c r="T980" i="14" a="1"/>
  <c r="T980" i="14" s="1"/>
  <c r="U980" i="14" s="1"/>
  <c r="V980" i="14" s="1"/>
  <c r="T976" i="14" a="1"/>
  <c r="T976" i="14" s="1"/>
  <c r="U976" i="14" s="1"/>
  <c r="V976" i="14" s="1"/>
  <c r="T1079" i="14" a="1"/>
  <c r="T1079" i="14" s="1"/>
  <c r="U1079" i="14" s="1"/>
  <c r="V1079" i="14" s="1"/>
  <c r="T1070" i="14" a="1"/>
  <c r="T1070" i="14" s="1"/>
  <c r="U1070" i="14" s="1"/>
  <c r="V1070" i="14" s="1"/>
  <c r="T1056" i="14" a="1"/>
  <c r="T1056" i="14" s="1"/>
  <c r="U1056" i="14" s="1"/>
  <c r="V1056" i="14" s="1"/>
  <c r="T1051" i="14" a="1"/>
  <c r="T1051" i="14" s="1"/>
  <c r="U1051" i="14" s="1"/>
  <c r="V1051" i="14" s="1"/>
  <c r="T1046" i="14" a="1"/>
  <c r="T1046" i="14" s="1"/>
  <c r="U1046" i="14" s="1"/>
  <c r="V1046" i="14" s="1"/>
  <c r="T1041" i="14" a="1"/>
  <c r="T1041" i="14" s="1"/>
  <c r="U1041" i="14" s="1"/>
  <c r="V1041" i="14" s="1"/>
  <c r="T1024" i="14" a="1"/>
  <c r="T1024" i="14" s="1"/>
  <c r="U1024" i="14" s="1"/>
  <c r="V1024" i="14" s="1"/>
  <c r="T1019" i="14" a="1"/>
  <c r="T1019" i="14" s="1"/>
  <c r="U1019" i="14" s="1"/>
  <c r="V1019" i="14" s="1"/>
  <c r="T1014" i="14" a="1"/>
  <c r="T1014" i="14" s="1"/>
  <c r="U1014" i="14" s="1"/>
  <c r="V1014" i="14" s="1"/>
  <c r="T1009" i="14" a="1"/>
  <c r="T1009" i="14" s="1"/>
  <c r="U1009" i="14" s="1"/>
  <c r="V1009" i="14" s="1"/>
  <c r="T989" i="14" a="1"/>
  <c r="T989" i="14" s="1"/>
  <c r="U989" i="14" s="1"/>
  <c r="V989" i="14" s="1"/>
  <c r="T981" i="14" a="1"/>
  <c r="T981" i="14" s="1"/>
  <c r="U981" i="14" s="1"/>
  <c r="V981" i="14" s="1"/>
  <c r="T975" i="14" a="1"/>
  <c r="T975" i="14" s="1"/>
  <c r="U975" i="14" s="1"/>
  <c r="V975" i="14" s="1"/>
  <c r="T971" i="14" a="1"/>
  <c r="T971" i="14" s="1"/>
  <c r="U971" i="14" s="1"/>
  <c r="V971" i="14" s="1"/>
  <c r="T1074" i="14" a="1"/>
  <c r="T1074" i="14" s="1"/>
  <c r="U1074" i="14" s="1"/>
  <c r="V1074" i="14" s="1"/>
  <c r="T1072" i="14" a="1"/>
  <c r="T1072" i="14" s="1"/>
  <c r="U1072" i="14" s="1"/>
  <c r="V1072" i="14" s="1"/>
  <c r="T1068" i="14" a="1"/>
  <c r="T1068" i="14" s="1"/>
  <c r="U1068" i="14" s="1"/>
  <c r="V1068" i="14" s="1"/>
  <c r="T1063" i="14" a="1"/>
  <c r="T1063" i="14" s="1"/>
  <c r="U1063" i="14" s="1"/>
  <c r="V1063" i="14" s="1"/>
  <c r="T1058" i="14" a="1"/>
  <c r="T1058" i="14" s="1"/>
  <c r="U1058" i="14" s="1"/>
  <c r="V1058" i="14" s="1"/>
  <c r="T1053" i="14" a="1"/>
  <c r="T1053" i="14" s="1"/>
  <c r="U1053" i="14" s="1"/>
  <c r="V1053" i="14" s="1"/>
  <c r="T1036" i="14" a="1"/>
  <c r="T1036" i="14" s="1"/>
  <c r="U1036" i="14" s="1"/>
  <c r="V1036" i="14" s="1"/>
  <c r="T1031" i="14" a="1"/>
  <c r="T1031" i="14" s="1"/>
  <c r="U1031" i="14" s="1"/>
  <c r="V1031" i="14" s="1"/>
  <c r="T1026" i="14" a="1"/>
  <c r="T1026" i="14" s="1"/>
  <c r="U1026" i="14" s="1"/>
  <c r="V1026" i="14" s="1"/>
  <c r="T1021" i="14" a="1"/>
  <c r="T1021" i="14" s="1"/>
  <c r="U1021" i="14" s="1"/>
  <c r="V1021" i="14" s="1"/>
  <c r="T1004" i="14" a="1"/>
  <c r="T1004" i="14" s="1"/>
  <c r="U1004" i="14" s="1"/>
  <c r="V1004" i="14" s="1"/>
  <c r="T999" i="14" a="1"/>
  <c r="T999" i="14" s="1"/>
  <c r="U999" i="14" s="1"/>
  <c r="V999" i="14" s="1"/>
  <c r="T994" i="14" a="1"/>
  <c r="T994" i="14" s="1"/>
  <c r="U994" i="14" s="1"/>
  <c r="V994" i="14" s="1"/>
  <c r="T986" i="14" a="1"/>
  <c r="T986" i="14" s="1"/>
  <c r="U986" i="14" s="1"/>
  <c r="V986" i="14" s="1"/>
  <c r="T978" i="14" a="1"/>
  <c r="T978" i="14" s="1"/>
  <c r="U978" i="14" s="1"/>
  <c r="V978" i="14" s="1"/>
  <c r="T972" i="14" a="1"/>
  <c r="T972" i="14" s="1"/>
  <c r="U972" i="14" s="1"/>
  <c r="V972" i="14" s="1"/>
  <c r="T1040" i="14" a="1"/>
  <c r="T1040" i="14" s="1"/>
  <c r="U1040" i="14" s="1"/>
  <c r="V1040" i="14" s="1"/>
  <c r="T1035" i="14" a="1"/>
  <c r="T1035" i="14" s="1"/>
  <c r="U1035" i="14" s="1"/>
  <c r="V1035" i="14" s="1"/>
  <c r="T1030" i="14" a="1"/>
  <c r="T1030" i="14" s="1"/>
  <c r="U1030" i="14" s="1"/>
  <c r="V1030" i="14" s="1"/>
  <c r="T1025" i="14" a="1"/>
  <c r="T1025" i="14" s="1"/>
  <c r="U1025" i="14" s="1"/>
  <c r="V1025" i="14" s="1"/>
  <c r="T985" i="14" a="1"/>
  <c r="T985" i="14" s="1"/>
  <c r="U985" i="14" s="1"/>
  <c r="V985" i="14" s="1"/>
  <c r="T973" i="14" a="1"/>
  <c r="T973" i="14" s="1"/>
  <c r="U973" i="14" s="1"/>
  <c r="V973" i="14" s="1"/>
  <c r="T1069" i="14" a="1"/>
  <c r="T1069" i="14" s="1"/>
  <c r="U1069" i="14" s="1"/>
  <c r="V1069" i="14" s="1"/>
  <c r="T1020" i="14" a="1"/>
  <c r="T1020" i="14" s="1"/>
  <c r="U1020" i="14" s="1"/>
  <c r="V1020" i="14" s="1"/>
  <c r="T1015" i="14" a="1"/>
  <c r="T1015" i="14" s="1"/>
  <c r="U1015" i="14" s="1"/>
  <c r="V1015" i="14" s="1"/>
  <c r="T1010" i="14" a="1"/>
  <c r="T1010" i="14" s="1"/>
  <c r="U1010" i="14" s="1"/>
  <c r="V1010" i="14" s="1"/>
  <c r="T1005" i="14" a="1"/>
  <c r="T1005" i="14" s="1"/>
  <c r="U1005" i="14" s="1"/>
  <c r="V1005" i="14" s="1"/>
  <c r="T990" i="14" a="1"/>
  <c r="T990" i="14" s="1"/>
  <c r="U990" i="14" s="1"/>
  <c r="V990" i="14" s="1"/>
  <c r="T1071" i="14" a="1"/>
  <c r="T1071" i="14" s="1"/>
  <c r="U1071" i="14" s="1"/>
  <c r="V1071" i="14" s="1"/>
  <c r="T1062" i="14" a="1"/>
  <c r="T1062" i="14" s="1"/>
  <c r="U1062" i="14" s="1"/>
  <c r="V1062" i="14" s="1"/>
  <c r="T1003" i="14" a="1"/>
  <c r="T1003" i="14" s="1"/>
  <c r="U1003" i="14" s="1"/>
  <c r="V1003" i="14" s="1"/>
  <c r="T993" i="14" a="1"/>
  <c r="T993" i="14" s="1"/>
  <c r="U993" i="14" s="1"/>
  <c r="V993" i="14" s="1"/>
  <c r="T970" i="14" a="1"/>
  <c r="T970" i="14" s="1"/>
  <c r="U970" i="14" s="1"/>
  <c r="V970" i="14" s="1"/>
  <c r="T1052" i="14" a="1"/>
  <c r="T1052" i="14" s="1"/>
  <c r="U1052" i="14" s="1"/>
  <c r="V1052" i="14" s="1"/>
  <c r="T1042" i="14" a="1"/>
  <c r="T1042" i="14" s="1"/>
  <c r="U1042" i="14" s="1"/>
  <c r="V1042" i="14" s="1"/>
  <c r="T982" i="14" a="1"/>
  <c r="T982" i="14" s="1"/>
  <c r="U982" i="14" s="1"/>
  <c r="V982" i="14" s="1"/>
  <c r="T974" i="14" a="1"/>
  <c r="T974" i="14" s="1"/>
  <c r="U974" i="14" s="1"/>
  <c r="V974" i="14" s="1"/>
  <c r="T1047" i="14" a="1"/>
  <c r="T1047" i="14" s="1"/>
  <c r="U1047" i="14" s="1"/>
  <c r="V1047" i="14" s="1"/>
  <c r="T1037" i="14" a="1"/>
  <c r="T1037" i="14" s="1"/>
  <c r="U1037" i="14" s="1"/>
  <c r="V1037" i="14" s="1"/>
  <c r="T977" i="14" a="1"/>
  <c r="T977" i="14" s="1"/>
  <c r="U977" i="14" s="1"/>
  <c r="V977" i="14" s="1"/>
  <c r="T1067" i="14" a="1"/>
  <c r="T1067" i="14" s="1"/>
  <c r="U1067" i="14" s="1"/>
  <c r="V1067" i="14" s="1"/>
  <c r="T1057" i="14" a="1"/>
  <c r="T1057" i="14" s="1"/>
  <c r="U1057" i="14" s="1"/>
  <c r="V1057" i="14" s="1"/>
  <c r="T998" i="14" a="1"/>
  <c r="T998" i="14" s="1"/>
  <c r="U998" i="14" s="1"/>
  <c r="V998" i="14" s="1"/>
  <c r="T1008" i="14" a="1"/>
  <c r="T1008" i="14" s="1"/>
  <c r="U1008" i="14" s="1"/>
  <c r="V1008" i="14" s="1"/>
  <c r="N1045" i="14"/>
  <c r="N1023" i="14"/>
  <c r="N1071" i="14"/>
  <c r="N1017" i="14"/>
  <c r="N978" i="14"/>
  <c r="O904" i="14"/>
  <c r="N1011" i="14"/>
  <c r="N1004" i="14"/>
  <c r="N953" i="14"/>
  <c r="T958" i="14" a="1"/>
  <c r="T958" i="14" s="1"/>
  <c r="U958" i="14" s="1"/>
  <c r="V958" i="14" s="1"/>
  <c r="T950" i="14" a="1"/>
  <c r="T950" i="14" s="1"/>
  <c r="U950" i="14" s="1"/>
  <c r="V950" i="14" s="1"/>
  <c r="T961" i="14" a="1"/>
  <c r="T961" i="14" s="1"/>
  <c r="U961" i="14" s="1"/>
  <c r="V961" i="14" s="1"/>
  <c r="T965" i="14" a="1"/>
  <c r="T965" i="14" s="1"/>
  <c r="U965" i="14" s="1"/>
  <c r="V965" i="14" s="1"/>
  <c r="T968" i="14" a="1"/>
  <c r="T968" i="14" s="1"/>
  <c r="U968" i="14" s="1"/>
  <c r="V968" i="14" s="1"/>
  <c r="T954" i="14" a="1"/>
  <c r="T954" i="14" s="1"/>
  <c r="U954" i="14" s="1"/>
  <c r="V954" i="14" s="1"/>
  <c r="T948" i="14" a="1"/>
  <c r="T948" i="14" s="1"/>
  <c r="U948" i="14" s="1"/>
  <c r="V948" i="14" s="1"/>
  <c r="T957" i="14" a="1"/>
  <c r="T957" i="14" s="1"/>
  <c r="U957" i="14" s="1"/>
  <c r="V957" i="14" s="1"/>
  <c r="T962" i="14" a="1"/>
  <c r="T962" i="14" s="1"/>
  <c r="U962" i="14" s="1"/>
  <c r="V962" i="14" s="1"/>
  <c r="T966" i="14" a="1"/>
  <c r="T966" i="14" s="1"/>
  <c r="U966" i="14" s="1"/>
  <c r="V966" i="14" s="1"/>
  <c r="T949" i="14" a="1"/>
  <c r="T949" i="14" s="1"/>
  <c r="U949" i="14" s="1"/>
  <c r="V949" i="14" s="1"/>
  <c r="T963" i="14" a="1"/>
  <c r="T963" i="14" s="1"/>
  <c r="U963" i="14" s="1"/>
  <c r="V963" i="14" s="1"/>
  <c r="T960" i="14" a="1"/>
  <c r="T960" i="14" s="1"/>
  <c r="U960" i="14" s="1"/>
  <c r="V960" i="14" s="1"/>
  <c r="T964" i="14" a="1"/>
  <c r="T964" i="14" s="1"/>
  <c r="U964" i="14" s="1"/>
  <c r="V964" i="14" s="1"/>
  <c r="T969" i="14" a="1"/>
  <c r="T969" i="14" s="1"/>
  <c r="U969" i="14" s="1"/>
  <c r="V969" i="14" s="1"/>
  <c r="T951" i="14" a="1"/>
  <c r="T951" i="14" s="1"/>
  <c r="U951" i="14" s="1"/>
  <c r="V951" i="14" s="1"/>
  <c r="T953" i="14" a="1"/>
  <c r="T953" i="14" s="1"/>
  <c r="U953" i="14" s="1"/>
  <c r="V953" i="14" s="1"/>
  <c r="T952" i="14" a="1"/>
  <c r="T952" i="14" s="1"/>
  <c r="U952" i="14" s="1"/>
  <c r="V952" i="14" s="1"/>
  <c r="T959" i="14" a="1"/>
  <c r="T959" i="14" s="1"/>
  <c r="U959" i="14" s="1"/>
  <c r="V959" i="14" s="1"/>
  <c r="T967" i="14" a="1"/>
  <c r="T967" i="14" s="1"/>
  <c r="U967" i="14" s="1"/>
  <c r="V967" i="14" s="1"/>
  <c r="T955" i="14" a="1"/>
  <c r="T955" i="14" s="1"/>
  <c r="U955" i="14" s="1"/>
  <c r="V955" i="14" s="1"/>
  <c r="T956" i="14" a="1"/>
  <c r="T956" i="14" s="1"/>
  <c r="U956" i="14" s="1"/>
  <c r="V956" i="14" s="1"/>
  <c r="T947" i="14" a="1"/>
  <c r="T947" i="14" s="1"/>
  <c r="U947" i="14" s="1"/>
  <c r="V947" i="14" s="1"/>
  <c r="T945" i="14" a="1"/>
  <c r="T945" i="14" s="1"/>
  <c r="U945" i="14" s="1"/>
  <c r="V945" i="14" s="1"/>
  <c r="T938" i="14" a="1"/>
  <c r="T938" i="14" s="1"/>
  <c r="U938" i="14" s="1"/>
  <c r="V938" i="14" s="1"/>
  <c r="T935" i="14" a="1"/>
  <c r="T935" i="14" s="1"/>
  <c r="U935" i="14" s="1"/>
  <c r="V935" i="14" s="1"/>
  <c r="T930" i="14" a="1"/>
  <c r="T930" i="14" s="1"/>
  <c r="U930" i="14" s="1"/>
  <c r="V930" i="14" s="1"/>
  <c r="T927" i="14" a="1"/>
  <c r="T927" i="14" s="1"/>
  <c r="U927" i="14" s="1"/>
  <c r="V927" i="14" s="1"/>
  <c r="T946" i="14" a="1"/>
  <c r="T946" i="14" s="1"/>
  <c r="U946" i="14" s="1"/>
  <c r="V946" i="14" s="1"/>
  <c r="T941" i="14" a="1"/>
  <c r="T941" i="14" s="1"/>
  <c r="U941" i="14" s="1"/>
  <c r="V941" i="14" s="1"/>
  <c r="T939" i="14" a="1"/>
  <c r="T939" i="14" s="1"/>
  <c r="U939" i="14" s="1"/>
  <c r="V939" i="14" s="1"/>
  <c r="T937" i="14" a="1"/>
  <c r="T937" i="14" s="1"/>
  <c r="U937" i="14" s="1"/>
  <c r="V937" i="14" s="1"/>
  <c r="T928" i="14" a="1"/>
  <c r="T928" i="14" s="1"/>
  <c r="U928" i="14" s="1"/>
  <c r="V928" i="14" s="1"/>
  <c r="T926" i="14" a="1"/>
  <c r="T926" i="14" s="1"/>
  <c r="U926" i="14" s="1"/>
  <c r="V926" i="14" s="1"/>
  <c r="T940" i="14" a="1"/>
  <c r="T940" i="14" s="1"/>
  <c r="U940" i="14" s="1"/>
  <c r="V940" i="14" s="1"/>
  <c r="T944" i="14" a="1"/>
  <c r="T944" i="14" s="1"/>
  <c r="U944" i="14" s="1"/>
  <c r="V944" i="14" s="1"/>
  <c r="T942" i="14" a="1"/>
  <c r="T942" i="14" s="1"/>
  <c r="U942" i="14" s="1"/>
  <c r="V942" i="14" s="1"/>
  <c r="T933" i="14" a="1"/>
  <c r="T933" i="14" s="1"/>
  <c r="U933" i="14" s="1"/>
  <c r="V933" i="14" s="1"/>
  <c r="T931" i="14" a="1"/>
  <c r="T931" i="14" s="1"/>
  <c r="U931" i="14" s="1"/>
  <c r="V931" i="14" s="1"/>
  <c r="T929" i="14" a="1"/>
  <c r="T929" i="14" s="1"/>
  <c r="U929" i="14" s="1"/>
  <c r="V929" i="14" s="1"/>
  <c r="T932" i="14" a="1"/>
  <c r="T932" i="14" s="1"/>
  <c r="U932" i="14" s="1"/>
  <c r="V932" i="14" s="1"/>
  <c r="T936" i="14" a="1"/>
  <c r="T936" i="14" s="1"/>
  <c r="U936" i="14" s="1"/>
  <c r="V936" i="14" s="1"/>
  <c r="T943" i="14" a="1"/>
  <c r="T943" i="14" s="1"/>
  <c r="U943" i="14" s="1"/>
  <c r="V943" i="14" s="1"/>
  <c r="T934" i="14" a="1"/>
  <c r="T934" i="14" s="1"/>
  <c r="U934" i="14" s="1"/>
  <c r="V934" i="14" s="1"/>
  <c r="O937" i="14"/>
  <c r="N945" i="14"/>
  <c r="N930" i="14"/>
  <c r="S718" i="14"/>
  <c r="O832" i="14"/>
  <c r="N838" i="14"/>
  <c r="O919" i="14"/>
  <c r="O915" i="14"/>
  <c r="O906" i="14"/>
  <c r="N851" i="14"/>
  <c r="T925" i="14" a="1"/>
  <c r="T925" i="14" s="1"/>
  <c r="U925" i="14" s="1"/>
  <c r="V925" i="14" s="1"/>
  <c r="T921" i="14" a="1"/>
  <c r="T921" i="14" s="1"/>
  <c r="U921" i="14" s="1"/>
  <c r="V921" i="14" s="1"/>
  <c r="T917" i="14" a="1"/>
  <c r="T917" i="14" s="1"/>
  <c r="U917" i="14" s="1"/>
  <c r="V917" i="14" s="1"/>
  <c r="T913" i="14" a="1"/>
  <c r="T913" i="14" s="1"/>
  <c r="U913" i="14" s="1"/>
  <c r="V913" i="14" s="1"/>
  <c r="T909" i="14" a="1"/>
  <c r="T909" i="14" s="1"/>
  <c r="U909" i="14" s="1"/>
  <c r="V909" i="14" s="1"/>
  <c r="T905" i="14" a="1"/>
  <c r="T905" i="14" s="1"/>
  <c r="U905" i="14" s="1"/>
  <c r="V905" i="14" s="1"/>
  <c r="T901" i="14" a="1"/>
  <c r="T901" i="14" s="1"/>
  <c r="U901" i="14" s="1"/>
  <c r="V901" i="14" s="1"/>
  <c r="T897" i="14" a="1"/>
  <c r="T897" i="14" s="1"/>
  <c r="U897" i="14" s="1"/>
  <c r="V897" i="14" s="1"/>
  <c r="T893" i="14" a="1"/>
  <c r="T893" i="14" s="1"/>
  <c r="U893" i="14" s="1"/>
  <c r="V893" i="14" s="1"/>
  <c r="T889" i="14" a="1"/>
  <c r="T889" i="14" s="1"/>
  <c r="U889" i="14" s="1"/>
  <c r="V889" i="14" s="1"/>
  <c r="T885" i="14" a="1"/>
  <c r="T885" i="14" s="1"/>
  <c r="U885" i="14" s="1"/>
  <c r="V885" i="14" s="1"/>
  <c r="T881" i="14" a="1"/>
  <c r="T881" i="14" s="1"/>
  <c r="U881" i="14" s="1"/>
  <c r="V881" i="14" s="1"/>
  <c r="T877" i="14" a="1"/>
  <c r="T877" i="14" s="1"/>
  <c r="U877" i="14" s="1"/>
  <c r="V877" i="14" s="1"/>
  <c r="T873" i="14" a="1"/>
  <c r="T873" i="14" s="1"/>
  <c r="U873" i="14" s="1"/>
  <c r="V873" i="14" s="1"/>
  <c r="T869" i="14" a="1"/>
  <c r="T869" i="14" s="1"/>
  <c r="U869" i="14" s="1"/>
  <c r="V869" i="14" s="1"/>
  <c r="T865" i="14" a="1"/>
  <c r="T865" i="14" s="1"/>
  <c r="U865" i="14" s="1"/>
  <c r="V865" i="14" s="1"/>
  <c r="T861" i="14" a="1"/>
  <c r="T861" i="14" s="1"/>
  <c r="U861" i="14" s="1"/>
  <c r="V861" i="14" s="1"/>
  <c r="T924" i="14" a="1"/>
  <c r="T924" i="14" s="1"/>
  <c r="U924" i="14" s="1"/>
  <c r="V924" i="14" s="1"/>
  <c r="T920" i="14" a="1"/>
  <c r="T920" i="14" s="1"/>
  <c r="U920" i="14" s="1"/>
  <c r="V920" i="14" s="1"/>
  <c r="T916" i="14" a="1"/>
  <c r="T916" i="14" s="1"/>
  <c r="U916" i="14" s="1"/>
  <c r="V916" i="14" s="1"/>
  <c r="T912" i="14" a="1"/>
  <c r="T912" i="14" s="1"/>
  <c r="U912" i="14" s="1"/>
  <c r="V912" i="14" s="1"/>
  <c r="T908" i="14" a="1"/>
  <c r="T908" i="14" s="1"/>
  <c r="U908" i="14" s="1"/>
  <c r="V908" i="14" s="1"/>
  <c r="T904" i="14" a="1"/>
  <c r="T904" i="14" s="1"/>
  <c r="U904" i="14" s="1"/>
  <c r="V904" i="14" s="1"/>
  <c r="T900" i="14" a="1"/>
  <c r="T900" i="14" s="1"/>
  <c r="U900" i="14" s="1"/>
  <c r="V900" i="14" s="1"/>
  <c r="T896" i="14" a="1"/>
  <c r="T896" i="14" s="1"/>
  <c r="U896" i="14" s="1"/>
  <c r="V896" i="14" s="1"/>
  <c r="T892" i="14" a="1"/>
  <c r="T892" i="14" s="1"/>
  <c r="U892" i="14" s="1"/>
  <c r="V892" i="14" s="1"/>
  <c r="T888" i="14" a="1"/>
  <c r="T888" i="14" s="1"/>
  <c r="U888" i="14" s="1"/>
  <c r="V888" i="14" s="1"/>
  <c r="T884" i="14" a="1"/>
  <c r="T884" i="14" s="1"/>
  <c r="U884" i="14" s="1"/>
  <c r="V884" i="14" s="1"/>
  <c r="T880" i="14" a="1"/>
  <c r="T880" i="14" s="1"/>
  <c r="U880" i="14" s="1"/>
  <c r="V880" i="14" s="1"/>
  <c r="T876" i="14" a="1"/>
  <c r="T876" i="14" s="1"/>
  <c r="U876" i="14" s="1"/>
  <c r="V876" i="14" s="1"/>
  <c r="T872" i="14" a="1"/>
  <c r="T872" i="14" s="1"/>
  <c r="U872" i="14" s="1"/>
  <c r="V872" i="14" s="1"/>
  <c r="T868" i="14" a="1"/>
  <c r="T868" i="14" s="1"/>
  <c r="U868" i="14" s="1"/>
  <c r="V868" i="14" s="1"/>
  <c r="T864" i="14" a="1"/>
  <c r="T864" i="14" s="1"/>
  <c r="U864" i="14" s="1"/>
  <c r="V864" i="14" s="1"/>
  <c r="T923" i="14" a="1"/>
  <c r="T923" i="14" s="1"/>
  <c r="U923" i="14" s="1"/>
  <c r="V923" i="14" s="1"/>
  <c r="T915" i="14" a="1"/>
  <c r="T915" i="14" s="1"/>
  <c r="U915" i="14" s="1"/>
  <c r="V915" i="14" s="1"/>
  <c r="T907" i="14" a="1"/>
  <c r="T907" i="14" s="1"/>
  <c r="U907" i="14" s="1"/>
  <c r="V907" i="14" s="1"/>
  <c r="T899" i="14" a="1"/>
  <c r="T899" i="14" s="1"/>
  <c r="U899" i="14" s="1"/>
  <c r="V899" i="14" s="1"/>
  <c r="T891" i="14" a="1"/>
  <c r="T891" i="14" s="1"/>
  <c r="U891" i="14" s="1"/>
  <c r="V891" i="14" s="1"/>
  <c r="T883" i="14" a="1"/>
  <c r="T883" i="14" s="1"/>
  <c r="U883" i="14" s="1"/>
  <c r="V883" i="14" s="1"/>
  <c r="T875" i="14" a="1"/>
  <c r="T875" i="14" s="1"/>
  <c r="U875" i="14" s="1"/>
  <c r="V875" i="14" s="1"/>
  <c r="T867" i="14" a="1"/>
  <c r="T867" i="14" s="1"/>
  <c r="U867" i="14" s="1"/>
  <c r="V867" i="14" s="1"/>
  <c r="T862" i="14" a="1"/>
  <c r="T862" i="14" s="1"/>
  <c r="U862" i="14" s="1"/>
  <c r="V862" i="14" s="1"/>
  <c r="T922" i="14" a="1"/>
  <c r="T922" i="14" s="1"/>
  <c r="U922" i="14" s="1"/>
  <c r="V922" i="14" s="1"/>
  <c r="T914" i="14" a="1"/>
  <c r="T914" i="14" s="1"/>
  <c r="U914" i="14" s="1"/>
  <c r="V914" i="14" s="1"/>
  <c r="T906" i="14" a="1"/>
  <c r="T906" i="14" s="1"/>
  <c r="U906" i="14" s="1"/>
  <c r="V906" i="14" s="1"/>
  <c r="T898" i="14" a="1"/>
  <c r="T898" i="14" s="1"/>
  <c r="U898" i="14" s="1"/>
  <c r="V898" i="14" s="1"/>
  <c r="T890" i="14" a="1"/>
  <c r="T890" i="14" s="1"/>
  <c r="U890" i="14" s="1"/>
  <c r="V890" i="14" s="1"/>
  <c r="T882" i="14" a="1"/>
  <c r="T882" i="14" s="1"/>
  <c r="U882" i="14" s="1"/>
  <c r="V882" i="14" s="1"/>
  <c r="T874" i="14" a="1"/>
  <c r="T874" i="14" s="1"/>
  <c r="U874" i="14" s="1"/>
  <c r="V874" i="14" s="1"/>
  <c r="T866" i="14" a="1"/>
  <c r="T866" i="14" s="1"/>
  <c r="U866" i="14" s="1"/>
  <c r="V866" i="14" s="1"/>
  <c r="T860" i="14" a="1"/>
  <c r="T860" i="14" s="1"/>
  <c r="U860" i="14" s="1"/>
  <c r="V860" i="14" s="1"/>
  <c r="T911" i="14" a="1"/>
  <c r="T911" i="14" s="1"/>
  <c r="U911" i="14" s="1"/>
  <c r="V911" i="14" s="1"/>
  <c r="T895" i="14" a="1"/>
  <c r="T895" i="14" s="1"/>
  <c r="U895" i="14" s="1"/>
  <c r="V895" i="14" s="1"/>
  <c r="T879" i="14" a="1"/>
  <c r="T879" i="14" s="1"/>
  <c r="U879" i="14" s="1"/>
  <c r="V879" i="14" s="1"/>
  <c r="T863" i="14" a="1"/>
  <c r="T863" i="14" s="1"/>
  <c r="U863" i="14" s="1"/>
  <c r="V863" i="14" s="1"/>
  <c r="T919" i="14" a="1"/>
  <c r="T919" i="14" s="1"/>
  <c r="U919" i="14" s="1"/>
  <c r="V919" i="14" s="1"/>
  <c r="T903" i="14" a="1"/>
  <c r="T903" i="14" s="1"/>
  <c r="U903" i="14" s="1"/>
  <c r="V903" i="14" s="1"/>
  <c r="T887" i="14" a="1"/>
  <c r="T887" i="14" s="1"/>
  <c r="U887" i="14" s="1"/>
  <c r="V887" i="14" s="1"/>
  <c r="T871" i="14" a="1"/>
  <c r="T871" i="14" s="1"/>
  <c r="U871" i="14" s="1"/>
  <c r="V871" i="14" s="1"/>
  <c r="T894" i="14" a="1"/>
  <c r="T894" i="14" s="1"/>
  <c r="U894" i="14" s="1"/>
  <c r="V894" i="14" s="1"/>
  <c r="T878" i="14" a="1"/>
  <c r="T878" i="14" s="1"/>
  <c r="U878" i="14" s="1"/>
  <c r="V878" i="14" s="1"/>
  <c r="T918" i="14" a="1"/>
  <c r="T918" i="14" s="1"/>
  <c r="U918" i="14" s="1"/>
  <c r="V918" i="14" s="1"/>
  <c r="T902" i="14" a="1"/>
  <c r="T902" i="14" s="1"/>
  <c r="U902" i="14" s="1"/>
  <c r="V902" i="14" s="1"/>
  <c r="T870" i="14" a="1"/>
  <c r="T870" i="14" s="1"/>
  <c r="U870" i="14" s="1"/>
  <c r="V870" i="14" s="1"/>
  <c r="T910" i="14" a="1"/>
  <c r="T910" i="14" s="1"/>
  <c r="U910" i="14" s="1"/>
  <c r="V910" i="14" s="1"/>
  <c r="T859" i="14" a="1"/>
  <c r="T859" i="14" s="1"/>
  <c r="U859" i="14" s="1"/>
  <c r="V859" i="14" s="1"/>
  <c r="T886" i="14" a="1"/>
  <c r="T886" i="14" s="1"/>
  <c r="U886" i="14" s="1"/>
  <c r="V886" i="14" s="1"/>
  <c r="T858" i="14" a="1"/>
  <c r="T858" i="14" s="1"/>
  <c r="U858" i="14" s="1"/>
  <c r="V858" i="14" s="1"/>
  <c r="T856" i="14" a="1"/>
  <c r="T856" i="14" s="1"/>
  <c r="U856" i="14" s="1"/>
  <c r="V856" i="14" s="1"/>
  <c r="T854" i="14" a="1"/>
  <c r="T854" i="14" s="1"/>
  <c r="U854" i="14" s="1"/>
  <c r="V854" i="14" s="1"/>
  <c r="T852" i="14" a="1"/>
  <c r="T852" i="14" s="1"/>
  <c r="U852" i="14" s="1"/>
  <c r="V852" i="14" s="1"/>
  <c r="T850" i="14" a="1"/>
  <c r="T850" i="14" s="1"/>
  <c r="U850" i="14" s="1"/>
  <c r="V850" i="14" s="1"/>
  <c r="T848" i="14" a="1"/>
  <c r="T848" i="14" s="1"/>
  <c r="U848" i="14" s="1"/>
  <c r="V848" i="14" s="1"/>
  <c r="T846" i="14" a="1"/>
  <c r="T846" i="14" s="1"/>
  <c r="U846" i="14" s="1"/>
  <c r="V846" i="14" s="1"/>
  <c r="T844" i="14" a="1"/>
  <c r="T844" i="14" s="1"/>
  <c r="U844" i="14" s="1"/>
  <c r="V844" i="14" s="1"/>
  <c r="T842" i="14" a="1"/>
  <c r="T842" i="14" s="1"/>
  <c r="U842" i="14" s="1"/>
  <c r="V842" i="14" s="1"/>
  <c r="T840" i="14" a="1"/>
  <c r="T840" i="14" s="1"/>
  <c r="U840" i="14" s="1"/>
  <c r="V840" i="14" s="1"/>
  <c r="T838" i="14" a="1"/>
  <c r="T838" i="14" s="1"/>
  <c r="U838" i="14" s="1"/>
  <c r="V838" i="14" s="1"/>
  <c r="T839" i="14" a="1"/>
  <c r="T839" i="14" s="1"/>
  <c r="U839" i="14" s="1"/>
  <c r="V839" i="14" s="1"/>
  <c r="T857" i="14" a="1"/>
  <c r="T857" i="14" s="1"/>
  <c r="U857" i="14" s="1"/>
  <c r="V857" i="14" s="1"/>
  <c r="T855" i="14" a="1"/>
  <c r="T855" i="14" s="1"/>
  <c r="U855" i="14" s="1"/>
  <c r="V855" i="14" s="1"/>
  <c r="T853" i="14" a="1"/>
  <c r="T853" i="14" s="1"/>
  <c r="U853" i="14" s="1"/>
  <c r="V853" i="14" s="1"/>
  <c r="T851" i="14" a="1"/>
  <c r="T851" i="14" s="1"/>
  <c r="U851" i="14" s="1"/>
  <c r="V851" i="14" s="1"/>
  <c r="T849" i="14" a="1"/>
  <c r="T849" i="14" s="1"/>
  <c r="U849" i="14" s="1"/>
  <c r="V849" i="14" s="1"/>
  <c r="T847" i="14" a="1"/>
  <c r="T847" i="14" s="1"/>
  <c r="U847" i="14" s="1"/>
  <c r="V847" i="14" s="1"/>
  <c r="T845" i="14" a="1"/>
  <c r="T845" i="14" s="1"/>
  <c r="U845" i="14" s="1"/>
  <c r="V845" i="14" s="1"/>
  <c r="T843" i="14" a="1"/>
  <c r="T843" i="14" s="1"/>
  <c r="U843" i="14" s="1"/>
  <c r="V843" i="14" s="1"/>
  <c r="T841" i="14" a="1"/>
  <c r="T841" i="14" s="1"/>
  <c r="U841" i="14" s="1"/>
  <c r="V841" i="14" s="1"/>
  <c r="T837" i="14" a="1"/>
  <c r="T837" i="14" s="1"/>
  <c r="U837" i="14" s="1"/>
  <c r="V837" i="14" s="1"/>
  <c r="S712" i="14"/>
  <c r="O925" i="14"/>
  <c r="O908" i="14"/>
  <c r="N850" i="14"/>
  <c r="N893" i="14"/>
  <c r="N924" i="14"/>
  <c r="N846" i="14"/>
  <c r="O911" i="14"/>
  <c r="O914" i="14"/>
  <c r="O905" i="14"/>
  <c r="O922" i="14"/>
  <c r="N864" i="14"/>
  <c r="N905" i="14"/>
  <c r="N882" i="14"/>
  <c r="N898" i="14"/>
  <c r="N847" i="14"/>
  <c r="N863" i="14"/>
  <c r="N895" i="14"/>
  <c r="N856" i="14"/>
  <c r="N920" i="14"/>
  <c r="O909" i="14"/>
  <c r="O921" i="14"/>
  <c r="O924" i="14"/>
  <c r="O917" i="14"/>
  <c r="N823" i="14"/>
  <c r="T834" i="14" a="1"/>
  <c r="T834" i="14" s="1"/>
  <c r="U834" i="14" s="1"/>
  <c r="V834" i="14" s="1"/>
  <c r="T832" i="14" a="1"/>
  <c r="T832" i="14" s="1"/>
  <c r="U832" i="14" s="1"/>
  <c r="V832" i="14" s="1"/>
  <c r="T817" i="14" a="1"/>
  <c r="T817" i="14" s="1"/>
  <c r="U817" i="14" s="1"/>
  <c r="V817" i="14" s="1"/>
  <c r="T833" i="14" a="1"/>
  <c r="T833" i="14" s="1"/>
  <c r="U833" i="14" s="1"/>
  <c r="V833" i="14" s="1"/>
  <c r="T831" i="14" a="1"/>
  <c r="T831" i="14" s="1"/>
  <c r="U831" i="14" s="1"/>
  <c r="V831" i="14" s="1"/>
  <c r="T836" i="14" a="1"/>
  <c r="T836" i="14" s="1"/>
  <c r="U836" i="14" s="1"/>
  <c r="V836" i="14" s="1"/>
  <c r="T829" i="14" a="1"/>
  <c r="T829" i="14" s="1"/>
  <c r="U829" i="14" s="1"/>
  <c r="V829" i="14" s="1"/>
  <c r="T826" i="14" a="1"/>
  <c r="T826" i="14" s="1"/>
  <c r="U826" i="14" s="1"/>
  <c r="V826" i="14" s="1"/>
  <c r="T824" i="14" a="1"/>
  <c r="T824" i="14" s="1"/>
  <c r="U824" i="14" s="1"/>
  <c r="V824" i="14" s="1"/>
  <c r="T819" i="14" a="1"/>
  <c r="T819" i="14" s="1"/>
  <c r="U819" i="14" s="1"/>
  <c r="V819" i="14" s="1"/>
  <c r="T827" i="14" a="1"/>
  <c r="T827" i="14" s="1"/>
  <c r="U827" i="14" s="1"/>
  <c r="V827" i="14" s="1"/>
  <c r="T822" i="14" a="1"/>
  <c r="T822" i="14" s="1"/>
  <c r="U822" i="14" s="1"/>
  <c r="V822" i="14" s="1"/>
  <c r="T825" i="14" a="1"/>
  <c r="T825" i="14" s="1"/>
  <c r="U825" i="14" s="1"/>
  <c r="V825" i="14" s="1"/>
  <c r="T818" i="14" a="1"/>
  <c r="T818" i="14" s="1"/>
  <c r="U818" i="14" s="1"/>
  <c r="V818" i="14" s="1"/>
  <c r="T823" i="14" a="1"/>
  <c r="T823" i="14" s="1"/>
  <c r="U823" i="14" s="1"/>
  <c r="V823" i="14" s="1"/>
  <c r="T835" i="14" a="1"/>
  <c r="T835" i="14" s="1"/>
  <c r="U835" i="14" s="1"/>
  <c r="V835" i="14" s="1"/>
  <c r="T828" i="14" a="1"/>
  <c r="T828" i="14" s="1"/>
  <c r="U828" i="14" s="1"/>
  <c r="V828" i="14" s="1"/>
  <c r="T821" i="14" a="1"/>
  <c r="T821" i="14" s="1"/>
  <c r="U821" i="14" s="1"/>
  <c r="V821" i="14" s="1"/>
  <c r="T830" i="14" a="1"/>
  <c r="T830" i="14" s="1"/>
  <c r="U830" i="14" s="1"/>
  <c r="V830" i="14" s="1"/>
  <c r="T820" i="14" a="1"/>
  <c r="T820" i="14" s="1"/>
  <c r="U820" i="14" s="1"/>
  <c r="V820" i="14" s="1"/>
  <c r="T816" i="14" a="1"/>
  <c r="T816" i="14" s="1"/>
  <c r="U816" i="14" s="1"/>
  <c r="V816" i="14" s="1"/>
  <c r="N831" i="14"/>
  <c r="O836" i="14"/>
  <c r="S692" i="14"/>
  <c r="S740" i="14"/>
  <c r="S696" i="14"/>
  <c r="S722" i="14"/>
  <c r="S744" i="14"/>
  <c r="S714" i="14"/>
  <c r="S736" i="14"/>
  <c r="O773" i="14"/>
  <c r="S688" i="14"/>
  <c r="O769" i="14"/>
  <c r="S710" i="14"/>
  <c r="N801" i="14"/>
  <c r="S683" i="14"/>
  <c r="S684" i="14"/>
  <c r="S748" i="14"/>
  <c r="S704" i="14"/>
  <c r="S726" i="14"/>
  <c r="S750" i="14"/>
  <c r="S728" i="14"/>
  <c r="S706" i="14"/>
  <c r="S739" i="14"/>
  <c r="S667" i="14"/>
  <c r="S699" i="14"/>
  <c r="S715" i="14"/>
  <c r="S743" i="14"/>
  <c r="S677" i="14"/>
  <c r="S693" i="14"/>
  <c r="S737" i="14"/>
  <c r="S709" i="14"/>
  <c r="S690" i="14"/>
  <c r="S671" i="14"/>
  <c r="S687" i="14"/>
  <c r="S703" i="14"/>
  <c r="S719" i="14"/>
  <c r="S747" i="14"/>
  <c r="O787" i="14"/>
  <c r="S665" i="14"/>
  <c r="S681" i="14"/>
  <c r="S697" i="14"/>
  <c r="S713" i="14"/>
  <c r="S678" i="14"/>
  <c r="S746" i="14"/>
  <c r="S724" i="14"/>
  <c r="S700" i="14"/>
  <c r="S735" i="14"/>
  <c r="S731" i="14"/>
  <c r="S716" i="14"/>
  <c r="T815" i="14" a="1"/>
  <c r="T815" i="14" s="1"/>
  <c r="U815" i="14" s="1"/>
  <c r="V815" i="14" s="1"/>
  <c r="T813" i="14" a="1"/>
  <c r="T813" i="14" s="1"/>
  <c r="U813" i="14" s="1"/>
  <c r="V813" i="14" s="1"/>
  <c r="T809" i="14" a="1"/>
  <c r="T809" i="14" s="1"/>
  <c r="U809" i="14" s="1"/>
  <c r="V809" i="14" s="1"/>
  <c r="T805" i="14" a="1"/>
  <c r="T805" i="14" s="1"/>
  <c r="U805" i="14" s="1"/>
  <c r="V805" i="14" s="1"/>
  <c r="T804" i="14" a="1"/>
  <c r="T804" i="14" s="1"/>
  <c r="U804" i="14" s="1"/>
  <c r="V804" i="14" s="1"/>
  <c r="T800" i="14" a="1"/>
  <c r="T800" i="14" s="1"/>
  <c r="U800" i="14" s="1"/>
  <c r="V800" i="14" s="1"/>
  <c r="T796" i="14" a="1"/>
  <c r="T796" i="14" s="1"/>
  <c r="U796" i="14" s="1"/>
  <c r="V796" i="14" s="1"/>
  <c r="T792" i="14" a="1"/>
  <c r="T792" i="14" s="1"/>
  <c r="U792" i="14" s="1"/>
  <c r="T788" i="14" a="1"/>
  <c r="T788" i="14" s="1"/>
  <c r="U788" i="14" s="1"/>
  <c r="V788" i="14" s="1"/>
  <c r="T784" i="14" a="1"/>
  <c r="T784" i="14" s="1"/>
  <c r="U784" i="14" s="1"/>
  <c r="T780" i="14" a="1"/>
  <c r="T780" i="14" s="1"/>
  <c r="U780" i="14" s="1"/>
  <c r="V780" i="14" s="1"/>
  <c r="T776" i="14" a="1"/>
  <c r="T776" i="14" s="1"/>
  <c r="U776" i="14" s="1"/>
  <c r="V776" i="14" s="1"/>
  <c r="T772" i="14" a="1"/>
  <c r="T772" i="14" s="1"/>
  <c r="U772" i="14" s="1"/>
  <c r="V772" i="14" s="1"/>
  <c r="T768" i="14" a="1"/>
  <c r="T768" i="14" s="1"/>
  <c r="U768" i="14" s="1"/>
  <c r="V768" i="14" s="1"/>
  <c r="T764" i="14" a="1"/>
  <c r="T764" i="14" s="1"/>
  <c r="U764" i="14" s="1"/>
  <c r="V764" i="14" s="1"/>
  <c r="T760" i="14" a="1"/>
  <c r="T760" i="14" s="1"/>
  <c r="U760" i="14" s="1"/>
  <c r="V760" i="14" s="1"/>
  <c r="T756" i="14" a="1"/>
  <c r="T756" i="14" s="1"/>
  <c r="U756" i="14" s="1"/>
  <c r="V756" i="14" s="1"/>
  <c r="T752" i="14" a="1"/>
  <c r="T752" i="14" s="1"/>
  <c r="U752" i="14" s="1"/>
  <c r="V752" i="14" s="1"/>
  <c r="T748" i="14" a="1"/>
  <c r="T748" i="14" s="1"/>
  <c r="T744" i="14" a="1"/>
  <c r="T744" i="14" s="1"/>
  <c r="T740" i="14" a="1"/>
  <c r="T740" i="14" s="1"/>
  <c r="T736" i="14" a="1"/>
  <c r="T736" i="14" s="1"/>
  <c r="T727" i="14" a="1"/>
  <c r="T727" i="14" s="1"/>
  <c r="T726" i="14" a="1"/>
  <c r="T726" i="14" s="1"/>
  <c r="T719" i="14" a="1"/>
  <c r="T719" i="14" s="1"/>
  <c r="T718" i="14" a="1"/>
  <c r="T718" i="14" s="1"/>
  <c r="T711" i="14" a="1"/>
  <c r="T711" i="14" s="1"/>
  <c r="T710" i="14" a="1"/>
  <c r="T710" i="14" s="1"/>
  <c r="T814" i="14" a="1"/>
  <c r="T814" i="14" s="1"/>
  <c r="U814" i="14" s="1"/>
  <c r="V814" i="14" s="1"/>
  <c r="T810" i="14" a="1"/>
  <c r="T810" i="14" s="1"/>
  <c r="U810" i="14" s="1"/>
  <c r="V810" i="14" s="1"/>
  <c r="T806" i="14" a="1"/>
  <c r="T806" i="14" s="1"/>
  <c r="U806" i="14" s="1"/>
  <c r="V806" i="14" s="1"/>
  <c r="T801" i="14" a="1"/>
  <c r="T801" i="14" s="1"/>
  <c r="U801" i="14" s="1"/>
  <c r="V801" i="14" s="1"/>
  <c r="T797" i="14" a="1"/>
  <c r="T797" i="14" s="1"/>
  <c r="U797" i="14" s="1"/>
  <c r="V797" i="14" s="1"/>
  <c r="T793" i="14" a="1"/>
  <c r="T793" i="14" s="1"/>
  <c r="U793" i="14" s="1"/>
  <c r="V793" i="14" s="1"/>
  <c r="T789" i="14" a="1"/>
  <c r="T789" i="14" s="1"/>
  <c r="U789" i="14" s="1"/>
  <c r="V789" i="14" s="1"/>
  <c r="T785" i="14" a="1"/>
  <c r="T785" i="14" s="1"/>
  <c r="T781" i="14" a="1"/>
  <c r="T781" i="14" s="1"/>
  <c r="T777" i="14" a="1"/>
  <c r="T777" i="14" s="1"/>
  <c r="U777" i="14" s="1"/>
  <c r="V777" i="14" s="1"/>
  <c r="T773" i="14" a="1"/>
  <c r="T773" i="14" s="1"/>
  <c r="U773" i="14" s="1"/>
  <c r="V773" i="14" s="1"/>
  <c r="T769" i="14" a="1"/>
  <c r="T769" i="14" s="1"/>
  <c r="U769" i="14" s="1"/>
  <c r="V769" i="14" s="1"/>
  <c r="T765" i="14" a="1"/>
  <c r="T765" i="14" s="1"/>
  <c r="U765" i="14" s="1"/>
  <c r="V765" i="14" s="1"/>
  <c r="T761" i="14" a="1"/>
  <c r="T761" i="14" s="1"/>
  <c r="U761" i="14" s="1"/>
  <c r="V761" i="14" s="1"/>
  <c r="T757" i="14" a="1"/>
  <c r="T757" i="14" s="1"/>
  <c r="U757" i="14" s="1"/>
  <c r="V757" i="14" s="1"/>
  <c r="T753" i="14" a="1"/>
  <c r="T753" i="14" s="1"/>
  <c r="T749" i="14" a="1"/>
  <c r="T749" i="14" s="1"/>
  <c r="T745" i="14" a="1"/>
  <c r="T745" i="14" s="1"/>
  <c r="T741" i="14" a="1"/>
  <c r="T741" i="14" s="1"/>
  <c r="T737" i="14" a="1"/>
  <c r="T737" i="14" s="1"/>
  <c r="T729" i="14" a="1"/>
  <c r="T729" i="14" s="1"/>
  <c r="T728" i="14" a="1"/>
  <c r="T728" i="14" s="1"/>
  <c r="T721" i="14" a="1"/>
  <c r="T721" i="14" s="1"/>
  <c r="T720" i="14" a="1"/>
  <c r="T720" i="14" s="1"/>
  <c r="T713" i="14" a="1"/>
  <c r="T713" i="14" s="1"/>
  <c r="T712" i="14" a="1"/>
  <c r="T712" i="14" s="1"/>
  <c r="T808" i="14" a="1"/>
  <c r="T808" i="14" s="1"/>
  <c r="U808" i="14" s="1"/>
  <c r="V808" i="14" s="1"/>
  <c r="T803" i="14" a="1"/>
  <c r="T803" i="14" s="1"/>
  <c r="U803" i="14" s="1"/>
  <c r="V803" i="14" s="1"/>
  <c r="T795" i="14" a="1"/>
  <c r="T795" i="14" s="1"/>
  <c r="U795" i="14" s="1"/>
  <c r="V795" i="14" s="1"/>
  <c r="T787" i="14" a="1"/>
  <c r="T787" i="14" s="1"/>
  <c r="U787" i="14" s="1"/>
  <c r="T779" i="14" a="1"/>
  <c r="T779" i="14" s="1"/>
  <c r="U779" i="14" s="1"/>
  <c r="V779" i="14" s="1"/>
  <c r="T771" i="14" a="1"/>
  <c r="T771" i="14" s="1"/>
  <c r="U771" i="14" s="1"/>
  <c r="V771" i="14" s="1"/>
  <c r="T763" i="14" a="1"/>
  <c r="T763" i="14" s="1"/>
  <c r="U763" i="14" s="1"/>
  <c r="V763" i="14" s="1"/>
  <c r="T755" i="14" a="1"/>
  <c r="T755" i="14" s="1"/>
  <c r="U755" i="14" s="1"/>
  <c r="V755" i="14" s="1"/>
  <c r="T747" i="14" a="1"/>
  <c r="T747" i="14" s="1"/>
  <c r="T739" i="14" a="1"/>
  <c r="T739" i="14" s="1"/>
  <c r="T732" i="14" a="1"/>
  <c r="T732" i="14" s="1"/>
  <c r="T725" i="14" a="1"/>
  <c r="T725" i="14" s="1"/>
  <c r="T716" i="14" a="1"/>
  <c r="T716" i="14" s="1"/>
  <c r="T702" i="14" a="1"/>
  <c r="T702" i="14" s="1"/>
  <c r="T701" i="14" a="1"/>
  <c r="T701" i="14" s="1"/>
  <c r="T700" i="14" a="1"/>
  <c r="T700" i="14" s="1"/>
  <c r="T698" i="14" a="1"/>
  <c r="T698" i="14" s="1"/>
  <c r="T691" i="14" a="1"/>
  <c r="T691" i="14" s="1"/>
  <c r="T686" i="14" a="1"/>
  <c r="T686" i="14" s="1"/>
  <c r="T685" i="14" a="1"/>
  <c r="T685" i="14" s="1"/>
  <c r="T680" i="14" a="1"/>
  <c r="T680" i="14" s="1"/>
  <c r="T675" i="14" a="1"/>
  <c r="T675" i="14" s="1"/>
  <c r="T670" i="14" a="1"/>
  <c r="T670" i="14" s="1"/>
  <c r="T669" i="14" a="1"/>
  <c r="T669" i="14" s="1"/>
  <c r="T664" i="14" a="1"/>
  <c r="T664" i="14" s="1"/>
  <c r="T812" i="14" a="1"/>
  <c r="T812" i="14" s="1"/>
  <c r="U812" i="14" s="1"/>
  <c r="V812" i="14" s="1"/>
  <c r="T799" i="14" a="1"/>
  <c r="T799" i="14" s="1"/>
  <c r="U799" i="14" s="1"/>
  <c r="V799" i="14" s="1"/>
  <c r="T791" i="14" a="1"/>
  <c r="T791" i="14" s="1"/>
  <c r="U791" i="14" s="1"/>
  <c r="V791" i="14" s="1"/>
  <c r="T783" i="14" a="1"/>
  <c r="T783" i="14" s="1"/>
  <c r="U783" i="14" s="1"/>
  <c r="V783" i="14" s="1"/>
  <c r="T775" i="14" a="1"/>
  <c r="T775" i="14" s="1"/>
  <c r="T767" i="14" a="1"/>
  <c r="T767" i="14" s="1"/>
  <c r="U767" i="14" s="1"/>
  <c r="V767" i="14" s="1"/>
  <c r="T759" i="14" a="1"/>
  <c r="T759" i="14" s="1"/>
  <c r="T751" i="14" a="1"/>
  <c r="T751" i="14" s="1"/>
  <c r="U751" i="14" s="1"/>
  <c r="V751" i="14" s="1"/>
  <c r="T743" i="14" a="1"/>
  <c r="T743" i="14" s="1"/>
  <c r="T735" i="14" a="1"/>
  <c r="T735" i="14" s="1"/>
  <c r="T724" i="14" a="1"/>
  <c r="T724" i="14" s="1"/>
  <c r="T717" i="14" a="1"/>
  <c r="T717" i="14" s="1"/>
  <c r="T709" i="14" a="1"/>
  <c r="T709" i="14" s="1"/>
  <c r="T705" i="14" a="1"/>
  <c r="T705" i="14" s="1"/>
  <c r="T704" i="14" a="1"/>
  <c r="T704" i="14" s="1"/>
  <c r="T695" i="14" a="1"/>
  <c r="T695" i="14" s="1"/>
  <c r="T689" i="14" a="1"/>
  <c r="T689" i="14" s="1"/>
  <c r="T688" i="14" a="1"/>
  <c r="T688" i="14" s="1"/>
  <c r="T683" i="14" a="1"/>
  <c r="T683" i="14" s="1"/>
  <c r="T678" i="14" a="1"/>
  <c r="T678" i="14" s="1"/>
  <c r="T677" i="14" a="1"/>
  <c r="T677" i="14" s="1"/>
  <c r="T672" i="14" a="1"/>
  <c r="T672" i="14" s="1"/>
  <c r="T667" i="14" a="1"/>
  <c r="T667" i="14" s="1"/>
  <c r="T662" i="14" a="1"/>
  <c r="T662" i="14" s="1"/>
  <c r="T807" i="14" a="1"/>
  <c r="T807" i="14" s="1"/>
  <c r="U807" i="14" s="1"/>
  <c r="V807" i="14" s="1"/>
  <c r="T802" i="14" a="1"/>
  <c r="T802" i="14" s="1"/>
  <c r="U802" i="14" s="1"/>
  <c r="V802" i="14" s="1"/>
  <c r="T786" i="14" a="1"/>
  <c r="T786" i="14" s="1"/>
  <c r="U786" i="14" s="1"/>
  <c r="V786" i="14" s="1"/>
  <c r="T770" i="14" a="1"/>
  <c r="T770" i="14" s="1"/>
  <c r="U770" i="14" s="1"/>
  <c r="T754" i="14" a="1"/>
  <c r="T754" i="14" s="1"/>
  <c r="U754" i="14" s="1"/>
  <c r="V754" i="14" s="1"/>
  <c r="T738" i="14" a="1"/>
  <c r="T738" i="14" s="1"/>
  <c r="T733" i="14" a="1"/>
  <c r="T733" i="14" s="1"/>
  <c r="T715" i="14" a="1"/>
  <c r="T715" i="14" s="1"/>
  <c r="T708" i="14" a="1"/>
  <c r="T708" i="14" s="1"/>
  <c r="T703" i="14" a="1"/>
  <c r="T703" i="14" s="1"/>
  <c r="T699" i="14" a="1"/>
  <c r="T699" i="14" s="1"/>
  <c r="T694" i="14" a="1"/>
  <c r="T694" i="14" s="1"/>
  <c r="T692" i="14" a="1"/>
  <c r="T692" i="14" s="1"/>
  <c r="T687" i="14" a="1"/>
  <c r="T687" i="14" s="1"/>
  <c r="T682" i="14" a="1"/>
  <c r="T682" i="14" s="1"/>
  <c r="T665" i="14" a="1"/>
  <c r="T665" i="14" s="1"/>
  <c r="T794" i="14" a="1"/>
  <c r="T794" i="14" s="1"/>
  <c r="U794" i="14" s="1"/>
  <c r="V794" i="14" s="1"/>
  <c r="T778" i="14" a="1"/>
  <c r="T778" i="14" s="1"/>
  <c r="U778" i="14" s="1"/>
  <c r="T762" i="14" a="1"/>
  <c r="T762" i="14" s="1"/>
  <c r="U762" i="14" s="1"/>
  <c r="V762" i="14" s="1"/>
  <c r="T746" i="14" a="1"/>
  <c r="T746" i="14" s="1"/>
  <c r="T731" i="14" a="1"/>
  <c r="T731" i="14" s="1"/>
  <c r="T722" i="14" a="1"/>
  <c r="T722" i="14" s="1"/>
  <c r="T693" i="14" a="1"/>
  <c r="T693" i="14" s="1"/>
  <c r="T681" i="14" a="1"/>
  <c r="T681" i="14" s="1"/>
  <c r="T676" i="14" a="1"/>
  <c r="T676" i="14" s="1"/>
  <c r="T671" i="14" a="1"/>
  <c r="T671" i="14" s="1"/>
  <c r="T666" i="14" a="1"/>
  <c r="T666" i="14" s="1"/>
  <c r="T811" i="14" a="1"/>
  <c r="T811" i="14" s="1"/>
  <c r="U811" i="14" s="1"/>
  <c r="V811" i="14" s="1"/>
  <c r="T790" i="14" a="1"/>
  <c r="T790" i="14" s="1"/>
  <c r="U790" i="14" s="1"/>
  <c r="V790" i="14" s="1"/>
  <c r="T758" i="14" a="1"/>
  <c r="T758" i="14" s="1"/>
  <c r="U758" i="14" s="1"/>
  <c r="V758" i="14" s="1"/>
  <c r="T696" i="14" a="1"/>
  <c r="T696" i="14" s="1"/>
  <c r="T774" i="14" a="1"/>
  <c r="T774" i="14" s="1"/>
  <c r="U774" i="14" s="1"/>
  <c r="V774" i="14" s="1"/>
  <c r="T742" i="14" a="1"/>
  <c r="T742" i="14" s="1"/>
  <c r="T723" i="14" a="1"/>
  <c r="T723" i="14" s="1"/>
  <c r="T714" i="14" a="1"/>
  <c r="T714" i="14" s="1"/>
  <c r="T707" i="14" a="1"/>
  <c r="T707" i="14" s="1"/>
  <c r="T684" i="14" a="1"/>
  <c r="T684" i="14" s="1"/>
  <c r="T679" i="14" a="1"/>
  <c r="T679" i="14" s="1"/>
  <c r="T674" i="14" a="1"/>
  <c r="T674" i="14" s="1"/>
  <c r="T766" i="14" a="1"/>
  <c r="T766" i="14" s="1"/>
  <c r="U766" i="14" s="1"/>
  <c r="V766" i="14" s="1"/>
  <c r="T690" i="14" a="1"/>
  <c r="T690" i="14" s="1"/>
  <c r="T782" i="14" a="1"/>
  <c r="T782" i="14" s="1"/>
  <c r="U782" i="14" s="1"/>
  <c r="V782" i="14" s="1"/>
  <c r="T706" i="14" a="1"/>
  <c r="T706" i="14" s="1"/>
  <c r="T697" i="14" a="1"/>
  <c r="T697" i="14" s="1"/>
  <c r="T668" i="14" a="1"/>
  <c r="T668" i="14" s="1"/>
  <c r="T798" i="14" a="1"/>
  <c r="T798" i="14" s="1"/>
  <c r="U798" i="14" s="1"/>
  <c r="V798" i="14" s="1"/>
  <c r="T734" i="14" a="1"/>
  <c r="T734" i="14" s="1"/>
  <c r="T750" i="14" a="1"/>
  <c r="T750" i="14" s="1"/>
  <c r="T730" i="14" a="1"/>
  <c r="T730" i="14" s="1"/>
  <c r="T673" i="14" a="1"/>
  <c r="T673" i="14" s="1"/>
  <c r="T663" i="14" a="1"/>
  <c r="T663" i="14" s="1"/>
  <c r="S738" i="14"/>
  <c r="S675" i="14"/>
  <c r="S691" i="14"/>
  <c r="S707" i="14"/>
  <c r="S723" i="14"/>
  <c r="S669" i="14"/>
  <c r="S685" i="14"/>
  <c r="S701" i="14"/>
  <c r="S745" i="14"/>
  <c r="S725" i="14"/>
  <c r="N754" i="14"/>
  <c r="S729" i="14"/>
  <c r="S662" i="14"/>
  <c r="S694" i="14"/>
  <c r="S674" i="14"/>
  <c r="S734" i="14"/>
  <c r="S672" i="14"/>
  <c r="N794" i="14"/>
  <c r="S668" i="14"/>
  <c r="S732" i="14"/>
  <c r="S730" i="14"/>
  <c r="S708" i="14"/>
  <c r="S733" i="14"/>
  <c r="S663" i="14"/>
  <c r="S679" i="14"/>
  <c r="S695" i="14"/>
  <c r="S711" i="14"/>
  <c r="S727" i="14"/>
  <c r="N751" i="14"/>
  <c r="N767" i="14"/>
  <c r="N783" i="14"/>
  <c r="N799" i="14"/>
  <c r="N815" i="14"/>
  <c r="S673" i="14"/>
  <c r="S689" i="14"/>
  <c r="S705" i="14"/>
  <c r="S749" i="14"/>
  <c r="S670" i="14"/>
  <c r="S702" i="14"/>
  <c r="S680" i="14"/>
  <c r="O788" i="14"/>
  <c r="O786" i="14"/>
  <c r="S682" i="14"/>
  <c r="S742" i="14"/>
  <c r="S720" i="14"/>
  <c r="S741" i="14"/>
  <c r="S721" i="14"/>
  <c r="N756" i="14"/>
  <c r="N772" i="14"/>
  <c r="N788" i="14"/>
  <c r="S717" i="14"/>
  <c r="S686" i="14"/>
  <c r="O780" i="14"/>
  <c r="S666" i="14"/>
  <c r="S698" i="14"/>
  <c r="S664" i="14"/>
  <c r="S676" i="14"/>
  <c r="S628" i="14"/>
  <c r="S640" i="14"/>
  <c r="S660" i="14"/>
  <c r="S631" i="14"/>
  <c r="S647" i="14"/>
  <c r="S625" i="14"/>
  <c r="S657" i="14"/>
  <c r="S618" i="14"/>
  <c r="S634" i="14"/>
  <c r="S654" i="14"/>
  <c r="S632" i="14"/>
  <c r="S635" i="14"/>
  <c r="S622" i="14"/>
  <c r="S656" i="14"/>
  <c r="S644" i="14"/>
  <c r="S623" i="14"/>
  <c r="S639" i="14"/>
  <c r="S655" i="14"/>
  <c r="S633" i="14"/>
  <c r="S649" i="14"/>
  <c r="S642" i="14"/>
  <c r="S626" i="14"/>
  <c r="S646" i="14"/>
  <c r="S641" i="14"/>
  <c r="S648" i="14"/>
  <c r="O648" i="14"/>
  <c r="S619" i="14"/>
  <c r="S651" i="14"/>
  <c r="S629" i="14"/>
  <c r="O645" i="14"/>
  <c r="S645" i="14"/>
  <c r="S661" i="14"/>
  <c r="S638" i="14"/>
  <c r="S658" i="14"/>
  <c r="S636" i="14"/>
  <c r="S652" i="14"/>
  <c r="S624" i="14"/>
  <c r="T641" i="14" a="1"/>
  <c r="T641" i="14" s="1"/>
  <c r="T645" i="14" a="1"/>
  <c r="T645" i="14" s="1"/>
  <c r="T649" i="14" a="1"/>
  <c r="T649" i="14" s="1"/>
  <c r="T653" i="14" a="1"/>
  <c r="T653" i="14" s="1"/>
  <c r="T659" i="14" a="1"/>
  <c r="T659" i="14" s="1"/>
  <c r="T642" i="14" a="1"/>
  <c r="T642" i="14" s="1"/>
  <c r="T646" i="14" a="1"/>
  <c r="T646" i="14" s="1"/>
  <c r="T650" i="14" a="1"/>
  <c r="T650" i="14" s="1"/>
  <c r="T654" i="14" a="1"/>
  <c r="T654" i="14" s="1"/>
  <c r="T657" i="14" a="1"/>
  <c r="T657" i="14" s="1"/>
  <c r="T660" i="14" a="1"/>
  <c r="T660" i="14" s="1"/>
  <c r="T644" i="14" a="1"/>
  <c r="T644" i="14" s="1"/>
  <c r="T652" i="14" a="1"/>
  <c r="T652" i="14" s="1"/>
  <c r="T619" i="14" a="1"/>
  <c r="T619" i="14" s="1"/>
  <c r="T623" i="14" a="1"/>
  <c r="T623" i="14" s="1"/>
  <c r="T626" i="14" a="1"/>
  <c r="T626" i="14" s="1"/>
  <c r="T630" i="14" a="1"/>
  <c r="T630" i="14" s="1"/>
  <c r="T634" i="14" a="1"/>
  <c r="T634" i="14" s="1"/>
  <c r="T638" i="14" a="1"/>
  <c r="T638" i="14" s="1"/>
  <c r="T655" i="14" a="1"/>
  <c r="T655" i="14" s="1"/>
  <c r="T620" i="14" a="1"/>
  <c r="T620" i="14" s="1"/>
  <c r="T631" i="14" a="1"/>
  <c r="T631" i="14" s="1"/>
  <c r="T643" i="14" a="1"/>
  <c r="T643" i="14" s="1"/>
  <c r="T651" i="14" a="1"/>
  <c r="T651" i="14" s="1"/>
  <c r="T658" i="14" a="1"/>
  <c r="T658" i="14" s="1"/>
  <c r="T618" i="14" a="1"/>
  <c r="T618" i="14" s="1"/>
  <c r="T622" i="14" a="1"/>
  <c r="T622" i="14" s="1"/>
  <c r="T625" i="14" a="1"/>
  <c r="T625" i="14" s="1"/>
  <c r="T629" i="14" a="1"/>
  <c r="T629" i="14" s="1"/>
  <c r="T633" i="14" a="1"/>
  <c r="T633" i="14" s="1"/>
  <c r="T637" i="14" a="1"/>
  <c r="T637" i="14" s="1"/>
  <c r="T647" i="14" a="1"/>
  <c r="T647" i="14" s="1"/>
  <c r="T661" i="14" a="1"/>
  <c r="T661" i="14" s="1"/>
  <c r="T627" i="14" a="1"/>
  <c r="T627" i="14" s="1"/>
  <c r="T640" i="14" a="1"/>
  <c r="T640" i="14" s="1"/>
  <c r="T624" i="14" a="1"/>
  <c r="T624" i="14" s="1"/>
  <c r="T636" i="14" a="1"/>
  <c r="T636" i="14" s="1"/>
  <c r="T628" i="14" a="1"/>
  <c r="T628" i="14" s="1"/>
  <c r="T632" i="14" a="1"/>
  <c r="T632" i="14" s="1"/>
  <c r="T621" i="14" a="1"/>
  <c r="T621" i="14" s="1"/>
  <c r="T635" i="14" a="1"/>
  <c r="T635" i="14" s="1"/>
  <c r="T648" i="14" a="1"/>
  <c r="T648" i="14" s="1"/>
  <c r="T639" i="14" a="1"/>
  <c r="T639" i="14" s="1"/>
  <c r="T656" i="14" a="1"/>
  <c r="T656" i="14" s="1"/>
  <c r="S627" i="14"/>
  <c r="S643" i="14"/>
  <c r="S659" i="14"/>
  <c r="S621" i="14"/>
  <c r="S637" i="14"/>
  <c r="S653" i="14"/>
  <c r="S630" i="14"/>
  <c r="S650" i="14"/>
  <c r="S620" i="14"/>
  <c r="S23" i="14"/>
  <c r="S15" i="14"/>
  <c r="S4" i="14"/>
  <c r="S3" i="14"/>
  <c r="S22" i="14"/>
  <c r="G21" i="14"/>
  <c r="G18" i="14"/>
  <c r="F18" i="14"/>
  <c r="S16" i="14"/>
  <c r="F14" i="14"/>
  <c r="G13" i="14"/>
  <c r="S12" i="14"/>
  <c r="S11" i="14"/>
  <c r="G10" i="14"/>
  <c r="F10" i="14"/>
  <c r="S10" i="14"/>
  <c r="S6" i="14"/>
  <c r="G5" i="14"/>
  <c r="G2" i="14"/>
  <c r="F2" i="14"/>
  <c r="AF4" i="14"/>
  <c r="AF5" i="14" s="1"/>
  <c r="AF6" i="14" s="1"/>
  <c r="AF7" i="14" s="1"/>
  <c r="AF8" i="14" s="1"/>
  <c r="AF9" i="14" s="1"/>
  <c r="AF10" i="14" s="1"/>
  <c r="AF11" i="14" s="1"/>
  <c r="AF12" i="14" s="1"/>
  <c r="AF13" i="14" s="1"/>
  <c r="AF14" i="14" s="1"/>
  <c r="V784" i="14" l="1"/>
  <c r="O638" i="14"/>
  <c r="U775" i="14"/>
  <c r="V775" i="14" s="1"/>
  <c r="U753" i="14"/>
  <c r="V753" i="14" s="1"/>
  <c r="N759" i="14"/>
  <c r="M1106" i="14"/>
  <c r="O651" i="14"/>
  <c r="M1111" i="14"/>
  <c r="U785" i="14"/>
  <c r="V785" i="14" s="1"/>
  <c r="M923" i="14"/>
  <c r="M1046" i="14"/>
  <c r="N753" i="14"/>
  <c r="M1121" i="14"/>
  <c r="M1115" i="14"/>
  <c r="N785" i="14"/>
  <c r="M1122" i="14"/>
  <c r="M1105" i="14"/>
  <c r="M1104" i="14"/>
  <c r="M1118" i="14"/>
  <c r="M1120" i="14"/>
  <c r="M1109" i="14"/>
  <c r="M1123" i="14"/>
  <c r="O762" i="14"/>
  <c r="M1110" i="14"/>
  <c r="M1119" i="14"/>
  <c r="M1117" i="14"/>
  <c r="M1113" i="14"/>
  <c r="M1107" i="14"/>
  <c r="M1102" i="14"/>
  <c r="M743" i="14"/>
  <c r="M672" i="14"/>
  <c r="M1099" i="14"/>
  <c r="M1091" i="14"/>
  <c r="M595" i="14"/>
  <c r="N740" i="14"/>
  <c r="N775" i="14"/>
  <c r="M611" i="14"/>
  <c r="O785" i="14"/>
  <c r="M906" i="14"/>
  <c r="O778" i="14"/>
  <c r="M738" i="14"/>
  <c r="M1097" i="14"/>
  <c r="M911" i="14"/>
  <c r="M1059" i="14"/>
  <c r="N778" i="14"/>
  <c r="M1069" i="14"/>
  <c r="M1036" i="14"/>
  <c r="M1004" i="14"/>
  <c r="M1081" i="14"/>
  <c r="V792" i="14"/>
  <c r="N787" i="14"/>
  <c r="M917" i="14"/>
  <c r="U759" i="14"/>
  <c r="V759" i="14" s="1"/>
  <c r="V787" i="14"/>
  <c r="N739" i="14"/>
  <c r="O659" i="14"/>
  <c r="M1066" i="14"/>
  <c r="N792" i="14"/>
  <c r="N627" i="14"/>
  <c r="N781" i="14"/>
  <c r="M775" i="14"/>
  <c r="U781" i="14"/>
  <c r="V781" i="14" s="1"/>
  <c r="M864" i="14"/>
  <c r="M942" i="14"/>
  <c r="M718" i="14"/>
  <c r="M1070" i="14"/>
  <c r="M807" i="14"/>
  <c r="N763" i="14"/>
  <c r="M765" i="14"/>
  <c r="O623" i="14"/>
  <c r="V778" i="14"/>
  <c r="M1005" i="14"/>
  <c r="M973" i="14"/>
  <c r="N770" i="14"/>
  <c r="M922" i="14"/>
  <c r="M688" i="14"/>
  <c r="M937" i="14"/>
  <c r="M1087" i="14"/>
  <c r="M615" i="14"/>
  <c r="M752" i="14"/>
  <c r="M823" i="14"/>
  <c r="M711" i="14"/>
  <c r="M829" i="14"/>
  <c r="M1020" i="14"/>
  <c r="M1065" i="14"/>
  <c r="M947" i="14"/>
  <c r="M1077" i="14"/>
  <c r="M924" i="14"/>
  <c r="M1071" i="14"/>
  <c r="N784" i="14"/>
  <c r="N712" i="14"/>
  <c r="M1014" i="14"/>
  <c r="M940" i="14"/>
  <c r="V770" i="14"/>
  <c r="M1034" i="14"/>
  <c r="M898" i="14"/>
  <c r="M1073" i="14"/>
  <c r="M1024" i="14"/>
  <c r="M998" i="14"/>
  <c r="M1011" i="14"/>
  <c r="O792" i="14"/>
  <c r="M782" i="14"/>
  <c r="M866" i="14"/>
  <c r="M839" i="14"/>
  <c r="M727" i="14"/>
  <c r="M663" i="14"/>
  <c r="M647" i="14"/>
  <c r="M1015" i="14"/>
  <c r="M967" i="14"/>
  <c r="M951" i="14"/>
  <c r="M661" i="14"/>
  <c r="O864" i="14"/>
  <c r="M1062" i="14"/>
  <c r="O775" i="14"/>
  <c r="M996" i="14"/>
  <c r="M742" i="14"/>
  <c r="M702" i="14"/>
  <c r="M634" i="14"/>
  <c r="M758" i="14"/>
  <c r="M1042" i="14"/>
  <c r="M982" i="14"/>
  <c r="M608" i="14"/>
  <c r="M1002" i="14"/>
  <c r="M1033" i="14"/>
  <c r="M1053" i="14"/>
  <c r="M977" i="14"/>
  <c r="M791" i="14"/>
  <c r="M759" i="14"/>
  <c r="M919" i="14"/>
  <c r="M749" i="14"/>
  <c r="M870" i="14"/>
  <c r="M674" i="14"/>
  <c r="M610" i="14"/>
  <c r="M733" i="14"/>
  <c r="M717" i="14"/>
  <c r="M685" i="14"/>
  <c r="M774" i="14"/>
  <c r="M614" i="14"/>
  <c r="M771" i="14"/>
  <c r="M627" i="14"/>
  <c r="M857" i="14"/>
  <c r="M841" i="14"/>
  <c r="M927" i="14"/>
  <c r="M953" i="14"/>
  <c r="M926" i="14"/>
  <c r="M1075" i="14"/>
  <c r="M992" i="14"/>
  <c r="M1101" i="14"/>
  <c r="M1016" i="14"/>
  <c r="M888" i="14"/>
  <c r="M828" i="14"/>
  <c r="M768" i="14"/>
  <c r="M1037" i="14"/>
  <c r="M930" i="14"/>
  <c r="M914" i="14"/>
  <c r="M879" i="14"/>
  <c r="M899" i="14"/>
  <c r="M945" i="14"/>
  <c r="M601" i="14"/>
  <c r="M918" i="14"/>
  <c r="M928" i="14"/>
  <c r="M1082" i="14"/>
  <c r="M842" i="14"/>
  <c r="M629" i="14"/>
  <c r="M892" i="14"/>
  <c r="M1055" i="14"/>
  <c r="M1017" i="14"/>
  <c r="M1007" i="14"/>
  <c r="M962" i="14"/>
  <c r="M905" i="14"/>
  <c r="O870" i="14"/>
  <c r="M1018" i="14"/>
  <c r="M1098" i="14"/>
  <c r="M1076" i="14"/>
  <c r="M816" i="14"/>
  <c r="M695" i="14"/>
  <c r="M988" i="14"/>
  <c r="M921" i="14"/>
  <c r="M806" i="14"/>
  <c r="M912" i="14"/>
  <c r="M958" i="14"/>
  <c r="M916" i="14"/>
  <c r="M848" i="14"/>
  <c r="M993" i="14"/>
  <c r="M983" i="14"/>
  <c r="M925" i="14"/>
  <c r="M975" i="14"/>
  <c r="M970" i="14"/>
  <c r="M883" i="14"/>
  <c r="M855" i="14"/>
  <c r="M961" i="14"/>
  <c r="M1063" i="14"/>
  <c r="M863" i="14"/>
  <c r="M943" i="14"/>
  <c r="M1039" i="14"/>
  <c r="M1080" i="14"/>
  <c r="M808" i="14"/>
  <c r="M1064" i="14"/>
  <c r="M954" i="14"/>
  <c r="M908" i="14"/>
  <c r="M845" i="14"/>
  <c r="M716" i="14"/>
  <c r="M868" i="14"/>
  <c r="M1000" i="14"/>
  <c r="M804" i="14"/>
  <c r="M915" i="14"/>
  <c r="M599" i="14"/>
  <c r="M909" i="14"/>
  <c r="M1100" i="14"/>
  <c r="M974" i="14"/>
  <c r="M934" i="14"/>
  <c r="M944" i="14"/>
  <c r="M994" i="14"/>
  <c r="M885" i="14"/>
  <c r="M1030" i="14"/>
  <c r="M1040" i="14"/>
  <c r="A1081" i="14"/>
  <c r="A1085" i="14"/>
  <c r="A1089" i="14"/>
  <c r="A1093" i="14"/>
  <c r="A1097" i="14"/>
  <c r="A1101" i="14"/>
  <c r="A1084" i="14"/>
  <c r="A1096" i="14"/>
  <c r="A1082" i="14"/>
  <c r="A1086" i="14"/>
  <c r="A1090" i="14"/>
  <c r="A1094" i="14"/>
  <c r="A1098" i="14"/>
  <c r="A1080" i="14"/>
  <c r="A1092" i="14"/>
  <c r="A1100" i="14"/>
  <c r="A1083" i="14"/>
  <c r="A1087" i="14"/>
  <c r="A1091" i="14"/>
  <c r="A1095" i="14"/>
  <c r="A1099" i="14"/>
  <c r="A1088" i="14"/>
  <c r="A61" i="24"/>
  <c r="A57" i="24"/>
  <c r="A58" i="24"/>
  <c r="A54" i="24"/>
  <c r="A59" i="24"/>
  <c r="A55" i="24"/>
  <c r="A60" i="24"/>
  <c r="A56" i="24"/>
  <c r="M679" i="14"/>
  <c r="M1022" i="14"/>
  <c r="M819" i="14"/>
  <c r="M963" i="14"/>
  <c r="M931" i="14"/>
  <c r="M933" i="14"/>
  <c r="M920" i="14"/>
  <c r="M600" i="14"/>
  <c r="M853" i="14"/>
  <c r="M693" i="14"/>
  <c r="M669" i="14"/>
  <c r="M780" i="14"/>
  <c r="M1072" i="14"/>
  <c r="M840" i="14"/>
  <c r="M707" i="14"/>
  <c r="M659" i="14"/>
  <c r="M979" i="14"/>
  <c r="M755" i="14"/>
  <c r="M723" i="14"/>
  <c r="M729" i="14"/>
  <c r="M681" i="14"/>
  <c r="M882" i="14"/>
  <c r="M1093" i="14"/>
  <c r="M701" i="14"/>
  <c r="M893" i="14"/>
  <c r="M597" i="14"/>
  <c r="M907" i="14"/>
  <c r="O907" i="14"/>
  <c r="M631" i="14"/>
  <c r="M932" i="14"/>
  <c r="O932" i="14"/>
  <c r="M890" i="14"/>
  <c r="M706" i="14"/>
  <c r="M691" i="14"/>
  <c r="M643" i="14"/>
  <c r="M809" i="14"/>
  <c r="M777" i="14"/>
  <c r="M657" i="14"/>
  <c r="M698" i="14"/>
  <c r="M650" i="14"/>
  <c r="M697" i="14"/>
  <c r="M894" i="14"/>
  <c r="M826" i="14"/>
  <c r="M786" i="14"/>
  <c r="M900" i="14"/>
  <c r="M831" i="14"/>
  <c r="M1023" i="14"/>
  <c r="M821" i="14"/>
  <c r="M638" i="14"/>
  <c r="M725" i="14"/>
  <c r="M929" i="14"/>
  <c r="O929" i="14"/>
  <c r="M941" i="14"/>
  <c r="O941" i="14"/>
  <c r="M1006" i="14"/>
  <c r="M820" i="14"/>
  <c r="M800" i="14"/>
  <c r="M764" i="14"/>
  <c r="M748" i="14"/>
  <c r="M732" i="14"/>
  <c r="M700" i="14"/>
  <c r="M684" i="14"/>
  <c r="M668" i="14"/>
  <c r="M652" i="14"/>
  <c r="M636" i="14"/>
  <c r="M796" i="14"/>
  <c r="M871" i="14"/>
  <c r="M739" i="14"/>
  <c r="M745" i="14"/>
  <c r="M1043" i="14"/>
  <c r="M952" i="14"/>
  <c r="M964" i="14"/>
  <c r="M1092" i="14"/>
  <c r="M790" i="14"/>
  <c r="M710" i="14"/>
  <c r="M646" i="14"/>
  <c r="M772" i="14"/>
  <c r="M596" i="14"/>
  <c r="M1057" i="14"/>
  <c r="M1035" i="14"/>
  <c r="M865" i="14"/>
  <c r="M987" i="14"/>
  <c r="M801" i="14"/>
  <c r="M609" i="14"/>
  <c r="M1038" i="14"/>
  <c r="M822" i="14"/>
  <c r="M794" i="14"/>
  <c r="M812" i="14"/>
  <c r="M776" i="14"/>
  <c r="M696" i="14"/>
  <c r="M1051" i="14"/>
  <c r="M690" i="14"/>
  <c r="M670" i="14"/>
  <c r="M876" i="14"/>
  <c r="M872" i="14"/>
  <c r="M913" i="14"/>
  <c r="M1052" i="14"/>
  <c r="M830" i="14"/>
  <c r="M602" i="14"/>
  <c r="M784" i="14"/>
  <c r="M736" i="14"/>
  <c r="M720" i="14"/>
  <c r="M704" i="14"/>
  <c r="M656" i="14"/>
  <c r="M640" i="14"/>
  <c r="M624" i="14"/>
  <c r="M1031" i="14"/>
  <c r="M861" i="14"/>
  <c r="M813" i="14"/>
  <c r="M797" i="14"/>
  <c r="M781" i="14"/>
  <c r="M960" i="14"/>
  <c r="M642" i="14"/>
  <c r="M1086" i="14"/>
  <c r="M834" i="14"/>
  <c r="M1044" i="14"/>
  <c r="M1029" i="14"/>
  <c r="M851" i="14"/>
  <c r="M957" i="14"/>
  <c r="M675" i="14"/>
  <c r="M901" i="14"/>
  <c r="M995" i="14"/>
  <c r="M625" i="14"/>
  <c r="M854" i="14"/>
  <c r="M658" i="14"/>
  <c r="M617" i="14"/>
  <c r="M1032" i="14"/>
  <c r="M766" i="14"/>
  <c r="M722" i="14"/>
  <c r="M767" i="14"/>
  <c r="M735" i="14"/>
  <c r="M719" i="14"/>
  <c r="M687" i="14"/>
  <c r="M655" i="14"/>
  <c r="M623" i="14"/>
  <c r="M869" i="14"/>
  <c r="M789" i="14"/>
  <c r="M677" i="14"/>
  <c r="M1047" i="14"/>
  <c r="M1058" i="14"/>
  <c r="M838" i="14"/>
  <c r="M605" i="14"/>
  <c r="M1083" i="14"/>
  <c r="M620" i="14"/>
  <c r="M1027" i="14"/>
  <c r="M825" i="14"/>
  <c r="M793" i="14"/>
  <c r="M762" i="14"/>
  <c r="M598" i="14"/>
  <c r="M713" i="14"/>
  <c r="M649" i="14"/>
  <c r="M874" i="14"/>
  <c r="M880" i="14"/>
  <c r="M756" i="14"/>
  <c r="M740" i="14"/>
  <c r="M724" i="14"/>
  <c r="M708" i="14"/>
  <c r="M692" i="14"/>
  <c r="M676" i="14"/>
  <c r="M660" i="14"/>
  <c r="M644" i="14"/>
  <c r="M628" i="14"/>
  <c r="M856" i="14"/>
  <c r="M903" i="14"/>
  <c r="M1013" i="14"/>
  <c r="M997" i="14"/>
  <c r="M603" i="14"/>
  <c r="M881" i="14"/>
  <c r="M1003" i="14"/>
  <c r="M833" i="14"/>
  <c r="M971" i="14"/>
  <c r="M753" i="14"/>
  <c r="M886" i="14"/>
  <c r="M622" i="14"/>
  <c r="M737" i="14"/>
  <c r="M721" i="14"/>
  <c r="M705" i="14"/>
  <c r="M689" i="14"/>
  <c r="M665" i="14"/>
  <c r="M633" i="14"/>
  <c r="M891" i="14"/>
  <c r="M969" i="14"/>
  <c r="M783" i="14"/>
  <c r="M751" i="14"/>
  <c r="M703" i="14"/>
  <c r="M671" i="14"/>
  <c r="M639" i="14"/>
  <c r="M773" i="14"/>
  <c r="M1056" i="14"/>
  <c r="M956" i="14"/>
  <c r="O883" i="14"/>
  <c r="M1009" i="14"/>
  <c r="M877" i="14"/>
  <c r="M999" i="14"/>
  <c r="M778" i="14"/>
  <c r="M714" i="14"/>
  <c r="M662" i="14"/>
  <c r="M734" i="14"/>
  <c r="M694" i="14"/>
  <c r="M818" i="14"/>
  <c r="M875" i="14"/>
  <c r="M803" i="14"/>
  <c r="M626" i="14"/>
  <c r="M1026" i="14"/>
  <c r="M678" i="14"/>
  <c r="M1012" i="14"/>
  <c r="M760" i="14"/>
  <c r="M744" i="14"/>
  <c r="M712" i="14"/>
  <c r="M680" i="14"/>
  <c r="M664" i="14"/>
  <c r="M632" i="14"/>
  <c r="M1001" i="14"/>
  <c r="M613" i="14"/>
  <c r="M904" i="14"/>
  <c r="M746" i="14"/>
  <c r="M630" i="14"/>
  <c r="M606" i="14"/>
  <c r="M1095" i="14"/>
  <c r="M1049" i="14"/>
  <c r="M989" i="14"/>
  <c r="M787" i="14"/>
  <c r="M873" i="14"/>
  <c r="M862" i="14"/>
  <c r="M939" i="14"/>
  <c r="O939" i="14"/>
  <c r="M938" i="14"/>
  <c r="O938" i="14"/>
  <c r="M910" i="14"/>
  <c r="M860" i="14"/>
  <c r="M935" i="14"/>
  <c r="O935" i="14"/>
  <c r="M850" i="14"/>
  <c r="M846" i="14"/>
  <c r="M770" i="14"/>
  <c r="M666" i="14"/>
  <c r="M896" i="14"/>
  <c r="M990" i="14"/>
  <c r="M612" i="14"/>
  <c r="M978" i="14"/>
  <c r="M859" i="14"/>
  <c r="M843" i="14"/>
  <c r="M981" i="14"/>
  <c r="M965" i="14"/>
  <c r="M949" i="14"/>
  <c r="M779" i="14"/>
  <c r="M763" i="14"/>
  <c r="M747" i="14"/>
  <c r="M731" i="14"/>
  <c r="M715" i="14"/>
  <c r="M699" i="14"/>
  <c r="M667" i="14"/>
  <c r="M651" i="14"/>
  <c r="M635" i="14"/>
  <c r="M849" i="14"/>
  <c r="M817" i="14"/>
  <c r="M1041" i="14"/>
  <c r="M884" i="14"/>
  <c r="M814" i="14"/>
  <c r="M728" i="14"/>
  <c r="M648" i="14"/>
  <c r="M986" i="14"/>
  <c r="M1021" i="14"/>
  <c r="M1045" i="14"/>
  <c r="M815" i="14"/>
  <c r="M837" i="14"/>
  <c r="M959" i="14"/>
  <c r="M645" i="14"/>
  <c r="M902" i="14"/>
  <c r="M802" i="14"/>
  <c r="M741" i="14"/>
  <c r="M709" i="14"/>
  <c r="M637" i="14"/>
  <c r="M653" i="14"/>
  <c r="M621" i="14"/>
  <c r="M1067" i="14"/>
  <c r="M972" i="14"/>
  <c r="M750" i="14"/>
  <c r="M761" i="14"/>
  <c r="M1008" i="14"/>
  <c r="M1048" i="14"/>
  <c r="M980" i="14"/>
  <c r="M858" i="14"/>
  <c r="M686" i="14"/>
  <c r="M844" i="14"/>
  <c r="M792" i="14"/>
  <c r="M1054" i="14"/>
  <c r="M847" i="14"/>
  <c r="M985" i="14"/>
  <c r="M799" i="14"/>
  <c r="M757" i="14"/>
  <c r="M1028" i="14"/>
  <c r="M946" i="14"/>
  <c r="O946" i="14"/>
  <c r="M852" i="14"/>
  <c r="M604" i="14"/>
  <c r="M950" i="14"/>
  <c r="M1025" i="14"/>
  <c r="M895" i="14"/>
  <c r="M835" i="14"/>
  <c r="M889" i="14"/>
  <c r="M798" i="14"/>
  <c r="M810" i="14"/>
  <c r="M878" i="14"/>
  <c r="M1089" i="14"/>
  <c r="M754" i="14"/>
  <c r="M726" i="14"/>
  <c r="M1050" i="14"/>
  <c r="M836" i="14"/>
  <c r="M788" i="14"/>
  <c r="M1010" i="14"/>
  <c r="M824" i="14"/>
  <c r="M827" i="14"/>
  <c r="M811" i="14"/>
  <c r="M795" i="14"/>
  <c r="M683" i="14"/>
  <c r="M619" i="14"/>
  <c r="M1019" i="14"/>
  <c r="M955" i="14"/>
  <c r="M785" i="14"/>
  <c r="M769" i="14"/>
  <c r="M673" i="14"/>
  <c r="M641" i="14"/>
  <c r="M887" i="14"/>
  <c r="M976" i="14"/>
  <c r="M730" i="14"/>
  <c r="M682" i="14"/>
  <c r="M618" i="14"/>
  <c r="M968" i="14"/>
  <c r="M654" i="14"/>
  <c r="M948" i="14"/>
  <c r="M966" i="14"/>
  <c r="M616" i="14"/>
  <c r="M832" i="14"/>
  <c r="M867" i="14"/>
  <c r="M607" i="14"/>
  <c r="M897" i="14"/>
  <c r="M991" i="14"/>
  <c r="M805" i="14"/>
  <c r="U692" i="14"/>
  <c r="V692" i="14" s="1"/>
  <c r="N714" i="14"/>
  <c r="A972" i="14"/>
  <c r="A976" i="14"/>
  <c r="A980" i="14"/>
  <c r="A984" i="14"/>
  <c r="A988" i="14"/>
  <c r="A992" i="14"/>
  <c r="A996" i="14"/>
  <c r="A1000" i="14"/>
  <c r="A1004" i="14"/>
  <c r="A1008" i="14"/>
  <c r="A1012" i="14"/>
  <c r="A1016" i="14"/>
  <c r="A1020" i="14"/>
  <c r="A1024" i="14"/>
  <c r="A1028" i="14"/>
  <c r="A1032" i="14"/>
  <c r="A1036" i="14"/>
  <c r="A1040" i="14"/>
  <c r="A1044" i="14"/>
  <c r="A1048" i="14"/>
  <c r="A1052" i="14"/>
  <c r="A1056" i="14"/>
  <c r="A1060" i="14"/>
  <c r="A1064" i="14"/>
  <c r="A1068" i="14"/>
  <c r="A1072" i="14"/>
  <c r="A1076" i="14"/>
  <c r="A974" i="14"/>
  <c r="A982" i="14"/>
  <c r="A986" i="14"/>
  <c r="A994" i="14"/>
  <c r="A1002" i="14"/>
  <c r="A1010" i="14"/>
  <c r="A1018" i="14"/>
  <c r="A1026" i="14"/>
  <c r="A1034" i="14"/>
  <c r="A1042" i="14"/>
  <c r="A1050" i="14"/>
  <c r="A1054" i="14"/>
  <c r="A1062" i="14"/>
  <c r="A973" i="14"/>
  <c r="A977" i="14"/>
  <c r="A981" i="14"/>
  <c r="A985" i="14"/>
  <c r="A989" i="14"/>
  <c r="A993" i="14"/>
  <c r="A997" i="14"/>
  <c r="A1001" i="14"/>
  <c r="A1005" i="14"/>
  <c r="A1009" i="14"/>
  <c r="A1013" i="14"/>
  <c r="A1017" i="14"/>
  <c r="A1021" i="14"/>
  <c r="A1025" i="14"/>
  <c r="A1029" i="14"/>
  <c r="A1033" i="14"/>
  <c r="A1037" i="14"/>
  <c r="A1041" i="14"/>
  <c r="A1045" i="14"/>
  <c r="A1049" i="14"/>
  <c r="A1053" i="14"/>
  <c r="A1057" i="14"/>
  <c r="A1061" i="14"/>
  <c r="A1065" i="14"/>
  <c r="A1069" i="14"/>
  <c r="A1073" i="14"/>
  <c r="A1077" i="14"/>
  <c r="A970" i="14"/>
  <c r="A978" i="14"/>
  <c r="A990" i="14"/>
  <c r="A998" i="14"/>
  <c r="A1006" i="14"/>
  <c r="A1014" i="14"/>
  <c r="A1022" i="14"/>
  <c r="A1030" i="14"/>
  <c r="A1038" i="14"/>
  <c r="A1046" i="14"/>
  <c r="A1058" i="14"/>
  <c r="A1066" i="14"/>
  <c r="A979" i="14"/>
  <c r="A995" i="14"/>
  <c r="A1011" i="14"/>
  <c r="A1027" i="14"/>
  <c r="A1043" i="14"/>
  <c r="A1059" i="14"/>
  <c r="A1071" i="14"/>
  <c r="A1079" i="14"/>
  <c r="A975" i="14"/>
  <c r="A1007" i="14"/>
  <c r="A1039" i="14"/>
  <c r="A1070" i="14"/>
  <c r="A983" i="14"/>
  <c r="A999" i="14"/>
  <c r="A1015" i="14"/>
  <c r="A1031" i="14"/>
  <c r="A1047" i="14"/>
  <c r="A1063" i="14"/>
  <c r="A1074" i="14"/>
  <c r="A971" i="14"/>
  <c r="A987" i="14"/>
  <c r="A1003" i="14"/>
  <c r="A1019" i="14"/>
  <c r="A1035" i="14"/>
  <c r="A1051" i="14"/>
  <c r="A1067" i="14"/>
  <c r="A1075" i="14"/>
  <c r="A991" i="14"/>
  <c r="A1023" i="14"/>
  <c r="A1055" i="14"/>
  <c r="A1078" i="14"/>
  <c r="A948" i="14"/>
  <c r="A952" i="14"/>
  <c r="A956" i="14"/>
  <c r="A960" i="14"/>
  <c r="A964" i="14"/>
  <c r="A968" i="14"/>
  <c r="A949" i="14"/>
  <c r="A953" i="14"/>
  <c r="A957" i="14"/>
  <c r="A961" i="14"/>
  <c r="A965" i="14"/>
  <c r="A969" i="14"/>
  <c r="A950" i="14"/>
  <c r="A955" i="14"/>
  <c r="A963" i="14"/>
  <c r="A958" i="14"/>
  <c r="A966" i="14"/>
  <c r="A951" i="14"/>
  <c r="A959" i="14"/>
  <c r="A967" i="14"/>
  <c r="A954" i="14"/>
  <c r="A962" i="14"/>
  <c r="A927" i="14"/>
  <c r="A931" i="14"/>
  <c r="A935" i="14"/>
  <c r="A939" i="14"/>
  <c r="A943" i="14"/>
  <c r="A947" i="14"/>
  <c r="A933" i="14"/>
  <c r="A941" i="14"/>
  <c r="A930" i="14"/>
  <c r="A938" i="14"/>
  <c r="A946" i="14"/>
  <c r="A928" i="14"/>
  <c r="A932" i="14"/>
  <c r="A936" i="14"/>
  <c r="A940" i="14"/>
  <c r="A944" i="14"/>
  <c r="A929" i="14"/>
  <c r="A937" i="14"/>
  <c r="A945" i="14"/>
  <c r="A926" i="14"/>
  <c r="A934" i="14"/>
  <c r="A942" i="14"/>
  <c r="AF15" i="14"/>
  <c r="AF16" i="14" s="1"/>
  <c r="AF17" i="14" s="1"/>
  <c r="AF18" i="14" s="1"/>
  <c r="AF19" i="14" s="1"/>
  <c r="AF20" i="14" s="1"/>
  <c r="AF21" i="14" s="1"/>
  <c r="AF22" i="14" s="1"/>
  <c r="AF23" i="14" s="1"/>
  <c r="AF24" i="14" s="1"/>
  <c r="AF25" i="14" s="1"/>
  <c r="AF26" i="14" s="1"/>
  <c r="AF27" i="14" s="1"/>
  <c r="AF28" i="14" s="1"/>
  <c r="AF29" i="14" s="1"/>
  <c r="AF30" i="14" s="1"/>
  <c r="AF31" i="14" s="1"/>
  <c r="AF32" i="14" s="1"/>
  <c r="AF33" i="14" s="1"/>
  <c r="AF34" i="14" s="1"/>
  <c r="AF35" i="14" s="1"/>
  <c r="AF36" i="14" s="1"/>
  <c r="AF37" i="14" s="1"/>
  <c r="AF38" i="14" s="1"/>
  <c r="AF39" i="14" s="1"/>
  <c r="AF40" i="14" s="1"/>
  <c r="AF41" i="14" s="1"/>
  <c r="AF42" i="14" s="1"/>
  <c r="AF43" i="14" s="1"/>
  <c r="AF44" i="14" s="1"/>
  <c r="AF45" i="14" s="1"/>
  <c r="AF46" i="14" s="1"/>
  <c r="AF47" i="14" s="1"/>
  <c r="A863" i="14"/>
  <c r="A867" i="14"/>
  <c r="A871" i="14"/>
  <c r="A875" i="14"/>
  <c r="A879" i="14"/>
  <c r="A883" i="14"/>
  <c r="A887" i="14"/>
  <c r="A891" i="14"/>
  <c r="A895" i="14"/>
  <c r="A899" i="14"/>
  <c r="A903" i="14"/>
  <c r="A907" i="14"/>
  <c r="A911" i="14"/>
  <c r="A915" i="14"/>
  <c r="A919" i="14"/>
  <c r="A923" i="14"/>
  <c r="A916" i="14"/>
  <c r="A861" i="14"/>
  <c r="A869" i="14"/>
  <c r="A881" i="14"/>
  <c r="A893" i="14"/>
  <c r="A905" i="14"/>
  <c r="A909" i="14"/>
  <c r="A921" i="14"/>
  <c r="A860" i="14"/>
  <c r="A864" i="14"/>
  <c r="A868" i="14"/>
  <c r="A872" i="14"/>
  <c r="A876" i="14"/>
  <c r="A880" i="14"/>
  <c r="A884" i="14"/>
  <c r="A888" i="14"/>
  <c r="A892" i="14"/>
  <c r="A896" i="14"/>
  <c r="A900" i="14"/>
  <c r="A904" i="14"/>
  <c r="A908" i="14"/>
  <c r="A920" i="14"/>
  <c r="A924" i="14"/>
  <c r="A865" i="14"/>
  <c r="A877" i="14"/>
  <c r="A885" i="14"/>
  <c r="A897" i="14"/>
  <c r="A917" i="14"/>
  <c r="A862" i="14"/>
  <c r="A866" i="14"/>
  <c r="A870" i="14"/>
  <c r="A874" i="14"/>
  <c r="A878" i="14"/>
  <c r="A882" i="14"/>
  <c r="A886" i="14"/>
  <c r="A890" i="14"/>
  <c r="A894" i="14"/>
  <c r="A898" i="14"/>
  <c r="A902" i="14"/>
  <c r="A906" i="14"/>
  <c r="A910" i="14"/>
  <c r="A914" i="14"/>
  <c r="A918" i="14"/>
  <c r="A922" i="14"/>
  <c r="A912" i="14"/>
  <c r="A873" i="14"/>
  <c r="A889" i="14"/>
  <c r="A901" i="14"/>
  <c r="A913" i="14"/>
  <c r="A925" i="14"/>
  <c r="A838" i="14"/>
  <c r="A842" i="14"/>
  <c r="A846" i="14"/>
  <c r="A850" i="14"/>
  <c r="A854" i="14"/>
  <c r="A858" i="14"/>
  <c r="A853" i="14"/>
  <c r="A839" i="14"/>
  <c r="A843" i="14"/>
  <c r="A847" i="14"/>
  <c r="A851" i="14"/>
  <c r="A855" i="14"/>
  <c r="A859" i="14"/>
  <c r="A841" i="14"/>
  <c r="A849" i="14"/>
  <c r="A857" i="14"/>
  <c r="A840" i="14"/>
  <c r="A844" i="14"/>
  <c r="A848" i="14"/>
  <c r="A852" i="14"/>
  <c r="A856" i="14"/>
  <c r="A845" i="14"/>
  <c r="A819" i="14"/>
  <c r="A823" i="14"/>
  <c r="A827" i="14"/>
  <c r="A831" i="14"/>
  <c r="A835" i="14"/>
  <c r="A832" i="14"/>
  <c r="A821" i="14"/>
  <c r="A825" i="14"/>
  <c r="A833" i="14"/>
  <c r="A824" i="14"/>
  <c r="A837" i="14"/>
  <c r="A818" i="14"/>
  <c r="A822" i="14"/>
  <c r="A826" i="14"/>
  <c r="A830" i="14"/>
  <c r="A834" i="14"/>
  <c r="A816" i="14"/>
  <c r="A820" i="14"/>
  <c r="A828" i="14"/>
  <c r="A836" i="14"/>
  <c r="A817" i="14"/>
  <c r="A829" i="14"/>
  <c r="A50" i="24"/>
  <c r="A46" i="24"/>
  <c r="A43" i="24"/>
  <c r="A45" i="24"/>
  <c r="A51" i="24"/>
  <c r="A53" i="24"/>
  <c r="A49" i="24"/>
  <c r="A47" i="24"/>
  <c r="A44" i="24"/>
  <c r="A52" i="24"/>
  <c r="A48" i="24"/>
  <c r="A42" i="24"/>
  <c r="A39" i="24"/>
  <c r="A40" i="24"/>
  <c r="A41" i="24"/>
  <c r="A38" i="24"/>
  <c r="A35" i="24"/>
  <c r="A36" i="24"/>
  <c r="A37" i="24"/>
  <c r="A34" i="24"/>
  <c r="A30" i="24"/>
  <c r="A26" i="24"/>
  <c r="A27" i="24"/>
  <c r="A32" i="24"/>
  <c r="A31" i="24"/>
  <c r="A33" i="24"/>
  <c r="A29" i="24"/>
  <c r="A28" i="24"/>
  <c r="A662" i="14"/>
  <c r="A666" i="14"/>
  <c r="A670" i="14"/>
  <c r="A674" i="14"/>
  <c r="A678" i="14"/>
  <c r="A682" i="14"/>
  <c r="A686" i="14"/>
  <c r="A690" i="14"/>
  <c r="A694" i="14"/>
  <c r="A698" i="14"/>
  <c r="A702" i="14"/>
  <c r="A706" i="14"/>
  <c r="A710" i="14"/>
  <c r="A714" i="14"/>
  <c r="A718" i="14"/>
  <c r="A722" i="14"/>
  <c r="A726" i="14"/>
  <c r="A730" i="14"/>
  <c r="A734" i="14"/>
  <c r="A738" i="14"/>
  <c r="A742" i="14"/>
  <c r="A746" i="14"/>
  <c r="A750" i="14"/>
  <c r="A754" i="14"/>
  <c r="A758" i="14"/>
  <c r="A762" i="14"/>
  <c r="A766" i="14"/>
  <c r="A770" i="14"/>
  <c r="A774" i="14"/>
  <c r="A778" i="14"/>
  <c r="A782" i="14"/>
  <c r="A786" i="14"/>
  <c r="A790" i="14"/>
  <c r="A794" i="14"/>
  <c r="A798" i="14"/>
  <c r="A802" i="14"/>
  <c r="A806" i="14"/>
  <c r="A810" i="14"/>
  <c r="A814" i="14"/>
  <c r="A700" i="14"/>
  <c r="A712" i="14"/>
  <c r="A724" i="14"/>
  <c r="A732" i="14"/>
  <c r="A740" i="14"/>
  <c r="A752" i="14"/>
  <c r="A764" i="14"/>
  <c r="A776" i="14"/>
  <c r="A788" i="14"/>
  <c r="A800" i="14"/>
  <c r="A812" i="14"/>
  <c r="A663" i="14"/>
  <c r="A667" i="14"/>
  <c r="A671" i="14"/>
  <c r="A675" i="14"/>
  <c r="A679" i="14"/>
  <c r="A683" i="14"/>
  <c r="A687" i="14"/>
  <c r="A691" i="14"/>
  <c r="A695" i="14"/>
  <c r="A699" i="14"/>
  <c r="A703" i="14"/>
  <c r="A707" i="14"/>
  <c r="A711" i="14"/>
  <c r="A715" i="14"/>
  <c r="A719" i="14"/>
  <c r="A723" i="14"/>
  <c r="A727" i="14"/>
  <c r="A731" i="14"/>
  <c r="A735" i="14"/>
  <c r="A739" i="14"/>
  <c r="A743" i="14"/>
  <c r="A747" i="14"/>
  <c r="A751" i="14"/>
  <c r="A755" i="14"/>
  <c r="A759" i="14"/>
  <c r="A763" i="14"/>
  <c r="A767" i="14"/>
  <c r="A771" i="14"/>
  <c r="A775" i="14"/>
  <c r="A779" i="14"/>
  <c r="A783" i="14"/>
  <c r="A787" i="14"/>
  <c r="A791" i="14"/>
  <c r="A795" i="14"/>
  <c r="A799" i="14"/>
  <c r="A803" i="14"/>
  <c r="A807" i="14"/>
  <c r="A811" i="14"/>
  <c r="A815" i="14"/>
  <c r="A664" i="14"/>
  <c r="A668" i="14"/>
  <c r="A672" i="14"/>
  <c r="A676" i="14"/>
  <c r="A680" i="14"/>
  <c r="A684" i="14"/>
  <c r="A688" i="14"/>
  <c r="A696" i="14"/>
  <c r="A704" i="14"/>
  <c r="A716" i="14"/>
  <c r="A728" i="14"/>
  <c r="A744" i="14"/>
  <c r="A756" i="14"/>
  <c r="A772" i="14"/>
  <c r="A780" i="14"/>
  <c r="A792" i="14"/>
  <c r="A804" i="14"/>
  <c r="A665" i="14"/>
  <c r="A669" i="14"/>
  <c r="A673" i="14"/>
  <c r="A677" i="14"/>
  <c r="A681" i="14"/>
  <c r="A685" i="14"/>
  <c r="A689" i="14"/>
  <c r="A693" i="14"/>
  <c r="A697" i="14"/>
  <c r="A701" i="14"/>
  <c r="A705" i="14"/>
  <c r="A709" i="14"/>
  <c r="A713" i="14"/>
  <c r="A717" i="14"/>
  <c r="A721" i="14"/>
  <c r="A725" i="14"/>
  <c r="A729" i="14"/>
  <c r="A733" i="14"/>
  <c r="A737" i="14"/>
  <c r="A741" i="14"/>
  <c r="A745" i="14"/>
  <c r="A749" i="14"/>
  <c r="A753" i="14"/>
  <c r="A757" i="14"/>
  <c r="A761" i="14"/>
  <c r="A765" i="14"/>
  <c r="A769" i="14"/>
  <c r="A773" i="14"/>
  <c r="A777" i="14"/>
  <c r="A781" i="14"/>
  <c r="A785" i="14"/>
  <c r="A789" i="14"/>
  <c r="A793" i="14"/>
  <c r="A797" i="14"/>
  <c r="A801" i="14"/>
  <c r="A805" i="14"/>
  <c r="A809" i="14"/>
  <c r="A813" i="14"/>
  <c r="A692" i="14"/>
  <c r="A708" i="14"/>
  <c r="A720" i="14"/>
  <c r="A736" i="14"/>
  <c r="A748" i="14"/>
  <c r="A760" i="14"/>
  <c r="A768" i="14"/>
  <c r="A784" i="14"/>
  <c r="A796" i="14"/>
  <c r="A808" i="14"/>
  <c r="A640" i="14"/>
  <c r="A644" i="14"/>
  <c r="A648" i="14"/>
  <c r="A652" i="14"/>
  <c r="A656" i="14"/>
  <c r="A660" i="14"/>
  <c r="A620" i="14"/>
  <c r="A624" i="14"/>
  <c r="A628" i="14"/>
  <c r="A632" i="14"/>
  <c r="A636" i="14"/>
  <c r="A645" i="14"/>
  <c r="A649" i="14"/>
  <c r="A657" i="14"/>
  <c r="A661" i="14"/>
  <c r="A625" i="14"/>
  <c r="A629" i="14"/>
  <c r="A633" i="14"/>
  <c r="A643" i="14"/>
  <c r="A647" i="14"/>
  <c r="A651" i="14"/>
  <c r="A655" i="14"/>
  <c r="A659" i="14"/>
  <c r="A619" i="14"/>
  <c r="A627" i="14"/>
  <c r="A631" i="14"/>
  <c r="A635" i="14"/>
  <c r="A641" i="14"/>
  <c r="A653" i="14"/>
  <c r="A621" i="14"/>
  <c r="A637" i="14"/>
  <c r="A650" i="14"/>
  <c r="A618" i="14"/>
  <c r="A626" i="14"/>
  <c r="A634" i="14"/>
  <c r="A642" i="14"/>
  <c r="A646" i="14"/>
  <c r="A654" i="14"/>
  <c r="A658" i="14"/>
  <c r="A622" i="14"/>
  <c r="A630" i="14"/>
  <c r="A638" i="14"/>
  <c r="A623" i="14"/>
  <c r="A639" i="14"/>
  <c r="U718" i="14"/>
  <c r="V718" i="14" s="1"/>
  <c r="U712" i="14"/>
  <c r="V712" i="14" s="1"/>
  <c r="N708" i="14"/>
  <c r="N744" i="14"/>
  <c r="O860" i="14"/>
  <c r="O842" i="14"/>
  <c r="O886" i="14"/>
  <c r="O845" i="14"/>
  <c r="O839" i="14"/>
  <c r="O866" i="14"/>
  <c r="O859" i="14"/>
  <c r="O841" i="14"/>
  <c r="O882" i="14"/>
  <c r="O871" i="14"/>
  <c r="O878" i="14"/>
  <c r="O898" i="14"/>
  <c r="O843" i="14"/>
  <c r="O865" i="14"/>
  <c r="O884" i="14"/>
  <c r="O848" i="14"/>
  <c r="O855" i="14"/>
  <c r="O880" i="14"/>
  <c r="O894" i="14"/>
  <c r="O856" i="14"/>
  <c r="O849" i="14"/>
  <c r="O851" i="14"/>
  <c r="O888" i="14"/>
  <c r="O879" i="14"/>
  <c r="O875" i="14"/>
  <c r="O847" i="14"/>
  <c r="O858" i="14"/>
  <c r="O718" i="14"/>
  <c r="O823" i="14"/>
  <c r="U740" i="14"/>
  <c r="V740" i="14" s="1"/>
  <c r="O835" i="14"/>
  <c r="O833" i="14"/>
  <c r="O825" i="14"/>
  <c r="N696" i="14"/>
  <c r="O831" i="14"/>
  <c r="O827" i="14"/>
  <c r="O817" i="14"/>
  <c r="O829" i="14"/>
  <c r="O819" i="14"/>
  <c r="N729" i="14"/>
  <c r="N718" i="14"/>
  <c r="O692" i="14"/>
  <c r="U744" i="14"/>
  <c r="V744" i="14" s="1"/>
  <c r="N742" i="14"/>
  <c r="U700" i="14"/>
  <c r="V700" i="14" s="1"/>
  <c r="N745" i="14"/>
  <c r="O714" i="14"/>
  <c r="N692" i="14"/>
  <c r="U714" i="14"/>
  <c r="V714" i="14" s="1"/>
  <c r="U696" i="14"/>
  <c r="V696" i="14" s="1"/>
  <c r="N736" i="14"/>
  <c r="U722" i="14"/>
  <c r="V722" i="14" s="1"/>
  <c r="N743" i="14"/>
  <c r="N722" i="14"/>
  <c r="O696" i="14"/>
  <c r="U736" i="14"/>
  <c r="V736" i="14" s="1"/>
  <c r="O722" i="14"/>
  <c r="O628" i="14"/>
  <c r="N741" i="14"/>
  <c r="O709" i="14"/>
  <c r="O669" i="14"/>
  <c r="U688" i="14"/>
  <c r="V688" i="14" s="1"/>
  <c r="O746" i="14"/>
  <c r="O693" i="14"/>
  <c r="N628" i="14"/>
  <c r="O677" i="14"/>
  <c r="O741" i="14"/>
  <c r="O725" i="14"/>
  <c r="O664" i="14"/>
  <c r="O705" i="14"/>
  <c r="U711" i="14"/>
  <c r="V711" i="14" s="1"/>
  <c r="O698" i="14"/>
  <c r="O717" i="14"/>
  <c r="N720" i="14"/>
  <c r="O712" i="14"/>
  <c r="U737" i="14"/>
  <c r="V737" i="14" s="1"/>
  <c r="N666" i="14"/>
  <c r="N686" i="14"/>
  <c r="O689" i="14"/>
  <c r="N673" i="14"/>
  <c r="N689" i="14"/>
  <c r="N679" i="14"/>
  <c r="N737" i="14"/>
  <c r="O663" i="14"/>
  <c r="O688" i="14"/>
  <c r="O680" i="14"/>
  <c r="U750" i="14"/>
  <c r="V750" i="14" s="1"/>
  <c r="N663" i="14"/>
  <c r="U706" i="14"/>
  <c r="V706" i="14" s="1"/>
  <c r="U710" i="14"/>
  <c r="V710" i="14" s="1"/>
  <c r="N750" i="14"/>
  <c r="O723" i="14"/>
  <c r="U721" i="14"/>
  <c r="V721" i="14" s="1"/>
  <c r="N695" i="14"/>
  <c r="U673" i="14"/>
  <c r="V673" i="14" s="1"/>
  <c r="U732" i="14"/>
  <c r="V732" i="14" s="1"/>
  <c r="O620" i="14"/>
  <c r="U729" i="14"/>
  <c r="V729" i="14" s="1"/>
  <c r="U701" i="14"/>
  <c r="V701" i="14" s="1"/>
  <c r="U705" i="14"/>
  <c r="V705" i="14" s="1"/>
  <c r="U679" i="14"/>
  <c r="V679" i="14" s="1"/>
  <c r="U717" i="14"/>
  <c r="V717" i="14" s="1"/>
  <c r="N749" i="14"/>
  <c r="U727" i="14"/>
  <c r="V727" i="14" s="1"/>
  <c r="O662" i="14"/>
  <c r="O701" i="14"/>
  <c r="N691" i="14"/>
  <c r="O675" i="14"/>
  <c r="U690" i="14"/>
  <c r="V690" i="14" s="1"/>
  <c r="U684" i="14"/>
  <c r="V684" i="14" s="1"/>
  <c r="U743" i="14"/>
  <c r="V743" i="14" s="1"/>
  <c r="U739" i="14"/>
  <c r="V739" i="14" s="1"/>
  <c r="N698" i="14"/>
  <c r="N717" i="14"/>
  <c r="N702" i="14"/>
  <c r="U695" i="14"/>
  <c r="V695" i="14" s="1"/>
  <c r="N733" i="14"/>
  <c r="N725" i="14"/>
  <c r="N685" i="14"/>
  <c r="U674" i="14"/>
  <c r="V674" i="14" s="1"/>
  <c r="U728" i="14"/>
  <c r="V728" i="14" s="1"/>
  <c r="O676" i="14"/>
  <c r="U689" i="14"/>
  <c r="V689" i="14" s="1"/>
  <c r="O679" i="14"/>
  <c r="N730" i="14"/>
  <c r="N669" i="14"/>
  <c r="O738" i="14"/>
  <c r="U713" i="14"/>
  <c r="V713" i="14" s="1"/>
  <c r="U715" i="14"/>
  <c r="V715" i="14" s="1"/>
  <c r="O666" i="14"/>
  <c r="O734" i="14"/>
  <c r="U724" i="14"/>
  <c r="V724" i="14" s="1"/>
  <c r="O665" i="14"/>
  <c r="N670" i="14"/>
  <c r="O694" i="14"/>
  <c r="U668" i="14"/>
  <c r="V668" i="14" s="1"/>
  <c r="O682" i="14"/>
  <c r="O727" i="14"/>
  <c r="N711" i="14"/>
  <c r="N701" i="14"/>
  <c r="U707" i="14"/>
  <c r="V707" i="14" s="1"/>
  <c r="O687" i="14"/>
  <c r="U677" i="14"/>
  <c r="V677" i="14" s="1"/>
  <c r="N721" i="14"/>
  <c r="O730" i="14"/>
  <c r="N688" i="14"/>
  <c r="O668" i="14"/>
  <c r="N724" i="14"/>
  <c r="O674" i="14"/>
  <c r="N694" i="14"/>
  <c r="N662" i="14"/>
  <c r="O745" i="14"/>
  <c r="O707" i="14"/>
  <c r="U675" i="14"/>
  <c r="V675" i="14" s="1"/>
  <c r="U746" i="14"/>
  <c r="V746" i="14" s="1"/>
  <c r="N731" i="14"/>
  <c r="O735" i="14"/>
  <c r="N700" i="14"/>
  <c r="O681" i="14"/>
  <c r="U665" i="14"/>
  <c r="V665" i="14" s="1"/>
  <c r="O703" i="14"/>
  <c r="N687" i="14"/>
  <c r="U671" i="14"/>
  <c r="V671" i="14" s="1"/>
  <c r="N690" i="14"/>
  <c r="O686" i="14"/>
  <c r="N710" i="14"/>
  <c r="O673" i="14"/>
  <c r="N674" i="14"/>
  <c r="N707" i="14"/>
  <c r="U734" i="14"/>
  <c r="V734" i="14" s="1"/>
  <c r="U682" i="14"/>
  <c r="V682" i="14" s="1"/>
  <c r="U733" i="14"/>
  <c r="V733" i="14" s="1"/>
  <c r="U704" i="14"/>
  <c r="V704" i="14" s="1"/>
  <c r="N746" i="14"/>
  <c r="O690" i="14"/>
  <c r="O721" i="14"/>
  <c r="N682" i="14"/>
  <c r="N680" i="14"/>
  <c r="N727" i="14"/>
  <c r="O729" i="14"/>
  <c r="O685" i="14"/>
  <c r="N723" i="14"/>
  <c r="N675" i="14"/>
  <c r="U735" i="14"/>
  <c r="V735" i="14" s="1"/>
  <c r="N726" i="14"/>
  <c r="N683" i="14"/>
  <c r="O808" i="14"/>
  <c r="U666" i="14"/>
  <c r="V666" i="14" s="1"/>
  <c r="O697" i="14"/>
  <c r="O761" i="14"/>
  <c r="O812" i="14"/>
  <c r="O754" i="14"/>
  <c r="O737" i="14"/>
  <c r="N667" i="14"/>
  <c r="N706" i="14"/>
  <c r="N728" i="14"/>
  <c r="O704" i="14"/>
  <c r="O758" i="14"/>
  <c r="U738" i="14"/>
  <c r="V738" i="14" s="1"/>
  <c r="U672" i="14"/>
  <c r="V672" i="14" s="1"/>
  <c r="U670" i="14"/>
  <c r="V670" i="14" s="1"/>
  <c r="U686" i="14"/>
  <c r="V686" i="14" s="1"/>
  <c r="U749" i="14"/>
  <c r="V749" i="14" s="1"/>
  <c r="U731" i="14"/>
  <c r="V731" i="14" s="1"/>
  <c r="O779" i="14"/>
  <c r="N678" i="14"/>
  <c r="O799" i="14"/>
  <c r="O764" i="14"/>
  <c r="N697" i="14"/>
  <c r="U681" i="14"/>
  <c r="V681" i="14" s="1"/>
  <c r="O803" i="14"/>
  <c r="N719" i="14"/>
  <c r="N703" i="14"/>
  <c r="U687" i="14"/>
  <c r="V687" i="14" s="1"/>
  <c r="O809" i="14"/>
  <c r="N709" i="14"/>
  <c r="U693" i="14"/>
  <c r="V693" i="14" s="1"/>
  <c r="O815" i="14"/>
  <c r="O699" i="14"/>
  <c r="O667" i="14"/>
  <c r="O728" i="14"/>
  <c r="N704" i="14"/>
  <c r="O684" i="14"/>
  <c r="O802" i="14"/>
  <c r="U683" i="14"/>
  <c r="V683" i="14" s="1"/>
  <c r="O813" i="14"/>
  <c r="U745" i="14"/>
  <c r="V745" i="14" s="1"/>
  <c r="O740" i="14"/>
  <c r="N676" i="14"/>
  <c r="O800" i="14"/>
  <c r="O742" i="14"/>
  <c r="O763" i="14"/>
  <c r="O733" i="14"/>
  <c r="O732" i="14"/>
  <c r="N668" i="14"/>
  <c r="O794" i="14"/>
  <c r="N734" i="14"/>
  <c r="O672" i="14"/>
  <c r="U725" i="14"/>
  <c r="V725" i="14" s="1"/>
  <c r="U669" i="14"/>
  <c r="V669" i="14" s="1"/>
  <c r="O759" i="14"/>
  <c r="O797" i="14"/>
  <c r="O634" i="14"/>
  <c r="O736" i="14"/>
  <c r="O796" i="14"/>
  <c r="O720" i="14"/>
  <c r="O756" i="14"/>
  <c r="O670" i="14"/>
  <c r="N705" i="14"/>
  <c r="O811" i="14"/>
  <c r="O695" i="14"/>
  <c r="U663" i="14"/>
  <c r="V663" i="14" s="1"/>
  <c r="O753" i="14"/>
  <c r="O708" i="14"/>
  <c r="N732" i="14"/>
  <c r="O744" i="14"/>
  <c r="N672" i="14"/>
  <c r="U685" i="14"/>
  <c r="V685" i="14" s="1"/>
  <c r="O807" i="14"/>
  <c r="U723" i="14"/>
  <c r="V723" i="14" s="1"/>
  <c r="N738" i="14"/>
  <c r="U730" i="14"/>
  <c r="V730" i="14" s="1"/>
  <c r="U742" i="14"/>
  <c r="V742" i="14" s="1"/>
  <c r="U676" i="14"/>
  <c r="V676" i="14" s="1"/>
  <c r="U708" i="14"/>
  <c r="V708" i="14" s="1"/>
  <c r="U691" i="14"/>
  <c r="V691" i="14" s="1"/>
  <c r="U702" i="14"/>
  <c r="V702" i="14" s="1"/>
  <c r="U720" i="14"/>
  <c r="V720" i="14" s="1"/>
  <c r="U726" i="14"/>
  <c r="V726" i="14" s="1"/>
  <c r="O716" i="14"/>
  <c r="O784" i="14"/>
  <c r="O724" i="14"/>
  <c r="O713" i="14"/>
  <c r="O783" i="14"/>
  <c r="N664" i="14"/>
  <c r="O766" i="14"/>
  <c r="U697" i="14"/>
  <c r="V697" i="14" s="1"/>
  <c r="N665" i="14"/>
  <c r="O747" i="14"/>
  <c r="O719" i="14"/>
  <c r="U703" i="14"/>
  <c r="V703" i="14" s="1"/>
  <c r="N671" i="14"/>
  <c r="O798" i="14"/>
  <c r="N677" i="14"/>
  <c r="O767" i="14"/>
  <c r="N715" i="14"/>
  <c r="N699" i="14"/>
  <c r="U667" i="14"/>
  <c r="V667" i="14" s="1"/>
  <c r="O750" i="14"/>
  <c r="O748" i="14"/>
  <c r="N684" i="14"/>
  <c r="O683" i="14"/>
  <c r="O702" i="14"/>
  <c r="O749" i="14"/>
  <c r="O795" i="14"/>
  <c r="O711" i="14"/>
  <c r="O801" i="14"/>
  <c r="O814" i="14"/>
  <c r="O804" i="14"/>
  <c r="O691" i="14"/>
  <c r="U694" i="14"/>
  <c r="V694" i="14" s="1"/>
  <c r="U662" i="14"/>
  <c r="V662" i="14" s="1"/>
  <c r="U678" i="14"/>
  <c r="V678" i="14" s="1"/>
  <c r="U664" i="14"/>
  <c r="V664" i="14" s="1"/>
  <c r="U680" i="14"/>
  <c r="V680" i="14" s="1"/>
  <c r="U698" i="14"/>
  <c r="V698" i="14" s="1"/>
  <c r="U716" i="14"/>
  <c r="V716" i="14" s="1"/>
  <c r="U747" i="14"/>
  <c r="V747" i="14" s="1"/>
  <c r="U741" i="14"/>
  <c r="V741" i="14" s="1"/>
  <c r="U748" i="14"/>
  <c r="V748" i="14" s="1"/>
  <c r="N716" i="14"/>
  <c r="O731" i="14"/>
  <c r="N735" i="14"/>
  <c r="O700" i="14"/>
  <c r="O752" i="14"/>
  <c r="O678" i="14"/>
  <c r="N713" i="14"/>
  <c r="O751" i="14"/>
  <c r="O781" i="14"/>
  <c r="N681" i="14"/>
  <c r="O771" i="14"/>
  <c r="N747" i="14"/>
  <c r="U719" i="14"/>
  <c r="V719" i="14" s="1"/>
  <c r="O671" i="14"/>
  <c r="O810" i="14"/>
  <c r="O772" i="14"/>
  <c r="U709" i="14"/>
  <c r="V709" i="14" s="1"/>
  <c r="N693" i="14"/>
  <c r="O743" i="14"/>
  <c r="O715" i="14"/>
  <c r="U699" i="14"/>
  <c r="V699" i="14" s="1"/>
  <c r="O710" i="14"/>
  <c r="O739" i="14"/>
  <c r="O706" i="14"/>
  <c r="O726" i="14"/>
  <c r="N748" i="14"/>
  <c r="O805" i="14"/>
  <c r="U642" i="14"/>
  <c r="V642" i="14" s="1"/>
  <c r="N640" i="14"/>
  <c r="U628" i="14"/>
  <c r="V628" i="14" s="1"/>
  <c r="U620" i="14"/>
  <c r="V620" i="14" s="1"/>
  <c r="U637" i="14"/>
  <c r="V637" i="14" s="1"/>
  <c r="O654" i="14"/>
  <c r="O622" i="14"/>
  <c r="O621" i="14"/>
  <c r="U630" i="14"/>
  <c r="V630" i="14" s="1"/>
  <c r="U645" i="14"/>
  <c r="V645" i="14" s="1"/>
  <c r="O661" i="14"/>
  <c r="O633" i="14"/>
  <c r="O640" i="14"/>
  <c r="O630" i="14"/>
  <c r="U627" i="14"/>
  <c r="V627" i="14" s="1"/>
  <c r="U653" i="14"/>
  <c r="V653" i="14" s="1"/>
  <c r="O641" i="14"/>
  <c r="O644" i="14"/>
  <c r="N623" i="14"/>
  <c r="O618" i="14"/>
  <c r="O653" i="14"/>
  <c r="O632" i="14"/>
  <c r="O619" i="14"/>
  <c r="O626" i="14"/>
  <c r="O649" i="14"/>
  <c r="O639" i="14"/>
  <c r="O656" i="14"/>
  <c r="O635" i="14"/>
  <c r="O625" i="14"/>
  <c r="O647" i="14"/>
  <c r="O650" i="14"/>
  <c r="N643" i="14"/>
  <c r="O624" i="14"/>
  <c r="O655" i="14"/>
  <c r="O636" i="14"/>
  <c r="O637" i="14"/>
  <c r="O643" i="14"/>
  <c r="O652" i="14"/>
  <c r="O658" i="14"/>
  <c r="O629" i="14"/>
  <c r="O646" i="14"/>
  <c r="O642" i="14"/>
  <c r="O657" i="14"/>
  <c r="O631" i="14"/>
  <c r="O660" i="14"/>
  <c r="N621" i="14"/>
  <c r="N659" i="14"/>
  <c r="U629" i="14"/>
  <c r="V629" i="14" s="1"/>
  <c r="N618" i="14"/>
  <c r="N636" i="14"/>
  <c r="N637" i="14"/>
  <c r="N644" i="14"/>
  <c r="N655" i="14"/>
  <c r="U631" i="14"/>
  <c r="V631" i="14" s="1"/>
  <c r="N641" i="14"/>
  <c r="N649" i="14"/>
  <c r="U623" i="14"/>
  <c r="V623" i="14" s="1"/>
  <c r="U644" i="14"/>
  <c r="V644" i="14" s="1"/>
  <c r="N635" i="14"/>
  <c r="N652" i="14"/>
  <c r="N645" i="14"/>
  <c r="N630" i="14"/>
  <c r="N633" i="14"/>
  <c r="N625" i="14"/>
  <c r="N650" i="14"/>
  <c r="N661" i="14"/>
  <c r="U641" i="14"/>
  <c r="V641" i="14" s="1"/>
  <c r="N626" i="14"/>
  <c r="U622" i="14"/>
  <c r="V622" i="14" s="1"/>
  <c r="N634" i="14"/>
  <c r="N657" i="14"/>
  <c r="N647" i="14"/>
  <c r="U643" i="14"/>
  <c r="V643" i="14" s="1"/>
  <c r="U638" i="14"/>
  <c r="V638" i="14" s="1"/>
  <c r="U650" i="14"/>
  <c r="V650" i="14" s="1"/>
  <c r="U624" i="14"/>
  <c r="V624" i="14" s="1"/>
  <c r="N638" i="14"/>
  <c r="N656" i="14"/>
  <c r="N651" i="14"/>
  <c r="U619" i="14"/>
  <c r="V619" i="14" s="1"/>
  <c r="N646" i="14"/>
  <c r="N642" i="14"/>
  <c r="N660" i="14"/>
  <c r="U633" i="14"/>
  <c r="V633" i="14" s="1"/>
  <c r="N639" i="14"/>
  <c r="U656" i="14"/>
  <c r="V656" i="14" s="1"/>
  <c r="N620" i="14"/>
  <c r="U632" i="14"/>
  <c r="V632" i="14" s="1"/>
  <c r="N654" i="14"/>
  <c r="U618" i="14"/>
  <c r="V618" i="14" s="1"/>
  <c r="U625" i="14"/>
  <c r="V625" i="14" s="1"/>
  <c r="U647" i="14"/>
  <c r="V647" i="14" s="1"/>
  <c r="U651" i="14"/>
  <c r="V651" i="14" s="1"/>
  <c r="U654" i="14"/>
  <c r="V654" i="14" s="1"/>
  <c r="U655" i="14"/>
  <c r="V655" i="14" s="1"/>
  <c r="N632" i="14"/>
  <c r="N653" i="14"/>
  <c r="U621" i="14"/>
  <c r="V621" i="14" s="1"/>
  <c r="U659" i="14"/>
  <c r="V659" i="14" s="1"/>
  <c r="U658" i="14"/>
  <c r="V658" i="14" s="1"/>
  <c r="U634" i="14"/>
  <c r="V634" i="14" s="1"/>
  <c r="U646" i="14"/>
  <c r="V646" i="14" s="1"/>
  <c r="N624" i="14"/>
  <c r="U652" i="14"/>
  <c r="V652" i="14" s="1"/>
  <c r="U636" i="14"/>
  <c r="V636" i="14" s="1"/>
  <c r="N658" i="14"/>
  <c r="U661" i="14"/>
  <c r="V661" i="14" s="1"/>
  <c r="N629" i="14"/>
  <c r="N619" i="14"/>
  <c r="U648" i="14"/>
  <c r="V648" i="14" s="1"/>
  <c r="U626" i="14"/>
  <c r="V626" i="14" s="1"/>
  <c r="U649" i="14"/>
  <c r="V649" i="14" s="1"/>
  <c r="U639" i="14"/>
  <c r="V639" i="14" s="1"/>
  <c r="N622" i="14"/>
  <c r="U635" i="14"/>
  <c r="V635" i="14" s="1"/>
  <c r="U657" i="14"/>
  <c r="V657" i="14" s="1"/>
  <c r="N631" i="14"/>
  <c r="U660" i="14"/>
  <c r="V660" i="14" s="1"/>
  <c r="U640" i="14"/>
  <c r="V640" i="14" s="1"/>
  <c r="S14" i="14"/>
  <c r="F6" i="14"/>
  <c r="F22" i="14"/>
  <c r="G6" i="14"/>
  <c r="G14" i="14"/>
  <c r="N14" i="14" s="1"/>
  <c r="G22" i="14"/>
  <c r="N2" i="14"/>
  <c r="N10" i="14"/>
  <c r="N18" i="14"/>
  <c r="Q9" i="14"/>
  <c r="P9" i="14"/>
  <c r="Q17" i="14"/>
  <c r="P17" i="14"/>
  <c r="S9" i="14"/>
  <c r="S5" i="14"/>
  <c r="G3" i="14"/>
  <c r="P3" i="14"/>
  <c r="Q3" i="14"/>
  <c r="G7" i="14"/>
  <c r="P7" i="14"/>
  <c r="Q7" i="14"/>
  <c r="G9" i="14"/>
  <c r="G11" i="14"/>
  <c r="P11" i="14"/>
  <c r="Q11" i="14"/>
  <c r="G15" i="14"/>
  <c r="P15" i="14"/>
  <c r="Q15" i="14"/>
  <c r="G17" i="14"/>
  <c r="G19" i="14"/>
  <c r="P19" i="14"/>
  <c r="Q19" i="14"/>
  <c r="G23" i="14"/>
  <c r="P23" i="14"/>
  <c r="Q23" i="14"/>
  <c r="S7" i="14"/>
  <c r="S17" i="14"/>
  <c r="Q5" i="14"/>
  <c r="P5" i="14"/>
  <c r="Q13" i="14"/>
  <c r="P13" i="14"/>
  <c r="Q21" i="14"/>
  <c r="P21" i="14"/>
  <c r="F5" i="14"/>
  <c r="N5" i="14" s="1"/>
  <c r="F9" i="14"/>
  <c r="F13" i="14"/>
  <c r="N13" i="14" s="1"/>
  <c r="F17" i="14"/>
  <c r="F21" i="14"/>
  <c r="N21" i="14" s="1"/>
  <c r="P2" i="14"/>
  <c r="Q2" i="14"/>
  <c r="F4" i="14"/>
  <c r="P4" i="14"/>
  <c r="Q4" i="14"/>
  <c r="Q6" i="14"/>
  <c r="P6" i="14"/>
  <c r="G8" i="14"/>
  <c r="Q8" i="14"/>
  <c r="P8" i="14"/>
  <c r="Q10" i="14"/>
  <c r="P10" i="14"/>
  <c r="G12" i="14"/>
  <c r="Q12" i="14"/>
  <c r="P12" i="14"/>
  <c r="Q14" i="14"/>
  <c r="P14" i="14"/>
  <c r="F16" i="14"/>
  <c r="Q16" i="14"/>
  <c r="P16" i="14"/>
  <c r="Q18" i="14"/>
  <c r="P18" i="14"/>
  <c r="G20" i="14"/>
  <c r="Q20" i="14"/>
  <c r="P20" i="14"/>
  <c r="Q22" i="14"/>
  <c r="P22" i="14"/>
  <c r="S2" i="14"/>
  <c r="S8" i="14"/>
  <c r="S13" i="14"/>
  <c r="S18" i="14"/>
  <c r="S19" i="14"/>
  <c r="S20" i="14"/>
  <c r="S21" i="14"/>
  <c r="F8" i="14"/>
  <c r="F12" i="14"/>
  <c r="F20" i="14"/>
  <c r="F3" i="14"/>
  <c r="G4" i="14"/>
  <c r="F7" i="14"/>
  <c r="F11" i="14"/>
  <c r="F15" i="14"/>
  <c r="G16" i="14"/>
  <c r="F19" i="14"/>
  <c r="F23" i="14"/>
  <c r="H2" i="14"/>
  <c r="I2" i="14"/>
  <c r="J2" i="14"/>
  <c r="K2" i="14"/>
  <c r="L2" i="14"/>
  <c r="R16" i="14" l="1"/>
  <c r="R10" i="14"/>
  <c r="N7" i="14"/>
  <c r="R21" i="14"/>
  <c r="R23" i="14"/>
  <c r="N11" i="14"/>
  <c r="R19" i="14"/>
  <c r="N20" i="14"/>
  <c r="N8" i="14"/>
  <c r="N3" i="14"/>
  <c r="R20" i="14"/>
  <c r="R14" i="14"/>
  <c r="R13" i="14"/>
  <c r="R7" i="14"/>
  <c r="R9" i="14"/>
  <c r="N22" i="14"/>
  <c r="R3" i="14"/>
  <c r="R2" i="14"/>
  <c r="N23" i="14"/>
  <c r="R15" i="14"/>
  <c r="R11" i="14"/>
  <c r="N6" i="14"/>
  <c r="R22" i="14"/>
  <c r="R12" i="14"/>
  <c r="R6" i="14"/>
  <c r="N17" i="14"/>
  <c r="R17" i="14"/>
  <c r="N15" i="14"/>
  <c r="N4" i="14"/>
  <c r="N9" i="14"/>
  <c r="O2" i="14"/>
  <c r="N19" i="14"/>
  <c r="N12" i="14"/>
  <c r="R18" i="14"/>
  <c r="N16" i="14"/>
  <c r="R8" i="14"/>
  <c r="R5" i="14"/>
  <c r="R4" i="14"/>
  <c r="M2" i="14"/>
  <c r="L574" i="14" l="1"/>
  <c r="L575" i="14"/>
  <c r="L576" i="14"/>
  <c r="L577" i="14"/>
  <c r="L578" i="14"/>
  <c r="L579" i="14"/>
  <c r="L580" i="14"/>
  <c r="L581" i="14"/>
  <c r="L582" i="14"/>
  <c r="L583" i="14"/>
  <c r="L584" i="14"/>
  <c r="L585" i="14"/>
  <c r="L586" i="14"/>
  <c r="L587" i="14"/>
  <c r="L588" i="14"/>
  <c r="L589" i="14"/>
  <c r="L590" i="14"/>
  <c r="L591" i="14"/>
  <c r="L592" i="14"/>
  <c r="L593" i="14"/>
  <c r="L594" i="14"/>
  <c r="L552" i="14"/>
  <c r="L553" i="14"/>
  <c r="L554" i="14"/>
  <c r="L555" i="14"/>
  <c r="L556" i="14"/>
  <c r="L557" i="14"/>
  <c r="L558" i="14"/>
  <c r="L559" i="14"/>
  <c r="L560" i="14"/>
  <c r="L561" i="14"/>
  <c r="L562" i="14"/>
  <c r="L563" i="14"/>
  <c r="L564" i="14"/>
  <c r="L565" i="14"/>
  <c r="L566" i="14"/>
  <c r="L567" i="14"/>
  <c r="L568" i="14"/>
  <c r="L569" i="14"/>
  <c r="L570" i="14"/>
  <c r="L571" i="14"/>
  <c r="L572" i="14"/>
  <c r="L573" i="14"/>
  <c r="L530" i="14"/>
  <c r="L531" i="14"/>
  <c r="L532" i="14"/>
  <c r="L533" i="14"/>
  <c r="L534" i="14"/>
  <c r="L535" i="14"/>
  <c r="L536" i="14"/>
  <c r="L537" i="14"/>
  <c r="L538" i="14"/>
  <c r="L539" i="14"/>
  <c r="L540" i="14"/>
  <c r="L541" i="14"/>
  <c r="L542" i="14"/>
  <c r="L543" i="14"/>
  <c r="L544" i="14"/>
  <c r="L545" i="14"/>
  <c r="L546" i="14"/>
  <c r="L547" i="14"/>
  <c r="L548" i="14"/>
  <c r="L549" i="14"/>
  <c r="L550" i="14"/>
  <c r="L551" i="14"/>
  <c r="L508" i="14"/>
  <c r="L509" i="14"/>
  <c r="L510" i="14"/>
  <c r="L511" i="14"/>
  <c r="L512" i="14"/>
  <c r="L513" i="14"/>
  <c r="L514" i="14"/>
  <c r="L515" i="14"/>
  <c r="L516" i="14"/>
  <c r="L517" i="14"/>
  <c r="L518" i="14"/>
  <c r="L519" i="14"/>
  <c r="L520" i="14"/>
  <c r="L521" i="14"/>
  <c r="L522" i="14"/>
  <c r="L523" i="14"/>
  <c r="L524" i="14"/>
  <c r="L525" i="14"/>
  <c r="L526" i="14"/>
  <c r="L527" i="14"/>
  <c r="L528" i="14"/>
  <c r="L529" i="14"/>
  <c r="L486" i="14"/>
  <c r="L487" i="14"/>
  <c r="L488" i="14"/>
  <c r="L489" i="14"/>
  <c r="L490" i="14"/>
  <c r="L491" i="14"/>
  <c r="L492" i="14"/>
  <c r="L493" i="14"/>
  <c r="L494" i="14"/>
  <c r="L495" i="14"/>
  <c r="L496" i="14"/>
  <c r="L497" i="14"/>
  <c r="L498" i="14"/>
  <c r="L499" i="14"/>
  <c r="L500" i="14"/>
  <c r="L501" i="14"/>
  <c r="L502" i="14"/>
  <c r="L503" i="14"/>
  <c r="L504" i="14"/>
  <c r="L505" i="14"/>
  <c r="L506" i="14"/>
  <c r="L507" i="14"/>
  <c r="S603" i="14" l="1"/>
  <c r="K464" i="14"/>
  <c r="L464" i="14"/>
  <c r="L465" i="14"/>
  <c r="L466" i="14"/>
  <c r="L467" i="14"/>
  <c r="L468" i="14"/>
  <c r="L469" i="14"/>
  <c r="L470" i="14"/>
  <c r="L471" i="14"/>
  <c r="L472" i="14"/>
  <c r="L473" i="14"/>
  <c r="L474" i="14"/>
  <c r="L475" i="14"/>
  <c r="L476" i="14"/>
  <c r="L477" i="14"/>
  <c r="L478" i="14"/>
  <c r="L479" i="14"/>
  <c r="L480" i="14"/>
  <c r="L481" i="14"/>
  <c r="L482" i="14"/>
  <c r="L483" i="14"/>
  <c r="L484" i="14"/>
  <c r="L485" i="14"/>
  <c r="K442" i="14"/>
  <c r="K443" i="14"/>
  <c r="K444" i="14"/>
  <c r="K445" i="14"/>
  <c r="K446" i="14"/>
  <c r="K447" i="14"/>
  <c r="K448" i="14"/>
  <c r="K449" i="14"/>
  <c r="K450" i="14"/>
  <c r="K451" i="14"/>
  <c r="K452" i="14"/>
  <c r="K453" i="14"/>
  <c r="K454" i="14"/>
  <c r="K455" i="14"/>
  <c r="K456" i="14"/>
  <c r="K457" i="14"/>
  <c r="K458" i="14"/>
  <c r="K459" i="14"/>
  <c r="K460" i="14"/>
  <c r="K461" i="14"/>
  <c r="K462" i="14"/>
  <c r="K463" i="14"/>
  <c r="L442" i="14"/>
  <c r="L443" i="14"/>
  <c r="L444" i="14"/>
  <c r="L445" i="14"/>
  <c r="L446" i="14"/>
  <c r="L447" i="14"/>
  <c r="L448" i="14"/>
  <c r="L449" i="14"/>
  <c r="L450" i="14"/>
  <c r="L451" i="14"/>
  <c r="L452" i="14"/>
  <c r="L453" i="14"/>
  <c r="L454" i="14"/>
  <c r="L455" i="14"/>
  <c r="L456" i="14"/>
  <c r="L457" i="14"/>
  <c r="L458" i="14"/>
  <c r="L459" i="14"/>
  <c r="L460" i="14"/>
  <c r="L461" i="14"/>
  <c r="L462" i="14"/>
  <c r="L463" i="14"/>
  <c r="K420" i="14"/>
  <c r="K421" i="14"/>
  <c r="K422" i="14"/>
  <c r="K423" i="14"/>
  <c r="K424" i="14"/>
  <c r="K425" i="14"/>
  <c r="K426" i="14"/>
  <c r="K427" i="14"/>
  <c r="K428" i="14"/>
  <c r="K429" i="14"/>
  <c r="K430" i="14"/>
  <c r="K431" i="14"/>
  <c r="K432" i="14"/>
  <c r="K433" i="14"/>
  <c r="K434" i="14"/>
  <c r="K435" i="14"/>
  <c r="K436" i="14"/>
  <c r="K437" i="14"/>
  <c r="K438" i="14"/>
  <c r="K439" i="14"/>
  <c r="K440" i="14"/>
  <c r="K441" i="14"/>
  <c r="L420" i="14"/>
  <c r="L421" i="14"/>
  <c r="L422" i="14"/>
  <c r="L423" i="14"/>
  <c r="L424" i="14"/>
  <c r="L425" i="14"/>
  <c r="L426" i="14"/>
  <c r="L427" i="14"/>
  <c r="L428" i="14"/>
  <c r="L429" i="14"/>
  <c r="L430" i="14"/>
  <c r="L431" i="14"/>
  <c r="L432" i="14"/>
  <c r="L433" i="14"/>
  <c r="L434" i="14"/>
  <c r="L435" i="14"/>
  <c r="L436" i="14"/>
  <c r="L437" i="14"/>
  <c r="L438" i="14"/>
  <c r="L439" i="14"/>
  <c r="L440" i="14"/>
  <c r="L441" i="14"/>
  <c r="K398" i="14"/>
  <c r="K399" i="14"/>
  <c r="K400" i="14"/>
  <c r="K401" i="14"/>
  <c r="K402" i="14"/>
  <c r="K403" i="14"/>
  <c r="K404" i="14"/>
  <c r="K405" i="14"/>
  <c r="K406" i="14"/>
  <c r="K407" i="14"/>
  <c r="K408" i="14"/>
  <c r="K409" i="14"/>
  <c r="K410" i="14"/>
  <c r="K411" i="14"/>
  <c r="K412" i="14"/>
  <c r="K413" i="14"/>
  <c r="K414" i="14"/>
  <c r="K415" i="14"/>
  <c r="K416" i="14"/>
  <c r="K417" i="14"/>
  <c r="K418" i="14"/>
  <c r="K419" i="14"/>
  <c r="L398" i="14"/>
  <c r="L399" i="14"/>
  <c r="L400" i="14"/>
  <c r="L401" i="14"/>
  <c r="L402" i="14"/>
  <c r="L403" i="14"/>
  <c r="L404" i="14"/>
  <c r="L405" i="14"/>
  <c r="L406" i="14"/>
  <c r="L407" i="14"/>
  <c r="L408" i="14"/>
  <c r="L409" i="14"/>
  <c r="L410" i="14"/>
  <c r="L411" i="14"/>
  <c r="L412" i="14"/>
  <c r="L413" i="14"/>
  <c r="L414" i="14"/>
  <c r="L415" i="14"/>
  <c r="L416" i="14"/>
  <c r="L417" i="14"/>
  <c r="L418" i="14"/>
  <c r="L419" i="14"/>
  <c r="K376" i="14"/>
  <c r="K377" i="14"/>
  <c r="K378" i="14"/>
  <c r="K379" i="14"/>
  <c r="K380" i="14"/>
  <c r="K381" i="14"/>
  <c r="K382" i="14"/>
  <c r="K383" i="14"/>
  <c r="K384" i="14"/>
  <c r="K385" i="14"/>
  <c r="K386" i="14"/>
  <c r="K387" i="14"/>
  <c r="K388" i="14"/>
  <c r="K389" i="14"/>
  <c r="K390" i="14"/>
  <c r="K391" i="14"/>
  <c r="K392" i="14"/>
  <c r="K393" i="14"/>
  <c r="K394" i="14"/>
  <c r="K395" i="14"/>
  <c r="K396" i="14"/>
  <c r="K397" i="14"/>
  <c r="L376" i="14"/>
  <c r="L377" i="14"/>
  <c r="L378" i="14"/>
  <c r="L379" i="14"/>
  <c r="L380" i="14"/>
  <c r="L381" i="14"/>
  <c r="L382" i="14"/>
  <c r="L383" i="14"/>
  <c r="L384" i="14"/>
  <c r="L385" i="14"/>
  <c r="L386" i="14"/>
  <c r="L387" i="14"/>
  <c r="L388" i="14"/>
  <c r="L389" i="14"/>
  <c r="L390" i="14"/>
  <c r="L391" i="14"/>
  <c r="L392" i="14"/>
  <c r="L393" i="14"/>
  <c r="L394" i="14"/>
  <c r="L395" i="14"/>
  <c r="L396" i="14"/>
  <c r="L397" i="14"/>
  <c r="S613" i="14" l="1"/>
  <c r="S617" i="14"/>
  <c r="S611" i="14"/>
  <c r="S557" i="14"/>
  <c r="S596" i="14"/>
  <c r="S608" i="14"/>
  <c r="S615" i="14"/>
  <c r="F582" i="14"/>
  <c r="F536" i="14"/>
  <c r="H547" i="14"/>
  <c r="F541" i="14"/>
  <c r="F515" i="14"/>
  <c r="S521" i="14"/>
  <c r="H513" i="14"/>
  <c r="H531" i="14"/>
  <c r="H525" i="14"/>
  <c r="S519" i="14"/>
  <c r="H592" i="14"/>
  <c r="S541" i="14" l="1"/>
  <c r="F520" i="14"/>
  <c r="H517" i="14"/>
  <c r="S575" i="14"/>
  <c r="H565" i="14"/>
  <c r="H521" i="14"/>
  <c r="F525" i="14"/>
  <c r="F519" i="14"/>
  <c r="H553" i="14"/>
  <c r="F579" i="14"/>
  <c r="F587" i="14"/>
  <c r="S535" i="14"/>
  <c r="F537" i="14"/>
  <c r="S553" i="14"/>
  <c r="H579" i="14"/>
  <c r="H509" i="14"/>
  <c r="F592" i="14"/>
  <c r="S605" i="14"/>
  <c r="F574" i="14"/>
  <c r="S574" i="14"/>
  <c r="H574" i="14"/>
  <c r="S586" i="14"/>
  <c r="H586" i="14"/>
  <c r="F586" i="14"/>
  <c r="F573" i="14"/>
  <c r="S573" i="14"/>
  <c r="H573" i="14"/>
  <c r="S606" i="14"/>
  <c r="S612" i="14"/>
  <c r="S556" i="14"/>
  <c r="H556" i="14"/>
  <c r="F556" i="14"/>
  <c r="F566" i="14"/>
  <c r="S566" i="14"/>
  <c r="H566" i="14"/>
  <c r="S572" i="14"/>
  <c r="F572" i="14"/>
  <c r="H572" i="14"/>
  <c r="H576" i="14"/>
  <c r="S576" i="14"/>
  <c r="F576" i="14"/>
  <c r="S602" i="14"/>
  <c r="S610" i="14"/>
  <c r="S616" i="14"/>
  <c r="H555" i="14"/>
  <c r="S555" i="14"/>
  <c r="F555" i="14"/>
  <c r="F533" i="14"/>
  <c r="S511" i="14"/>
  <c r="S571" i="14"/>
  <c r="F571" i="14"/>
  <c r="H571" i="14"/>
  <c r="S527" i="14"/>
  <c r="S604" i="14"/>
  <c r="H552" i="14"/>
  <c r="S552" i="14"/>
  <c r="F552" i="14"/>
  <c r="F530" i="14"/>
  <c r="F567" i="14"/>
  <c r="H567" i="14"/>
  <c r="S567" i="14"/>
  <c r="F545" i="14"/>
  <c r="S595" i="14"/>
  <c r="F570" i="14"/>
  <c r="S570" i="14"/>
  <c r="H570" i="14"/>
  <c r="S534" i="14"/>
  <c r="H545" i="14"/>
  <c r="H582" i="14"/>
  <c r="S594" i="14"/>
  <c r="F534" i="14"/>
  <c r="H511" i="14"/>
  <c r="F549" i="14"/>
  <c r="F560" i="14"/>
  <c r="H568" i="14"/>
  <c r="H534" i="14"/>
  <c r="S522" i="14"/>
  <c r="S526" i="14"/>
  <c r="S551" i="14"/>
  <c r="S529" i="14"/>
  <c r="F550" i="14"/>
  <c r="S543" i="14"/>
  <c r="S554" i="14"/>
  <c r="S587" i="14"/>
  <c r="S590" i="14"/>
  <c r="H557" i="14"/>
  <c r="S565" i="14"/>
  <c r="S546" i="14"/>
  <c r="H543" i="14"/>
  <c r="H538" i="14"/>
  <c r="H535" i="14"/>
  <c r="S509" i="14"/>
  <c r="S513" i="14"/>
  <c r="S518" i="14"/>
  <c r="H524" i="14"/>
  <c r="S542" i="14"/>
  <c r="H528" i="14"/>
  <c r="H548" i="14"/>
  <c r="S544" i="14"/>
  <c r="S539" i="14"/>
  <c r="F532" i="14"/>
  <c r="H512" i="14"/>
  <c r="H515" i="14"/>
  <c r="S520" i="14"/>
  <c r="F517" i="14"/>
  <c r="F568" i="14"/>
  <c r="F551" i="14"/>
  <c r="H554" i="14"/>
  <c r="S510" i="14"/>
  <c r="H518" i="14"/>
  <c r="F544" i="14"/>
  <c r="H532" i="14"/>
  <c r="S609" i="14"/>
  <c r="S591" i="14"/>
  <c r="F591" i="14"/>
  <c r="H591" i="14"/>
  <c r="H558" i="14"/>
  <c r="F558" i="14"/>
  <c r="S558" i="14"/>
  <c r="S607" i="14"/>
  <c r="F580" i="14"/>
  <c r="S580" i="14"/>
  <c r="H580" i="14"/>
  <c r="F588" i="14"/>
  <c r="S588" i="14"/>
  <c r="H588" i="14"/>
  <c r="F594" i="14"/>
  <c r="S514" i="14"/>
  <c r="F528" i="14"/>
  <c r="S568" i="14"/>
  <c r="H529" i="14"/>
  <c r="H533" i="14"/>
  <c r="S562" i="14"/>
  <c r="S550" i="14"/>
  <c r="F575" i="14"/>
  <c r="H590" i="14"/>
  <c r="F557" i="14"/>
  <c r="H546" i="14"/>
  <c r="S540" i="14"/>
  <c r="S538" i="14"/>
  <c r="S516" i="14"/>
  <c r="F518" i="14"/>
  <c r="S524" i="14"/>
  <c r="S561" i="14"/>
  <c r="S584" i="14"/>
  <c r="S548" i="14"/>
  <c r="S536" i="14"/>
  <c r="S532" i="14"/>
  <c r="F508" i="14"/>
  <c r="H523" i="14"/>
  <c r="S517" i="14"/>
  <c r="H527" i="14"/>
  <c r="S530" i="14"/>
  <c r="H560" i="14"/>
  <c r="H530" i="14"/>
  <c r="F526" i="14"/>
  <c r="F510" i="14"/>
  <c r="S523" i="14"/>
  <c r="F527" i="14"/>
  <c r="H508" i="14"/>
  <c r="H540" i="14"/>
  <c r="F538" i="14"/>
  <c r="H516" i="14"/>
  <c r="F524" i="14"/>
  <c r="F584" i="14"/>
  <c r="H539" i="14"/>
  <c r="S508" i="14"/>
  <c r="F512" i="14"/>
  <c r="H520" i="14"/>
  <c r="F578" i="14"/>
  <c r="H578" i="14"/>
  <c r="S578" i="14"/>
  <c r="S597" i="14"/>
  <c r="S559" i="14"/>
  <c r="F559" i="14"/>
  <c r="H559" i="14"/>
  <c r="S585" i="14"/>
  <c r="F585" i="14"/>
  <c r="H585" i="14"/>
  <c r="H561" i="14"/>
  <c r="S582" i="14"/>
  <c r="F553" i="14"/>
  <c r="H537" i="14"/>
  <c r="H594" i="14"/>
  <c r="H514" i="14"/>
  <c r="H522" i="14"/>
  <c r="H587" i="14"/>
  <c r="H510" i="14"/>
  <c r="H550" i="14"/>
  <c r="S598" i="14"/>
  <c r="S614" i="14"/>
  <c r="H581" i="14"/>
  <c r="S581" i="14"/>
  <c r="F581" i="14"/>
  <c r="H589" i="14"/>
  <c r="F589" i="14"/>
  <c r="S589" i="14"/>
  <c r="S563" i="14"/>
  <c r="F563" i="14"/>
  <c r="H563" i="14"/>
  <c r="H569" i="14"/>
  <c r="S569" i="14"/>
  <c r="F569" i="14"/>
  <c r="S547" i="14"/>
  <c r="F547" i="14"/>
  <c r="S601" i="14"/>
  <c r="H564" i="14"/>
  <c r="S564" i="14"/>
  <c r="H542" i="14"/>
  <c r="F564" i="14"/>
  <c r="F542" i="14"/>
  <c r="S577" i="14"/>
  <c r="F577" i="14"/>
  <c r="H577" i="14"/>
  <c r="F593" i="14"/>
  <c r="S593" i="14"/>
  <c r="H593" i="14"/>
  <c r="S599" i="14"/>
  <c r="S583" i="14"/>
  <c r="F583" i="14"/>
  <c r="H583" i="14"/>
  <c r="F561" i="14"/>
  <c r="S600" i="14"/>
  <c r="S528" i="14"/>
  <c r="F514" i="14"/>
  <c r="H519" i="14"/>
  <c r="S525" i="14"/>
  <c r="S537" i="14"/>
  <c r="S533" i="14"/>
  <c r="S549" i="14"/>
  <c r="S579" i="14"/>
  <c r="S560" i="14"/>
  <c r="F522" i="14"/>
  <c r="H526" i="14"/>
  <c r="H551" i="14"/>
  <c r="H541" i="14"/>
  <c r="F529" i="14"/>
  <c r="S531" i="14"/>
  <c r="H549" i="14"/>
  <c r="F511" i="14"/>
  <c r="F554" i="14"/>
  <c r="H562" i="14"/>
  <c r="F531" i="14"/>
  <c r="H575" i="14"/>
  <c r="F590" i="14"/>
  <c r="F565" i="14"/>
  <c r="F546" i="14"/>
  <c r="F543" i="14"/>
  <c r="F540" i="14"/>
  <c r="F535" i="14"/>
  <c r="F509" i="14"/>
  <c r="F513" i="14"/>
  <c r="F516" i="14"/>
  <c r="F521" i="14"/>
  <c r="S545" i="14"/>
  <c r="H584" i="14"/>
  <c r="S592" i="14"/>
  <c r="F548" i="14"/>
  <c r="H544" i="14"/>
  <c r="F539" i="14"/>
  <c r="H536" i="14"/>
  <c r="S512" i="14"/>
  <c r="S515" i="14"/>
  <c r="F523" i="14"/>
  <c r="F562" i="14"/>
  <c r="K354" i="14"/>
  <c r="K355" i="14"/>
  <c r="K356" i="14"/>
  <c r="K357" i="14"/>
  <c r="K358" i="14"/>
  <c r="K359" i="14"/>
  <c r="K360" i="14"/>
  <c r="K361" i="14"/>
  <c r="K362" i="14"/>
  <c r="K363" i="14"/>
  <c r="K364" i="14"/>
  <c r="K365" i="14"/>
  <c r="K366" i="14"/>
  <c r="K367" i="14"/>
  <c r="K368" i="14"/>
  <c r="K369" i="14"/>
  <c r="K370" i="14"/>
  <c r="K371" i="14"/>
  <c r="K372" i="14"/>
  <c r="K373" i="14"/>
  <c r="K374" i="14"/>
  <c r="K375" i="14"/>
  <c r="L354" i="14"/>
  <c r="L355" i="14"/>
  <c r="L356" i="14"/>
  <c r="L357" i="14"/>
  <c r="L358" i="14"/>
  <c r="L359" i="14"/>
  <c r="L360" i="14"/>
  <c r="L361" i="14"/>
  <c r="L362" i="14"/>
  <c r="L363" i="14"/>
  <c r="L364" i="14"/>
  <c r="L365" i="14"/>
  <c r="L366" i="14"/>
  <c r="L367" i="14"/>
  <c r="L368" i="14"/>
  <c r="L369" i="14"/>
  <c r="L370" i="14"/>
  <c r="L371" i="14"/>
  <c r="L372" i="14"/>
  <c r="L373" i="14"/>
  <c r="L374" i="14"/>
  <c r="L375" i="14"/>
  <c r="K332" i="14"/>
  <c r="K333" i="14"/>
  <c r="K334" i="14"/>
  <c r="K335" i="14"/>
  <c r="K336" i="14"/>
  <c r="K337" i="14"/>
  <c r="K338" i="14"/>
  <c r="K339" i="14"/>
  <c r="K340" i="14"/>
  <c r="K341" i="14"/>
  <c r="K342" i="14"/>
  <c r="K343" i="14"/>
  <c r="K344" i="14"/>
  <c r="K345" i="14"/>
  <c r="K346" i="14"/>
  <c r="K347" i="14"/>
  <c r="K348" i="14"/>
  <c r="K349" i="14"/>
  <c r="K350" i="14"/>
  <c r="K351" i="14"/>
  <c r="K352" i="14"/>
  <c r="K353" i="14"/>
  <c r="L332" i="14"/>
  <c r="L333" i="14"/>
  <c r="L334" i="14"/>
  <c r="L335" i="14"/>
  <c r="L336" i="14"/>
  <c r="L337" i="14"/>
  <c r="L338" i="14"/>
  <c r="L339" i="14"/>
  <c r="L340" i="14"/>
  <c r="L341" i="14"/>
  <c r="L342" i="14"/>
  <c r="L343" i="14"/>
  <c r="L344" i="14"/>
  <c r="L345" i="14"/>
  <c r="L346" i="14"/>
  <c r="L347" i="14"/>
  <c r="L348" i="14"/>
  <c r="L349" i="14"/>
  <c r="L350" i="14"/>
  <c r="L351" i="14"/>
  <c r="L352" i="14"/>
  <c r="L353" i="14"/>
  <c r="J310" i="14"/>
  <c r="K310" i="14"/>
  <c r="L310" i="14"/>
  <c r="J288" i="14"/>
  <c r="K288" i="14"/>
  <c r="L288" i="14"/>
  <c r="J266" i="14"/>
  <c r="K266" i="14"/>
  <c r="L266" i="14"/>
  <c r="J200" i="14"/>
  <c r="K200" i="14"/>
  <c r="L200" i="14"/>
  <c r="J178" i="14"/>
  <c r="K178" i="14"/>
  <c r="L178" i="14"/>
  <c r="I156" i="14"/>
  <c r="J156" i="14"/>
  <c r="K156" i="14"/>
  <c r="L156" i="14"/>
  <c r="I134" i="14"/>
  <c r="J134" i="14"/>
  <c r="K134" i="14"/>
  <c r="L134" i="14"/>
  <c r="I112" i="14"/>
  <c r="J112" i="14"/>
  <c r="K112" i="14"/>
  <c r="L112" i="14"/>
  <c r="I90" i="14"/>
  <c r="J90" i="14"/>
  <c r="K90" i="14"/>
  <c r="L90" i="14"/>
  <c r="I68" i="14"/>
  <c r="J68" i="14"/>
  <c r="K68" i="14"/>
  <c r="L68" i="14"/>
  <c r="I46" i="14"/>
  <c r="J46" i="14"/>
  <c r="K46" i="14"/>
  <c r="L46" i="14"/>
  <c r="J244" i="14"/>
  <c r="K244" i="14"/>
  <c r="L244" i="14"/>
  <c r="J222" i="14"/>
  <c r="K222" i="14"/>
  <c r="L222" i="14"/>
  <c r="I24" i="14"/>
  <c r="J24" i="14"/>
  <c r="K24" i="14"/>
  <c r="L24" i="14"/>
  <c r="Q24" i="14" l="1"/>
  <c r="Q46" i="14" s="1"/>
  <c r="Q68" i="14" s="1"/>
  <c r="Q90" i="14" s="1"/>
  <c r="Q112" i="14" s="1"/>
  <c r="Q134" i="14" s="1"/>
  <c r="Q156" i="14" s="1"/>
  <c r="Q178" i="14" s="1"/>
  <c r="Q200" i="14" s="1"/>
  <c r="Q222" i="14" s="1"/>
  <c r="Q244" i="14" s="1"/>
  <c r="Q266" i="14" s="1"/>
  <c r="Q288" i="14" s="1"/>
  <c r="Q310" i="14" s="1"/>
  <c r="Q332" i="14" s="1"/>
  <c r="Q354" i="14" s="1"/>
  <c r="Q376" i="14" s="1"/>
  <c r="Q398" i="14" s="1"/>
  <c r="Q420" i="14" s="1"/>
  <c r="Q442" i="14" s="1"/>
  <c r="Q464" i="14" s="1"/>
  <c r="Q486" i="14" s="1"/>
  <c r="Q508" i="14" s="1"/>
  <c r="Q530" i="14" s="1"/>
  <c r="Q552" i="14" s="1"/>
  <c r="Q574" i="14" s="1"/>
  <c r="Q596" i="14" s="1"/>
  <c r="Q618" i="14" s="1"/>
  <c r="Q640" i="14" s="1"/>
  <c r="Q662" i="14" s="1"/>
  <c r="Q684" i="14" s="1"/>
  <c r="Q706" i="14" s="1"/>
  <c r="Q728" i="14" s="1"/>
  <c r="Q750" i="14" s="1"/>
  <c r="Q772" i="14" s="1"/>
  <c r="Q794" i="14" s="1"/>
  <c r="Q816" i="14" s="1"/>
  <c r="Q838" i="14" s="1"/>
  <c r="Q860" i="14" s="1"/>
  <c r="Q882" i="14" s="1"/>
  <c r="Q904" i="14" s="1"/>
  <c r="Q926" i="14" s="1"/>
  <c r="Q948" i="14" s="1"/>
  <c r="Q970" i="14" s="1"/>
  <c r="Q992" i="14" s="1"/>
  <c r="Q1014" i="14" s="1"/>
  <c r="Q1036" i="14" s="1"/>
  <c r="Q1058" i="14" s="1"/>
  <c r="Q1080" i="14" s="1"/>
  <c r="Q1102" i="14" s="1"/>
  <c r="P24" i="14"/>
  <c r="P46" i="14" s="1"/>
  <c r="P68" i="14" s="1"/>
  <c r="P90" i="14" s="1"/>
  <c r="P112" i="14" s="1"/>
  <c r="P134" i="14" s="1"/>
  <c r="P156" i="14" s="1"/>
  <c r="P178" i="14" s="1"/>
  <c r="P200" i="14" s="1"/>
  <c r="P222" i="14" s="1"/>
  <c r="P244" i="14" s="1"/>
  <c r="P266" i="14" s="1"/>
  <c r="P288" i="14" s="1"/>
  <c r="P310" i="14" s="1"/>
  <c r="P332" i="14" s="1"/>
  <c r="P354" i="14" s="1"/>
  <c r="P376" i="14" s="1"/>
  <c r="P398" i="14" s="1"/>
  <c r="P420" i="14" s="1"/>
  <c r="P442" i="14" s="1"/>
  <c r="P464" i="14" s="1"/>
  <c r="P486" i="14" s="1"/>
  <c r="P508" i="14" s="1"/>
  <c r="P530" i="14" s="1"/>
  <c r="P552" i="14" s="1"/>
  <c r="P574" i="14" s="1"/>
  <c r="P596" i="14" s="1"/>
  <c r="P618" i="14" s="1"/>
  <c r="O596" i="14"/>
  <c r="S466" i="14"/>
  <c r="S470" i="14"/>
  <c r="S473" i="14"/>
  <c r="I486" i="14"/>
  <c r="I574" i="14"/>
  <c r="O574" i="14" s="1"/>
  <c r="S478" i="14"/>
  <c r="S482" i="14"/>
  <c r="S484" i="14"/>
  <c r="J508" i="14"/>
  <c r="I552" i="14"/>
  <c r="O552" i="14" s="1"/>
  <c r="I530" i="14"/>
  <c r="S489" i="14"/>
  <c r="F489" i="14"/>
  <c r="H489" i="14"/>
  <c r="F497" i="14"/>
  <c r="H497" i="14"/>
  <c r="S497" i="14"/>
  <c r="H503" i="14"/>
  <c r="F503" i="14"/>
  <c r="S503" i="14"/>
  <c r="F505" i="14"/>
  <c r="S505" i="14"/>
  <c r="H505" i="14"/>
  <c r="S507" i="14"/>
  <c r="H507" i="14"/>
  <c r="F507" i="14"/>
  <c r="S486" i="14"/>
  <c r="F486" i="14"/>
  <c r="H486" i="14"/>
  <c r="H490" i="14"/>
  <c r="F490" i="14"/>
  <c r="S490" i="14"/>
  <c r="S493" i="14"/>
  <c r="H493" i="14"/>
  <c r="F493" i="14"/>
  <c r="F498" i="14"/>
  <c r="H498" i="14"/>
  <c r="S498" i="14"/>
  <c r="H501" i="14"/>
  <c r="F501" i="14"/>
  <c r="S501" i="14"/>
  <c r="F487" i="14"/>
  <c r="S487" i="14"/>
  <c r="H487" i="14"/>
  <c r="S491" i="14"/>
  <c r="F491" i="14"/>
  <c r="H491" i="14"/>
  <c r="H494" i="14"/>
  <c r="S494" i="14"/>
  <c r="F494" i="14"/>
  <c r="F496" i="14"/>
  <c r="S496" i="14"/>
  <c r="H496" i="14"/>
  <c r="H499" i="14"/>
  <c r="F499" i="14"/>
  <c r="S499" i="14"/>
  <c r="F502" i="14"/>
  <c r="H502" i="14"/>
  <c r="S502" i="14"/>
  <c r="G486" i="14"/>
  <c r="K574" i="14"/>
  <c r="K486" i="14"/>
  <c r="K552" i="14"/>
  <c r="K530" i="14"/>
  <c r="K508" i="14"/>
  <c r="G574" i="14"/>
  <c r="N574" i="14" s="1"/>
  <c r="G552" i="14"/>
  <c r="N552" i="14" s="1"/>
  <c r="G508" i="14"/>
  <c r="N508" i="14" s="1"/>
  <c r="G530" i="14"/>
  <c r="N530" i="14" s="1"/>
  <c r="N596" i="14"/>
  <c r="I508" i="14"/>
  <c r="J486" i="14"/>
  <c r="J574" i="14"/>
  <c r="F488" i="14"/>
  <c r="H488" i="14"/>
  <c r="S488" i="14"/>
  <c r="F492" i="14"/>
  <c r="H492" i="14"/>
  <c r="S492" i="14"/>
  <c r="H495" i="14"/>
  <c r="S495" i="14"/>
  <c r="F495" i="14"/>
  <c r="S500" i="14"/>
  <c r="F500" i="14"/>
  <c r="H500" i="14"/>
  <c r="F504" i="14"/>
  <c r="S504" i="14"/>
  <c r="H504" i="14"/>
  <c r="S506" i="14"/>
  <c r="H506" i="14"/>
  <c r="F506" i="14"/>
  <c r="J530" i="14"/>
  <c r="J552" i="14"/>
  <c r="S222" i="14"/>
  <c r="S467" i="14"/>
  <c r="S475" i="14"/>
  <c r="S481" i="14"/>
  <c r="S483" i="14"/>
  <c r="S485" i="14"/>
  <c r="S420" i="14"/>
  <c r="S442" i="14"/>
  <c r="S465" i="14"/>
  <c r="S469" i="14"/>
  <c r="S477" i="14"/>
  <c r="S480" i="14"/>
  <c r="S354" i="14"/>
  <c r="S464" i="14"/>
  <c r="S468" i="14"/>
  <c r="S471" i="14"/>
  <c r="S476" i="14"/>
  <c r="S479" i="14"/>
  <c r="S178" i="14"/>
  <c r="S266" i="14"/>
  <c r="I420" i="14"/>
  <c r="F476" i="14"/>
  <c r="F478" i="14"/>
  <c r="H471" i="14"/>
  <c r="H470" i="14"/>
  <c r="H420" i="14"/>
  <c r="F464" i="14"/>
  <c r="H478" i="14"/>
  <c r="F479" i="14"/>
  <c r="H475" i="14"/>
  <c r="H473" i="14"/>
  <c r="S46" i="14"/>
  <c r="S90" i="14"/>
  <c r="S134" i="14"/>
  <c r="S156" i="14"/>
  <c r="S24" i="14"/>
  <c r="S68" i="14"/>
  <c r="J464" i="14"/>
  <c r="S112" i="14"/>
  <c r="J420" i="14"/>
  <c r="J442" i="14"/>
  <c r="S200" i="14"/>
  <c r="S288" i="14"/>
  <c r="I442" i="14"/>
  <c r="S310" i="14"/>
  <c r="I464" i="14"/>
  <c r="S332" i="14"/>
  <c r="S398" i="14"/>
  <c r="S376" i="14"/>
  <c r="S472" i="14"/>
  <c r="F472" i="14"/>
  <c r="S474" i="14"/>
  <c r="H474" i="14"/>
  <c r="F469" i="14"/>
  <c r="F467" i="14"/>
  <c r="F471" i="14"/>
  <c r="F480" i="14"/>
  <c r="H472" i="14"/>
  <c r="H442" i="14"/>
  <c r="F420" i="14"/>
  <c r="F485" i="14"/>
  <c r="H477" i="14"/>
  <c r="F482" i="14"/>
  <c r="H482" i="14"/>
  <c r="H480" i="14"/>
  <c r="H466" i="14"/>
  <c r="F473" i="14"/>
  <c r="H476" i="14"/>
  <c r="F484" i="14"/>
  <c r="F483" i="14"/>
  <c r="H467" i="14"/>
  <c r="F470" i="14"/>
  <c r="F465" i="14"/>
  <c r="H464" i="14"/>
  <c r="G464" i="14"/>
  <c r="H485" i="14"/>
  <c r="F477" i="14"/>
  <c r="F481" i="14"/>
  <c r="F466" i="14"/>
  <c r="H469" i="14"/>
  <c r="I398" i="14"/>
  <c r="S244" i="14"/>
  <c r="H465" i="14"/>
  <c r="H483" i="14"/>
  <c r="H468" i="14"/>
  <c r="F468" i="14"/>
  <c r="G420" i="14"/>
  <c r="G442" i="14"/>
  <c r="F442" i="14"/>
  <c r="H484" i="14"/>
  <c r="H479" i="14"/>
  <c r="H481" i="14"/>
  <c r="F475" i="14"/>
  <c r="F474" i="14"/>
  <c r="H398" i="14"/>
  <c r="F398" i="14"/>
  <c r="J398" i="14"/>
  <c r="G398" i="14"/>
  <c r="I376" i="14"/>
  <c r="J376" i="14"/>
  <c r="G376" i="14"/>
  <c r="H376" i="14"/>
  <c r="F376" i="14"/>
  <c r="G68" i="14"/>
  <c r="F68" i="14"/>
  <c r="J354" i="14"/>
  <c r="G90" i="14"/>
  <c r="F90" i="14"/>
  <c r="I354" i="14"/>
  <c r="F354" i="14"/>
  <c r="I332" i="14"/>
  <c r="H354" i="14"/>
  <c r="G354" i="14"/>
  <c r="H332" i="14"/>
  <c r="J332" i="14"/>
  <c r="G332" i="14"/>
  <c r="F310" i="14"/>
  <c r="F332" i="14"/>
  <c r="H310" i="14"/>
  <c r="I288" i="14"/>
  <c r="M288" i="14" s="1"/>
  <c r="I310" i="14"/>
  <c r="M310" i="14" s="1"/>
  <c r="G310" i="14"/>
  <c r="F288" i="14"/>
  <c r="I266" i="14"/>
  <c r="M266" i="14" s="1"/>
  <c r="H288" i="14"/>
  <c r="G288" i="14"/>
  <c r="F266" i="14"/>
  <c r="I200" i="14"/>
  <c r="M200" i="14" s="1"/>
  <c r="H266" i="14"/>
  <c r="G266" i="14"/>
  <c r="F178" i="14"/>
  <c r="F200" i="14"/>
  <c r="H200" i="14"/>
  <c r="G200" i="14"/>
  <c r="I178" i="14"/>
  <c r="G178" i="14"/>
  <c r="F156" i="14"/>
  <c r="H178" i="14"/>
  <c r="G156" i="14"/>
  <c r="H156" i="14"/>
  <c r="O156" i="14" s="1"/>
  <c r="M156" i="14"/>
  <c r="H134" i="14"/>
  <c r="O134" i="14" s="1"/>
  <c r="F134" i="14"/>
  <c r="H244" i="14"/>
  <c r="G134" i="14"/>
  <c r="M134" i="14"/>
  <c r="H112" i="14"/>
  <c r="O112" i="14" s="1"/>
  <c r="G112" i="14"/>
  <c r="F112" i="14"/>
  <c r="M112" i="14"/>
  <c r="H90" i="14"/>
  <c r="O90" i="14" s="1"/>
  <c r="M90" i="14"/>
  <c r="H68" i="14"/>
  <c r="O68" i="14" s="1"/>
  <c r="H46" i="14"/>
  <c r="O46" i="14" s="1"/>
  <c r="M68" i="14"/>
  <c r="H222" i="14"/>
  <c r="G46" i="14"/>
  <c r="F46" i="14"/>
  <c r="M46" i="14"/>
  <c r="G244" i="14"/>
  <c r="F222" i="14"/>
  <c r="F244" i="14"/>
  <c r="I244" i="14"/>
  <c r="I222" i="14"/>
  <c r="M222" i="14" s="1"/>
  <c r="H24" i="14"/>
  <c r="O24" i="14" s="1"/>
  <c r="G222" i="14"/>
  <c r="F24" i="14"/>
  <c r="G24" i="14"/>
  <c r="M24" i="14"/>
  <c r="O604" i="14"/>
  <c r="O617" i="14"/>
  <c r="K311" i="14"/>
  <c r="K312" i="14"/>
  <c r="K313" i="14"/>
  <c r="K314" i="14"/>
  <c r="K315" i="14"/>
  <c r="K316" i="14"/>
  <c r="K317" i="14"/>
  <c r="K318" i="14"/>
  <c r="K319" i="14"/>
  <c r="K320" i="14"/>
  <c r="K321" i="14"/>
  <c r="K322" i="14"/>
  <c r="K323" i="14"/>
  <c r="K324" i="14"/>
  <c r="K325" i="14"/>
  <c r="K326" i="14"/>
  <c r="K327" i="14"/>
  <c r="K328" i="14"/>
  <c r="K329" i="14"/>
  <c r="K330" i="14"/>
  <c r="K331" i="14"/>
  <c r="L311" i="14"/>
  <c r="L312" i="14"/>
  <c r="L313" i="14"/>
  <c r="L314" i="14"/>
  <c r="L315" i="14"/>
  <c r="L316" i="14"/>
  <c r="L317" i="14"/>
  <c r="L318" i="14"/>
  <c r="L319" i="14"/>
  <c r="L320" i="14"/>
  <c r="L321" i="14"/>
  <c r="L322" i="14"/>
  <c r="L323" i="14"/>
  <c r="L324" i="14"/>
  <c r="L325" i="14"/>
  <c r="L326" i="14"/>
  <c r="L327" i="14"/>
  <c r="L328" i="14"/>
  <c r="L329" i="14"/>
  <c r="L330" i="14"/>
  <c r="L331" i="14"/>
  <c r="R618" i="14" l="1"/>
  <c r="P640" i="14"/>
  <c r="M464" i="14"/>
  <c r="O486" i="14"/>
  <c r="M574" i="14"/>
  <c r="N266" i="14"/>
  <c r="N288" i="14"/>
  <c r="N134" i="14"/>
  <c r="N376" i="14"/>
  <c r="N46" i="14"/>
  <c r="N354" i="14"/>
  <c r="N24" i="14"/>
  <c r="N178" i="14"/>
  <c r="N244" i="14"/>
  <c r="N112" i="14"/>
  <c r="N68" i="14"/>
  <c r="N442" i="14"/>
  <c r="M508" i="14"/>
  <c r="N332" i="14"/>
  <c r="M486" i="14"/>
  <c r="O603" i="14"/>
  <c r="O607" i="14"/>
  <c r="O614" i="14"/>
  <c r="O610" i="14"/>
  <c r="O605" i="14"/>
  <c r="O598" i="14"/>
  <c r="O608" i="14"/>
  <c r="N420" i="14"/>
  <c r="O611" i="14"/>
  <c r="O600" i="14"/>
  <c r="O613" i="14"/>
  <c r="O599" i="14"/>
  <c r="O615" i="14"/>
  <c r="O616" i="14"/>
  <c r="O602" i="14"/>
  <c r="N222" i="14"/>
  <c r="N156" i="14"/>
  <c r="N310" i="14"/>
  <c r="N200" i="14"/>
  <c r="N90" i="14"/>
  <c r="N398" i="14"/>
  <c r="O609" i="14"/>
  <c r="O612" i="14"/>
  <c r="N486" i="14"/>
  <c r="M530" i="14"/>
  <c r="O597" i="14"/>
  <c r="M552" i="14"/>
  <c r="N464" i="14"/>
  <c r="O606" i="14"/>
  <c r="O508" i="14"/>
  <c r="O601" i="14"/>
  <c r="O530" i="14"/>
  <c r="O442" i="14"/>
  <c r="O464" i="14"/>
  <c r="M398" i="14"/>
  <c r="O420" i="14"/>
  <c r="O398" i="14"/>
  <c r="S463" i="14"/>
  <c r="F463" i="14"/>
  <c r="H463" i="14"/>
  <c r="S461" i="14"/>
  <c r="F461" i="14"/>
  <c r="H461" i="14"/>
  <c r="S459" i="14"/>
  <c r="H459" i="14"/>
  <c r="F459" i="14"/>
  <c r="S453" i="14"/>
  <c r="F453" i="14"/>
  <c r="H453" i="14"/>
  <c r="S445" i="14"/>
  <c r="H445" i="14"/>
  <c r="F445" i="14"/>
  <c r="M420" i="14"/>
  <c r="S462" i="14"/>
  <c r="H462" i="14"/>
  <c r="F462" i="14"/>
  <c r="S460" i="14"/>
  <c r="H460" i="14"/>
  <c r="F460" i="14"/>
  <c r="S456" i="14"/>
  <c r="H456" i="14"/>
  <c r="F456" i="14"/>
  <c r="S451" i="14"/>
  <c r="F451" i="14"/>
  <c r="H451" i="14"/>
  <c r="S448" i="14"/>
  <c r="F448" i="14"/>
  <c r="H448" i="14"/>
  <c r="S444" i="14"/>
  <c r="H444" i="14"/>
  <c r="F444" i="14"/>
  <c r="S458" i="14"/>
  <c r="H458" i="14"/>
  <c r="F458" i="14"/>
  <c r="S455" i="14"/>
  <c r="H455" i="14"/>
  <c r="F455" i="14"/>
  <c r="S452" i="14"/>
  <c r="H452" i="14"/>
  <c r="F452" i="14"/>
  <c r="S450" i="14"/>
  <c r="F450" i="14"/>
  <c r="H450" i="14"/>
  <c r="S447" i="14"/>
  <c r="H447" i="14"/>
  <c r="F447" i="14"/>
  <c r="S443" i="14"/>
  <c r="H443" i="14"/>
  <c r="F443" i="14"/>
  <c r="S457" i="14"/>
  <c r="H457" i="14"/>
  <c r="F457" i="14"/>
  <c r="S454" i="14"/>
  <c r="H454" i="14"/>
  <c r="F454" i="14"/>
  <c r="S449" i="14"/>
  <c r="H449" i="14"/>
  <c r="F449" i="14"/>
  <c r="S446" i="14"/>
  <c r="F446" i="14"/>
  <c r="H446" i="14"/>
  <c r="M442" i="14"/>
  <c r="O376" i="14"/>
  <c r="M376" i="14"/>
  <c r="O354" i="14"/>
  <c r="M354" i="14"/>
  <c r="M332" i="14"/>
  <c r="O332" i="14"/>
  <c r="O310" i="14"/>
  <c r="O288" i="14"/>
  <c r="O266" i="14"/>
  <c r="O200" i="14"/>
  <c r="O178" i="14"/>
  <c r="M178" i="14"/>
  <c r="O244" i="14"/>
  <c r="M244" i="14"/>
  <c r="O222" i="14"/>
  <c r="I579" i="14"/>
  <c r="I580" i="14"/>
  <c r="I581" i="14"/>
  <c r="I582" i="14"/>
  <c r="I583" i="14"/>
  <c r="I584" i="14"/>
  <c r="I585" i="14"/>
  <c r="I586" i="14"/>
  <c r="I587" i="14"/>
  <c r="I588" i="14"/>
  <c r="I589" i="14"/>
  <c r="I590" i="14"/>
  <c r="I591" i="14"/>
  <c r="I592" i="14"/>
  <c r="I593" i="14"/>
  <c r="I594" i="14"/>
  <c r="J289" i="14"/>
  <c r="J290" i="14"/>
  <c r="J291" i="14"/>
  <c r="J292" i="14"/>
  <c r="J293" i="14"/>
  <c r="J294" i="14"/>
  <c r="J295" i="14"/>
  <c r="J296" i="14"/>
  <c r="J297" i="14"/>
  <c r="J298" i="14"/>
  <c r="J299" i="14"/>
  <c r="J300" i="14"/>
  <c r="J301" i="14"/>
  <c r="J302" i="14"/>
  <c r="J303" i="14"/>
  <c r="J304" i="14"/>
  <c r="J305" i="14"/>
  <c r="J306" i="14"/>
  <c r="J307" i="14"/>
  <c r="J308" i="14"/>
  <c r="J309" i="14"/>
  <c r="K289" i="14"/>
  <c r="K290" i="14"/>
  <c r="K291" i="14"/>
  <c r="K292" i="14"/>
  <c r="K293" i="14"/>
  <c r="K294" i="14"/>
  <c r="K295" i="14"/>
  <c r="K296" i="14"/>
  <c r="K297" i="14"/>
  <c r="K298" i="14"/>
  <c r="K299" i="14"/>
  <c r="K300" i="14"/>
  <c r="K301" i="14"/>
  <c r="K302" i="14"/>
  <c r="K303" i="14"/>
  <c r="K304" i="14"/>
  <c r="K305" i="14"/>
  <c r="K306" i="14"/>
  <c r="K307" i="14"/>
  <c r="K308" i="14"/>
  <c r="K309" i="14"/>
  <c r="L289" i="14"/>
  <c r="L290" i="14"/>
  <c r="L291" i="14"/>
  <c r="L292" i="14"/>
  <c r="L293" i="14"/>
  <c r="L294" i="14"/>
  <c r="L295" i="14"/>
  <c r="L296" i="14"/>
  <c r="L297" i="14"/>
  <c r="L298" i="14"/>
  <c r="L299" i="14"/>
  <c r="L300" i="14"/>
  <c r="L301" i="14"/>
  <c r="L302" i="14"/>
  <c r="L303" i="14"/>
  <c r="L304" i="14"/>
  <c r="L305" i="14"/>
  <c r="L306" i="14"/>
  <c r="L307" i="14"/>
  <c r="L308" i="14"/>
  <c r="L309" i="14"/>
  <c r="J267" i="14"/>
  <c r="J268" i="14"/>
  <c r="J269" i="14"/>
  <c r="J270" i="14"/>
  <c r="J271" i="14"/>
  <c r="J272" i="14"/>
  <c r="J273" i="14"/>
  <c r="J274" i="14"/>
  <c r="J275" i="14"/>
  <c r="J276" i="14"/>
  <c r="J277" i="14"/>
  <c r="J278" i="14"/>
  <c r="J279" i="14"/>
  <c r="J280" i="14"/>
  <c r="J281" i="14"/>
  <c r="J282" i="14"/>
  <c r="J283" i="14"/>
  <c r="J284" i="14"/>
  <c r="J285" i="14"/>
  <c r="J286" i="14"/>
  <c r="J287" i="14"/>
  <c r="K267" i="14"/>
  <c r="K268" i="14"/>
  <c r="K269" i="14"/>
  <c r="K270" i="14"/>
  <c r="K271" i="14"/>
  <c r="K272" i="14"/>
  <c r="K273" i="14"/>
  <c r="K274" i="14"/>
  <c r="K275" i="14"/>
  <c r="K276" i="14"/>
  <c r="K277" i="14"/>
  <c r="K278" i="14"/>
  <c r="K279" i="14"/>
  <c r="K280" i="14"/>
  <c r="K281" i="14"/>
  <c r="K282" i="14"/>
  <c r="K283" i="14"/>
  <c r="K284" i="14"/>
  <c r="K285" i="14"/>
  <c r="K286" i="14"/>
  <c r="K287" i="14"/>
  <c r="L267" i="14"/>
  <c r="L268" i="14"/>
  <c r="L269" i="14"/>
  <c r="L270" i="14"/>
  <c r="L271" i="14"/>
  <c r="L272" i="14"/>
  <c r="L273" i="14"/>
  <c r="L274" i="14"/>
  <c r="L275" i="14"/>
  <c r="L276" i="14"/>
  <c r="L277" i="14"/>
  <c r="L278" i="14"/>
  <c r="L279" i="14"/>
  <c r="L280" i="14"/>
  <c r="L281" i="14"/>
  <c r="L282" i="14"/>
  <c r="L283" i="14"/>
  <c r="L284" i="14"/>
  <c r="L285" i="14"/>
  <c r="L286" i="14"/>
  <c r="L287" i="14"/>
  <c r="J245" i="14"/>
  <c r="J246" i="14"/>
  <c r="J247" i="14"/>
  <c r="J248" i="14"/>
  <c r="J249" i="14"/>
  <c r="J250" i="14"/>
  <c r="J251" i="14"/>
  <c r="J252" i="14"/>
  <c r="J253" i="14"/>
  <c r="J254" i="14"/>
  <c r="J255" i="14"/>
  <c r="J256" i="14"/>
  <c r="J257" i="14"/>
  <c r="J258" i="14"/>
  <c r="J259" i="14"/>
  <c r="J260" i="14"/>
  <c r="J261" i="14"/>
  <c r="J262" i="14"/>
  <c r="J263" i="14"/>
  <c r="J264" i="14"/>
  <c r="J265" i="14"/>
  <c r="K245" i="14"/>
  <c r="K246" i="14"/>
  <c r="K247" i="14"/>
  <c r="K248" i="14"/>
  <c r="K249" i="14"/>
  <c r="K250" i="14"/>
  <c r="K251" i="14"/>
  <c r="K252" i="14"/>
  <c r="K253" i="14"/>
  <c r="K254" i="14"/>
  <c r="K255" i="14"/>
  <c r="K256" i="14"/>
  <c r="K257" i="14"/>
  <c r="K258" i="14"/>
  <c r="K259" i="14"/>
  <c r="K260" i="14"/>
  <c r="K261" i="14"/>
  <c r="K262" i="14"/>
  <c r="K263" i="14"/>
  <c r="K264" i="14"/>
  <c r="K265" i="14"/>
  <c r="L245" i="14"/>
  <c r="L246" i="14"/>
  <c r="L247" i="14"/>
  <c r="L248" i="14"/>
  <c r="L249" i="14"/>
  <c r="L250" i="14"/>
  <c r="L251" i="14"/>
  <c r="L252" i="14"/>
  <c r="L253" i="14"/>
  <c r="L254" i="14"/>
  <c r="L255" i="14"/>
  <c r="L256" i="14"/>
  <c r="L257" i="14"/>
  <c r="L258" i="14"/>
  <c r="L259" i="14"/>
  <c r="L260" i="14"/>
  <c r="L261" i="14"/>
  <c r="L262" i="14"/>
  <c r="L263" i="14"/>
  <c r="L264" i="14"/>
  <c r="L265" i="14"/>
  <c r="J223" i="14"/>
  <c r="J224" i="14"/>
  <c r="J225" i="14"/>
  <c r="J226" i="14"/>
  <c r="J227" i="14"/>
  <c r="J228" i="14"/>
  <c r="J229" i="14"/>
  <c r="J230" i="14"/>
  <c r="J231" i="14"/>
  <c r="J232" i="14"/>
  <c r="J233" i="14"/>
  <c r="J234" i="14"/>
  <c r="J235" i="14"/>
  <c r="J236" i="14"/>
  <c r="J237" i="14"/>
  <c r="J238" i="14"/>
  <c r="J239" i="14"/>
  <c r="J240" i="14"/>
  <c r="J241" i="14"/>
  <c r="J242" i="14"/>
  <c r="J243" i="14"/>
  <c r="K223" i="14"/>
  <c r="K224" i="14"/>
  <c r="K225" i="14"/>
  <c r="K226" i="14"/>
  <c r="K227" i="14"/>
  <c r="K228" i="14"/>
  <c r="K229" i="14"/>
  <c r="K230" i="14"/>
  <c r="K231" i="14"/>
  <c r="K232" i="14"/>
  <c r="K233" i="14"/>
  <c r="K234" i="14"/>
  <c r="K235" i="14"/>
  <c r="K236" i="14"/>
  <c r="K237" i="14"/>
  <c r="K238" i="14"/>
  <c r="K239" i="14"/>
  <c r="K240" i="14"/>
  <c r="K241" i="14"/>
  <c r="K242" i="14"/>
  <c r="K243" i="14"/>
  <c r="L223" i="14"/>
  <c r="L224" i="14"/>
  <c r="L225" i="14"/>
  <c r="L226" i="14"/>
  <c r="L227" i="14"/>
  <c r="L228" i="14"/>
  <c r="L229" i="14"/>
  <c r="L230" i="14"/>
  <c r="L231" i="14"/>
  <c r="L232" i="14"/>
  <c r="L233" i="14"/>
  <c r="L234" i="14"/>
  <c r="L235" i="14"/>
  <c r="L236" i="14"/>
  <c r="L237" i="14"/>
  <c r="L238" i="14"/>
  <c r="L239" i="14"/>
  <c r="L240" i="14"/>
  <c r="L241" i="14"/>
  <c r="L242" i="14"/>
  <c r="L243" i="14"/>
  <c r="J201" i="14"/>
  <c r="J202" i="14"/>
  <c r="J203" i="14"/>
  <c r="J204" i="14"/>
  <c r="J205" i="14"/>
  <c r="J206" i="14"/>
  <c r="J207" i="14"/>
  <c r="J208" i="14"/>
  <c r="J209" i="14"/>
  <c r="J210" i="14"/>
  <c r="J211" i="14"/>
  <c r="J212" i="14"/>
  <c r="J213" i="14"/>
  <c r="J214" i="14"/>
  <c r="J215" i="14"/>
  <c r="J216" i="14"/>
  <c r="J217" i="14"/>
  <c r="J218" i="14"/>
  <c r="J219" i="14"/>
  <c r="J220" i="14"/>
  <c r="J221" i="14"/>
  <c r="K201" i="14"/>
  <c r="K202" i="14"/>
  <c r="K203" i="14"/>
  <c r="K204" i="14"/>
  <c r="K205" i="14"/>
  <c r="K206" i="14"/>
  <c r="K207" i="14"/>
  <c r="K208" i="14"/>
  <c r="K209" i="14"/>
  <c r="K210" i="14"/>
  <c r="K211" i="14"/>
  <c r="K212" i="14"/>
  <c r="K213" i="14"/>
  <c r="K214" i="14"/>
  <c r="K215" i="14"/>
  <c r="K216" i="14"/>
  <c r="K217" i="14"/>
  <c r="K218" i="14"/>
  <c r="K219" i="14"/>
  <c r="K220" i="14"/>
  <c r="K221" i="14"/>
  <c r="L201" i="14"/>
  <c r="L202" i="14"/>
  <c r="L203" i="14"/>
  <c r="L204" i="14"/>
  <c r="L205" i="14"/>
  <c r="L206" i="14"/>
  <c r="L207" i="14"/>
  <c r="L208" i="14"/>
  <c r="L209" i="14"/>
  <c r="L210" i="14"/>
  <c r="L211" i="14"/>
  <c r="L212" i="14"/>
  <c r="L213" i="14"/>
  <c r="L214" i="14"/>
  <c r="L215" i="14"/>
  <c r="L216" i="14"/>
  <c r="L217" i="14"/>
  <c r="L218" i="14"/>
  <c r="L219" i="14"/>
  <c r="L220" i="14"/>
  <c r="L221" i="14"/>
  <c r="J179" i="14"/>
  <c r="J180" i="14"/>
  <c r="J181" i="14"/>
  <c r="J182" i="14"/>
  <c r="J183" i="14"/>
  <c r="J184" i="14"/>
  <c r="J185" i="14"/>
  <c r="J186" i="14"/>
  <c r="J187" i="14"/>
  <c r="J188" i="14"/>
  <c r="J189" i="14"/>
  <c r="J190" i="14"/>
  <c r="J191" i="14"/>
  <c r="J192" i="14"/>
  <c r="J193" i="14"/>
  <c r="J194" i="14"/>
  <c r="J195" i="14"/>
  <c r="J196" i="14"/>
  <c r="J197" i="14"/>
  <c r="J198" i="14"/>
  <c r="J199" i="14"/>
  <c r="K179" i="14"/>
  <c r="K180" i="14"/>
  <c r="K181" i="14"/>
  <c r="K182" i="14"/>
  <c r="K183" i="14"/>
  <c r="K184" i="14"/>
  <c r="K185" i="14"/>
  <c r="K186" i="14"/>
  <c r="K187" i="14"/>
  <c r="K188" i="14"/>
  <c r="K189" i="14"/>
  <c r="K190" i="14"/>
  <c r="K191" i="14"/>
  <c r="K192" i="14"/>
  <c r="K193" i="14"/>
  <c r="K194" i="14"/>
  <c r="K195" i="14"/>
  <c r="K196" i="14"/>
  <c r="K197" i="14"/>
  <c r="K198" i="14"/>
  <c r="K199" i="14"/>
  <c r="L179" i="14"/>
  <c r="L180" i="14"/>
  <c r="L181" i="14"/>
  <c r="L182" i="14"/>
  <c r="L183" i="14"/>
  <c r="L184" i="14"/>
  <c r="L185" i="14"/>
  <c r="L186" i="14"/>
  <c r="L187" i="14"/>
  <c r="L188" i="14"/>
  <c r="L189" i="14"/>
  <c r="L190" i="14"/>
  <c r="L191" i="14"/>
  <c r="L192" i="14"/>
  <c r="L193" i="14"/>
  <c r="L194" i="14"/>
  <c r="L195" i="14"/>
  <c r="L196" i="14"/>
  <c r="L197" i="14"/>
  <c r="L198" i="14"/>
  <c r="L199" i="14"/>
  <c r="R640" i="14" l="1"/>
  <c r="P662" i="14"/>
  <c r="Q42" i="14"/>
  <c r="Q64" i="14" s="1"/>
  <c r="Q86" i="14" s="1"/>
  <c r="Q108" i="14" s="1"/>
  <c r="Q130" i="14" s="1"/>
  <c r="Q152" i="14" s="1"/>
  <c r="Q174" i="14" s="1"/>
  <c r="Q196" i="14" s="1"/>
  <c r="Q218" i="14" s="1"/>
  <c r="Q240" i="14" s="1"/>
  <c r="Q262" i="14" s="1"/>
  <c r="P42" i="14"/>
  <c r="P64" i="14" s="1"/>
  <c r="P86" i="14" s="1"/>
  <c r="P108" i="14" s="1"/>
  <c r="P130" i="14" s="1"/>
  <c r="P152" i="14" s="1"/>
  <c r="P174" i="14" s="1"/>
  <c r="P196" i="14" s="1"/>
  <c r="P218" i="14" s="1"/>
  <c r="P240" i="14" s="1"/>
  <c r="P262" i="14" s="1"/>
  <c r="Q38" i="14"/>
  <c r="Q60" i="14" s="1"/>
  <c r="Q82" i="14" s="1"/>
  <c r="Q104" i="14" s="1"/>
  <c r="Q126" i="14" s="1"/>
  <c r="Q148" i="14" s="1"/>
  <c r="Q170" i="14" s="1"/>
  <c r="Q192" i="14" s="1"/>
  <c r="Q214" i="14" s="1"/>
  <c r="Q236" i="14" s="1"/>
  <c r="Q258" i="14" s="1"/>
  <c r="P38" i="14"/>
  <c r="P60" i="14" s="1"/>
  <c r="P82" i="14" s="1"/>
  <c r="P104" i="14" s="1"/>
  <c r="P126" i="14" s="1"/>
  <c r="P148" i="14" s="1"/>
  <c r="P170" i="14" s="1"/>
  <c r="P192" i="14" s="1"/>
  <c r="P214" i="14" s="1"/>
  <c r="P236" i="14" s="1"/>
  <c r="P258" i="14" s="1"/>
  <c r="Q34" i="14"/>
  <c r="Q56" i="14" s="1"/>
  <c r="Q78" i="14" s="1"/>
  <c r="Q100" i="14" s="1"/>
  <c r="Q122" i="14" s="1"/>
  <c r="Q144" i="14" s="1"/>
  <c r="Q166" i="14" s="1"/>
  <c r="Q188" i="14" s="1"/>
  <c r="Q210" i="14" s="1"/>
  <c r="Q232" i="14" s="1"/>
  <c r="Q254" i="14" s="1"/>
  <c r="P34" i="14"/>
  <c r="P56" i="14" s="1"/>
  <c r="P78" i="14" s="1"/>
  <c r="P100" i="14" s="1"/>
  <c r="P122" i="14" s="1"/>
  <c r="P144" i="14" s="1"/>
  <c r="P166" i="14" s="1"/>
  <c r="P188" i="14" s="1"/>
  <c r="P210" i="14" s="1"/>
  <c r="P232" i="14" s="1"/>
  <c r="P254" i="14" s="1"/>
  <c r="Q30" i="14"/>
  <c r="Q52" i="14" s="1"/>
  <c r="Q74" i="14" s="1"/>
  <c r="Q96" i="14" s="1"/>
  <c r="Q118" i="14" s="1"/>
  <c r="Q140" i="14" s="1"/>
  <c r="Q162" i="14" s="1"/>
  <c r="P30" i="14"/>
  <c r="P52" i="14" s="1"/>
  <c r="P74" i="14" s="1"/>
  <c r="P96" i="14" s="1"/>
  <c r="P118" i="14" s="1"/>
  <c r="P140" i="14" s="1"/>
  <c r="P162" i="14" s="1"/>
  <c r="P184" i="14" s="1"/>
  <c r="P206" i="14" s="1"/>
  <c r="P228" i="14" s="1"/>
  <c r="P250" i="14" s="1"/>
  <c r="Q26" i="14"/>
  <c r="Q48" i="14" s="1"/>
  <c r="Q70" i="14" s="1"/>
  <c r="Q92" i="14" s="1"/>
  <c r="Q114" i="14" s="1"/>
  <c r="Q136" i="14" s="1"/>
  <c r="Q158" i="14" s="1"/>
  <c r="Q180" i="14" s="1"/>
  <c r="Q202" i="14" s="1"/>
  <c r="Q224" i="14" s="1"/>
  <c r="Q246" i="14" s="1"/>
  <c r="P26" i="14"/>
  <c r="P48" i="14" s="1"/>
  <c r="P70" i="14" s="1"/>
  <c r="P92" i="14" s="1"/>
  <c r="P114" i="14" s="1"/>
  <c r="P136" i="14" s="1"/>
  <c r="P158" i="14" s="1"/>
  <c r="P180" i="14" s="1"/>
  <c r="P202" i="14" s="1"/>
  <c r="P224" i="14" s="1"/>
  <c r="P246" i="14" s="1"/>
  <c r="Q184" i="14"/>
  <c r="Q206" i="14" s="1"/>
  <c r="Q228" i="14" s="1"/>
  <c r="Q250" i="14" s="1"/>
  <c r="P45" i="14"/>
  <c r="P67" i="14" s="1"/>
  <c r="P89" i="14" s="1"/>
  <c r="P111" i="14" s="1"/>
  <c r="P133" i="14" s="1"/>
  <c r="P155" i="14" s="1"/>
  <c r="P177" i="14" s="1"/>
  <c r="P199" i="14" s="1"/>
  <c r="P221" i="14" s="1"/>
  <c r="P243" i="14" s="1"/>
  <c r="P265" i="14" s="1"/>
  <c r="P287" i="14" s="1"/>
  <c r="P309" i="14" s="1"/>
  <c r="P331" i="14" s="1"/>
  <c r="P353" i="14" s="1"/>
  <c r="P375" i="14" s="1"/>
  <c r="P397" i="14" s="1"/>
  <c r="P419" i="14" s="1"/>
  <c r="P441" i="14" s="1"/>
  <c r="P463" i="14" s="1"/>
  <c r="P485" i="14" s="1"/>
  <c r="P507" i="14" s="1"/>
  <c r="P529" i="14" s="1"/>
  <c r="P551" i="14" s="1"/>
  <c r="P573" i="14" s="1"/>
  <c r="P595" i="14" s="1"/>
  <c r="P617" i="14" s="1"/>
  <c r="Q45" i="14"/>
  <c r="Q67" i="14" s="1"/>
  <c r="Q89" i="14" s="1"/>
  <c r="Q111" i="14" s="1"/>
  <c r="Q133" i="14" s="1"/>
  <c r="Q155" i="14" s="1"/>
  <c r="Q177" i="14" s="1"/>
  <c r="Q199" i="14" s="1"/>
  <c r="Q221" i="14" s="1"/>
  <c r="Q243" i="14" s="1"/>
  <c r="Q265" i="14" s="1"/>
  <c r="P41" i="14"/>
  <c r="P63" i="14" s="1"/>
  <c r="P85" i="14" s="1"/>
  <c r="P107" i="14" s="1"/>
  <c r="P129" i="14" s="1"/>
  <c r="P151" i="14" s="1"/>
  <c r="P173" i="14" s="1"/>
  <c r="P195" i="14" s="1"/>
  <c r="P217" i="14" s="1"/>
  <c r="P239" i="14" s="1"/>
  <c r="P261" i="14" s="1"/>
  <c r="Q41" i="14"/>
  <c r="Q63" i="14" s="1"/>
  <c r="Q85" i="14" s="1"/>
  <c r="Q107" i="14" s="1"/>
  <c r="Q129" i="14" s="1"/>
  <c r="Q151" i="14" s="1"/>
  <c r="Q173" i="14" s="1"/>
  <c r="Q195" i="14" s="1"/>
  <c r="Q217" i="14" s="1"/>
  <c r="Q239" i="14" s="1"/>
  <c r="Q261" i="14" s="1"/>
  <c r="P37" i="14"/>
  <c r="P59" i="14" s="1"/>
  <c r="P81" i="14" s="1"/>
  <c r="P103" i="14" s="1"/>
  <c r="P125" i="14" s="1"/>
  <c r="P147" i="14" s="1"/>
  <c r="P169" i="14" s="1"/>
  <c r="P191" i="14" s="1"/>
  <c r="P213" i="14" s="1"/>
  <c r="P235" i="14" s="1"/>
  <c r="P257" i="14" s="1"/>
  <c r="Q37" i="14"/>
  <c r="Q59" i="14" s="1"/>
  <c r="Q81" i="14" s="1"/>
  <c r="Q103" i="14" s="1"/>
  <c r="Q125" i="14" s="1"/>
  <c r="Q147" i="14" s="1"/>
  <c r="Q169" i="14" s="1"/>
  <c r="Q191" i="14" s="1"/>
  <c r="Q213" i="14" s="1"/>
  <c r="Q235" i="14" s="1"/>
  <c r="Q257" i="14" s="1"/>
  <c r="P33" i="14"/>
  <c r="P55" i="14" s="1"/>
  <c r="P77" i="14" s="1"/>
  <c r="P99" i="14" s="1"/>
  <c r="P121" i="14" s="1"/>
  <c r="P143" i="14" s="1"/>
  <c r="P165" i="14" s="1"/>
  <c r="P187" i="14" s="1"/>
  <c r="P209" i="14" s="1"/>
  <c r="P231" i="14" s="1"/>
  <c r="P253" i="14" s="1"/>
  <c r="Q33" i="14"/>
  <c r="Q55" i="14" s="1"/>
  <c r="Q77" i="14" s="1"/>
  <c r="Q99" i="14" s="1"/>
  <c r="Q121" i="14" s="1"/>
  <c r="Q143" i="14" s="1"/>
  <c r="Q165" i="14" s="1"/>
  <c r="Q187" i="14" s="1"/>
  <c r="Q209" i="14" s="1"/>
  <c r="Q231" i="14" s="1"/>
  <c r="Q253" i="14" s="1"/>
  <c r="P29" i="14"/>
  <c r="P51" i="14" s="1"/>
  <c r="P73" i="14" s="1"/>
  <c r="P95" i="14" s="1"/>
  <c r="P117" i="14" s="1"/>
  <c r="P139" i="14" s="1"/>
  <c r="P161" i="14" s="1"/>
  <c r="P183" i="14" s="1"/>
  <c r="P205" i="14" s="1"/>
  <c r="P227" i="14" s="1"/>
  <c r="P249" i="14" s="1"/>
  <c r="Q29" i="14"/>
  <c r="Q51" i="14" s="1"/>
  <c r="Q73" i="14" s="1"/>
  <c r="Q95" i="14" s="1"/>
  <c r="Q117" i="14" s="1"/>
  <c r="Q139" i="14" s="1"/>
  <c r="Q161" i="14" s="1"/>
  <c r="Q183" i="14" s="1"/>
  <c r="Q205" i="14" s="1"/>
  <c r="Q227" i="14" s="1"/>
  <c r="Q249" i="14" s="1"/>
  <c r="P25" i="14"/>
  <c r="P47" i="14" s="1"/>
  <c r="P69" i="14" s="1"/>
  <c r="P91" i="14" s="1"/>
  <c r="P113" i="14" s="1"/>
  <c r="P135" i="14" s="1"/>
  <c r="P157" i="14" s="1"/>
  <c r="P179" i="14" s="1"/>
  <c r="P201" i="14" s="1"/>
  <c r="P223" i="14" s="1"/>
  <c r="P245" i="14" s="1"/>
  <c r="Q25" i="14"/>
  <c r="Q47" i="14" s="1"/>
  <c r="Q69" i="14" s="1"/>
  <c r="Q91" i="14" s="1"/>
  <c r="Q113" i="14" s="1"/>
  <c r="Q135" i="14" s="1"/>
  <c r="Q157" i="14" s="1"/>
  <c r="Q179" i="14" s="1"/>
  <c r="Q201" i="14" s="1"/>
  <c r="Q223" i="14" s="1"/>
  <c r="Q245" i="14" s="1"/>
  <c r="P43" i="14"/>
  <c r="P65" i="14" s="1"/>
  <c r="P87" i="14" s="1"/>
  <c r="P109" i="14" s="1"/>
  <c r="P131" i="14" s="1"/>
  <c r="P153" i="14" s="1"/>
  <c r="P175" i="14" s="1"/>
  <c r="P197" i="14" s="1"/>
  <c r="P219" i="14" s="1"/>
  <c r="P241" i="14" s="1"/>
  <c r="P263" i="14" s="1"/>
  <c r="Q43" i="14"/>
  <c r="Q65" i="14" s="1"/>
  <c r="Q87" i="14" s="1"/>
  <c r="Q109" i="14" s="1"/>
  <c r="Q131" i="14" s="1"/>
  <c r="Q153" i="14" s="1"/>
  <c r="Q175" i="14" s="1"/>
  <c r="Q197" i="14" s="1"/>
  <c r="Q219" i="14" s="1"/>
  <c r="Q241" i="14" s="1"/>
  <c r="Q263" i="14" s="1"/>
  <c r="P39" i="14"/>
  <c r="P61" i="14" s="1"/>
  <c r="P83" i="14" s="1"/>
  <c r="P105" i="14" s="1"/>
  <c r="P127" i="14" s="1"/>
  <c r="P149" i="14" s="1"/>
  <c r="P171" i="14" s="1"/>
  <c r="P193" i="14" s="1"/>
  <c r="P215" i="14" s="1"/>
  <c r="P237" i="14" s="1"/>
  <c r="P259" i="14" s="1"/>
  <c r="Q39" i="14"/>
  <c r="Q61" i="14" s="1"/>
  <c r="Q83" i="14" s="1"/>
  <c r="Q105" i="14" s="1"/>
  <c r="Q127" i="14" s="1"/>
  <c r="Q149" i="14" s="1"/>
  <c r="Q171" i="14" s="1"/>
  <c r="Q193" i="14" s="1"/>
  <c r="Q215" i="14" s="1"/>
  <c r="Q237" i="14" s="1"/>
  <c r="Q259" i="14" s="1"/>
  <c r="P35" i="14"/>
  <c r="P57" i="14" s="1"/>
  <c r="P79" i="14" s="1"/>
  <c r="P101" i="14" s="1"/>
  <c r="P123" i="14" s="1"/>
  <c r="P145" i="14" s="1"/>
  <c r="P167" i="14" s="1"/>
  <c r="P189" i="14" s="1"/>
  <c r="P211" i="14" s="1"/>
  <c r="P233" i="14" s="1"/>
  <c r="P255" i="14" s="1"/>
  <c r="Q35" i="14"/>
  <c r="Q57" i="14" s="1"/>
  <c r="Q79" i="14" s="1"/>
  <c r="Q101" i="14" s="1"/>
  <c r="Q123" i="14" s="1"/>
  <c r="Q145" i="14" s="1"/>
  <c r="Q167" i="14" s="1"/>
  <c r="Q189" i="14" s="1"/>
  <c r="Q211" i="14" s="1"/>
  <c r="Q233" i="14" s="1"/>
  <c r="Q255" i="14" s="1"/>
  <c r="P31" i="14"/>
  <c r="P53" i="14" s="1"/>
  <c r="P75" i="14" s="1"/>
  <c r="P97" i="14" s="1"/>
  <c r="P119" i="14" s="1"/>
  <c r="P141" i="14" s="1"/>
  <c r="P163" i="14" s="1"/>
  <c r="P185" i="14" s="1"/>
  <c r="P207" i="14" s="1"/>
  <c r="P229" i="14" s="1"/>
  <c r="P251" i="14" s="1"/>
  <c r="Q31" i="14"/>
  <c r="Q53" i="14" s="1"/>
  <c r="Q75" i="14" s="1"/>
  <c r="Q97" i="14" s="1"/>
  <c r="Q119" i="14" s="1"/>
  <c r="Q141" i="14" s="1"/>
  <c r="Q163" i="14" s="1"/>
  <c r="Q185" i="14" s="1"/>
  <c r="Q207" i="14" s="1"/>
  <c r="Q229" i="14" s="1"/>
  <c r="Q251" i="14" s="1"/>
  <c r="P27" i="14"/>
  <c r="P49" i="14" s="1"/>
  <c r="P71" i="14" s="1"/>
  <c r="P93" i="14" s="1"/>
  <c r="P115" i="14" s="1"/>
  <c r="P137" i="14" s="1"/>
  <c r="P159" i="14" s="1"/>
  <c r="P181" i="14" s="1"/>
  <c r="P203" i="14" s="1"/>
  <c r="P225" i="14" s="1"/>
  <c r="P247" i="14" s="1"/>
  <c r="Q27" i="14"/>
  <c r="Q49" i="14" s="1"/>
  <c r="Q71" i="14" s="1"/>
  <c r="Q93" i="14" s="1"/>
  <c r="Q115" i="14" s="1"/>
  <c r="Q137" i="14" s="1"/>
  <c r="Q159" i="14" s="1"/>
  <c r="Q181" i="14" s="1"/>
  <c r="Q203" i="14" s="1"/>
  <c r="Q225" i="14" s="1"/>
  <c r="Q247" i="14" s="1"/>
  <c r="P44" i="14"/>
  <c r="P66" i="14" s="1"/>
  <c r="P88" i="14" s="1"/>
  <c r="P110" i="14" s="1"/>
  <c r="P132" i="14" s="1"/>
  <c r="P154" i="14" s="1"/>
  <c r="P176" i="14" s="1"/>
  <c r="P198" i="14" s="1"/>
  <c r="P220" i="14" s="1"/>
  <c r="P242" i="14" s="1"/>
  <c r="P264" i="14" s="1"/>
  <c r="Q44" i="14"/>
  <c r="Q66" i="14" s="1"/>
  <c r="Q88" i="14" s="1"/>
  <c r="Q110" i="14" s="1"/>
  <c r="Q132" i="14" s="1"/>
  <c r="Q154" i="14" s="1"/>
  <c r="Q176" i="14" s="1"/>
  <c r="Q198" i="14" s="1"/>
  <c r="Q220" i="14" s="1"/>
  <c r="Q242" i="14" s="1"/>
  <c r="Q264" i="14" s="1"/>
  <c r="P40" i="14"/>
  <c r="P62" i="14" s="1"/>
  <c r="P84" i="14" s="1"/>
  <c r="P106" i="14" s="1"/>
  <c r="P128" i="14" s="1"/>
  <c r="P150" i="14" s="1"/>
  <c r="P172" i="14" s="1"/>
  <c r="P194" i="14" s="1"/>
  <c r="P216" i="14" s="1"/>
  <c r="P238" i="14" s="1"/>
  <c r="P260" i="14" s="1"/>
  <c r="Q40" i="14"/>
  <c r="Q62" i="14" s="1"/>
  <c r="Q84" i="14" s="1"/>
  <c r="Q106" i="14" s="1"/>
  <c r="Q128" i="14" s="1"/>
  <c r="Q150" i="14" s="1"/>
  <c r="Q172" i="14" s="1"/>
  <c r="Q194" i="14" s="1"/>
  <c r="Q216" i="14" s="1"/>
  <c r="Q238" i="14" s="1"/>
  <c r="Q260" i="14" s="1"/>
  <c r="P36" i="14"/>
  <c r="P58" i="14" s="1"/>
  <c r="P80" i="14" s="1"/>
  <c r="P102" i="14" s="1"/>
  <c r="P124" i="14" s="1"/>
  <c r="P146" i="14" s="1"/>
  <c r="P168" i="14" s="1"/>
  <c r="P190" i="14" s="1"/>
  <c r="P212" i="14" s="1"/>
  <c r="P234" i="14" s="1"/>
  <c r="P256" i="14" s="1"/>
  <c r="Q36" i="14"/>
  <c r="Q58" i="14" s="1"/>
  <c r="Q80" i="14" s="1"/>
  <c r="Q102" i="14" s="1"/>
  <c r="Q124" i="14" s="1"/>
  <c r="Q146" i="14" s="1"/>
  <c r="Q168" i="14" s="1"/>
  <c r="Q190" i="14" s="1"/>
  <c r="Q212" i="14" s="1"/>
  <c r="Q234" i="14" s="1"/>
  <c r="Q256" i="14" s="1"/>
  <c r="P32" i="14"/>
  <c r="P54" i="14" s="1"/>
  <c r="P76" i="14" s="1"/>
  <c r="P98" i="14" s="1"/>
  <c r="P120" i="14" s="1"/>
  <c r="P142" i="14" s="1"/>
  <c r="P164" i="14" s="1"/>
  <c r="P186" i="14" s="1"/>
  <c r="P208" i="14" s="1"/>
  <c r="P230" i="14" s="1"/>
  <c r="P252" i="14" s="1"/>
  <c r="Q32" i="14"/>
  <c r="Q54" i="14" s="1"/>
  <c r="Q76" i="14" s="1"/>
  <c r="Q98" i="14" s="1"/>
  <c r="Q120" i="14" s="1"/>
  <c r="Q142" i="14" s="1"/>
  <c r="Q164" i="14" s="1"/>
  <c r="Q186" i="14" s="1"/>
  <c r="Q208" i="14" s="1"/>
  <c r="Q230" i="14" s="1"/>
  <c r="Q252" i="14" s="1"/>
  <c r="P28" i="14"/>
  <c r="P50" i="14" s="1"/>
  <c r="P72" i="14" s="1"/>
  <c r="P94" i="14" s="1"/>
  <c r="P116" i="14" s="1"/>
  <c r="P138" i="14" s="1"/>
  <c r="P160" i="14" s="1"/>
  <c r="P182" i="14" s="1"/>
  <c r="P204" i="14" s="1"/>
  <c r="P226" i="14" s="1"/>
  <c r="P248" i="14" s="1"/>
  <c r="Q28" i="14"/>
  <c r="Q50" i="14" s="1"/>
  <c r="Q72" i="14" s="1"/>
  <c r="Q94" i="14" s="1"/>
  <c r="Q116" i="14" s="1"/>
  <c r="Q138" i="14" s="1"/>
  <c r="Q160" i="14" s="1"/>
  <c r="Q182" i="14" s="1"/>
  <c r="Q204" i="14" s="1"/>
  <c r="Q226" i="14" s="1"/>
  <c r="Q248" i="14" s="1"/>
  <c r="Q270" i="14" s="1"/>
  <c r="Q292" i="14" s="1"/>
  <c r="Q314" i="14" s="1"/>
  <c r="Q336" i="14" s="1"/>
  <c r="Q358" i="14" s="1"/>
  <c r="Q380" i="14" s="1"/>
  <c r="Q402" i="14" s="1"/>
  <c r="Q424" i="14" s="1"/>
  <c r="Q446" i="14" s="1"/>
  <c r="Q468" i="14" s="1"/>
  <c r="Q490" i="14" s="1"/>
  <c r="Q512" i="14" s="1"/>
  <c r="Q534" i="14" s="1"/>
  <c r="Q556" i="14" s="1"/>
  <c r="Q578" i="14" s="1"/>
  <c r="Q600" i="14" s="1"/>
  <c r="Q622" i="14" s="1"/>
  <c r="Q644" i="14" s="1"/>
  <c r="Q666" i="14" s="1"/>
  <c r="Q688" i="14" s="1"/>
  <c r="Q710" i="14" s="1"/>
  <c r="Q732" i="14" s="1"/>
  <c r="Q754" i="14" s="1"/>
  <c r="Q776" i="14" s="1"/>
  <c r="Q798" i="14" s="1"/>
  <c r="Q820" i="14" s="1"/>
  <c r="Q842" i="14" s="1"/>
  <c r="Q864" i="14" s="1"/>
  <c r="Q886" i="14" s="1"/>
  <c r="Q908" i="14" s="1"/>
  <c r="Q930" i="14" s="1"/>
  <c r="Q952" i="14" s="1"/>
  <c r="Q974" i="14" s="1"/>
  <c r="Q996" i="14" s="1"/>
  <c r="Q1018" i="14" s="1"/>
  <c r="Q1040" i="14" s="1"/>
  <c r="Q1062" i="14" s="1"/>
  <c r="Q1084" i="14" s="1"/>
  <c r="Q1106" i="14" s="1"/>
  <c r="J573" i="14"/>
  <c r="J571" i="14"/>
  <c r="J569" i="14"/>
  <c r="J563" i="14"/>
  <c r="J555" i="14"/>
  <c r="J545" i="14"/>
  <c r="J542" i="14"/>
  <c r="J537" i="14"/>
  <c r="J534" i="14"/>
  <c r="J524" i="14"/>
  <c r="J521" i="14"/>
  <c r="J518" i="14"/>
  <c r="J516" i="14"/>
  <c r="J513" i="14"/>
  <c r="J509" i="14"/>
  <c r="J506" i="14"/>
  <c r="J504" i="14"/>
  <c r="J500" i="14"/>
  <c r="J495" i="14"/>
  <c r="J492" i="14"/>
  <c r="J488" i="14"/>
  <c r="K589" i="14"/>
  <c r="K501" i="14"/>
  <c r="K567" i="14"/>
  <c r="K523" i="14"/>
  <c r="K545" i="14"/>
  <c r="K586" i="14"/>
  <c r="K498" i="14"/>
  <c r="K564" i="14"/>
  <c r="K542" i="14"/>
  <c r="K520" i="14"/>
  <c r="K555" i="14"/>
  <c r="K533" i="14"/>
  <c r="K511" i="14"/>
  <c r="K577" i="14"/>
  <c r="K489" i="14"/>
  <c r="O590" i="14"/>
  <c r="O587" i="14"/>
  <c r="O584" i="14"/>
  <c r="O582" i="14"/>
  <c r="O579" i="14"/>
  <c r="J572" i="14"/>
  <c r="J570" i="14"/>
  <c r="J566" i="14"/>
  <c r="J561" i="14"/>
  <c r="J558" i="14"/>
  <c r="J554" i="14"/>
  <c r="J551" i="14"/>
  <c r="J549" i="14"/>
  <c r="J547" i="14"/>
  <c r="J541" i="14"/>
  <c r="J533" i="14"/>
  <c r="J523" i="14"/>
  <c r="J520" i="14"/>
  <c r="J515" i="14"/>
  <c r="J512" i="14"/>
  <c r="J502" i="14"/>
  <c r="J499" i="14"/>
  <c r="J496" i="14"/>
  <c r="J494" i="14"/>
  <c r="J491" i="14"/>
  <c r="J487" i="14"/>
  <c r="K573" i="14"/>
  <c r="K551" i="14"/>
  <c r="K529" i="14"/>
  <c r="K507" i="14"/>
  <c r="K571" i="14"/>
  <c r="K549" i="14"/>
  <c r="K527" i="14"/>
  <c r="K593" i="14"/>
  <c r="K505" i="14"/>
  <c r="K569" i="14"/>
  <c r="K547" i="14"/>
  <c r="K525" i="14"/>
  <c r="K591" i="14"/>
  <c r="K503" i="14"/>
  <c r="K563" i="14"/>
  <c r="K541" i="14"/>
  <c r="K519" i="14"/>
  <c r="K585" i="14"/>
  <c r="K497" i="14"/>
  <c r="K539" i="14"/>
  <c r="K517" i="14"/>
  <c r="K561" i="14"/>
  <c r="K495" i="14"/>
  <c r="K583" i="14"/>
  <c r="K536" i="14"/>
  <c r="K514" i="14"/>
  <c r="K558" i="14"/>
  <c r="K492" i="14"/>
  <c r="K580" i="14"/>
  <c r="K532" i="14"/>
  <c r="K510" i="14"/>
  <c r="K554" i="14"/>
  <c r="K488" i="14"/>
  <c r="K576" i="14"/>
  <c r="O589" i="14"/>
  <c r="O586" i="14"/>
  <c r="O581" i="14"/>
  <c r="J568" i="14"/>
  <c r="J565" i="14"/>
  <c r="J562" i="14"/>
  <c r="J560" i="14"/>
  <c r="J557" i="14"/>
  <c r="J553" i="14"/>
  <c r="J550" i="14"/>
  <c r="J548" i="14"/>
  <c r="J544" i="14"/>
  <c r="J539" i="14"/>
  <c r="J536" i="14"/>
  <c r="J532" i="14"/>
  <c r="J529" i="14"/>
  <c r="J527" i="14"/>
  <c r="J525" i="14"/>
  <c r="J519" i="14"/>
  <c r="J511" i="14"/>
  <c r="J501" i="14"/>
  <c r="J498" i="14"/>
  <c r="J493" i="14"/>
  <c r="J490" i="14"/>
  <c r="K550" i="14"/>
  <c r="K528" i="14"/>
  <c r="K572" i="14"/>
  <c r="K506" i="14"/>
  <c r="K594" i="14"/>
  <c r="K548" i="14"/>
  <c r="K526" i="14"/>
  <c r="K570" i="14"/>
  <c r="K504" i="14"/>
  <c r="K592" i="14"/>
  <c r="K544" i="14"/>
  <c r="K522" i="14"/>
  <c r="K566" i="14"/>
  <c r="K500" i="14"/>
  <c r="K588" i="14"/>
  <c r="K582" i="14"/>
  <c r="K494" i="14"/>
  <c r="K560" i="14"/>
  <c r="K538" i="14"/>
  <c r="K516" i="14"/>
  <c r="K579" i="14"/>
  <c r="K491" i="14"/>
  <c r="K513" i="14"/>
  <c r="K557" i="14"/>
  <c r="K535" i="14"/>
  <c r="K575" i="14"/>
  <c r="K487" i="14"/>
  <c r="K531" i="14"/>
  <c r="K553" i="14"/>
  <c r="K509" i="14"/>
  <c r="O595" i="14"/>
  <c r="O593" i="14"/>
  <c r="O591" i="14"/>
  <c r="O585" i="14"/>
  <c r="J567" i="14"/>
  <c r="J564" i="14"/>
  <c r="J559" i="14"/>
  <c r="J556" i="14"/>
  <c r="J546" i="14"/>
  <c r="J543" i="14"/>
  <c r="J540" i="14"/>
  <c r="J538" i="14"/>
  <c r="J535" i="14"/>
  <c r="J531" i="14"/>
  <c r="J528" i="14"/>
  <c r="J526" i="14"/>
  <c r="J522" i="14"/>
  <c r="J517" i="14"/>
  <c r="J514" i="14"/>
  <c r="J510" i="14"/>
  <c r="J507" i="14"/>
  <c r="J505" i="14"/>
  <c r="J503" i="14"/>
  <c r="J497" i="14"/>
  <c r="J489" i="14"/>
  <c r="K590" i="14"/>
  <c r="K502" i="14"/>
  <c r="K524" i="14"/>
  <c r="K568" i="14"/>
  <c r="K546" i="14"/>
  <c r="K587" i="14"/>
  <c r="K499" i="14"/>
  <c r="K543" i="14"/>
  <c r="K521" i="14"/>
  <c r="K565" i="14"/>
  <c r="K584" i="14"/>
  <c r="K496" i="14"/>
  <c r="K518" i="14"/>
  <c r="K562" i="14"/>
  <c r="K540" i="14"/>
  <c r="K581" i="14"/>
  <c r="K493" i="14"/>
  <c r="K559" i="14"/>
  <c r="K515" i="14"/>
  <c r="K537" i="14"/>
  <c r="K578" i="14"/>
  <c r="K490" i="14"/>
  <c r="K556" i="14"/>
  <c r="K534" i="14"/>
  <c r="K512" i="14"/>
  <c r="O594" i="14"/>
  <c r="O592" i="14"/>
  <c r="O588" i="14"/>
  <c r="O583" i="14"/>
  <c r="O580" i="14"/>
  <c r="S264" i="14"/>
  <c r="S262" i="14"/>
  <c r="S259" i="14"/>
  <c r="S256" i="14"/>
  <c r="S251" i="14"/>
  <c r="S235" i="14"/>
  <c r="S230" i="14"/>
  <c r="S223" i="14"/>
  <c r="S218" i="14"/>
  <c r="S209" i="14"/>
  <c r="S202" i="14"/>
  <c r="S197" i="14"/>
  <c r="S181" i="14"/>
  <c r="S171" i="14"/>
  <c r="J479" i="14"/>
  <c r="S168" i="14"/>
  <c r="J476" i="14"/>
  <c r="S163" i="14"/>
  <c r="J471" i="14"/>
  <c r="S160" i="14"/>
  <c r="J468" i="14"/>
  <c r="S40" i="14"/>
  <c r="S84" i="14"/>
  <c r="S128" i="14"/>
  <c r="S62" i="14"/>
  <c r="S106" i="14"/>
  <c r="S150" i="14"/>
  <c r="K480" i="14"/>
  <c r="J458" i="14"/>
  <c r="J436" i="14"/>
  <c r="S37" i="14"/>
  <c r="S81" i="14"/>
  <c r="S125" i="14"/>
  <c r="S59" i="14"/>
  <c r="S103" i="14"/>
  <c r="S147" i="14"/>
  <c r="K477" i="14"/>
  <c r="J455" i="14"/>
  <c r="J433" i="14"/>
  <c r="S34" i="14"/>
  <c r="S78" i="14"/>
  <c r="S122" i="14"/>
  <c r="S56" i="14"/>
  <c r="S100" i="14"/>
  <c r="S144" i="14"/>
  <c r="K474" i="14"/>
  <c r="J452" i="14"/>
  <c r="J430" i="14"/>
  <c r="S53" i="14"/>
  <c r="S97" i="14"/>
  <c r="S141" i="14"/>
  <c r="S75" i="14"/>
  <c r="S119" i="14"/>
  <c r="S31" i="14"/>
  <c r="K471" i="14"/>
  <c r="J427" i="14"/>
  <c r="J449" i="14"/>
  <c r="S50" i="14"/>
  <c r="S94" i="14"/>
  <c r="S138" i="14"/>
  <c r="S116" i="14"/>
  <c r="S28" i="14"/>
  <c r="S72" i="14"/>
  <c r="J446" i="14"/>
  <c r="J424" i="14"/>
  <c r="K468" i="14"/>
  <c r="S440" i="14"/>
  <c r="H440" i="14"/>
  <c r="F440" i="14"/>
  <c r="S438" i="14"/>
  <c r="F438" i="14"/>
  <c r="H438" i="14"/>
  <c r="S434" i="14"/>
  <c r="H434" i="14"/>
  <c r="F434" i="14"/>
  <c r="S429" i="14"/>
  <c r="F429" i="14"/>
  <c r="H429" i="14"/>
  <c r="S426" i="14"/>
  <c r="H426" i="14"/>
  <c r="F426" i="14"/>
  <c r="S248" i="14"/>
  <c r="S238" i="14"/>
  <c r="S232" i="14"/>
  <c r="S227" i="14"/>
  <c r="S220" i="14"/>
  <c r="S214" i="14"/>
  <c r="S206" i="14"/>
  <c r="S199" i="14"/>
  <c r="S195" i="14"/>
  <c r="S189" i="14"/>
  <c r="I419" i="14"/>
  <c r="S265" i="14"/>
  <c r="S263" i="14"/>
  <c r="S261" i="14"/>
  <c r="S255" i="14"/>
  <c r="S247" i="14"/>
  <c r="S237" i="14"/>
  <c r="S234" i="14"/>
  <c r="S229" i="14"/>
  <c r="S226" i="14"/>
  <c r="S216" i="14"/>
  <c r="S213" i="14"/>
  <c r="S210" i="14"/>
  <c r="S208" i="14"/>
  <c r="S205" i="14"/>
  <c r="S201" i="14"/>
  <c r="S198" i="14"/>
  <c r="S196" i="14"/>
  <c r="S192" i="14"/>
  <c r="S187" i="14"/>
  <c r="S184" i="14"/>
  <c r="S180" i="14"/>
  <c r="S177" i="14"/>
  <c r="J485" i="14"/>
  <c r="S175" i="14"/>
  <c r="J483" i="14"/>
  <c r="S173" i="14"/>
  <c r="J481" i="14"/>
  <c r="S167" i="14"/>
  <c r="J475" i="14"/>
  <c r="S159" i="14"/>
  <c r="J467" i="14"/>
  <c r="S61" i="14"/>
  <c r="S105" i="14"/>
  <c r="S149" i="14"/>
  <c r="S83" i="14"/>
  <c r="S127" i="14"/>
  <c r="S39" i="14"/>
  <c r="K479" i="14"/>
  <c r="J435" i="14"/>
  <c r="J457" i="14"/>
  <c r="S58" i="14"/>
  <c r="S102" i="14"/>
  <c r="S146" i="14"/>
  <c r="S36" i="14"/>
  <c r="S80" i="14"/>
  <c r="S124" i="14"/>
  <c r="K476" i="14"/>
  <c r="J432" i="14"/>
  <c r="J454" i="14"/>
  <c r="S49" i="14"/>
  <c r="S93" i="14"/>
  <c r="S137" i="14"/>
  <c r="S27" i="14"/>
  <c r="S71" i="14"/>
  <c r="S115" i="14"/>
  <c r="K467" i="14"/>
  <c r="J445" i="14"/>
  <c r="J423" i="14"/>
  <c r="S436" i="14"/>
  <c r="H436" i="14"/>
  <c r="F436" i="14"/>
  <c r="S433" i="14"/>
  <c r="F433" i="14"/>
  <c r="H433" i="14"/>
  <c r="S430" i="14"/>
  <c r="F430" i="14"/>
  <c r="H430" i="14"/>
  <c r="S428" i="14"/>
  <c r="H428" i="14"/>
  <c r="F428" i="14"/>
  <c r="S425" i="14"/>
  <c r="F425" i="14"/>
  <c r="H425" i="14"/>
  <c r="S258" i="14"/>
  <c r="S250" i="14"/>
  <c r="S246" i="14"/>
  <c r="S243" i="14"/>
  <c r="S241" i="14"/>
  <c r="S239" i="14"/>
  <c r="S233" i="14"/>
  <c r="S225" i="14"/>
  <c r="S215" i="14"/>
  <c r="S212" i="14"/>
  <c r="S207" i="14"/>
  <c r="S204" i="14"/>
  <c r="S194" i="14"/>
  <c r="S191" i="14"/>
  <c r="S188" i="14"/>
  <c r="S186" i="14"/>
  <c r="S183" i="14"/>
  <c r="S179" i="14"/>
  <c r="S176" i="14"/>
  <c r="J484" i="14"/>
  <c r="S174" i="14"/>
  <c r="J482" i="14"/>
  <c r="S170" i="14"/>
  <c r="J478" i="14"/>
  <c r="S165" i="14"/>
  <c r="J473" i="14"/>
  <c r="S162" i="14"/>
  <c r="J470" i="14"/>
  <c r="S158" i="14"/>
  <c r="J466" i="14"/>
  <c r="S67" i="14"/>
  <c r="S111" i="14"/>
  <c r="S155" i="14"/>
  <c r="S45" i="14"/>
  <c r="S89" i="14"/>
  <c r="S133" i="14"/>
  <c r="K485" i="14"/>
  <c r="J463" i="14"/>
  <c r="J441" i="14"/>
  <c r="S65" i="14"/>
  <c r="S109" i="14"/>
  <c r="S153" i="14"/>
  <c r="S43" i="14"/>
  <c r="S87" i="14"/>
  <c r="S131" i="14"/>
  <c r="K483" i="14"/>
  <c r="J461" i="14"/>
  <c r="J439" i="14"/>
  <c r="S63" i="14"/>
  <c r="S107" i="14"/>
  <c r="S151" i="14"/>
  <c r="S41" i="14"/>
  <c r="S85" i="14"/>
  <c r="S129" i="14"/>
  <c r="K481" i="14"/>
  <c r="J459" i="14"/>
  <c r="J437" i="14"/>
  <c r="S57" i="14"/>
  <c r="S101" i="14"/>
  <c r="S145" i="14"/>
  <c r="S35" i="14"/>
  <c r="S79" i="14"/>
  <c r="S123" i="14"/>
  <c r="K475" i="14"/>
  <c r="J453" i="14"/>
  <c r="J431" i="14"/>
  <c r="S33" i="14"/>
  <c r="S77" i="14"/>
  <c r="S121" i="14"/>
  <c r="S143" i="14"/>
  <c r="S55" i="14"/>
  <c r="S99" i="14"/>
  <c r="K473" i="14"/>
  <c r="J451" i="14"/>
  <c r="J429" i="14"/>
  <c r="S30" i="14"/>
  <c r="S74" i="14"/>
  <c r="S118" i="14"/>
  <c r="S52" i="14"/>
  <c r="S96" i="14"/>
  <c r="K470" i="14"/>
  <c r="J448" i="14"/>
  <c r="S140" i="14"/>
  <c r="J426" i="14"/>
  <c r="S26" i="14"/>
  <c r="S70" i="14"/>
  <c r="S114" i="14"/>
  <c r="S48" i="14"/>
  <c r="S92" i="14"/>
  <c r="S136" i="14"/>
  <c r="K466" i="14"/>
  <c r="J444" i="14"/>
  <c r="J422" i="14"/>
  <c r="S435" i="14"/>
  <c r="F435" i="14"/>
  <c r="H435" i="14"/>
  <c r="S432" i="14"/>
  <c r="F432" i="14"/>
  <c r="H432" i="14"/>
  <c r="S427" i="14"/>
  <c r="F427" i="14"/>
  <c r="H427" i="14"/>
  <c r="S253" i="14"/>
  <c r="S260" i="14"/>
  <c r="S257" i="14"/>
  <c r="S254" i="14"/>
  <c r="S252" i="14"/>
  <c r="S249" i="14"/>
  <c r="S245" i="14"/>
  <c r="S242" i="14"/>
  <c r="S240" i="14"/>
  <c r="S236" i="14"/>
  <c r="S231" i="14"/>
  <c r="S228" i="14"/>
  <c r="S224" i="14"/>
  <c r="S221" i="14"/>
  <c r="S219" i="14"/>
  <c r="S217" i="14"/>
  <c r="S211" i="14"/>
  <c r="S203" i="14"/>
  <c r="S193" i="14"/>
  <c r="S190" i="14"/>
  <c r="S185" i="14"/>
  <c r="S182" i="14"/>
  <c r="S172" i="14"/>
  <c r="J480" i="14"/>
  <c r="S169" i="14"/>
  <c r="J477" i="14"/>
  <c r="S166" i="14"/>
  <c r="J474" i="14"/>
  <c r="S164" i="14"/>
  <c r="J472" i="14"/>
  <c r="S161" i="14"/>
  <c r="J469" i="14"/>
  <c r="S157" i="14"/>
  <c r="J465" i="14"/>
  <c r="S44" i="14"/>
  <c r="S88" i="14"/>
  <c r="S132" i="14"/>
  <c r="S66" i="14"/>
  <c r="S110" i="14"/>
  <c r="S154" i="14"/>
  <c r="K484" i="14"/>
  <c r="J462" i="14"/>
  <c r="J440" i="14"/>
  <c r="S42" i="14"/>
  <c r="S86" i="14"/>
  <c r="S130" i="14"/>
  <c r="S64" i="14"/>
  <c r="S108" i="14"/>
  <c r="S152" i="14"/>
  <c r="K482" i="14"/>
  <c r="J460" i="14"/>
  <c r="J438" i="14"/>
  <c r="S38" i="14"/>
  <c r="S82" i="14"/>
  <c r="S126" i="14"/>
  <c r="S60" i="14"/>
  <c r="S104" i="14"/>
  <c r="K478" i="14"/>
  <c r="J456" i="14"/>
  <c r="S148" i="14"/>
  <c r="J434" i="14"/>
  <c r="S32" i="14"/>
  <c r="S76" i="14"/>
  <c r="S120" i="14"/>
  <c r="S54" i="14"/>
  <c r="S98" i="14"/>
  <c r="S142" i="14"/>
  <c r="K472" i="14"/>
  <c r="J450" i="14"/>
  <c r="J428" i="14"/>
  <c r="S29" i="14"/>
  <c r="S73" i="14"/>
  <c r="S117" i="14"/>
  <c r="S51" i="14"/>
  <c r="S95" i="14"/>
  <c r="S139" i="14"/>
  <c r="K469" i="14"/>
  <c r="J447" i="14"/>
  <c r="J425" i="14"/>
  <c r="S25" i="14"/>
  <c r="S69" i="14"/>
  <c r="S113" i="14"/>
  <c r="S47" i="14"/>
  <c r="S91" i="14"/>
  <c r="S135" i="14"/>
  <c r="K465" i="14"/>
  <c r="J443" i="14"/>
  <c r="J421" i="14"/>
  <c r="S441" i="14"/>
  <c r="H441" i="14"/>
  <c r="F441" i="14"/>
  <c r="S439" i="14"/>
  <c r="F439" i="14"/>
  <c r="H439" i="14"/>
  <c r="S437" i="14"/>
  <c r="F437" i="14"/>
  <c r="H437" i="14"/>
  <c r="S431" i="14"/>
  <c r="F431" i="14"/>
  <c r="H431" i="14"/>
  <c r="I418" i="14"/>
  <c r="I404" i="14"/>
  <c r="I400" i="14"/>
  <c r="I395" i="14"/>
  <c r="I393" i="14"/>
  <c r="I416" i="14"/>
  <c r="I412" i="14"/>
  <c r="I407" i="14"/>
  <c r="I397" i="14"/>
  <c r="I387" i="14"/>
  <c r="I414" i="14"/>
  <c r="I411" i="14"/>
  <c r="I408" i="14"/>
  <c r="I406" i="14"/>
  <c r="I403" i="14"/>
  <c r="I399" i="14"/>
  <c r="J418" i="14"/>
  <c r="M418" i="14" s="1"/>
  <c r="J416" i="14"/>
  <c r="J412" i="14"/>
  <c r="J406" i="14"/>
  <c r="J403" i="14"/>
  <c r="J399" i="14"/>
  <c r="I413" i="14"/>
  <c r="I410" i="14"/>
  <c r="I405" i="14"/>
  <c r="I402" i="14"/>
  <c r="J414" i="14"/>
  <c r="J411" i="14"/>
  <c r="J408" i="14"/>
  <c r="J405" i="14"/>
  <c r="J402" i="14"/>
  <c r="I417" i="14"/>
  <c r="I415" i="14"/>
  <c r="I409" i="14"/>
  <c r="I401" i="14"/>
  <c r="J413" i="14"/>
  <c r="J410" i="14"/>
  <c r="J401" i="14"/>
  <c r="I379" i="14"/>
  <c r="J419" i="14"/>
  <c r="J417" i="14"/>
  <c r="J415" i="14"/>
  <c r="J409" i="14"/>
  <c r="J407" i="14"/>
  <c r="J404" i="14"/>
  <c r="J400" i="14"/>
  <c r="I396" i="14"/>
  <c r="I394" i="14"/>
  <c r="I390" i="14"/>
  <c r="I385" i="14"/>
  <c r="I382" i="14"/>
  <c r="I378" i="14"/>
  <c r="J396" i="14"/>
  <c r="J394" i="14"/>
  <c r="J390" i="14"/>
  <c r="J384" i="14"/>
  <c r="J381" i="14"/>
  <c r="J377" i="14"/>
  <c r="J397" i="14"/>
  <c r="J395" i="14"/>
  <c r="J393" i="14"/>
  <c r="J387" i="14"/>
  <c r="J385" i="14"/>
  <c r="J382" i="14"/>
  <c r="J378" i="14"/>
  <c r="I392" i="14"/>
  <c r="I389" i="14"/>
  <c r="I386" i="14"/>
  <c r="I384" i="14"/>
  <c r="I381" i="14"/>
  <c r="I377" i="14"/>
  <c r="J392" i="14"/>
  <c r="J389" i="14"/>
  <c r="J386" i="14"/>
  <c r="J383" i="14"/>
  <c r="J380" i="14"/>
  <c r="I391" i="14"/>
  <c r="I388" i="14"/>
  <c r="I383" i="14"/>
  <c r="I380" i="14"/>
  <c r="J391" i="14"/>
  <c r="J388" i="14"/>
  <c r="J379" i="14"/>
  <c r="J366" i="14"/>
  <c r="J367" i="14"/>
  <c r="J362" i="14"/>
  <c r="J359" i="14"/>
  <c r="J355" i="14"/>
  <c r="J368" i="14"/>
  <c r="J363" i="14"/>
  <c r="J375" i="14"/>
  <c r="J373" i="14"/>
  <c r="J365" i="14"/>
  <c r="J357" i="14"/>
  <c r="J371" i="14"/>
  <c r="J369" i="14"/>
  <c r="J361" i="14"/>
  <c r="J358" i="14"/>
  <c r="J370" i="14"/>
  <c r="J364" i="14"/>
  <c r="J374" i="14"/>
  <c r="J372" i="14"/>
  <c r="J360" i="14"/>
  <c r="J356" i="14"/>
  <c r="I369" i="14"/>
  <c r="I366" i="14"/>
  <c r="I361" i="14"/>
  <c r="I358" i="14"/>
  <c r="I374" i="14"/>
  <c r="I372" i="14"/>
  <c r="I368" i="14"/>
  <c r="I363" i="14"/>
  <c r="I360" i="14"/>
  <c r="I356" i="14"/>
  <c r="I375" i="14"/>
  <c r="I373" i="14"/>
  <c r="I371" i="14"/>
  <c r="I365" i="14"/>
  <c r="I357" i="14"/>
  <c r="I370" i="14"/>
  <c r="I367" i="14"/>
  <c r="I364" i="14"/>
  <c r="I362" i="14"/>
  <c r="I359" i="14"/>
  <c r="I355" i="14"/>
  <c r="I337" i="14"/>
  <c r="I353" i="14"/>
  <c r="J311" i="14"/>
  <c r="J333" i="14"/>
  <c r="I345" i="14"/>
  <c r="I340" i="14"/>
  <c r="I333" i="14"/>
  <c r="J331" i="14"/>
  <c r="J353" i="14"/>
  <c r="J329" i="14"/>
  <c r="J351" i="14"/>
  <c r="J327" i="14"/>
  <c r="J349" i="14"/>
  <c r="J321" i="14"/>
  <c r="J343" i="14"/>
  <c r="J313" i="14"/>
  <c r="J335" i="14"/>
  <c r="I351" i="14"/>
  <c r="I349" i="14"/>
  <c r="I343" i="14"/>
  <c r="I335" i="14"/>
  <c r="J326" i="14"/>
  <c r="J348" i="14"/>
  <c r="J323" i="14"/>
  <c r="J345" i="14"/>
  <c r="J320" i="14"/>
  <c r="J342" i="14"/>
  <c r="J340" i="14"/>
  <c r="J315" i="14"/>
  <c r="J337" i="14"/>
  <c r="I352" i="14"/>
  <c r="I350" i="14"/>
  <c r="I346" i="14"/>
  <c r="I341" i="14"/>
  <c r="I338" i="14"/>
  <c r="I334" i="14"/>
  <c r="J325" i="14"/>
  <c r="J347" i="14"/>
  <c r="J322" i="14"/>
  <c r="J344" i="14"/>
  <c r="J317" i="14"/>
  <c r="J339" i="14"/>
  <c r="J314" i="14"/>
  <c r="J336" i="14"/>
  <c r="I348" i="14"/>
  <c r="I342" i="14"/>
  <c r="I347" i="14"/>
  <c r="I344" i="14"/>
  <c r="I339" i="14"/>
  <c r="I336" i="14"/>
  <c r="J330" i="14"/>
  <c r="J352" i="14"/>
  <c r="J328" i="14"/>
  <c r="J350" i="14"/>
  <c r="J324" i="14"/>
  <c r="J346" i="14"/>
  <c r="J319" i="14"/>
  <c r="J341" i="14"/>
  <c r="J338" i="14"/>
  <c r="J312" i="14"/>
  <c r="J334" i="14"/>
  <c r="I330" i="14"/>
  <c r="I319" i="14"/>
  <c r="I328" i="14"/>
  <c r="I316" i="14"/>
  <c r="I325" i="14"/>
  <c r="I322" i="14"/>
  <c r="I282" i="14"/>
  <c r="M282" i="14" s="1"/>
  <c r="I331" i="14"/>
  <c r="I329" i="14"/>
  <c r="I326" i="14"/>
  <c r="I323" i="14"/>
  <c r="I320" i="14"/>
  <c r="I318" i="14"/>
  <c r="J316" i="14"/>
  <c r="I317" i="14"/>
  <c r="J318" i="14"/>
  <c r="I327" i="14"/>
  <c r="I324" i="14"/>
  <c r="I321" i="14"/>
  <c r="I312" i="14"/>
  <c r="I314" i="14"/>
  <c r="I313" i="14"/>
  <c r="I315" i="14"/>
  <c r="I311" i="14"/>
  <c r="I304" i="14"/>
  <c r="M304" i="14" s="1"/>
  <c r="I301" i="14"/>
  <c r="M301" i="14" s="1"/>
  <c r="I293" i="14"/>
  <c r="M293" i="14" s="1"/>
  <c r="I307" i="14"/>
  <c r="M307" i="14" s="1"/>
  <c r="I291" i="14"/>
  <c r="M291" i="14" s="1"/>
  <c r="I303" i="14"/>
  <c r="M303" i="14" s="1"/>
  <c r="I300" i="14"/>
  <c r="M300" i="14" s="1"/>
  <c r="I295" i="14"/>
  <c r="M295" i="14" s="1"/>
  <c r="I276" i="14"/>
  <c r="M276" i="14" s="1"/>
  <c r="I274" i="14"/>
  <c r="M274" i="14" s="1"/>
  <c r="I267" i="14"/>
  <c r="M267" i="14" s="1"/>
  <c r="I308" i="14"/>
  <c r="M308" i="14" s="1"/>
  <c r="I284" i="14"/>
  <c r="M284" i="14" s="1"/>
  <c r="I306" i="14"/>
  <c r="M306" i="14" s="1"/>
  <c r="I302" i="14"/>
  <c r="M302" i="14" s="1"/>
  <c r="I297" i="14"/>
  <c r="M297" i="14" s="1"/>
  <c r="I294" i="14"/>
  <c r="M294" i="14" s="1"/>
  <c r="I289" i="14"/>
  <c r="M289" i="14" s="1"/>
  <c r="I298" i="14"/>
  <c r="M298" i="14" s="1"/>
  <c r="I296" i="14"/>
  <c r="M296" i="14" s="1"/>
  <c r="I309" i="14"/>
  <c r="M309" i="14" s="1"/>
  <c r="I305" i="14"/>
  <c r="M305" i="14" s="1"/>
  <c r="I299" i="14"/>
  <c r="M299" i="14" s="1"/>
  <c r="I273" i="14"/>
  <c r="M273" i="14" s="1"/>
  <c r="I268" i="14"/>
  <c r="M268" i="14" s="1"/>
  <c r="I290" i="14"/>
  <c r="M290" i="14" s="1"/>
  <c r="F264" i="14"/>
  <c r="H262" i="14"/>
  <c r="I292" i="14"/>
  <c r="M292" i="14" s="1"/>
  <c r="I279" i="14"/>
  <c r="M279" i="14" s="1"/>
  <c r="G581" i="14"/>
  <c r="N581" i="14" s="1"/>
  <c r="I576" i="14"/>
  <c r="I489" i="14"/>
  <c r="I577" i="14"/>
  <c r="I503" i="14"/>
  <c r="I528" i="14"/>
  <c r="I526" i="14"/>
  <c r="I522" i="14"/>
  <c r="I510" i="14"/>
  <c r="I578" i="14"/>
  <c r="I575" i="14"/>
  <c r="F255" i="14"/>
  <c r="G540" i="14"/>
  <c r="N540" i="14" s="1"/>
  <c r="I270" i="14"/>
  <c r="M270" i="14" s="1"/>
  <c r="H258" i="14"/>
  <c r="H250" i="14"/>
  <c r="F204" i="14"/>
  <c r="G264" i="14"/>
  <c r="G258" i="14"/>
  <c r="G250" i="14"/>
  <c r="G265" i="14"/>
  <c r="I287" i="14"/>
  <c r="M287" i="14" s="1"/>
  <c r="G255" i="14"/>
  <c r="I277" i="14"/>
  <c r="M277" i="14" s="1"/>
  <c r="I278" i="14"/>
  <c r="H264" i="14"/>
  <c r="F246" i="14"/>
  <c r="I285" i="14"/>
  <c r="G261" i="14"/>
  <c r="I283" i="14"/>
  <c r="I269" i="14"/>
  <c r="I281" i="14"/>
  <c r="M281" i="14" s="1"/>
  <c r="F260" i="14"/>
  <c r="F254" i="14"/>
  <c r="H249" i="14"/>
  <c r="F245" i="14"/>
  <c r="I286" i="14"/>
  <c r="M286" i="14" s="1"/>
  <c r="I280" i="14"/>
  <c r="M280" i="14" s="1"/>
  <c r="I272" i="14"/>
  <c r="M272" i="14" s="1"/>
  <c r="H246" i="14"/>
  <c r="F261" i="14"/>
  <c r="N261" i="14" s="1"/>
  <c r="F235" i="14"/>
  <c r="F232" i="14"/>
  <c r="F230" i="14"/>
  <c r="F227" i="14"/>
  <c r="F223" i="14"/>
  <c r="I259" i="14"/>
  <c r="M259" i="14" s="1"/>
  <c r="I256" i="14"/>
  <c r="M256" i="14" s="1"/>
  <c r="I229" i="14"/>
  <c r="M229" i="14" s="1"/>
  <c r="I275" i="14"/>
  <c r="I271" i="14"/>
  <c r="M271" i="14" s="1"/>
  <c r="F242" i="14"/>
  <c r="F236" i="14"/>
  <c r="F228" i="14"/>
  <c r="F221" i="14"/>
  <c r="F253" i="14"/>
  <c r="H253" i="14"/>
  <c r="F241" i="14"/>
  <c r="F225" i="14"/>
  <c r="F259" i="14"/>
  <c r="H259" i="14"/>
  <c r="F256" i="14"/>
  <c r="H256" i="14"/>
  <c r="G263" i="14"/>
  <c r="G247" i="14"/>
  <c r="F251" i="14"/>
  <c r="H251" i="14"/>
  <c r="F248" i="14"/>
  <c r="H248" i="14"/>
  <c r="F218" i="14"/>
  <c r="F206" i="14"/>
  <c r="G260" i="14"/>
  <c r="G257" i="14"/>
  <c r="G252" i="14"/>
  <c r="G249" i="14"/>
  <c r="G245" i="14"/>
  <c r="F252" i="14"/>
  <c r="F240" i="14"/>
  <c r="F231" i="14"/>
  <c r="F224" i="14"/>
  <c r="F219" i="14"/>
  <c r="G239" i="14"/>
  <c r="G233" i="14"/>
  <c r="F203" i="14"/>
  <c r="I237" i="14"/>
  <c r="M237" i="14" s="1"/>
  <c r="I264" i="14"/>
  <c r="I262" i="14"/>
  <c r="I258" i="14"/>
  <c r="I253" i="14"/>
  <c r="M253" i="14" s="1"/>
  <c r="I250" i="14"/>
  <c r="I246" i="14"/>
  <c r="I257" i="14"/>
  <c r="M257" i="14" s="1"/>
  <c r="I252" i="14"/>
  <c r="M252" i="14" s="1"/>
  <c r="I245" i="14"/>
  <c r="M245" i="14" s="1"/>
  <c r="F238" i="14"/>
  <c r="F220" i="14"/>
  <c r="F214" i="14"/>
  <c r="F209" i="14"/>
  <c r="F202" i="14"/>
  <c r="G254" i="14"/>
  <c r="I251" i="14"/>
  <c r="H257" i="14"/>
  <c r="H252" i="14"/>
  <c r="H245" i="14"/>
  <c r="G262" i="14"/>
  <c r="G253" i="14"/>
  <c r="G246" i="14"/>
  <c r="F257" i="14"/>
  <c r="F249" i="14"/>
  <c r="F263" i="14"/>
  <c r="H263" i="14"/>
  <c r="F247" i="14"/>
  <c r="H247" i="14"/>
  <c r="F237" i="14"/>
  <c r="F234" i="14"/>
  <c r="F229" i="14"/>
  <c r="F226" i="14"/>
  <c r="F216" i="14"/>
  <c r="F213" i="14"/>
  <c r="F210" i="14"/>
  <c r="F208" i="14"/>
  <c r="F205" i="14"/>
  <c r="F201" i="14"/>
  <c r="G259" i="14"/>
  <c r="G256" i="14"/>
  <c r="G251" i="14"/>
  <c r="G248" i="14"/>
  <c r="I260" i="14"/>
  <c r="M260" i="14" s="1"/>
  <c r="I254" i="14"/>
  <c r="M254" i="14" s="1"/>
  <c r="I249" i="14"/>
  <c r="F265" i="14"/>
  <c r="H265" i="14"/>
  <c r="H261" i="14"/>
  <c r="H255" i="14"/>
  <c r="F262" i="14"/>
  <c r="F250" i="14"/>
  <c r="F243" i="14"/>
  <c r="F239" i="14"/>
  <c r="N239" i="14" s="1"/>
  <c r="F233" i="14"/>
  <c r="F215" i="14"/>
  <c r="F212" i="14"/>
  <c r="F207" i="14"/>
  <c r="G243" i="14"/>
  <c r="I265" i="14"/>
  <c r="I263" i="14"/>
  <c r="M263" i="14" s="1"/>
  <c r="I239" i="14"/>
  <c r="M239" i="14" s="1"/>
  <c r="I261" i="14"/>
  <c r="I233" i="14"/>
  <c r="M233" i="14" s="1"/>
  <c r="I255" i="14"/>
  <c r="I247" i="14"/>
  <c r="I248" i="14"/>
  <c r="M248" i="14" s="1"/>
  <c r="H260" i="14"/>
  <c r="H254" i="14"/>
  <c r="F258" i="14"/>
  <c r="F217" i="14"/>
  <c r="F211" i="14"/>
  <c r="I232" i="14"/>
  <c r="M232" i="14" s="1"/>
  <c r="I240" i="14"/>
  <c r="M240" i="14" s="1"/>
  <c r="I231" i="14"/>
  <c r="M231" i="14" s="1"/>
  <c r="I224" i="14"/>
  <c r="M224" i="14" s="1"/>
  <c r="H242" i="14"/>
  <c r="H228" i="14"/>
  <c r="H227" i="14"/>
  <c r="G238" i="14"/>
  <c r="G232" i="14"/>
  <c r="G230" i="14"/>
  <c r="I230" i="14"/>
  <c r="M230" i="14" s="1"/>
  <c r="H243" i="14"/>
  <c r="H241" i="14"/>
  <c r="H239" i="14"/>
  <c r="H233" i="14"/>
  <c r="H225" i="14"/>
  <c r="G241" i="14"/>
  <c r="I225" i="14"/>
  <c r="M225" i="14" s="1"/>
  <c r="G225" i="14"/>
  <c r="I241" i="14"/>
  <c r="H230" i="14"/>
  <c r="G240" i="14"/>
  <c r="G224" i="14"/>
  <c r="H240" i="14"/>
  <c r="H231" i="14"/>
  <c r="H224" i="14"/>
  <c r="I242" i="14"/>
  <c r="M242" i="14" s="1"/>
  <c r="G242" i="14"/>
  <c r="I236" i="14"/>
  <c r="M236" i="14" s="1"/>
  <c r="G236" i="14"/>
  <c r="I228" i="14"/>
  <c r="M228" i="14" s="1"/>
  <c r="G228" i="14"/>
  <c r="H236" i="14"/>
  <c r="H238" i="14"/>
  <c r="H232" i="14"/>
  <c r="G235" i="14"/>
  <c r="I235" i="14"/>
  <c r="M235" i="14" s="1"/>
  <c r="G227" i="14"/>
  <c r="G223" i="14"/>
  <c r="I223" i="14"/>
  <c r="M223" i="14" s="1"/>
  <c r="I243" i="14"/>
  <c r="M243" i="14" s="1"/>
  <c r="H235" i="14"/>
  <c r="H223" i="14"/>
  <c r="G231" i="14"/>
  <c r="H237" i="14"/>
  <c r="H234" i="14"/>
  <c r="H229" i="14"/>
  <c r="H226" i="14"/>
  <c r="G237" i="14"/>
  <c r="G234" i="14"/>
  <c r="I234" i="14"/>
  <c r="G229" i="14"/>
  <c r="G226" i="14"/>
  <c r="I226" i="14"/>
  <c r="I238" i="14"/>
  <c r="M238" i="14" s="1"/>
  <c r="I227" i="14"/>
  <c r="M227" i="14" s="1"/>
  <c r="I212" i="14"/>
  <c r="M212" i="14" s="1"/>
  <c r="H208" i="14"/>
  <c r="H217" i="14"/>
  <c r="I214" i="14"/>
  <c r="M214" i="14" s="1"/>
  <c r="I206" i="14"/>
  <c r="M206" i="14" s="1"/>
  <c r="H211" i="14"/>
  <c r="G201" i="14"/>
  <c r="I220" i="14"/>
  <c r="M220" i="14" s="1"/>
  <c r="H212" i="14"/>
  <c r="H221" i="14"/>
  <c r="G216" i="14"/>
  <c r="G210" i="14"/>
  <c r="G218" i="14"/>
  <c r="G209" i="14"/>
  <c r="G202" i="14"/>
  <c r="H220" i="14"/>
  <c r="H218" i="14"/>
  <c r="H214" i="14"/>
  <c r="H209" i="14"/>
  <c r="H206" i="14"/>
  <c r="H202" i="14"/>
  <c r="I216" i="14"/>
  <c r="M216" i="14" s="1"/>
  <c r="I213" i="14"/>
  <c r="I210" i="14"/>
  <c r="M210" i="14" s="1"/>
  <c r="I208" i="14"/>
  <c r="I205" i="14"/>
  <c r="M205" i="14" s="1"/>
  <c r="I201" i="14"/>
  <c r="M201" i="14" s="1"/>
  <c r="H204" i="14"/>
  <c r="G213" i="14"/>
  <c r="G205" i="14"/>
  <c r="H219" i="14"/>
  <c r="H203" i="14"/>
  <c r="H215" i="14"/>
  <c r="H207" i="14"/>
  <c r="H210" i="14"/>
  <c r="G220" i="14"/>
  <c r="G214" i="14"/>
  <c r="I209" i="14"/>
  <c r="M209" i="14" s="1"/>
  <c r="G206" i="14"/>
  <c r="I217" i="14"/>
  <c r="I211" i="14"/>
  <c r="I215" i="14"/>
  <c r="M215" i="14" s="1"/>
  <c r="I190" i="14"/>
  <c r="M190" i="14" s="1"/>
  <c r="I207" i="14"/>
  <c r="G208" i="14"/>
  <c r="I199" i="14"/>
  <c r="M199" i="14" s="1"/>
  <c r="G221" i="14"/>
  <c r="I197" i="14"/>
  <c r="M197" i="14" s="1"/>
  <c r="G219" i="14"/>
  <c r="I195" i="14"/>
  <c r="M195" i="14" s="1"/>
  <c r="G217" i="14"/>
  <c r="I189" i="14"/>
  <c r="M189" i="14" s="1"/>
  <c r="G211" i="14"/>
  <c r="I181" i="14"/>
  <c r="M181" i="14" s="1"/>
  <c r="G203" i="14"/>
  <c r="I219" i="14"/>
  <c r="I203" i="14"/>
  <c r="H213" i="14"/>
  <c r="H201" i="14"/>
  <c r="I193" i="14"/>
  <c r="M193" i="14" s="1"/>
  <c r="G215" i="14"/>
  <c r="G212" i="14"/>
  <c r="G207" i="14"/>
  <c r="I182" i="14"/>
  <c r="M182" i="14" s="1"/>
  <c r="G204" i="14"/>
  <c r="I204" i="14"/>
  <c r="M204" i="14" s="1"/>
  <c r="H216" i="14"/>
  <c r="I185" i="14"/>
  <c r="M185" i="14" s="1"/>
  <c r="I221" i="14"/>
  <c r="I218" i="14"/>
  <c r="M218" i="14" s="1"/>
  <c r="I202" i="14"/>
  <c r="H205" i="14"/>
  <c r="G182" i="14"/>
  <c r="F184" i="14"/>
  <c r="G193" i="14"/>
  <c r="F194" i="14"/>
  <c r="H191" i="14"/>
  <c r="F188" i="14"/>
  <c r="H188" i="14"/>
  <c r="H186" i="14"/>
  <c r="F186" i="14"/>
  <c r="F183" i="14"/>
  <c r="H183" i="14"/>
  <c r="H179" i="14"/>
  <c r="H182" i="14"/>
  <c r="F196" i="14"/>
  <c r="G188" i="14"/>
  <c r="G183" i="14"/>
  <c r="G194" i="14"/>
  <c r="F191" i="14"/>
  <c r="H194" i="14"/>
  <c r="F179" i="14"/>
  <c r="H190" i="14"/>
  <c r="F190" i="14"/>
  <c r="H185" i="14"/>
  <c r="F185" i="14"/>
  <c r="I196" i="14"/>
  <c r="I187" i="14"/>
  <c r="M187" i="14" s="1"/>
  <c r="I191" i="14"/>
  <c r="M191" i="14" s="1"/>
  <c r="I186" i="14"/>
  <c r="M186" i="14" s="1"/>
  <c r="I179" i="14"/>
  <c r="M179" i="14" s="1"/>
  <c r="H192" i="14"/>
  <c r="G190" i="14"/>
  <c r="G185" i="14"/>
  <c r="F182" i="14"/>
  <c r="I198" i="14"/>
  <c r="M198" i="14" s="1"/>
  <c r="G192" i="14"/>
  <c r="I192" i="14"/>
  <c r="M192" i="14" s="1"/>
  <c r="I184" i="14"/>
  <c r="M184" i="14" s="1"/>
  <c r="I180" i="14"/>
  <c r="M180" i="14" s="1"/>
  <c r="F193" i="14"/>
  <c r="I194" i="14"/>
  <c r="M194" i="14" s="1"/>
  <c r="I188" i="14"/>
  <c r="M188" i="14" s="1"/>
  <c r="I183" i="14"/>
  <c r="M183" i="14" s="1"/>
  <c r="H196" i="14"/>
  <c r="H193" i="14"/>
  <c r="G196" i="14"/>
  <c r="F192" i="14"/>
  <c r="F199" i="14"/>
  <c r="F195" i="14"/>
  <c r="G191" i="14"/>
  <c r="G186" i="14"/>
  <c r="G179" i="14"/>
  <c r="F187" i="14"/>
  <c r="F180" i="14"/>
  <c r="G198" i="14"/>
  <c r="H198" i="14"/>
  <c r="F198" i="14"/>
  <c r="H199" i="14"/>
  <c r="H197" i="14"/>
  <c r="H195" i="14"/>
  <c r="G199" i="14"/>
  <c r="G197" i="14"/>
  <c r="G195" i="14"/>
  <c r="F197" i="14"/>
  <c r="H181" i="14"/>
  <c r="G181" i="14"/>
  <c r="F181" i="14"/>
  <c r="H189" i="14"/>
  <c r="G189" i="14"/>
  <c r="F189" i="14"/>
  <c r="H187" i="14"/>
  <c r="H184" i="14"/>
  <c r="H180" i="14"/>
  <c r="G187" i="14"/>
  <c r="G184" i="14"/>
  <c r="G180" i="14"/>
  <c r="C16" i="20"/>
  <c r="C15" i="20"/>
  <c r="C14" i="20"/>
  <c r="P639" i="14" l="1"/>
  <c r="P661" i="14" s="1"/>
  <c r="R662" i="14"/>
  <c r="P684" i="14"/>
  <c r="P274" i="14"/>
  <c r="P296" i="14" s="1"/>
  <c r="P318" i="14" s="1"/>
  <c r="P340" i="14" s="1"/>
  <c r="P362" i="14" s="1"/>
  <c r="P384" i="14" s="1"/>
  <c r="P406" i="14" s="1"/>
  <c r="P428" i="14" s="1"/>
  <c r="P450" i="14" s="1"/>
  <c r="P472" i="14" s="1"/>
  <c r="P494" i="14" s="1"/>
  <c r="P516" i="14" s="1"/>
  <c r="P538" i="14" s="1"/>
  <c r="P560" i="14" s="1"/>
  <c r="P582" i="14" s="1"/>
  <c r="P604" i="14" s="1"/>
  <c r="P626" i="14" s="1"/>
  <c r="P273" i="14"/>
  <c r="P295" i="14" s="1"/>
  <c r="P317" i="14" s="1"/>
  <c r="P339" i="14" s="1"/>
  <c r="P361" i="14" s="1"/>
  <c r="P383" i="14" s="1"/>
  <c r="P405" i="14" s="1"/>
  <c r="P427" i="14" s="1"/>
  <c r="P449" i="14" s="1"/>
  <c r="P471" i="14" s="1"/>
  <c r="P493" i="14" s="1"/>
  <c r="P515" i="14" s="1"/>
  <c r="P537" i="14" s="1"/>
  <c r="P559" i="14" s="1"/>
  <c r="P581" i="14" s="1"/>
  <c r="P603" i="14" s="1"/>
  <c r="P625" i="14" s="1"/>
  <c r="Q273" i="14"/>
  <c r="Q295" i="14" s="1"/>
  <c r="Q317" i="14" s="1"/>
  <c r="Q339" i="14" s="1"/>
  <c r="Q361" i="14" s="1"/>
  <c r="Q383" i="14" s="1"/>
  <c r="Q405" i="14" s="1"/>
  <c r="Q427" i="14" s="1"/>
  <c r="Q449" i="14" s="1"/>
  <c r="Q471" i="14" s="1"/>
  <c r="Q493" i="14" s="1"/>
  <c r="Q515" i="14" s="1"/>
  <c r="Q537" i="14" s="1"/>
  <c r="Q559" i="14" s="1"/>
  <c r="Q581" i="14" s="1"/>
  <c r="Q603" i="14" s="1"/>
  <c r="Q625" i="14" s="1"/>
  <c r="Q647" i="14" s="1"/>
  <c r="P272" i="14"/>
  <c r="P294" i="14" s="1"/>
  <c r="P316" i="14" s="1"/>
  <c r="P338" i="14" s="1"/>
  <c r="P360" i="14" s="1"/>
  <c r="P382" i="14" s="1"/>
  <c r="P404" i="14" s="1"/>
  <c r="P426" i="14" s="1"/>
  <c r="P448" i="14" s="1"/>
  <c r="P470" i="14" s="1"/>
  <c r="P492" i="14" s="1"/>
  <c r="P514" i="14" s="1"/>
  <c r="P536" i="14" s="1"/>
  <c r="P558" i="14" s="1"/>
  <c r="P580" i="14" s="1"/>
  <c r="P602" i="14" s="1"/>
  <c r="P624" i="14" s="1"/>
  <c r="Q286" i="14"/>
  <c r="Q308" i="14" s="1"/>
  <c r="Q330" i="14" s="1"/>
  <c r="Q352" i="14" s="1"/>
  <c r="Q374" i="14" s="1"/>
  <c r="Q396" i="14" s="1"/>
  <c r="Q418" i="14" s="1"/>
  <c r="Q440" i="14" s="1"/>
  <c r="Q462" i="14" s="1"/>
  <c r="Q484" i="14" s="1"/>
  <c r="Q506" i="14" s="1"/>
  <c r="Q528" i="14" s="1"/>
  <c r="Q550" i="14" s="1"/>
  <c r="Q572" i="14" s="1"/>
  <c r="Q594" i="14" s="1"/>
  <c r="Q616" i="14" s="1"/>
  <c r="Q638" i="14" s="1"/>
  <c r="Q660" i="14" s="1"/>
  <c r="Q682" i="14" s="1"/>
  <c r="Q704" i="14" s="1"/>
  <c r="Q726" i="14" s="1"/>
  <c r="Q748" i="14" s="1"/>
  <c r="Q770" i="14" s="1"/>
  <c r="Q792" i="14" s="1"/>
  <c r="Q814" i="14" s="1"/>
  <c r="Q836" i="14" s="1"/>
  <c r="Q858" i="14" s="1"/>
  <c r="Q880" i="14" s="1"/>
  <c r="Q902" i="14" s="1"/>
  <c r="Q924" i="14" s="1"/>
  <c r="Q946" i="14" s="1"/>
  <c r="Q968" i="14" s="1"/>
  <c r="Q990" i="14" s="1"/>
  <c r="Q1012" i="14" s="1"/>
  <c r="Q1034" i="14" s="1"/>
  <c r="Q1056" i="14" s="1"/>
  <c r="Q1078" i="14" s="1"/>
  <c r="Q1100" i="14" s="1"/>
  <c r="Q1122" i="14" s="1"/>
  <c r="Q271" i="14"/>
  <c r="Q293" i="14" s="1"/>
  <c r="Q315" i="14" s="1"/>
  <c r="Q337" i="14" s="1"/>
  <c r="Q359" i="14" s="1"/>
  <c r="Q381" i="14" s="1"/>
  <c r="Q403" i="14" s="1"/>
  <c r="Q425" i="14" s="1"/>
  <c r="Q447" i="14" s="1"/>
  <c r="Q469" i="14" s="1"/>
  <c r="Q491" i="14" s="1"/>
  <c r="Q513" i="14" s="1"/>
  <c r="Q535" i="14" s="1"/>
  <c r="Q557" i="14" s="1"/>
  <c r="Q579" i="14" s="1"/>
  <c r="Q601" i="14" s="1"/>
  <c r="Q623" i="14" s="1"/>
  <c r="Q277" i="14"/>
  <c r="Q299" i="14" s="1"/>
  <c r="Q321" i="14" s="1"/>
  <c r="Q343" i="14" s="1"/>
  <c r="Q365" i="14" s="1"/>
  <c r="Q387" i="14" s="1"/>
  <c r="Q409" i="14" s="1"/>
  <c r="Q431" i="14" s="1"/>
  <c r="Q453" i="14" s="1"/>
  <c r="Q475" i="14" s="1"/>
  <c r="Q497" i="14" s="1"/>
  <c r="Q519" i="14" s="1"/>
  <c r="Q541" i="14" s="1"/>
  <c r="Q563" i="14" s="1"/>
  <c r="Q585" i="14" s="1"/>
  <c r="Q607" i="14" s="1"/>
  <c r="Q629" i="14" s="1"/>
  <c r="Q651" i="14" s="1"/>
  <c r="Q285" i="14"/>
  <c r="Q307" i="14" s="1"/>
  <c r="Q329" i="14" s="1"/>
  <c r="Q351" i="14" s="1"/>
  <c r="Q373" i="14" s="1"/>
  <c r="Q395" i="14" s="1"/>
  <c r="Q417" i="14" s="1"/>
  <c r="Q439" i="14" s="1"/>
  <c r="Q461" i="14" s="1"/>
  <c r="Q483" i="14" s="1"/>
  <c r="Q505" i="14" s="1"/>
  <c r="Q527" i="14" s="1"/>
  <c r="Q549" i="14" s="1"/>
  <c r="Q571" i="14" s="1"/>
  <c r="Q593" i="14" s="1"/>
  <c r="Q615" i="14" s="1"/>
  <c r="Q637" i="14" s="1"/>
  <c r="Q659" i="14" s="1"/>
  <c r="P270" i="14"/>
  <c r="P292" i="14" s="1"/>
  <c r="P314" i="14" s="1"/>
  <c r="P336" i="14" s="1"/>
  <c r="P358" i="14" s="1"/>
  <c r="P380" i="14" s="1"/>
  <c r="P402" i="14" s="1"/>
  <c r="P424" i="14" s="1"/>
  <c r="P446" i="14" s="1"/>
  <c r="P468" i="14" s="1"/>
  <c r="P490" i="14" s="1"/>
  <c r="P512" i="14" s="1"/>
  <c r="P534" i="14" s="1"/>
  <c r="P556" i="14" s="1"/>
  <c r="P578" i="14" s="1"/>
  <c r="P600" i="14" s="1"/>
  <c r="P622" i="14" s="1"/>
  <c r="P286" i="14"/>
  <c r="P308" i="14" s="1"/>
  <c r="P330" i="14" s="1"/>
  <c r="P352" i="14" s="1"/>
  <c r="P374" i="14" s="1"/>
  <c r="P396" i="14" s="1"/>
  <c r="P418" i="14" s="1"/>
  <c r="P440" i="14" s="1"/>
  <c r="P462" i="14" s="1"/>
  <c r="P484" i="14" s="1"/>
  <c r="P506" i="14" s="1"/>
  <c r="P528" i="14" s="1"/>
  <c r="P550" i="14" s="1"/>
  <c r="P572" i="14" s="1"/>
  <c r="P594" i="14" s="1"/>
  <c r="P616" i="14" s="1"/>
  <c r="P638" i="14" s="1"/>
  <c r="P285" i="14"/>
  <c r="P307" i="14" s="1"/>
  <c r="P329" i="14" s="1"/>
  <c r="P351" i="14" s="1"/>
  <c r="P373" i="14" s="1"/>
  <c r="P395" i="14" s="1"/>
  <c r="P417" i="14" s="1"/>
  <c r="P439" i="14" s="1"/>
  <c r="P461" i="14" s="1"/>
  <c r="P483" i="14" s="1"/>
  <c r="P505" i="14" s="1"/>
  <c r="P527" i="14" s="1"/>
  <c r="P549" i="14" s="1"/>
  <c r="P571" i="14" s="1"/>
  <c r="P593" i="14" s="1"/>
  <c r="P615" i="14" s="1"/>
  <c r="P637" i="14" s="1"/>
  <c r="P268" i="14"/>
  <c r="P290" i="14" s="1"/>
  <c r="P312" i="14" s="1"/>
  <c r="P334" i="14" s="1"/>
  <c r="P356" i="14" s="1"/>
  <c r="P378" i="14" s="1"/>
  <c r="P400" i="14" s="1"/>
  <c r="P422" i="14" s="1"/>
  <c r="P444" i="14" s="1"/>
  <c r="P466" i="14" s="1"/>
  <c r="P488" i="14" s="1"/>
  <c r="P510" i="14" s="1"/>
  <c r="P532" i="14" s="1"/>
  <c r="P554" i="14" s="1"/>
  <c r="P576" i="14" s="1"/>
  <c r="P598" i="14" s="1"/>
  <c r="P620" i="14" s="1"/>
  <c r="P276" i="14"/>
  <c r="P298" i="14" s="1"/>
  <c r="P320" i="14" s="1"/>
  <c r="P342" i="14" s="1"/>
  <c r="P364" i="14" s="1"/>
  <c r="P386" i="14" s="1"/>
  <c r="P408" i="14" s="1"/>
  <c r="P430" i="14" s="1"/>
  <c r="P452" i="14" s="1"/>
  <c r="P474" i="14" s="1"/>
  <c r="P496" i="14" s="1"/>
  <c r="P518" i="14" s="1"/>
  <c r="P540" i="14" s="1"/>
  <c r="P562" i="14" s="1"/>
  <c r="P584" i="14" s="1"/>
  <c r="P606" i="14" s="1"/>
  <c r="P628" i="14" s="1"/>
  <c r="P284" i="14"/>
  <c r="P306" i="14" s="1"/>
  <c r="P328" i="14" s="1"/>
  <c r="P350" i="14" s="1"/>
  <c r="P372" i="14" s="1"/>
  <c r="P394" i="14" s="1"/>
  <c r="P416" i="14" s="1"/>
  <c r="P438" i="14" s="1"/>
  <c r="P460" i="14" s="1"/>
  <c r="P482" i="14" s="1"/>
  <c r="P504" i="14" s="1"/>
  <c r="P526" i="14" s="1"/>
  <c r="P548" i="14" s="1"/>
  <c r="P570" i="14" s="1"/>
  <c r="P592" i="14" s="1"/>
  <c r="P614" i="14" s="1"/>
  <c r="P636" i="14" s="1"/>
  <c r="Q274" i="14"/>
  <c r="Q296" i="14" s="1"/>
  <c r="Q318" i="14" s="1"/>
  <c r="Q340" i="14" s="1"/>
  <c r="Q362" i="14" s="1"/>
  <c r="Q384" i="14" s="1"/>
  <c r="Q406" i="14" s="1"/>
  <c r="Q428" i="14" s="1"/>
  <c r="Q450" i="14" s="1"/>
  <c r="Q472" i="14" s="1"/>
  <c r="Q494" i="14" s="1"/>
  <c r="Q516" i="14" s="1"/>
  <c r="Q538" i="14" s="1"/>
  <c r="Q560" i="14" s="1"/>
  <c r="Q582" i="14" s="1"/>
  <c r="Q604" i="14" s="1"/>
  <c r="Q626" i="14" s="1"/>
  <c r="Q648" i="14" s="1"/>
  <c r="Q670" i="14" s="1"/>
  <c r="Q692" i="14" s="1"/>
  <c r="Q714" i="14" s="1"/>
  <c r="Q736" i="14" s="1"/>
  <c r="Q758" i="14" s="1"/>
  <c r="Q780" i="14" s="1"/>
  <c r="Q802" i="14" s="1"/>
  <c r="Q824" i="14" s="1"/>
  <c r="Q846" i="14" s="1"/>
  <c r="Q868" i="14" s="1"/>
  <c r="Q890" i="14" s="1"/>
  <c r="Q912" i="14" s="1"/>
  <c r="Q934" i="14" s="1"/>
  <c r="Q956" i="14" s="1"/>
  <c r="Q978" i="14" s="1"/>
  <c r="Q1000" i="14" s="1"/>
  <c r="Q1022" i="14" s="1"/>
  <c r="Q1044" i="14" s="1"/>
  <c r="Q1066" i="14" s="1"/>
  <c r="Q1088" i="14" s="1"/>
  <c r="Q1110" i="14" s="1"/>
  <c r="Q282" i="14"/>
  <c r="Q304" i="14" s="1"/>
  <c r="Q326" i="14" s="1"/>
  <c r="Q348" i="14" s="1"/>
  <c r="Q370" i="14" s="1"/>
  <c r="Q392" i="14" s="1"/>
  <c r="Q414" i="14" s="1"/>
  <c r="Q436" i="14" s="1"/>
  <c r="Q458" i="14" s="1"/>
  <c r="Q480" i="14" s="1"/>
  <c r="Q502" i="14" s="1"/>
  <c r="Q524" i="14" s="1"/>
  <c r="Q546" i="14" s="1"/>
  <c r="Q568" i="14" s="1"/>
  <c r="Q590" i="14" s="1"/>
  <c r="Q612" i="14" s="1"/>
  <c r="Q634" i="14" s="1"/>
  <c r="Q656" i="14" s="1"/>
  <c r="Q678" i="14" s="1"/>
  <c r="Q700" i="14" s="1"/>
  <c r="Q722" i="14" s="1"/>
  <c r="Q744" i="14" s="1"/>
  <c r="Q766" i="14" s="1"/>
  <c r="Q788" i="14" s="1"/>
  <c r="Q810" i="14" s="1"/>
  <c r="Q832" i="14" s="1"/>
  <c r="Q854" i="14" s="1"/>
  <c r="Q876" i="14" s="1"/>
  <c r="Q898" i="14" s="1"/>
  <c r="Q920" i="14" s="1"/>
  <c r="Q942" i="14" s="1"/>
  <c r="Q964" i="14" s="1"/>
  <c r="Q986" i="14" s="1"/>
  <c r="Q1008" i="14" s="1"/>
  <c r="Q1030" i="14" s="1"/>
  <c r="Q1052" i="14" s="1"/>
  <c r="Q1074" i="14" s="1"/>
  <c r="Q1096" i="14" s="1"/>
  <c r="Q1118" i="14" s="1"/>
  <c r="Q269" i="14"/>
  <c r="Q291" i="14" s="1"/>
  <c r="Q313" i="14" s="1"/>
  <c r="Q335" i="14" s="1"/>
  <c r="Q357" i="14" s="1"/>
  <c r="Q379" i="14" s="1"/>
  <c r="Q401" i="14" s="1"/>
  <c r="Q423" i="14" s="1"/>
  <c r="Q445" i="14" s="1"/>
  <c r="Q467" i="14" s="1"/>
  <c r="Q489" i="14" s="1"/>
  <c r="Q511" i="14" s="1"/>
  <c r="Q533" i="14" s="1"/>
  <c r="Q555" i="14" s="1"/>
  <c r="Q577" i="14" s="1"/>
  <c r="Q599" i="14" s="1"/>
  <c r="Q621" i="14" s="1"/>
  <c r="Q643" i="14" s="1"/>
  <c r="Q275" i="14"/>
  <c r="Q297" i="14" s="1"/>
  <c r="Q319" i="14" s="1"/>
  <c r="Q341" i="14" s="1"/>
  <c r="Q363" i="14" s="1"/>
  <c r="Q385" i="14" s="1"/>
  <c r="Q407" i="14" s="1"/>
  <c r="Q429" i="14" s="1"/>
  <c r="Q451" i="14" s="1"/>
  <c r="Q473" i="14" s="1"/>
  <c r="Q495" i="14" s="1"/>
  <c r="Q517" i="14" s="1"/>
  <c r="Q539" i="14" s="1"/>
  <c r="Q561" i="14" s="1"/>
  <c r="Q583" i="14" s="1"/>
  <c r="Q605" i="14" s="1"/>
  <c r="Q627" i="14" s="1"/>
  <c r="T7" i="14" a="1"/>
  <c r="T7" i="14" s="1"/>
  <c r="U7" i="14" s="1"/>
  <c r="V7" i="14" s="1"/>
  <c r="Q283" i="14"/>
  <c r="Q305" i="14" s="1"/>
  <c r="Q327" i="14" s="1"/>
  <c r="Q349" i="14" s="1"/>
  <c r="Q371" i="14" s="1"/>
  <c r="Q393" i="14" s="1"/>
  <c r="Q415" i="14" s="1"/>
  <c r="Q437" i="14" s="1"/>
  <c r="Q459" i="14" s="1"/>
  <c r="Q481" i="14" s="1"/>
  <c r="Q503" i="14" s="1"/>
  <c r="Q525" i="14" s="1"/>
  <c r="Q547" i="14" s="1"/>
  <c r="Q569" i="14" s="1"/>
  <c r="Q591" i="14" s="1"/>
  <c r="Q613" i="14" s="1"/>
  <c r="Q635" i="14" s="1"/>
  <c r="P282" i="14"/>
  <c r="P304" i="14" s="1"/>
  <c r="P326" i="14" s="1"/>
  <c r="P348" i="14" s="1"/>
  <c r="P370" i="14" s="1"/>
  <c r="P392" i="14" s="1"/>
  <c r="P414" i="14" s="1"/>
  <c r="P436" i="14" s="1"/>
  <c r="P458" i="14" s="1"/>
  <c r="P480" i="14" s="1"/>
  <c r="P502" i="14" s="1"/>
  <c r="P524" i="14" s="1"/>
  <c r="P546" i="14" s="1"/>
  <c r="P568" i="14" s="1"/>
  <c r="P590" i="14" s="1"/>
  <c r="P612" i="14" s="1"/>
  <c r="P634" i="14" s="1"/>
  <c r="P269" i="14"/>
  <c r="P291" i="14" s="1"/>
  <c r="P313" i="14" s="1"/>
  <c r="P335" i="14" s="1"/>
  <c r="P357" i="14" s="1"/>
  <c r="P379" i="14" s="1"/>
  <c r="P401" i="14" s="1"/>
  <c r="P423" i="14" s="1"/>
  <c r="P445" i="14" s="1"/>
  <c r="P467" i="14" s="1"/>
  <c r="P489" i="14" s="1"/>
  <c r="P511" i="14" s="1"/>
  <c r="P533" i="14" s="1"/>
  <c r="P555" i="14" s="1"/>
  <c r="P577" i="14" s="1"/>
  <c r="P599" i="14" s="1"/>
  <c r="P621" i="14" s="1"/>
  <c r="P271" i="14"/>
  <c r="P293" i="14" s="1"/>
  <c r="P315" i="14" s="1"/>
  <c r="P337" i="14" s="1"/>
  <c r="P359" i="14" s="1"/>
  <c r="P381" i="14" s="1"/>
  <c r="P403" i="14" s="1"/>
  <c r="P425" i="14" s="1"/>
  <c r="P447" i="14" s="1"/>
  <c r="P469" i="14" s="1"/>
  <c r="P491" i="14" s="1"/>
  <c r="P513" i="14" s="1"/>
  <c r="P535" i="14" s="1"/>
  <c r="P557" i="14" s="1"/>
  <c r="P579" i="14" s="1"/>
  <c r="P601" i="14" s="1"/>
  <c r="P623" i="14" s="1"/>
  <c r="P645" i="14" s="1"/>
  <c r="P277" i="14"/>
  <c r="P299" i="14" s="1"/>
  <c r="P321" i="14" s="1"/>
  <c r="P343" i="14" s="1"/>
  <c r="P365" i="14" s="1"/>
  <c r="P387" i="14" s="1"/>
  <c r="P409" i="14" s="1"/>
  <c r="P431" i="14" s="1"/>
  <c r="P453" i="14" s="1"/>
  <c r="P475" i="14" s="1"/>
  <c r="P497" i="14" s="1"/>
  <c r="P519" i="14" s="1"/>
  <c r="P541" i="14" s="1"/>
  <c r="P563" i="14" s="1"/>
  <c r="P585" i="14" s="1"/>
  <c r="P607" i="14" s="1"/>
  <c r="P629" i="14" s="1"/>
  <c r="T17" i="14" a="1"/>
  <c r="T17" i="14" s="1"/>
  <c r="U17" i="14" s="1"/>
  <c r="V17" i="14" s="1"/>
  <c r="T19" i="14" a="1"/>
  <c r="T19" i="14" s="1"/>
  <c r="U19" i="14" s="1"/>
  <c r="V19" i="14" s="1"/>
  <c r="T20" i="14" a="1"/>
  <c r="T20" i="14" s="1"/>
  <c r="U20" i="14" s="1"/>
  <c r="V20" i="14" s="1"/>
  <c r="T13" i="14" a="1"/>
  <c r="T13" i="14" s="1"/>
  <c r="U13" i="14" s="1"/>
  <c r="V13" i="14" s="1"/>
  <c r="T2" i="14" a="1"/>
  <c r="T2" i="14" s="1"/>
  <c r="U2" i="14" s="1"/>
  <c r="V2" i="14" s="1"/>
  <c r="P267" i="14"/>
  <c r="P289" i="14" s="1"/>
  <c r="P311" i="14" s="1"/>
  <c r="P333" i="14" s="1"/>
  <c r="P355" i="14" s="1"/>
  <c r="P377" i="14" s="1"/>
  <c r="P399" i="14" s="1"/>
  <c r="P421" i="14" s="1"/>
  <c r="P443" i="14" s="1"/>
  <c r="P465" i="14" s="1"/>
  <c r="P487" i="14" s="1"/>
  <c r="P509" i="14" s="1"/>
  <c r="P531" i="14" s="1"/>
  <c r="P553" i="14" s="1"/>
  <c r="P575" i="14" s="1"/>
  <c r="P597" i="14" s="1"/>
  <c r="P619" i="14" s="1"/>
  <c r="P641" i="14" s="1"/>
  <c r="P275" i="14"/>
  <c r="P297" i="14" s="1"/>
  <c r="P319" i="14" s="1"/>
  <c r="P341" i="14" s="1"/>
  <c r="P363" i="14" s="1"/>
  <c r="P385" i="14" s="1"/>
  <c r="P407" i="14" s="1"/>
  <c r="P429" i="14" s="1"/>
  <c r="P451" i="14" s="1"/>
  <c r="P473" i="14" s="1"/>
  <c r="P495" i="14" s="1"/>
  <c r="P517" i="14" s="1"/>
  <c r="P539" i="14" s="1"/>
  <c r="P561" i="14" s="1"/>
  <c r="P583" i="14" s="1"/>
  <c r="P605" i="14" s="1"/>
  <c r="P627" i="14" s="1"/>
  <c r="P649" i="14" s="1"/>
  <c r="P283" i="14"/>
  <c r="P305" i="14" s="1"/>
  <c r="P327" i="14" s="1"/>
  <c r="P349" i="14" s="1"/>
  <c r="P371" i="14" s="1"/>
  <c r="P393" i="14" s="1"/>
  <c r="P415" i="14" s="1"/>
  <c r="P437" i="14" s="1"/>
  <c r="P459" i="14" s="1"/>
  <c r="P481" i="14" s="1"/>
  <c r="P503" i="14" s="1"/>
  <c r="P525" i="14" s="1"/>
  <c r="P547" i="14" s="1"/>
  <c r="P569" i="14" s="1"/>
  <c r="P591" i="14" s="1"/>
  <c r="P613" i="14" s="1"/>
  <c r="P635" i="14" s="1"/>
  <c r="P657" i="14" s="1"/>
  <c r="Q268" i="14"/>
  <c r="Q290" i="14" s="1"/>
  <c r="Q312" i="14" s="1"/>
  <c r="Q334" i="14" s="1"/>
  <c r="Q356" i="14" s="1"/>
  <c r="Q378" i="14" s="1"/>
  <c r="Q400" i="14" s="1"/>
  <c r="Q422" i="14" s="1"/>
  <c r="Q444" i="14" s="1"/>
  <c r="Q466" i="14" s="1"/>
  <c r="Q488" i="14" s="1"/>
  <c r="Q510" i="14" s="1"/>
  <c r="Q532" i="14" s="1"/>
  <c r="Q554" i="14" s="1"/>
  <c r="Q576" i="14" s="1"/>
  <c r="Q598" i="14" s="1"/>
  <c r="Q620" i="14" s="1"/>
  <c r="Q642" i="14" s="1"/>
  <c r="Q664" i="14" s="1"/>
  <c r="Q686" i="14" s="1"/>
  <c r="Q708" i="14" s="1"/>
  <c r="Q730" i="14" s="1"/>
  <c r="Q752" i="14" s="1"/>
  <c r="Q774" i="14" s="1"/>
  <c r="Q796" i="14" s="1"/>
  <c r="Q818" i="14" s="1"/>
  <c r="Q840" i="14" s="1"/>
  <c r="Q862" i="14" s="1"/>
  <c r="Q884" i="14" s="1"/>
  <c r="Q906" i="14" s="1"/>
  <c r="Q928" i="14" s="1"/>
  <c r="Q950" i="14" s="1"/>
  <c r="Q972" i="14" s="1"/>
  <c r="Q994" i="14" s="1"/>
  <c r="Q1016" i="14" s="1"/>
  <c r="Q1038" i="14" s="1"/>
  <c r="Q1060" i="14" s="1"/>
  <c r="Q1082" i="14" s="1"/>
  <c r="Q1104" i="14" s="1"/>
  <c r="Q276" i="14"/>
  <c r="Q298" i="14" s="1"/>
  <c r="Q320" i="14" s="1"/>
  <c r="Q342" i="14" s="1"/>
  <c r="Q364" i="14" s="1"/>
  <c r="Q386" i="14" s="1"/>
  <c r="Q408" i="14" s="1"/>
  <c r="Q430" i="14" s="1"/>
  <c r="Q452" i="14" s="1"/>
  <c r="Q474" i="14" s="1"/>
  <c r="Q496" i="14" s="1"/>
  <c r="Q518" i="14" s="1"/>
  <c r="Q540" i="14" s="1"/>
  <c r="Q562" i="14" s="1"/>
  <c r="Q584" i="14" s="1"/>
  <c r="Q606" i="14" s="1"/>
  <c r="Q628" i="14" s="1"/>
  <c r="Q650" i="14" s="1"/>
  <c r="Q672" i="14" s="1"/>
  <c r="Q694" i="14" s="1"/>
  <c r="Q716" i="14" s="1"/>
  <c r="Q738" i="14" s="1"/>
  <c r="Q760" i="14" s="1"/>
  <c r="Q782" i="14" s="1"/>
  <c r="Q804" i="14" s="1"/>
  <c r="Q826" i="14" s="1"/>
  <c r="Q848" i="14" s="1"/>
  <c r="Q870" i="14" s="1"/>
  <c r="Q892" i="14" s="1"/>
  <c r="Q914" i="14" s="1"/>
  <c r="Q936" i="14" s="1"/>
  <c r="Q958" i="14" s="1"/>
  <c r="Q980" i="14" s="1"/>
  <c r="Q1002" i="14" s="1"/>
  <c r="Q1024" i="14" s="1"/>
  <c r="Q1046" i="14" s="1"/>
  <c r="Q1068" i="14" s="1"/>
  <c r="Q1090" i="14" s="1"/>
  <c r="Q1112" i="14" s="1"/>
  <c r="Q284" i="14"/>
  <c r="Q306" i="14" s="1"/>
  <c r="Q328" i="14" s="1"/>
  <c r="Q350" i="14" s="1"/>
  <c r="Q372" i="14" s="1"/>
  <c r="Q394" i="14" s="1"/>
  <c r="Q416" i="14" s="1"/>
  <c r="Q438" i="14" s="1"/>
  <c r="Q460" i="14" s="1"/>
  <c r="Q482" i="14" s="1"/>
  <c r="Q504" i="14" s="1"/>
  <c r="Q526" i="14" s="1"/>
  <c r="Q548" i="14" s="1"/>
  <c r="Q570" i="14" s="1"/>
  <c r="Q592" i="14" s="1"/>
  <c r="Q614" i="14" s="1"/>
  <c r="Q636" i="14" s="1"/>
  <c r="Q658" i="14" s="1"/>
  <c r="Q680" i="14" s="1"/>
  <c r="Q702" i="14" s="1"/>
  <c r="Q724" i="14" s="1"/>
  <c r="Q746" i="14" s="1"/>
  <c r="Q768" i="14" s="1"/>
  <c r="Q790" i="14" s="1"/>
  <c r="Q812" i="14" s="1"/>
  <c r="Q834" i="14" s="1"/>
  <c r="Q856" i="14" s="1"/>
  <c r="Q878" i="14" s="1"/>
  <c r="Q900" i="14" s="1"/>
  <c r="Q922" i="14" s="1"/>
  <c r="Q944" i="14" s="1"/>
  <c r="Q966" i="14" s="1"/>
  <c r="Q988" i="14" s="1"/>
  <c r="Q1010" i="14" s="1"/>
  <c r="Q1032" i="14" s="1"/>
  <c r="Q1054" i="14" s="1"/>
  <c r="Q1076" i="14" s="1"/>
  <c r="Q1098" i="14" s="1"/>
  <c r="Q1120" i="14" s="1"/>
  <c r="T3" i="14" a="1"/>
  <c r="T3" i="14" s="1"/>
  <c r="U3" i="14" s="1"/>
  <c r="V3" i="14" s="1"/>
  <c r="T8" i="14" a="1"/>
  <c r="T8" i="14" s="1"/>
  <c r="U8" i="14" s="1"/>
  <c r="V8" i="14" s="1"/>
  <c r="Q267" i="14"/>
  <c r="Q289" i="14" s="1"/>
  <c r="Q311" i="14" s="1"/>
  <c r="Q333" i="14" s="1"/>
  <c r="Q355" i="14" s="1"/>
  <c r="Q377" i="14" s="1"/>
  <c r="Q399" i="14" s="1"/>
  <c r="Q421" i="14" s="1"/>
  <c r="Q443" i="14" s="1"/>
  <c r="Q465" i="14" s="1"/>
  <c r="Q487" i="14" s="1"/>
  <c r="Q509" i="14" s="1"/>
  <c r="Q531" i="14" s="1"/>
  <c r="Q553" i="14" s="1"/>
  <c r="Q575" i="14" s="1"/>
  <c r="Q597" i="14" s="1"/>
  <c r="Q619" i="14" s="1"/>
  <c r="Q278" i="14"/>
  <c r="Q300" i="14" s="1"/>
  <c r="Q322" i="14" s="1"/>
  <c r="Q344" i="14" s="1"/>
  <c r="Q366" i="14" s="1"/>
  <c r="Q388" i="14" s="1"/>
  <c r="Q410" i="14" s="1"/>
  <c r="Q432" i="14" s="1"/>
  <c r="Q454" i="14" s="1"/>
  <c r="Q476" i="14" s="1"/>
  <c r="Q498" i="14" s="1"/>
  <c r="Q520" i="14" s="1"/>
  <c r="Q542" i="14" s="1"/>
  <c r="Q564" i="14" s="1"/>
  <c r="Q586" i="14" s="1"/>
  <c r="Q608" i="14" s="1"/>
  <c r="Q630" i="14" s="1"/>
  <c r="Q652" i="14" s="1"/>
  <c r="Q674" i="14" s="1"/>
  <c r="Q696" i="14" s="1"/>
  <c r="Q718" i="14" s="1"/>
  <c r="Q740" i="14" s="1"/>
  <c r="Q762" i="14" s="1"/>
  <c r="Q784" i="14" s="1"/>
  <c r="Q806" i="14" s="1"/>
  <c r="Q828" i="14" s="1"/>
  <c r="Q850" i="14" s="1"/>
  <c r="Q872" i="14" s="1"/>
  <c r="Q894" i="14" s="1"/>
  <c r="Q916" i="14" s="1"/>
  <c r="Q938" i="14" s="1"/>
  <c r="Q960" i="14" s="1"/>
  <c r="Q982" i="14" s="1"/>
  <c r="Q1004" i="14" s="1"/>
  <c r="Q1026" i="14" s="1"/>
  <c r="Q1048" i="14" s="1"/>
  <c r="Q1070" i="14" s="1"/>
  <c r="Q1092" i="14" s="1"/>
  <c r="Q1114" i="14" s="1"/>
  <c r="Q287" i="14"/>
  <c r="Q309" i="14" s="1"/>
  <c r="Q331" i="14" s="1"/>
  <c r="Q353" i="14" s="1"/>
  <c r="Q375" i="14" s="1"/>
  <c r="Q397" i="14" s="1"/>
  <c r="Q419" i="14" s="1"/>
  <c r="Q441" i="14" s="1"/>
  <c r="Q463" i="14" s="1"/>
  <c r="Q485" i="14" s="1"/>
  <c r="Q507" i="14" s="1"/>
  <c r="Q529" i="14" s="1"/>
  <c r="Q551" i="14" s="1"/>
  <c r="Q573" i="14" s="1"/>
  <c r="Q595" i="14" s="1"/>
  <c r="Q617" i="14" s="1"/>
  <c r="Q639" i="14" s="1"/>
  <c r="Q281" i="14"/>
  <c r="Q303" i="14" s="1"/>
  <c r="Q325" i="14" s="1"/>
  <c r="Q347" i="14" s="1"/>
  <c r="Q369" i="14" s="1"/>
  <c r="Q391" i="14" s="1"/>
  <c r="Q413" i="14" s="1"/>
  <c r="Q435" i="14" s="1"/>
  <c r="Q457" i="14" s="1"/>
  <c r="Q479" i="14" s="1"/>
  <c r="Q501" i="14" s="1"/>
  <c r="Q523" i="14" s="1"/>
  <c r="Q545" i="14" s="1"/>
  <c r="Q567" i="14" s="1"/>
  <c r="Q589" i="14" s="1"/>
  <c r="Q611" i="14" s="1"/>
  <c r="Q633" i="14" s="1"/>
  <c r="Q655" i="14" s="1"/>
  <c r="T9" i="14" a="1"/>
  <c r="T9" i="14" s="1"/>
  <c r="U9" i="14" s="1"/>
  <c r="V9" i="14" s="1"/>
  <c r="T14" i="14" a="1"/>
  <c r="T14" i="14" s="1"/>
  <c r="U14" i="14" s="1"/>
  <c r="V14" i="14" s="1"/>
  <c r="T6" i="14" a="1"/>
  <c r="T6" i="14" s="1"/>
  <c r="U6" i="14" s="1"/>
  <c r="V6" i="14" s="1"/>
  <c r="T12" i="14" a="1"/>
  <c r="T12" i="14" s="1"/>
  <c r="U12" i="14" s="1"/>
  <c r="V12" i="14" s="1"/>
  <c r="T10" i="14" a="1"/>
  <c r="T10" i="14" s="1"/>
  <c r="U10" i="14" s="1"/>
  <c r="V10" i="14" s="1"/>
  <c r="T15" i="14" a="1"/>
  <c r="T15" i="14" s="1"/>
  <c r="U15" i="14" s="1"/>
  <c r="V15" i="14" s="1"/>
  <c r="Q279" i="14"/>
  <c r="Q301" i="14" s="1"/>
  <c r="Q323" i="14" s="1"/>
  <c r="Q345" i="14" s="1"/>
  <c r="Q367" i="14" s="1"/>
  <c r="Q389" i="14" s="1"/>
  <c r="Q411" i="14" s="1"/>
  <c r="Q433" i="14" s="1"/>
  <c r="Q455" i="14" s="1"/>
  <c r="Q477" i="14" s="1"/>
  <c r="Q499" i="14" s="1"/>
  <c r="Q521" i="14" s="1"/>
  <c r="Q543" i="14" s="1"/>
  <c r="Q565" i="14" s="1"/>
  <c r="Q587" i="14" s="1"/>
  <c r="Q609" i="14" s="1"/>
  <c r="Q631" i="14" s="1"/>
  <c r="Q272" i="14"/>
  <c r="Q294" i="14" s="1"/>
  <c r="Q316" i="14" s="1"/>
  <c r="Q338" i="14" s="1"/>
  <c r="Q360" i="14" s="1"/>
  <c r="Q382" i="14" s="1"/>
  <c r="Q404" i="14" s="1"/>
  <c r="Q426" i="14" s="1"/>
  <c r="Q448" i="14" s="1"/>
  <c r="Q470" i="14" s="1"/>
  <c r="Q492" i="14" s="1"/>
  <c r="Q514" i="14" s="1"/>
  <c r="Q536" i="14" s="1"/>
  <c r="Q558" i="14" s="1"/>
  <c r="Q580" i="14" s="1"/>
  <c r="Q602" i="14" s="1"/>
  <c r="Q624" i="14" s="1"/>
  <c r="Q646" i="14" s="1"/>
  <c r="Q668" i="14" s="1"/>
  <c r="Q690" i="14" s="1"/>
  <c r="Q712" i="14" s="1"/>
  <c r="Q734" i="14" s="1"/>
  <c r="Q756" i="14" s="1"/>
  <c r="Q778" i="14" s="1"/>
  <c r="Q800" i="14" s="1"/>
  <c r="Q822" i="14" s="1"/>
  <c r="Q844" i="14" s="1"/>
  <c r="Q866" i="14" s="1"/>
  <c r="Q888" i="14" s="1"/>
  <c r="Q910" i="14" s="1"/>
  <c r="Q932" i="14" s="1"/>
  <c r="Q954" i="14" s="1"/>
  <c r="Q976" i="14" s="1"/>
  <c r="Q998" i="14" s="1"/>
  <c r="Q1020" i="14" s="1"/>
  <c r="Q1042" i="14" s="1"/>
  <c r="Q1064" i="14" s="1"/>
  <c r="Q1086" i="14" s="1"/>
  <c r="Q1108" i="14" s="1"/>
  <c r="P280" i="14"/>
  <c r="P302" i="14" s="1"/>
  <c r="P324" i="14" s="1"/>
  <c r="P346" i="14" s="1"/>
  <c r="P368" i="14" s="1"/>
  <c r="P390" i="14" s="1"/>
  <c r="P412" i="14" s="1"/>
  <c r="P434" i="14" s="1"/>
  <c r="P456" i="14" s="1"/>
  <c r="P478" i="14" s="1"/>
  <c r="P500" i="14" s="1"/>
  <c r="P522" i="14" s="1"/>
  <c r="P544" i="14" s="1"/>
  <c r="P566" i="14" s="1"/>
  <c r="P588" i="14" s="1"/>
  <c r="P610" i="14" s="1"/>
  <c r="P632" i="14" s="1"/>
  <c r="T23" i="14" a="1"/>
  <c r="T23" i="14" s="1"/>
  <c r="U23" i="14" s="1"/>
  <c r="V23" i="14" s="1"/>
  <c r="T21" i="14" a="1"/>
  <c r="T21" i="14" s="1"/>
  <c r="U21" i="14" s="1"/>
  <c r="V21" i="14" s="1"/>
  <c r="P278" i="14"/>
  <c r="P300" i="14" s="1"/>
  <c r="P322" i="14" s="1"/>
  <c r="P344" i="14" s="1"/>
  <c r="P366" i="14" s="1"/>
  <c r="P388" i="14" s="1"/>
  <c r="P410" i="14" s="1"/>
  <c r="P432" i="14" s="1"/>
  <c r="P454" i="14" s="1"/>
  <c r="P476" i="14" s="1"/>
  <c r="P498" i="14" s="1"/>
  <c r="P520" i="14" s="1"/>
  <c r="P542" i="14" s="1"/>
  <c r="P564" i="14" s="1"/>
  <c r="P586" i="14" s="1"/>
  <c r="P608" i="14" s="1"/>
  <c r="P630" i="14" s="1"/>
  <c r="P281" i="14"/>
  <c r="P303" i="14" s="1"/>
  <c r="P325" i="14" s="1"/>
  <c r="P347" i="14" s="1"/>
  <c r="P369" i="14" s="1"/>
  <c r="P391" i="14" s="1"/>
  <c r="P413" i="14" s="1"/>
  <c r="P435" i="14" s="1"/>
  <c r="P457" i="14" s="1"/>
  <c r="P479" i="14" s="1"/>
  <c r="P501" i="14" s="1"/>
  <c r="P523" i="14" s="1"/>
  <c r="P545" i="14" s="1"/>
  <c r="P567" i="14" s="1"/>
  <c r="P589" i="14" s="1"/>
  <c r="P611" i="14" s="1"/>
  <c r="P633" i="14" s="1"/>
  <c r="T11" i="14" a="1"/>
  <c r="T11" i="14" s="1"/>
  <c r="U11" i="14" s="1"/>
  <c r="V11" i="14" s="1"/>
  <c r="T18" i="14" a="1"/>
  <c r="T18" i="14" s="1"/>
  <c r="U18" i="14" s="1"/>
  <c r="V18" i="14" s="1"/>
  <c r="T5" i="14" a="1"/>
  <c r="T5" i="14" s="1"/>
  <c r="U5" i="14" s="1"/>
  <c r="V5" i="14" s="1"/>
  <c r="T4" i="14" a="1"/>
  <c r="T4" i="14" s="1"/>
  <c r="U4" i="14" s="1"/>
  <c r="V4" i="14" s="1"/>
  <c r="T22" i="14" a="1"/>
  <c r="T22" i="14" s="1"/>
  <c r="U22" i="14" s="1"/>
  <c r="V22" i="14" s="1"/>
  <c r="T16" i="14" a="1"/>
  <c r="T16" i="14" s="1"/>
  <c r="U16" i="14" s="1"/>
  <c r="V16" i="14" s="1"/>
  <c r="P279" i="14"/>
  <c r="P301" i="14" s="1"/>
  <c r="P323" i="14" s="1"/>
  <c r="P345" i="14" s="1"/>
  <c r="P367" i="14" s="1"/>
  <c r="P389" i="14" s="1"/>
  <c r="P411" i="14" s="1"/>
  <c r="P433" i="14" s="1"/>
  <c r="P455" i="14" s="1"/>
  <c r="P477" i="14" s="1"/>
  <c r="P499" i="14" s="1"/>
  <c r="P521" i="14" s="1"/>
  <c r="P543" i="14" s="1"/>
  <c r="P565" i="14" s="1"/>
  <c r="P587" i="14" s="1"/>
  <c r="P609" i="14" s="1"/>
  <c r="P631" i="14" s="1"/>
  <c r="P653" i="14" s="1"/>
  <c r="Q280" i="14"/>
  <c r="Q302" i="14" s="1"/>
  <c r="Q324" i="14" s="1"/>
  <c r="Q346" i="14" s="1"/>
  <c r="Q368" i="14" s="1"/>
  <c r="Q390" i="14" s="1"/>
  <c r="Q412" i="14" s="1"/>
  <c r="Q434" i="14" s="1"/>
  <c r="Q456" i="14" s="1"/>
  <c r="Q478" i="14" s="1"/>
  <c r="Q500" i="14" s="1"/>
  <c r="Q522" i="14" s="1"/>
  <c r="Q544" i="14" s="1"/>
  <c r="Q566" i="14" s="1"/>
  <c r="Q588" i="14" s="1"/>
  <c r="Q610" i="14" s="1"/>
  <c r="Q632" i="14" s="1"/>
  <c r="Q654" i="14" s="1"/>
  <c r="Q676" i="14" s="1"/>
  <c r="Q698" i="14" s="1"/>
  <c r="Q720" i="14" s="1"/>
  <c r="Q742" i="14" s="1"/>
  <c r="Q764" i="14" s="1"/>
  <c r="Q786" i="14" s="1"/>
  <c r="Q808" i="14" s="1"/>
  <c r="Q830" i="14" s="1"/>
  <c r="Q852" i="14" s="1"/>
  <c r="Q874" i="14" s="1"/>
  <c r="Q896" i="14" s="1"/>
  <c r="Q918" i="14" s="1"/>
  <c r="Q940" i="14" s="1"/>
  <c r="Q962" i="14" s="1"/>
  <c r="Q984" i="14" s="1"/>
  <c r="Q1006" i="14" s="1"/>
  <c r="Q1028" i="14" s="1"/>
  <c r="Q1050" i="14" s="1"/>
  <c r="Q1072" i="14" s="1"/>
  <c r="Q1094" i="14" s="1"/>
  <c r="Q1116" i="14" s="1"/>
  <c r="M400" i="14"/>
  <c r="N265" i="14"/>
  <c r="N258" i="14"/>
  <c r="O230" i="14"/>
  <c r="N249" i="14"/>
  <c r="N252" i="14"/>
  <c r="N192" i="14"/>
  <c r="N193" i="14"/>
  <c r="N189" i="14"/>
  <c r="N198" i="14"/>
  <c r="N197" i="14"/>
  <c r="N185" i="14"/>
  <c r="N247" i="14"/>
  <c r="N263" i="14"/>
  <c r="N181" i="14"/>
  <c r="N188" i="14"/>
  <c r="N233" i="14"/>
  <c r="N250" i="14"/>
  <c r="N182" i="14"/>
  <c r="N257" i="14"/>
  <c r="N262" i="14"/>
  <c r="M522" i="14"/>
  <c r="O522" i="14"/>
  <c r="M503" i="14"/>
  <c r="O503" i="14"/>
  <c r="M510" i="14"/>
  <c r="O510" i="14"/>
  <c r="M526" i="14"/>
  <c r="O526" i="14"/>
  <c r="M528" i="14"/>
  <c r="O528" i="14"/>
  <c r="M489" i="14"/>
  <c r="O489" i="14"/>
  <c r="N191" i="14"/>
  <c r="N211" i="14"/>
  <c r="N205" i="14"/>
  <c r="N209" i="14"/>
  <c r="N238" i="14"/>
  <c r="N203" i="14"/>
  <c r="N231" i="14"/>
  <c r="N241" i="14"/>
  <c r="N228" i="14"/>
  <c r="N242" i="14"/>
  <c r="N232" i="14"/>
  <c r="N245" i="14"/>
  <c r="N260" i="14"/>
  <c r="N246" i="14"/>
  <c r="I553" i="14"/>
  <c r="I509" i="14"/>
  <c r="G575" i="14"/>
  <c r="N575" i="14" s="1"/>
  <c r="N597" i="14"/>
  <c r="J575" i="14"/>
  <c r="M575" i="14" s="1"/>
  <c r="I487" i="14"/>
  <c r="G531" i="14"/>
  <c r="N531" i="14" s="1"/>
  <c r="G487" i="14"/>
  <c r="N487" i="14" s="1"/>
  <c r="G509" i="14"/>
  <c r="N509" i="14" s="1"/>
  <c r="G553" i="14"/>
  <c r="N553" i="14" s="1"/>
  <c r="I565" i="14"/>
  <c r="I521" i="14"/>
  <c r="G587" i="14"/>
  <c r="N587" i="14" s="1"/>
  <c r="G521" i="14"/>
  <c r="N521" i="14" s="1"/>
  <c r="G543" i="14"/>
  <c r="N543" i="14" s="1"/>
  <c r="J587" i="14"/>
  <c r="M587" i="14" s="1"/>
  <c r="I499" i="14"/>
  <c r="G565" i="14"/>
  <c r="N565" i="14" s="1"/>
  <c r="G499" i="14"/>
  <c r="N499" i="14" s="1"/>
  <c r="N609" i="14"/>
  <c r="I558" i="14"/>
  <c r="J580" i="14"/>
  <c r="M580" i="14" s="1"/>
  <c r="G492" i="14"/>
  <c r="N492" i="14" s="1"/>
  <c r="G558" i="14"/>
  <c r="N558" i="14" s="1"/>
  <c r="I492" i="14"/>
  <c r="G536" i="14"/>
  <c r="N536" i="14" s="1"/>
  <c r="G580" i="14"/>
  <c r="N580" i="14" s="1"/>
  <c r="G514" i="14"/>
  <c r="N514" i="14" s="1"/>
  <c r="N602" i="14"/>
  <c r="I536" i="14"/>
  <c r="I573" i="14"/>
  <c r="N617" i="14"/>
  <c r="I551" i="14"/>
  <c r="G507" i="14"/>
  <c r="N507" i="14" s="1"/>
  <c r="I529" i="14"/>
  <c r="N595" i="14"/>
  <c r="G529" i="14"/>
  <c r="N529" i="14" s="1"/>
  <c r="G551" i="14"/>
  <c r="N551" i="14" s="1"/>
  <c r="G573" i="14"/>
  <c r="N573" i="14" s="1"/>
  <c r="I540" i="14"/>
  <c r="N603" i="14"/>
  <c r="G493" i="14"/>
  <c r="N493" i="14" s="1"/>
  <c r="N180" i="14"/>
  <c r="N195" i="14"/>
  <c r="N179" i="14"/>
  <c r="N184" i="14"/>
  <c r="N217" i="14"/>
  <c r="N207" i="14"/>
  <c r="N208" i="14"/>
  <c r="N234" i="14"/>
  <c r="N214" i="14"/>
  <c r="N251" i="14"/>
  <c r="N223" i="14"/>
  <c r="N235" i="14"/>
  <c r="N204" i="14"/>
  <c r="I557" i="14"/>
  <c r="N601" i="14"/>
  <c r="G491" i="14"/>
  <c r="N491" i="14" s="1"/>
  <c r="J579" i="14"/>
  <c r="M579" i="14" s="1"/>
  <c r="I491" i="14"/>
  <c r="G579" i="14"/>
  <c r="N579" i="14" s="1"/>
  <c r="G535" i="14"/>
  <c r="N535" i="14" s="1"/>
  <c r="G513" i="14"/>
  <c r="N513" i="14" s="1"/>
  <c r="I513" i="14"/>
  <c r="G557" i="14"/>
  <c r="N557" i="14" s="1"/>
  <c r="I535" i="14"/>
  <c r="I561" i="14"/>
  <c r="I495" i="14"/>
  <c r="G517" i="14"/>
  <c r="N517" i="14" s="1"/>
  <c r="N605" i="14"/>
  <c r="G583" i="14"/>
  <c r="N583" i="14" s="1"/>
  <c r="G495" i="14"/>
  <c r="N495" i="14" s="1"/>
  <c r="I539" i="14"/>
  <c r="J583" i="14"/>
  <c r="M583" i="14" s="1"/>
  <c r="G561" i="14"/>
  <c r="N561" i="14" s="1"/>
  <c r="G539" i="14"/>
  <c r="N539" i="14" s="1"/>
  <c r="S394" i="14"/>
  <c r="I570" i="14"/>
  <c r="G548" i="14"/>
  <c r="N548" i="14" s="1"/>
  <c r="I548" i="14"/>
  <c r="J592" i="14"/>
  <c r="M592" i="14" s="1"/>
  <c r="G526" i="14"/>
  <c r="N526" i="14" s="1"/>
  <c r="G592" i="14"/>
  <c r="N592" i="14" s="1"/>
  <c r="I504" i="14"/>
  <c r="G570" i="14"/>
  <c r="N570" i="14" s="1"/>
  <c r="G504" i="14"/>
  <c r="N504" i="14" s="1"/>
  <c r="N614" i="14"/>
  <c r="I563" i="14"/>
  <c r="N607" i="14"/>
  <c r="G585" i="14"/>
  <c r="N585" i="14" s="1"/>
  <c r="G497" i="14"/>
  <c r="N497" i="14" s="1"/>
  <c r="G563" i="14"/>
  <c r="N563" i="14" s="1"/>
  <c r="G541" i="14"/>
  <c r="N541" i="14" s="1"/>
  <c r="I541" i="14"/>
  <c r="G519" i="14"/>
  <c r="N519" i="14" s="1"/>
  <c r="I519" i="14"/>
  <c r="J585" i="14"/>
  <c r="M585" i="14" s="1"/>
  <c r="S344" i="14"/>
  <c r="I564" i="14"/>
  <c r="G520" i="14"/>
  <c r="N520" i="14" s="1"/>
  <c r="I520" i="14"/>
  <c r="G586" i="14"/>
  <c r="N586" i="14" s="1"/>
  <c r="N608" i="14"/>
  <c r="I498" i="14"/>
  <c r="G498" i="14"/>
  <c r="N498" i="14" s="1"/>
  <c r="G542" i="14"/>
  <c r="N542" i="14" s="1"/>
  <c r="I542" i="14"/>
  <c r="G564" i="14"/>
  <c r="N564" i="14" s="1"/>
  <c r="J586" i="14"/>
  <c r="M586" i="14" s="1"/>
  <c r="I497" i="14"/>
  <c r="I514" i="14"/>
  <c r="I543" i="14"/>
  <c r="G584" i="14"/>
  <c r="N584" i="14" s="1"/>
  <c r="G518" i="14"/>
  <c r="N518" i="14" s="1"/>
  <c r="N187" i="14"/>
  <c r="N199" i="14"/>
  <c r="N196" i="14"/>
  <c r="N183" i="14"/>
  <c r="N194" i="14"/>
  <c r="N212" i="14"/>
  <c r="N243" i="14"/>
  <c r="N210" i="14"/>
  <c r="N216" i="14"/>
  <c r="N226" i="14"/>
  <c r="N219" i="14"/>
  <c r="N206" i="14"/>
  <c r="N218" i="14"/>
  <c r="N256" i="14"/>
  <c r="N259" i="14"/>
  <c r="N225" i="14"/>
  <c r="N253" i="14"/>
  <c r="N236" i="14"/>
  <c r="N227" i="14"/>
  <c r="N254" i="14"/>
  <c r="I560" i="14"/>
  <c r="J582" i="14"/>
  <c r="M582" i="14" s="1"/>
  <c r="I494" i="14"/>
  <c r="G494" i="14"/>
  <c r="N494" i="14" s="1"/>
  <c r="G538" i="14"/>
  <c r="N538" i="14" s="1"/>
  <c r="N604" i="14"/>
  <c r="I516" i="14"/>
  <c r="G516" i="14"/>
  <c r="N516" i="14" s="1"/>
  <c r="G560" i="14"/>
  <c r="N560" i="14" s="1"/>
  <c r="G582" i="14"/>
  <c r="N582" i="14" s="1"/>
  <c r="N255" i="14"/>
  <c r="O578" i="14"/>
  <c r="I572" i="14"/>
  <c r="J594" i="14"/>
  <c r="M594" i="14" s="1"/>
  <c r="G550" i="14"/>
  <c r="N550" i="14" s="1"/>
  <c r="G594" i="14"/>
  <c r="N594" i="14" s="1"/>
  <c r="I506" i="14"/>
  <c r="G506" i="14"/>
  <c r="N506" i="14" s="1"/>
  <c r="N616" i="14"/>
  <c r="G528" i="14"/>
  <c r="N528" i="14" s="1"/>
  <c r="G572" i="14"/>
  <c r="N572" i="14" s="1"/>
  <c r="I550" i="14"/>
  <c r="O577" i="14"/>
  <c r="S373" i="14"/>
  <c r="I571" i="14"/>
  <c r="J593" i="14"/>
  <c r="M593" i="14" s="1"/>
  <c r="N615" i="14"/>
  <c r="G505" i="14"/>
  <c r="N505" i="14" s="1"/>
  <c r="I549" i="14"/>
  <c r="G593" i="14"/>
  <c r="N593" i="14" s="1"/>
  <c r="G549" i="14"/>
  <c r="N549" i="14" s="1"/>
  <c r="I527" i="14"/>
  <c r="G527" i="14"/>
  <c r="N527" i="14" s="1"/>
  <c r="G571" i="14"/>
  <c r="N571" i="14" s="1"/>
  <c r="I556" i="14"/>
  <c r="I490" i="14"/>
  <c r="G556" i="14"/>
  <c r="N556" i="14" s="1"/>
  <c r="I534" i="14"/>
  <c r="J578" i="14"/>
  <c r="M578" i="14" s="1"/>
  <c r="I512" i="14"/>
  <c r="N600" i="14"/>
  <c r="I505" i="14"/>
  <c r="I517" i="14"/>
  <c r="I531" i="14"/>
  <c r="G578" i="14"/>
  <c r="N578" i="14" s="1"/>
  <c r="N190" i="14"/>
  <c r="N186" i="14"/>
  <c r="N215" i="14"/>
  <c r="N201" i="14"/>
  <c r="N213" i="14"/>
  <c r="N229" i="14"/>
  <c r="N237" i="14"/>
  <c r="N202" i="14"/>
  <c r="N220" i="14"/>
  <c r="N224" i="14"/>
  <c r="N240" i="14"/>
  <c r="N248" i="14"/>
  <c r="N221" i="14"/>
  <c r="N230" i="14"/>
  <c r="I562" i="14"/>
  <c r="G562" i="14"/>
  <c r="N562" i="14" s="1"/>
  <c r="I518" i="14"/>
  <c r="G496" i="14"/>
  <c r="N496" i="14" s="1"/>
  <c r="J584" i="14"/>
  <c r="M584" i="14" s="1"/>
  <c r="I496" i="14"/>
  <c r="N606" i="14"/>
  <c r="I568" i="14"/>
  <c r="G502" i="14"/>
  <c r="N502" i="14" s="1"/>
  <c r="I524" i="14"/>
  <c r="G590" i="14"/>
  <c r="N590" i="14" s="1"/>
  <c r="N612" i="14"/>
  <c r="G568" i="14"/>
  <c r="N568" i="14" s="1"/>
  <c r="G524" i="14"/>
  <c r="N524" i="14" s="1"/>
  <c r="J590" i="14"/>
  <c r="M590" i="14" s="1"/>
  <c r="I502" i="14"/>
  <c r="G546" i="14"/>
  <c r="N546" i="14" s="1"/>
  <c r="O575" i="14"/>
  <c r="I554" i="14"/>
  <c r="G510" i="14"/>
  <c r="N510" i="14" s="1"/>
  <c r="I532" i="14"/>
  <c r="J576" i="14"/>
  <c r="M576" i="14" s="1"/>
  <c r="G576" i="14"/>
  <c r="N576" i="14" s="1"/>
  <c r="I488" i="14"/>
  <c r="N598" i="14"/>
  <c r="G488" i="14"/>
  <c r="N488" i="14" s="1"/>
  <c r="G554" i="14"/>
  <c r="N554" i="14" s="1"/>
  <c r="G532" i="14"/>
  <c r="N532" i="14" s="1"/>
  <c r="I566" i="14"/>
  <c r="J588" i="14"/>
  <c r="M588" i="14" s="1"/>
  <c r="G500" i="14"/>
  <c r="N500" i="14" s="1"/>
  <c r="G544" i="14"/>
  <c r="N544" i="14" s="1"/>
  <c r="I500" i="14"/>
  <c r="N610" i="14"/>
  <c r="G522" i="14"/>
  <c r="N522" i="14" s="1"/>
  <c r="G588" i="14"/>
  <c r="N588" i="14" s="1"/>
  <c r="G566" i="14"/>
  <c r="N566" i="14" s="1"/>
  <c r="I544" i="14"/>
  <c r="T495" i="14" a="1"/>
  <c r="T495" i="14" s="1"/>
  <c r="U495" i="14" s="1"/>
  <c r="V495" i="14" s="1"/>
  <c r="T490" i="14" a="1"/>
  <c r="T490" i="14" s="1"/>
  <c r="U490" i="14" s="1"/>
  <c r="V490" i="14" s="1"/>
  <c r="T504" i="14" a="1"/>
  <c r="T504" i="14" s="1"/>
  <c r="U504" i="14" s="1"/>
  <c r="V504" i="14" s="1"/>
  <c r="T516" i="14" a="1"/>
  <c r="T516" i="14" s="1"/>
  <c r="U516" i="14" s="1"/>
  <c r="V516" i="14" s="1"/>
  <c r="T543" i="14" a="1"/>
  <c r="T543" i="14" s="1"/>
  <c r="U543" i="14" s="1"/>
  <c r="V543" i="14" s="1"/>
  <c r="T574" i="14" a="1"/>
  <c r="T574" i="14" s="1"/>
  <c r="U574" i="14" s="1"/>
  <c r="V574" i="14" s="1"/>
  <c r="T610" i="14" a="1"/>
  <c r="T610" i="14" s="1"/>
  <c r="U610" i="14" s="1"/>
  <c r="V610" i="14" s="1"/>
  <c r="T565" i="14" a="1"/>
  <c r="T565" i="14" s="1"/>
  <c r="U565" i="14" s="1"/>
  <c r="V565" i="14" s="1"/>
  <c r="T595" i="14" a="1"/>
  <c r="T595" i="14" s="1"/>
  <c r="U595" i="14" s="1"/>
  <c r="V595" i="14" s="1"/>
  <c r="T612" i="14" a="1"/>
  <c r="T612" i="14" s="1"/>
  <c r="U612" i="14" s="1"/>
  <c r="V612" i="14" s="1"/>
  <c r="T492" i="14" a="1"/>
  <c r="T492" i="14" s="1"/>
  <c r="U492" i="14" s="1"/>
  <c r="V492" i="14" s="1"/>
  <c r="T524" i="14" a="1"/>
  <c r="T524" i="14" s="1"/>
  <c r="U524" i="14" s="1"/>
  <c r="V524" i="14" s="1"/>
  <c r="T496" i="14" a="1"/>
  <c r="T496" i="14" s="1"/>
  <c r="U496" i="14" s="1"/>
  <c r="V496" i="14" s="1"/>
  <c r="T557" i="14" a="1"/>
  <c r="T557" i="14" s="1"/>
  <c r="U557" i="14" s="1"/>
  <c r="V557" i="14" s="1"/>
  <c r="T536" i="14" a="1"/>
  <c r="T536" i="14" s="1"/>
  <c r="U536" i="14" s="1"/>
  <c r="V536" i="14" s="1"/>
  <c r="T588" i="14" a="1"/>
  <c r="T588" i="14" s="1"/>
  <c r="U588" i="14" s="1"/>
  <c r="V588" i="14" s="1"/>
  <c r="T569" i="14" a="1"/>
  <c r="T569" i="14" s="1"/>
  <c r="U569" i="14" s="1"/>
  <c r="V569" i="14" s="1"/>
  <c r="T547" i="14" a="1"/>
  <c r="T547" i="14" s="1"/>
  <c r="U547" i="14" s="1"/>
  <c r="V547" i="14" s="1"/>
  <c r="T528" i="14" a="1"/>
  <c r="T528" i="14" s="1"/>
  <c r="U528" i="14" s="1"/>
  <c r="V528" i="14" s="1"/>
  <c r="T505" i="14" a="1"/>
  <c r="T505" i="14" s="1"/>
  <c r="U505" i="14" s="1"/>
  <c r="V505" i="14" s="1"/>
  <c r="T501" i="14" a="1"/>
  <c r="T501" i="14" s="1"/>
  <c r="U501" i="14" s="1"/>
  <c r="V501" i="14" s="1"/>
  <c r="T507" i="14" a="1"/>
  <c r="T507" i="14" s="1"/>
  <c r="U507" i="14" s="1"/>
  <c r="V507" i="14" s="1"/>
  <c r="T605" i="14" a="1"/>
  <c r="T605" i="14" s="1"/>
  <c r="U605" i="14" s="1"/>
  <c r="V605" i="14" s="1"/>
  <c r="T568" i="14" a="1"/>
  <c r="T568" i="14" s="1"/>
  <c r="U568" i="14" s="1"/>
  <c r="V568" i="14" s="1"/>
  <c r="T604" i="14" a="1"/>
  <c r="T604" i="14" s="1"/>
  <c r="U604" i="14" s="1"/>
  <c r="V604" i="14" s="1"/>
  <c r="T607" i="14" a="1"/>
  <c r="T607" i="14" s="1"/>
  <c r="U607" i="14" s="1"/>
  <c r="V607" i="14" s="1"/>
  <c r="T527" i="14" a="1"/>
  <c r="T527" i="14" s="1"/>
  <c r="U527" i="14" s="1"/>
  <c r="V527" i="14" s="1"/>
  <c r="T503" i="14" a="1"/>
  <c r="T503" i="14" s="1"/>
  <c r="U503" i="14" s="1"/>
  <c r="V503" i="14" s="1"/>
  <c r="T571" i="14" a="1"/>
  <c r="T571" i="14" s="1"/>
  <c r="U571" i="14" s="1"/>
  <c r="V571" i="14" s="1"/>
  <c r="T498" i="14" a="1"/>
  <c r="T498" i="14" s="1"/>
  <c r="U498" i="14" s="1"/>
  <c r="V498" i="14" s="1"/>
  <c r="T558" i="14" a="1"/>
  <c r="T558" i="14" s="1"/>
  <c r="U558" i="14" s="1"/>
  <c r="V558" i="14" s="1"/>
  <c r="T513" i="14" a="1"/>
  <c r="T513" i="14" s="1"/>
  <c r="U513" i="14" s="1"/>
  <c r="V513" i="14" s="1"/>
  <c r="T572" i="14" a="1"/>
  <c r="T572" i="14" s="1"/>
  <c r="U572" i="14" s="1"/>
  <c r="V572" i="14" s="1"/>
  <c r="T609" i="14" a="1"/>
  <c r="T609" i="14" s="1"/>
  <c r="U609" i="14" s="1"/>
  <c r="V609" i="14" s="1"/>
  <c r="T592" i="14" a="1"/>
  <c r="T592" i="14" s="1"/>
  <c r="U592" i="14" s="1"/>
  <c r="V592" i="14" s="1"/>
  <c r="T561" i="14" a="1"/>
  <c r="T561" i="14" s="1"/>
  <c r="U561" i="14" s="1"/>
  <c r="V561" i="14" s="1"/>
  <c r="T548" i="14" a="1"/>
  <c r="T548" i="14" s="1"/>
  <c r="U548" i="14" s="1"/>
  <c r="V548" i="14" s="1"/>
  <c r="T506" i="14" a="1"/>
  <c r="T506" i="14" s="1"/>
  <c r="U506" i="14" s="1"/>
  <c r="V506" i="14" s="1"/>
  <c r="T521" i="14" a="1"/>
  <c r="T521" i="14" s="1"/>
  <c r="U521" i="14" s="1"/>
  <c r="V521" i="14" s="1"/>
  <c r="T581" i="14" a="1"/>
  <c r="T581" i="14" s="1"/>
  <c r="U581" i="14" s="1"/>
  <c r="V581" i="14" s="1"/>
  <c r="T585" i="14" a="1"/>
  <c r="T585" i="14" s="1"/>
  <c r="U585" i="14" s="1"/>
  <c r="V585" i="14" s="1"/>
  <c r="T601" i="14" a="1"/>
  <c r="T601" i="14" s="1"/>
  <c r="U601" i="14" s="1"/>
  <c r="V601" i="14" s="1"/>
  <c r="T617" i="14" a="1"/>
  <c r="T617" i="14" s="1"/>
  <c r="U617" i="14" s="1"/>
  <c r="V617" i="14" s="1"/>
  <c r="T554" i="14" a="1"/>
  <c r="T554" i="14" s="1"/>
  <c r="U554" i="14" s="1"/>
  <c r="V554" i="14" s="1"/>
  <c r="T499" i="14" a="1"/>
  <c r="T499" i="14" s="1"/>
  <c r="U499" i="14" s="1"/>
  <c r="V499" i="14" s="1"/>
  <c r="T489" i="14" a="1"/>
  <c r="T489" i="14" s="1"/>
  <c r="U489" i="14" s="1"/>
  <c r="V489" i="14" s="1"/>
  <c r="T539" i="14" a="1"/>
  <c r="T539" i="14" s="1"/>
  <c r="U539" i="14" s="1"/>
  <c r="V539" i="14" s="1"/>
  <c r="T541" i="14" a="1"/>
  <c r="T541" i="14" s="1"/>
  <c r="U541" i="14" s="1"/>
  <c r="V541" i="14" s="1"/>
  <c r="T526" i="14" a="1"/>
  <c r="T526" i="14" s="1"/>
  <c r="U526" i="14" s="1"/>
  <c r="V526" i="14" s="1"/>
  <c r="T573" i="14" a="1"/>
  <c r="T573" i="14" s="1"/>
  <c r="U573" i="14" s="1"/>
  <c r="V573" i="14" s="1"/>
  <c r="T590" i="14" a="1"/>
  <c r="T590" i="14" s="1"/>
  <c r="U590" i="14" s="1"/>
  <c r="V590" i="14" s="1"/>
  <c r="T553" i="14" a="1"/>
  <c r="T553" i="14" s="1"/>
  <c r="U553" i="14" s="1"/>
  <c r="V553" i="14" s="1"/>
  <c r="T555" i="14" a="1"/>
  <c r="T555" i="14" s="1"/>
  <c r="U555" i="14" s="1"/>
  <c r="V555" i="14" s="1"/>
  <c r="T514" i="14" a="1"/>
  <c r="T514" i="14" s="1"/>
  <c r="U514" i="14" s="1"/>
  <c r="V514" i="14" s="1"/>
  <c r="T515" i="14" a="1"/>
  <c r="T515" i="14" s="1"/>
  <c r="U515" i="14" s="1"/>
  <c r="V515" i="14" s="1"/>
  <c r="T518" i="14" a="1"/>
  <c r="T518" i="14" s="1"/>
  <c r="U518" i="14" s="1"/>
  <c r="V518" i="14" s="1"/>
  <c r="T578" i="14" a="1"/>
  <c r="T578" i="14" s="1"/>
  <c r="U578" i="14" s="1"/>
  <c r="V578" i="14" s="1"/>
  <c r="T577" i="14" a="1"/>
  <c r="T577" i="14" s="1"/>
  <c r="U577" i="14" s="1"/>
  <c r="V577" i="14" s="1"/>
  <c r="T583" i="14" a="1"/>
  <c r="T583" i="14" s="1"/>
  <c r="U583" i="14" s="1"/>
  <c r="V583" i="14" s="1"/>
  <c r="T486" i="14" a="1"/>
  <c r="T486" i="14" s="1"/>
  <c r="U486" i="14" s="1"/>
  <c r="V486" i="14" s="1"/>
  <c r="T508" i="14" a="1"/>
  <c r="T508" i="14" s="1"/>
  <c r="U508" i="14" s="1"/>
  <c r="V508" i="14" s="1"/>
  <c r="T614" i="14" a="1"/>
  <c r="T614" i="14" s="1"/>
  <c r="U614" i="14" s="1"/>
  <c r="V614" i="14" s="1"/>
  <c r="T603" i="14" a="1"/>
  <c r="T603" i="14" s="1"/>
  <c r="U603" i="14" s="1"/>
  <c r="V603" i="14" s="1"/>
  <c r="T582" i="14" a="1"/>
  <c r="T582" i="14" s="1"/>
  <c r="U582" i="14" s="1"/>
  <c r="V582" i="14" s="1"/>
  <c r="T544" i="14" a="1"/>
  <c r="T544" i="14" s="1"/>
  <c r="U544" i="14" s="1"/>
  <c r="V544" i="14" s="1"/>
  <c r="T512" i="14" a="1"/>
  <c r="T512" i="14" s="1"/>
  <c r="U512" i="14" s="1"/>
  <c r="V512" i="14" s="1"/>
  <c r="T538" i="14" a="1"/>
  <c r="T538" i="14" s="1"/>
  <c r="U538" i="14" s="1"/>
  <c r="V538" i="14" s="1"/>
  <c r="T586" i="14" a="1"/>
  <c r="T586" i="14" s="1"/>
  <c r="U586" i="14" s="1"/>
  <c r="V586" i="14" s="1"/>
  <c r="T602" i="14" a="1"/>
  <c r="T602" i="14" s="1"/>
  <c r="U602" i="14" s="1"/>
  <c r="V602" i="14" s="1"/>
  <c r="T616" i="14" a="1"/>
  <c r="T616" i="14" s="1"/>
  <c r="U616" i="14" s="1"/>
  <c r="V616" i="14" s="1"/>
  <c r="T606" i="14" a="1"/>
  <c r="T606" i="14" s="1"/>
  <c r="U606" i="14" s="1"/>
  <c r="V606" i="14" s="1"/>
  <c r="T560" i="14" a="1"/>
  <c r="T560" i="14" s="1"/>
  <c r="U560" i="14" s="1"/>
  <c r="V560" i="14" s="1"/>
  <c r="T497" i="14" a="1"/>
  <c r="T497" i="14" s="1"/>
  <c r="U497" i="14" s="1"/>
  <c r="V497" i="14" s="1"/>
  <c r="T545" i="14" a="1"/>
  <c r="T545" i="14" s="1"/>
  <c r="U545" i="14" s="1"/>
  <c r="V545" i="14" s="1"/>
  <c r="T559" i="14" a="1"/>
  <c r="T559" i="14" s="1"/>
  <c r="U559" i="14" s="1"/>
  <c r="V559" i="14" s="1"/>
  <c r="T510" i="14" a="1"/>
  <c r="T510" i="14" s="1"/>
  <c r="U510" i="14" s="1"/>
  <c r="V510" i="14" s="1"/>
  <c r="T519" i="14" a="1"/>
  <c r="T519" i="14" s="1"/>
  <c r="U519" i="14" s="1"/>
  <c r="V519" i="14" s="1"/>
  <c r="T564" i="14" a="1"/>
  <c r="T564" i="14" s="1"/>
  <c r="U564" i="14" s="1"/>
  <c r="V564" i="14" s="1"/>
  <c r="T580" i="14" a="1"/>
  <c r="T580" i="14" s="1"/>
  <c r="U580" i="14" s="1"/>
  <c r="V580" i="14" s="1"/>
  <c r="T594" i="14" a="1"/>
  <c r="T594" i="14" s="1"/>
  <c r="U594" i="14" s="1"/>
  <c r="V594" i="14" s="1"/>
  <c r="T563" i="14" a="1"/>
  <c r="T563" i="14" s="1"/>
  <c r="U563" i="14" s="1"/>
  <c r="V563" i="14" s="1"/>
  <c r="T579" i="14" a="1"/>
  <c r="T579" i="14" s="1"/>
  <c r="U579" i="14" s="1"/>
  <c r="V579" i="14" s="1"/>
  <c r="T546" i="14" a="1"/>
  <c r="T546" i="14" s="1"/>
  <c r="U546" i="14" s="1"/>
  <c r="V546" i="14" s="1"/>
  <c r="T491" i="14" a="1"/>
  <c r="T491" i="14" s="1"/>
  <c r="U491" i="14" s="1"/>
  <c r="V491" i="14" s="1"/>
  <c r="T529" i="14" a="1"/>
  <c r="T529" i="14" s="1"/>
  <c r="U529" i="14" s="1"/>
  <c r="V529" i="14" s="1"/>
  <c r="T522" i="14" a="1"/>
  <c r="T522" i="14" s="1"/>
  <c r="U522" i="14" s="1"/>
  <c r="V522" i="14" s="1"/>
  <c r="T523" i="14" a="1"/>
  <c r="T523" i="14" s="1"/>
  <c r="U523" i="14" s="1"/>
  <c r="V523" i="14" s="1"/>
  <c r="T534" i="14" a="1"/>
  <c r="T534" i="14" s="1"/>
  <c r="U534" i="14" s="1"/>
  <c r="V534" i="14" s="1"/>
  <c r="T533" i="14" a="1"/>
  <c r="T533" i="14" s="1"/>
  <c r="U533" i="14" s="1"/>
  <c r="V533" i="14" s="1"/>
  <c r="T596" i="14" a="1"/>
  <c r="T596" i="14" s="1"/>
  <c r="U596" i="14" s="1"/>
  <c r="V596" i="14" s="1"/>
  <c r="T552" i="14" a="1"/>
  <c r="T552" i="14" s="1"/>
  <c r="U552" i="14" s="1"/>
  <c r="V552" i="14" s="1"/>
  <c r="T549" i="14" a="1"/>
  <c r="T549" i="14" s="1"/>
  <c r="U549" i="14" s="1"/>
  <c r="V549" i="14" s="1"/>
  <c r="T520" i="14" a="1"/>
  <c r="T520" i="14" s="1"/>
  <c r="U520" i="14" s="1"/>
  <c r="V520" i="14" s="1"/>
  <c r="T540" i="14" a="1"/>
  <c r="T540" i="14" s="1"/>
  <c r="U540" i="14" s="1"/>
  <c r="V540" i="14" s="1"/>
  <c r="T525" i="14" a="1"/>
  <c r="T525" i="14" s="1"/>
  <c r="U525" i="14" s="1"/>
  <c r="V525" i="14" s="1"/>
  <c r="T576" i="14" a="1"/>
  <c r="T576" i="14" s="1"/>
  <c r="U576" i="14" s="1"/>
  <c r="V576" i="14" s="1"/>
  <c r="T611" i="14" a="1"/>
  <c r="T611" i="14" s="1"/>
  <c r="U611" i="14" s="1"/>
  <c r="V611" i="14" s="1"/>
  <c r="T575" i="14" a="1"/>
  <c r="T575" i="14" s="1"/>
  <c r="U575" i="14" s="1"/>
  <c r="V575" i="14" s="1"/>
  <c r="T531" i="14" a="1"/>
  <c r="T531" i="14" s="1"/>
  <c r="U531" i="14" s="1"/>
  <c r="V531" i="14" s="1"/>
  <c r="T500" i="14" a="1"/>
  <c r="T500" i="14" s="1"/>
  <c r="U500" i="14" s="1"/>
  <c r="V500" i="14" s="1"/>
  <c r="T551" i="14" a="1"/>
  <c r="T551" i="14" s="1"/>
  <c r="U551" i="14" s="1"/>
  <c r="V551" i="14" s="1"/>
  <c r="T509" i="14" a="1"/>
  <c r="T509" i="14" s="1"/>
  <c r="U509" i="14" s="1"/>
  <c r="V509" i="14" s="1"/>
  <c r="T537" i="14" a="1"/>
  <c r="T537" i="14" s="1"/>
  <c r="U537" i="14" s="1"/>
  <c r="V537" i="14" s="1"/>
  <c r="T570" i="14" a="1"/>
  <c r="T570" i="14" s="1"/>
  <c r="U570" i="14" s="1"/>
  <c r="V570" i="14" s="1"/>
  <c r="T589" i="14" a="1"/>
  <c r="T589" i="14" s="1"/>
  <c r="U589" i="14" s="1"/>
  <c r="V589" i="14" s="1"/>
  <c r="T532" i="14" a="1"/>
  <c r="T532" i="14" s="1"/>
  <c r="U532" i="14" s="1"/>
  <c r="V532" i="14" s="1"/>
  <c r="T591" i="14" a="1"/>
  <c r="T591" i="14" s="1"/>
  <c r="U591" i="14" s="1"/>
  <c r="V591" i="14" s="1"/>
  <c r="T487" i="14" a="1"/>
  <c r="T487" i="14" s="1"/>
  <c r="U487" i="14" s="1"/>
  <c r="V487" i="14" s="1"/>
  <c r="T494" i="14" a="1"/>
  <c r="T494" i="14" s="1"/>
  <c r="U494" i="14" s="1"/>
  <c r="V494" i="14" s="1"/>
  <c r="T530" i="14" a="1"/>
  <c r="T530" i="14" s="1"/>
  <c r="U530" i="14" s="1"/>
  <c r="V530" i="14" s="1"/>
  <c r="T502" i="14" a="1"/>
  <c r="T502" i="14" s="1"/>
  <c r="U502" i="14" s="1"/>
  <c r="V502" i="14" s="1"/>
  <c r="T517" i="14" a="1"/>
  <c r="T517" i="14" s="1"/>
  <c r="U517" i="14" s="1"/>
  <c r="V517" i="14" s="1"/>
  <c r="T542" i="14" a="1"/>
  <c r="T542" i="14" s="1"/>
  <c r="U542" i="14" s="1"/>
  <c r="V542" i="14" s="1"/>
  <c r="T567" i="14" a="1"/>
  <c r="T567" i="14" s="1"/>
  <c r="U567" i="14" s="1"/>
  <c r="V567" i="14" s="1"/>
  <c r="T600" i="14" a="1"/>
  <c r="T600" i="14" s="1"/>
  <c r="U600" i="14" s="1"/>
  <c r="V600" i="14" s="1"/>
  <c r="T584" i="14" a="1"/>
  <c r="T584" i="14" s="1"/>
  <c r="U584" i="14" s="1"/>
  <c r="V584" i="14" s="1"/>
  <c r="T599" i="14" a="1"/>
  <c r="T599" i="14" s="1"/>
  <c r="U599" i="14" s="1"/>
  <c r="V599" i="14" s="1"/>
  <c r="T615" i="14" a="1"/>
  <c r="T615" i="14" s="1"/>
  <c r="U615" i="14" s="1"/>
  <c r="V615" i="14" s="1"/>
  <c r="T493" i="14" a="1"/>
  <c r="T493" i="14" s="1"/>
  <c r="U493" i="14" s="1"/>
  <c r="V493" i="14" s="1"/>
  <c r="T562" i="14" a="1"/>
  <c r="T562" i="14" s="1"/>
  <c r="U562" i="14" s="1"/>
  <c r="V562" i="14" s="1"/>
  <c r="T593" i="14" a="1"/>
  <c r="T593" i="14" s="1"/>
  <c r="U593" i="14" s="1"/>
  <c r="V593" i="14" s="1"/>
  <c r="T556" i="14" a="1"/>
  <c r="T556" i="14" s="1"/>
  <c r="U556" i="14" s="1"/>
  <c r="V556" i="14" s="1"/>
  <c r="T511" i="14" a="1"/>
  <c r="T511" i="14" s="1"/>
  <c r="U511" i="14" s="1"/>
  <c r="V511" i="14" s="1"/>
  <c r="T488" i="14" a="1"/>
  <c r="T488" i="14" s="1"/>
  <c r="U488" i="14" s="1"/>
  <c r="V488" i="14" s="1"/>
  <c r="T550" i="14" a="1"/>
  <c r="T550" i="14" s="1"/>
  <c r="U550" i="14" s="1"/>
  <c r="V550" i="14" s="1"/>
  <c r="T535" i="14" a="1"/>
  <c r="T535" i="14" s="1"/>
  <c r="U535" i="14" s="1"/>
  <c r="V535" i="14" s="1"/>
  <c r="T566" i="14" a="1"/>
  <c r="T566" i="14" s="1"/>
  <c r="U566" i="14" s="1"/>
  <c r="V566" i="14" s="1"/>
  <c r="T598" i="14" a="1"/>
  <c r="T598" i="14" s="1"/>
  <c r="U598" i="14" s="1"/>
  <c r="V598" i="14" s="1"/>
  <c r="T597" i="14" a="1"/>
  <c r="T597" i="14" s="1"/>
  <c r="U597" i="14" s="1"/>
  <c r="V597" i="14" s="1"/>
  <c r="T587" i="14" a="1"/>
  <c r="T587" i="14" s="1"/>
  <c r="U587" i="14" s="1"/>
  <c r="V587" i="14" s="1"/>
  <c r="T608" i="14" a="1"/>
  <c r="T608" i="14" s="1"/>
  <c r="U608" i="14" s="1"/>
  <c r="V608" i="14" s="1"/>
  <c r="T613" i="14" a="1"/>
  <c r="T613" i="14" s="1"/>
  <c r="U613" i="14" s="1"/>
  <c r="V613" i="14" s="1"/>
  <c r="I569" i="14"/>
  <c r="G569" i="14"/>
  <c r="N569" i="14" s="1"/>
  <c r="G503" i="14"/>
  <c r="N503" i="14" s="1"/>
  <c r="G547" i="14"/>
  <c r="N547" i="14" s="1"/>
  <c r="N613" i="14"/>
  <c r="I547" i="14"/>
  <c r="G525" i="14"/>
  <c r="N525" i="14" s="1"/>
  <c r="G591" i="14"/>
  <c r="N591" i="14" s="1"/>
  <c r="I525" i="14"/>
  <c r="J591" i="14"/>
  <c r="M591" i="14" s="1"/>
  <c r="I555" i="14"/>
  <c r="G577" i="14"/>
  <c r="N577" i="14" s="1"/>
  <c r="G489" i="14"/>
  <c r="N489" i="14" s="1"/>
  <c r="N599" i="14"/>
  <c r="I533" i="14"/>
  <c r="G555" i="14"/>
  <c r="N555" i="14" s="1"/>
  <c r="G511" i="14"/>
  <c r="N511" i="14" s="1"/>
  <c r="I511" i="14"/>
  <c r="J577" i="14"/>
  <c r="M577" i="14" s="1"/>
  <c r="G533" i="14"/>
  <c r="N533" i="14" s="1"/>
  <c r="O576" i="14"/>
  <c r="I559" i="14"/>
  <c r="I537" i="14"/>
  <c r="G537" i="14"/>
  <c r="N537" i="14" s="1"/>
  <c r="G559" i="14"/>
  <c r="N559" i="14" s="1"/>
  <c r="J581" i="14"/>
  <c r="M581" i="14" s="1"/>
  <c r="I515" i="14"/>
  <c r="I493" i="14"/>
  <c r="G515" i="14"/>
  <c r="N515" i="14" s="1"/>
  <c r="I567" i="14"/>
  <c r="G589" i="14"/>
  <c r="N589" i="14" s="1"/>
  <c r="I545" i="14"/>
  <c r="G567" i="14"/>
  <c r="N567" i="14" s="1"/>
  <c r="G501" i="14"/>
  <c r="N501" i="14" s="1"/>
  <c r="J589" i="14"/>
  <c r="M589" i="14" s="1"/>
  <c r="N611" i="14"/>
  <c r="G545" i="14"/>
  <c r="N545" i="14" s="1"/>
  <c r="I523" i="14"/>
  <c r="G523" i="14"/>
  <c r="N523" i="14" s="1"/>
  <c r="I501" i="14"/>
  <c r="N264" i="14"/>
  <c r="I507" i="14"/>
  <c r="I538" i="14"/>
  <c r="I546" i="14"/>
  <c r="G534" i="14"/>
  <c r="N534" i="14" s="1"/>
  <c r="G490" i="14"/>
  <c r="N490" i="14" s="1"/>
  <c r="G512" i="14"/>
  <c r="N512" i="14" s="1"/>
  <c r="O190" i="14"/>
  <c r="M419" i="14"/>
  <c r="S298" i="14"/>
  <c r="I452" i="14"/>
  <c r="S342" i="14"/>
  <c r="I474" i="14"/>
  <c r="M474" i="14" s="1"/>
  <c r="S364" i="14"/>
  <c r="S320" i="14"/>
  <c r="S304" i="14"/>
  <c r="I458" i="14"/>
  <c r="S348" i="14"/>
  <c r="I480" i="14"/>
  <c r="O480" i="14" s="1"/>
  <c r="S370" i="14"/>
  <c r="S326" i="14"/>
  <c r="S334" i="14"/>
  <c r="G422" i="14"/>
  <c r="G444" i="14"/>
  <c r="N444" i="14" s="1"/>
  <c r="S312" i="14"/>
  <c r="S268" i="14"/>
  <c r="G466" i="14"/>
  <c r="N466" i="14" s="1"/>
  <c r="I466" i="14"/>
  <c r="O466" i="14" s="1"/>
  <c r="I422" i="14"/>
  <c r="M422" i="14" s="1"/>
  <c r="S280" i="14"/>
  <c r="I478" i="14"/>
  <c r="M478" i="14" s="1"/>
  <c r="G478" i="14"/>
  <c r="N478" i="14" s="1"/>
  <c r="I434" i="14"/>
  <c r="M434" i="14" s="1"/>
  <c r="S390" i="14"/>
  <c r="G456" i="14"/>
  <c r="N456" i="14" s="1"/>
  <c r="S346" i="14"/>
  <c r="S324" i="14"/>
  <c r="G434" i="14"/>
  <c r="N434" i="14" s="1"/>
  <c r="T200" i="14" a="1"/>
  <c r="T200" i="14" s="1"/>
  <c r="U200" i="14" s="1"/>
  <c r="V200" i="14" s="1"/>
  <c r="T405" i="14" a="1"/>
  <c r="T405" i="14" s="1"/>
  <c r="T40" i="14" a="1"/>
  <c r="T40" i="14" s="1"/>
  <c r="U40" i="14" s="1"/>
  <c r="T45" i="14" a="1"/>
  <c r="T45" i="14" s="1"/>
  <c r="T94" i="14" a="1"/>
  <c r="T94" i="14" s="1"/>
  <c r="U94" i="14" s="1"/>
  <c r="T119" i="14" a="1"/>
  <c r="T119" i="14" s="1"/>
  <c r="U119" i="14" s="1"/>
  <c r="T136" i="14" a="1"/>
  <c r="T136" i="14" s="1"/>
  <c r="U136" i="14" s="1"/>
  <c r="T73" i="14" a="1"/>
  <c r="T73" i="14" s="1"/>
  <c r="U73" i="14" s="1"/>
  <c r="T202" i="14" a="1"/>
  <c r="T202" i="14" s="1"/>
  <c r="U202" i="14" s="1"/>
  <c r="V202" i="14" s="1"/>
  <c r="T62" i="14" a="1"/>
  <c r="T62" i="14" s="1"/>
  <c r="U62" i="14" s="1"/>
  <c r="T133" i="14" a="1"/>
  <c r="T133" i="14" s="1"/>
  <c r="U133" i="14" s="1"/>
  <c r="T209" i="14" a="1"/>
  <c r="T209" i="14" s="1"/>
  <c r="U209" i="14" s="1"/>
  <c r="V209" i="14" s="1"/>
  <c r="T172" i="14" a="1"/>
  <c r="T172" i="14" s="1"/>
  <c r="U172" i="14" s="1"/>
  <c r="T159" i="14" a="1"/>
  <c r="T159" i="14" s="1"/>
  <c r="U159" i="14" s="1"/>
  <c r="T284" i="14" a="1"/>
  <c r="T284" i="14" s="1"/>
  <c r="T324" i="14" a="1"/>
  <c r="T324" i="14" s="1"/>
  <c r="T441" i="14" a="1"/>
  <c r="T441" i="14" s="1"/>
  <c r="U441" i="14" s="1"/>
  <c r="V441" i="14" s="1"/>
  <c r="T411" i="14" a="1"/>
  <c r="T411" i="14" s="1"/>
  <c r="T371" i="14" a="1"/>
  <c r="T371" i="14" s="1"/>
  <c r="T455" i="14" a="1"/>
  <c r="T455" i="14" s="1"/>
  <c r="U455" i="14" s="1"/>
  <c r="V455" i="14" s="1"/>
  <c r="T385" i="14" a="1"/>
  <c r="T385" i="14" s="1"/>
  <c r="T59" i="14" a="1"/>
  <c r="T59" i="14" s="1"/>
  <c r="U59" i="14" s="1"/>
  <c r="T83" i="14" a="1"/>
  <c r="T83" i="14" s="1"/>
  <c r="U83" i="14" s="1"/>
  <c r="T112" i="14" a="1"/>
  <c r="T112" i="14" s="1"/>
  <c r="U112" i="14" s="1"/>
  <c r="V112" i="14" s="1"/>
  <c r="T448" i="14" a="1"/>
  <c r="T448" i="14" s="1"/>
  <c r="U448" i="14" s="1"/>
  <c r="V448" i="14" s="1"/>
  <c r="T377" i="14" a="1"/>
  <c r="T377" i="14" s="1"/>
  <c r="T293" i="14" a="1"/>
  <c r="T293" i="14" s="1"/>
  <c r="T443" i="14" a="1"/>
  <c r="T443" i="14" s="1"/>
  <c r="U443" i="14" s="1"/>
  <c r="V443" i="14" s="1"/>
  <c r="T362" i="14" a="1"/>
  <c r="T362" i="14" s="1"/>
  <c r="T151" i="14" a="1"/>
  <c r="T151" i="14" s="1"/>
  <c r="U151" i="14" s="1"/>
  <c r="T176" i="14" a="1"/>
  <c r="T176" i="14" s="1"/>
  <c r="U176" i="14" s="1"/>
  <c r="T428" i="14" a="1"/>
  <c r="T428" i="14" s="1"/>
  <c r="U428" i="14" s="1"/>
  <c r="V428" i="14" s="1"/>
  <c r="T393" i="14" a="1"/>
  <c r="T393" i="14" s="1"/>
  <c r="T56" i="14" a="1"/>
  <c r="T56" i="14" s="1"/>
  <c r="T148" i="14" a="1"/>
  <c r="T148" i="14" s="1"/>
  <c r="U148" i="14" s="1"/>
  <c r="T96" i="14" a="1"/>
  <c r="T96" i="14" s="1"/>
  <c r="U96" i="14" s="1"/>
  <c r="T213" i="14" a="1"/>
  <c r="T213" i="14" s="1"/>
  <c r="U213" i="14" s="1"/>
  <c r="V213" i="14" s="1"/>
  <c r="T35" i="14" a="1"/>
  <c r="T35" i="14" s="1"/>
  <c r="U35" i="14" s="1"/>
  <c r="T238" i="14" a="1"/>
  <c r="T238" i="14" s="1"/>
  <c r="U238" i="14" s="1"/>
  <c r="V238" i="14" s="1"/>
  <c r="T174" i="14" a="1"/>
  <c r="T174" i="14" s="1"/>
  <c r="U174" i="14" s="1"/>
  <c r="T234" i="14" a="1"/>
  <c r="T234" i="14" s="1"/>
  <c r="U234" i="14" s="1"/>
  <c r="V234" i="14" s="1"/>
  <c r="T262" i="14" a="1"/>
  <c r="T262" i="14" s="1"/>
  <c r="U262" i="14" s="1"/>
  <c r="V262" i="14" s="1"/>
  <c r="T302" i="14" a="1"/>
  <c r="T302" i="14" s="1"/>
  <c r="T256" i="14" a="1"/>
  <c r="T256" i="14" s="1"/>
  <c r="U256" i="14" s="1"/>
  <c r="V256" i="14" s="1"/>
  <c r="T297" i="14" a="1"/>
  <c r="T297" i="14" s="1"/>
  <c r="T331" i="14" a="1"/>
  <c r="T331" i="14" s="1"/>
  <c r="T368" i="14" a="1"/>
  <c r="T368" i="14" s="1"/>
  <c r="T467" i="14" a="1"/>
  <c r="T467" i="14" s="1"/>
  <c r="U467" i="14" s="1"/>
  <c r="V467" i="14" s="1"/>
  <c r="T354" i="14" a="1"/>
  <c r="T354" i="14" s="1"/>
  <c r="U354" i="14" s="1"/>
  <c r="V354" i="14" s="1"/>
  <c r="T445" i="14" a="1"/>
  <c r="T445" i="14" s="1"/>
  <c r="U445" i="14" s="1"/>
  <c r="V445" i="14" s="1"/>
  <c r="T52" i="14" a="1"/>
  <c r="T52" i="14" s="1"/>
  <c r="U52" i="14" s="1"/>
  <c r="T67" i="14" a="1"/>
  <c r="T67" i="14" s="1"/>
  <c r="U67" i="14" s="1"/>
  <c r="T95" i="14" a="1"/>
  <c r="T95" i="14" s="1"/>
  <c r="U95" i="14" s="1"/>
  <c r="T42" i="14" a="1"/>
  <c r="T42" i="14" s="1"/>
  <c r="U42" i="14" s="1"/>
  <c r="T407" i="14" a="1"/>
  <c r="T407" i="14" s="1"/>
  <c r="T370" i="14" a="1"/>
  <c r="T370" i="14" s="1"/>
  <c r="T436" i="14" a="1"/>
  <c r="T436" i="14" s="1"/>
  <c r="U436" i="14" s="1"/>
  <c r="V436" i="14" s="1"/>
  <c r="T337" i="14" a="1"/>
  <c r="T337" i="14" s="1"/>
  <c r="T27" i="14" a="1"/>
  <c r="T27" i="14" s="1"/>
  <c r="U27" i="14" s="1"/>
  <c r="T160" i="14" a="1"/>
  <c r="T160" i="14" s="1"/>
  <c r="U160" i="14" s="1"/>
  <c r="T129" i="14" a="1"/>
  <c r="T129" i="14" s="1"/>
  <c r="U129" i="14" s="1"/>
  <c r="T179" i="14" a="1"/>
  <c r="T179" i="14" s="1"/>
  <c r="U179" i="14" s="1"/>
  <c r="V179" i="14" s="1"/>
  <c r="T245" i="14" a="1"/>
  <c r="T245" i="14" s="1"/>
  <c r="U245" i="14" s="1"/>
  <c r="V245" i="14" s="1"/>
  <c r="T289" i="14" a="1"/>
  <c r="T289" i="14" s="1"/>
  <c r="T259" i="14" a="1"/>
  <c r="T259" i="14" s="1"/>
  <c r="U259" i="14" s="1"/>
  <c r="V259" i="14" s="1"/>
  <c r="T364" i="14" a="1"/>
  <c r="T364" i="14" s="1"/>
  <c r="T298" i="14" a="1"/>
  <c r="T298" i="14" s="1"/>
  <c r="T106" i="14" a="1"/>
  <c r="T106" i="14" s="1"/>
  <c r="U106" i="14" s="1"/>
  <c r="T120" i="14" a="1"/>
  <c r="T120" i="14" s="1"/>
  <c r="U120" i="14" s="1"/>
  <c r="T199" i="14" a="1"/>
  <c r="T199" i="14" s="1"/>
  <c r="U199" i="14" s="1"/>
  <c r="V199" i="14" s="1"/>
  <c r="T97" i="14" a="1"/>
  <c r="T97" i="14" s="1"/>
  <c r="U97" i="14" s="1"/>
  <c r="T125" i="14" a="1"/>
  <c r="T125" i="14" s="1"/>
  <c r="U125" i="14" s="1"/>
  <c r="T214" i="14" a="1"/>
  <c r="T214" i="14" s="1"/>
  <c r="U214" i="14" s="1"/>
  <c r="V214" i="14" s="1"/>
  <c r="T459" i="14" a="1"/>
  <c r="T459" i="14" s="1"/>
  <c r="U459" i="14" s="1"/>
  <c r="V459" i="14" s="1"/>
  <c r="T417" i="14" a="1"/>
  <c r="T417" i="14" s="1"/>
  <c r="T473" i="14" a="1"/>
  <c r="T473" i="14" s="1"/>
  <c r="U473" i="14" s="1"/>
  <c r="V473" i="14" s="1"/>
  <c r="T387" i="14" a="1"/>
  <c r="T387" i="14" s="1"/>
  <c r="T161" i="14" a="1"/>
  <c r="T161" i="14" s="1"/>
  <c r="U161" i="14" s="1"/>
  <c r="T178" i="14" a="1"/>
  <c r="T178" i="14" s="1"/>
  <c r="U178" i="14" s="1"/>
  <c r="V178" i="14" s="1"/>
  <c r="T217" i="14" a="1"/>
  <c r="T217" i="14" s="1"/>
  <c r="U217" i="14" s="1"/>
  <c r="V217" i="14" s="1"/>
  <c r="T122" i="14" a="1"/>
  <c r="T122" i="14" s="1"/>
  <c r="U122" i="14" s="1"/>
  <c r="T107" i="14" a="1"/>
  <c r="T107" i="14" s="1"/>
  <c r="U107" i="14" s="1"/>
  <c r="T153" i="14" a="1"/>
  <c r="T153" i="14" s="1"/>
  <c r="U153" i="14" s="1"/>
  <c r="T206" i="14" a="1"/>
  <c r="T206" i="14" s="1"/>
  <c r="U206" i="14" s="1"/>
  <c r="V206" i="14" s="1"/>
  <c r="T98" i="14" a="1"/>
  <c r="T98" i="14" s="1"/>
  <c r="U98" i="14" s="1"/>
  <c r="T186" i="14" a="1"/>
  <c r="T186" i="14" s="1"/>
  <c r="U186" i="14" s="1"/>
  <c r="V186" i="14" s="1"/>
  <c r="T240" i="14" a="1"/>
  <c r="T240" i="14" s="1"/>
  <c r="U240" i="14" s="1"/>
  <c r="V240" i="14" s="1"/>
  <c r="T278" i="14" a="1"/>
  <c r="T278" i="14" s="1"/>
  <c r="T184" i="14" a="1"/>
  <c r="T184" i="14" s="1"/>
  <c r="U184" i="14" s="1"/>
  <c r="V184" i="14" s="1"/>
  <c r="T261" i="14" a="1"/>
  <c r="T261" i="14" s="1"/>
  <c r="U261" i="14" s="1"/>
  <c r="V261" i="14" s="1"/>
  <c r="T304" i="14" a="1"/>
  <c r="T304" i="14" s="1"/>
  <c r="T267" i="14" a="1"/>
  <c r="T267" i="14" s="1"/>
  <c r="T458" i="14" a="1"/>
  <c r="T458" i="14" s="1"/>
  <c r="U458" i="14" s="1"/>
  <c r="V458" i="14" s="1"/>
  <c r="T472" i="14" a="1"/>
  <c r="T472" i="14" s="1"/>
  <c r="U472" i="14" s="1"/>
  <c r="V472" i="14" s="1"/>
  <c r="T402" i="14" a="1"/>
  <c r="T402" i="14" s="1"/>
  <c r="T345" i="14" a="1"/>
  <c r="T345" i="14" s="1"/>
  <c r="T24" i="14" a="1"/>
  <c r="T24" i="14" s="1"/>
  <c r="U24" i="14" s="1"/>
  <c r="V24" i="14" s="1"/>
  <c r="T61" i="14" a="1"/>
  <c r="T61" i="14" s="1"/>
  <c r="U61" i="14" s="1"/>
  <c r="T77" i="14" a="1"/>
  <c r="T77" i="14" s="1"/>
  <c r="U77" i="14" s="1"/>
  <c r="T99" i="14" a="1"/>
  <c r="T99" i="14" s="1"/>
  <c r="U99" i="14" s="1"/>
  <c r="T58" i="14" a="1"/>
  <c r="T58" i="14" s="1"/>
  <c r="U58" i="14" s="1"/>
  <c r="T74" i="14" a="1"/>
  <c r="T74" i="14" s="1"/>
  <c r="U74" i="14" s="1"/>
  <c r="T462" i="14" a="1"/>
  <c r="T462" i="14" s="1"/>
  <c r="U462" i="14" s="1"/>
  <c r="V462" i="14" s="1"/>
  <c r="T432" i="14" a="1"/>
  <c r="T432" i="14" s="1"/>
  <c r="U432" i="14" s="1"/>
  <c r="V432" i="14" s="1"/>
  <c r="T395" i="14" a="1"/>
  <c r="T395" i="14" s="1"/>
  <c r="T274" i="14" a="1"/>
  <c r="T274" i="14" s="1"/>
  <c r="T63" i="14" a="1"/>
  <c r="T63" i="14" s="1"/>
  <c r="U63" i="14" s="1"/>
  <c r="T82" i="14" a="1"/>
  <c r="T82" i="14" s="1"/>
  <c r="U82" i="14" s="1"/>
  <c r="T183" i="14" a="1"/>
  <c r="T183" i="14" s="1"/>
  <c r="U183" i="14" s="1"/>
  <c r="V183" i="14" s="1"/>
  <c r="T134" i="14" a="1"/>
  <c r="T134" i="14" s="1"/>
  <c r="U134" i="14" s="1"/>
  <c r="V134" i="14" s="1"/>
  <c r="T78" i="14" a="1"/>
  <c r="T78" i="14" s="1"/>
  <c r="U78" i="14" s="1"/>
  <c r="T265" i="14" a="1"/>
  <c r="T265" i="14" s="1"/>
  <c r="U265" i="14" s="1"/>
  <c r="V265" i="14" s="1"/>
  <c r="T105" i="14" a="1"/>
  <c r="T105" i="14" s="1"/>
  <c r="U105" i="14" s="1"/>
  <c r="T243" i="14" a="1"/>
  <c r="T243" i="14" s="1"/>
  <c r="U243" i="14" s="1"/>
  <c r="V243" i="14" s="1"/>
  <c r="T152" i="14" a="1"/>
  <c r="T152" i="14" s="1"/>
  <c r="U152" i="14" s="1"/>
  <c r="T143" i="14" a="1"/>
  <c r="T143" i="14" s="1"/>
  <c r="U143" i="14" s="1"/>
  <c r="T116" i="14" a="1"/>
  <c r="T116" i="14" s="1"/>
  <c r="U116" i="14" s="1"/>
  <c r="T121" i="14" a="1"/>
  <c r="T121" i="14" s="1"/>
  <c r="U121" i="14" s="1"/>
  <c r="T180" i="14" a="1"/>
  <c r="T180" i="14" s="1"/>
  <c r="U180" i="14" s="1"/>
  <c r="V180" i="14" s="1"/>
  <c r="T227" i="14" a="1"/>
  <c r="T227" i="14" s="1"/>
  <c r="U227" i="14" s="1"/>
  <c r="V227" i="14" s="1"/>
  <c r="T244" i="14" a="1"/>
  <c r="T244" i="14" s="1"/>
  <c r="U244" i="14" s="1"/>
  <c r="V244" i="14" s="1"/>
  <c r="T350" i="14" a="1"/>
  <c r="T350" i="14" s="1"/>
  <c r="T211" i="14" a="1"/>
  <c r="T211" i="14" s="1"/>
  <c r="U211" i="14" s="1"/>
  <c r="V211" i="14" s="1"/>
  <c r="T287" i="14" a="1"/>
  <c r="T287" i="14" s="1"/>
  <c r="T115" i="14" a="1"/>
  <c r="T115" i="14" s="1"/>
  <c r="U115" i="14" s="1"/>
  <c r="T102" i="14" a="1"/>
  <c r="T102" i="14" s="1"/>
  <c r="U102" i="14" s="1"/>
  <c r="T69" i="14" a="1"/>
  <c r="T69" i="14" s="1"/>
  <c r="U69" i="14" s="1"/>
  <c r="T138" i="14" a="1"/>
  <c r="T138" i="14" s="1"/>
  <c r="U138" i="14" s="1"/>
  <c r="T215" i="14" a="1"/>
  <c r="T215" i="14" s="1"/>
  <c r="U215" i="14" s="1"/>
  <c r="V215" i="14" s="1"/>
  <c r="T190" i="14" a="1"/>
  <c r="T190" i="14" s="1"/>
  <c r="U190" i="14" s="1"/>
  <c r="V190" i="14" s="1"/>
  <c r="T117" i="14" a="1"/>
  <c r="T117" i="14" s="1"/>
  <c r="U117" i="14" s="1"/>
  <c r="T280" i="14" a="1"/>
  <c r="T280" i="14" s="1"/>
  <c r="U280" i="14" s="1"/>
  <c r="T216" i="14" a="1"/>
  <c r="T216" i="14" s="1"/>
  <c r="U216" i="14" s="1"/>
  <c r="V216" i="14" s="1"/>
  <c r="T313" i="14" a="1"/>
  <c r="T313" i="14" s="1"/>
  <c r="T68" i="14" a="1"/>
  <c r="T68" i="14" s="1"/>
  <c r="U68" i="14" s="1"/>
  <c r="V68" i="14" s="1"/>
  <c r="T191" i="14" a="1"/>
  <c r="T191" i="14" s="1"/>
  <c r="U191" i="14" s="1"/>
  <c r="V191" i="14" s="1"/>
  <c r="T157" i="14" a="1"/>
  <c r="T157" i="14" s="1"/>
  <c r="U157" i="14" s="1"/>
  <c r="T231" i="14" a="1"/>
  <c r="T231" i="14" s="1"/>
  <c r="U231" i="14" s="1"/>
  <c r="V231" i="14" s="1"/>
  <c r="T286" i="14" a="1"/>
  <c r="T286" i="14" s="1"/>
  <c r="T257" i="14" a="1"/>
  <c r="T257" i="14" s="1"/>
  <c r="U257" i="14" s="1"/>
  <c r="V257" i="14" s="1"/>
  <c r="T329" i="14" a="1"/>
  <c r="T329" i="14" s="1"/>
  <c r="T359" i="14" a="1"/>
  <c r="T359" i="14" s="1"/>
  <c r="T260" i="14" a="1"/>
  <c r="T260" i="14" s="1"/>
  <c r="U260" i="14" s="1"/>
  <c r="V260" i="14" s="1"/>
  <c r="T185" i="14" a="1"/>
  <c r="T185" i="14" s="1"/>
  <c r="U185" i="14" s="1"/>
  <c r="V185" i="14" s="1"/>
  <c r="T48" i="14" a="1"/>
  <c r="T48" i="14" s="1"/>
  <c r="U48" i="14" s="1"/>
  <c r="T453" i="14" a="1"/>
  <c r="T453" i="14" s="1"/>
  <c r="U453" i="14" s="1"/>
  <c r="V453" i="14" s="1"/>
  <c r="T419" i="14" a="1"/>
  <c r="T419" i="14" s="1"/>
  <c r="T347" i="14" a="1"/>
  <c r="T347" i="14" s="1"/>
  <c r="T34" i="14" a="1"/>
  <c r="T34" i="14" s="1"/>
  <c r="U34" i="14" s="1"/>
  <c r="T108" i="14" a="1"/>
  <c r="T108" i="14" s="1"/>
  <c r="U108" i="14" s="1"/>
  <c r="T111" i="14" a="1"/>
  <c r="T111" i="14" s="1"/>
  <c r="U111" i="14" s="1"/>
  <c r="T51" i="14" a="1"/>
  <c r="T51" i="14" s="1"/>
  <c r="U51" i="14" s="1"/>
  <c r="T192" i="14" a="1"/>
  <c r="T192" i="14" s="1"/>
  <c r="U192" i="14" s="1"/>
  <c r="V192" i="14" s="1"/>
  <c r="T164" i="14" a="1"/>
  <c r="T164" i="14" s="1"/>
  <c r="U164" i="14" s="1"/>
  <c r="T218" i="14" a="1"/>
  <c r="T218" i="14" s="1"/>
  <c r="U218" i="14" s="1"/>
  <c r="V218" i="14" s="1"/>
  <c r="T247" i="14" a="1"/>
  <c r="T247" i="14" s="1"/>
  <c r="U247" i="14" s="1"/>
  <c r="V247" i="14" s="1"/>
  <c r="T225" i="14" a="1"/>
  <c r="T225" i="14" s="1"/>
  <c r="U225" i="14" s="1"/>
  <c r="V225" i="14" s="1"/>
  <c r="T271" i="14" a="1"/>
  <c r="T271" i="14" s="1"/>
  <c r="T318" i="14" a="1"/>
  <c r="T318" i="14" s="1"/>
  <c r="T483" i="14" a="1"/>
  <c r="T483" i="14" s="1"/>
  <c r="U483" i="14" s="1"/>
  <c r="V483" i="14" s="1"/>
  <c r="T452" i="14" a="1"/>
  <c r="T452" i="14" s="1"/>
  <c r="U452" i="14" s="1"/>
  <c r="V452" i="14" s="1"/>
  <c r="T378" i="14" a="1"/>
  <c r="T378" i="14" s="1"/>
  <c r="T72" i="14" a="1"/>
  <c r="T72" i="14" s="1"/>
  <c r="U72" i="14" s="1"/>
  <c r="T103" i="14" a="1"/>
  <c r="T103" i="14" s="1"/>
  <c r="U103" i="14" s="1"/>
  <c r="T165" i="14" a="1"/>
  <c r="T165" i="14" s="1"/>
  <c r="U165" i="14" s="1"/>
  <c r="T222" i="14" a="1"/>
  <c r="T222" i="14" s="1"/>
  <c r="U222" i="14" s="1"/>
  <c r="V222" i="14" s="1"/>
  <c r="T340" i="14" a="1"/>
  <c r="T340" i="14" s="1"/>
  <c r="T253" i="14" a="1"/>
  <c r="T253" i="14" s="1"/>
  <c r="U253" i="14" s="1"/>
  <c r="V253" i="14" s="1"/>
  <c r="T113" i="14" a="1"/>
  <c r="T113" i="14" s="1"/>
  <c r="U113" i="14" s="1"/>
  <c r="T166" i="14" a="1"/>
  <c r="T166" i="14" s="1"/>
  <c r="U166" i="14" s="1"/>
  <c r="T128" i="14" a="1"/>
  <c r="T128" i="14" s="1"/>
  <c r="U128" i="14" s="1"/>
  <c r="T175" i="14" a="1"/>
  <c r="T175" i="14" s="1"/>
  <c r="U175" i="14" s="1"/>
  <c r="T255" i="14" a="1"/>
  <c r="T255" i="14" s="1"/>
  <c r="U255" i="14" s="1"/>
  <c r="V255" i="14" s="1"/>
  <c r="T294" i="14" a="1"/>
  <c r="T294" i="14" s="1"/>
  <c r="T366" i="14" a="1"/>
  <c r="T366" i="14" s="1"/>
  <c r="T249" i="14" a="1"/>
  <c r="T249" i="14" s="1"/>
  <c r="U249" i="14" s="1"/>
  <c r="V249" i="14" s="1"/>
  <c r="T235" i="14" a="1"/>
  <c r="T235" i="14" s="1"/>
  <c r="U235" i="14" s="1"/>
  <c r="V235" i="14" s="1"/>
  <c r="T303" i="14" a="1"/>
  <c r="T303" i="14" s="1"/>
  <c r="T342" i="14" a="1"/>
  <c r="T342" i="14" s="1"/>
  <c r="T26" i="14" a="1"/>
  <c r="T26" i="14" s="1"/>
  <c r="U26" i="14" s="1"/>
  <c r="T140" i="14" a="1"/>
  <c r="T140" i="14" s="1"/>
  <c r="U140" i="14" s="1"/>
  <c r="T53" i="14" a="1"/>
  <c r="T53" i="14" s="1"/>
  <c r="U53" i="14" s="1"/>
  <c r="T182" i="14" a="1"/>
  <c r="T182" i="14" s="1"/>
  <c r="U182" i="14" s="1"/>
  <c r="V182" i="14" s="1"/>
  <c r="T169" i="14" a="1"/>
  <c r="T169" i="14" s="1"/>
  <c r="U169" i="14" s="1"/>
  <c r="T150" i="14" a="1"/>
  <c r="T150" i="14" s="1"/>
  <c r="U150" i="14" s="1"/>
  <c r="T295" i="14" a="1"/>
  <c r="T295" i="14" s="1"/>
  <c r="T236" i="14" a="1"/>
  <c r="T236" i="14" s="1"/>
  <c r="U236" i="14" s="1"/>
  <c r="V236" i="14" s="1"/>
  <c r="T44" i="14" a="1"/>
  <c r="T44" i="14" s="1"/>
  <c r="U44" i="14" s="1"/>
  <c r="T118" i="14" a="1"/>
  <c r="T118" i="14" s="1"/>
  <c r="U118" i="14" s="1"/>
  <c r="T144" i="14" a="1"/>
  <c r="T144" i="14" s="1"/>
  <c r="U144" i="14" s="1"/>
  <c r="T171" i="14" a="1"/>
  <c r="T171" i="14" s="1"/>
  <c r="U171" i="14" s="1"/>
  <c r="T126" i="14" a="1"/>
  <c r="T126" i="14" s="1"/>
  <c r="U126" i="14" s="1"/>
  <c r="T219" i="14" a="1"/>
  <c r="T219" i="14" s="1"/>
  <c r="U219" i="14" s="1"/>
  <c r="V219" i="14" s="1"/>
  <c r="T285" i="14" a="1"/>
  <c r="T285" i="14" s="1"/>
  <c r="T339" i="14" a="1"/>
  <c r="T339" i="14" s="1"/>
  <c r="T379" i="14" a="1"/>
  <c r="T379" i="14" s="1"/>
  <c r="T273" i="14" a="1"/>
  <c r="T273" i="14" s="1"/>
  <c r="T321" i="14" a="1"/>
  <c r="T321" i="14" s="1"/>
  <c r="T463" i="14" a="1"/>
  <c r="T463" i="14" s="1"/>
  <c r="U463" i="14" s="1"/>
  <c r="V463" i="14" s="1"/>
  <c r="T482" i="14" a="1"/>
  <c r="T482" i="14" s="1"/>
  <c r="U482" i="14" s="1"/>
  <c r="V482" i="14" s="1"/>
  <c r="T423" i="14" a="1"/>
  <c r="T423" i="14" s="1"/>
  <c r="T382" i="14" a="1"/>
  <c r="T382" i="14" s="1"/>
  <c r="T474" i="14" a="1"/>
  <c r="T474" i="14" s="1"/>
  <c r="U474" i="14" s="1"/>
  <c r="V474" i="14" s="1"/>
  <c r="T355" i="14" a="1"/>
  <c r="T355" i="14" s="1"/>
  <c r="T477" i="14" a="1"/>
  <c r="T477" i="14" s="1"/>
  <c r="U477" i="14" s="1"/>
  <c r="V477" i="14" s="1"/>
  <c r="T403" i="14" a="1"/>
  <c r="T403" i="14" s="1"/>
  <c r="T360" i="14" a="1"/>
  <c r="T360" i="14" s="1"/>
  <c r="T392" i="14" a="1"/>
  <c r="T392" i="14" s="1"/>
  <c r="T456" i="14" a="1"/>
  <c r="T456" i="14" s="1"/>
  <c r="U456" i="14" s="1"/>
  <c r="V456" i="14" s="1"/>
  <c r="T239" i="14" a="1"/>
  <c r="T239" i="14" s="1"/>
  <c r="U239" i="14" s="1"/>
  <c r="V239" i="14" s="1"/>
  <c r="T241" i="14" a="1"/>
  <c r="T241" i="14" s="1"/>
  <c r="U241" i="14" s="1"/>
  <c r="V241" i="14" s="1"/>
  <c r="T348" i="14" a="1"/>
  <c r="T348" i="14" s="1"/>
  <c r="T57" i="14" a="1"/>
  <c r="T57" i="14" s="1"/>
  <c r="U57" i="14" s="1"/>
  <c r="T104" i="14" a="1"/>
  <c r="T104" i="14" s="1"/>
  <c r="U104" i="14" s="1"/>
  <c r="T137" i="14" a="1"/>
  <c r="T137" i="14" s="1"/>
  <c r="U137" i="14" s="1"/>
  <c r="T204" i="14" a="1"/>
  <c r="T204" i="14" s="1"/>
  <c r="U204" i="14" s="1"/>
  <c r="V204" i="14" s="1"/>
  <c r="T181" i="14" a="1"/>
  <c r="T181" i="14" s="1"/>
  <c r="U181" i="14" s="1"/>
  <c r="V181" i="14" s="1"/>
  <c r="T43" i="14" a="1"/>
  <c r="T43" i="14" s="1"/>
  <c r="U43" i="14" s="1"/>
  <c r="T163" i="14" a="1"/>
  <c r="T163" i="14" s="1"/>
  <c r="U163" i="14" s="1"/>
  <c r="T101" i="14" a="1"/>
  <c r="T101" i="14" s="1"/>
  <c r="U101" i="14" s="1"/>
  <c r="T123" i="14" a="1"/>
  <c r="T123" i="14" s="1"/>
  <c r="U123" i="14" s="1"/>
  <c r="T207" i="14" a="1"/>
  <c r="T207" i="14" s="1"/>
  <c r="U207" i="14" s="1"/>
  <c r="V207" i="14" s="1"/>
  <c r="T305" i="14" a="1"/>
  <c r="T305" i="14" s="1"/>
  <c r="T54" i="14" a="1"/>
  <c r="T54" i="14" s="1"/>
  <c r="U54" i="14" s="1"/>
  <c r="T91" i="14" a="1"/>
  <c r="T91" i="14" s="1"/>
  <c r="U91" i="14" s="1"/>
  <c r="T145" i="14" a="1"/>
  <c r="T145" i="14" s="1"/>
  <c r="U145" i="14" s="1"/>
  <c r="T177" i="14" a="1"/>
  <c r="T177" i="14" s="1"/>
  <c r="U177" i="14" s="1"/>
  <c r="T80" i="14" a="1"/>
  <c r="T80" i="14" s="1"/>
  <c r="U80" i="14" s="1"/>
  <c r="T258" i="14" a="1"/>
  <c r="T258" i="14" s="1"/>
  <c r="U258" i="14" s="1"/>
  <c r="V258" i="14" s="1"/>
  <c r="T221" i="14" a="1"/>
  <c r="T221" i="14" s="1"/>
  <c r="U221" i="14" s="1"/>
  <c r="V221" i="14" s="1"/>
  <c r="T251" i="14" a="1"/>
  <c r="T251" i="14" s="1"/>
  <c r="U251" i="14" s="1"/>
  <c r="V251" i="14" s="1"/>
  <c r="T232" i="14" a="1"/>
  <c r="T232" i="14" s="1"/>
  <c r="U232" i="14" s="1"/>
  <c r="V232" i="14" s="1"/>
  <c r="T435" i="14" a="1"/>
  <c r="T435" i="14" s="1"/>
  <c r="U435" i="14" s="1"/>
  <c r="V435" i="14" s="1"/>
  <c r="T406" i="14" a="1"/>
  <c r="T406" i="14" s="1"/>
  <c r="T357" i="14" a="1"/>
  <c r="T357" i="14" s="1"/>
  <c r="T444" i="14" a="1"/>
  <c r="T444" i="14" s="1"/>
  <c r="U444" i="14" s="1"/>
  <c r="V444" i="14" s="1"/>
  <c r="T414" i="14" a="1"/>
  <c r="T414" i="14" s="1"/>
  <c r="T361" i="14" a="1"/>
  <c r="T361" i="14" s="1"/>
  <c r="T193" i="14" a="1"/>
  <c r="T193" i="14" s="1"/>
  <c r="U193" i="14" s="1"/>
  <c r="V193" i="14" s="1"/>
  <c r="T252" i="14" a="1"/>
  <c r="T252" i="14" s="1"/>
  <c r="U252" i="14" s="1"/>
  <c r="V252" i="14" s="1"/>
  <c r="T299" i="14" a="1"/>
  <c r="T299" i="14" s="1"/>
  <c r="T333" i="14" a="1"/>
  <c r="T333" i="14" s="1"/>
  <c r="T468" i="14" a="1"/>
  <c r="T468" i="14" s="1"/>
  <c r="U468" i="14" s="1"/>
  <c r="V468" i="14" s="1"/>
  <c r="T437" i="14" a="1"/>
  <c r="T437" i="14" s="1"/>
  <c r="U437" i="14" s="1"/>
  <c r="V437" i="14" s="1"/>
  <c r="T465" i="14" a="1"/>
  <c r="T465" i="14" s="1"/>
  <c r="U465" i="14" s="1"/>
  <c r="V465" i="14" s="1"/>
  <c r="T282" i="14" a="1"/>
  <c r="T282" i="14" s="1"/>
  <c r="T50" i="14" a="1"/>
  <c r="T50" i="14" s="1"/>
  <c r="U50" i="14" s="1"/>
  <c r="T75" i="14" a="1"/>
  <c r="T75" i="14" s="1"/>
  <c r="U75" i="14" s="1"/>
  <c r="T420" i="14" a="1"/>
  <c r="T420" i="14" s="1"/>
  <c r="U420" i="14" s="1"/>
  <c r="V420" i="14" s="1"/>
  <c r="T424" i="14" a="1"/>
  <c r="T424" i="14" s="1"/>
  <c r="T100" i="14" a="1"/>
  <c r="T100" i="14" s="1"/>
  <c r="U100" i="14" s="1"/>
  <c r="T89" i="14" a="1"/>
  <c r="T89" i="14" s="1"/>
  <c r="U89" i="14" s="1"/>
  <c r="T198" i="14" a="1"/>
  <c r="T198" i="14" s="1"/>
  <c r="U198" i="14" s="1"/>
  <c r="V198" i="14" s="1"/>
  <c r="T188" i="14" a="1"/>
  <c r="T188" i="14" s="1"/>
  <c r="U188" i="14" s="1"/>
  <c r="V188" i="14" s="1"/>
  <c r="T229" i="14" a="1"/>
  <c r="T229" i="14" s="1"/>
  <c r="U229" i="14" s="1"/>
  <c r="V229" i="14" s="1"/>
  <c r="T319" i="14" a="1"/>
  <c r="T319" i="14" s="1"/>
  <c r="T130" i="14" a="1"/>
  <c r="T130" i="14" s="1"/>
  <c r="U130" i="14" s="1"/>
  <c r="T135" i="14" a="1"/>
  <c r="T135" i="14" s="1"/>
  <c r="U135" i="14" s="1"/>
  <c r="T237" i="14" a="1"/>
  <c r="T237" i="14" s="1"/>
  <c r="U237" i="14" s="1"/>
  <c r="V237" i="14" s="1"/>
  <c r="T203" i="14" a="1"/>
  <c r="T203" i="14" s="1"/>
  <c r="U203" i="14" s="1"/>
  <c r="V203" i="14" s="1"/>
  <c r="T276" i="14" a="1"/>
  <c r="T276" i="14" s="1"/>
  <c r="T328" i="14" a="1"/>
  <c r="T328" i="14" s="1"/>
  <c r="T194" i="14" a="1"/>
  <c r="T194" i="14" s="1"/>
  <c r="U194" i="14" s="1"/>
  <c r="V194" i="14" s="1"/>
  <c r="T270" i="14" a="1"/>
  <c r="T270" i="14" s="1"/>
  <c r="T320" i="14" a="1"/>
  <c r="T320" i="14" s="1"/>
  <c r="U320" i="14" s="1"/>
  <c r="T25" i="14" a="1"/>
  <c r="T25" i="14" s="1"/>
  <c r="U25" i="14" s="1"/>
  <c r="T208" i="14" a="1"/>
  <c r="T208" i="14" s="1"/>
  <c r="U208" i="14" s="1"/>
  <c r="V208" i="14" s="1"/>
  <c r="T147" i="14" a="1"/>
  <c r="T147" i="14" s="1"/>
  <c r="U147" i="14" s="1"/>
  <c r="T228" i="14" a="1"/>
  <c r="T228" i="14" s="1"/>
  <c r="U228" i="14" s="1"/>
  <c r="V228" i="14" s="1"/>
  <c r="T189" i="14" a="1"/>
  <c r="T189" i="14" s="1"/>
  <c r="U189" i="14" s="1"/>
  <c r="V189" i="14" s="1"/>
  <c r="T254" i="14" a="1"/>
  <c r="T254" i="14" s="1"/>
  <c r="U254" i="14" s="1"/>
  <c r="V254" i="14" s="1"/>
  <c r="T323" i="14" a="1"/>
  <c r="T323" i="14" s="1"/>
  <c r="T195" i="14" a="1"/>
  <c r="T195" i="14" s="1"/>
  <c r="U195" i="14" s="1"/>
  <c r="V195" i="14" s="1"/>
  <c r="T168" i="14" a="1"/>
  <c r="T168" i="14" s="1"/>
  <c r="U168" i="14" s="1"/>
  <c r="T322" i="14" a="1"/>
  <c r="T322" i="14" s="1"/>
  <c r="T30" i="14" a="1"/>
  <c r="T30" i="14" s="1"/>
  <c r="U30" i="14" s="1"/>
  <c r="T38" i="14" a="1"/>
  <c r="T38" i="14" s="1"/>
  <c r="U38" i="14" s="1"/>
  <c r="T141" i="14" a="1"/>
  <c r="T141" i="14" s="1"/>
  <c r="U141" i="14" s="1"/>
  <c r="T79" i="14" a="1"/>
  <c r="T79" i="14" s="1"/>
  <c r="U79" i="14" s="1"/>
  <c r="T212" i="14" a="1"/>
  <c r="T212" i="14" s="1"/>
  <c r="U212" i="14" s="1"/>
  <c r="V212" i="14" s="1"/>
  <c r="T269" i="14" a="1"/>
  <c r="T269" i="14" s="1"/>
  <c r="T162" i="14" a="1"/>
  <c r="T162" i="14" s="1"/>
  <c r="U162" i="14" s="1"/>
  <c r="T264" i="14" a="1"/>
  <c r="T264" i="14" s="1"/>
  <c r="U264" i="14" s="1"/>
  <c r="T317" i="14" a="1"/>
  <c r="T317" i="14" s="1"/>
  <c r="T351" i="14" a="1"/>
  <c r="T351" i="14" s="1"/>
  <c r="T399" i="14" a="1"/>
  <c r="T399" i="14" s="1"/>
  <c r="T292" i="14" a="1"/>
  <c r="T292" i="14" s="1"/>
  <c r="T346" i="14" a="1"/>
  <c r="T346" i="14" s="1"/>
  <c r="T431" i="14" a="1"/>
  <c r="T431" i="14" s="1"/>
  <c r="U431" i="14" s="1"/>
  <c r="V431" i="14" s="1"/>
  <c r="T466" i="14" a="1"/>
  <c r="T466" i="14" s="1"/>
  <c r="U466" i="14" s="1"/>
  <c r="V466" i="14" s="1"/>
  <c r="T439" i="14" a="1"/>
  <c r="T439" i="14" s="1"/>
  <c r="U439" i="14" s="1"/>
  <c r="V439" i="14" s="1"/>
  <c r="T408" i="14" a="1"/>
  <c r="T408" i="14" s="1"/>
  <c r="T367" i="14" a="1"/>
  <c r="T367" i="14" s="1"/>
  <c r="T397" i="14" a="1"/>
  <c r="T397" i="14" s="1"/>
  <c r="T263" i="14" a="1"/>
  <c r="T263" i="14" s="1"/>
  <c r="U263" i="14" s="1"/>
  <c r="V263" i="14" s="1"/>
  <c r="T306" i="14" a="1"/>
  <c r="T306" i="14" s="1"/>
  <c r="T344" i="14" a="1"/>
  <c r="T344" i="14" s="1"/>
  <c r="T422" i="14" a="1"/>
  <c r="T422" i="14" s="1"/>
  <c r="T383" i="14" a="1"/>
  <c r="T383" i="14" s="1"/>
  <c r="T418" i="14" a="1"/>
  <c r="T418" i="14" s="1"/>
  <c r="T464" i="14" a="1"/>
  <c r="T464" i="14" s="1"/>
  <c r="U464" i="14" s="1"/>
  <c r="V464" i="14" s="1"/>
  <c r="T36" i="14" a="1"/>
  <c r="T36" i="14" s="1"/>
  <c r="U36" i="14" s="1"/>
  <c r="T84" i="14" a="1"/>
  <c r="T84" i="14" s="1"/>
  <c r="U84" i="14" s="1"/>
  <c r="T381" i="14" a="1"/>
  <c r="T381" i="14" s="1"/>
  <c r="T146" i="14" a="1"/>
  <c r="T146" i="14" s="1"/>
  <c r="U146" i="14" s="1"/>
  <c r="T132" i="14" a="1"/>
  <c r="T132" i="14" s="1"/>
  <c r="U132" i="14" s="1"/>
  <c r="T201" i="14" a="1"/>
  <c r="T201" i="14" s="1"/>
  <c r="U201" i="14" s="1"/>
  <c r="V201" i="14" s="1"/>
  <c r="T242" i="14" a="1"/>
  <c r="T242" i="14" s="1"/>
  <c r="U242" i="14" s="1"/>
  <c r="V242" i="14" s="1"/>
  <c r="T76" i="14" a="1"/>
  <c r="T76" i="14" s="1"/>
  <c r="U76" i="14" s="1"/>
  <c r="T85" i="14" a="1"/>
  <c r="T85" i="14" s="1"/>
  <c r="U85" i="14" s="1"/>
  <c r="T64" i="14" a="1"/>
  <c r="T64" i="14" s="1"/>
  <c r="U64" i="14" s="1"/>
  <c r="T167" i="14" a="1"/>
  <c r="T167" i="14" s="1"/>
  <c r="U167" i="14" s="1"/>
  <c r="T90" i="14" a="1"/>
  <c r="T90" i="14" s="1"/>
  <c r="U90" i="14" s="1"/>
  <c r="V90" i="14" s="1"/>
  <c r="T230" i="14" a="1"/>
  <c r="T230" i="14" s="1"/>
  <c r="U230" i="14" s="1"/>
  <c r="V230" i="14" s="1"/>
  <c r="T296" i="14" a="1"/>
  <c r="T296" i="14" s="1"/>
  <c r="T277" i="14" a="1"/>
  <c r="T277" i="14" s="1"/>
  <c r="T341" i="14" a="1"/>
  <c r="T341" i="14" s="1"/>
  <c r="T224" i="14" a="1"/>
  <c r="T224" i="14" s="1"/>
  <c r="U224" i="14" s="1"/>
  <c r="V224" i="14" s="1"/>
  <c r="T210" i="14" a="1"/>
  <c r="T210" i="14" s="1"/>
  <c r="U210" i="14" s="1"/>
  <c r="V210" i="14" s="1"/>
  <c r="T330" i="14" a="1"/>
  <c r="T330" i="14" s="1"/>
  <c r="T127" i="14" a="1"/>
  <c r="T127" i="14" s="1"/>
  <c r="U127" i="14" s="1"/>
  <c r="T170" i="14" a="1"/>
  <c r="T170" i="14" s="1"/>
  <c r="U170" i="14" s="1"/>
  <c r="T343" i="14" a="1"/>
  <c r="T343" i="14" s="1"/>
  <c r="T197" i="14" a="1"/>
  <c r="T197" i="14" s="1"/>
  <c r="U197" i="14" s="1"/>
  <c r="V197" i="14" s="1"/>
  <c r="T283" i="14" a="1"/>
  <c r="T283" i="14" s="1"/>
  <c r="T325" i="14" a="1"/>
  <c r="T325" i="14" s="1"/>
  <c r="T37" i="14" a="1"/>
  <c r="T37" i="14" s="1"/>
  <c r="U37" i="14" s="1"/>
  <c r="T131" i="14" a="1"/>
  <c r="T131" i="14" s="1"/>
  <c r="U131" i="14" s="1"/>
  <c r="T158" i="14" a="1"/>
  <c r="T158" i="14" s="1"/>
  <c r="U158" i="14" s="1"/>
  <c r="T70" i="14" a="1"/>
  <c r="T70" i="14" s="1"/>
  <c r="U70" i="14" s="1"/>
  <c r="T369" i="14" a="1"/>
  <c r="T369" i="14" s="1"/>
  <c r="T149" i="14" a="1"/>
  <c r="T149" i="14" s="1"/>
  <c r="U149" i="14" s="1"/>
  <c r="T250" i="14" a="1"/>
  <c r="T250" i="14" s="1"/>
  <c r="U250" i="14" s="1"/>
  <c r="V250" i="14" s="1"/>
  <c r="T310" i="14" a="1"/>
  <c r="T310" i="14" s="1"/>
  <c r="U310" i="14" s="1"/>
  <c r="V310" i="14" s="1"/>
  <c r="T449" i="14" a="1"/>
  <c r="T449" i="14" s="1"/>
  <c r="U449" i="14" s="1"/>
  <c r="V449" i="14" s="1"/>
  <c r="T307" i="14" a="1"/>
  <c r="T307" i="14" s="1"/>
  <c r="T460" i="14" a="1"/>
  <c r="T460" i="14" s="1"/>
  <c r="U460" i="14" s="1"/>
  <c r="V460" i="14" s="1"/>
  <c r="T388" i="14" a="1"/>
  <c r="T388" i="14" s="1"/>
  <c r="T311" i="14" a="1"/>
  <c r="T311" i="14" s="1"/>
  <c r="T404" i="14" a="1"/>
  <c r="T404" i="14" s="1"/>
  <c r="T233" i="14" a="1"/>
  <c r="T233" i="14" s="1"/>
  <c r="U233" i="14" s="1"/>
  <c r="V233" i="14" s="1"/>
  <c r="T275" i="14" a="1"/>
  <c r="T275" i="14" s="1"/>
  <c r="T312" i="14" a="1"/>
  <c r="T312" i="14" s="1"/>
  <c r="U312" i="14" s="1"/>
  <c r="T416" i="14" a="1"/>
  <c r="T416" i="14" s="1"/>
  <c r="T412" i="14" a="1"/>
  <c r="T412" i="14" s="1"/>
  <c r="T223" i="14" a="1"/>
  <c r="T223" i="14" s="1"/>
  <c r="U223" i="14" s="1"/>
  <c r="V223" i="14" s="1"/>
  <c r="T266" i="14" a="1"/>
  <c r="T266" i="14" s="1"/>
  <c r="U266" i="14" s="1"/>
  <c r="V266" i="14" s="1"/>
  <c r="T457" i="14" a="1"/>
  <c r="T457" i="14" s="1"/>
  <c r="U457" i="14" s="1"/>
  <c r="V457" i="14" s="1"/>
  <c r="T421" i="14" a="1"/>
  <c r="T421" i="14" s="1"/>
  <c r="T481" i="14" a="1"/>
  <c r="T481" i="14" s="1"/>
  <c r="U481" i="14" s="1"/>
  <c r="V481" i="14" s="1"/>
  <c r="T373" i="14" a="1"/>
  <c r="T373" i="14" s="1"/>
  <c r="U373" i="14" s="1"/>
  <c r="T291" i="14" a="1"/>
  <c r="T291" i="14" s="1"/>
  <c r="T398" i="14" a="1"/>
  <c r="T398" i="14" s="1"/>
  <c r="U398" i="14" s="1"/>
  <c r="V398" i="14" s="1"/>
  <c r="T226" i="14" a="1"/>
  <c r="T226" i="14" s="1"/>
  <c r="U226" i="14" s="1"/>
  <c r="V226" i="14" s="1"/>
  <c r="T272" i="14" a="1"/>
  <c r="T272" i="14" s="1"/>
  <c r="T309" i="14" a="1"/>
  <c r="T309" i="14" s="1"/>
  <c r="T479" i="14" a="1"/>
  <c r="T479" i="14" s="1"/>
  <c r="U479" i="14" s="1"/>
  <c r="V479" i="14" s="1"/>
  <c r="T409" i="14" a="1"/>
  <c r="T409" i="14" s="1"/>
  <c r="T363" i="14" a="1"/>
  <c r="T363" i="14" s="1"/>
  <c r="T300" i="14" a="1"/>
  <c r="T300" i="14" s="1"/>
  <c r="T39" i="14" a="1"/>
  <c r="T39" i="14" s="1"/>
  <c r="U39" i="14" s="1"/>
  <c r="T279" i="14" a="1"/>
  <c r="T279" i="14" s="1"/>
  <c r="T315" i="14" a="1"/>
  <c r="T315" i="14" s="1"/>
  <c r="T480" i="14" a="1"/>
  <c r="T480" i="14" s="1"/>
  <c r="U480" i="14" s="1"/>
  <c r="V480" i="14" s="1"/>
  <c r="T475" i="14" a="1"/>
  <c r="T475" i="14" s="1"/>
  <c r="U475" i="14" s="1"/>
  <c r="V475" i="14" s="1"/>
  <c r="T440" i="14" a="1"/>
  <c r="T440" i="14" s="1"/>
  <c r="U440" i="14" s="1"/>
  <c r="V440" i="14" s="1"/>
  <c r="T410" i="14" a="1"/>
  <c r="T410" i="14" s="1"/>
  <c r="T375" i="14" a="1"/>
  <c r="T375" i="14" s="1"/>
  <c r="T47" i="14" a="1"/>
  <c r="T47" i="14" s="1"/>
  <c r="U47" i="14" s="1"/>
  <c r="T281" i="14" a="1"/>
  <c r="T281" i="14" s="1"/>
  <c r="T438" i="14" a="1"/>
  <c r="T438" i="14" s="1"/>
  <c r="U438" i="14" s="1"/>
  <c r="V438" i="14" s="1"/>
  <c r="T471" i="14" a="1"/>
  <c r="T471" i="14" s="1"/>
  <c r="U471" i="14" s="1"/>
  <c r="V471" i="14" s="1"/>
  <c r="T394" i="14" a="1"/>
  <c r="T394" i="14" s="1"/>
  <c r="U394" i="14" s="1"/>
  <c r="T386" i="14" a="1"/>
  <c r="T386" i="14" s="1"/>
  <c r="T246" i="14" a="1"/>
  <c r="T246" i="14" s="1"/>
  <c r="U246" i="14" s="1"/>
  <c r="V246" i="14" s="1"/>
  <c r="T288" i="14" a="1"/>
  <c r="T288" i="14" s="1"/>
  <c r="U288" i="14" s="1"/>
  <c r="V288" i="14" s="1"/>
  <c r="T326" i="14" a="1"/>
  <c r="T326" i="14" s="1"/>
  <c r="T447" i="14" a="1"/>
  <c r="T447" i="14" s="1"/>
  <c r="U447" i="14" s="1"/>
  <c r="V447" i="14" s="1"/>
  <c r="T391" i="14" a="1"/>
  <c r="T391" i="14" s="1"/>
  <c r="T434" i="14" a="1"/>
  <c r="T434" i="14" s="1"/>
  <c r="U434" i="14" s="1"/>
  <c r="V434" i="14" s="1"/>
  <c r="T400" i="14" a="1"/>
  <c r="T400" i="14" s="1"/>
  <c r="T358" i="14" a="1"/>
  <c r="T358" i="14" s="1"/>
  <c r="T173" i="14" a="1"/>
  <c r="T173" i="14" s="1"/>
  <c r="U173" i="14" s="1"/>
  <c r="T248" i="14" a="1"/>
  <c r="T248" i="14" s="1"/>
  <c r="U248" i="14" s="1"/>
  <c r="V248" i="14" s="1"/>
  <c r="T290" i="14" a="1"/>
  <c r="T290" i="14" s="1"/>
  <c r="T327" i="14" a="1"/>
  <c r="T327" i="14" s="1"/>
  <c r="T433" i="14" a="1"/>
  <c r="T433" i="14" s="1"/>
  <c r="U433" i="14" s="1"/>
  <c r="V433" i="14" s="1"/>
  <c r="T349" i="14" a="1"/>
  <c r="T349" i="14" s="1"/>
  <c r="T425" i="14" a="1"/>
  <c r="T425" i="14" s="1"/>
  <c r="U425" i="14" s="1"/>
  <c r="V425" i="14" s="1"/>
  <c r="T380" i="14" a="1"/>
  <c r="T380" i="14" s="1"/>
  <c r="T314" i="14" a="1"/>
  <c r="T314" i="14" s="1"/>
  <c r="T374" i="14" a="1"/>
  <c r="T374" i="14" s="1"/>
  <c r="T352" i="14" a="1"/>
  <c r="T352" i="14" s="1"/>
  <c r="T205" i="14" a="1"/>
  <c r="T205" i="14" s="1"/>
  <c r="U205" i="14" s="1"/>
  <c r="V205" i="14" s="1"/>
  <c r="T301" i="14" a="1"/>
  <c r="T301" i="14" s="1"/>
  <c r="T334" i="14" a="1"/>
  <c r="T334" i="14" s="1"/>
  <c r="T376" i="14" a="1"/>
  <c r="T376" i="14" s="1"/>
  <c r="U376" i="14" s="1"/>
  <c r="V376" i="14" s="1"/>
  <c r="T426" i="14" a="1"/>
  <c r="T426" i="14" s="1"/>
  <c r="U426" i="14" s="1"/>
  <c r="V426" i="14" s="1"/>
  <c r="T338" i="14" a="1"/>
  <c r="T338" i="14" s="1"/>
  <c r="T336" i="14" a="1"/>
  <c r="T336" i="14" s="1"/>
  <c r="T427" i="14" a="1"/>
  <c r="T427" i="14" s="1"/>
  <c r="U427" i="14" s="1"/>
  <c r="V427" i="14" s="1"/>
  <c r="T390" i="14" a="1"/>
  <c r="T390" i="14" s="1"/>
  <c r="T308" i="14" a="1"/>
  <c r="T308" i="14" s="1"/>
  <c r="T450" i="14" a="1"/>
  <c r="T450" i="14" s="1"/>
  <c r="U450" i="14" s="1"/>
  <c r="V450" i="14" s="1"/>
  <c r="T415" i="14" a="1"/>
  <c r="T415" i="14" s="1"/>
  <c r="T268" i="14" a="1"/>
  <c r="T268" i="14" s="1"/>
  <c r="S327" i="14"/>
  <c r="I481" i="14"/>
  <c r="M481" i="14" s="1"/>
  <c r="G437" i="14"/>
  <c r="N437" i="14" s="1"/>
  <c r="S393" i="14"/>
  <c r="I459" i="14"/>
  <c r="M459" i="14" s="1"/>
  <c r="S371" i="14"/>
  <c r="G481" i="14"/>
  <c r="N481" i="14" s="1"/>
  <c r="S305" i="14"/>
  <c r="G459" i="14"/>
  <c r="N459" i="14" s="1"/>
  <c r="S335" i="14"/>
  <c r="S379" i="14"/>
  <c r="I445" i="14"/>
  <c r="G423" i="14"/>
  <c r="G467" i="14"/>
  <c r="N467" i="14" s="1"/>
  <c r="S313" i="14"/>
  <c r="G445" i="14"/>
  <c r="N445" i="14" s="1"/>
  <c r="I467" i="14"/>
  <c r="M467" i="14" s="1"/>
  <c r="S291" i="14"/>
  <c r="S361" i="14"/>
  <c r="S273" i="14"/>
  <c r="S339" i="14"/>
  <c r="S383" i="14"/>
  <c r="I427" i="14"/>
  <c r="M427" i="14" s="1"/>
  <c r="S325" i="14"/>
  <c r="G479" i="14"/>
  <c r="N479" i="14" s="1"/>
  <c r="G435" i="14"/>
  <c r="N435" i="14" s="1"/>
  <c r="S369" i="14"/>
  <c r="S281" i="14"/>
  <c r="S347" i="14"/>
  <c r="G457" i="14"/>
  <c r="N457" i="14" s="1"/>
  <c r="S391" i="14"/>
  <c r="I435" i="14"/>
  <c r="M435" i="14" s="1"/>
  <c r="V264" i="14"/>
  <c r="S377" i="14"/>
  <c r="G443" i="14"/>
  <c r="N443" i="14" s="1"/>
  <c r="I465" i="14"/>
  <c r="O465" i="14" s="1"/>
  <c r="S333" i="14"/>
  <c r="G465" i="14"/>
  <c r="N465" i="14" s="1"/>
  <c r="S311" i="14"/>
  <c r="S289" i="14"/>
  <c r="S355" i="14"/>
  <c r="I443" i="14"/>
  <c r="M443" i="14" s="1"/>
  <c r="G421" i="14"/>
  <c r="I477" i="14"/>
  <c r="M477" i="14" s="1"/>
  <c r="S345" i="14"/>
  <c r="S323" i="14"/>
  <c r="S301" i="14"/>
  <c r="S367" i="14"/>
  <c r="I455" i="14"/>
  <c r="M455" i="14" s="1"/>
  <c r="S272" i="14"/>
  <c r="G470" i="14"/>
  <c r="N470" i="14" s="1"/>
  <c r="I470" i="14"/>
  <c r="O470" i="14" s="1"/>
  <c r="I426" i="14"/>
  <c r="M426" i="14" s="1"/>
  <c r="G448" i="14"/>
  <c r="N448" i="14" s="1"/>
  <c r="S382" i="14"/>
  <c r="S338" i="14"/>
  <c r="G426" i="14"/>
  <c r="N426" i="14" s="1"/>
  <c r="S316" i="14"/>
  <c r="I485" i="14"/>
  <c r="M485" i="14" s="1"/>
  <c r="G463" i="14"/>
  <c r="N463" i="14" s="1"/>
  <c r="S331" i="14"/>
  <c r="G441" i="14"/>
  <c r="N441" i="14" s="1"/>
  <c r="I463" i="14"/>
  <c r="S309" i="14"/>
  <c r="G485" i="14"/>
  <c r="N485" i="14" s="1"/>
  <c r="S397" i="14"/>
  <c r="S375" i="14"/>
  <c r="O199" i="14"/>
  <c r="S293" i="14"/>
  <c r="S337" i="14"/>
  <c r="G425" i="14"/>
  <c r="N425" i="14" s="1"/>
  <c r="I447" i="14"/>
  <c r="S359" i="14"/>
  <c r="G469" i="14"/>
  <c r="N469" i="14" s="1"/>
  <c r="I469" i="14"/>
  <c r="O469" i="14" s="1"/>
  <c r="G447" i="14"/>
  <c r="N447" i="14" s="1"/>
  <c r="S315" i="14"/>
  <c r="S297" i="14"/>
  <c r="G473" i="14"/>
  <c r="N473" i="14" s="1"/>
  <c r="I451" i="14"/>
  <c r="S319" i="14"/>
  <c r="S275" i="14"/>
  <c r="S341" i="14"/>
  <c r="G429" i="14"/>
  <c r="N429" i="14" s="1"/>
  <c r="I473" i="14"/>
  <c r="O473" i="14" s="1"/>
  <c r="I429" i="14"/>
  <c r="M429" i="14" s="1"/>
  <c r="G451" i="14"/>
  <c r="N451" i="14" s="1"/>
  <c r="S350" i="14"/>
  <c r="G482" i="14"/>
  <c r="N482" i="14" s="1"/>
  <c r="S328" i="14"/>
  <c r="G460" i="14"/>
  <c r="N460" i="14" s="1"/>
  <c r="S306" i="14"/>
  <c r="S284" i="14"/>
  <c r="I482" i="14"/>
  <c r="O482" i="14" s="1"/>
  <c r="I460" i="14"/>
  <c r="I438" i="14"/>
  <c r="M438" i="14" s="1"/>
  <c r="G438" i="14"/>
  <c r="N438" i="14" s="1"/>
  <c r="S321" i="14"/>
  <c r="I475" i="14"/>
  <c r="O475" i="14" s="1"/>
  <c r="G475" i="14"/>
  <c r="N475" i="14" s="1"/>
  <c r="S387" i="14"/>
  <c r="I453" i="14"/>
  <c r="S365" i="14"/>
  <c r="G453" i="14"/>
  <c r="N453" i="14" s="1"/>
  <c r="S299" i="14"/>
  <c r="G431" i="14"/>
  <c r="N431" i="14" s="1"/>
  <c r="G432" i="14"/>
  <c r="N432" i="14" s="1"/>
  <c r="S388" i="14"/>
  <c r="S278" i="14"/>
  <c r="G476" i="14"/>
  <c r="N476" i="14" s="1"/>
  <c r="I432" i="14"/>
  <c r="M432" i="14" s="1"/>
  <c r="G454" i="14"/>
  <c r="N454" i="14" s="1"/>
  <c r="S366" i="14"/>
  <c r="M407" i="14"/>
  <c r="S357" i="14"/>
  <c r="S378" i="14"/>
  <c r="O185" i="14"/>
  <c r="S362" i="14"/>
  <c r="S318" i="14"/>
  <c r="G428" i="14"/>
  <c r="N428" i="14" s="1"/>
  <c r="I472" i="14"/>
  <c r="M472" i="14" s="1"/>
  <c r="S296" i="14"/>
  <c r="G472" i="14"/>
  <c r="N472" i="14" s="1"/>
  <c r="I450" i="14"/>
  <c r="S340" i="14"/>
  <c r="G450" i="14"/>
  <c r="N450" i="14" s="1"/>
  <c r="S286" i="14"/>
  <c r="I484" i="14"/>
  <c r="M484" i="14" s="1"/>
  <c r="G484" i="14"/>
  <c r="N484" i="14" s="1"/>
  <c r="I440" i="14"/>
  <c r="M440" i="14" s="1"/>
  <c r="S396" i="14"/>
  <c r="G462" i="14"/>
  <c r="N462" i="14" s="1"/>
  <c r="S352" i="14"/>
  <c r="S330" i="14"/>
  <c r="G440" i="14"/>
  <c r="N440" i="14" s="1"/>
  <c r="S351" i="14"/>
  <c r="G439" i="14"/>
  <c r="N439" i="14" s="1"/>
  <c r="S395" i="14"/>
  <c r="I461" i="14"/>
  <c r="G483" i="14"/>
  <c r="N483" i="14" s="1"/>
  <c r="S329" i="14"/>
  <c r="G461" i="14"/>
  <c r="N461" i="14" s="1"/>
  <c r="I483" i="14"/>
  <c r="M483" i="14" s="1"/>
  <c r="S307" i="14"/>
  <c r="I424" i="14"/>
  <c r="M424" i="14" s="1"/>
  <c r="S358" i="14"/>
  <c r="S380" i="14"/>
  <c r="S270" i="14"/>
  <c r="S336" i="14"/>
  <c r="S385" i="14"/>
  <c r="U45" i="14"/>
  <c r="S271" i="14"/>
  <c r="I425" i="14"/>
  <c r="M425" i="14" s="1"/>
  <c r="S381" i="14"/>
  <c r="S384" i="14"/>
  <c r="I428" i="14"/>
  <c r="M428" i="14" s="1"/>
  <c r="S274" i="14"/>
  <c r="S276" i="14"/>
  <c r="G474" i="14"/>
  <c r="N474" i="14" s="1"/>
  <c r="S389" i="14"/>
  <c r="G455" i="14"/>
  <c r="N455" i="14" s="1"/>
  <c r="G480" i="14"/>
  <c r="N480" i="14" s="1"/>
  <c r="S282" i="14"/>
  <c r="S360" i="14"/>
  <c r="S294" i="14"/>
  <c r="I448" i="14"/>
  <c r="S407" i="14"/>
  <c r="S363" i="14"/>
  <c r="S368" i="14"/>
  <c r="S302" i="14"/>
  <c r="I456" i="14"/>
  <c r="O456" i="14" s="1"/>
  <c r="S374" i="14"/>
  <c r="S308" i="14"/>
  <c r="I462" i="14"/>
  <c r="O462" i="14" s="1"/>
  <c r="T484" i="14" a="1"/>
  <c r="T484" i="14" s="1"/>
  <c r="U484" i="14" s="1"/>
  <c r="V484" i="14" s="1"/>
  <c r="T316" i="14" a="1"/>
  <c r="T316" i="14" s="1"/>
  <c r="T389" i="14" a="1"/>
  <c r="T389" i="14" s="1"/>
  <c r="T46" i="14" a="1"/>
  <c r="T46" i="14" s="1"/>
  <c r="U46" i="14" s="1"/>
  <c r="V46" i="14" s="1"/>
  <c r="T28" i="14" a="1"/>
  <c r="T28" i="14" s="1"/>
  <c r="U28" i="14" s="1"/>
  <c r="T65" i="14" a="1"/>
  <c r="T65" i="14" s="1"/>
  <c r="U65" i="14" s="1"/>
  <c r="T29" i="14" a="1"/>
  <c r="T29" i="14" s="1"/>
  <c r="U29" i="14" s="1"/>
  <c r="T86" i="14" a="1"/>
  <c r="T86" i="14" s="1"/>
  <c r="U86" i="14" s="1"/>
  <c r="T88" i="14" a="1"/>
  <c r="T88" i="14" s="1"/>
  <c r="U88" i="14" s="1"/>
  <c r="T124" i="14" a="1"/>
  <c r="T124" i="14" s="1"/>
  <c r="U124" i="14" s="1"/>
  <c r="T155" i="14" a="1"/>
  <c r="T155" i="14" s="1"/>
  <c r="U155" i="14" s="1"/>
  <c r="T220" i="14" a="1"/>
  <c r="T220" i="14" s="1"/>
  <c r="U220" i="14" s="1"/>
  <c r="V220" i="14" s="1"/>
  <c r="T469" i="14" a="1"/>
  <c r="T469" i="14" s="1"/>
  <c r="U469" i="14" s="1"/>
  <c r="V469" i="14" s="1"/>
  <c r="T401" i="14" a="1"/>
  <c r="T401" i="14" s="1"/>
  <c r="T356" i="14" a="1"/>
  <c r="T356" i="14" s="1"/>
  <c r="T446" i="14" a="1"/>
  <c r="T446" i="14" s="1"/>
  <c r="U446" i="14" s="1"/>
  <c r="V446" i="14" s="1"/>
  <c r="T413" i="14" a="1"/>
  <c r="T413" i="14" s="1"/>
  <c r="T49" i="14" a="1"/>
  <c r="T49" i="14" s="1"/>
  <c r="U49" i="14" s="1"/>
  <c r="T66" i="14" a="1"/>
  <c r="T66" i="14" s="1"/>
  <c r="U66" i="14" s="1"/>
  <c r="T31" i="14" a="1"/>
  <c r="T31" i="14" s="1"/>
  <c r="U31" i="14" s="1"/>
  <c r="T92" i="14" a="1"/>
  <c r="T92" i="14" s="1"/>
  <c r="U92" i="14" s="1"/>
  <c r="T41" i="14" a="1"/>
  <c r="T41" i="14" s="1"/>
  <c r="U41" i="14" s="1"/>
  <c r="T110" i="14" a="1"/>
  <c r="T110" i="14" s="1"/>
  <c r="U110" i="14" s="1"/>
  <c r="T156" i="14" a="1"/>
  <c r="T156" i="14" s="1"/>
  <c r="U156" i="14" s="1"/>
  <c r="V156" i="14" s="1"/>
  <c r="T196" i="14" a="1"/>
  <c r="T196" i="14" s="1"/>
  <c r="U196" i="14" s="1"/>
  <c r="V196" i="14" s="1"/>
  <c r="T142" i="14" a="1"/>
  <c r="T142" i="14" s="1"/>
  <c r="U142" i="14" s="1"/>
  <c r="T139" i="14" a="1"/>
  <c r="T139" i="14" s="1"/>
  <c r="U139" i="14" s="1"/>
  <c r="T187" i="14" a="1"/>
  <c r="T187" i="14" s="1"/>
  <c r="U187" i="14" s="1"/>
  <c r="V187" i="14" s="1"/>
  <c r="T478" i="14" a="1"/>
  <c r="T478" i="14" s="1"/>
  <c r="U478" i="14" s="1"/>
  <c r="V478" i="14" s="1"/>
  <c r="T430" i="14" a="1"/>
  <c r="T430" i="14" s="1"/>
  <c r="U430" i="14" s="1"/>
  <c r="V430" i="14" s="1"/>
  <c r="T353" i="14" a="1"/>
  <c r="T353" i="14" s="1"/>
  <c r="T32" i="14" a="1"/>
  <c r="T32" i="14" s="1"/>
  <c r="U32" i="14" s="1"/>
  <c r="T71" i="14" a="1"/>
  <c r="T71" i="14" s="1"/>
  <c r="U71" i="14" s="1"/>
  <c r="T93" i="14" a="1"/>
  <c r="T93" i="14" s="1"/>
  <c r="U93" i="14" s="1"/>
  <c r="T60" i="14" a="1"/>
  <c r="T60" i="14" s="1"/>
  <c r="U60" i="14" s="1"/>
  <c r="T454" i="14" a="1"/>
  <c r="T454" i="14" s="1"/>
  <c r="U454" i="14" s="1"/>
  <c r="V454" i="14" s="1"/>
  <c r="T384" i="14" a="1"/>
  <c r="T384" i="14" s="1"/>
  <c r="T476" i="14" a="1"/>
  <c r="T476" i="14" s="1"/>
  <c r="U476" i="14" s="1"/>
  <c r="V476" i="14" s="1"/>
  <c r="T332" i="14" a="1"/>
  <c r="T332" i="14" s="1"/>
  <c r="U332" i="14" s="1"/>
  <c r="V332" i="14" s="1"/>
  <c r="T33" i="14" a="1"/>
  <c r="T33" i="14" s="1"/>
  <c r="U33" i="14" s="1"/>
  <c r="T442" i="14" a="1"/>
  <c r="T442" i="14" s="1"/>
  <c r="U442" i="14" s="1"/>
  <c r="V442" i="14" s="1"/>
  <c r="T461" i="14" a="1"/>
  <c r="T461" i="14" s="1"/>
  <c r="U461" i="14" s="1"/>
  <c r="V461" i="14" s="1"/>
  <c r="T396" i="14" a="1"/>
  <c r="T396" i="14" s="1"/>
  <c r="T55" i="14" a="1"/>
  <c r="T55" i="14" s="1"/>
  <c r="U55" i="14" s="1"/>
  <c r="T87" i="14" a="1"/>
  <c r="T87" i="14" s="1"/>
  <c r="U87" i="14" s="1"/>
  <c r="T109" i="14" a="1"/>
  <c r="T109" i="14" s="1"/>
  <c r="U109" i="14" s="1"/>
  <c r="T81" i="14" a="1"/>
  <c r="T81" i="14" s="1"/>
  <c r="U81" i="14" s="1"/>
  <c r="T114" i="14" a="1"/>
  <c r="T114" i="14" s="1"/>
  <c r="U114" i="14" s="1"/>
  <c r="T154" i="14" a="1"/>
  <c r="T154" i="14" s="1"/>
  <c r="U154" i="14" s="1"/>
  <c r="S343" i="14"/>
  <c r="S277" i="14"/>
  <c r="I431" i="14"/>
  <c r="M431" i="14" s="1"/>
  <c r="S349" i="14"/>
  <c r="S283" i="14"/>
  <c r="I437" i="14"/>
  <c r="M437" i="14" s="1"/>
  <c r="S287" i="14"/>
  <c r="I441" i="14"/>
  <c r="M441" i="14" s="1"/>
  <c r="S353" i="14"/>
  <c r="S292" i="14"/>
  <c r="G446" i="14"/>
  <c r="N446" i="14" s="1"/>
  <c r="G424" i="14"/>
  <c r="I468" i="14"/>
  <c r="O468" i="14" s="1"/>
  <c r="G449" i="14"/>
  <c r="N449" i="14" s="1"/>
  <c r="G427" i="14"/>
  <c r="N427" i="14" s="1"/>
  <c r="S317" i="14"/>
  <c r="I476" i="14"/>
  <c r="M476" i="14" s="1"/>
  <c r="S322" i="14"/>
  <c r="S300" i="14"/>
  <c r="I454" i="14"/>
  <c r="U56" i="14"/>
  <c r="S399" i="14"/>
  <c r="S267" i="14"/>
  <c r="I421" i="14"/>
  <c r="M421" i="14" s="1"/>
  <c r="S408" i="14"/>
  <c r="G452" i="14"/>
  <c r="N452" i="14" s="1"/>
  <c r="S386" i="14"/>
  <c r="I430" i="14"/>
  <c r="M430" i="14" s="1"/>
  <c r="G430" i="14"/>
  <c r="N430" i="14" s="1"/>
  <c r="S279" i="14"/>
  <c r="G433" i="14"/>
  <c r="N433" i="14" s="1"/>
  <c r="I433" i="14"/>
  <c r="M433" i="14" s="1"/>
  <c r="G477" i="14"/>
  <c r="N477" i="14" s="1"/>
  <c r="S414" i="14"/>
  <c r="G458" i="14"/>
  <c r="N458" i="14" s="1"/>
  <c r="S392" i="14"/>
  <c r="I436" i="14"/>
  <c r="M436" i="14" s="1"/>
  <c r="G436" i="14"/>
  <c r="N436" i="14" s="1"/>
  <c r="S290" i="14"/>
  <c r="I444" i="14"/>
  <c r="S356" i="14"/>
  <c r="S416" i="14"/>
  <c r="S372" i="14"/>
  <c r="T470" i="14" a="1"/>
  <c r="T470" i="14" s="1"/>
  <c r="U470" i="14" s="1"/>
  <c r="V470" i="14" s="1"/>
  <c r="T365" i="14" a="1"/>
  <c r="T365" i="14" s="1"/>
  <c r="T485" i="14" a="1"/>
  <c r="T485" i="14" s="1"/>
  <c r="U485" i="14" s="1"/>
  <c r="V485" i="14" s="1"/>
  <c r="T429" i="14" a="1"/>
  <c r="T429" i="14" s="1"/>
  <c r="U429" i="14" s="1"/>
  <c r="V429" i="14" s="1"/>
  <c r="T335" i="14" a="1"/>
  <c r="T335" i="14" s="1"/>
  <c r="T451" i="14" a="1"/>
  <c r="T451" i="14" s="1"/>
  <c r="U451" i="14" s="1"/>
  <c r="V451" i="14" s="1"/>
  <c r="T372" i="14" a="1"/>
  <c r="T372" i="14" s="1"/>
  <c r="S401" i="14"/>
  <c r="S269" i="14"/>
  <c r="I423" i="14"/>
  <c r="M423" i="14" s="1"/>
  <c r="S285" i="14"/>
  <c r="I439" i="14"/>
  <c r="M439" i="14" s="1"/>
  <c r="S402" i="14"/>
  <c r="G468" i="14"/>
  <c r="N468" i="14" s="1"/>
  <c r="I446" i="14"/>
  <c r="S314" i="14"/>
  <c r="S405" i="14"/>
  <c r="S295" i="14"/>
  <c r="I471" i="14"/>
  <c r="M471" i="14" s="1"/>
  <c r="I449" i="14"/>
  <c r="G471" i="14"/>
  <c r="N471" i="14" s="1"/>
  <c r="S303" i="14"/>
  <c r="I479" i="14"/>
  <c r="M479" i="14" s="1"/>
  <c r="I457" i="14"/>
  <c r="H381" i="14"/>
  <c r="O381" i="14" s="1"/>
  <c r="S403" i="14"/>
  <c r="G406" i="14"/>
  <c r="S406" i="14"/>
  <c r="G411" i="14"/>
  <c r="S411" i="14"/>
  <c r="U411" i="14" s="1"/>
  <c r="S421" i="14"/>
  <c r="F421" i="14"/>
  <c r="H421" i="14"/>
  <c r="S424" i="14"/>
  <c r="F424" i="14"/>
  <c r="H424" i="14"/>
  <c r="G400" i="14"/>
  <c r="S400" i="14"/>
  <c r="G404" i="14"/>
  <c r="S404" i="14"/>
  <c r="G412" i="14"/>
  <c r="S412" i="14"/>
  <c r="G418" i="14"/>
  <c r="S418" i="14"/>
  <c r="G409" i="14"/>
  <c r="S409" i="14"/>
  <c r="G415" i="14"/>
  <c r="S415" i="14"/>
  <c r="F397" i="14"/>
  <c r="S419" i="14"/>
  <c r="S423" i="14"/>
  <c r="H423" i="14"/>
  <c r="F423" i="14"/>
  <c r="H395" i="14"/>
  <c r="O395" i="14" s="1"/>
  <c r="S417" i="14"/>
  <c r="S422" i="14"/>
  <c r="F422" i="14"/>
  <c r="H422" i="14"/>
  <c r="F388" i="14"/>
  <c r="S410" i="14"/>
  <c r="G413" i="14"/>
  <c r="S413" i="14"/>
  <c r="O214" i="14"/>
  <c r="O232" i="14"/>
  <c r="M387" i="14"/>
  <c r="M379" i="14"/>
  <c r="M393" i="14"/>
  <c r="M412" i="14"/>
  <c r="G399" i="14"/>
  <c r="M404" i="14"/>
  <c r="G380" i="14"/>
  <c r="M395" i="14"/>
  <c r="G410" i="14"/>
  <c r="M416" i="14"/>
  <c r="F389" i="14"/>
  <c r="M397" i="14"/>
  <c r="M410" i="14"/>
  <c r="G419" i="14"/>
  <c r="M411" i="14"/>
  <c r="F315" i="14"/>
  <c r="F403" i="14"/>
  <c r="H403" i="14"/>
  <c r="O403" i="14" s="1"/>
  <c r="H319" i="14"/>
  <c r="O319" i="14" s="1"/>
  <c r="F407" i="14"/>
  <c r="H407" i="14"/>
  <c r="O407" i="14" s="1"/>
  <c r="G328" i="14"/>
  <c r="F416" i="14"/>
  <c r="H416" i="14"/>
  <c r="O416" i="14" s="1"/>
  <c r="F299" i="14"/>
  <c r="H409" i="14"/>
  <c r="O409" i="14" s="1"/>
  <c r="F409" i="14"/>
  <c r="G278" i="14"/>
  <c r="H410" i="14"/>
  <c r="O410" i="14" s="1"/>
  <c r="F410" i="14"/>
  <c r="G382" i="14"/>
  <c r="G395" i="14"/>
  <c r="F382" i="14"/>
  <c r="H394" i="14"/>
  <c r="O394" i="14" s="1"/>
  <c r="G407" i="14"/>
  <c r="M401" i="14"/>
  <c r="M417" i="14"/>
  <c r="G403" i="14"/>
  <c r="M408" i="14"/>
  <c r="M414" i="14"/>
  <c r="G330" i="14"/>
  <c r="F418" i="14"/>
  <c r="H418" i="14"/>
  <c r="O418" i="14" s="1"/>
  <c r="H402" i="14"/>
  <c r="O402" i="14" s="1"/>
  <c r="F402" i="14"/>
  <c r="F396" i="14"/>
  <c r="G402" i="14"/>
  <c r="M399" i="14"/>
  <c r="H364" i="14"/>
  <c r="O364" i="14" s="1"/>
  <c r="F408" i="14"/>
  <c r="H408" i="14"/>
  <c r="O408" i="14" s="1"/>
  <c r="F370" i="14"/>
  <c r="F414" i="14"/>
  <c r="H414" i="14"/>
  <c r="O414" i="14" s="1"/>
  <c r="H378" i="14"/>
  <c r="O378" i="14" s="1"/>
  <c r="F400" i="14"/>
  <c r="H400" i="14"/>
  <c r="O400" i="14" s="1"/>
  <c r="H324" i="14"/>
  <c r="O324" i="14" s="1"/>
  <c r="F412" i="14"/>
  <c r="H412" i="14"/>
  <c r="O412" i="14" s="1"/>
  <c r="H327" i="14"/>
  <c r="O327" i="14" s="1"/>
  <c r="H415" i="14"/>
  <c r="O415" i="14" s="1"/>
  <c r="F415" i="14"/>
  <c r="F379" i="14"/>
  <c r="H401" i="14"/>
  <c r="O401" i="14" s="1"/>
  <c r="F401" i="14"/>
  <c r="G295" i="14"/>
  <c r="H405" i="14"/>
  <c r="O405" i="14" s="1"/>
  <c r="F405" i="14"/>
  <c r="F303" i="14"/>
  <c r="H413" i="14"/>
  <c r="O413" i="14" s="1"/>
  <c r="F413" i="14"/>
  <c r="G388" i="14"/>
  <c r="G396" i="14"/>
  <c r="G408" i="14"/>
  <c r="G414" i="14"/>
  <c r="M402" i="14"/>
  <c r="G416" i="14"/>
  <c r="M403" i="14"/>
  <c r="G384" i="14"/>
  <c r="F406" i="14"/>
  <c r="H406" i="14"/>
  <c r="O406" i="14" s="1"/>
  <c r="F395" i="14"/>
  <c r="H417" i="14"/>
  <c r="O417" i="14" s="1"/>
  <c r="F417" i="14"/>
  <c r="H377" i="14"/>
  <c r="O377" i="14" s="1"/>
  <c r="F399" i="14"/>
  <c r="H399" i="14"/>
  <c r="O399" i="14" s="1"/>
  <c r="F323" i="14"/>
  <c r="F411" i="14"/>
  <c r="H411" i="14"/>
  <c r="O411" i="14" s="1"/>
  <c r="G316" i="14"/>
  <c r="F404" i="14"/>
  <c r="H404" i="14"/>
  <c r="O404" i="14" s="1"/>
  <c r="H331" i="14"/>
  <c r="O331" i="14" s="1"/>
  <c r="H419" i="14"/>
  <c r="O419" i="14" s="1"/>
  <c r="F419" i="14"/>
  <c r="H380" i="14"/>
  <c r="O380" i="14" s="1"/>
  <c r="F384" i="14"/>
  <c r="G417" i="14"/>
  <c r="G401" i="14"/>
  <c r="M409" i="14"/>
  <c r="M415" i="14"/>
  <c r="G405" i="14"/>
  <c r="M405" i="14"/>
  <c r="M413" i="14"/>
  <c r="M406" i="14"/>
  <c r="M384" i="14"/>
  <c r="M380" i="14"/>
  <c r="M377" i="14"/>
  <c r="M383" i="14"/>
  <c r="M391" i="14"/>
  <c r="M373" i="14"/>
  <c r="M385" i="14"/>
  <c r="M388" i="14"/>
  <c r="M365" i="14"/>
  <c r="M378" i="14"/>
  <c r="M394" i="14"/>
  <c r="H383" i="14"/>
  <c r="O383" i="14" s="1"/>
  <c r="F391" i="14"/>
  <c r="G379" i="14"/>
  <c r="F377" i="14"/>
  <c r="H386" i="14"/>
  <c r="O386" i="14" s="1"/>
  <c r="H392" i="14"/>
  <c r="O392" i="14" s="1"/>
  <c r="M389" i="14"/>
  <c r="G378" i="14"/>
  <c r="G385" i="14"/>
  <c r="H385" i="14"/>
  <c r="O385" i="14" s="1"/>
  <c r="G394" i="14"/>
  <c r="H387" i="14"/>
  <c r="O387" i="14" s="1"/>
  <c r="H397" i="14"/>
  <c r="O397" i="14" s="1"/>
  <c r="F380" i="14"/>
  <c r="F383" i="14"/>
  <c r="H391" i="14"/>
  <c r="O391" i="14" s="1"/>
  <c r="H384" i="14"/>
  <c r="O384" i="14" s="1"/>
  <c r="F386" i="14"/>
  <c r="F392" i="14"/>
  <c r="G386" i="14"/>
  <c r="G392" i="14"/>
  <c r="M381" i="14"/>
  <c r="H382" i="14"/>
  <c r="O382" i="14" s="1"/>
  <c r="F385" i="14"/>
  <c r="H390" i="14"/>
  <c r="O390" i="14" s="1"/>
  <c r="H396" i="14"/>
  <c r="O396" i="14" s="1"/>
  <c r="G377" i="14"/>
  <c r="M382" i="14"/>
  <c r="M390" i="14"/>
  <c r="M396" i="14"/>
  <c r="G391" i="14"/>
  <c r="G383" i="14"/>
  <c r="G393" i="14"/>
  <c r="F378" i="14"/>
  <c r="F390" i="14"/>
  <c r="G390" i="14"/>
  <c r="H379" i="14"/>
  <c r="O379" i="14" s="1"/>
  <c r="F387" i="14"/>
  <c r="F393" i="14"/>
  <c r="H388" i="14"/>
  <c r="O388" i="14" s="1"/>
  <c r="F381" i="14"/>
  <c r="H389" i="14"/>
  <c r="O389" i="14" s="1"/>
  <c r="G389" i="14"/>
  <c r="M386" i="14"/>
  <c r="M392" i="14"/>
  <c r="G387" i="14"/>
  <c r="G397" i="14"/>
  <c r="F394" i="14"/>
  <c r="G381" i="14"/>
  <c r="H393" i="14"/>
  <c r="O393" i="14" s="1"/>
  <c r="M364" i="14"/>
  <c r="M361" i="14"/>
  <c r="M368" i="14"/>
  <c r="M374" i="14"/>
  <c r="M358" i="14"/>
  <c r="M367" i="14"/>
  <c r="M366" i="14"/>
  <c r="H344" i="14"/>
  <c r="O344" i="14" s="1"/>
  <c r="M363" i="14"/>
  <c r="M369" i="14"/>
  <c r="M351" i="14"/>
  <c r="M359" i="14"/>
  <c r="H342" i="14"/>
  <c r="O342" i="14" s="1"/>
  <c r="G342" i="14"/>
  <c r="M362" i="14"/>
  <c r="M357" i="14"/>
  <c r="M360" i="14"/>
  <c r="M355" i="14"/>
  <c r="H372" i="14"/>
  <c r="O372" i="14" s="1"/>
  <c r="M375" i="14"/>
  <c r="H365" i="14"/>
  <c r="O365" i="14" s="1"/>
  <c r="F270" i="14"/>
  <c r="F335" i="14"/>
  <c r="G374" i="14"/>
  <c r="F373" i="14"/>
  <c r="G320" i="14"/>
  <c r="G370" i="14"/>
  <c r="F360" i="14"/>
  <c r="H374" i="14"/>
  <c r="O374" i="14" s="1"/>
  <c r="M371" i="14"/>
  <c r="G360" i="14"/>
  <c r="F375" i="14"/>
  <c r="F367" i="14"/>
  <c r="G373" i="14"/>
  <c r="H355" i="14"/>
  <c r="O355" i="14" s="1"/>
  <c r="G334" i="14"/>
  <c r="G362" i="14"/>
  <c r="M356" i="14"/>
  <c r="G358" i="14"/>
  <c r="M370" i="14"/>
  <c r="F363" i="14"/>
  <c r="H366" i="14"/>
  <c r="O366" i="14" s="1"/>
  <c r="H370" i="14"/>
  <c r="O370" i="14" s="1"/>
  <c r="M372" i="14"/>
  <c r="H367" i="14"/>
  <c r="O367" i="14" s="1"/>
  <c r="M335" i="14"/>
  <c r="M344" i="14"/>
  <c r="F356" i="14"/>
  <c r="G357" i="14"/>
  <c r="G368" i="14"/>
  <c r="F334" i="14"/>
  <c r="G337" i="14"/>
  <c r="G359" i="14"/>
  <c r="G364" i="14"/>
  <c r="H360" i="14"/>
  <c r="O360" i="14" s="1"/>
  <c r="F368" i="14"/>
  <c r="G365" i="14"/>
  <c r="G371" i="14"/>
  <c r="G375" i="14"/>
  <c r="F358" i="14"/>
  <c r="F361" i="14"/>
  <c r="H369" i="14"/>
  <c r="O369" i="14" s="1"/>
  <c r="H362" i="14"/>
  <c r="O362" i="14" s="1"/>
  <c r="G356" i="14"/>
  <c r="G363" i="14"/>
  <c r="H357" i="14"/>
  <c r="O357" i="14" s="1"/>
  <c r="F371" i="14"/>
  <c r="H375" i="14"/>
  <c r="O375" i="14" s="1"/>
  <c r="F359" i="14"/>
  <c r="F364" i="14"/>
  <c r="H349" i="14"/>
  <c r="O349" i="14" s="1"/>
  <c r="F369" i="14"/>
  <c r="F333" i="14"/>
  <c r="G335" i="14"/>
  <c r="H338" i="14"/>
  <c r="O338" i="14" s="1"/>
  <c r="H346" i="14"/>
  <c r="O346" i="14" s="1"/>
  <c r="G338" i="14"/>
  <c r="F343" i="14"/>
  <c r="H340" i="14"/>
  <c r="O340" i="14" s="1"/>
  <c r="H348" i="14"/>
  <c r="O348" i="14" s="1"/>
  <c r="G355" i="14"/>
  <c r="G367" i="14"/>
  <c r="H356" i="14"/>
  <c r="O356" i="14" s="1"/>
  <c r="H363" i="14"/>
  <c r="O363" i="14" s="1"/>
  <c r="H368" i="14"/>
  <c r="O368" i="14" s="1"/>
  <c r="F372" i="14"/>
  <c r="F374" i="14"/>
  <c r="H358" i="14"/>
  <c r="O358" i="14" s="1"/>
  <c r="H361" i="14"/>
  <c r="O361" i="14" s="1"/>
  <c r="F366" i="14"/>
  <c r="F355" i="14"/>
  <c r="F362" i="14"/>
  <c r="G372" i="14"/>
  <c r="F357" i="14"/>
  <c r="F365" i="14"/>
  <c r="H371" i="14"/>
  <c r="O371" i="14" s="1"/>
  <c r="H373" i="14"/>
  <c r="O373" i="14" s="1"/>
  <c r="G361" i="14"/>
  <c r="G366" i="14"/>
  <c r="G369" i="14"/>
  <c r="H359" i="14"/>
  <c r="O359" i="14" s="1"/>
  <c r="M331" i="14"/>
  <c r="M320" i="14"/>
  <c r="M319" i="14"/>
  <c r="M342" i="14"/>
  <c r="M326" i="14"/>
  <c r="M338" i="14"/>
  <c r="M352" i="14"/>
  <c r="M317" i="14"/>
  <c r="M336" i="14"/>
  <c r="M322" i="14"/>
  <c r="M348" i="14"/>
  <c r="M337" i="14"/>
  <c r="M325" i="14"/>
  <c r="M346" i="14"/>
  <c r="M323" i="14"/>
  <c r="M341" i="14"/>
  <c r="M333" i="14"/>
  <c r="F350" i="14"/>
  <c r="G341" i="14"/>
  <c r="H335" i="14"/>
  <c r="O335" i="14" s="1"/>
  <c r="H343" i="14"/>
  <c r="O343" i="14" s="1"/>
  <c r="F349" i="14"/>
  <c r="F351" i="14"/>
  <c r="F344" i="14"/>
  <c r="H347" i="14"/>
  <c r="O347" i="14" s="1"/>
  <c r="G344" i="14"/>
  <c r="M334" i="14"/>
  <c r="M350" i="14"/>
  <c r="F348" i="14"/>
  <c r="G340" i="14"/>
  <c r="G348" i="14"/>
  <c r="M343" i="14"/>
  <c r="G343" i="14"/>
  <c r="G349" i="14"/>
  <c r="H352" i="14"/>
  <c r="O352" i="14" s="1"/>
  <c r="H336" i="14"/>
  <c r="O336" i="14" s="1"/>
  <c r="G336" i="14"/>
  <c r="M329" i="14"/>
  <c r="M328" i="14"/>
  <c r="H334" i="14"/>
  <c r="O334" i="14" s="1"/>
  <c r="H341" i="14"/>
  <c r="O341" i="14" s="1"/>
  <c r="H350" i="14"/>
  <c r="O350" i="14" s="1"/>
  <c r="G352" i="14"/>
  <c r="H351" i="14"/>
  <c r="O351" i="14" s="1"/>
  <c r="H353" i="14"/>
  <c r="O353" i="14" s="1"/>
  <c r="F339" i="14"/>
  <c r="F347" i="14"/>
  <c r="H333" i="14"/>
  <c r="O333" i="14" s="1"/>
  <c r="H337" i="14"/>
  <c r="O337" i="14" s="1"/>
  <c r="F340" i="14"/>
  <c r="H345" i="14"/>
  <c r="O345" i="14" s="1"/>
  <c r="G353" i="14"/>
  <c r="M340" i="14"/>
  <c r="G333" i="14"/>
  <c r="M353" i="14"/>
  <c r="G345" i="14"/>
  <c r="M330" i="14"/>
  <c r="F338" i="14"/>
  <c r="F341" i="14"/>
  <c r="F346" i="14"/>
  <c r="F352" i="14"/>
  <c r="G346" i="14"/>
  <c r="G350" i="14"/>
  <c r="M339" i="14"/>
  <c r="M347" i="14"/>
  <c r="F353" i="14"/>
  <c r="F336" i="14"/>
  <c r="H339" i="14"/>
  <c r="O339" i="14" s="1"/>
  <c r="G339" i="14"/>
  <c r="G347" i="14"/>
  <c r="F337" i="14"/>
  <c r="F342" i="14"/>
  <c r="F345" i="14"/>
  <c r="M349" i="14"/>
  <c r="G351" i="14"/>
  <c r="M345" i="14"/>
  <c r="F307" i="14"/>
  <c r="H314" i="14"/>
  <c r="O314" i="14" s="1"/>
  <c r="H321" i="14"/>
  <c r="O321" i="14" s="1"/>
  <c r="F312" i="14"/>
  <c r="F330" i="14"/>
  <c r="G314" i="14"/>
  <c r="F329" i="14"/>
  <c r="H323" i="14"/>
  <c r="O323" i="14" s="1"/>
  <c r="G315" i="14"/>
  <c r="F321" i="14"/>
  <c r="H329" i="14"/>
  <c r="O329" i="14" s="1"/>
  <c r="F316" i="14"/>
  <c r="H311" i="14"/>
  <c r="O311" i="14" s="1"/>
  <c r="G322" i="14"/>
  <c r="H318" i="14"/>
  <c r="O318" i="14" s="1"/>
  <c r="F326" i="14"/>
  <c r="G312" i="14"/>
  <c r="F324" i="14"/>
  <c r="F313" i="14"/>
  <c r="F320" i="14"/>
  <c r="H326" i="14"/>
  <c r="O326" i="14" s="1"/>
  <c r="F328" i="14"/>
  <c r="F331" i="14"/>
  <c r="H325" i="14"/>
  <c r="O325" i="14" s="1"/>
  <c r="G317" i="14"/>
  <c r="G319" i="14"/>
  <c r="M318" i="14"/>
  <c r="H313" i="14"/>
  <c r="O313" i="14" s="1"/>
  <c r="H320" i="14"/>
  <c r="O320" i="14" s="1"/>
  <c r="H328" i="14"/>
  <c r="O328" i="14" s="1"/>
  <c r="G331" i="14"/>
  <c r="G325" i="14"/>
  <c r="H317" i="14"/>
  <c r="O317" i="14" s="1"/>
  <c r="H281" i="14"/>
  <c r="O281" i="14" s="1"/>
  <c r="G311" i="14"/>
  <c r="G313" i="14"/>
  <c r="G327" i="14"/>
  <c r="H312" i="14"/>
  <c r="O312" i="14" s="1"/>
  <c r="F314" i="14"/>
  <c r="F311" i="14"/>
  <c r="F322" i="14"/>
  <c r="G326" i="14"/>
  <c r="F327" i="14"/>
  <c r="G329" i="14"/>
  <c r="H330" i="14"/>
  <c r="O330" i="14" s="1"/>
  <c r="H315" i="14"/>
  <c r="O315" i="14" s="1"/>
  <c r="G323" i="14"/>
  <c r="F317" i="14"/>
  <c r="F319" i="14"/>
  <c r="F318" i="14"/>
  <c r="M316" i="14"/>
  <c r="G273" i="14"/>
  <c r="H303" i="14"/>
  <c r="O303" i="14" s="1"/>
  <c r="G321" i="14"/>
  <c r="G324" i="14"/>
  <c r="H322" i="14"/>
  <c r="O322" i="14" s="1"/>
  <c r="F325" i="14"/>
  <c r="H316" i="14"/>
  <c r="O316" i="14" s="1"/>
  <c r="G318" i="14"/>
  <c r="O210" i="14"/>
  <c r="O237" i="14"/>
  <c r="O236" i="14"/>
  <c r="M327" i="14"/>
  <c r="M324" i="14"/>
  <c r="O205" i="14"/>
  <c r="M321" i="14"/>
  <c r="M314" i="14"/>
  <c r="M311" i="14"/>
  <c r="M313" i="14"/>
  <c r="M315" i="14"/>
  <c r="M312" i="14"/>
  <c r="O181" i="14"/>
  <c r="O187" i="14"/>
  <c r="O197" i="14"/>
  <c r="O196" i="14"/>
  <c r="O216" i="14"/>
  <c r="O259" i="14"/>
  <c r="O250" i="14"/>
  <c r="O180" i="14"/>
  <c r="O256" i="14"/>
  <c r="O242" i="14"/>
  <c r="O265" i="14"/>
  <c r="O257" i="14"/>
  <c r="O202" i="14"/>
  <c r="O198" i="14"/>
  <c r="O179" i="14"/>
  <c r="O213" i="14"/>
  <c r="O215" i="14"/>
  <c r="O233" i="14"/>
  <c r="G281" i="14"/>
  <c r="O186" i="14"/>
  <c r="O220" i="14"/>
  <c r="O223" i="14"/>
  <c r="O254" i="14"/>
  <c r="O251" i="14"/>
  <c r="O253" i="14"/>
  <c r="F281" i="14"/>
  <c r="O264" i="14"/>
  <c r="G303" i="14"/>
  <c r="O262" i="14"/>
  <c r="O201" i="14"/>
  <c r="O229" i="14"/>
  <c r="O224" i="14"/>
  <c r="O240" i="14"/>
  <c r="O228" i="14"/>
  <c r="O247" i="14"/>
  <c r="O208" i="14"/>
  <c r="O194" i="14"/>
  <c r="O183" i="14"/>
  <c r="O204" i="14"/>
  <c r="O221" i="14"/>
  <c r="O189" i="14"/>
  <c r="O192" i="14"/>
  <c r="O184" i="14"/>
  <c r="O195" i="14"/>
  <c r="O193" i="14"/>
  <c r="O211" i="14"/>
  <c r="O226" i="14"/>
  <c r="O235" i="14"/>
  <c r="O243" i="14"/>
  <c r="O260" i="14"/>
  <c r="O261" i="14"/>
  <c r="O252" i="14"/>
  <c r="O218" i="14"/>
  <c r="O182" i="14"/>
  <c r="O206" i="14"/>
  <c r="O212" i="14"/>
  <c r="O238" i="14"/>
  <c r="O239" i="14"/>
  <c r="O263" i="14"/>
  <c r="O188" i="14"/>
  <c r="O191" i="14"/>
  <c r="O207" i="14"/>
  <c r="O203" i="14"/>
  <c r="O219" i="14"/>
  <c r="O209" i="14"/>
  <c r="O217" i="14"/>
  <c r="O234" i="14"/>
  <c r="O231" i="14"/>
  <c r="O225" i="14"/>
  <c r="O241" i="14"/>
  <c r="O227" i="14"/>
  <c r="O255" i="14"/>
  <c r="O245" i="14"/>
  <c r="O248" i="14"/>
  <c r="O246" i="14"/>
  <c r="O249" i="14"/>
  <c r="O258" i="14"/>
  <c r="G285" i="14"/>
  <c r="F279" i="14"/>
  <c r="H285" i="14"/>
  <c r="O285" i="14" s="1"/>
  <c r="F285" i="14"/>
  <c r="H307" i="14"/>
  <c r="O307" i="14" s="1"/>
  <c r="H272" i="14"/>
  <c r="O272" i="14" s="1"/>
  <c r="H305" i="14"/>
  <c r="O305" i="14" s="1"/>
  <c r="G307" i="14"/>
  <c r="H269" i="14"/>
  <c r="O269" i="14" s="1"/>
  <c r="G284" i="14"/>
  <c r="F287" i="14"/>
  <c r="H287" i="14"/>
  <c r="O287" i="14" s="1"/>
  <c r="H273" i="14"/>
  <c r="O273" i="14" s="1"/>
  <c r="F284" i="14"/>
  <c r="H308" i="14"/>
  <c r="O308" i="14" s="1"/>
  <c r="F295" i="14"/>
  <c r="H297" i="14"/>
  <c r="O297" i="14" s="1"/>
  <c r="H306" i="14"/>
  <c r="O306" i="14" s="1"/>
  <c r="F273" i="14"/>
  <c r="G286" i="14"/>
  <c r="F277" i="14"/>
  <c r="G306" i="14"/>
  <c r="H295" i="14"/>
  <c r="O295" i="14" s="1"/>
  <c r="G309" i="14"/>
  <c r="F297" i="14"/>
  <c r="F302" i="14"/>
  <c r="G280" i="14"/>
  <c r="H278" i="14"/>
  <c r="O278" i="14" s="1"/>
  <c r="H270" i="14"/>
  <c r="O270" i="14" s="1"/>
  <c r="G269" i="14"/>
  <c r="F280" i="14"/>
  <c r="H302" i="14"/>
  <c r="O302" i="14" s="1"/>
  <c r="H300" i="14"/>
  <c r="O300" i="14" s="1"/>
  <c r="F275" i="14"/>
  <c r="G287" i="14"/>
  <c r="H282" i="14"/>
  <c r="O282" i="14" s="1"/>
  <c r="F278" i="14"/>
  <c r="F268" i="14"/>
  <c r="G279" i="14"/>
  <c r="G283" i="14"/>
  <c r="G270" i="14"/>
  <c r="H267" i="14"/>
  <c r="O267" i="14" s="1"/>
  <c r="H290" i="14"/>
  <c r="O290" i="14" s="1"/>
  <c r="G302" i="14"/>
  <c r="H292" i="14"/>
  <c r="O292" i="14" s="1"/>
  <c r="F300" i="14"/>
  <c r="G300" i="14"/>
  <c r="F304" i="14"/>
  <c r="F283" i="14"/>
  <c r="F272" i="14"/>
  <c r="G305" i="14"/>
  <c r="G272" i="14"/>
  <c r="H279" i="14"/>
  <c r="O279" i="14" s="1"/>
  <c r="F269" i="14"/>
  <c r="H283" i="14"/>
  <c r="O283" i="14" s="1"/>
  <c r="H294" i="14"/>
  <c r="O294" i="14" s="1"/>
  <c r="G297" i="14"/>
  <c r="F301" i="14"/>
  <c r="G291" i="14"/>
  <c r="F305" i="14"/>
  <c r="F309" i="14"/>
  <c r="F306" i="14"/>
  <c r="F294" i="14"/>
  <c r="G282" i="14"/>
  <c r="H289" i="14"/>
  <c r="O289" i="14" s="1"/>
  <c r="G267" i="14"/>
  <c r="G275" i="14"/>
  <c r="H275" i="14"/>
  <c r="O275" i="14" s="1"/>
  <c r="H284" i="14"/>
  <c r="O284" i="14" s="1"/>
  <c r="F267" i="14"/>
  <c r="G294" i="14"/>
  <c r="F291" i="14"/>
  <c r="F290" i="14"/>
  <c r="G308" i="14"/>
  <c r="F308" i="14"/>
  <c r="H276" i="14"/>
  <c r="O276" i="14" s="1"/>
  <c r="H286" i="14"/>
  <c r="O286" i="14" s="1"/>
  <c r="G290" i="14"/>
  <c r="H301" i="14"/>
  <c r="O301" i="14" s="1"/>
  <c r="F276" i="14"/>
  <c r="H274" i="14"/>
  <c r="O274" i="14" s="1"/>
  <c r="G277" i="14"/>
  <c r="G292" i="14"/>
  <c r="G276" i="14"/>
  <c r="H277" i="14"/>
  <c r="O277" i="14" s="1"/>
  <c r="G268" i="14"/>
  <c r="H268" i="14"/>
  <c r="O268" i="14" s="1"/>
  <c r="H280" i="14"/>
  <c r="O280" i="14" s="1"/>
  <c r="F286" i="14"/>
  <c r="F296" i="14"/>
  <c r="F298" i="14"/>
  <c r="F292" i="14"/>
  <c r="H291" i="14"/>
  <c r="O291" i="14" s="1"/>
  <c r="G299" i="14"/>
  <c r="F289" i="14"/>
  <c r="H309" i="14"/>
  <c r="O309" i="14" s="1"/>
  <c r="H299" i="14"/>
  <c r="O299" i="14" s="1"/>
  <c r="F293" i="14"/>
  <c r="G271" i="14"/>
  <c r="G289" i="14"/>
  <c r="F271" i="14"/>
  <c r="H293" i="14"/>
  <c r="O293" i="14" s="1"/>
  <c r="G298" i="14"/>
  <c r="H298" i="14"/>
  <c r="O298" i="14" s="1"/>
  <c r="H304" i="14"/>
  <c r="O304" i="14" s="1"/>
  <c r="H296" i="14"/>
  <c r="O296" i="14" s="1"/>
  <c r="M269" i="14"/>
  <c r="G274" i="14"/>
  <c r="F274" i="14"/>
  <c r="H271" i="14"/>
  <c r="O271" i="14" s="1"/>
  <c r="G293" i="14"/>
  <c r="G296" i="14"/>
  <c r="G301" i="14"/>
  <c r="G304" i="14"/>
  <c r="F282" i="14"/>
  <c r="M283" i="14"/>
  <c r="M285" i="14"/>
  <c r="M278" i="14"/>
  <c r="M275" i="14"/>
  <c r="M246" i="14"/>
  <c r="M262" i="14"/>
  <c r="M255" i="14"/>
  <c r="M250" i="14"/>
  <c r="M258" i="14"/>
  <c r="M264" i="14"/>
  <c r="M265" i="14"/>
  <c r="M247" i="14"/>
  <c r="M249" i="14"/>
  <c r="M251" i="14"/>
  <c r="M261" i="14"/>
  <c r="M226" i="14"/>
  <c r="M241" i="14"/>
  <c r="M234" i="14"/>
  <c r="M213" i="14"/>
  <c r="M219" i="14"/>
  <c r="M207" i="14"/>
  <c r="M208" i="14"/>
  <c r="M211" i="14"/>
  <c r="M217" i="14"/>
  <c r="M203" i="14"/>
  <c r="M221" i="14"/>
  <c r="M202" i="14"/>
  <c r="M196" i="14"/>
  <c r="R631" i="14" l="1"/>
  <c r="Q653" i="14"/>
  <c r="Q675" i="14" s="1"/>
  <c r="R639" i="14"/>
  <c r="Q661" i="14"/>
  <c r="Q683" i="14" s="1"/>
  <c r="P679" i="14"/>
  <c r="P701" i="14" s="1"/>
  <c r="R629" i="14"/>
  <c r="P651" i="14"/>
  <c r="P673" i="14" s="1"/>
  <c r="R635" i="14"/>
  <c r="Q657" i="14"/>
  <c r="Q679" i="14" s="1"/>
  <c r="R620" i="14"/>
  <c r="P642" i="14"/>
  <c r="Q681" i="14"/>
  <c r="Q703" i="14" s="1"/>
  <c r="R624" i="14"/>
  <c r="P646" i="14"/>
  <c r="R684" i="14"/>
  <c r="P706" i="14"/>
  <c r="P671" i="14"/>
  <c r="P693" i="14" s="1"/>
  <c r="P667" i="14"/>
  <c r="P689" i="14" s="1"/>
  <c r="R637" i="14"/>
  <c r="P659" i="14"/>
  <c r="P681" i="14" s="1"/>
  <c r="Q673" i="14"/>
  <c r="Q695" i="14" s="1"/>
  <c r="Q669" i="14"/>
  <c r="Q691" i="14" s="1"/>
  <c r="R633" i="14"/>
  <c r="P655" i="14"/>
  <c r="P677" i="14" s="1"/>
  <c r="R632" i="14"/>
  <c r="P654" i="14"/>
  <c r="R619" i="14"/>
  <c r="Q641" i="14"/>
  <c r="Q663" i="14" s="1"/>
  <c r="P663" i="14"/>
  <c r="P685" i="14" s="1"/>
  <c r="R621" i="14"/>
  <c r="P643" i="14"/>
  <c r="P665" i="14" s="1"/>
  <c r="R627" i="14"/>
  <c r="Q649" i="14"/>
  <c r="Q671" i="14" s="1"/>
  <c r="R636" i="14"/>
  <c r="P658" i="14"/>
  <c r="R638" i="14"/>
  <c r="P660" i="14"/>
  <c r="R623" i="14"/>
  <c r="Q645" i="14"/>
  <c r="Q667" i="14" s="1"/>
  <c r="R625" i="14"/>
  <c r="P647" i="14"/>
  <c r="P669" i="14" s="1"/>
  <c r="P683" i="14"/>
  <c r="P705" i="14" s="1"/>
  <c r="P675" i="14"/>
  <c r="P697" i="14" s="1"/>
  <c r="R630" i="14"/>
  <c r="P652" i="14"/>
  <c r="Q677" i="14"/>
  <c r="Q699" i="14" s="1"/>
  <c r="R634" i="14"/>
  <c r="P656" i="14"/>
  <c r="Q665" i="14"/>
  <c r="Q687" i="14" s="1"/>
  <c r="R628" i="14"/>
  <c r="P650" i="14"/>
  <c r="R622" i="14"/>
  <c r="P644" i="14"/>
  <c r="R626" i="14"/>
  <c r="P648" i="14"/>
  <c r="R617" i="14"/>
  <c r="M466" i="14"/>
  <c r="U405" i="14"/>
  <c r="O478" i="14"/>
  <c r="M480" i="14"/>
  <c r="N422" i="14"/>
  <c r="U393" i="14"/>
  <c r="V393" i="14" s="1"/>
  <c r="U392" i="14"/>
  <c r="V392" i="14" s="1"/>
  <c r="O474" i="14"/>
  <c r="O434" i="14"/>
  <c r="U344" i="14"/>
  <c r="V344" i="14" s="1"/>
  <c r="O422" i="14"/>
  <c r="U387" i="14"/>
  <c r="V387" i="14" s="1"/>
  <c r="U334" i="14"/>
  <c r="V334" i="14" s="1"/>
  <c r="U402" i="14"/>
  <c r="V402" i="14" s="1"/>
  <c r="O477" i="14"/>
  <c r="U424" i="14"/>
  <c r="V424" i="14" s="1"/>
  <c r="U362" i="14"/>
  <c r="V362" i="14" s="1"/>
  <c r="U268" i="14"/>
  <c r="V268" i="14" s="1"/>
  <c r="U390" i="14"/>
  <c r="V390" i="14" s="1"/>
  <c r="U348" i="14"/>
  <c r="V348" i="14" s="1"/>
  <c r="O485" i="14"/>
  <c r="M465" i="14"/>
  <c r="U282" i="14"/>
  <c r="V282" i="14" s="1"/>
  <c r="U347" i="14"/>
  <c r="V347" i="14" s="1"/>
  <c r="O426" i="14"/>
  <c r="U396" i="14"/>
  <c r="V396" i="14" s="1"/>
  <c r="U359" i="14"/>
  <c r="V359" i="14" s="1"/>
  <c r="O483" i="14"/>
  <c r="O467" i="14"/>
  <c r="M456" i="14"/>
  <c r="U267" i="14"/>
  <c r="V267" i="14" s="1"/>
  <c r="U276" i="14"/>
  <c r="V276" i="14" s="1"/>
  <c r="U381" i="14"/>
  <c r="V381" i="14" s="1"/>
  <c r="M470" i="14"/>
  <c r="O481" i="14"/>
  <c r="M473" i="14"/>
  <c r="U395" i="14"/>
  <c r="V395" i="14" s="1"/>
  <c r="U346" i="14"/>
  <c r="V346" i="14" s="1"/>
  <c r="N353" i="14"/>
  <c r="M469" i="14"/>
  <c r="N327" i="14"/>
  <c r="N317" i="14"/>
  <c r="N282" i="14"/>
  <c r="M482" i="14"/>
  <c r="N278" i="14"/>
  <c r="M475" i="14"/>
  <c r="O472" i="14"/>
  <c r="U298" i="14"/>
  <c r="V298" i="14" s="1"/>
  <c r="U364" i="14"/>
  <c r="V364" i="14" s="1"/>
  <c r="U324" i="14"/>
  <c r="V324" i="14" s="1"/>
  <c r="N314" i="14"/>
  <c r="N423" i="14"/>
  <c r="N421" i="14"/>
  <c r="O440" i="14"/>
  <c r="O435" i="14"/>
  <c r="U384" i="14"/>
  <c r="V384" i="14" s="1"/>
  <c r="O443" i="14"/>
  <c r="U304" i="14"/>
  <c r="V304" i="14" s="1"/>
  <c r="N316" i="14"/>
  <c r="N424" i="14"/>
  <c r="N406" i="14"/>
  <c r="N342" i="14"/>
  <c r="N330" i="14"/>
  <c r="U356" i="14"/>
  <c r="V356" i="14" s="1"/>
  <c r="N328" i="14"/>
  <c r="O484" i="14"/>
  <c r="N374" i="14"/>
  <c r="O438" i="14"/>
  <c r="M462" i="14"/>
  <c r="N400" i="14"/>
  <c r="N269" i="14"/>
  <c r="N285" i="14"/>
  <c r="N319" i="14"/>
  <c r="N341" i="14"/>
  <c r="M468" i="14"/>
  <c r="N340" i="14"/>
  <c r="N380" i="14"/>
  <c r="N273" i="14"/>
  <c r="N337" i="14"/>
  <c r="N357" i="14"/>
  <c r="N291" i="14"/>
  <c r="N267" i="14"/>
  <c r="N305" i="14"/>
  <c r="N355" i="14"/>
  <c r="N366" i="14"/>
  <c r="N295" i="14"/>
  <c r="N286" i="14"/>
  <c r="N404" i="14"/>
  <c r="O459" i="14"/>
  <c r="N378" i="14"/>
  <c r="N384" i="14"/>
  <c r="N419" i="14"/>
  <c r="N293" i="14"/>
  <c r="N308" i="14"/>
  <c r="N272" i="14"/>
  <c r="N284" i="14"/>
  <c r="N322" i="14"/>
  <c r="N352" i="14"/>
  <c r="N411" i="14"/>
  <c r="N415" i="14"/>
  <c r="N365" i="14"/>
  <c r="N418" i="14"/>
  <c r="N399" i="14"/>
  <c r="N412" i="14"/>
  <c r="N287" i="14"/>
  <c r="N349" i="14"/>
  <c r="N360" i="14"/>
  <c r="N377" i="14"/>
  <c r="N309" i="14"/>
  <c r="N271" i="14"/>
  <c r="N292" i="14"/>
  <c r="N306" i="14"/>
  <c r="N325" i="14"/>
  <c r="N345" i="14"/>
  <c r="N336" i="14"/>
  <c r="N338" i="14"/>
  <c r="N359" i="14"/>
  <c r="N358" i="14"/>
  <c r="N383" i="14"/>
  <c r="N395" i="14"/>
  <c r="N413" i="14"/>
  <c r="N382" i="14"/>
  <c r="N407" i="14"/>
  <c r="N274" i="14"/>
  <c r="N289" i="14"/>
  <c r="N364" i="14"/>
  <c r="N371" i="14"/>
  <c r="N368" i="14"/>
  <c r="N298" i="14"/>
  <c r="N294" i="14"/>
  <c r="N283" i="14"/>
  <c r="N268" i="14"/>
  <c r="N275" i="14"/>
  <c r="V280" i="14"/>
  <c r="N280" i="14"/>
  <c r="N277" i="14"/>
  <c r="N279" i="14"/>
  <c r="N321" i="14"/>
  <c r="N329" i="14"/>
  <c r="N307" i="14"/>
  <c r="N344" i="14"/>
  <c r="N372" i="14"/>
  <c r="N343" i="14"/>
  <c r="N333" i="14"/>
  <c r="N361" i="14"/>
  <c r="N363" i="14"/>
  <c r="N392" i="14"/>
  <c r="N405" i="14"/>
  <c r="N370" i="14"/>
  <c r="N299" i="14"/>
  <c r="M545" i="14"/>
  <c r="O545" i="14"/>
  <c r="M493" i="14"/>
  <c r="O493" i="14"/>
  <c r="M511" i="14"/>
  <c r="O511" i="14"/>
  <c r="M555" i="14"/>
  <c r="O555" i="14"/>
  <c r="M554" i="14"/>
  <c r="O554" i="14"/>
  <c r="M502" i="14"/>
  <c r="O502" i="14"/>
  <c r="M517" i="14"/>
  <c r="O517" i="14"/>
  <c r="M534" i="14"/>
  <c r="O534" i="14"/>
  <c r="M506" i="14"/>
  <c r="O506" i="14"/>
  <c r="M572" i="14"/>
  <c r="O572" i="14"/>
  <c r="M497" i="14"/>
  <c r="O497" i="14"/>
  <c r="M564" i="14"/>
  <c r="O564" i="14"/>
  <c r="M519" i="14"/>
  <c r="O519" i="14"/>
  <c r="M570" i="14"/>
  <c r="O570" i="14"/>
  <c r="M561" i="14"/>
  <c r="O561" i="14"/>
  <c r="M529" i="14"/>
  <c r="O529" i="14"/>
  <c r="M573" i="14"/>
  <c r="O573" i="14"/>
  <c r="M521" i="14"/>
  <c r="O521" i="14"/>
  <c r="M553" i="14"/>
  <c r="O553" i="14"/>
  <c r="N296" i="14"/>
  <c r="N304" i="14"/>
  <c r="N302" i="14"/>
  <c r="N281" i="14"/>
  <c r="N311" i="14"/>
  <c r="N331" i="14"/>
  <c r="V320" i="14"/>
  <c r="N320" i="14"/>
  <c r="N326" i="14"/>
  <c r="N347" i="14"/>
  <c r="N369" i="14"/>
  <c r="N375" i="14"/>
  <c r="N270" i="14"/>
  <c r="N381" i="14"/>
  <c r="N391" i="14"/>
  <c r="N379" i="14"/>
  <c r="N389" i="14"/>
  <c r="M515" i="14"/>
  <c r="O515" i="14"/>
  <c r="M547" i="14"/>
  <c r="O547" i="14"/>
  <c r="M500" i="14"/>
  <c r="O500" i="14"/>
  <c r="M566" i="14"/>
  <c r="O566" i="14"/>
  <c r="M568" i="14"/>
  <c r="O568" i="14"/>
  <c r="M562" i="14"/>
  <c r="O562" i="14"/>
  <c r="M505" i="14"/>
  <c r="O505" i="14"/>
  <c r="M512" i="14"/>
  <c r="O512" i="14"/>
  <c r="M549" i="14"/>
  <c r="O549" i="14"/>
  <c r="M560" i="14"/>
  <c r="O560" i="14"/>
  <c r="M520" i="14"/>
  <c r="O520" i="14"/>
  <c r="M563" i="14"/>
  <c r="O563" i="14"/>
  <c r="M504" i="14"/>
  <c r="O504" i="14"/>
  <c r="M548" i="14"/>
  <c r="O548" i="14"/>
  <c r="M513" i="14"/>
  <c r="O513" i="14"/>
  <c r="M540" i="14"/>
  <c r="O540" i="14"/>
  <c r="M492" i="14"/>
  <c r="O492" i="14"/>
  <c r="M558" i="14"/>
  <c r="O558" i="14"/>
  <c r="M565" i="14"/>
  <c r="O565" i="14"/>
  <c r="N276" i="14"/>
  <c r="N290" i="14"/>
  <c r="N300" i="14"/>
  <c r="N297" i="14"/>
  <c r="N313" i="14"/>
  <c r="N346" i="14"/>
  <c r="N339" i="14"/>
  <c r="N351" i="14"/>
  <c r="N350" i="14"/>
  <c r="N362" i="14"/>
  <c r="N334" i="14"/>
  <c r="N356" i="14"/>
  <c r="V373" i="14"/>
  <c r="N373" i="14"/>
  <c r="V394" i="14"/>
  <c r="N394" i="14"/>
  <c r="N393" i="14"/>
  <c r="N390" i="14"/>
  <c r="N385" i="14"/>
  <c r="N386" i="14"/>
  <c r="N408" i="14"/>
  <c r="N396" i="14"/>
  <c r="N410" i="14"/>
  <c r="N409" i="14"/>
  <c r="N416" i="14"/>
  <c r="N403" i="14"/>
  <c r="N397" i="14"/>
  <c r="M546" i="14"/>
  <c r="O546" i="14"/>
  <c r="M507" i="14"/>
  <c r="O507" i="14"/>
  <c r="M523" i="14"/>
  <c r="O523" i="14"/>
  <c r="M567" i="14"/>
  <c r="O567" i="14"/>
  <c r="M537" i="14"/>
  <c r="O537" i="14"/>
  <c r="M525" i="14"/>
  <c r="O525" i="14"/>
  <c r="M488" i="14"/>
  <c r="O488" i="14"/>
  <c r="M532" i="14"/>
  <c r="O532" i="14"/>
  <c r="M524" i="14"/>
  <c r="O524" i="14"/>
  <c r="M518" i="14"/>
  <c r="O518" i="14"/>
  <c r="M531" i="14"/>
  <c r="O531" i="14"/>
  <c r="M490" i="14"/>
  <c r="O490" i="14"/>
  <c r="M527" i="14"/>
  <c r="O527" i="14"/>
  <c r="M571" i="14"/>
  <c r="O571" i="14"/>
  <c r="M550" i="14"/>
  <c r="O550" i="14"/>
  <c r="M516" i="14"/>
  <c r="O516" i="14"/>
  <c r="M543" i="14"/>
  <c r="O543" i="14"/>
  <c r="M498" i="14"/>
  <c r="O498" i="14"/>
  <c r="M541" i="14"/>
  <c r="O541" i="14"/>
  <c r="M539" i="14"/>
  <c r="O539" i="14"/>
  <c r="M491" i="14"/>
  <c r="O491" i="14"/>
  <c r="M557" i="14"/>
  <c r="O557" i="14"/>
  <c r="M551" i="14"/>
  <c r="O551" i="14"/>
  <c r="N301" i="14"/>
  <c r="N318" i="14"/>
  <c r="N324" i="14"/>
  <c r="V312" i="14"/>
  <c r="N312" i="14"/>
  <c r="N348" i="14"/>
  <c r="N367" i="14"/>
  <c r="N335" i="14"/>
  <c r="N387" i="14"/>
  <c r="N323" i="14"/>
  <c r="N417" i="14"/>
  <c r="N303" i="14"/>
  <c r="N401" i="14"/>
  <c r="N414" i="14"/>
  <c r="N402" i="14"/>
  <c r="N315" i="14"/>
  <c r="N388" i="14"/>
  <c r="M538" i="14"/>
  <c r="O538" i="14"/>
  <c r="M501" i="14"/>
  <c r="O501" i="14"/>
  <c r="M559" i="14"/>
  <c r="O559" i="14"/>
  <c r="M533" i="14"/>
  <c r="O533" i="14"/>
  <c r="M569" i="14"/>
  <c r="O569" i="14"/>
  <c r="M544" i="14"/>
  <c r="O544" i="14"/>
  <c r="M496" i="14"/>
  <c r="O496" i="14"/>
  <c r="M556" i="14"/>
  <c r="O556" i="14"/>
  <c r="M494" i="14"/>
  <c r="O494" i="14"/>
  <c r="M514" i="14"/>
  <c r="O514" i="14"/>
  <c r="M542" i="14"/>
  <c r="O542" i="14"/>
  <c r="M495" i="14"/>
  <c r="O495" i="14"/>
  <c r="M535" i="14"/>
  <c r="O535" i="14"/>
  <c r="M536" i="14"/>
  <c r="O536" i="14"/>
  <c r="M499" i="14"/>
  <c r="O499" i="14"/>
  <c r="M487" i="14"/>
  <c r="O487" i="14"/>
  <c r="M509" i="14"/>
  <c r="O509" i="14"/>
  <c r="O429" i="14"/>
  <c r="O427" i="14"/>
  <c r="U316" i="14"/>
  <c r="V316" i="14" s="1"/>
  <c r="O421" i="14"/>
  <c r="O476" i="14"/>
  <c r="U353" i="14"/>
  <c r="V353" i="14" s="1"/>
  <c r="V405" i="14"/>
  <c r="O479" i="14"/>
  <c r="U413" i="14"/>
  <c r="V413" i="14" s="1"/>
  <c r="O471" i="14"/>
  <c r="O432" i="14"/>
  <c r="O423" i="14"/>
  <c r="O455" i="14"/>
  <c r="O424" i="14"/>
  <c r="U389" i="14"/>
  <c r="V389" i="14" s="1"/>
  <c r="U272" i="14"/>
  <c r="V272" i="14" s="1"/>
  <c r="U291" i="14"/>
  <c r="V291" i="14" s="1"/>
  <c r="U345" i="14"/>
  <c r="V345" i="14" s="1"/>
  <c r="U391" i="14"/>
  <c r="V391" i="14" s="1"/>
  <c r="U323" i="14"/>
  <c r="V323" i="14" s="1"/>
  <c r="U361" i="14"/>
  <c r="V361" i="14" s="1"/>
  <c r="U355" i="14"/>
  <c r="V355" i="14" s="1"/>
  <c r="U371" i="14"/>
  <c r="V371" i="14" s="1"/>
  <c r="U326" i="14"/>
  <c r="V326" i="14" s="1"/>
  <c r="U327" i="14"/>
  <c r="V327" i="14" s="1"/>
  <c r="U379" i="14"/>
  <c r="V379" i="14" s="1"/>
  <c r="U313" i="14"/>
  <c r="V313" i="14" s="1"/>
  <c r="U370" i="14"/>
  <c r="V370" i="14" s="1"/>
  <c r="U342" i="14"/>
  <c r="V342" i="14" s="1"/>
  <c r="U311" i="14"/>
  <c r="V311" i="14" s="1"/>
  <c r="U369" i="14"/>
  <c r="V369" i="14" s="1"/>
  <c r="U383" i="14"/>
  <c r="V383" i="14" s="1"/>
  <c r="U333" i="14"/>
  <c r="V333" i="14" s="1"/>
  <c r="U339" i="14"/>
  <c r="V339" i="14" s="1"/>
  <c r="U377" i="14"/>
  <c r="V377" i="14" s="1"/>
  <c r="U338" i="14"/>
  <c r="V338" i="14" s="1"/>
  <c r="U397" i="14"/>
  <c r="V397" i="14" s="1"/>
  <c r="U305" i="14"/>
  <c r="V305" i="14" s="1"/>
  <c r="U301" i="14"/>
  <c r="V301" i="14" s="1"/>
  <c r="U281" i="14"/>
  <c r="V281" i="14" s="1"/>
  <c r="U309" i="14"/>
  <c r="V309" i="14" s="1"/>
  <c r="U367" i="14"/>
  <c r="V367" i="14" s="1"/>
  <c r="U289" i="14"/>
  <c r="V289" i="14" s="1"/>
  <c r="U325" i="14"/>
  <c r="V325" i="14" s="1"/>
  <c r="U273" i="14"/>
  <c r="V273" i="14" s="1"/>
  <c r="U331" i="14"/>
  <c r="V331" i="14" s="1"/>
  <c r="U382" i="14"/>
  <c r="V382" i="14" s="1"/>
  <c r="U315" i="14"/>
  <c r="V315" i="14" s="1"/>
  <c r="U388" i="14"/>
  <c r="V388" i="14" s="1"/>
  <c r="U341" i="14"/>
  <c r="V341" i="14" s="1"/>
  <c r="U299" i="14"/>
  <c r="V299" i="14" s="1"/>
  <c r="U378" i="14"/>
  <c r="V378" i="14" s="1"/>
  <c r="U350" i="14"/>
  <c r="V350" i="14" s="1"/>
  <c r="U328" i="14"/>
  <c r="V328" i="14" s="1"/>
  <c r="U278" i="14"/>
  <c r="V278" i="14" s="1"/>
  <c r="U337" i="14"/>
  <c r="V337" i="14" s="1"/>
  <c r="U297" i="14"/>
  <c r="V297" i="14" s="1"/>
  <c r="U375" i="14"/>
  <c r="V375" i="14" s="1"/>
  <c r="U293" i="14"/>
  <c r="V293" i="14" s="1"/>
  <c r="U275" i="14"/>
  <c r="V275" i="14" s="1"/>
  <c r="U306" i="14"/>
  <c r="V306" i="14" s="1"/>
  <c r="U319" i="14"/>
  <c r="V319" i="14" s="1"/>
  <c r="U321" i="14"/>
  <c r="V321" i="14" s="1"/>
  <c r="U366" i="14"/>
  <c r="V366" i="14" s="1"/>
  <c r="U284" i="14"/>
  <c r="V284" i="14" s="1"/>
  <c r="U270" i="14"/>
  <c r="V270" i="14" s="1"/>
  <c r="U380" i="14"/>
  <c r="V380" i="14" s="1"/>
  <c r="U307" i="14"/>
  <c r="V307" i="14" s="1"/>
  <c r="U336" i="14"/>
  <c r="V336" i="14" s="1"/>
  <c r="U351" i="14"/>
  <c r="V351" i="14" s="1"/>
  <c r="U340" i="14"/>
  <c r="V340" i="14" s="1"/>
  <c r="U286" i="14"/>
  <c r="V286" i="14" s="1"/>
  <c r="U357" i="14"/>
  <c r="V357" i="14" s="1"/>
  <c r="U385" i="14"/>
  <c r="V385" i="14" s="1"/>
  <c r="O433" i="14"/>
  <c r="O436" i="14"/>
  <c r="U400" i="14"/>
  <c r="V400" i="14" s="1"/>
  <c r="U410" i="14"/>
  <c r="V410" i="14" s="1"/>
  <c r="U279" i="14"/>
  <c r="V279" i="14" s="1"/>
  <c r="U300" i="14"/>
  <c r="V300" i="14" s="1"/>
  <c r="U404" i="14"/>
  <c r="V404" i="14" s="1"/>
  <c r="U283" i="14"/>
  <c r="V283" i="14" s="1"/>
  <c r="U277" i="14"/>
  <c r="V277" i="14" s="1"/>
  <c r="U408" i="14"/>
  <c r="V408" i="14" s="1"/>
  <c r="U292" i="14"/>
  <c r="V292" i="14" s="1"/>
  <c r="U317" i="14"/>
  <c r="V317" i="14" s="1"/>
  <c r="U322" i="14"/>
  <c r="V322" i="14" s="1"/>
  <c r="U360" i="14"/>
  <c r="V360" i="14" s="1"/>
  <c r="U318" i="14"/>
  <c r="V318" i="14" s="1"/>
  <c r="O430" i="14"/>
  <c r="O428" i="14"/>
  <c r="O431" i="14"/>
  <c r="U365" i="14"/>
  <c r="V365" i="14" s="1"/>
  <c r="U335" i="14"/>
  <c r="V335" i="14" s="1"/>
  <c r="U415" i="14"/>
  <c r="V415" i="14" s="1"/>
  <c r="U314" i="14"/>
  <c r="V314" i="14" s="1"/>
  <c r="U349" i="14"/>
  <c r="V349" i="14" s="1"/>
  <c r="U421" i="14"/>
  <c r="V421" i="14" s="1"/>
  <c r="U296" i="14"/>
  <c r="V296" i="14" s="1"/>
  <c r="U414" i="14"/>
  <c r="V414" i="14" s="1"/>
  <c r="U406" i="14"/>
  <c r="V406" i="14" s="1"/>
  <c r="U403" i="14"/>
  <c r="V403" i="14" s="1"/>
  <c r="U271" i="14"/>
  <c r="V271" i="14" s="1"/>
  <c r="U419" i="14"/>
  <c r="V419" i="14" s="1"/>
  <c r="U274" i="14"/>
  <c r="V274" i="14" s="1"/>
  <c r="U417" i="14"/>
  <c r="V417" i="14" s="1"/>
  <c r="U407" i="14"/>
  <c r="V407" i="14" s="1"/>
  <c r="U372" i="14"/>
  <c r="V372" i="14" s="1"/>
  <c r="U401" i="14"/>
  <c r="V401" i="14" s="1"/>
  <c r="O425" i="14"/>
  <c r="O441" i="14"/>
  <c r="U352" i="14"/>
  <c r="V352" i="14" s="1"/>
  <c r="U290" i="14"/>
  <c r="V290" i="14" s="1"/>
  <c r="U363" i="14"/>
  <c r="V363" i="14" s="1"/>
  <c r="U412" i="14"/>
  <c r="V412" i="14" s="1"/>
  <c r="U416" i="14"/>
  <c r="V416" i="14" s="1"/>
  <c r="U399" i="14"/>
  <c r="V399" i="14" s="1"/>
  <c r="U269" i="14"/>
  <c r="V269" i="14" s="1"/>
  <c r="U368" i="14"/>
  <c r="V368" i="14" s="1"/>
  <c r="U302" i="14"/>
  <c r="V302" i="14" s="1"/>
  <c r="O437" i="14"/>
  <c r="O439" i="14"/>
  <c r="U308" i="14"/>
  <c r="V308" i="14" s="1"/>
  <c r="U374" i="14"/>
  <c r="V374" i="14" s="1"/>
  <c r="U358" i="14"/>
  <c r="V358" i="14" s="1"/>
  <c r="U386" i="14"/>
  <c r="V386" i="14" s="1"/>
  <c r="U409" i="14"/>
  <c r="V409" i="14" s="1"/>
  <c r="U343" i="14"/>
  <c r="V343" i="14" s="1"/>
  <c r="U330" i="14"/>
  <c r="V330" i="14" s="1"/>
  <c r="U418" i="14"/>
  <c r="V418" i="14" s="1"/>
  <c r="U422" i="14"/>
  <c r="U423" i="14"/>
  <c r="V423" i="14" s="1"/>
  <c r="U285" i="14"/>
  <c r="V285" i="14" s="1"/>
  <c r="U295" i="14"/>
  <c r="V295" i="14" s="1"/>
  <c r="U303" i="14"/>
  <c r="V303" i="14" s="1"/>
  <c r="U294" i="14"/>
  <c r="V294" i="14" s="1"/>
  <c r="U329" i="14"/>
  <c r="V329" i="14" s="1"/>
  <c r="U287" i="14"/>
  <c r="V287" i="14" s="1"/>
  <c r="M457" i="14"/>
  <c r="O457" i="14"/>
  <c r="M449" i="14"/>
  <c r="O449" i="14"/>
  <c r="M446" i="14"/>
  <c r="O446" i="14"/>
  <c r="M444" i="14"/>
  <c r="O444" i="14"/>
  <c r="M454" i="14"/>
  <c r="O454" i="14"/>
  <c r="M448" i="14"/>
  <c r="O448" i="14"/>
  <c r="M461" i="14"/>
  <c r="O461" i="14"/>
  <c r="M450" i="14"/>
  <c r="O450" i="14"/>
  <c r="M453" i="14"/>
  <c r="O453" i="14"/>
  <c r="M460" i="14"/>
  <c r="O460" i="14"/>
  <c r="M451" i="14"/>
  <c r="O451" i="14"/>
  <c r="M447" i="14"/>
  <c r="O447" i="14"/>
  <c r="M463" i="14"/>
  <c r="O463" i="14"/>
  <c r="M445" i="14"/>
  <c r="O445" i="14"/>
  <c r="M458" i="14"/>
  <c r="O458" i="14"/>
  <c r="M452" i="14"/>
  <c r="O452" i="14"/>
  <c r="V422" i="14"/>
  <c r="V411" i="14"/>
  <c r="L3" i="14"/>
  <c r="L4" i="14"/>
  <c r="L5" i="14"/>
  <c r="L6" i="14"/>
  <c r="L7" i="14"/>
  <c r="L8" i="14"/>
  <c r="L9" i="14"/>
  <c r="L10" i="14"/>
  <c r="L11" i="14"/>
  <c r="L12" i="14"/>
  <c r="L13" i="14"/>
  <c r="L14" i="14"/>
  <c r="L15" i="14"/>
  <c r="L16" i="14"/>
  <c r="L17" i="14"/>
  <c r="L18" i="14"/>
  <c r="L19" i="14"/>
  <c r="L20" i="14"/>
  <c r="L21" i="14"/>
  <c r="L22" i="14"/>
  <c r="L23" i="14"/>
  <c r="L25" i="14"/>
  <c r="L26" i="14"/>
  <c r="L27" i="14"/>
  <c r="L28" i="14"/>
  <c r="L29" i="14"/>
  <c r="L30" i="14"/>
  <c r="L31" i="14"/>
  <c r="L32" i="14"/>
  <c r="L33" i="14"/>
  <c r="L34" i="14"/>
  <c r="L35" i="14"/>
  <c r="L36" i="14"/>
  <c r="L37" i="14"/>
  <c r="L38" i="14"/>
  <c r="L39" i="14"/>
  <c r="L40" i="14"/>
  <c r="L41" i="14"/>
  <c r="L42" i="14"/>
  <c r="L43" i="14"/>
  <c r="L44" i="14"/>
  <c r="L45" i="14"/>
  <c r="L47" i="14"/>
  <c r="L48" i="14"/>
  <c r="L49" i="14"/>
  <c r="L50" i="14"/>
  <c r="L51" i="14"/>
  <c r="L52" i="14"/>
  <c r="L53" i="14"/>
  <c r="L54" i="14"/>
  <c r="L55" i="14"/>
  <c r="L56" i="14"/>
  <c r="L57" i="14"/>
  <c r="L58" i="14"/>
  <c r="L59" i="14"/>
  <c r="L60" i="14"/>
  <c r="L61" i="14"/>
  <c r="L62" i="14"/>
  <c r="L63" i="14"/>
  <c r="L64" i="14"/>
  <c r="L65" i="14"/>
  <c r="L66" i="14"/>
  <c r="L67" i="14"/>
  <c r="L69" i="14"/>
  <c r="L70" i="14"/>
  <c r="L71" i="14"/>
  <c r="L72" i="14"/>
  <c r="L73" i="14"/>
  <c r="L74" i="14"/>
  <c r="L75" i="14"/>
  <c r="L76" i="14"/>
  <c r="L77" i="14"/>
  <c r="L78" i="14"/>
  <c r="L79" i="14"/>
  <c r="L80" i="14"/>
  <c r="L81" i="14"/>
  <c r="L82" i="14"/>
  <c r="L83" i="14"/>
  <c r="L84" i="14"/>
  <c r="L85" i="14"/>
  <c r="L86" i="14"/>
  <c r="L87" i="14"/>
  <c r="L88" i="14"/>
  <c r="L89" i="14"/>
  <c r="L91" i="14"/>
  <c r="L92" i="14"/>
  <c r="L93" i="14"/>
  <c r="L94" i="14"/>
  <c r="L95" i="14"/>
  <c r="L96" i="14"/>
  <c r="L97" i="14"/>
  <c r="L98" i="14"/>
  <c r="L99" i="14"/>
  <c r="L100" i="14"/>
  <c r="L101" i="14"/>
  <c r="L102" i="14"/>
  <c r="L103" i="14"/>
  <c r="L104" i="14"/>
  <c r="L105" i="14"/>
  <c r="L106" i="14"/>
  <c r="L107" i="14"/>
  <c r="L108" i="14"/>
  <c r="L109" i="14"/>
  <c r="L110" i="14"/>
  <c r="L111" i="14"/>
  <c r="L113" i="14"/>
  <c r="L114" i="14"/>
  <c r="L115" i="14"/>
  <c r="L116" i="14"/>
  <c r="L117" i="14"/>
  <c r="L118" i="14"/>
  <c r="L119" i="14"/>
  <c r="L120" i="14"/>
  <c r="L121" i="14"/>
  <c r="L122" i="14"/>
  <c r="L123" i="14"/>
  <c r="L124" i="14"/>
  <c r="L125" i="14"/>
  <c r="L126" i="14"/>
  <c r="L127" i="14"/>
  <c r="L128" i="14"/>
  <c r="L129" i="14"/>
  <c r="L130" i="14"/>
  <c r="L131" i="14"/>
  <c r="L132" i="14"/>
  <c r="L133" i="14"/>
  <c r="L135" i="14"/>
  <c r="L136" i="14"/>
  <c r="L137" i="14"/>
  <c r="L138" i="14"/>
  <c r="L139" i="14"/>
  <c r="L140" i="14"/>
  <c r="L141" i="14"/>
  <c r="L142" i="14"/>
  <c r="L143" i="14"/>
  <c r="L144" i="14"/>
  <c r="L145" i="14"/>
  <c r="L146" i="14"/>
  <c r="L147" i="14"/>
  <c r="L148" i="14"/>
  <c r="L149" i="14"/>
  <c r="L150" i="14"/>
  <c r="L151" i="14"/>
  <c r="K3" i="14"/>
  <c r="K4" i="14"/>
  <c r="K5" i="14"/>
  <c r="K6" i="14"/>
  <c r="K7" i="14"/>
  <c r="K8" i="14"/>
  <c r="K9" i="14"/>
  <c r="K10" i="14"/>
  <c r="K11" i="14"/>
  <c r="K12" i="14"/>
  <c r="K13" i="14"/>
  <c r="K14" i="14"/>
  <c r="K15" i="14"/>
  <c r="K16" i="14"/>
  <c r="K17" i="14"/>
  <c r="K18" i="14"/>
  <c r="K19" i="14"/>
  <c r="K20" i="14"/>
  <c r="K21" i="14"/>
  <c r="K22" i="14"/>
  <c r="K23" i="14"/>
  <c r="K25" i="14"/>
  <c r="K26" i="14"/>
  <c r="K27" i="14"/>
  <c r="K28" i="14"/>
  <c r="K29" i="14"/>
  <c r="K30" i="14"/>
  <c r="K31" i="14"/>
  <c r="K32" i="14"/>
  <c r="K33" i="14"/>
  <c r="K34" i="14"/>
  <c r="K35" i="14"/>
  <c r="K36" i="14"/>
  <c r="K37" i="14"/>
  <c r="K38" i="14"/>
  <c r="K39" i="14"/>
  <c r="K40" i="14"/>
  <c r="K41" i="14"/>
  <c r="K42" i="14"/>
  <c r="K43" i="14"/>
  <c r="K44" i="14"/>
  <c r="K45" i="14"/>
  <c r="K47" i="14"/>
  <c r="K48" i="14"/>
  <c r="K49" i="14"/>
  <c r="K50" i="14"/>
  <c r="K51" i="14"/>
  <c r="K52" i="14"/>
  <c r="K53" i="14"/>
  <c r="K54" i="14"/>
  <c r="K55" i="14"/>
  <c r="K56" i="14"/>
  <c r="K57" i="14"/>
  <c r="K58" i="14"/>
  <c r="K59" i="14"/>
  <c r="K60" i="14"/>
  <c r="K61" i="14"/>
  <c r="K62" i="14"/>
  <c r="K63" i="14"/>
  <c r="K64" i="14"/>
  <c r="K65" i="14"/>
  <c r="K66" i="14"/>
  <c r="K67" i="14"/>
  <c r="K69" i="14"/>
  <c r="K70" i="14"/>
  <c r="K71" i="14"/>
  <c r="K72" i="14"/>
  <c r="K73" i="14"/>
  <c r="K74" i="14"/>
  <c r="K75" i="14"/>
  <c r="K76" i="14"/>
  <c r="K77" i="14"/>
  <c r="K78" i="14"/>
  <c r="K79" i="14"/>
  <c r="K80" i="14"/>
  <c r="K81" i="14"/>
  <c r="K82" i="14"/>
  <c r="K83" i="14"/>
  <c r="K84" i="14"/>
  <c r="K85" i="14"/>
  <c r="K86" i="14"/>
  <c r="K87" i="14"/>
  <c r="K88" i="14"/>
  <c r="K89" i="14"/>
  <c r="K91" i="14"/>
  <c r="K92" i="14"/>
  <c r="K93" i="14"/>
  <c r="K94" i="14"/>
  <c r="K95" i="14"/>
  <c r="K96" i="14"/>
  <c r="K97" i="14"/>
  <c r="K98" i="14"/>
  <c r="K99" i="14"/>
  <c r="K100" i="14"/>
  <c r="K101" i="14"/>
  <c r="K102" i="14"/>
  <c r="K103" i="14"/>
  <c r="K104" i="14"/>
  <c r="K105" i="14"/>
  <c r="K106" i="14"/>
  <c r="K107" i="14"/>
  <c r="K108" i="14"/>
  <c r="K109" i="14"/>
  <c r="K110" i="14"/>
  <c r="K111" i="14"/>
  <c r="K113" i="14"/>
  <c r="K114" i="14"/>
  <c r="K115" i="14"/>
  <c r="K116" i="14"/>
  <c r="J3" i="14"/>
  <c r="J4" i="14"/>
  <c r="J5" i="14"/>
  <c r="J6" i="14"/>
  <c r="J7" i="14"/>
  <c r="J8" i="14"/>
  <c r="J9" i="14"/>
  <c r="J10" i="14"/>
  <c r="J11" i="14"/>
  <c r="J12" i="14"/>
  <c r="J13" i="14"/>
  <c r="J14" i="14"/>
  <c r="J15" i="14"/>
  <c r="J16" i="14"/>
  <c r="J17" i="14"/>
  <c r="J18" i="14"/>
  <c r="J19" i="14"/>
  <c r="J20" i="14"/>
  <c r="J21" i="14"/>
  <c r="J22" i="14"/>
  <c r="J23" i="14"/>
  <c r="J25" i="14"/>
  <c r="J26" i="14"/>
  <c r="J27" i="14"/>
  <c r="J28" i="14"/>
  <c r="J29" i="14"/>
  <c r="J30" i="14"/>
  <c r="J31" i="14"/>
  <c r="J32" i="14"/>
  <c r="J33" i="14"/>
  <c r="J34" i="14"/>
  <c r="J35" i="14"/>
  <c r="J36" i="14"/>
  <c r="J37" i="14"/>
  <c r="J38" i="14"/>
  <c r="J39" i="14"/>
  <c r="J40" i="14"/>
  <c r="J41" i="14"/>
  <c r="J42" i="14"/>
  <c r="J43" i="14"/>
  <c r="J44" i="14"/>
  <c r="J45" i="14"/>
  <c r="J47" i="14"/>
  <c r="J48" i="14"/>
  <c r="J49" i="14"/>
  <c r="J50" i="14"/>
  <c r="J51" i="14"/>
  <c r="J52" i="14"/>
  <c r="J53" i="14"/>
  <c r="J54" i="14"/>
  <c r="J55" i="14"/>
  <c r="J56" i="14"/>
  <c r="J57" i="14"/>
  <c r="J58" i="14"/>
  <c r="J59" i="14"/>
  <c r="J60" i="14"/>
  <c r="J61" i="14"/>
  <c r="J62" i="14"/>
  <c r="J63" i="14"/>
  <c r="J64" i="14"/>
  <c r="J65" i="14"/>
  <c r="J66" i="14"/>
  <c r="J67" i="14"/>
  <c r="J69" i="14"/>
  <c r="J70" i="14"/>
  <c r="J71" i="14"/>
  <c r="J72" i="14"/>
  <c r="J73" i="14"/>
  <c r="J74" i="14"/>
  <c r="J75" i="14"/>
  <c r="J76" i="14"/>
  <c r="J77" i="14"/>
  <c r="J78" i="14"/>
  <c r="J79" i="14"/>
  <c r="J80" i="14"/>
  <c r="I3" i="14"/>
  <c r="I4" i="14"/>
  <c r="I5" i="14"/>
  <c r="I6" i="14"/>
  <c r="I7" i="14"/>
  <c r="I8" i="14"/>
  <c r="I9" i="14"/>
  <c r="I10" i="14"/>
  <c r="I11" i="14"/>
  <c r="I12" i="14"/>
  <c r="I13" i="14"/>
  <c r="I14" i="14"/>
  <c r="I15" i="14"/>
  <c r="I16" i="14"/>
  <c r="I17" i="14"/>
  <c r="I18" i="14"/>
  <c r="I19" i="14"/>
  <c r="I20" i="14"/>
  <c r="I21" i="14"/>
  <c r="I22" i="14"/>
  <c r="I23" i="14"/>
  <c r="I25" i="14"/>
  <c r="I26" i="14"/>
  <c r="I27" i="14"/>
  <c r="I28" i="14"/>
  <c r="I29" i="14"/>
  <c r="I30" i="14"/>
  <c r="I31" i="14"/>
  <c r="I32" i="14"/>
  <c r="I33" i="14"/>
  <c r="I34" i="14"/>
  <c r="I35" i="14"/>
  <c r="I36" i="14"/>
  <c r="I37" i="14"/>
  <c r="I38" i="14"/>
  <c r="I39" i="14"/>
  <c r="R655" i="14" l="1"/>
  <c r="R643" i="14"/>
  <c r="R653" i="14"/>
  <c r="R661" i="14"/>
  <c r="R641" i="14"/>
  <c r="R651" i="14"/>
  <c r="R644" i="14"/>
  <c r="P666" i="14"/>
  <c r="Q709" i="14"/>
  <c r="Q731" i="14" s="1"/>
  <c r="Q721" i="14"/>
  <c r="Q743" i="14" s="1"/>
  <c r="P719" i="14"/>
  <c r="P741" i="14" s="1"/>
  <c r="R669" i="14"/>
  <c r="P691" i="14"/>
  <c r="P713" i="14" s="1"/>
  <c r="R660" i="14"/>
  <c r="P682" i="14"/>
  <c r="R671" i="14"/>
  <c r="Q693" i="14"/>
  <c r="Q715" i="14" s="1"/>
  <c r="P707" i="14"/>
  <c r="P729" i="14" s="1"/>
  <c r="R654" i="14"/>
  <c r="P676" i="14"/>
  <c r="Q713" i="14"/>
  <c r="Q735" i="14" s="1"/>
  <c r="R681" i="14"/>
  <c r="P703" i="14"/>
  <c r="P725" i="14" s="1"/>
  <c r="P715" i="14"/>
  <c r="P737" i="14" s="1"/>
  <c r="R646" i="14"/>
  <c r="P668" i="14"/>
  <c r="R642" i="14"/>
  <c r="P664" i="14"/>
  <c r="R673" i="14"/>
  <c r="P695" i="14"/>
  <c r="P717" i="14" s="1"/>
  <c r="R683" i="14"/>
  <c r="Q705" i="14"/>
  <c r="Q727" i="14" s="1"/>
  <c r="R647" i="14"/>
  <c r="R649" i="14"/>
  <c r="R648" i="14"/>
  <c r="P670" i="14"/>
  <c r="R650" i="14"/>
  <c r="P672" i="14"/>
  <c r="R656" i="14"/>
  <c r="P678" i="14"/>
  <c r="R652" i="14"/>
  <c r="P674" i="14"/>
  <c r="P727" i="14"/>
  <c r="P749" i="14" s="1"/>
  <c r="R667" i="14"/>
  <c r="Q689" i="14"/>
  <c r="Q711" i="14" s="1"/>
  <c r="R658" i="14"/>
  <c r="P680" i="14"/>
  <c r="R665" i="14"/>
  <c r="P687" i="14"/>
  <c r="P709" i="14" s="1"/>
  <c r="R663" i="14"/>
  <c r="Q685" i="14"/>
  <c r="Q707" i="14" s="1"/>
  <c r="R677" i="14"/>
  <c r="P699" i="14"/>
  <c r="P721" i="14" s="1"/>
  <c r="Q717" i="14"/>
  <c r="Q739" i="14" s="1"/>
  <c r="P711" i="14"/>
  <c r="P733" i="14" s="1"/>
  <c r="R706" i="14"/>
  <c r="P728" i="14"/>
  <c r="Q725" i="14"/>
  <c r="Q747" i="14" s="1"/>
  <c r="R679" i="14"/>
  <c r="Q701" i="14"/>
  <c r="Q723" i="14" s="1"/>
  <c r="P723" i="14"/>
  <c r="P745" i="14" s="1"/>
  <c r="R675" i="14"/>
  <c r="Q697" i="14"/>
  <c r="Q719" i="14" s="1"/>
  <c r="R645" i="14"/>
  <c r="R659" i="14"/>
  <c r="R657" i="14"/>
  <c r="M34" i="14"/>
  <c r="M29" i="14"/>
  <c r="M16" i="14"/>
  <c r="M39" i="14"/>
  <c r="M36" i="14"/>
  <c r="M31" i="14"/>
  <c r="M28" i="14"/>
  <c r="M18" i="14"/>
  <c r="M15" i="14"/>
  <c r="M12" i="14"/>
  <c r="M10" i="14"/>
  <c r="M7" i="14"/>
  <c r="M3" i="14"/>
  <c r="M22" i="14"/>
  <c r="M38" i="14"/>
  <c r="M33" i="14"/>
  <c r="M30" i="14"/>
  <c r="M26" i="14"/>
  <c r="M23" i="14"/>
  <c r="M21" i="14"/>
  <c r="M19" i="14"/>
  <c r="M13" i="14"/>
  <c r="M5" i="14"/>
  <c r="M37" i="14"/>
  <c r="M32" i="14"/>
  <c r="M25" i="14"/>
  <c r="M20" i="14"/>
  <c r="M11" i="14"/>
  <c r="M8" i="14"/>
  <c r="M4" i="14"/>
  <c r="M35" i="14"/>
  <c r="M27" i="14"/>
  <c r="M17" i="14"/>
  <c r="M14" i="14"/>
  <c r="M9" i="14"/>
  <c r="M6" i="14"/>
  <c r="R705" i="14" l="1"/>
  <c r="R701" i="14"/>
  <c r="P755" i="14"/>
  <c r="P777" i="14" s="1"/>
  <c r="R709" i="14"/>
  <c r="P731" i="14"/>
  <c r="P753" i="14" s="1"/>
  <c r="R725" i="14"/>
  <c r="P747" i="14"/>
  <c r="P769" i="14" s="1"/>
  <c r="R715" i="14"/>
  <c r="Q737" i="14"/>
  <c r="Q759" i="14" s="1"/>
  <c r="R713" i="14"/>
  <c r="P735" i="14"/>
  <c r="P757" i="14" s="1"/>
  <c r="R666" i="14"/>
  <c r="P688" i="14"/>
  <c r="R689" i="14"/>
  <c r="R699" i="14"/>
  <c r="R719" i="14"/>
  <c r="Q741" i="14"/>
  <c r="Q763" i="14" s="1"/>
  <c r="R723" i="14"/>
  <c r="Q745" i="14"/>
  <c r="Q767" i="14" s="1"/>
  <c r="R728" i="14"/>
  <c r="P750" i="14"/>
  <c r="Q761" i="14"/>
  <c r="Q783" i="14" s="1"/>
  <c r="R707" i="14"/>
  <c r="Q729" i="14"/>
  <c r="Q751" i="14" s="1"/>
  <c r="R680" i="14"/>
  <c r="P702" i="14"/>
  <c r="P771" i="14"/>
  <c r="P793" i="14" s="1"/>
  <c r="R678" i="14"/>
  <c r="P700" i="14"/>
  <c r="R670" i="14"/>
  <c r="P692" i="14"/>
  <c r="R727" i="14"/>
  <c r="Q749" i="14"/>
  <c r="Q771" i="14" s="1"/>
  <c r="R664" i="14"/>
  <c r="P686" i="14"/>
  <c r="P759" i="14"/>
  <c r="P781" i="14" s="1"/>
  <c r="Q757" i="14"/>
  <c r="Q779" i="14" s="1"/>
  <c r="P751" i="14"/>
  <c r="P773" i="14" s="1"/>
  <c r="R682" i="14"/>
  <c r="P704" i="14"/>
  <c r="P763" i="14"/>
  <c r="P785" i="14" s="1"/>
  <c r="Q753" i="14"/>
  <c r="Q775" i="14" s="1"/>
  <c r="P767" i="14"/>
  <c r="P789" i="14" s="1"/>
  <c r="Q769" i="14"/>
  <c r="Q791" i="14" s="1"/>
  <c r="R721" i="14"/>
  <c r="P743" i="14"/>
  <c r="P765" i="14" s="1"/>
  <c r="R711" i="14"/>
  <c r="Q733" i="14"/>
  <c r="Q755" i="14" s="1"/>
  <c r="R674" i="14"/>
  <c r="P696" i="14"/>
  <c r="R672" i="14"/>
  <c r="P694" i="14"/>
  <c r="R717" i="14"/>
  <c r="P739" i="14"/>
  <c r="P761" i="14" s="1"/>
  <c r="R668" i="14"/>
  <c r="P690" i="14"/>
  <c r="R676" i="14"/>
  <c r="P698" i="14"/>
  <c r="Q765" i="14"/>
  <c r="Q787" i="14" s="1"/>
  <c r="R703" i="14"/>
  <c r="R695" i="14"/>
  <c r="R693" i="14"/>
  <c r="R691" i="14"/>
  <c r="R685" i="14"/>
  <c r="R697" i="14"/>
  <c r="R687" i="14"/>
  <c r="H177" i="14"/>
  <c r="H160" i="14"/>
  <c r="H147" i="14"/>
  <c r="I176" i="14"/>
  <c r="H142" i="14"/>
  <c r="H135" i="14"/>
  <c r="I170" i="14"/>
  <c r="H130" i="14"/>
  <c r="I165" i="14"/>
  <c r="H126" i="14"/>
  <c r="I158" i="14"/>
  <c r="I151" i="14"/>
  <c r="H114" i="14"/>
  <c r="I145" i="14"/>
  <c r="H173" i="14"/>
  <c r="H167" i="14"/>
  <c r="H149" i="14"/>
  <c r="H146" i="14"/>
  <c r="H141" i="14"/>
  <c r="H138" i="14"/>
  <c r="I172" i="14"/>
  <c r="I169" i="14"/>
  <c r="H128" i="14"/>
  <c r="I166" i="14"/>
  <c r="I164" i="14"/>
  <c r="I161" i="14"/>
  <c r="H125" i="14"/>
  <c r="I157" i="14"/>
  <c r="H122" i="14"/>
  <c r="H120" i="14"/>
  <c r="I154" i="14"/>
  <c r="I152" i="14"/>
  <c r="H117" i="14"/>
  <c r="H113" i="14"/>
  <c r="H110" i="14"/>
  <c r="I148" i="14"/>
  <c r="H108" i="14"/>
  <c r="J177" i="14"/>
  <c r="I143" i="14"/>
  <c r="H104" i="14"/>
  <c r="J175" i="14"/>
  <c r="I140" i="14"/>
  <c r="J173" i="14"/>
  <c r="I136" i="14"/>
  <c r="I133" i="14"/>
  <c r="H99" i="14"/>
  <c r="I131" i="14"/>
  <c r="H96" i="14"/>
  <c r="I129" i="14"/>
  <c r="H92" i="14"/>
  <c r="J167" i="14"/>
  <c r="H89" i="14"/>
  <c r="H87" i="14"/>
  <c r="H85" i="14"/>
  <c r="J159" i="14"/>
  <c r="I123" i="14"/>
  <c r="I115" i="14"/>
  <c r="H79" i="14"/>
  <c r="J149" i="14"/>
  <c r="H71" i="14"/>
  <c r="J146" i="14"/>
  <c r="I105" i="14"/>
  <c r="J141" i="14"/>
  <c r="I102" i="14"/>
  <c r="J138" i="14"/>
  <c r="K172" i="14"/>
  <c r="H61" i="14"/>
  <c r="I97" i="14"/>
  <c r="I94" i="14"/>
  <c r="H58" i="14"/>
  <c r="J128" i="14"/>
  <c r="K169" i="14"/>
  <c r="K166" i="14"/>
  <c r="H53" i="14"/>
  <c r="H50" i="14"/>
  <c r="K164" i="14"/>
  <c r="J125" i="14"/>
  <c r="K161" i="14"/>
  <c r="I84" i="14"/>
  <c r="J122" i="14"/>
  <c r="K157" i="14"/>
  <c r="K154" i="14"/>
  <c r="J120" i="14"/>
  <c r="K152" i="14"/>
  <c r="I81" i="14"/>
  <c r="J117" i="14"/>
  <c r="H40" i="14"/>
  <c r="L164" i="14"/>
  <c r="L172" i="14"/>
  <c r="J113" i="14"/>
  <c r="I50" i="14"/>
  <c r="M50" i="14" s="1"/>
  <c r="I61" i="14"/>
  <c r="M61" i="14" s="1"/>
  <c r="I71" i="14"/>
  <c r="M71" i="14" s="1"/>
  <c r="K129" i="14"/>
  <c r="I43" i="14"/>
  <c r="M43" i="14" s="1"/>
  <c r="K143" i="14"/>
  <c r="J92" i="14"/>
  <c r="J104" i="14"/>
  <c r="H21" i="14"/>
  <c r="O21" i="14" s="1"/>
  <c r="H28" i="14"/>
  <c r="O28" i="14" s="1"/>
  <c r="I78" i="14"/>
  <c r="M78" i="14" s="1"/>
  <c r="H13" i="14"/>
  <c r="O13" i="14" s="1"/>
  <c r="L177" i="14"/>
  <c r="H39" i="14"/>
  <c r="O39" i="14" s="1"/>
  <c r="H7" i="14"/>
  <c r="O7" i="14" s="1"/>
  <c r="I64" i="14"/>
  <c r="M64" i="14" s="1"/>
  <c r="L161" i="14"/>
  <c r="K125" i="14"/>
  <c r="K146" i="14"/>
  <c r="L175" i="14"/>
  <c r="J84" i="14"/>
  <c r="L167" i="14"/>
  <c r="J89" i="14"/>
  <c r="I55" i="14"/>
  <c r="M55" i="14" s="1"/>
  <c r="I76" i="14"/>
  <c r="M76" i="14" s="1"/>
  <c r="H33" i="14"/>
  <c r="O33" i="14" s="1"/>
  <c r="H19" i="14"/>
  <c r="O19" i="14" s="1"/>
  <c r="I41" i="14"/>
  <c r="M41" i="14" s="1"/>
  <c r="J110" i="14"/>
  <c r="J97" i="14"/>
  <c r="H3" i="14"/>
  <c r="O3" i="14" s="1"/>
  <c r="K140" i="14"/>
  <c r="L152" i="14"/>
  <c r="L166" i="14"/>
  <c r="K117" i="14"/>
  <c r="K138" i="14"/>
  <c r="K149" i="14"/>
  <c r="L159" i="14"/>
  <c r="I40" i="14"/>
  <c r="M40" i="14" s="1"/>
  <c r="I53" i="14"/>
  <c r="M53" i="14" s="1"/>
  <c r="J81" i="14"/>
  <c r="J96" i="14"/>
  <c r="H18" i="14"/>
  <c r="O18" i="14" s="1"/>
  <c r="K123" i="14"/>
  <c r="J102" i="14"/>
  <c r="I66" i="14"/>
  <c r="M66" i="14" s="1"/>
  <c r="H10" i="14"/>
  <c r="O10" i="14" s="1"/>
  <c r="H31" i="14"/>
  <c r="O31" i="14" s="1"/>
  <c r="K131" i="14"/>
  <c r="I45" i="14"/>
  <c r="M45" i="14" s="1"/>
  <c r="H23" i="14"/>
  <c r="O23" i="14" s="1"/>
  <c r="H176" i="14"/>
  <c r="H174" i="14"/>
  <c r="H170" i="14"/>
  <c r="H165" i="14"/>
  <c r="H162" i="14"/>
  <c r="H158" i="14"/>
  <c r="H155" i="14"/>
  <c r="H153" i="14"/>
  <c r="H151" i="14"/>
  <c r="H145" i="14"/>
  <c r="H137" i="14"/>
  <c r="I171" i="14"/>
  <c r="I168" i="14"/>
  <c r="H127" i="14"/>
  <c r="I163" i="14"/>
  <c r="I160" i="14"/>
  <c r="H124" i="14"/>
  <c r="H119" i="14"/>
  <c r="H116" i="14"/>
  <c r="I150" i="14"/>
  <c r="H106" i="14"/>
  <c r="I147" i="14"/>
  <c r="I144" i="14"/>
  <c r="I142" i="14"/>
  <c r="J176" i="14"/>
  <c r="I139" i="14"/>
  <c r="H103" i="14"/>
  <c r="J174" i="14"/>
  <c r="I135" i="14"/>
  <c r="H100" i="14"/>
  <c r="I132" i="14"/>
  <c r="H98" i="14"/>
  <c r="J170" i="14"/>
  <c r="I130" i="14"/>
  <c r="H95" i="14"/>
  <c r="H91" i="14"/>
  <c r="H88" i="14"/>
  <c r="J165" i="14"/>
  <c r="I126" i="14"/>
  <c r="H86" i="14"/>
  <c r="J162" i="14"/>
  <c r="J158" i="14"/>
  <c r="J155" i="14"/>
  <c r="I121" i="14"/>
  <c r="H82" i="14"/>
  <c r="J153" i="14"/>
  <c r="I118" i="14"/>
  <c r="J151" i="14"/>
  <c r="I114" i="14"/>
  <c r="I111" i="14"/>
  <c r="H77" i="14"/>
  <c r="I109" i="14"/>
  <c r="H74" i="14"/>
  <c r="I107" i="14"/>
  <c r="H70" i="14"/>
  <c r="J145" i="14"/>
  <c r="H67" i="14"/>
  <c r="H65" i="14"/>
  <c r="H63" i="14"/>
  <c r="J137" i="14"/>
  <c r="I101" i="14"/>
  <c r="K171" i="14"/>
  <c r="I93" i="14"/>
  <c r="H57" i="14"/>
  <c r="K168" i="14"/>
  <c r="J127" i="14"/>
  <c r="K163" i="14"/>
  <c r="H49" i="14"/>
  <c r="K160" i="14"/>
  <c r="J124" i="14"/>
  <c r="I83" i="14"/>
  <c r="J119" i="14"/>
  <c r="L158" i="14"/>
  <c r="L170" i="14"/>
  <c r="K130" i="14"/>
  <c r="K144" i="14"/>
  <c r="J95" i="14"/>
  <c r="J116" i="14"/>
  <c r="K127" i="14"/>
  <c r="J101" i="14"/>
  <c r="I74" i="14"/>
  <c r="M74" i="14" s="1"/>
  <c r="H22" i="14"/>
  <c r="O22" i="14" s="1"/>
  <c r="H37" i="14"/>
  <c r="O37" i="14" s="1"/>
  <c r="I80" i="14"/>
  <c r="M80" i="14" s="1"/>
  <c r="H9" i="14"/>
  <c r="O9" i="14" s="1"/>
  <c r="J109" i="14"/>
  <c r="I59" i="14"/>
  <c r="M59" i="14" s="1"/>
  <c r="K137" i="14"/>
  <c r="I44" i="14"/>
  <c r="M44" i="14" s="1"/>
  <c r="L155" i="14"/>
  <c r="L176" i="14"/>
  <c r="K121" i="14"/>
  <c r="K142" i="14"/>
  <c r="K150" i="14"/>
  <c r="J82" i="14"/>
  <c r="J91" i="14"/>
  <c r="J107" i="14"/>
  <c r="H20" i="14"/>
  <c r="O20" i="14" s="1"/>
  <c r="H34" i="14"/>
  <c r="O34" i="14" s="1"/>
  <c r="I42" i="14"/>
  <c r="M42" i="14" s="1"/>
  <c r="I70" i="14"/>
  <c r="M70" i="14" s="1"/>
  <c r="H17" i="14"/>
  <c r="O17" i="14" s="1"/>
  <c r="H6" i="14"/>
  <c r="O6" i="14" s="1"/>
  <c r="L163" i="14"/>
  <c r="I49" i="14"/>
  <c r="M49" i="14" s="1"/>
  <c r="I56" i="14"/>
  <c r="M56" i="14" s="1"/>
  <c r="H27" i="14"/>
  <c r="O27" i="14" s="1"/>
  <c r="L153" i="14"/>
  <c r="L174" i="14"/>
  <c r="K118" i="14"/>
  <c r="K139" i="14"/>
  <c r="J88" i="14"/>
  <c r="J103" i="14"/>
  <c r="K124" i="14"/>
  <c r="K145" i="14"/>
  <c r="L160" i="14"/>
  <c r="H11" i="14"/>
  <c r="O11" i="14" s="1"/>
  <c r="H32" i="14"/>
  <c r="O32" i="14" s="1"/>
  <c r="I62" i="14"/>
  <c r="M62" i="14" s="1"/>
  <c r="I67" i="14"/>
  <c r="M67" i="14" s="1"/>
  <c r="L171" i="14"/>
  <c r="I54" i="14"/>
  <c r="M54" i="14" s="1"/>
  <c r="I75" i="14"/>
  <c r="M75" i="14" s="1"/>
  <c r="H171" i="14"/>
  <c r="H168" i="14"/>
  <c r="H163" i="14"/>
  <c r="H150" i="14"/>
  <c r="H144" i="14"/>
  <c r="I174" i="14"/>
  <c r="H139" i="14"/>
  <c r="H132" i="14"/>
  <c r="I162" i="14"/>
  <c r="I155" i="14"/>
  <c r="H121" i="14"/>
  <c r="I153" i="14"/>
  <c r="H118" i="14"/>
  <c r="H111" i="14"/>
  <c r="H109" i="14"/>
  <c r="H107" i="14"/>
  <c r="I137" i="14"/>
  <c r="H101" i="14"/>
  <c r="J171" i="14"/>
  <c r="H93" i="14"/>
  <c r="J168" i="14"/>
  <c r="I127" i="14"/>
  <c r="J163" i="14"/>
  <c r="J160" i="14"/>
  <c r="I124" i="14"/>
  <c r="H83" i="14"/>
  <c r="I119" i="14"/>
  <c r="I116" i="14"/>
  <c r="H80" i="14"/>
  <c r="J150" i="14"/>
  <c r="H75" i="14"/>
  <c r="H72" i="14"/>
  <c r="I106" i="14"/>
  <c r="J147" i="14"/>
  <c r="J144" i="14"/>
  <c r="K176" i="14"/>
  <c r="J142" i="14"/>
  <c r="K174" i="14"/>
  <c r="I103" i="14"/>
  <c r="H62" i="14"/>
  <c r="J139" i="14"/>
  <c r="J135" i="14"/>
  <c r="I100" i="14"/>
  <c r="J132" i="14"/>
  <c r="I98" i="14"/>
  <c r="K170" i="14"/>
  <c r="H59" i="14"/>
  <c r="I95" i="14"/>
  <c r="J130" i="14"/>
  <c r="H56" i="14"/>
  <c r="I91" i="14"/>
  <c r="I88" i="14"/>
  <c r="H54" i="14"/>
  <c r="J126" i="14"/>
  <c r="H51" i="14"/>
  <c r="K165" i="14"/>
  <c r="I86" i="14"/>
  <c r="K162" i="14"/>
  <c r="H47" i="14"/>
  <c r="K158" i="14"/>
  <c r="H44" i="14"/>
  <c r="K155" i="14"/>
  <c r="I82" i="14"/>
  <c r="H42" i="14"/>
  <c r="J121" i="14"/>
  <c r="J118" i="14"/>
  <c r="K153" i="14"/>
  <c r="L165" i="14"/>
  <c r="K126" i="14"/>
  <c r="K135" i="14"/>
  <c r="J86" i="14"/>
  <c r="J100" i="14"/>
  <c r="K151" i="14"/>
  <c r="J83" i="14"/>
  <c r="I51" i="14"/>
  <c r="M51" i="14" s="1"/>
  <c r="I57" i="14"/>
  <c r="M57" i="14" s="1"/>
  <c r="H8" i="14"/>
  <c r="O8" i="14" s="1"/>
  <c r="H29" i="14"/>
  <c r="O29" i="14" s="1"/>
  <c r="I65" i="14"/>
  <c r="M65" i="14" s="1"/>
  <c r="H35" i="14"/>
  <c r="O35" i="14" s="1"/>
  <c r="J93" i="14"/>
  <c r="J114" i="14"/>
  <c r="I72" i="14"/>
  <c r="M72" i="14" s="1"/>
  <c r="H14" i="14"/>
  <c r="O14" i="14" s="1"/>
  <c r="L162" i="14"/>
  <c r="K132" i="14"/>
  <c r="K147" i="14"/>
  <c r="J98" i="14"/>
  <c r="J106" i="14"/>
  <c r="K119" i="14"/>
  <c r="I63" i="14"/>
  <c r="M63" i="14" s="1"/>
  <c r="H4" i="14"/>
  <c r="O4" i="14" s="1"/>
  <c r="H16" i="14"/>
  <c r="O16" i="14" s="1"/>
  <c r="H25" i="14"/>
  <c r="O25" i="14" s="1"/>
  <c r="J111" i="14"/>
  <c r="I47" i="14"/>
  <c r="M47" i="14" s="1"/>
  <c r="I77" i="14"/>
  <c r="M77" i="14" s="1"/>
  <c r="L168" i="14"/>
  <c r="H175" i="14"/>
  <c r="H159" i="14"/>
  <c r="H172" i="14"/>
  <c r="H169" i="14"/>
  <c r="O169" i="14" s="1"/>
  <c r="H166" i="14"/>
  <c r="H164" i="14"/>
  <c r="H161" i="14"/>
  <c r="H157" i="14"/>
  <c r="H154" i="14"/>
  <c r="H152" i="14"/>
  <c r="H148" i="14"/>
  <c r="I177" i="14"/>
  <c r="H143" i="14"/>
  <c r="H140" i="14"/>
  <c r="I175" i="14"/>
  <c r="H136" i="14"/>
  <c r="I173" i="14"/>
  <c r="H133" i="14"/>
  <c r="H131" i="14"/>
  <c r="H129" i="14"/>
  <c r="I167" i="14"/>
  <c r="I159" i="14"/>
  <c r="H123" i="14"/>
  <c r="H115" i="14"/>
  <c r="I149" i="14"/>
  <c r="I146" i="14"/>
  <c r="H105" i="14"/>
  <c r="I141" i="14"/>
  <c r="I138" i="14"/>
  <c r="H102" i="14"/>
  <c r="J172" i="14"/>
  <c r="H97" i="14"/>
  <c r="H94" i="14"/>
  <c r="J169" i="14"/>
  <c r="I128" i="14"/>
  <c r="J166" i="14"/>
  <c r="J164" i="14"/>
  <c r="J161" i="14"/>
  <c r="I125" i="14"/>
  <c r="H84" i="14"/>
  <c r="J157" i="14"/>
  <c r="I122" i="14"/>
  <c r="I120" i="14"/>
  <c r="J154" i="14"/>
  <c r="J152" i="14"/>
  <c r="I117" i="14"/>
  <c r="H81" i="14"/>
  <c r="O81" i="14" s="1"/>
  <c r="I113" i="14"/>
  <c r="H78" i="14"/>
  <c r="I110" i="14"/>
  <c r="H76" i="14"/>
  <c r="J148" i="14"/>
  <c r="I108" i="14"/>
  <c r="H73" i="14"/>
  <c r="H69" i="14"/>
  <c r="H66" i="14"/>
  <c r="K177" i="14"/>
  <c r="I104" i="14"/>
  <c r="H64" i="14"/>
  <c r="J143" i="14"/>
  <c r="K175" i="14"/>
  <c r="J140" i="14"/>
  <c r="K173" i="14"/>
  <c r="J136" i="14"/>
  <c r="I99" i="14"/>
  <c r="J133" i="14"/>
  <c r="H60" i="14"/>
  <c r="I96" i="14"/>
  <c r="J131" i="14"/>
  <c r="I92" i="14"/>
  <c r="J129" i="14"/>
  <c r="K167" i="14"/>
  <c r="I89" i="14"/>
  <c r="H55" i="14"/>
  <c r="I87" i="14"/>
  <c r="H52" i="14"/>
  <c r="I85" i="14"/>
  <c r="H48" i="14"/>
  <c r="K159" i="14"/>
  <c r="H45" i="14"/>
  <c r="J123" i="14"/>
  <c r="H43" i="14"/>
  <c r="H41" i="14"/>
  <c r="L157" i="14"/>
  <c r="K122" i="14"/>
  <c r="J87" i="14"/>
  <c r="J94" i="14"/>
  <c r="I58" i="14"/>
  <c r="M58" i="14" s="1"/>
  <c r="I79" i="14"/>
  <c r="M79" i="14" s="1"/>
  <c r="L173" i="14"/>
  <c r="K136" i="14"/>
  <c r="K148" i="14"/>
  <c r="J108" i="14"/>
  <c r="H30" i="14"/>
  <c r="O30" i="14" s="1"/>
  <c r="H36" i="14"/>
  <c r="O36" i="14" s="1"/>
  <c r="J105" i="14"/>
  <c r="J115" i="14"/>
  <c r="I73" i="14"/>
  <c r="M73" i="14" s="1"/>
  <c r="H15" i="14"/>
  <c r="O15" i="14" s="1"/>
  <c r="I52" i="14"/>
  <c r="M52" i="14" s="1"/>
  <c r="L154" i="14"/>
  <c r="L169" i="14"/>
  <c r="K120" i="14"/>
  <c r="K128" i="14"/>
  <c r="K141" i="14"/>
  <c r="J99" i="14"/>
  <c r="I69" i="14"/>
  <c r="M69" i="14" s="1"/>
  <c r="I60" i="14"/>
  <c r="M60" i="14" s="1"/>
  <c r="H5" i="14"/>
  <c r="O5" i="14" s="1"/>
  <c r="H12" i="14"/>
  <c r="O12" i="14" s="1"/>
  <c r="K133" i="14"/>
  <c r="I48" i="14"/>
  <c r="M48" i="14" s="1"/>
  <c r="H38" i="14"/>
  <c r="O38" i="14" s="1"/>
  <c r="H26" i="14"/>
  <c r="O26" i="14" s="1"/>
  <c r="J85" i="14"/>
  <c r="G176" i="14"/>
  <c r="G170" i="14"/>
  <c r="G162" i="14"/>
  <c r="G158" i="14"/>
  <c r="G155" i="14"/>
  <c r="G153" i="14"/>
  <c r="G63" i="14"/>
  <c r="G77" i="14"/>
  <c r="G98" i="14"/>
  <c r="G106" i="14"/>
  <c r="G119" i="14"/>
  <c r="G25" i="14"/>
  <c r="G47" i="14"/>
  <c r="G111" i="14"/>
  <c r="G132" i="14"/>
  <c r="G147" i="14"/>
  <c r="G172" i="14"/>
  <c r="G169" i="14"/>
  <c r="G166" i="14"/>
  <c r="G164" i="14"/>
  <c r="G161" i="14"/>
  <c r="G157" i="14"/>
  <c r="G154" i="14"/>
  <c r="G152" i="14"/>
  <c r="G28" i="14"/>
  <c r="G39" i="14"/>
  <c r="G50" i="14"/>
  <c r="G61" i="14"/>
  <c r="G71" i="14"/>
  <c r="G92" i="14"/>
  <c r="G104" i="14"/>
  <c r="G113" i="14"/>
  <c r="G43" i="14"/>
  <c r="G64" i="14"/>
  <c r="G129" i="14"/>
  <c r="G78" i="14"/>
  <c r="G143" i="14"/>
  <c r="G89" i="14"/>
  <c r="G110" i="14"/>
  <c r="G125" i="14"/>
  <c r="G146" i="14"/>
  <c r="G33" i="14"/>
  <c r="G55" i="14"/>
  <c r="G76" i="14"/>
  <c r="G97" i="14"/>
  <c r="G140" i="14"/>
  <c r="G41" i="14"/>
  <c r="G84" i="14"/>
  <c r="G31" i="14"/>
  <c r="G40" i="14"/>
  <c r="G53" i="14"/>
  <c r="G96" i="14"/>
  <c r="G117" i="14"/>
  <c r="G138" i="14"/>
  <c r="G149" i="14"/>
  <c r="G81" i="14"/>
  <c r="G102" i="14"/>
  <c r="G123" i="14"/>
  <c r="G45" i="14"/>
  <c r="G131" i="14"/>
  <c r="G66" i="14"/>
  <c r="G171" i="14"/>
  <c r="G168" i="14"/>
  <c r="G163" i="14"/>
  <c r="G160" i="14"/>
  <c r="G74" i="14"/>
  <c r="G95" i="14"/>
  <c r="G116" i="14"/>
  <c r="G127" i="14"/>
  <c r="G137" i="14"/>
  <c r="G37" i="14"/>
  <c r="G59" i="14"/>
  <c r="G80" i="14"/>
  <c r="G101" i="14"/>
  <c r="G144" i="14"/>
  <c r="G109" i="14"/>
  <c r="G44" i="14"/>
  <c r="G130" i="14"/>
  <c r="G27" i="14"/>
  <c r="G49" i="14"/>
  <c r="G70" i="14"/>
  <c r="G82" i="14"/>
  <c r="G91" i="14"/>
  <c r="G42" i="14"/>
  <c r="G107" i="14"/>
  <c r="G150" i="14"/>
  <c r="G34" i="14"/>
  <c r="G121" i="14"/>
  <c r="G56" i="14"/>
  <c r="G142" i="14"/>
  <c r="G67" i="14"/>
  <c r="G88" i="14"/>
  <c r="G103" i="14"/>
  <c r="G124" i="14"/>
  <c r="G145" i="14"/>
  <c r="G32" i="14"/>
  <c r="G54" i="14"/>
  <c r="G75" i="14"/>
  <c r="G118" i="14"/>
  <c r="G139" i="14"/>
  <c r="G62" i="14"/>
  <c r="G174" i="14"/>
  <c r="G165" i="14"/>
  <c r="G35" i="14"/>
  <c r="G57" i="14"/>
  <c r="G65" i="14"/>
  <c r="G86" i="14"/>
  <c r="G100" i="14"/>
  <c r="G151" i="14"/>
  <c r="G83" i="14"/>
  <c r="G126" i="14"/>
  <c r="G51" i="14"/>
  <c r="G93" i="14"/>
  <c r="G135" i="14"/>
  <c r="G29" i="14"/>
  <c r="G72" i="14"/>
  <c r="G114" i="14"/>
  <c r="G177" i="14"/>
  <c r="G175" i="14"/>
  <c r="G173" i="14"/>
  <c r="G167" i="14"/>
  <c r="G159" i="14"/>
  <c r="G36" i="14"/>
  <c r="G58" i="14"/>
  <c r="G79" i="14"/>
  <c r="G87" i="14"/>
  <c r="G108" i="14"/>
  <c r="G122" i="14"/>
  <c r="G105" i="14"/>
  <c r="G148" i="14"/>
  <c r="G94" i="14"/>
  <c r="G30" i="14"/>
  <c r="G115" i="14"/>
  <c r="G52" i="14"/>
  <c r="G136" i="14"/>
  <c r="G73" i="14"/>
  <c r="G85" i="14"/>
  <c r="G99" i="14"/>
  <c r="G120" i="14"/>
  <c r="G128" i="14"/>
  <c r="G141" i="14"/>
  <c r="G26" i="14"/>
  <c r="G48" i="14"/>
  <c r="G69" i="14"/>
  <c r="G133" i="14"/>
  <c r="G60" i="14"/>
  <c r="G38" i="14"/>
  <c r="F160" i="14"/>
  <c r="F150" i="14"/>
  <c r="F144" i="14"/>
  <c r="F139" i="14"/>
  <c r="F132" i="14"/>
  <c r="F126" i="14"/>
  <c r="F121" i="14"/>
  <c r="F114" i="14"/>
  <c r="F111" i="14"/>
  <c r="F107" i="14"/>
  <c r="F101" i="14"/>
  <c r="N101" i="14" s="1"/>
  <c r="F83" i="14"/>
  <c r="F80" i="14"/>
  <c r="F75" i="14"/>
  <c r="F59" i="14"/>
  <c r="F54" i="14"/>
  <c r="F47" i="14"/>
  <c r="F42" i="14"/>
  <c r="F35" i="14"/>
  <c r="F29" i="14"/>
  <c r="F177" i="14"/>
  <c r="F173" i="14"/>
  <c r="F167" i="14"/>
  <c r="F149" i="14"/>
  <c r="F138" i="14"/>
  <c r="F128" i="14"/>
  <c r="F122" i="14"/>
  <c r="F117" i="14"/>
  <c r="F110" i="14"/>
  <c r="F104" i="14"/>
  <c r="F171" i="14"/>
  <c r="F168" i="14"/>
  <c r="F163" i="14"/>
  <c r="N163" i="14" s="1"/>
  <c r="F147" i="14"/>
  <c r="F142" i="14"/>
  <c r="F135" i="14"/>
  <c r="F130" i="14"/>
  <c r="F118" i="14"/>
  <c r="F109" i="14"/>
  <c r="F93" i="14"/>
  <c r="F72" i="14"/>
  <c r="F62" i="14"/>
  <c r="F56" i="14"/>
  <c r="F51" i="14"/>
  <c r="F44" i="14"/>
  <c r="F25" i="14"/>
  <c r="F175" i="14"/>
  <c r="F159" i="14"/>
  <c r="F146" i="14"/>
  <c r="F141" i="14"/>
  <c r="F125" i="14"/>
  <c r="F120" i="14"/>
  <c r="F113" i="14"/>
  <c r="N113" i="14" s="1"/>
  <c r="F108" i="14"/>
  <c r="F99" i="14"/>
  <c r="F92" i="14"/>
  <c r="F87" i="14"/>
  <c r="F71" i="14"/>
  <c r="N71" i="14" s="1"/>
  <c r="F61" i="14"/>
  <c r="F58" i="14"/>
  <c r="F53" i="14"/>
  <c r="F50" i="14"/>
  <c r="F40" i="14"/>
  <c r="N40" i="14" s="1"/>
  <c r="F28" i="14"/>
  <c r="F39" i="14"/>
  <c r="F33" i="14"/>
  <c r="F31" i="14"/>
  <c r="F176" i="14"/>
  <c r="F174" i="14"/>
  <c r="F170" i="14"/>
  <c r="F165" i="14"/>
  <c r="F162" i="14"/>
  <c r="N162" i="14" s="1"/>
  <c r="F158" i="14"/>
  <c r="N158" i="14" s="1"/>
  <c r="F155" i="14"/>
  <c r="F153" i="14"/>
  <c r="N153" i="14" s="1"/>
  <c r="F151" i="14"/>
  <c r="F145" i="14"/>
  <c r="F137" i="14"/>
  <c r="F127" i="14"/>
  <c r="F124" i="14"/>
  <c r="F119" i="14"/>
  <c r="F116" i="14"/>
  <c r="F106" i="14"/>
  <c r="N106" i="14" s="1"/>
  <c r="F103" i="14"/>
  <c r="F100" i="14"/>
  <c r="N100" i="14" s="1"/>
  <c r="F98" i="14"/>
  <c r="F95" i="14"/>
  <c r="F91" i="14"/>
  <c r="F88" i="14"/>
  <c r="N88" i="14" s="1"/>
  <c r="F86" i="14"/>
  <c r="F82" i="14"/>
  <c r="N82" i="14" s="1"/>
  <c r="F77" i="14"/>
  <c r="F74" i="14"/>
  <c r="F70" i="14"/>
  <c r="F67" i="14"/>
  <c r="F65" i="14"/>
  <c r="F63" i="14"/>
  <c r="F57" i="14"/>
  <c r="F49" i="14"/>
  <c r="F37" i="14"/>
  <c r="F27" i="14"/>
  <c r="F34" i="14"/>
  <c r="F32" i="14"/>
  <c r="F96" i="14"/>
  <c r="F89" i="14"/>
  <c r="F85" i="14"/>
  <c r="N85" i="14" s="1"/>
  <c r="F79" i="14"/>
  <c r="F172" i="14"/>
  <c r="F169" i="14"/>
  <c r="F166" i="14"/>
  <c r="F164" i="14"/>
  <c r="F161" i="14"/>
  <c r="F157" i="14"/>
  <c r="F154" i="14"/>
  <c r="F152" i="14"/>
  <c r="F148" i="14"/>
  <c r="F143" i="14"/>
  <c r="F140" i="14"/>
  <c r="F136" i="14"/>
  <c r="F133" i="14"/>
  <c r="F131" i="14"/>
  <c r="N131" i="14" s="1"/>
  <c r="F129" i="14"/>
  <c r="F123" i="14"/>
  <c r="N123" i="14" s="1"/>
  <c r="F115" i="14"/>
  <c r="F105" i="14"/>
  <c r="F102" i="14"/>
  <c r="F97" i="14"/>
  <c r="F94" i="14"/>
  <c r="N94" i="14" s="1"/>
  <c r="F84" i="14"/>
  <c r="N84" i="14" s="1"/>
  <c r="F81" i="14"/>
  <c r="F78" i="14"/>
  <c r="F76" i="14"/>
  <c r="F73" i="14"/>
  <c r="F69" i="14"/>
  <c r="F66" i="14"/>
  <c r="F64" i="14"/>
  <c r="F60" i="14"/>
  <c r="F55" i="14"/>
  <c r="F52" i="14"/>
  <c r="N52" i="14" s="1"/>
  <c r="F48" i="14"/>
  <c r="N48" i="14" s="1"/>
  <c r="F45" i="14"/>
  <c r="F43" i="14"/>
  <c r="N43" i="14" s="1"/>
  <c r="F41" i="14"/>
  <c r="F30" i="14"/>
  <c r="F36" i="14"/>
  <c r="F26" i="14"/>
  <c r="F38" i="14"/>
  <c r="N62" i="14" l="1"/>
  <c r="N57" i="14"/>
  <c r="R735" i="14"/>
  <c r="R745" i="14"/>
  <c r="R747" i="14"/>
  <c r="R729" i="14"/>
  <c r="R741" i="14"/>
  <c r="R737" i="14"/>
  <c r="R743" i="14"/>
  <c r="R731" i="14"/>
  <c r="R749" i="14"/>
  <c r="Q809" i="14"/>
  <c r="Q831" i="14" s="1"/>
  <c r="Q853" i="14" s="1"/>
  <c r="Q875" i="14" s="1"/>
  <c r="Q897" i="14" s="1"/>
  <c r="Q919" i="14" s="1"/>
  <c r="Q941" i="14" s="1"/>
  <c r="Q963" i="14" s="1"/>
  <c r="Q985" i="14" s="1"/>
  <c r="Q1007" i="14" s="1"/>
  <c r="Q1029" i="14" s="1"/>
  <c r="Q1051" i="14" s="1"/>
  <c r="Q1073" i="14" s="1"/>
  <c r="Q1095" i="14" s="1"/>
  <c r="Q1117" i="14" s="1"/>
  <c r="R690" i="14"/>
  <c r="P712" i="14"/>
  <c r="R694" i="14"/>
  <c r="P716" i="14"/>
  <c r="R755" i="14"/>
  <c r="Q777" i="14"/>
  <c r="Q799" i="14" s="1"/>
  <c r="Q821" i="14" s="1"/>
  <c r="Q843" i="14" s="1"/>
  <c r="Q865" i="14" s="1"/>
  <c r="Q887" i="14" s="1"/>
  <c r="Q909" i="14" s="1"/>
  <c r="Q931" i="14" s="1"/>
  <c r="Q953" i="14" s="1"/>
  <c r="Q975" i="14" s="1"/>
  <c r="Q997" i="14" s="1"/>
  <c r="Q1019" i="14" s="1"/>
  <c r="Q1041" i="14" s="1"/>
  <c r="Q1063" i="14" s="1"/>
  <c r="Q1085" i="14" s="1"/>
  <c r="Q1107" i="14" s="1"/>
  <c r="Q813" i="14"/>
  <c r="Q835" i="14" s="1"/>
  <c r="Q857" i="14" s="1"/>
  <c r="Q879" i="14" s="1"/>
  <c r="Q901" i="14" s="1"/>
  <c r="Q923" i="14" s="1"/>
  <c r="Q945" i="14" s="1"/>
  <c r="Q967" i="14" s="1"/>
  <c r="Q989" i="14" s="1"/>
  <c r="Q1011" i="14" s="1"/>
  <c r="Q1033" i="14" s="1"/>
  <c r="Q1055" i="14" s="1"/>
  <c r="Q1077" i="14" s="1"/>
  <c r="Q1099" i="14" s="1"/>
  <c r="Q1121" i="14" s="1"/>
  <c r="Q797" i="14"/>
  <c r="Q819" i="14" s="1"/>
  <c r="Q841" i="14" s="1"/>
  <c r="Q863" i="14" s="1"/>
  <c r="Q885" i="14" s="1"/>
  <c r="Q907" i="14" s="1"/>
  <c r="Q929" i="14" s="1"/>
  <c r="Q951" i="14" s="1"/>
  <c r="Q973" i="14" s="1"/>
  <c r="Q995" i="14" s="1"/>
  <c r="Q1017" i="14" s="1"/>
  <c r="Q1039" i="14" s="1"/>
  <c r="Q1061" i="14" s="1"/>
  <c r="Q1083" i="14" s="1"/>
  <c r="Q1105" i="14" s="1"/>
  <c r="R704" i="14"/>
  <c r="P726" i="14"/>
  <c r="Q801" i="14"/>
  <c r="Q823" i="14" s="1"/>
  <c r="Q845" i="14" s="1"/>
  <c r="Q867" i="14" s="1"/>
  <c r="Q889" i="14" s="1"/>
  <c r="Q911" i="14" s="1"/>
  <c r="Q933" i="14" s="1"/>
  <c r="Q955" i="14" s="1"/>
  <c r="Q977" i="14" s="1"/>
  <c r="Q999" i="14" s="1"/>
  <c r="Q1021" i="14" s="1"/>
  <c r="Q1043" i="14" s="1"/>
  <c r="Q1065" i="14" s="1"/>
  <c r="Q1087" i="14" s="1"/>
  <c r="Q1109" i="14" s="1"/>
  <c r="R686" i="14"/>
  <c r="P708" i="14"/>
  <c r="R692" i="14"/>
  <c r="P714" i="14"/>
  <c r="P815" i="14"/>
  <c r="P837" i="14" s="1"/>
  <c r="R751" i="14"/>
  <c r="Q773" i="14"/>
  <c r="Q795" i="14" s="1"/>
  <c r="Q817" i="14" s="1"/>
  <c r="Q839" i="14" s="1"/>
  <c r="Q861" i="14" s="1"/>
  <c r="Q883" i="14" s="1"/>
  <c r="Q905" i="14" s="1"/>
  <c r="Q927" i="14" s="1"/>
  <c r="Q949" i="14" s="1"/>
  <c r="Q971" i="14" s="1"/>
  <c r="Q993" i="14" s="1"/>
  <c r="Q1015" i="14" s="1"/>
  <c r="Q1037" i="14" s="1"/>
  <c r="Q1059" i="14" s="1"/>
  <c r="Q1081" i="14" s="1"/>
  <c r="Q1103" i="14" s="1"/>
  <c r="R750" i="14"/>
  <c r="P772" i="14"/>
  <c r="R763" i="14"/>
  <c r="Q785" i="14"/>
  <c r="Q807" i="14" s="1"/>
  <c r="Q829" i="14" s="1"/>
  <c r="Q851" i="14" s="1"/>
  <c r="Q873" i="14" s="1"/>
  <c r="Q895" i="14" s="1"/>
  <c r="Q917" i="14" s="1"/>
  <c r="Q939" i="14" s="1"/>
  <c r="Q961" i="14" s="1"/>
  <c r="Q983" i="14" s="1"/>
  <c r="Q1005" i="14" s="1"/>
  <c r="Q1027" i="14" s="1"/>
  <c r="Q1049" i="14" s="1"/>
  <c r="Q1071" i="14" s="1"/>
  <c r="Q1093" i="14" s="1"/>
  <c r="Q1115" i="14" s="1"/>
  <c r="R688" i="14"/>
  <c r="P710" i="14"/>
  <c r="R759" i="14"/>
  <c r="Q781" i="14"/>
  <c r="Q803" i="14" s="1"/>
  <c r="Q825" i="14" s="1"/>
  <c r="Q847" i="14" s="1"/>
  <c r="Q869" i="14" s="1"/>
  <c r="Q891" i="14" s="1"/>
  <c r="Q913" i="14" s="1"/>
  <c r="Q935" i="14" s="1"/>
  <c r="Q957" i="14" s="1"/>
  <c r="Q979" i="14" s="1"/>
  <c r="Q1001" i="14" s="1"/>
  <c r="Q1023" i="14" s="1"/>
  <c r="Q1045" i="14" s="1"/>
  <c r="Q1067" i="14" s="1"/>
  <c r="Q1089" i="14" s="1"/>
  <c r="Q1111" i="14" s="1"/>
  <c r="R753" i="14"/>
  <c r="P775" i="14"/>
  <c r="P797" i="14" s="1"/>
  <c r="R698" i="14"/>
  <c r="P720" i="14"/>
  <c r="R761" i="14"/>
  <c r="P783" i="14"/>
  <c r="P805" i="14" s="1"/>
  <c r="P827" i="14" s="1"/>
  <c r="P849" i="14" s="1"/>
  <c r="P871" i="14" s="1"/>
  <c r="R696" i="14"/>
  <c r="P718" i="14"/>
  <c r="R765" i="14"/>
  <c r="P787" i="14"/>
  <c r="P809" i="14" s="1"/>
  <c r="P831" i="14" s="1"/>
  <c r="P811" i="14"/>
  <c r="P833" i="14" s="1"/>
  <c r="P855" i="14" s="1"/>
  <c r="P877" i="14" s="1"/>
  <c r="P807" i="14"/>
  <c r="P829" i="14" s="1"/>
  <c r="P795" i="14"/>
  <c r="P817" i="14" s="1"/>
  <c r="P839" i="14" s="1"/>
  <c r="P861" i="14" s="1"/>
  <c r="P803" i="14"/>
  <c r="P825" i="14" s="1"/>
  <c r="P847" i="14" s="1"/>
  <c r="P869" i="14" s="1"/>
  <c r="R771" i="14"/>
  <c r="Q793" i="14"/>
  <c r="Q815" i="14" s="1"/>
  <c r="Q837" i="14" s="1"/>
  <c r="Q859" i="14" s="1"/>
  <c r="Q881" i="14" s="1"/>
  <c r="Q903" i="14" s="1"/>
  <c r="Q925" i="14" s="1"/>
  <c r="Q947" i="14" s="1"/>
  <c r="Q969" i="14" s="1"/>
  <c r="Q991" i="14" s="1"/>
  <c r="Q1013" i="14" s="1"/>
  <c r="Q1035" i="14" s="1"/>
  <c r="Q1057" i="14" s="1"/>
  <c r="Q1079" i="14" s="1"/>
  <c r="Q1101" i="14" s="1"/>
  <c r="Q1123" i="14" s="1"/>
  <c r="R700" i="14"/>
  <c r="P722" i="14"/>
  <c r="R702" i="14"/>
  <c r="P724" i="14"/>
  <c r="Q805" i="14"/>
  <c r="Q827" i="14" s="1"/>
  <c r="Q849" i="14" s="1"/>
  <c r="Q871" i="14" s="1"/>
  <c r="Q893" i="14" s="1"/>
  <c r="Q915" i="14" s="1"/>
  <c r="Q937" i="14" s="1"/>
  <c r="Q959" i="14" s="1"/>
  <c r="Q981" i="14" s="1"/>
  <c r="Q1003" i="14" s="1"/>
  <c r="Q1025" i="14" s="1"/>
  <c r="Q1047" i="14" s="1"/>
  <c r="Q1069" i="14" s="1"/>
  <c r="Q1091" i="14" s="1"/>
  <c r="Q1113" i="14" s="1"/>
  <c r="R767" i="14"/>
  <c r="Q789" i="14"/>
  <c r="Q811" i="14" s="1"/>
  <c r="R757" i="14"/>
  <c r="P779" i="14"/>
  <c r="P801" i="14" s="1"/>
  <c r="R769" i="14"/>
  <c r="P791" i="14"/>
  <c r="P813" i="14" s="1"/>
  <c r="P835" i="14" s="1"/>
  <c r="P799" i="14"/>
  <c r="P821" i="14" s="1"/>
  <c r="R739" i="14"/>
  <c r="R733" i="14"/>
  <c r="N81" i="14"/>
  <c r="O97" i="14"/>
  <c r="O157" i="14"/>
  <c r="N55" i="14"/>
  <c r="N154" i="14"/>
  <c r="N34" i="14"/>
  <c r="N104" i="14"/>
  <c r="N129" i="14"/>
  <c r="N166" i="14"/>
  <c r="N50" i="14"/>
  <c r="N69" i="14"/>
  <c r="N116" i="14"/>
  <c r="N147" i="14"/>
  <c r="N36" i="14"/>
  <c r="N45" i="14"/>
  <c r="N63" i="14"/>
  <c r="N119" i="14"/>
  <c r="N145" i="14"/>
  <c r="N140" i="14"/>
  <c r="N170" i="14"/>
  <c r="N157" i="14"/>
  <c r="N169" i="14"/>
  <c r="N108" i="14"/>
  <c r="N30" i="14"/>
  <c r="N172" i="14"/>
  <c r="N77" i="14"/>
  <c r="N28" i="14"/>
  <c r="N143" i="14"/>
  <c r="N76" i="14"/>
  <c r="N96" i="14"/>
  <c r="N176" i="14"/>
  <c r="N38" i="14"/>
  <c r="N41" i="14"/>
  <c r="N66" i="14"/>
  <c r="N78" i="14"/>
  <c r="N97" i="14"/>
  <c r="N152" i="14"/>
  <c r="N164" i="14"/>
  <c r="N32" i="14"/>
  <c r="N49" i="14"/>
  <c r="N67" i="14"/>
  <c r="N95" i="14"/>
  <c r="N175" i="14"/>
  <c r="N59" i="14"/>
  <c r="N105" i="14"/>
  <c r="N146" i="14"/>
  <c r="N60" i="14"/>
  <c r="N74" i="14"/>
  <c r="N39" i="14"/>
  <c r="N87" i="14"/>
  <c r="N64" i="14"/>
  <c r="N148" i="14"/>
  <c r="N151" i="14"/>
  <c r="N159" i="14"/>
  <c r="N137" i="14"/>
  <c r="N33" i="14"/>
  <c r="N174" i="14"/>
  <c r="N111" i="14"/>
  <c r="O75" i="14"/>
  <c r="N165" i="14"/>
  <c r="N31" i="14"/>
  <c r="N125" i="14"/>
  <c r="N171" i="14"/>
  <c r="N117" i="14"/>
  <c r="N144" i="14"/>
  <c r="N65" i="14"/>
  <c r="N91" i="14"/>
  <c r="N103" i="14"/>
  <c r="N127" i="14"/>
  <c r="N25" i="14"/>
  <c r="N168" i="14"/>
  <c r="N110" i="14"/>
  <c r="N115" i="14"/>
  <c r="N93" i="14"/>
  <c r="N150" i="14"/>
  <c r="N114" i="14"/>
  <c r="N139" i="14"/>
  <c r="N29" i="14"/>
  <c r="N135" i="14"/>
  <c r="N126" i="14"/>
  <c r="N75" i="14"/>
  <c r="N83" i="14"/>
  <c r="N136" i="14"/>
  <c r="N79" i="14"/>
  <c r="N56" i="14"/>
  <c r="N72" i="14"/>
  <c r="N122" i="14"/>
  <c r="N138" i="14"/>
  <c r="N173" i="14"/>
  <c r="N35" i="14"/>
  <c r="N80" i="14"/>
  <c r="N99" i="14"/>
  <c r="N142" i="14"/>
  <c r="N54" i="14"/>
  <c r="V109" i="14"/>
  <c r="N109" i="14"/>
  <c r="V130" i="14"/>
  <c r="N130" i="14"/>
  <c r="V177" i="14"/>
  <c r="N177" i="14"/>
  <c r="V42" i="14"/>
  <c r="N42" i="14"/>
  <c r="V121" i="14"/>
  <c r="N121" i="14"/>
  <c r="V132" i="14"/>
  <c r="N132" i="14"/>
  <c r="V26" i="14"/>
  <c r="N26" i="14"/>
  <c r="V73" i="14"/>
  <c r="N73" i="14"/>
  <c r="V102" i="14"/>
  <c r="N102" i="14"/>
  <c r="V133" i="14"/>
  <c r="N133" i="14"/>
  <c r="V161" i="14"/>
  <c r="N161" i="14"/>
  <c r="V89" i="14"/>
  <c r="N89" i="14"/>
  <c r="V27" i="14"/>
  <c r="N27" i="14"/>
  <c r="V37" i="14"/>
  <c r="N37" i="14"/>
  <c r="V70" i="14"/>
  <c r="N70" i="14"/>
  <c r="V86" i="14"/>
  <c r="N86" i="14"/>
  <c r="V98" i="14"/>
  <c r="N98" i="14"/>
  <c r="V124" i="14"/>
  <c r="N124" i="14"/>
  <c r="V155" i="14"/>
  <c r="N155" i="14"/>
  <c r="V53" i="14"/>
  <c r="N53" i="14"/>
  <c r="V61" i="14"/>
  <c r="N61" i="14"/>
  <c r="V92" i="14"/>
  <c r="N92" i="14"/>
  <c r="V44" i="14"/>
  <c r="N44" i="14"/>
  <c r="V118" i="14"/>
  <c r="N118" i="14"/>
  <c r="V128" i="14"/>
  <c r="N128" i="14"/>
  <c r="V149" i="14"/>
  <c r="N149" i="14"/>
  <c r="V167" i="14"/>
  <c r="N167" i="14"/>
  <c r="V47" i="14"/>
  <c r="N47" i="14"/>
  <c r="V107" i="14"/>
  <c r="N107" i="14"/>
  <c r="V120" i="14"/>
  <c r="N120" i="14"/>
  <c r="V51" i="14"/>
  <c r="N51" i="14"/>
  <c r="V160" i="14"/>
  <c r="N160" i="14"/>
  <c r="V58" i="14"/>
  <c r="N58" i="14"/>
  <c r="V141" i="14"/>
  <c r="N141" i="14"/>
  <c r="V52" i="14"/>
  <c r="V30" i="14"/>
  <c r="V115" i="14"/>
  <c r="V131" i="14"/>
  <c r="V143" i="14"/>
  <c r="V169" i="14"/>
  <c r="V85" i="14"/>
  <c r="V32" i="14"/>
  <c r="V67" i="14"/>
  <c r="V95" i="14"/>
  <c r="V165" i="14"/>
  <c r="V31" i="14"/>
  <c r="V40" i="14"/>
  <c r="V50" i="14"/>
  <c r="V71" i="14"/>
  <c r="V87" i="14"/>
  <c r="V108" i="14"/>
  <c r="V146" i="14"/>
  <c r="V159" i="14"/>
  <c r="V175" i="14"/>
  <c r="V168" i="14"/>
  <c r="V83" i="14"/>
  <c r="V150" i="14"/>
  <c r="V38" i="14"/>
  <c r="V43" i="14"/>
  <c r="V69" i="14"/>
  <c r="V39" i="14"/>
  <c r="V62" i="14"/>
  <c r="V135" i="14"/>
  <c r="V171" i="14"/>
  <c r="V110" i="14"/>
  <c r="V29" i="14"/>
  <c r="V139" i="14"/>
  <c r="V41" i="14"/>
  <c r="V36" i="14"/>
  <c r="V55" i="14"/>
  <c r="V81" i="14"/>
  <c r="V45" i="14"/>
  <c r="V48" i="14"/>
  <c r="V64" i="14"/>
  <c r="V76" i="14"/>
  <c r="V94" i="14"/>
  <c r="V136" i="14"/>
  <c r="V152" i="14"/>
  <c r="V79" i="14"/>
  <c r="V96" i="14"/>
  <c r="V63" i="14"/>
  <c r="V74" i="14"/>
  <c r="V82" i="14"/>
  <c r="V88" i="14"/>
  <c r="V100" i="14"/>
  <c r="V106" i="14"/>
  <c r="V116" i="14"/>
  <c r="V158" i="14"/>
  <c r="V174" i="14"/>
  <c r="V28" i="14"/>
  <c r="V99" i="14"/>
  <c r="V25" i="14"/>
  <c r="V142" i="14"/>
  <c r="V54" i="14"/>
  <c r="V75" i="14"/>
  <c r="V126" i="14"/>
  <c r="V144" i="14"/>
  <c r="V60" i="14"/>
  <c r="V78" i="14"/>
  <c r="V84" i="14"/>
  <c r="V97" i="14"/>
  <c r="V105" i="14"/>
  <c r="V123" i="14"/>
  <c r="V129" i="14"/>
  <c r="V140" i="14"/>
  <c r="V148" i="14"/>
  <c r="V154" i="14"/>
  <c r="V166" i="14"/>
  <c r="V34" i="14"/>
  <c r="V49" i="14"/>
  <c r="V65" i="14"/>
  <c r="V77" i="14"/>
  <c r="V91" i="14"/>
  <c r="V103" i="14"/>
  <c r="V119" i="14"/>
  <c r="V127" i="14"/>
  <c r="V145" i="14"/>
  <c r="V151" i="14"/>
  <c r="V162" i="14"/>
  <c r="V170" i="14"/>
  <c r="V176" i="14"/>
  <c r="V33" i="14"/>
  <c r="V125" i="14"/>
  <c r="V56" i="14"/>
  <c r="V147" i="14"/>
  <c r="V163" i="14"/>
  <c r="V104" i="14"/>
  <c r="V138" i="14"/>
  <c r="V173" i="14"/>
  <c r="V35" i="14"/>
  <c r="V59" i="14"/>
  <c r="V80" i="14"/>
  <c r="V114" i="14"/>
  <c r="V66" i="14"/>
  <c r="V157" i="14"/>
  <c r="V164" i="14"/>
  <c r="V172" i="14"/>
  <c r="V57" i="14"/>
  <c r="V137" i="14"/>
  <c r="V153" i="14"/>
  <c r="V113" i="14"/>
  <c r="V72" i="14"/>
  <c r="V93" i="14"/>
  <c r="V117" i="14"/>
  <c r="V122" i="14"/>
  <c r="V101" i="14"/>
  <c r="V111" i="14"/>
  <c r="O59" i="14"/>
  <c r="O121" i="14"/>
  <c r="O139" i="14"/>
  <c r="O150" i="14"/>
  <c r="M92" i="14"/>
  <c r="O76" i="14"/>
  <c r="O131" i="14"/>
  <c r="O143" i="14"/>
  <c r="M146" i="14"/>
  <c r="O93" i="14"/>
  <c r="O42" i="14"/>
  <c r="M116" i="14"/>
  <c r="O168" i="14"/>
  <c r="O163" i="14"/>
  <c r="O43" i="14"/>
  <c r="O84" i="14"/>
  <c r="O133" i="14"/>
  <c r="M95" i="14"/>
  <c r="O158" i="14"/>
  <c r="M91" i="14"/>
  <c r="O80" i="14"/>
  <c r="O109" i="14"/>
  <c r="O118" i="14"/>
  <c r="O55" i="14"/>
  <c r="O60" i="14"/>
  <c r="O78" i="14"/>
  <c r="O161" i="14"/>
  <c r="O159" i="14"/>
  <c r="O44" i="14"/>
  <c r="O82" i="14"/>
  <c r="O88" i="14"/>
  <c r="O103" i="14"/>
  <c r="O89" i="14"/>
  <c r="O113" i="14"/>
  <c r="O125" i="14"/>
  <c r="O148" i="14"/>
  <c r="M86" i="14"/>
  <c r="M108" i="14"/>
  <c r="M110" i="14"/>
  <c r="M149" i="14"/>
  <c r="O136" i="14"/>
  <c r="M127" i="14"/>
  <c r="O132" i="14"/>
  <c r="O144" i="14"/>
  <c r="M83" i="14"/>
  <c r="M101" i="14"/>
  <c r="O77" i="14"/>
  <c r="O137" i="14"/>
  <c r="O155" i="14"/>
  <c r="M81" i="14"/>
  <c r="M94" i="14"/>
  <c r="M105" i="14"/>
  <c r="O126" i="14"/>
  <c r="O142" i="14"/>
  <c r="O174" i="14"/>
  <c r="O87" i="14"/>
  <c r="O173" i="14"/>
  <c r="O74" i="14"/>
  <c r="M89" i="14"/>
  <c r="O66" i="14"/>
  <c r="M113" i="14"/>
  <c r="O164" i="14"/>
  <c r="M82" i="14"/>
  <c r="O107" i="14"/>
  <c r="O145" i="14"/>
  <c r="O69" i="14"/>
  <c r="O91" i="14"/>
  <c r="O114" i="14"/>
  <c r="O130" i="14"/>
  <c r="O41" i="14"/>
  <c r="O52" i="14"/>
  <c r="O175" i="14"/>
  <c r="O54" i="14"/>
  <c r="O62" i="14"/>
  <c r="O94" i="14"/>
  <c r="O105" i="14"/>
  <c r="O123" i="14"/>
  <c r="O100" i="14"/>
  <c r="O106" i="14"/>
  <c r="O116" i="14"/>
  <c r="O108" i="14"/>
  <c r="O141" i="14"/>
  <c r="O146" i="14"/>
  <c r="O45" i="14"/>
  <c r="O48" i="14"/>
  <c r="O64" i="14"/>
  <c r="M125" i="14"/>
  <c r="O102" i="14"/>
  <c r="O129" i="14"/>
  <c r="O140" i="14"/>
  <c r="O152" i="14"/>
  <c r="O47" i="14"/>
  <c r="O51" i="14"/>
  <c r="M88" i="14"/>
  <c r="O83" i="14"/>
  <c r="O101" i="14"/>
  <c r="O111" i="14"/>
  <c r="O171" i="14"/>
  <c r="O70" i="14"/>
  <c r="O86" i="14"/>
  <c r="O98" i="14"/>
  <c r="O119" i="14"/>
  <c r="O124" i="14"/>
  <c r="O127" i="14"/>
  <c r="O151" i="14"/>
  <c r="O162" i="14"/>
  <c r="O170" i="14"/>
  <c r="O176" i="14"/>
  <c r="O40" i="14"/>
  <c r="O71" i="14"/>
  <c r="O85" i="14"/>
  <c r="O96" i="14"/>
  <c r="O99" i="14"/>
  <c r="O104" i="14"/>
  <c r="O120" i="14"/>
  <c r="O135" i="14"/>
  <c r="O147" i="14"/>
  <c r="O160" i="14"/>
  <c r="O73" i="14"/>
  <c r="O115" i="14"/>
  <c r="O154" i="14"/>
  <c r="O166" i="14"/>
  <c r="O172" i="14"/>
  <c r="O56" i="14"/>
  <c r="O72" i="14"/>
  <c r="M137" i="14"/>
  <c r="O49" i="14"/>
  <c r="O57" i="14"/>
  <c r="O63" i="14"/>
  <c r="O65" i="14"/>
  <c r="O67" i="14"/>
  <c r="O95" i="14"/>
  <c r="O153" i="14"/>
  <c r="O165" i="14"/>
  <c r="O50" i="14"/>
  <c r="O53" i="14"/>
  <c r="O58" i="14"/>
  <c r="O61" i="14"/>
  <c r="O79" i="14"/>
  <c r="O92" i="14"/>
  <c r="O110" i="14"/>
  <c r="O117" i="14"/>
  <c r="O122" i="14"/>
  <c r="O128" i="14"/>
  <c r="O138" i="14"/>
  <c r="O149" i="14"/>
  <c r="O167" i="14"/>
  <c r="O177" i="14"/>
  <c r="M167" i="14"/>
  <c r="M177" i="14"/>
  <c r="M98" i="14"/>
  <c r="M93" i="14"/>
  <c r="M114" i="14"/>
  <c r="M130" i="14"/>
  <c r="M147" i="14"/>
  <c r="M163" i="14"/>
  <c r="M97" i="14"/>
  <c r="M115" i="14"/>
  <c r="M123" i="14"/>
  <c r="M140" i="14"/>
  <c r="M152" i="14"/>
  <c r="M157" i="14"/>
  <c r="M169" i="14"/>
  <c r="M117" i="14"/>
  <c r="M120" i="14"/>
  <c r="M141" i="14"/>
  <c r="M175" i="14"/>
  <c r="M100" i="14"/>
  <c r="M106" i="14"/>
  <c r="M124" i="14"/>
  <c r="M153" i="14"/>
  <c r="M162" i="14"/>
  <c r="M111" i="14"/>
  <c r="M142" i="14"/>
  <c r="M168" i="14"/>
  <c r="M171" i="14"/>
  <c r="M102" i="14"/>
  <c r="M129" i="14"/>
  <c r="M136" i="14"/>
  <c r="M154" i="14"/>
  <c r="M166" i="14"/>
  <c r="M172" i="14"/>
  <c r="M151" i="14"/>
  <c r="M165" i="14"/>
  <c r="M170" i="14"/>
  <c r="M176" i="14"/>
  <c r="M159" i="14"/>
  <c r="M103" i="14"/>
  <c r="M109" i="14"/>
  <c r="M118" i="14"/>
  <c r="M121" i="14"/>
  <c r="M135" i="14"/>
  <c r="M139" i="14"/>
  <c r="M150" i="14"/>
  <c r="M148" i="14"/>
  <c r="M161" i="14"/>
  <c r="M85" i="14"/>
  <c r="M87" i="14"/>
  <c r="M96" i="14"/>
  <c r="M99" i="14"/>
  <c r="M104" i="14"/>
  <c r="M122" i="14"/>
  <c r="M128" i="14"/>
  <c r="M138" i="14"/>
  <c r="M173" i="14"/>
  <c r="M119" i="14"/>
  <c r="M155" i="14"/>
  <c r="M174" i="14"/>
  <c r="M107" i="14"/>
  <c r="M126" i="14"/>
  <c r="M132" i="14"/>
  <c r="M144" i="14"/>
  <c r="M160" i="14"/>
  <c r="M84" i="14"/>
  <c r="M131" i="14"/>
  <c r="M133" i="14"/>
  <c r="M143" i="14"/>
  <c r="M164" i="14"/>
  <c r="M145" i="14"/>
  <c r="M158" i="14"/>
  <c r="R869" i="14" l="1"/>
  <c r="P891" i="14"/>
  <c r="R871" i="14"/>
  <c r="P893" i="14"/>
  <c r="R861" i="14"/>
  <c r="P883" i="14"/>
  <c r="P899" i="14"/>
  <c r="R835" i="14"/>
  <c r="P857" i="14"/>
  <c r="R831" i="14"/>
  <c r="P853" i="14"/>
  <c r="R849" i="14"/>
  <c r="P859" i="14"/>
  <c r="R837" i="14"/>
  <c r="R821" i="14"/>
  <c r="P843" i="14"/>
  <c r="P865" i="14" s="1"/>
  <c r="R829" i="14"/>
  <c r="P851" i="14"/>
  <c r="R847" i="14"/>
  <c r="R839" i="14"/>
  <c r="R811" i="14"/>
  <c r="Q833" i="14"/>
  <c r="R825" i="14"/>
  <c r="R827" i="14"/>
  <c r="R797" i="14"/>
  <c r="P819" i="14"/>
  <c r="R801" i="14"/>
  <c r="P823" i="14"/>
  <c r="R817" i="14"/>
  <c r="R813" i="14"/>
  <c r="R809" i="14"/>
  <c r="R815" i="14"/>
  <c r="R777" i="14"/>
  <c r="R773" i="14"/>
  <c r="R724" i="14"/>
  <c r="P746" i="14"/>
  <c r="R718" i="14"/>
  <c r="P740" i="14"/>
  <c r="R720" i="14"/>
  <c r="P742" i="14"/>
  <c r="R803" i="14"/>
  <c r="R807" i="14"/>
  <c r="R795" i="14"/>
  <c r="R714" i="14"/>
  <c r="P736" i="14"/>
  <c r="R799" i="14"/>
  <c r="R712" i="14"/>
  <c r="P734" i="14"/>
  <c r="R789" i="14"/>
  <c r="R779" i="14"/>
  <c r="R775" i="14"/>
  <c r="R722" i="14"/>
  <c r="P744" i="14"/>
  <c r="R805" i="14"/>
  <c r="R710" i="14"/>
  <c r="P732" i="14"/>
  <c r="R772" i="14"/>
  <c r="P794" i="14"/>
  <c r="R708" i="14"/>
  <c r="P730" i="14"/>
  <c r="R726" i="14"/>
  <c r="P748" i="14"/>
  <c r="R716" i="14"/>
  <c r="P738" i="14"/>
  <c r="R783" i="14"/>
  <c r="R781" i="14"/>
  <c r="R785" i="14"/>
  <c r="R793" i="14"/>
  <c r="R791" i="14"/>
  <c r="R787" i="14"/>
  <c r="R36" i="14"/>
  <c r="R44" i="14"/>
  <c r="R35" i="14"/>
  <c r="R28" i="14"/>
  <c r="R33" i="14"/>
  <c r="R843" i="14" l="1"/>
  <c r="R857" i="14"/>
  <c r="P879" i="14"/>
  <c r="R883" i="14"/>
  <c r="P905" i="14"/>
  <c r="R853" i="14"/>
  <c r="P875" i="14"/>
  <c r="P921" i="14"/>
  <c r="P943" i="14" s="1"/>
  <c r="P965" i="14" s="1"/>
  <c r="P987" i="14" s="1"/>
  <c r="R893" i="14"/>
  <c r="P915" i="14"/>
  <c r="R851" i="14"/>
  <c r="P873" i="14"/>
  <c r="R859" i="14"/>
  <c r="P881" i="14"/>
  <c r="P913" i="14"/>
  <c r="R891" i="14"/>
  <c r="R865" i="14"/>
  <c r="P887" i="14"/>
  <c r="R823" i="14"/>
  <c r="P845" i="14"/>
  <c r="R819" i="14"/>
  <c r="P841" i="14"/>
  <c r="R833" i="14"/>
  <c r="Q855" i="14"/>
  <c r="R794" i="14"/>
  <c r="P816" i="14"/>
  <c r="R748" i="14"/>
  <c r="P770" i="14"/>
  <c r="R740" i="14"/>
  <c r="P762" i="14"/>
  <c r="R736" i="14"/>
  <c r="P758" i="14"/>
  <c r="R738" i="14"/>
  <c r="P760" i="14"/>
  <c r="R730" i="14"/>
  <c r="P752" i="14"/>
  <c r="R732" i="14"/>
  <c r="P754" i="14"/>
  <c r="R734" i="14"/>
  <c r="P756" i="14"/>
  <c r="R742" i="14"/>
  <c r="P764" i="14"/>
  <c r="R746" i="14"/>
  <c r="P768" i="14"/>
  <c r="R744" i="14"/>
  <c r="P766" i="14"/>
  <c r="R26" i="14"/>
  <c r="R57" i="14"/>
  <c r="R49" i="14"/>
  <c r="R32" i="14"/>
  <c r="R25" i="14"/>
  <c r="R38" i="14"/>
  <c r="R40" i="14"/>
  <c r="R37" i="14"/>
  <c r="R47" i="14"/>
  <c r="R61" i="14"/>
  <c r="R29" i="14"/>
  <c r="R42" i="14"/>
  <c r="R24" i="14"/>
  <c r="R41" i="14"/>
  <c r="R30" i="14"/>
  <c r="R34" i="14"/>
  <c r="R53" i="14"/>
  <c r="R43" i="14"/>
  <c r="R39" i="14"/>
  <c r="R45" i="14"/>
  <c r="R67" i="14"/>
  <c r="R54" i="14"/>
  <c r="R31" i="14"/>
  <c r="R27" i="14"/>
  <c r="P1009" i="14" l="1"/>
  <c r="R913" i="14"/>
  <c r="P935" i="14"/>
  <c r="R915" i="14"/>
  <c r="P937" i="14"/>
  <c r="R905" i="14"/>
  <c r="P927" i="14"/>
  <c r="R855" i="14"/>
  <c r="Q877" i="14"/>
  <c r="R845" i="14"/>
  <c r="P867" i="14"/>
  <c r="R873" i="14"/>
  <c r="P895" i="14"/>
  <c r="R841" i="14"/>
  <c r="P863" i="14"/>
  <c r="R887" i="14"/>
  <c r="P909" i="14"/>
  <c r="R881" i="14"/>
  <c r="P903" i="14"/>
  <c r="R875" i="14"/>
  <c r="P897" i="14"/>
  <c r="R879" i="14"/>
  <c r="P901" i="14"/>
  <c r="R816" i="14"/>
  <c r="P838" i="14"/>
  <c r="R766" i="14"/>
  <c r="P788" i="14"/>
  <c r="R764" i="14"/>
  <c r="P786" i="14"/>
  <c r="R754" i="14"/>
  <c r="P776" i="14"/>
  <c r="R760" i="14"/>
  <c r="P782" i="14"/>
  <c r="R762" i="14"/>
  <c r="P784" i="14"/>
  <c r="R768" i="14"/>
  <c r="P790" i="14"/>
  <c r="R756" i="14"/>
  <c r="P778" i="14"/>
  <c r="R752" i="14"/>
  <c r="P774" i="14"/>
  <c r="R758" i="14"/>
  <c r="P780" i="14"/>
  <c r="R770" i="14"/>
  <c r="P792" i="14"/>
  <c r="R48" i="14"/>
  <c r="R55" i="14"/>
  <c r="R81" i="14"/>
  <c r="R66" i="14"/>
  <c r="R60" i="14"/>
  <c r="R63" i="14"/>
  <c r="R88" i="14"/>
  <c r="R100" i="14"/>
  <c r="R56" i="14"/>
  <c r="R59" i="14"/>
  <c r="R62" i="14"/>
  <c r="R52" i="14"/>
  <c r="R78" i="14"/>
  <c r="R64" i="14"/>
  <c r="R50" i="14"/>
  <c r="R65" i="14"/>
  <c r="R46" i="14"/>
  <c r="R83" i="14"/>
  <c r="R75" i="14"/>
  <c r="R51" i="14"/>
  <c r="R68" i="14"/>
  <c r="R85" i="14"/>
  <c r="R58" i="14"/>
  <c r="P1031" i="14" l="1"/>
  <c r="R927" i="14"/>
  <c r="P949" i="14"/>
  <c r="R935" i="14"/>
  <c r="P957" i="14"/>
  <c r="R937" i="14"/>
  <c r="P959" i="14"/>
  <c r="R909" i="14"/>
  <c r="P931" i="14"/>
  <c r="R867" i="14"/>
  <c r="P889" i="14"/>
  <c r="R838" i="14"/>
  <c r="P860" i="14"/>
  <c r="R897" i="14"/>
  <c r="P919" i="14"/>
  <c r="R895" i="14"/>
  <c r="P917" i="14"/>
  <c r="Q899" i="14"/>
  <c r="R877" i="14"/>
  <c r="R901" i="14"/>
  <c r="P923" i="14"/>
  <c r="R903" i="14"/>
  <c r="P925" i="14"/>
  <c r="R863" i="14"/>
  <c r="P885" i="14"/>
  <c r="R792" i="14"/>
  <c r="P814" i="14"/>
  <c r="R774" i="14"/>
  <c r="P796" i="14"/>
  <c r="R790" i="14"/>
  <c r="P812" i="14"/>
  <c r="R782" i="14"/>
  <c r="P804" i="14"/>
  <c r="R786" i="14"/>
  <c r="P808" i="14"/>
  <c r="R780" i="14"/>
  <c r="P802" i="14"/>
  <c r="R778" i="14"/>
  <c r="P800" i="14"/>
  <c r="R784" i="14"/>
  <c r="P806" i="14"/>
  <c r="R776" i="14"/>
  <c r="P798" i="14"/>
  <c r="R788" i="14"/>
  <c r="P810" i="14"/>
  <c r="R70" i="14"/>
  <c r="R79" i="14"/>
  <c r="R86" i="14"/>
  <c r="R73" i="14"/>
  <c r="R105" i="14"/>
  <c r="R84" i="14"/>
  <c r="R72" i="14"/>
  <c r="R71" i="14"/>
  <c r="R87" i="14"/>
  <c r="R96" i="14"/>
  <c r="R91" i="14"/>
  <c r="R102" i="14"/>
  <c r="R74" i="14"/>
  <c r="R77" i="14"/>
  <c r="R76" i="14"/>
  <c r="R69" i="14"/>
  <c r="R104" i="14"/>
  <c r="R109" i="14"/>
  <c r="R80" i="14"/>
  <c r="R82" i="14"/>
  <c r="R959" i="14" l="1"/>
  <c r="P981" i="14"/>
  <c r="R949" i="14"/>
  <c r="P971" i="14"/>
  <c r="R957" i="14"/>
  <c r="P979" i="14"/>
  <c r="P1053" i="14"/>
  <c r="R931" i="14"/>
  <c r="P953" i="14"/>
  <c r="R925" i="14"/>
  <c r="P947" i="14"/>
  <c r="R919" i="14"/>
  <c r="P941" i="14"/>
  <c r="R923" i="14"/>
  <c r="P945" i="14"/>
  <c r="R917" i="14"/>
  <c r="P939" i="14"/>
  <c r="R885" i="14"/>
  <c r="P907" i="14"/>
  <c r="R860" i="14"/>
  <c r="P882" i="14"/>
  <c r="R889" i="14"/>
  <c r="P911" i="14"/>
  <c r="Q921" i="14"/>
  <c r="R899" i="14"/>
  <c r="R806" i="14"/>
  <c r="P828" i="14"/>
  <c r="R796" i="14"/>
  <c r="P818" i="14"/>
  <c r="R802" i="14"/>
  <c r="P824" i="14"/>
  <c r="R798" i="14"/>
  <c r="P820" i="14"/>
  <c r="R800" i="14"/>
  <c r="P822" i="14"/>
  <c r="R808" i="14"/>
  <c r="P830" i="14"/>
  <c r="R812" i="14"/>
  <c r="P834" i="14"/>
  <c r="R814" i="14"/>
  <c r="P836" i="14"/>
  <c r="R810" i="14"/>
  <c r="P832" i="14"/>
  <c r="R804" i="14"/>
  <c r="P826" i="14"/>
  <c r="R101" i="14"/>
  <c r="R89" i="14"/>
  <c r="R128" i="14"/>
  <c r="R97" i="14"/>
  <c r="R95" i="14"/>
  <c r="R112" i="14"/>
  <c r="R108" i="14"/>
  <c r="R92" i="14"/>
  <c r="R126" i="14"/>
  <c r="R93" i="14"/>
  <c r="R106" i="14"/>
  <c r="R99" i="14"/>
  <c r="R130" i="14"/>
  <c r="R90" i="14"/>
  <c r="R98" i="14"/>
  <c r="R123" i="14"/>
  <c r="R117" i="14"/>
  <c r="R118" i="14"/>
  <c r="R107" i="14"/>
  <c r="R94" i="14"/>
  <c r="R103" i="14"/>
  <c r="P1075" i="14" l="1"/>
  <c r="P1097" i="14" s="1"/>
  <c r="P1119" i="14" s="1"/>
  <c r="R953" i="14"/>
  <c r="P975" i="14"/>
  <c r="P1001" i="14"/>
  <c r="R979" i="14"/>
  <c r="P1003" i="14"/>
  <c r="R981" i="14"/>
  <c r="P993" i="14"/>
  <c r="R971" i="14"/>
  <c r="R945" i="14"/>
  <c r="P967" i="14"/>
  <c r="R947" i="14"/>
  <c r="P969" i="14"/>
  <c r="R939" i="14"/>
  <c r="P961" i="14"/>
  <c r="R941" i="14"/>
  <c r="P963" i="14"/>
  <c r="R921" i="14"/>
  <c r="Q943" i="14"/>
  <c r="R911" i="14"/>
  <c r="P933" i="14"/>
  <c r="R907" i="14"/>
  <c r="P929" i="14"/>
  <c r="R882" i="14"/>
  <c r="P904" i="14"/>
  <c r="R826" i="14"/>
  <c r="P848" i="14"/>
  <c r="R836" i="14"/>
  <c r="P858" i="14"/>
  <c r="R830" i="14"/>
  <c r="P852" i="14"/>
  <c r="R820" i="14"/>
  <c r="P842" i="14"/>
  <c r="R818" i="14"/>
  <c r="P840" i="14"/>
  <c r="R832" i="14"/>
  <c r="P854" i="14"/>
  <c r="R834" i="14"/>
  <c r="P856" i="14"/>
  <c r="R822" i="14"/>
  <c r="P844" i="14"/>
  <c r="R824" i="14"/>
  <c r="P846" i="14"/>
  <c r="R828" i="14"/>
  <c r="P850" i="14"/>
  <c r="R127" i="14"/>
  <c r="R120" i="14"/>
  <c r="R131" i="14"/>
  <c r="R114" i="14"/>
  <c r="R113" i="14"/>
  <c r="R116" i="14"/>
  <c r="R143" i="14"/>
  <c r="R139" i="14"/>
  <c r="R153" i="14"/>
  <c r="R148" i="14"/>
  <c r="R125" i="14"/>
  <c r="R124" i="14"/>
  <c r="R138" i="14"/>
  <c r="R111" i="14"/>
  <c r="R165" i="14"/>
  <c r="R133" i="14"/>
  <c r="R121" i="14"/>
  <c r="R129" i="14"/>
  <c r="R110" i="14"/>
  <c r="R122" i="14"/>
  <c r="R115" i="14"/>
  <c r="R119" i="14"/>
  <c r="R961" i="14" l="1"/>
  <c r="P983" i="14"/>
  <c r="R967" i="14"/>
  <c r="P989" i="14"/>
  <c r="P997" i="14"/>
  <c r="R975" i="14"/>
  <c r="P1025" i="14"/>
  <c r="R1003" i="14"/>
  <c r="R963" i="14"/>
  <c r="P985" i="14"/>
  <c r="R969" i="14"/>
  <c r="P991" i="14"/>
  <c r="P1015" i="14"/>
  <c r="R993" i="14"/>
  <c r="P1023" i="14"/>
  <c r="R1001" i="14"/>
  <c r="R933" i="14"/>
  <c r="P955" i="14"/>
  <c r="R929" i="14"/>
  <c r="P951" i="14"/>
  <c r="R943" i="14"/>
  <c r="Q965" i="14"/>
  <c r="R904" i="14"/>
  <c r="P926" i="14"/>
  <c r="R846" i="14"/>
  <c r="P868" i="14"/>
  <c r="R856" i="14"/>
  <c r="P878" i="14"/>
  <c r="R840" i="14"/>
  <c r="P862" i="14"/>
  <c r="R852" i="14"/>
  <c r="P874" i="14"/>
  <c r="R848" i="14"/>
  <c r="P870" i="14"/>
  <c r="R850" i="14"/>
  <c r="P872" i="14"/>
  <c r="R844" i="14"/>
  <c r="P866" i="14"/>
  <c r="R854" i="14"/>
  <c r="P876" i="14"/>
  <c r="R842" i="14"/>
  <c r="P864" i="14"/>
  <c r="R858" i="14"/>
  <c r="P880" i="14"/>
  <c r="R151" i="14"/>
  <c r="R150" i="14"/>
  <c r="R136" i="14"/>
  <c r="R140" i="14"/>
  <c r="R142" i="14"/>
  <c r="R154" i="14"/>
  <c r="R159" i="14"/>
  <c r="R145" i="14"/>
  <c r="R160" i="14"/>
  <c r="R164" i="14"/>
  <c r="R152" i="14"/>
  <c r="R141" i="14"/>
  <c r="R149" i="14"/>
  <c r="R147" i="14"/>
  <c r="R137" i="14"/>
  <c r="R135" i="14"/>
  <c r="R186" i="14"/>
  <c r="R132" i="14"/>
  <c r="R146" i="14"/>
  <c r="R174" i="14"/>
  <c r="R144" i="14"/>
  <c r="R166" i="14"/>
  <c r="R134" i="14"/>
  <c r="P1013" i="14" l="1"/>
  <c r="R991" i="14"/>
  <c r="R965" i="14"/>
  <c r="Q987" i="14"/>
  <c r="R955" i="14"/>
  <c r="P977" i="14"/>
  <c r="P1045" i="14"/>
  <c r="R1023" i="14"/>
  <c r="P1047" i="14"/>
  <c r="R1025" i="14"/>
  <c r="P1007" i="14"/>
  <c r="R985" i="14"/>
  <c r="P1005" i="14"/>
  <c r="R983" i="14"/>
  <c r="P1011" i="14"/>
  <c r="R989" i="14"/>
  <c r="R951" i="14"/>
  <c r="P973" i="14"/>
  <c r="P1037" i="14"/>
  <c r="R1015" i="14"/>
  <c r="P1019" i="14"/>
  <c r="R997" i="14"/>
  <c r="R926" i="14"/>
  <c r="P948" i="14"/>
  <c r="R880" i="14"/>
  <c r="P902" i="14"/>
  <c r="R876" i="14"/>
  <c r="P898" i="14"/>
  <c r="R872" i="14"/>
  <c r="P894" i="14"/>
  <c r="R874" i="14"/>
  <c r="P896" i="14"/>
  <c r="R878" i="14"/>
  <c r="P900" i="14"/>
  <c r="R864" i="14"/>
  <c r="P886" i="14"/>
  <c r="R866" i="14"/>
  <c r="P888" i="14"/>
  <c r="R870" i="14"/>
  <c r="P892" i="14"/>
  <c r="R862" i="14"/>
  <c r="P884" i="14"/>
  <c r="R868" i="14"/>
  <c r="P890" i="14"/>
  <c r="R170" i="14"/>
  <c r="R155" i="14"/>
  <c r="R207" i="14"/>
  <c r="R162" i="14"/>
  <c r="R156" i="14"/>
  <c r="R168" i="14"/>
  <c r="R185" i="14"/>
  <c r="R163" i="14"/>
  <c r="R157" i="14"/>
  <c r="R169" i="14"/>
  <c r="R177" i="14"/>
  <c r="R167" i="14"/>
  <c r="R173" i="14"/>
  <c r="R158" i="14"/>
  <c r="R172" i="14"/>
  <c r="R181" i="14"/>
  <c r="R180" i="14"/>
  <c r="R171" i="14"/>
  <c r="R161" i="14"/>
  <c r="R195" i="14"/>
  <c r="R948" i="14" l="1"/>
  <c r="P970" i="14"/>
  <c r="P1059" i="14"/>
  <c r="R1037" i="14"/>
  <c r="P1033" i="14"/>
  <c r="R1011" i="14"/>
  <c r="P1029" i="14"/>
  <c r="R1007" i="14"/>
  <c r="P1067" i="14"/>
  <c r="R1045" i="14"/>
  <c r="P995" i="14"/>
  <c r="R973" i="14"/>
  <c r="P999" i="14"/>
  <c r="R977" i="14"/>
  <c r="Q1009" i="14"/>
  <c r="R987" i="14"/>
  <c r="P1041" i="14"/>
  <c r="R1019" i="14"/>
  <c r="P1027" i="14"/>
  <c r="R1005" i="14"/>
  <c r="P1069" i="14"/>
  <c r="R1047" i="14"/>
  <c r="P1035" i="14"/>
  <c r="R1013" i="14"/>
  <c r="R890" i="14"/>
  <c r="P912" i="14"/>
  <c r="R892" i="14"/>
  <c r="P914" i="14"/>
  <c r="R886" i="14"/>
  <c r="P908" i="14"/>
  <c r="R896" i="14"/>
  <c r="P918" i="14"/>
  <c r="R898" i="14"/>
  <c r="P920" i="14"/>
  <c r="R884" i="14"/>
  <c r="P906" i="14"/>
  <c r="R888" i="14"/>
  <c r="P910" i="14"/>
  <c r="R900" i="14"/>
  <c r="P922" i="14"/>
  <c r="R894" i="14"/>
  <c r="P916" i="14"/>
  <c r="R902" i="14"/>
  <c r="P924" i="14"/>
  <c r="R202" i="14"/>
  <c r="R192" i="14"/>
  <c r="R191" i="14"/>
  <c r="R201" i="14"/>
  <c r="R198" i="14"/>
  <c r="R190" i="14"/>
  <c r="R178" i="14"/>
  <c r="R213" i="14"/>
  <c r="R184" i="14"/>
  <c r="R187" i="14"/>
  <c r="R183" i="14"/>
  <c r="R176" i="14"/>
  <c r="R179" i="14"/>
  <c r="R194" i="14"/>
  <c r="R182" i="14"/>
  <c r="R175" i="14"/>
  <c r="R188" i="14"/>
  <c r="R189" i="14"/>
  <c r="R193" i="14"/>
  <c r="R1059" i="14" l="1"/>
  <c r="P1081" i="14"/>
  <c r="R1069" i="14"/>
  <c r="P1091" i="14"/>
  <c r="R1067" i="14"/>
  <c r="P1089" i="14"/>
  <c r="P1049" i="14"/>
  <c r="R1027" i="14"/>
  <c r="P1017" i="14"/>
  <c r="R995" i="14"/>
  <c r="P1051" i="14"/>
  <c r="R1029" i="14"/>
  <c r="P1057" i="14"/>
  <c r="R1035" i="14"/>
  <c r="P992" i="14"/>
  <c r="R970" i="14"/>
  <c r="Q1031" i="14"/>
  <c r="R1009" i="14"/>
  <c r="P1063" i="14"/>
  <c r="R1041" i="14"/>
  <c r="P1021" i="14"/>
  <c r="R999" i="14"/>
  <c r="P1055" i="14"/>
  <c r="R1033" i="14"/>
  <c r="R924" i="14"/>
  <c r="P946" i="14"/>
  <c r="R922" i="14"/>
  <c r="P944" i="14"/>
  <c r="R906" i="14"/>
  <c r="P928" i="14"/>
  <c r="R918" i="14"/>
  <c r="P940" i="14"/>
  <c r="R914" i="14"/>
  <c r="P936" i="14"/>
  <c r="R916" i="14"/>
  <c r="P938" i="14"/>
  <c r="R910" i="14"/>
  <c r="P932" i="14"/>
  <c r="R920" i="14"/>
  <c r="P942" i="14"/>
  <c r="R908" i="14"/>
  <c r="P930" i="14"/>
  <c r="R912" i="14"/>
  <c r="P934" i="14"/>
  <c r="R250" i="14"/>
  <c r="R219" i="14"/>
  <c r="R199" i="14"/>
  <c r="R217" i="14"/>
  <c r="R204" i="14"/>
  <c r="R208" i="14"/>
  <c r="R228" i="14"/>
  <c r="R206" i="14"/>
  <c r="R231" i="14"/>
  <c r="R211" i="14"/>
  <c r="R215" i="14"/>
  <c r="R214" i="14"/>
  <c r="R203" i="14"/>
  <c r="R205" i="14"/>
  <c r="R222" i="14"/>
  <c r="R238" i="14"/>
  <c r="R216" i="14"/>
  <c r="R223" i="14"/>
  <c r="R200" i="14"/>
  <c r="R235" i="14"/>
  <c r="R234" i="14"/>
  <c r="R196" i="14"/>
  <c r="R210" i="14"/>
  <c r="R239" i="14"/>
  <c r="R212" i="14"/>
  <c r="R197" i="14"/>
  <c r="R237" i="14"/>
  <c r="R209" i="14"/>
  <c r="R1089" i="14" l="1"/>
  <c r="P1111" i="14"/>
  <c r="R1111" i="14" s="1"/>
  <c r="R1091" i="14"/>
  <c r="P1113" i="14"/>
  <c r="R1113" i="14" s="1"/>
  <c r="R1081" i="14"/>
  <c r="P1103" i="14"/>
  <c r="R1103" i="14" s="1"/>
  <c r="R1063" i="14"/>
  <c r="P1085" i="14"/>
  <c r="P1043" i="14"/>
  <c r="R1021" i="14"/>
  <c r="Q1053" i="14"/>
  <c r="R1031" i="14"/>
  <c r="P1039" i="14"/>
  <c r="R1017" i="14"/>
  <c r="P1079" i="14"/>
  <c r="R1057" i="14"/>
  <c r="P1077" i="14"/>
  <c r="R1055" i="14"/>
  <c r="P1014" i="14"/>
  <c r="R992" i="14"/>
  <c r="P1073" i="14"/>
  <c r="R1051" i="14"/>
  <c r="P1071" i="14"/>
  <c r="R1049" i="14"/>
  <c r="R934" i="14"/>
  <c r="P956" i="14"/>
  <c r="R942" i="14"/>
  <c r="P964" i="14"/>
  <c r="R938" i="14"/>
  <c r="P960" i="14"/>
  <c r="R940" i="14"/>
  <c r="P962" i="14"/>
  <c r="R944" i="14"/>
  <c r="P966" i="14"/>
  <c r="R930" i="14"/>
  <c r="P952" i="14"/>
  <c r="R932" i="14"/>
  <c r="P954" i="14"/>
  <c r="R936" i="14"/>
  <c r="P958" i="14"/>
  <c r="R928" i="14"/>
  <c r="P950" i="14"/>
  <c r="R946" i="14"/>
  <c r="P968" i="14"/>
  <c r="R218" i="14"/>
  <c r="R232" i="14"/>
  <c r="R256" i="14"/>
  <c r="R226" i="14"/>
  <c r="R252" i="14"/>
  <c r="R249" i="14"/>
  <c r="R225" i="14"/>
  <c r="R221" i="14"/>
  <c r="R224" i="14"/>
  <c r="R230" i="14"/>
  <c r="R233" i="14"/>
  <c r="R236" i="14"/>
  <c r="R255" i="14"/>
  <c r="R244" i="14"/>
  <c r="R257" i="14"/>
  <c r="R227" i="14"/>
  <c r="R229" i="14"/>
  <c r="R220" i="14"/>
  <c r="R240" i="14"/>
  <c r="R271" i="14"/>
  <c r="R1085" i="14" l="1"/>
  <c r="P1107" i="14"/>
  <c r="R1107" i="14" s="1"/>
  <c r="R1073" i="14"/>
  <c r="P1095" i="14"/>
  <c r="R1077" i="14"/>
  <c r="P1099" i="14"/>
  <c r="R1071" i="14"/>
  <c r="P1093" i="14"/>
  <c r="R1079" i="14"/>
  <c r="P1101" i="14"/>
  <c r="R968" i="14"/>
  <c r="P990" i="14"/>
  <c r="R962" i="14"/>
  <c r="P984" i="14"/>
  <c r="P1036" i="14"/>
  <c r="R1014" i="14"/>
  <c r="Q1075" i="14"/>
  <c r="R1053" i="14"/>
  <c r="R952" i="14"/>
  <c r="P974" i="14"/>
  <c r="R964" i="14"/>
  <c r="P986" i="14"/>
  <c r="R950" i="14"/>
  <c r="P972" i="14"/>
  <c r="R954" i="14"/>
  <c r="P976" i="14"/>
  <c r="R966" i="14"/>
  <c r="P988" i="14"/>
  <c r="R960" i="14"/>
  <c r="P982" i="14"/>
  <c r="R956" i="14"/>
  <c r="P978" i="14"/>
  <c r="R958" i="14"/>
  <c r="P980" i="14"/>
  <c r="P1061" i="14"/>
  <c r="R1039" i="14"/>
  <c r="P1065" i="14"/>
  <c r="R1043" i="14"/>
  <c r="R292" i="14"/>
  <c r="R241" i="14"/>
  <c r="R248" i="14"/>
  <c r="R246" i="14"/>
  <c r="R273" i="14"/>
  <c r="R243" i="14"/>
  <c r="R245" i="14"/>
  <c r="R263" i="14"/>
  <c r="R282" i="14"/>
  <c r="R254" i="14"/>
  <c r="R278" i="14"/>
  <c r="R253" i="14"/>
  <c r="R260" i="14"/>
  <c r="R270" i="14"/>
  <c r="R247" i="14"/>
  <c r="R277" i="14"/>
  <c r="R280" i="14"/>
  <c r="R251" i="14"/>
  <c r="R258" i="14"/>
  <c r="R259" i="14"/>
  <c r="R242" i="14"/>
  <c r="R1101" i="14" l="1"/>
  <c r="P1123" i="14"/>
  <c r="R1123" i="14" s="1"/>
  <c r="R1093" i="14"/>
  <c r="P1115" i="14"/>
  <c r="R1115" i="14" s="1"/>
  <c r="R1099" i="14"/>
  <c r="P1121" i="14"/>
  <c r="R1121" i="14" s="1"/>
  <c r="R1095" i="14"/>
  <c r="P1117" i="14"/>
  <c r="R1117" i="14" s="1"/>
  <c r="R1065" i="14"/>
  <c r="P1087" i="14"/>
  <c r="R1075" i="14"/>
  <c r="Q1097" i="14"/>
  <c r="R1061" i="14"/>
  <c r="P1083" i="14"/>
  <c r="P1002" i="14"/>
  <c r="R980" i="14"/>
  <c r="P1004" i="14"/>
  <c r="R982" i="14"/>
  <c r="P998" i="14"/>
  <c r="R976" i="14"/>
  <c r="P1008" i="14"/>
  <c r="R986" i="14"/>
  <c r="P1006" i="14"/>
  <c r="R984" i="14"/>
  <c r="P1000" i="14"/>
  <c r="R978" i="14"/>
  <c r="P1010" i="14"/>
  <c r="R988" i="14"/>
  <c r="P994" i="14"/>
  <c r="R972" i="14"/>
  <c r="P996" i="14"/>
  <c r="R974" i="14"/>
  <c r="P1012" i="14"/>
  <c r="R990" i="14"/>
  <c r="P1058" i="14"/>
  <c r="R1036" i="14"/>
  <c r="R291" i="14"/>
  <c r="R274" i="14"/>
  <c r="R281" i="14"/>
  <c r="R266" i="14"/>
  <c r="R262" i="14"/>
  <c r="R313" i="14"/>
  <c r="R276" i="14"/>
  <c r="R287" i="14"/>
  <c r="R284" i="14"/>
  <c r="R265" i="14"/>
  <c r="R267" i="14"/>
  <c r="R279" i="14"/>
  <c r="R298" i="14"/>
  <c r="R275" i="14"/>
  <c r="R268" i="14"/>
  <c r="R299" i="14"/>
  <c r="R272" i="14"/>
  <c r="R269" i="14"/>
  <c r="R261" i="14"/>
  <c r="R264" i="14"/>
  <c r="R1083" i="14" l="1"/>
  <c r="P1105" i="14"/>
  <c r="R1105" i="14" s="1"/>
  <c r="R1097" i="14"/>
  <c r="Q1119" i="14"/>
  <c r="R1119" i="14" s="1"/>
  <c r="R1087" i="14"/>
  <c r="P1109" i="14"/>
  <c r="R1109" i="14" s="1"/>
  <c r="R1058" i="14"/>
  <c r="P1080" i="14"/>
  <c r="P1034" i="14"/>
  <c r="R1012" i="14"/>
  <c r="P1016" i="14"/>
  <c r="R994" i="14"/>
  <c r="P1022" i="14"/>
  <c r="R1000" i="14"/>
  <c r="P1030" i="14"/>
  <c r="R1008" i="14"/>
  <c r="P1026" i="14"/>
  <c r="R1004" i="14"/>
  <c r="P1018" i="14"/>
  <c r="R996" i="14"/>
  <c r="P1032" i="14"/>
  <c r="R1010" i="14"/>
  <c r="P1028" i="14"/>
  <c r="R1006" i="14"/>
  <c r="P1020" i="14"/>
  <c r="R998" i="14"/>
  <c r="P1024" i="14"/>
  <c r="R1002" i="14"/>
  <c r="A82" i="14"/>
  <c r="A255" i="14"/>
  <c r="A158" i="14"/>
  <c r="A225" i="14"/>
  <c r="A204" i="14"/>
  <c r="A169" i="14"/>
  <c r="A252" i="14"/>
  <c r="A88" i="14"/>
  <c r="A226" i="14"/>
  <c r="A143" i="14"/>
  <c r="A16" i="14"/>
  <c r="A156" i="14"/>
  <c r="A181" i="14"/>
  <c r="A375" i="14"/>
  <c r="A243" i="14"/>
  <c r="A174" i="14"/>
  <c r="A312" i="14"/>
  <c r="A340" i="14"/>
  <c r="A341" i="14"/>
  <c r="A92" i="14"/>
  <c r="A354" i="14"/>
  <c r="A213" i="14"/>
  <c r="A355" i="14"/>
  <c r="A274" i="14"/>
  <c r="A360" i="14"/>
  <c r="A303" i="14"/>
  <c r="A14" i="14"/>
  <c r="A262" i="14"/>
  <c r="A251" i="14"/>
  <c r="A106" i="14"/>
  <c r="A146" i="14"/>
  <c r="A57" i="14"/>
  <c r="A286" i="14"/>
  <c r="A176" i="14"/>
  <c r="A352" i="14"/>
  <c r="A50" i="14"/>
  <c r="A180" i="14"/>
  <c r="A310" i="14"/>
  <c r="A334" i="14"/>
  <c r="A358" i="14"/>
  <c r="A309" i="14"/>
  <c r="A210" i="14"/>
  <c r="A108" i="14"/>
  <c r="A344" i="14"/>
  <c r="A8" i="14"/>
  <c r="A374" i="14"/>
  <c r="A346" i="14"/>
  <c r="A19" i="14"/>
  <c r="A356" i="14"/>
  <c r="A328" i="14"/>
  <c r="A342" i="14"/>
  <c r="A296" i="14"/>
  <c r="A332" i="14"/>
  <c r="A7" i="14"/>
  <c r="A245" i="14"/>
  <c r="A260" i="14"/>
  <c r="A132" i="14"/>
  <c r="A264" i="14"/>
  <c r="A22" i="14"/>
  <c r="A40" i="14"/>
  <c r="A284" i="14"/>
  <c r="A298" i="14"/>
  <c r="A287" i="14"/>
  <c r="A372" i="14"/>
  <c r="A183" i="14"/>
  <c r="A364" i="14"/>
  <c r="A239" i="14"/>
  <c r="A241" i="14"/>
  <c r="A249" i="14"/>
  <c r="A322" i="14"/>
  <c r="A112" i="14"/>
  <c r="A307" i="14"/>
  <c r="A367" i="14"/>
  <c r="A244" i="14"/>
  <c r="A24" i="14"/>
  <c r="A363" i="14"/>
  <c r="A223" i="14"/>
  <c r="A283" i="14"/>
  <c r="A365" i="14"/>
  <c r="A254" i="14"/>
  <c r="A191" i="14"/>
  <c r="A348" i="14"/>
  <c r="A120" i="14"/>
  <c r="A218" i="14"/>
  <c r="A30" i="14"/>
  <c r="A357" i="14"/>
  <c r="A215" i="14"/>
  <c r="A63" i="14"/>
  <c r="A131" i="14"/>
  <c r="A13" i="14"/>
  <c r="A197" i="14"/>
  <c r="A118" i="14"/>
  <c r="A221" i="14"/>
  <c r="A142" i="14"/>
  <c r="A279" i="14"/>
  <c r="A369" i="14"/>
  <c r="A373" i="14"/>
  <c r="A209" i="14"/>
  <c r="A315" i="14"/>
  <c r="A107" i="14"/>
  <c r="A240" i="14"/>
  <c r="A121" i="14"/>
  <c r="A272" i="14"/>
  <c r="A211" i="14"/>
  <c r="A347" i="14"/>
  <c r="A304" i="14"/>
  <c r="A371" i="14"/>
  <c r="A368" i="14"/>
  <c r="A353" i="14"/>
  <c r="A323" i="14"/>
  <c r="A266" i="14"/>
  <c r="A345" i="14"/>
  <c r="A359" i="14"/>
  <c r="A301" i="14"/>
  <c r="A68" i="14"/>
  <c r="A51" i="14"/>
  <c r="A74" i="14"/>
  <c r="A333" i="14"/>
  <c r="A343" i="14"/>
  <c r="A101" i="14"/>
  <c r="A202" i="14"/>
  <c r="A267" i="14"/>
  <c r="A150" i="14"/>
  <c r="A350" i="14"/>
  <c r="A134" i="14"/>
  <c r="A349" i="14"/>
  <c r="A339" i="14"/>
  <c r="A351" i="14"/>
  <c r="A160" i="14"/>
  <c r="A268" i="14"/>
  <c r="A370" i="14"/>
  <c r="A200" i="14"/>
  <c r="A338" i="14"/>
  <c r="A335" i="14"/>
  <c r="A366" i="14"/>
  <c r="A115" i="14"/>
  <c r="A116" i="14"/>
  <c r="A321" i="14"/>
  <c r="A297" i="14"/>
  <c r="A144" i="14"/>
  <c r="A337" i="14"/>
  <c r="A46" i="14"/>
  <c r="A208" i="14"/>
  <c r="A248" i="14"/>
  <c r="A327" i="14"/>
  <c r="A178" i="14"/>
  <c r="A292" i="14"/>
  <c r="A73" i="14"/>
  <c r="A38" i="14"/>
  <c r="A90" i="14"/>
  <c r="A288" i="14"/>
  <c r="A157" i="14"/>
  <c r="A172" i="14"/>
  <c r="A236" i="14"/>
  <c r="A233" i="14"/>
  <c r="A362" i="14"/>
  <c r="A336" i="14"/>
  <c r="A45" i="14"/>
  <c r="A235" i="14"/>
  <c r="A318" i="14"/>
  <c r="A100" i="14"/>
  <c r="A242" i="14"/>
  <c r="A227" i="14"/>
  <c r="A2" i="14"/>
  <c r="A276" i="14"/>
  <c r="A34" i="14"/>
  <c r="A278" i="14"/>
  <c r="A126" i="14"/>
  <c r="A222" i="14"/>
  <c r="A10" i="24"/>
  <c r="A448" i="14"/>
  <c r="A24" i="24"/>
  <c r="A22" i="24"/>
  <c r="A3" i="24"/>
  <c r="A9" i="24"/>
  <c r="A17" i="24"/>
  <c r="A8" i="24"/>
  <c r="A546" i="14"/>
  <c r="A2" i="24"/>
  <c r="A14" i="24"/>
  <c r="A25" i="24"/>
  <c r="A7" i="24"/>
  <c r="A16" i="24"/>
  <c r="A4" i="24"/>
  <c r="A19" i="24"/>
  <c r="A20" i="24"/>
  <c r="A6" i="24"/>
  <c r="A13" i="24"/>
  <c r="A11" i="24"/>
  <c r="A449" i="14"/>
  <c r="A5" i="24"/>
  <c r="A23" i="24"/>
  <c r="A21" i="24"/>
  <c r="A18" i="24"/>
  <c r="A15" i="24"/>
  <c r="A551" i="14"/>
  <c r="A456" i="14"/>
  <c r="A421" i="14"/>
  <c r="A426" i="14"/>
  <c r="A457" i="14"/>
  <c r="A583" i="14"/>
  <c r="A574" i="14"/>
  <c r="A581" i="14"/>
  <c r="A534" i="14"/>
  <c r="A396" i="14"/>
  <c r="A495" i="14"/>
  <c r="A450" i="14"/>
  <c r="A488" i="14"/>
  <c r="A499" i="14"/>
  <c r="A518" i="14"/>
  <c r="A463" i="14"/>
  <c r="A609" i="14"/>
  <c r="A397" i="14"/>
  <c r="A575" i="14"/>
  <c r="A570" i="14"/>
  <c r="A407" i="14"/>
  <c r="A471" i="14"/>
  <c r="A410" i="14"/>
  <c r="A509" i="14"/>
  <c r="A418" i="14"/>
  <c r="A597" i="14"/>
  <c r="A524" i="14"/>
  <c r="A515" i="14"/>
  <c r="A422" i="14"/>
  <c r="A579" i="14"/>
  <c r="A473" i="14"/>
  <c r="A417" i="14"/>
  <c r="A548" i="14"/>
  <c r="A378" i="14"/>
  <c r="A595" i="14"/>
  <c r="A476" i="14"/>
  <c r="A438" i="14"/>
  <c r="A492" i="14"/>
  <c r="A529" i="14"/>
  <c r="A424" i="14"/>
  <c r="A543" i="14"/>
  <c r="A437" i="14"/>
  <c r="A442" i="14"/>
  <c r="A419" i="14"/>
  <c r="A458" i="14"/>
  <c r="A403" i="14"/>
  <c r="A520" i="14"/>
  <c r="A549" i="14"/>
  <c r="A395" i="14"/>
  <c r="A394" i="14"/>
  <c r="A594" i="14"/>
  <c r="A584" i="14"/>
  <c r="A491" i="14"/>
  <c r="A402" i="14"/>
  <c r="A588" i="14"/>
  <c r="A444" i="14"/>
  <c r="A462" i="14"/>
  <c r="A522" i="14"/>
  <c r="A436" i="14"/>
  <c r="A404" i="14"/>
  <c r="A541" i="14"/>
  <c r="A513" i="14"/>
  <c r="A485" i="14"/>
  <c r="A428" i="14"/>
  <c r="A389" i="14"/>
  <c r="A569" i="14"/>
  <c r="A578" i="14"/>
  <c r="A432" i="14"/>
  <c r="A552" i="14"/>
  <c r="A478" i="14"/>
  <c r="A555" i="14"/>
  <c r="A616" i="14"/>
  <c r="A519" i="14"/>
  <c r="A390" i="14"/>
  <c r="A516" i="14"/>
  <c r="A561" i="14"/>
  <c r="A497" i="14"/>
  <c r="A12" i="24"/>
  <c r="A431" i="14"/>
  <c r="A554" i="14"/>
  <c r="A542" i="14"/>
  <c r="A558" i="14"/>
  <c r="A379" i="14"/>
  <c r="A564" i="14"/>
  <c r="A406" i="14"/>
  <c r="A566" i="14"/>
  <c r="A604" i="14"/>
  <c r="A446" i="14"/>
  <c r="A527" i="14"/>
  <c r="A502" i="14"/>
  <c r="A533" i="14"/>
  <c r="A580" i="14"/>
  <c r="A577" i="14"/>
  <c r="A539" i="14"/>
  <c r="A568" i="14"/>
  <c r="A602" i="14"/>
  <c r="A601" i="14"/>
  <c r="A386" i="14"/>
  <c r="A382" i="14"/>
  <c r="A455" i="14"/>
  <c r="A562" i="14"/>
  <c r="A376" i="14"/>
  <c r="A615" i="14"/>
  <c r="A576" i="14"/>
  <c r="A475" i="14"/>
  <c r="A481" i="14"/>
  <c r="A603" i="14"/>
  <c r="A487" i="14"/>
  <c r="A447" i="14"/>
  <c r="A381" i="14"/>
  <c r="A415" i="14"/>
  <c r="A490" i="14"/>
  <c r="A400" i="14"/>
  <c r="A408" i="14"/>
  <c r="A391" i="14"/>
  <c r="A486" i="14"/>
  <c r="A470" i="14"/>
  <c r="A445" i="14"/>
  <c r="A496" i="14"/>
  <c r="A598" i="14"/>
  <c r="A571" i="14"/>
  <c r="A405" i="14"/>
  <c r="A592" i="14"/>
  <c r="A565" i="14"/>
  <c r="A596" i="14"/>
  <c r="A553" i="14"/>
  <c r="A586" i="14"/>
  <c r="A483" i="14"/>
  <c r="A510" i="14"/>
  <c r="A401" i="14"/>
  <c r="A464" i="14"/>
  <c r="A550" i="14"/>
  <c r="A501" i="14"/>
  <c r="A480" i="14"/>
  <c r="A556" i="14"/>
  <c r="A508" i="14"/>
  <c r="A611" i="14"/>
  <c r="A608" i="14"/>
  <c r="A538" i="14"/>
  <c r="A466" i="14"/>
  <c r="A416" i="14"/>
  <c r="A613" i="14"/>
  <c r="A523" i="14"/>
  <c r="A399" i="14"/>
  <c r="A545" i="14"/>
  <c r="A482" i="14"/>
  <c r="A547" i="14"/>
  <c r="A607" i="14"/>
  <c r="A452" i="14"/>
  <c r="A606" i="14"/>
  <c r="A587" i="14"/>
  <c r="A526" i="14"/>
  <c r="A477" i="14"/>
  <c r="A563" i="14"/>
  <c r="A511" i="14"/>
  <c r="A507" i="14"/>
  <c r="A585" i="14"/>
  <c r="A591" i="14"/>
  <c r="A504" i="14"/>
  <c r="A559" i="14"/>
  <c r="A467" i="14"/>
  <c r="A593" i="14"/>
  <c r="A617" i="14"/>
  <c r="A560" i="14"/>
  <c r="A599" i="14"/>
  <c r="A582" i="14"/>
  <c r="A605" i="14"/>
  <c r="A528" i="14"/>
  <c r="A525" i="14"/>
  <c r="A461" i="14"/>
  <c r="A434" i="14"/>
  <c r="A536" i="14"/>
  <c r="A612" i="14"/>
  <c r="A573" i="14"/>
  <c r="A383" i="14"/>
  <c r="A503" i="14"/>
  <c r="A384" i="14"/>
  <c r="A493" i="14"/>
  <c r="A590" i="14"/>
  <c r="A423" i="14"/>
  <c r="A411" i="14"/>
  <c r="A589" i="14"/>
  <c r="A610" i="14"/>
  <c r="A530" i="14"/>
  <c r="A537" i="14"/>
  <c r="A505" i="14"/>
  <c r="A439" i="14"/>
  <c r="A535" i="14"/>
  <c r="A380" i="14"/>
  <c r="A572" i="14"/>
  <c r="A430" i="14"/>
  <c r="A409" i="14"/>
  <c r="A540" i="14"/>
  <c r="A443" i="14"/>
  <c r="A479" i="14"/>
  <c r="A460" i="14"/>
  <c r="A420" i="14"/>
  <c r="A472" i="14"/>
  <c r="A506" i="14"/>
  <c r="A614" i="14"/>
  <c r="A414" i="14"/>
  <c r="A512" i="14"/>
  <c r="A459" i="14"/>
  <c r="A521" i="14"/>
  <c r="A498" i="14"/>
  <c r="A514" i="14"/>
  <c r="A544" i="14"/>
  <c r="A469" i="14"/>
  <c r="A451" i="14"/>
  <c r="A412" i="14"/>
  <c r="A435" i="14"/>
  <c r="A532" i="14"/>
  <c r="A567" i="14"/>
  <c r="A385" i="14"/>
  <c r="A468" i="14"/>
  <c r="A500" i="14"/>
  <c r="A484" i="14"/>
  <c r="A600" i="14"/>
  <c r="A517" i="14"/>
  <c r="A441" i="14"/>
  <c r="A433" i="14"/>
  <c r="A429" i="14"/>
  <c r="A425" i="14"/>
  <c r="A531" i="14"/>
  <c r="A393" i="14"/>
  <c r="A494" i="14"/>
  <c r="A387" i="14"/>
  <c r="A465" i="14"/>
  <c r="A557" i="14"/>
  <c r="A453" i="14"/>
  <c r="A398" i="14"/>
  <c r="A388" i="14"/>
  <c r="A454" i="14"/>
  <c r="A489" i="14"/>
  <c r="A427" i="14"/>
  <c r="A440" i="14"/>
  <c r="A474" i="14"/>
  <c r="A392" i="14"/>
  <c r="A377" i="14"/>
  <c r="A413" i="14"/>
  <c r="R301" i="14"/>
  <c r="R290" i="14"/>
  <c r="R293" i="14"/>
  <c r="R296" i="14"/>
  <c r="R294" i="14"/>
  <c r="R300" i="14"/>
  <c r="R286" i="14"/>
  <c r="R308" i="14"/>
  <c r="R312" i="14"/>
  <c r="R295" i="14"/>
  <c r="R316" i="14"/>
  <c r="R283" i="14"/>
  <c r="A282" i="14"/>
  <c r="A313" i="14"/>
  <c r="A256" i="14"/>
  <c r="A325" i="14"/>
  <c r="A237" i="14"/>
  <c r="A317" i="14"/>
  <c r="A293" i="14"/>
  <c r="A216" i="14"/>
  <c r="A271" i="14"/>
  <c r="A330" i="14"/>
  <c r="A189" i="14"/>
  <c r="A299" i="14"/>
  <c r="A306" i="14"/>
  <c r="A320" i="14"/>
  <c r="A319" i="14"/>
  <c r="A195" i="14"/>
  <c r="A265" i="14"/>
  <c r="A294" i="14"/>
  <c r="A232" i="14"/>
  <c r="A231" i="14"/>
  <c r="A285" i="14"/>
  <c r="A324" i="14"/>
  <c r="A194" i="14"/>
  <c r="A179" i="14"/>
  <c r="A205" i="14"/>
  <c r="A300" i="14"/>
  <c r="A186" i="14"/>
  <c r="A361" i="14"/>
  <c r="A290" i="14"/>
  <c r="A214" i="14"/>
  <c r="A78" i="14"/>
  <c r="A122" i="14"/>
  <c r="A311" i="14"/>
  <c r="A162" i="14"/>
  <c r="A316" i="14"/>
  <c r="A79" i="14"/>
  <c r="A17" i="14"/>
  <c r="A140" i="14"/>
  <c r="A119" i="14"/>
  <c r="A113" i="14"/>
  <c r="A238" i="14"/>
  <c r="A48" i="14"/>
  <c r="A96" i="14"/>
  <c r="A29" i="14"/>
  <c r="A188" i="14"/>
  <c r="A58" i="14"/>
  <c r="A173" i="14"/>
  <c r="A114" i="14"/>
  <c r="A326" i="14"/>
  <c r="A224" i="14"/>
  <c r="A28" i="14"/>
  <c r="A135" i="14"/>
  <c r="A37" i="14"/>
  <c r="A182" i="14"/>
  <c r="A64" i="14"/>
  <c r="A75" i="14"/>
  <c r="A261" i="14"/>
  <c r="A102" i="14"/>
  <c r="A177" i="14"/>
  <c r="A253" i="14"/>
  <c r="A289" i="14"/>
  <c r="A159" i="14"/>
  <c r="A275" i="14"/>
  <c r="A136" i="14"/>
  <c r="A250" i="14"/>
  <c r="A133" i="14"/>
  <c r="A21" i="14"/>
  <c r="A291" i="14"/>
  <c r="A97" i="14"/>
  <c r="A85" i="14"/>
  <c r="A263" i="14"/>
  <c r="A127" i="14"/>
  <c r="A94" i="14"/>
  <c r="A70" i="14"/>
  <c r="A35" i="14"/>
  <c r="A9" i="14"/>
  <c r="A155" i="14"/>
  <c r="A277" i="14"/>
  <c r="A41" i="14"/>
  <c r="A36" i="14"/>
  <c r="A65" i="14"/>
  <c r="A77" i="14"/>
  <c r="A147" i="14"/>
  <c r="A39" i="14"/>
  <c r="A295" i="14"/>
  <c r="A15" i="14"/>
  <c r="A56" i="14"/>
  <c r="A152" i="14"/>
  <c r="A83" i="14"/>
  <c r="A153" i="14"/>
  <c r="A163" i="14"/>
  <c r="A110" i="14"/>
  <c r="A4" i="14"/>
  <c r="A151" i="14"/>
  <c r="A125" i="14"/>
  <c r="A175" i="14"/>
  <c r="A171" i="14"/>
  <c r="A234" i="14"/>
  <c r="A47" i="14"/>
  <c r="A187" i="14"/>
  <c r="A308" i="14"/>
  <c r="A93" i="14"/>
  <c r="A207" i="14"/>
  <c r="A18" i="14"/>
  <c r="A130" i="14"/>
  <c r="A273" i="14"/>
  <c r="A23" i="14"/>
  <c r="A61" i="14"/>
  <c r="A60" i="14"/>
  <c r="A199" i="14"/>
  <c r="A314" i="14"/>
  <c r="A32" i="14"/>
  <c r="A259" i="14"/>
  <c r="A5" i="14"/>
  <c r="A69" i="14"/>
  <c r="A27" i="14"/>
  <c r="A246" i="14"/>
  <c r="A55" i="14"/>
  <c r="A168" i="14"/>
  <c r="A154" i="14"/>
  <c r="A91" i="14"/>
  <c r="A104" i="14"/>
  <c r="A166" i="14"/>
  <c r="A145" i="14"/>
  <c r="A26" i="14"/>
  <c r="A6" i="14"/>
  <c r="A128" i="14"/>
  <c r="A62" i="14"/>
  <c r="A185" i="14"/>
  <c r="A164" i="14"/>
  <c r="A161" i="14"/>
  <c r="A99" i="14"/>
  <c r="A138" i="14"/>
  <c r="A87" i="14"/>
  <c r="A44" i="14"/>
  <c r="A103" i="14"/>
  <c r="A71" i="14"/>
  <c r="A196" i="14"/>
  <c r="A270" i="14"/>
  <c r="A54" i="14"/>
  <c r="A165" i="14"/>
  <c r="A139" i="14"/>
  <c r="A280" i="14"/>
  <c r="A66" i="14"/>
  <c r="A20" i="14"/>
  <c r="A281" i="14"/>
  <c r="A11" i="14"/>
  <c r="A219" i="14"/>
  <c r="A42" i="14"/>
  <c r="A84" i="14"/>
  <c r="A206" i="14"/>
  <c r="A229" i="14"/>
  <c r="A109" i="14"/>
  <c r="A53" i="14"/>
  <c r="A148" i="14"/>
  <c r="A193" i="14"/>
  <c r="A80" i="14"/>
  <c r="A201" i="14"/>
  <c r="A329" i="14"/>
  <c r="A81" i="14"/>
  <c r="A98" i="14"/>
  <c r="A247" i="14"/>
  <c r="A331" i="14"/>
  <c r="A129" i="14"/>
  <c r="A59" i="14"/>
  <c r="A124" i="14"/>
  <c r="A117" i="14"/>
  <c r="A43" i="14"/>
  <c r="A67" i="14"/>
  <c r="A86" i="14"/>
  <c r="A257" i="14"/>
  <c r="A123" i="14"/>
  <c r="A167" i="14"/>
  <c r="A10" i="14"/>
  <c r="A76" i="14"/>
  <c r="A230" i="14"/>
  <c r="A49" i="14"/>
  <c r="A137" i="14"/>
  <c r="A149" i="14"/>
  <c r="A3" i="14"/>
  <c r="A12" i="14"/>
  <c r="A212" i="14"/>
  <c r="A25" i="14"/>
  <c r="A184" i="14"/>
  <c r="A31" i="14"/>
  <c r="A170" i="14"/>
  <c r="A111" i="14"/>
  <c r="A269" i="14"/>
  <c r="A141" i="14"/>
  <c r="A203" i="14"/>
  <c r="A220" i="14"/>
  <c r="A89" i="14"/>
  <c r="A190" i="14"/>
  <c r="A302" i="14"/>
  <c r="A192" i="14"/>
  <c r="A52" i="14"/>
  <c r="A72" i="14"/>
  <c r="A258" i="14"/>
  <c r="A33" i="14"/>
  <c r="A228" i="14"/>
  <c r="A95" i="14"/>
  <c r="A198" i="14"/>
  <c r="A105" i="14"/>
  <c r="A217" i="14"/>
  <c r="A305" i="14"/>
  <c r="R285" i="14"/>
  <c r="R305" i="14"/>
  <c r="R289" i="14"/>
  <c r="R302" i="14"/>
  <c r="R288" i="14"/>
  <c r="R297" i="14"/>
  <c r="R334" i="14"/>
  <c r="R309" i="14"/>
  <c r="R320" i="14"/>
  <c r="R303" i="14"/>
  <c r="R1080" i="14" l="1"/>
  <c r="P1102" i="14"/>
  <c r="R1102" i="14" s="1"/>
  <c r="P1046" i="14"/>
  <c r="R1024" i="14"/>
  <c r="P1050" i="14"/>
  <c r="R1028" i="14"/>
  <c r="P1040" i="14"/>
  <c r="R1018" i="14"/>
  <c r="P1052" i="14"/>
  <c r="R1030" i="14"/>
  <c r="P1038" i="14"/>
  <c r="R1016" i="14"/>
  <c r="P1042" i="14"/>
  <c r="R1020" i="14"/>
  <c r="P1054" i="14"/>
  <c r="R1032" i="14"/>
  <c r="P1048" i="14"/>
  <c r="R1026" i="14"/>
  <c r="P1044" i="14"/>
  <c r="R1022" i="14"/>
  <c r="P1056" i="14"/>
  <c r="R1034" i="14"/>
  <c r="R355" i="14"/>
  <c r="R306" i="14"/>
  <c r="R307" i="14"/>
  <c r="R330" i="14"/>
  <c r="R318" i="14"/>
  <c r="R310" i="14"/>
  <c r="R323" i="14"/>
  <c r="R319" i="14"/>
  <c r="R325" i="14"/>
  <c r="R315" i="14"/>
  <c r="R311" i="14"/>
  <c r="R304" i="14"/>
  <c r="R324" i="14"/>
  <c r="R342" i="14"/>
  <c r="R337" i="14"/>
  <c r="R333" i="14"/>
  <c r="R347" i="14"/>
  <c r="R321" i="14"/>
  <c r="R317" i="14"/>
  <c r="R314" i="14"/>
  <c r="R322" i="14"/>
  <c r="P1064" i="14" l="1"/>
  <c r="R1042" i="14"/>
  <c r="P1078" i="14"/>
  <c r="R1056" i="14"/>
  <c r="P1070" i="14"/>
  <c r="R1048" i="14"/>
  <c r="P1074" i="14"/>
  <c r="R1052" i="14"/>
  <c r="P1072" i="14"/>
  <c r="R1050" i="14"/>
  <c r="P1066" i="14"/>
  <c r="R1044" i="14"/>
  <c r="P1076" i="14"/>
  <c r="R1054" i="14"/>
  <c r="P1060" i="14"/>
  <c r="R1038" i="14"/>
  <c r="P1062" i="14"/>
  <c r="R1040" i="14"/>
  <c r="P1068" i="14"/>
  <c r="R1046" i="14"/>
  <c r="R376" i="14"/>
  <c r="R363" i="14"/>
  <c r="R354" i="14"/>
  <c r="R358" i="14"/>
  <c r="R346" i="14"/>
  <c r="R345" i="14"/>
  <c r="R327" i="14"/>
  <c r="R326" i="14"/>
  <c r="R335" i="14"/>
  <c r="R348" i="14"/>
  <c r="R341" i="14"/>
  <c r="R329" i="14"/>
  <c r="R343" i="14"/>
  <c r="R331" i="14"/>
  <c r="R349" i="14"/>
  <c r="R332" i="14"/>
  <c r="R336" i="14"/>
  <c r="R340" i="14"/>
  <c r="R338" i="14"/>
  <c r="R344" i="14"/>
  <c r="R339" i="14"/>
  <c r="R328" i="14"/>
  <c r="R1068" i="14" l="1"/>
  <c r="P1090" i="14"/>
  <c r="R1060" i="14"/>
  <c r="P1082" i="14"/>
  <c r="R1066" i="14"/>
  <c r="P1088" i="14"/>
  <c r="R1074" i="14"/>
  <c r="P1096" i="14"/>
  <c r="R1078" i="14"/>
  <c r="P1100" i="14"/>
  <c r="R1062" i="14"/>
  <c r="P1084" i="14"/>
  <c r="R1076" i="14"/>
  <c r="P1098" i="14"/>
  <c r="R1072" i="14"/>
  <c r="P1094" i="14"/>
  <c r="R1070" i="14"/>
  <c r="P1092" i="14"/>
  <c r="R1064" i="14"/>
  <c r="P1086" i="14"/>
  <c r="R389" i="14"/>
  <c r="R379" i="14"/>
  <c r="R390" i="14"/>
  <c r="R391" i="14"/>
  <c r="R385" i="14"/>
  <c r="R384" i="14"/>
  <c r="R365" i="14"/>
  <c r="R361" i="14"/>
  <c r="R357" i="14"/>
  <c r="R360" i="14"/>
  <c r="R369" i="14"/>
  <c r="R362" i="14"/>
  <c r="R356" i="14"/>
  <c r="R366" i="14"/>
  <c r="R359" i="14"/>
  <c r="R373" i="14"/>
  <c r="R367" i="14"/>
  <c r="R364" i="14"/>
  <c r="R368" i="14"/>
  <c r="R351" i="14"/>
  <c r="R352" i="14"/>
  <c r="R350" i="14"/>
  <c r="R353" i="14"/>
  <c r="R1086" i="14" l="1"/>
  <c r="P1108" i="14"/>
  <c r="R1108" i="14" s="1"/>
  <c r="R1092" i="14"/>
  <c r="P1114" i="14"/>
  <c r="R1114" i="14" s="1"/>
  <c r="R1094" i="14"/>
  <c r="P1116" i="14"/>
  <c r="R1116" i="14" s="1"/>
  <c r="R1098" i="14"/>
  <c r="P1120" i="14"/>
  <c r="R1120" i="14" s="1"/>
  <c r="R1084" i="14"/>
  <c r="P1106" i="14"/>
  <c r="R1106" i="14" s="1"/>
  <c r="R1100" i="14"/>
  <c r="P1122" i="14"/>
  <c r="R1122" i="14" s="1"/>
  <c r="R1096" i="14"/>
  <c r="P1118" i="14"/>
  <c r="R1118" i="14" s="1"/>
  <c r="R1088" i="14"/>
  <c r="P1110" i="14"/>
  <c r="R1110" i="14" s="1"/>
  <c r="R1082" i="14"/>
  <c r="P1104" i="14"/>
  <c r="R1104" i="14" s="1"/>
  <c r="R1090" i="14"/>
  <c r="P1112" i="14"/>
  <c r="R1112" i="14" s="1"/>
  <c r="R405" i="14"/>
  <c r="R407" i="14"/>
  <c r="R406" i="14"/>
  <c r="R400" i="14"/>
  <c r="R410" i="14"/>
  <c r="R386" i="14"/>
  <c r="R394" i="14"/>
  <c r="R395" i="14"/>
  <c r="R377" i="14"/>
  <c r="R383" i="14"/>
  <c r="R381" i="14"/>
  <c r="R378" i="14"/>
  <c r="R388" i="14"/>
  <c r="R380" i="14"/>
  <c r="R387" i="14"/>
  <c r="R392" i="14"/>
  <c r="R382" i="14"/>
  <c r="R370" i="14"/>
  <c r="R371" i="14"/>
  <c r="R374" i="14"/>
  <c r="R375" i="14"/>
  <c r="R372" i="14"/>
  <c r="R431" i="14" l="1"/>
  <c r="R427" i="14"/>
  <c r="R421" i="14"/>
  <c r="R434" i="14"/>
  <c r="R441" i="14"/>
  <c r="R419" i="14"/>
  <c r="R403" i="14"/>
  <c r="R409" i="14"/>
  <c r="R408" i="14"/>
  <c r="R399" i="14"/>
  <c r="R402" i="14"/>
  <c r="R398" i="14"/>
  <c r="R416" i="14"/>
  <c r="R411" i="14"/>
  <c r="R428" i="14"/>
  <c r="R412" i="14"/>
  <c r="R401" i="14"/>
  <c r="R404" i="14"/>
  <c r="R396" i="14"/>
  <c r="R393" i="14"/>
  <c r="R397" i="14"/>
  <c r="R449" i="14" l="1"/>
  <c r="R432" i="14"/>
  <c r="R433" i="14"/>
  <c r="R426" i="14"/>
  <c r="R420" i="14"/>
  <c r="R440" i="14"/>
  <c r="R448" i="14"/>
  <c r="R423" i="14"/>
  <c r="R429" i="14"/>
  <c r="R424" i="14"/>
  <c r="R462" i="14"/>
  <c r="R442" i="14"/>
  <c r="R415" i="14"/>
  <c r="R417" i="14"/>
  <c r="R413" i="14"/>
  <c r="R414" i="14"/>
  <c r="R422" i="14"/>
  <c r="R425" i="14"/>
  <c r="R430" i="14"/>
  <c r="R418" i="14"/>
  <c r="R470" i="14" l="1"/>
  <c r="R469" i="14"/>
  <c r="R474" i="14"/>
  <c r="R437" i="14"/>
  <c r="R439" i="14"/>
  <c r="R457" i="14"/>
  <c r="R438" i="14"/>
  <c r="R436" i="14"/>
  <c r="R450" i="14"/>
  <c r="R444" i="14"/>
  <c r="R459" i="14"/>
  <c r="R455" i="14"/>
  <c r="R452" i="14"/>
  <c r="R453" i="14"/>
  <c r="R435" i="14"/>
  <c r="R445" i="14"/>
  <c r="R451" i="14"/>
  <c r="R447" i="14"/>
  <c r="R454" i="14"/>
  <c r="R443" i="14"/>
  <c r="R446" i="14"/>
  <c r="R475" i="14" l="1"/>
  <c r="R473" i="14"/>
  <c r="R481" i="14"/>
  <c r="R465" i="14"/>
  <c r="R492" i="14"/>
  <c r="R499" i="14"/>
  <c r="R491" i="14"/>
  <c r="R464" i="14"/>
  <c r="R472" i="14"/>
  <c r="R490" i="14"/>
  <c r="R477" i="14"/>
  <c r="R476" i="14"/>
  <c r="R467" i="14"/>
  <c r="R468" i="14"/>
  <c r="R466" i="14"/>
  <c r="R471" i="14"/>
  <c r="R458" i="14"/>
  <c r="R461" i="14"/>
  <c r="R460" i="14"/>
  <c r="R463" i="14"/>
  <c r="R456" i="14"/>
  <c r="R500" i="14" l="1"/>
  <c r="R502" i="14"/>
  <c r="R496" i="14"/>
  <c r="R501" i="14"/>
  <c r="R497" i="14"/>
  <c r="R495" i="14"/>
  <c r="R493" i="14"/>
  <c r="R486" i="14"/>
  <c r="R494" i="14"/>
  <c r="R480" i="14"/>
  <c r="R478" i="14"/>
  <c r="R482" i="14"/>
  <c r="R479" i="14"/>
  <c r="R511" i="14"/>
  <c r="R512" i="14"/>
  <c r="R520" i="14"/>
  <c r="R505" i="14"/>
  <c r="R487" i="14"/>
  <c r="R489" i="14"/>
  <c r="R488" i="14"/>
  <c r="R498" i="14"/>
  <c r="R483" i="14"/>
  <c r="R485" i="14"/>
  <c r="R484" i="14"/>
  <c r="R527" i="14"/>
  <c r="R507" i="14"/>
  <c r="R513" i="14"/>
  <c r="R548" i="14" l="1"/>
  <c r="R519" i="14"/>
  <c r="R541" i="14"/>
  <c r="R515" i="14"/>
  <c r="R539" i="14"/>
  <c r="R526" i="14"/>
  <c r="R503" i="14"/>
  <c r="R506" i="14"/>
  <c r="R504" i="14"/>
  <c r="R518" i="14"/>
  <c r="R510" i="14"/>
  <c r="R543" i="14"/>
  <c r="R534" i="14"/>
  <c r="R528" i="14"/>
  <c r="R524" i="14"/>
  <c r="R517" i="14"/>
  <c r="R509" i="14"/>
  <c r="R508" i="14"/>
  <c r="R514" i="14"/>
  <c r="R533" i="14"/>
  <c r="R532" i="14"/>
  <c r="R516" i="14"/>
  <c r="R521" i="14"/>
  <c r="R537" i="14" l="1"/>
  <c r="R553" i="14"/>
  <c r="R535" i="14"/>
  <c r="R530" i="14"/>
  <c r="R555" i="14"/>
  <c r="R536" i="14"/>
  <c r="R531" i="14"/>
  <c r="R560" i="14"/>
  <c r="R525" i="14"/>
  <c r="R523" i="14"/>
  <c r="R542" i="14"/>
  <c r="R554" i="14"/>
  <c r="R538" i="14"/>
  <c r="R544" i="14"/>
  <c r="R564" i="14"/>
  <c r="R529" i="14"/>
  <c r="R522" i="14"/>
  <c r="R540" i="14"/>
  <c r="R584" i="14" l="1"/>
  <c r="R549" i="14"/>
  <c r="R545" i="14"/>
  <c r="R559" i="14"/>
  <c r="R596" i="14"/>
  <c r="R575" i="14"/>
  <c r="R563" i="14"/>
  <c r="R561" i="14"/>
  <c r="R558" i="14"/>
  <c r="R581" i="14"/>
  <c r="R547" i="14"/>
  <c r="R552" i="14"/>
  <c r="R597" i="14"/>
  <c r="R576" i="14"/>
  <c r="R574" i="14"/>
  <c r="R613" i="14"/>
  <c r="R550" i="14"/>
  <c r="R546" i="14"/>
  <c r="R585" i="14"/>
  <c r="R551" i="14"/>
  <c r="R562" i="14"/>
  <c r="R557" i="14"/>
  <c r="R556" i="14"/>
  <c r="R601" i="14" l="1"/>
  <c r="R580" i="14"/>
  <c r="R598" i="14"/>
  <c r="R577" i="14"/>
  <c r="R599" i="14"/>
  <c r="R578" i="14"/>
  <c r="R571" i="14"/>
  <c r="R568" i="14"/>
  <c r="R572" i="14"/>
  <c r="R614" i="14"/>
  <c r="R593" i="14"/>
  <c r="R605" i="14"/>
  <c r="R600" i="14"/>
  <c r="R579" i="14"/>
  <c r="R606" i="14"/>
  <c r="R602" i="14"/>
  <c r="R604" i="14"/>
  <c r="R583" i="14"/>
  <c r="R611" i="14"/>
  <c r="R570" i="14"/>
  <c r="R591" i="14"/>
  <c r="R566" i="14"/>
  <c r="R609" i="14"/>
  <c r="R573" i="14"/>
  <c r="R567" i="14"/>
  <c r="R565" i="14"/>
  <c r="R603" i="14"/>
  <c r="R582" i="14"/>
  <c r="R569" i="14"/>
  <c r="R612" i="14" l="1"/>
  <c r="R610" i="14"/>
  <c r="R607" i="14"/>
  <c r="R586" i="14"/>
  <c r="R594" i="14"/>
  <c r="R589" i="14"/>
  <c r="R590" i="14"/>
  <c r="R615" i="14"/>
  <c r="R592" i="14"/>
  <c r="R588" i="14"/>
  <c r="R616" i="14"/>
  <c r="R595" i="14"/>
  <c r="R608" i="14"/>
  <c r="R587" i="14"/>
</calcChain>
</file>

<file path=xl/comments1.xml><?xml version="1.0" encoding="utf-8"?>
<comments xmlns="http://schemas.openxmlformats.org/spreadsheetml/2006/main">
  <authors>
    <author>User</author>
  </authors>
  <commentList>
    <comment ref="H1" authorId="0">
      <text>
        <r>
          <rPr>
            <b/>
            <sz val="9"/>
            <color indexed="81"/>
            <rFont val="Tahoma"/>
            <family val="2"/>
          </rPr>
          <t>User:</t>
        </r>
        <r>
          <rPr>
            <sz val="9"/>
            <color indexed="81"/>
            <rFont val="Tahoma"/>
            <family val="2"/>
          </rPr>
          <t xml:space="preserve">
Current week</t>
        </r>
      </text>
    </comment>
    <comment ref="O1" authorId="0">
      <text>
        <r>
          <rPr>
            <b/>
            <sz val="9"/>
            <color indexed="81"/>
            <rFont val="Tahoma"/>
            <family val="2"/>
          </rPr>
          <t>User:</t>
        </r>
        <r>
          <rPr>
            <sz val="9"/>
            <color indexed="81"/>
            <rFont val="Tahoma"/>
            <family val="2"/>
          </rPr>
          <t xml:space="preserve">
Week to week change in workload</t>
        </r>
      </text>
    </comment>
  </commentList>
</comments>
</file>

<file path=xl/comments2.xml><?xml version="1.0" encoding="utf-8"?>
<comments xmlns="http://schemas.openxmlformats.org/spreadsheetml/2006/main">
  <authors>
    <author>User</author>
  </authors>
  <commentList>
    <comment ref="J1" authorId="0">
      <text>
        <r>
          <rPr>
            <b/>
            <sz val="9"/>
            <color indexed="81"/>
            <rFont val="Tahoma"/>
            <family val="2"/>
          </rPr>
          <t>User:</t>
        </r>
        <r>
          <rPr>
            <sz val="9"/>
            <color indexed="81"/>
            <rFont val="Tahoma"/>
            <family val="2"/>
          </rPr>
          <t xml:space="preserve">
Weeks out of play</t>
        </r>
      </text>
    </comment>
    <comment ref="K1" authorId="0">
      <text>
        <r>
          <rPr>
            <b/>
            <sz val="9"/>
            <color indexed="81"/>
            <rFont val="Tahoma"/>
            <family val="2"/>
          </rPr>
          <t>User:</t>
        </r>
        <r>
          <rPr>
            <sz val="9"/>
            <color indexed="81"/>
            <rFont val="Tahoma"/>
            <family val="2"/>
          </rPr>
          <t xml:space="preserve">
Return to play</t>
        </r>
      </text>
    </comment>
    <comment ref="L1" authorId="0">
      <text>
        <r>
          <rPr>
            <b/>
            <sz val="9"/>
            <color indexed="81"/>
            <rFont val="Tahoma"/>
            <family val="2"/>
          </rPr>
          <t>User:</t>
        </r>
        <r>
          <rPr>
            <sz val="9"/>
            <color indexed="81"/>
            <rFont val="Tahoma"/>
            <family val="2"/>
          </rPr>
          <t xml:space="preserve">
Return to play</t>
        </r>
      </text>
    </comment>
  </commentList>
</comments>
</file>

<file path=xl/sharedStrings.xml><?xml version="1.0" encoding="utf-8"?>
<sst xmlns="http://schemas.openxmlformats.org/spreadsheetml/2006/main" count="2834" uniqueCount="296">
  <si>
    <t>Week 6</t>
  </si>
  <si>
    <t xml:space="preserve">Week </t>
  </si>
  <si>
    <t xml:space="preserve">Date </t>
  </si>
  <si>
    <t>Week 1</t>
  </si>
  <si>
    <t>Week 2</t>
  </si>
  <si>
    <t>Week 3</t>
  </si>
  <si>
    <t>Week 4</t>
  </si>
  <si>
    <t>Week 5</t>
  </si>
  <si>
    <t>Week 7</t>
  </si>
  <si>
    <t>Week 8</t>
  </si>
  <si>
    <t>Week 9</t>
  </si>
  <si>
    <t>Week 10</t>
  </si>
  <si>
    <t>Week 11</t>
  </si>
  <si>
    <t>Week 12</t>
  </si>
  <si>
    <t>Week 13</t>
  </si>
  <si>
    <t>Week 14</t>
  </si>
  <si>
    <t>Week 15</t>
  </si>
  <si>
    <t>Week 16</t>
  </si>
  <si>
    <t>Week 17</t>
  </si>
  <si>
    <t>Week 18</t>
  </si>
  <si>
    <t>Week 19</t>
  </si>
  <si>
    <t>Week 20</t>
  </si>
  <si>
    <t>Week 24</t>
  </si>
  <si>
    <t>Week 25</t>
  </si>
  <si>
    <t>Week 26</t>
  </si>
  <si>
    <t>Week 27</t>
  </si>
  <si>
    <t>Week 28</t>
  </si>
  <si>
    <t>Week 29</t>
  </si>
  <si>
    <t>Week 30</t>
  </si>
  <si>
    <t>Week 31</t>
  </si>
  <si>
    <t>Week 32</t>
  </si>
  <si>
    <t>Week 33</t>
  </si>
  <si>
    <t>Week 34</t>
  </si>
  <si>
    <t>Week 36</t>
  </si>
  <si>
    <t>Week 37</t>
  </si>
  <si>
    <t>Week 38</t>
  </si>
  <si>
    <t>Week 39</t>
  </si>
  <si>
    <t>Week 40</t>
  </si>
  <si>
    <t>Week 41</t>
  </si>
  <si>
    <t>Week 42</t>
  </si>
  <si>
    <t>Week 43</t>
  </si>
  <si>
    <t>Week 47</t>
  </si>
  <si>
    <t>Week 48</t>
  </si>
  <si>
    <t>Week 49</t>
  </si>
  <si>
    <t>Week 50</t>
  </si>
  <si>
    <t>Week 51</t>
  </si>
  <si>
    <t>Week 52</t>
  </si>
  <si>
    <t>Dates Table</t>
  </si>
  <si>
    <t>Tom</t>
  </si>
  <si>
    <t>Paul</t>
  </si>
  <si>
    <t>Steven</t>
  </si>
  <si>
    <t>David</t>
  </si>
  <si>
    <t>Michael</t>
  </si>
  <si>
    <t>Niall</t>
  </si>
  <si>
    <t>Ben</t>
  </si>
  <si>
    <t>Joe</t>
  </si>
  <si>
    <t>John</t>
  </si>
  <si>
    <t>Alan</t>
  </si>
  <si>
    <t xml:space="preserve">Athlete </t>
  </si>
  <si>
    <t>Date</t>
  </si>
  <si>
    <t>28 Day Rolling Average</t>
  </si>
  <si>
    <t>7 Day Rolling Average</t>
  </si>
  <si>
    <t>N - 7 Day</t>
  </si>
  <si>
    <t>Aa - 28 Day</t>
  </si>
  <si>
    <t xml:space="preserve">AL:CL </t>
  </si>
  <si>
    <t>7 Day EWMA</t>
  </si>
  <si>
    <t>EWMA AL:CL</t>
  </si>
  <si>
    <t>28 Day EWMA</t>
  </si>
  <si>
    <t>Monotony</t>
  </si>
  <si>
    <t>Strain</t>
  </si>
  <si>
    <t>7 Day avg Load</t>
  </si>
  <si>
    <t>7 Day SD</t>
  </si>
  <si>
    <t>Week 0 TL</t>
  </si>
  <si>
    <t>Week -1 TL</t>
  </si>
  <si>
    <t>Week -2 TL</t>
  </si>
  <si>
    <t>Week -3 TL</t>
  </si>
  <si>
    <t>Week -4 TL</t>
  </si>
  <si>
    <t>Avg TL Week 1-4</t>
  </si>
  <si>
    <t>Name</t>
  </si>
  <si>
    <t>Position</t>
  </si>
  <si>
    <t>Previous Injuries</t>
  </si>
  <si>
    <t>Rehab completed?</t>
  </si>
  <si>
    <t>(All)</t>
  </si>
  <si>
    <t>Row Labels</t>
  </si>
  <si>
    <t>Average of EWMA AL:CL</t>
  </si>
  <si>
    <t xml:space="preserve">Average of AL:CL </t>
  </si>
  <si>
    <t>Date of injury</t>
  </si>
  <si>
    <t>RTP Start Date</t>
  </si>
  <si>
    <t>RTP Supervisor</t>
  </si>
  <si>
    <t>Playing experience (years)</t>
  </si>
  <si>
    <t>Height</t>
  </si>
  <si>
    <t>Weight</t>
  </si>
  <si>
    <t>Athlete</t>
  </si>
  <si>
    <t>Test</t>
  </si>
  <si>
    <t>Score</t>
  </si>
  <si>
    <t>Contact Type</t>
  </si>
  <si>
    <t>Injury Site</t>
  </si>
  <si>
    <t>Injury</t>
  </si>
  <si>
    <t>Pathology</t>
  </si>
  <si>
    <t>Specific detail</t>
  </si>
  <si>
    <t>Weeks OOP</t>
  </si>
  <si>
    <t>Side of injury</t>
  </si>
  <si>
    <t>Athlete Name</t>
  </si>
  <si>
    <t>Side</t>
  </si>
  <si>
    <t>Contact</t>
  </si>
  <si>
    <t>Session Type</t>
  </si>
  <si>
    <t>Body site</t>
  </si>
  <si>
    <t>Type of pathology</t>
  </si>
  <si>
    <t>Common injuries</t>
  </si>
  <si>
    <t>Bone</t>
  </si>
  <si>
    <t>Joint</t>
  </si>
  <si>
    <t>Soft tissue</t>
  </si>
  <si>
    <t>Other</t>
  </si>
  <si>
    <t>Left</t>
  </si>
  <si>
    <t>Right</t>
  </si>
  <si>
    <t>Bilateral</t>
  </si>
  <si>
    <t>Non-contact</t>
  </si>
  <si>
    <t>Field session</t>
  </si>
  <si>
    <t>Gym</t>
  </si>
  <si>
    <t>Match</t>
  </si>
  <si>
    <t>Head</t>
  </si>
  <si>
    <t>Neck</t>
  </si>
  <si>
    <t>Shoulder</t>
  </si>
  <si>
    <t>Upper arm</t>
  </si>
  <si>
    <t>Elbow</t>
  </si>
  <si>
    <t>Forearm</t>
  </si>
  <si>
    <t>Wrist</t>
  </si>
  <si>
    <t>Hand</t>
  </si>
  <si>
    <t>Chest</t>
  </si>
  <si>
    <t>Abdomen</t>
  </si>
  <si>
    <t>Cervical Spine</t>
  </si>
  <si>
    <t>Thorasic Spine</t>
  </si>
  <si>
    <t>Lumbar Spine</t>
  </si>
  <si>
    <t>Sacral &amp; Coccyx</t>
  </si>
  <si>
    <t>Glute</t>
  </si>
  <si>
    <t>Groin/Hip</t>
  </si>
  <si>
    <t>Thigh</t>
  </si>
  <si>
    <t>Knee</t>
  </si>
  <si>
    <t>Lower leg</t>
  </si>
  <si>
    <t>Ankle/Heel</t>
  </si>
  <si>
    <t>Feet</t>
  </si>
  <si>
    <t>Multiple areas</t>
  </si>
  <si>
    <t>Medical problems</t>
  </si>
  <si>
    <t>Area not specified</t>
  </si>
  <si>
    <t>Ankle sprain</t>
  </si>
  <si>
    <t>Shoulder dislocation/intability</t>
  </si>
  <si>
    <t>Fraction - trauma</t>
  </si>
  <si>
    <t>Groin/abdominal hernia</t>
  </si>
  <si>
    <t>Hamstring strain</t>
  </si>
  <si>
    <t>Adductor strain</t>
  </si>
  <si>
    <t>Quad strain</t>
  </si>
  <si>
    <t>Knee ligament injury</t>
  </si>
  <si>
    <t>Low back pain</t>
  </si>
  <si>
    <t>Muscular contusion</t>
  </si>
  <si>
    <t>Muscular strain</t>
  </si>
  <si>
    <t>Wrist/hand</t>
  </si>
  <si>
    <t>Periostalgia</t>
  </si>
  <si>
    <t>Shoulder impingement</t>
  </si>
  <si>
    <t>Stress fracture</t>
  </si>
  <si>
    <t>Symphysis pubis pain</t>
  </si>
  <si>
    <t>Synovitis</t>
  </si>
  <si>
    <t>Tendon - achilles</t>
  </si>
  <si>
    <t>Tendon - patella</t>
  </si>
  <si>
    <t>Unspecified knee injury</t>
  </si>
  <si>
    <t>Fracture</t>
  </si>
  <si>
    <t>Avulsion/Chip fracture</t>
  </si>
  <si>
    <t>Old fracture mal/Non union</t>
  </si>
  <si>
    <t>Dislocation</t>
  </si>
  <si>
    <t>Recurrent instability/sublaxation</t>
  </si>
  <si>
    <t>Chondral/artic cartilage/meniscal damage</t>
  </si>
  <si>
    <t>Minor joint problem</t>
  </si>
  <si>
    <t>Joint pain</t>
  </si>
  <si>
    <t>Ligament tear/strain</t>
  </si>
  <si>
    <t>Muscle tear/strain</t>
  </si>
  <si>
    <t>Muscle spasm/ cramp/ soreness/ trigger points/ overuse/ myalgia</t>
  </si>
  <si>
    <t>Tendonitis</t>
  </si>
  <si>
    <t>Bursitis</t>
  </si>
  <si>
    <t>Complete tendon rupture</t>
  </si>
  <si>
    <t>Haematoma/ bruising</t>
  </si>
  <si>
    <t>Laceration/ skin condition</t>
  </si>
  <si>
    <t>Developmental abnormality</t>
  </si>
  <si>
    <t>Infection</t>
  </si>
  <si>
    <t>Tumor</t>
  </si>
  <si>
    <t>Visceral damage/ trauma/ surgery</t>
  </si>
  <si>
    <t>Rheumatologically condition</t>
  </si>
  <si>
    <t>Neuronal condition/ neuron damage</t>
  </si>
  <si>
    <t>Vascular condition</t>
  </si>
  <si>
    <t>Reflex sympathetic dystrophy</t>
  </si>
  <si>
    <t>Location</t>
  </si>
  <si>
    <t>Injury count</t>
  </si>
  <si>
    <t>Angus Stewart van Niekerk</t>
  </si>
  <si>
    <t>Bjorn Bernardo</t>
  </si>
  <si>
    <t>Brent Zinzan Christoffels </t>
  </si>
  <si>
    <t>Calvin Nell</t>
  </si>
  <si>
    <t>Carlisle Kieran Willy Nel</t>
  </si>
  <si>
    <t>Francois Myburgh</t>
  </si>
  <si>
    <t xml:space="preserve">George Lourens </t>
  </si>
  <si>
    <t>Iver Alfred Aanhuizen</t>
  </si>
  <si>
    <t>Jacquin Marthinus</t>
  </si>
  <si>
    <t>James Richard Murphy</t>
  </si>
  <si>
    <t>Jan Abraham Venter</t>
  </si>
  <si>
    <t>Luan de Kock</t>
  </si>
  <si>
    <t>Malcolm Jeremy Kayes</t>
  </si>
  <si>
    <t>Morne Wilhelm Taljaard</t>
  </si>
  <si>
    <t>Paul Roger Beresford</t>
  </si>
  <si>
    <t>Roelf Burger</t>
  </si>
  <si>
    <t>Romario Chan-Kuo Abrahams</t>
  </si>
  <si>
    <t>Van Niekerk Scheepers Ferreira</t>
  </si>
  <si>
    <t>Willem Adriaan Smal</t>
  </si>
  <si>
    <t>Gym RPE</t>
  </si>
  <si>
    <t>Gym Duration</t>
  </si>
  <si>
    <t>Field RPE</t>
  </si>
  <si>
    <t>Field duration</t>
  </si>
  <si>
    <t>Edrich Pretorius</t>
  </si>
  <si>
    <t>Dana Fourie</t>
  </si>
  <si>
    <t>AJ Barkhuizen</t>
  </si>
  <si>
    <t>Gym Load</t>
  </si>
  <si>
    <t>Field Load</t>
  </si>
  <si>
    <t>Total Load</t>
  </si>
  <si>
    <t>Average of Total Load</t>
  </si>
  <si>
    <t>Week</t>
  </si>
  <si>
    <t>Duration (min:sec)</t>
  </si>
  <si>
    <t>Distance  Total (m)</t>
  </si>
  <si>
    <t>Intensity (m/min)</t>
  </si>
  <si>
    <t>Hi-Intensity Speed Distance (m)</t>
  </si>
  <si>
    <t>Speed Max (km/h)</t>
  </si>
  <si>
    <t>Hi-Intensity Efforts (+18km/h)</t>
  </si>
  <si>
    <t>Hi Intensity Acceleration (3m/s/s)</t>
  </si>
  <si>
    <t>Hi Intensity Deceleration (3m/s/s)</t>
  </si>
  <si>
    <t>GPS Athlete</t>
  </si>
  <si>
    <t>Alewyn Jacobus Barkhuizen</t>
  </si>
  <si>
    <t>Edrich-John Pretorius</t>
  </si>
  <si>
    <t>John George Lourens</t>
  </si>
  <si>
    <t>Luhann de Kock</t>
  </si>
  <si>
    <t>Roelof Erasmus Burger</t>
  </si>
  <si>
    <t>Iver Aanhuizen</t>
  </si>
  <si>
    <t>Callie Nel</t>
  </si>
  <si>
    <t>Nikki Ferreira</t>
  </si>
  <si>
    <t>Morne Taljaard</t>
  </si>
  <si>
    <t>Forward</t>
  </si>
  <si>
    <t>Inside Back</t>
  </si>
  <si>
    <t>Outside Back</t>
  </si>
  <si>
    <t>Sweeper</t>
  </si>
  <si>
    <t>Angus van Niekerk</t>
  </si>
  <si>
    <t>Brent Christoffels</t>
  </si>
  <si>
    <t>George</t>
  </si>
  <si>
    <t>Van Niekerk Ferreira</t>
  </si>
  <si>
    <t>Malcolm Kayes</t>
  </si>
  <si>
    <t>George Lourens</t>
  </si>
  <si>
    <t>Romario Abrahams</t>
  </si>
  <si>
    <t>Paul Beresford</t>
  </si>
  <si>
    <t>Grand Total</t>
  </si>
  <si>
    <t>Average of Distance  Total (m)</t>
  </si>
  <si>
    <t>Average of Hi Intensity Deceleration (3m/s/s)</t>
  </si>
  <si>
    <t>Average of Hi Intensity Acceleration (3m/s/s)</t>
  </si>
  <si>
    <t>Average of Hi-Intensity Efforts (+18km/h)</t>
  </si>
  <si>
    <t>N - 28 Day</t>
  </si>
  <si>
    <t>Aa - 7 Day</t>
  </si>
  <si>
    <t>G1 RPE</t>
  </si>
  <si>
    <t>G1 Duration</t>
  </si>
  <si>
    <t>G2 RPE</t>
  </si>
  <si>
    <t>G2 Duration</t>
  </si>
  <si>
    <t>G3 RPE</t>
  </si>
  <si>
    <t>G3 Duration</t>
  </si>
  <si>
    <t>G4 RPE</t>
  </si>
  <si>
    <t>G4 Duration</t>
  </si>
  <si>
    <t>G5 RPE</t>
  </si>
  <si>
    <t>G5 Duration</t>
  </si>
  <si>
    <t>Total</t>
  </si>
  <si>
    <t>Total Game Load</t>
  </si>
  <si>
    <t>Relative Change (AL:CL)</t>
  </si>
  <si>
    <t>Day Name</t>
  </si>
  <si>
    <t>Day</t>
  </si>
  <si>
    <t>Average of Gym Load</t>
  </si>
  <si>
    <t>Average of Field Load</t>
  </si>
  <si>
    <t>Average of Total Game Load</t>
  </si>
  <si>
    <t>Average of Total</t>
  </si>
  <si>
    <t>Player</t>
  </si>
  <si>
    <t>Malcolm</t>
  </si>
  <si>
    <t>Romario</t>
  </si>
  <si>
    <t>Bjorn</t>
  </si>
  <si>
    <t>Opponents</t>
  </si>
  <si>
    <t>St Georges</t>
  </si>
  <si>
    <t>Vineyards</t>
  </si>
  <si>
    <t>Hands and Hearts</t>
  </si>
  <si>
    <t>Jacquin</t>
  </si>
  <si>
    <t>Brent</t>
  </si>
  <si>
    <t>Average of Speed Max (km/h)</t>
  </si>
  <si>
    <t>G6 RPE</t>
  </si>
  <si>
    <t>G6 Duration</t>
  </si>
  <si>
    <t>Willie Smal</t>
  </si>
  <si>
    <t>Bjorn Benade</t>
  </si>
  <si>
    <t>Field 2 RPE</t>
  </si>
  <si>
    <t>Field 2 Duration</t>
  </si>
  <si>
    <t>Gym 2 RPE</t>
  </si>
  <si>
    <t>Gym 2 Duration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</si>
</sst>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x14ac:knownFonts="1">
    <font>
      <sz val="11"/>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
      <sz val="12"/>
      <name val="Calibri"/>
      <family val="2"/>
      <scheme val="minor"/>
    </font>
    <font>
      <sz val="10"/>
      <name val="Verdana"/>
      <family val="2"/>
    </font>
    <font>
      <sz val="9"/>
      <color indexed="81"/>
      <name val="Tahoma"/>
      <family val="2"/>
    </font>
    <font>
      <b/>
      <sz val="9"/>
      <color indexed="81"/>
      <name val="Tahoma"/>
      <family val="2"/>
    </font>
    <font>
      <b/>
      <sz val="12"/>
      <color theme="0"/>
      <name val="Calibri"/>
      <family val="2"/>
      <scheme val="minor"/>
    </font>
    <font>
      <b/>
      <sz val="11"/>
      <color theme="0"/>
      <name val="Calibri"/>
      <family val="2"/>
      <scheme val="minor"/>
    </font>
    <font>
      <sz val="11"/>
      <name val="Calibri"/>
      <family val="2"/>
      <scheme val="minor"/>
    </font>
    <font>
      <b/>
      <sz val="11"/>
      <color theme="1"/>
      <name val="Calibri"/>
      <family val="2"/>
      <scheme val="minor"/>
    </font>
    <font>
      <sz val="11"/>
      <color theme="1"/>
      <name val="Calibri"/>
      <family val="2"/>
    </font>
    <font>
      <sz val="11"/>
      <color theme="1"/>
      <name val="Segoe UI"/>
      <family val="2"/>
    </font>
    <font>
      <sz val="12"/>
      <color theme="1"/>
      <name val="Calibri"/>
      <family val="2"/>
      <scheme val="minor"/>
    </font>
    <font>
      <sz val="12"/>
      <name val="Calibri"/>
      <family val="2"/>
      <scheme val="minor"/>
    </font>
    <font>
      <sz val="12"/>
      <color indexed="8"/>
      <name val="Calibri"/>
      <family val="2"/>
    </font>
    <font>
      <sz val="12"/>
      <name val="Verdana"/>
      <family val="2"/>
    </font>
    <font>
      <b/>
      <sz val="11"/>
      <color theme="1"/>
      <name val="Calibri"/>
      <family val="2"/>
      <scheme val="minor"/>
    </font>
    <font>
      <sz val="12"/>
      <name val="Calibri Light"/>
      <family val="2"/>
      <scheme val="major"/>
    </font>
    <font>
      <sz val="12"/>
      <color rgb="FF000000"/>
      <name val="Calibri Light"/>
      <family val="2"/>
      <scheme val="major"/>
    </font>
    <font>
      <sz val="12"/>
      <color rgb="FF212121"/>
      <name val="Calibri Light"/>
      <family val="2"/>
      <scheme val="major"/>
    </font>
    <font>
      <sz val="11"/>
      <color theme="1"/>
      <name val="Calibri"/>
      <family val="2"/>
      <scheme val="minor"/>
    </font>
    <font>
      <sz val="12"/>
      <color theme="1"/>
      <name val="Calibri"/>
      <scheme val="minor"/>
    </font>
    <font>
      <sz val="11"/>
      <color theme="1"/>
      <name val="Calibri"/>
      <scheme val="minor"/>
    </font>
    <font>
      <sz val="12"/>
      <name val="Calibri"/>
      <scheme val="minor"/>
    </font>
  </fonts>
  <fills count="10">
    <fill>
      <patternFill patternType="none"/>
    </fill>
    <fill>
      <patternFill patternType="gray125"/>
    </fill>
    <fill>
      <patternFill patternType="solid">
        <fgColor theme="6"/>
      </patternFill>
    </fill>
    <fill>
      <patternFill patternType="solid">
        <fgColor rgb="FF0070C0"/>
        <bgColor indexed="64"/>
      </patternFill>
    </fill>
    <fill>
      <patternFill patternType="solid">
        <fgColor theme="1"/>
        <bgColor indexed="64"/>
      </patternFill>
    </fill>
    <fill>
      <patternFill patternType="solid">
        <fgColor theme="4" tint="0.79998168889431442"/>
        <bgColor theme="4" tint="0.79998168889431442"/>
      </patternFill>
    </fill>
    <fill>
      <patternFill patternType="solid">
        <fgColor indexed="9"/>
        <bgColor auto="1"/>
      </patternFill>
    </fill>
    <fill>
      <patternFill patternType="solid">
        <fgColor indexed="9"/>
        <bgColor indexed="64"/>
      </patternFill>
    </fill>
    <fill>
      <patternFill patternType="solid">
        <fgColor theme="1"/>
        <bgColor theme="4"/>
      </patternFill>
    </fill>
    <fill>
      <patternFill patternType="solid">
        <fgColor theme="4"/>
        <bgColor theme="4"/>
      </patternFill>
    </fill>
  </fills>
  <borders count="23">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rgb="FFCCCCCC"/>
      </bottom>
      <diagonal/>
    </border>
    <border>
      <left style="medium">
        <color indexed="64"/>
      </left>
      <right style="medium">
        <color indexed="64"/>
      </right>
      <top style="medium">
        <color rgb="FFCCCCCC"/>
      </top>
      <bottom style="medium">
        <color rgb="FFCCCCCC"/>
      </bottom>
      <diagonal/>
    </border>
    <border>
      <left style="medium">
        <color indexed="64"/>
      </left>
      <right/>
      <top/>
      <bottom/>
      <diagonal/>
    </border>
    <border>
      <left style="medium">
        <color indexed="64"/>
      </left>
      <right style="medium">
        <color indexed="64"/>
      </right>
      <top style="medium">
        <color rgb="FFCCCCCC"/>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4">
    <xf numFmtId="0" fontId="0" fillId="0" borderId="0"/>
    <xf numFmtId="0" fontId="1" fillId="2" borderId="0" applyNumberFormat="0" applyBorder="0" applyAlignment="0" applyProtection="0"/>
    <xf numFmtId="0" fontId="1" fillId="3" borderId="1" applyBorder="0" applyAlignment="0">
      <alignment horizontal="center" wrapText="1"/>
    </xf>
    <xf numFmtId="0" fontId="5" fillId="0" borderId="0"/>
  </cellStyleXfs>
  <cellXfs count="190">
    <xf numFmtId="0" fontId="0" fillId="0" borderId="0" xfId="0"/>
    <xf numFmtId="0" fontId="1" fillId="2" borderId="2" xfId="1" applyBorder="1" applyAlignment="1">
      <alignment horizontal="center" vertical="center" wrapText="1"/>
    </xf>
    <xf numFmtId="0" fontId="1" fillId="2" borderId="5" xfId="1" applyBorder="1" applyAlignment="1">
      <alignment horizontal="center" vertical="center" wrapText="1"/>
    </xf>
    <xf numFmtId="0" fontId="1" fillId="2" borderId="6" xfId="1" applyBorder="1" applyAlignment="1">
      <alignment horizontal="center" vertical="center" wrapText="1"/>
    </xf>
    <xf numFmtId="0" fontId="1" fillId="2" borderId="8" xfId="1" applyBorder="1" applyAlignment="1">
      <alignment horizontal="center" vertical="center" wrapText="1"/>
    </xf>
    <xf numFmtId="0" fontId="2" fillId="0" borderId="11" xfId="0" applyFont="1" applyBorder="1" applyAlignment="1">
      <alignment horizontal="center" vertical="center"/>
    </xf>
    <xf numFmtId="164" fontId="2" fillId="0" borderId="11" xfId="0" applyNumberFormat="1" applyFont="1" applyBorder="1" applyAlignment="1">
      <alignment horizontal="center" vertical="center"/>
    </xf>
    <xf numFmtId="14" fontId="1" fillId="2" borderId="5" xfId="1" applyNumberFormat="1" applyBorder="1" applyAlignment="1">
      <alignment horizontal="center" vertical="center" wrapText="1"/>
    </xf>
    <xf numFmtId="14" fontId="1" fillId="2" borderId="6" xfId="1" applyNumberFormat="1" applyBorder="1" applyAlignment="1">
      <alignment horizontal="center" vertical="center" wrapText="1"/>
    </xf>
    <xf numFmtId="14" fontId="1" fillId="2" borderId="8" xfId="1" applyNumberFormat="1" applyBorder="1" applyAlignment="1">
      <alignment horizontal="center" vertical="center" wrapText="1"/>
    </xf>
    <xf numFmtId="1" fontId="3" fillId="0" borderId="12" xfId="0" applyNumberFormat="1" applyFont="1" applyFill="1" applyBorder="1" applyAlignment="1">
      <alignment horizontal="center" vertical="center" wrapText="1"/>
    </xf>
    <xf numFmtId="0" fontId="0" fillId="0" borderId="0" xfId="0" pivotButton="1"/>
    <xf numFmtId="0" fontId="0" fillId="0" borderId="0" xfId="0" applyNumberFormat="1"/>
    <xf numFmtId="14" fontId="0" fillId="0" borderId="0" xfId="0" applyNumberFormat="1" applyAlignment="1">
      <alignment horizontal="left"/>
    </xf>
    <xf numFmtId="14" fontId="2" fillId="0" borderId="12" xfId="0" applyNumberFormat="1" applyFont="1" applyBorder="1" applyAlignment="1">
      <alignment horizontal="center" vertical="center"/>
    </xf>
    <xf numFmtId="0" fontId="1" fillId="4" borderId="12" xfId="0" applyFont="1" applyFill="1" applyBorder="1" applyAlignment="1">
      <alignment horizontal="center" vertical="center"/>
    </xf>
    <xf numFmtId="0" fontId="9" fillId="4" borderId="0" xfId="0" applyFont="1" applyFill="1" applyAlignment="1">
      <alignment horizontal="center" vertical="center"/>
    </xf>
    <xf numFmtId="14" fontId="2" fillId="5" borderId="13" xfId="0" applyNumberFormat="1" applyFont="1" applyFill="1" applyBorder="1" applyAlignment="1">
      <alignment horizontal="center" vertical="center" wrapText="1"/>
    </xf>
    <xf numFmtId="14" fontId="2" fillId="0" borderId="13" xfId="0" applyNumberFormat="1" applyFont="1" applyBorder="1" applyAlignment="1">
      <alignment horizontal="center" vertical="center" wrapText="1"/>
    </xf>
    <xf numFmtId="0" fontId="11" fillId="0" borderId="14" xfId="0" applyFont="1" applyBorder="1" applyAlignment="1">
      <alignment horizontal="center" vertical="center"/>
    </xf>
    <xf numFmtId="0" fontId="11" fillId="0" borderId="15" xfId="0" applyFont="1" applyBorder="1" applyAlignment="1">
      <alignment horizontal="center" vertical="center"/>
    </xf>
    <xf numFmtId="49" fontId="12" fillId="0" borderId="0" xfId="0" applyNumberFormat="1" applyFont="1" applyBorder="1" applyAlignment="1">
      <alignment vertical="center"/>
    </xf>
    <xf numFmtId="49" fontId="12" fillId="6" borderId="0" xfId="0" applyNumberFormat="1" applyFont="1" applyFill="1" applyBorder="1" applyAlignment="1">
      <alignment vertical="center" wrapText="1"/>
    </xf>
    <xf numFmtId="49" fontId="12" fillId="6" borderId="0" xfId="0" applyNumberFormat="1" applyFont="1" applyFill="1" applyBorder="1" applyAlignment="1">
      <alignment vertical="center"/>
    </xf>
    <xf numFmtId="49" fontId="13" fillId="6" borderId="0" xfId="0" applyNumberFormat="1" applyFont="1" applyFill="1" applyBorder="1" applyAlignment="1">
      <alignment vertical="center"/>
    </xf>
    <xf numFmtId="1" fontId="4" fillId="0" borderId="0" xfId="0" applyNumberFormat="1" applyFont="1" applyFill="1" applyBorder="1" applyAlignment="1">
      <alignment horizontal="center" vertical="center" wrapText="1"/>
    </xf>
    <xf numFmtId="1" fontId="0" fillId="0" borderId="0" xfId="0" applyNumberFormat="1" applyFont="1" applyFill="1" applyBorder="1" applyAlignment="1">
      <alignment horizontal="center" vertical="center" wrapText="1"/>
    </xf>
    <xf numFmtId="1" fontId="10" fillId="0" borderId="0" xfId="0" applyNumberFormat="1" applyFont="1" applyFill="1" applyBorder="1" applyAlignment="1">
      <alignment horizontal="center" vertical="center" wrapText="1"/>
    </xf>
    <xf numFmtId="0" fontId="5" fillId="0" borderId="0" xfId="3" applyAlignment="1">
      <alignment horizontal="center" vertical="center"/>
    </xf>
    <xf numFmtId="0" fontId="0" fillId="0" borderId="0" xfId="0" applyAlignment="1">
      <alignment horizontal="center" vertical="center"/>
    </xf>
    <xf numFmtId="1" fontId="4" fillId="0" borderId="0" xfId="0" applyNumberFormat="1" applyFont="1" applyFill="1" applyAlignment="1">
      <alignment horizontal="center" vertical="center" wrapText="1"/>
    </xf>
    <xf numFmtId="1" fontId="4" fillId="0" borderId="0" xfId="3" applyNumberFormat="1" applyFont="1" applyFill="1" applyAlignment="1">
      <alignment horizontal="center" vertical="center" wrapText="1"/>
    </xf>
    <xf numFmtId="1" fontId="15" fillId="0" borderId="0" xfId="0" applyNumberFormat="1" applyFont="1" applyFill="1" applyAlignment="1">
      <alignment horizontal="center" vertical="center" wrapText="1"/>
    </xf>
    <xf numFmtId="1" fontId="15" fillId="0" borderId="0" xfId="3" applyNumberFormat="1" applyFont="1" applyFill="1" applyAlignment="1">
      <alignment horizontal="center" vertical="center" wrapText="1"/>
    </xf>
    <xf numFmtId="0" fontId="0" fillId="0" borderId="0" xfId="0" applyBorder="1"/>
    <xf numFmtId="0" fontId="18" fillId="0" borderId="16" xfId="0" applyFont="1" applyBorder="1" applyAlignment="1">
      <alignment horizontal="center" vertical="center"/>
    </xf>
    <xf numFmtId="0" fontId="19" fillId="0" borderId="0" xfId="0" applyFont="1" applyFill="1" applyBorder="1" applyAlignment="1"/>
    <xf numFmtId="0" fontId="20" fillId="0" borderId="0" xfId="0" applyFont="1" applyFill="1" applyBorder="1" applyAlignment="1"/>
    <xf numFmtId="0" fontId="21" fillId="0" borderId="0" xfId="0" applyFont="1" applyFill="1" applyBorder="1" applyAlignment="1">
      <alignment wrapText="1" readingOrder="1"/>
    </xf>
    <xf numFmtId="0" fontId="21" fillId="0" borderId="0" xfId="0" applyFont="1" applyFill="1" applyBorder="1" applyAlignment="1"/>
    <xf numFmtId="0" fontId="21" fillId="0" borderId="0" xfId="0" applyFont="1" applyFill="1" applyBorder="1" applyAlignment="1">
      <alignment wrapText="1"/>
    </xf>
    <xf numFmtId="0" fontId="20" fillId="0" borderId="0" xfId="0" applyFont="1" applyFill="1" applyBorder="1" applyAlignment="1">
      <alignment wrapText="1"/>
    </xf>
    <xf numFmtId="0" fontId="19" fillId="0" borderId="0" xfId="0" applyFont="1" applyFill="1" applyBorder="1" applyAlignment="1">
      <alignment wrapText="1"/>
    </xf>
    <xf numFmtId="0" fontId="0" fillId="0" borderId="0" xfId="0" applyFont="1" applyFill="1" applyBorder="1" applyAlignment="1">
      <alignment horizontal="center"/>
    </xf>
    <xf numFmtId="0" fontId="0" fillId="0" borderId="0" xfId="0" applyFill="1" applyBorder="1" applyAlignment="1">
      <alignment horizontal="center" vertical="center"/>
    </xf>
    <xf numFmtId="0" fontId="11" fillId="0" borderId="0" xfId="0" applyFont="1" applyFill="1" applyBorder="1" applyAlignment="1">
      <alignment horizontal="center" vertical="center" wrapText="1"/>
    </xf>
    <xf numFmtId="0" fontId="0" fillId="0" borderId="0" xfId="0" applyFill="1"/>
    <xf numFmtId="14" fontId="0" fillId="0" borderId="0" xfId="0" applyNumberFormat="1" applyFill="1"/>
    <xf numFmtId="0" fontId="0" fillId="0" borderId="0" xfId="0" applyFont="1" applyFill="1" applyBorder="1"/>
    <xf numFmtId="0" fontId="0" fillId="0" borderId="0" xfId="0" applyFill="1" applyBorder="1"/>
    <xf numFmtId="46" fontId="0" fillId="0" borderId="0" xfId="0" applyNumberFormat="1" applyFill="1" applyBorder="1" applyAlignment="1">
      <alignment horizontal="center"/>
    </xf>
    <xf numFmtId="46" fontId="0" fillId="0" borderId="0" xfId="0" applyNumberFormat="1" applyFont="1" applyFill="1" applyBorder="1" applyAlignment="1">
      <alignment horizontal="center"/>
    </xf>
    <xf numFmtId="0" fontId="0" fillId="0" borderId="0" xfId="0" applyFill="1" applyBorder="1" applyAlignment="1">
      <alignment horizontal="center"/>
    </xf>
    <xf numFmtId="1" fontId="0" fillId="0" borderId="0" xfId="0" applyNumberFormat="1"/>
    <xf numFmtId="0" fontId="3" fillId="0" borderId="12" xfId="2" applyFont="1" applyFill="1" applyBorder="1" applyAlignment="1" applyProtection="1">
      <alignment horizontal="center" vertical="center"/>
      <protection locked="0"/>
    </xf>
    <xf numFmtId="14" fontId="3" fillId="0" borderId="12" xfId="0" applyNumberFormat="1" applyFont="1" applyFill="1" applyBorder="1" applyAlignment="1" applyProtection="1">
      <alignment horizontal="center" vertical="center" wrapText="1"/>
      <protection locked="0"/>
    </xf>
    <xf numFmtId="49" fontId="3" fillId="0" borderId="12" xfId="0" applyNumberFormat="1" applyFont="1" applyFill="1" applyBorder="1" applyAlignment="1" applyProtection="1">
      <alignment horizontal="center" vertical="center" wrapText="1"/>
      <protection locked="0"/>
    </xf>
    <xf numFmtId="1" fontId="3" fillId="0" borderId="12" xfId="0" applyNumberFormat="1" applyFont="1" applyFill="1" applyBorder="1" applyAlignment="1" applyProtection="1">
      <alignment horizontal="center" vertical="center" wrapText="1"/>
      <protection locked="0"/>
    </xf>
    <xf numFmtId="0" fontId="2" fillId="0" borderId="7" xfId="2" applyFont="1" applyFill="1" applyBorder="1" applyAlignment="1" applyProtection="1">
      <alignment horizontal="center" vertical="center"/>
      <protection locked="0"/>
    </xf>
    <xf numFmtId="14" fontId="3" fillId="0" borderId="0" xfId="0" applyNumberFormat="1" applyFont="1" applyFill="1" applyBorder="1" applyAlignment="1" applyProtection="1">
      <alignment horizontal="center" vertical="center" wrapText="1"/>
      <protection locked="0"/>
    </xf>
    <xf numFmtId="49" fontId="2" fillId="0" borderId="0" xfId="0" applyNumberFormat="1" applyFont="1" applyFill="1" applyBorder="1" applyAlignment="1" applyProtection="1">
      <alignment horizontal="left" vertical="center" wrapText="1"/>
      <protection locked="0"/>
    </xf>
    <xf numFmtId="1" fontId="2" fillId="0" borderId="0" xfId="0" applyNumberFormat="1" applyFont="1" applyFill="1" applyBorder="1" applyAlignment="1" applyProtection="1">
      <alignment horizontal="center" vertical="center" wrapText="1"/>
      <protection locked="0"/>
    </xf>
    <xf numFmtId="1" fontId="2" fillId="0" borderId="0" xfId="3" applyNumberFormat="1" applyFont="1" applyFill="1" applyAlignment="1" applyProtection="1">
      <alignment horizontal="center" vertical="center" wrapText="1"/>
      <protection locked="0"/>
    </xf>
    <xf numFmtId="14" fontId="2" fillId="0" borderId="0" xfId="0" applyNumberFormat="1" applyFont="1" applyFill="1" applyBorder="1" applyAlignment="1" applyProtection="1">
      <alignment horizontal="center" vertical="center" wrapText="1"/>
      <protection locked="0"/>
    </xf>
    <xf numFmtId="49" fontId="12" fillId="6" borderId="0" xfId="0" applyNumberFormat="1" applyFont="1" applyFill="1" applyBorder="1" applyAlignment="1" applyProtection="1">
      <alignment horizontal="left" vertical="center"/>
      <protection locked="0"/>
    </xf>
    <xf numFmtId="1" fontId="4" fillId="0" borderId="0" xfId="0" applyNumberFormat="1" applyFont="1" applyFill="1" applyBorder="1" applyAlignment="1" applyProtection="1">
      <alignment horizontal="center" vertical="center" wrapText="1"/>
      <protection locked="0"/>
    </xf>
    <xf numFmtId="49" fontId="12" fillId="6" borderId="0" xfId="0" applyNumberFormat="1" applyFont="1" applyFill="1" applyBorder="1" applyAlignment="1" applyProtection="1">
      <alignment horizontal="left" vertical="center" wrapText="1"/>
      <protection locked="0"/>
    </xf>
    <xf numFmtId="49" fontId="12" fillId="0" borderId="0" xfId="0" applyNumberFormat="1" applyFont="1" applyBorder="1" applyAlignment="1" applyProtection="1">
      <alignment horizontal="left"/>
      <protection locked="0"/>
    </xf>
    <xf numFmtId="49" fontId="2" fillId="6" borderId="0" xfId="0" applyNumberFormat="1" applyFont="1" applyFill="1" applyBorder="1" applyAlignment="1" applyProtection="1">
      <alignment horizontal="left" vertical="center" wrapText="1"/>
      <protection locked="0"/>
    </xf>
    <xf numFmtId="1" fontId="16" fillId="6" borderId="0" xfId="0" applyNumberFormat="1" applyFont="1" applyFill="1" applyBorder="1" applyAlignment="1" applyProtection="1">
      <alignment horizontal="center"/>
      <protection locked="0"/>
    </xf>
    <xf numFmtId="1" fontId="16" fillId="6" borderId="0" xfId="0" applyNumberFormat="1" applyFont="1" applyFill="1" applyBorder="1" applyAlignment="1" applyProtection="1">
      <alignment horizontal="center" vertical="center"/>
      <protection locked="0"/>
    </xf>
    <xf numFmtId="1" fontId="2" fillId="0" borderId="0" xfId="3" applyNumberFormat="1" applyFont="1" applyAlignment="1" applyProtection="1">
      <alignment horizontal="center" vertical="center" wrapText="1"/>
      <protection locked="0"/>
    </xf>
    <xf numFmtId="0" fontId="2" fillId="0" borderId="0" xfId="0" applyFont="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2" fillId="6" borderId="0" xfId="0" applyNumberFormat="1" applyFont="1" applyFill="1" applyBorder="1" applyAlignment="1" applyProtection="1">
      <alignment horizontal="left" vertical="center"/>
      <protection locked="0"/>
    </xf>
    <xf numFmtId="49" fontId="14" fillId="0" borderId="0" xfId="0" applyNumberFormat="1" applyFont="1" applyBorder="1" applyAlignment="1" applyProtection="1">
      <alignment horizontal="left" vertical="center"/>
      <protection locked="0"/>
    </xf>
    <xf numFmtId="0" fontId="14" fillId="0" borderId="0" xfId="0" applyFont="1" applyAlignment="1" applyProtection="1">
      <alignment horizontal="center" vertical="center"/>
      <protection locked="0"/>
    </xf>
    <xf numFmtId="49" fontId="14" fillId="6" borderId="0" xfId="0" applyNumberFormat="1" applyFont="1" applyFill="1" applyBorder="1" applyAlignment="1" applyProtection="1">
      <alignment horizontal="left" vertical="center" wrapText="1"/>
      <protection locked="0"/>
    </xf>
    <xf numFmtId="49" fontId="14" fillId="6" borderId="0" xfId="0" applyNumberFormat="1" applyFont="1" applyFill="1" applyBorder="1" applyAlignment="1" applyProtection="1">
      <alignment horizontal="left" vertical="center"/>
      <protection locked="0"/>
    </xf>
    <xf numFmtId="1" fontId="16" fillId="7" borderId="0" xfId="0" applyNumberFormat="1" applyFont="1" applyFill="1" applyBorder="1" applyAlignment="1" applyProtection="1">
      <alignment horizontal="center"/>
      <protection locked="0"/>
    </xf>
    <xf numFmtId="0" fontId="5" fillId="0" borderId="0" xfId="3" applyAlignment="1" applyProtection="1">
      <alignment horizontal="center" vertical="center"/>
      <protection locked="0"/>
    </xf>
    <xf numFmtId="49" fontId="5" fillId="0" borderId="0" xfId="3" applyNumberFormat="1" applyAlignment="1" applyProtection="1">
      <alignment horizontal="left" vertical="center"/>
      <protection locked="0"/>
    </xf>
    <xf numFmtId="1" fontId="17" fillId="0" borderId="0" xfId="3" applyNumberFormat="1" applyFont="1" applyAlignment="1" applyProtection="1">
      <alignment horizontal="center" vertical="center"/>
      <protection locked="0"/>
    </xf>
    <xf numFmtId="0" fontId="5" fillId="0" borderId="0" xfId="3" applyFont="1" applyAlignment="1" applyProtection="1">
      <alignment horizontal="center" vertical="center"/>
      <protection locked="0"/>
    </xf>
    <xf numFmtId="0" fontId="0" fillId="0" borderId="0" xfId="0" applyAlignment="1" applyProtection="1">
      <alignment horizontal="center" vertical="center"/>
      <protection locked="0"/>
    </xf>
    <xf numFmtId="1" fontId="8" fillId="4" borderId="12" xfId="0" applyNumberFormat="1" applyFont="1" applyFill="1" applyBorder="1" applyAlignment="1" applyProtection="1">
      <alignment horizontal="center" vertical="center" wrapText="1"/>
      <protection locked="0"/>
    </xf>
    <xf numFmtId="1" fontId="8" fillId="4" borderId="9" xfId="0" applyNumberFormat="1" applyFont="1" applyFill="1" applyBorder="1" applyAlignment="1" applyProtection="1">
      <alignment horizontal="center" vertical="center" wrapText="1"/>
      <protection locked="0"/>
    </xf>
    <xf numFmtId="1" fontId="3" fillId="0" borderId="9" xfId="0" applyNumberFormat="1" applyFont="1" applyFill="1" applyBorder="1" applyAlignment="1" applyProtection="1">
      <alignment horizontal="center" vertical="center" wrapText="1"/>
      <protection locked="0"/>
    </xf>
    <xf numFmtId="0" fontId="2" fillId="0" borderId="0" xfId="0" applyFont="1" applyAlignment="1" applyProtection="1">
      <alignment horizontal="center"/>
      <protection locked="0"/>
    </xf>
    <xf numFmtId="0" fontId="2" fillId="0" borderId="0" xfId="0" applyNumberFormat="1" applyFont="1" applyAlignment="1" applyProtection="1">
      <alignment horizontal="center" vertical="center"/>
      <protection locked="0"/>
    </xf>
    <xf numFmtId="14" fontId="2" fillId="0" borderId="12" xfId="0" applyNumberFormat="1"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0" xfId="0" applyFont="1" applyProtection="1">
      <protection locked="0"/>
    </xf>
    <xf numFmtId="2" fontId="1" fillId="0" borderId="0" xfId="0" applyNumberFormat="1" applyFont="1" applyFill="1" applyBorder="1" applyAlignment="1" applyProtection="1">
      <alignment horizontal="center" vertical="center"/>
      <protection locked="0"/>
    </xf>
    <xf numFmtId="2" fontId="0" fillId="0" borderId="0" xfId="0" applyNumberFormat="1" applyFont="1" applyFill="1" applyBorder="1" applyAlignment="1" applyProtection="1">
      <alignment horizontal="center" vertical="center"/>
      <protection locked="0"/>
    </xf>
    <xf numFmtId="2" fontId="2" fillId="0" borderId="0" xfId="0" applyNumberFormat="1" applyFont="1" applyFill="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5" fillId="0" borderId="0" xfId="3" applyProtection="1">
      <protection locked="0"/>
    </xf>
    <xf numFmtId="2" fontId="4" fillId="0" borderId="0" xfId="3" applyNumberFormat="1" applyFont="1" applyAlignment="1" applyProtection="1">
      <alignment horizontal="center" vertical="center"/>
      <protection locked="0"/>
    </xf>
    <xf numFmtId="164" fontId="4" fillId="0" borderId="0" xfId="3" applyNumberFormat="1" applyFont="1" applyAlignment="1" applyProtection="1">
      <alignment horizontal="center" vertical="center"/>
      <protection locked="0"/>
    </xf>
    <xf numFmtId="0" fontId="0" fillId="0" borderId="0" xfId="0" applyAlignment="1">
      <alignment horizontal="left"/>
    </xf>
    <xf numFmtId="0" fontId="19" fillId="5" borderId="13" xfId="0" applyFont="1" applyFill="1" applyBorder="1" applyAlignment="1"/>
    <xf numFmtId="0" fontId="20" fillId="0" borderId="13" xfId="0" applyFont="1" applyBorder="1" applyAlignment="1"/>
    <xf numFmtId="0" fontId="20" fillId="5" borderId="13" xfId="0" applyFont="1" applyFill="1" applyBorder="1" applyAlignment="1"/>
    <xf numFmtId="0" fontId="21" fillId="0" borderId="13" xfId="0" applyFont="1" applyBorder="1" applyAlignment="1">
      <alignment wrapText="1" readingOrder="1"/>
    </xf>
    <xf numFmtId="0" fontId="21" fillId="0" borderId="13" xfId="0" applyFont="1" applyBorder="1" applyAlignment="1"/>
    <xf numFmtId="0" fontId="19" fillId="0" borderId="13" xfId="0" applyFont="1" applyBorder="1" applyAlignment="1"/>
    <xf numFmtId="0" fontId="21" fillId="5" borderId="13" xfId="0" applyFont="1" applyFill="1" applyBorder="1" applyAlignment="1">
      <alignment wrapText="1"/>
    </xf>
    <xf numFmtId="0" fontId="20" fillId="0" borderId="13" xfId="0" applyFont="1" applyBorder="1" applyAlignment="1">
      <alignment wrapText="1"/>
    </xf>
    <xf numFmtId="0" fontId="20" fillId="5" borderId="13" xfId="0" applyFont="1" applyFill="1" applyBorder="1" applyAlignment="1">
      <alignment wrapText="1"/>
    </xf>
    <xf numFmtId="0" fontId="19" fillId="0" borderId="13" xfId="0" applyFont="1" applyBorder="1" applyAlignment="1">
      <alignment wrapText="1"/>
    </xf>
    <xf numFmtId="0" fontId="19" fillId="5" borderId="13" xfId="0" applyFont="1" applyFill="1" applyBorder="1" applyAlignment="1">
      <alignment wrapText="1"/>
    </xf>
    <xf numFmtId="49" fontId="2" fillId="7" borderId="0" xfId="0" applyNumberFormat="1" applyFont="1" applyFill="1" applyBorder="1" applyAlignment="1" applyProtection="1">
      <alignment horizontal="left" vertical="center"/>
      <protection locked="0"/>
    </xf>
    <xf numFmtId="0" fontId="8" fillId="4" borderId="12" xfId="2" applyFont="1" applyFill="1" applyBorder="1" applyAlignment="1" applyProtection="1">
      <alignment horizontal="center" vertical="center"/>
      <protection locked="0"/>
    </xf>
    <xf numFmtId="14" fontId="8" fillId="4" borderId="12" xfId="0" applyNumberFormat="1" applyFont="1" applyFill="1" applyBorder="1" applyAlignment="1" applyProtection="1">
      <alignment horizontal="center" vertical="center" wrapText="1"/>
      <protection locked="0"/>
    </xf>
    <xf numFmtId="0" fontId="8" fillId="8" borderId="17" xfId="0" applyFont="1" applyFill="1" applyBorder="1" applyAlignment="1">
      <alignment horizontal="center" vertical="center"/>
    </xf>
    <xf numFmtId="0" fontId="8" fillId="8" borderId="18" xfId="0" applyFont="1" applyFill="1" applyBorder="1" applyAlignment="1">
      <alignment horizontal="center" vertical="center"/>
    </xf>
    <xf numFmtId="0" fontId="8" fillId="8" borderId="19" xfId="0" applyFont="1" applyFill="1" applyBorder="1" applyAlignment="1">
      <alignment horizontal="center" vertical="center"/>
    </xf>
    <xf numFmtId="0" fontId="0" fillId="0" borderId="0" xfId="0" applyAlignment="1">
      <alignment horizontal="center"/>
    </xf>
    <xf numFmtId="0" fontId="0" fillId="0" borderId="19" xfId="0" applyNumberFormat="1" applyFont="1" applyBorder="1" applyAlignment="1">
      <alignment horizontal="center"/>
    </xf>
    <xf numFmtId="0" fontId="0" fillId="0" borderId="20" xfId="0" applyFont="1" applyBorder="1" applyAlignment="1">
      <alignment horizontal="center"/>
    </xf>
    <xf numFmtId="0" fontId="0" fillId="0" borderId="21" xfId="0" applyFont="1" applyBorder="1" applyAlignment="1">
      <alignment horizontal="center"/>
    </xf>
    <xf numFmtId="0" fontId="0" fillId="5" borderId="20" xfId="0" applyFont="1" applyFill="1" applyBorder="1" applyAlignment="1">
      <alignment horizontal="center"/>
    </xf>
    <xf numFmtId="0" fontId="0" fillId="5" borderId="21" xfId="0" applyFont="1" applyFill="1" applyBorder="1" applyAlignment="1">
      <alignment horizontal="center"/>
    </xf>
    <xf numFmtId="0" fontId="0" fillId="0" borderId="17" xfId="0" applyFont="1" applyBorder="1" applyAlignment="1">
      <alignment horizontal="center"/>
    </xf>
    <xf numFmtId="0" fontId="0" fillId="0" borderId="18" xfId="0" applyFont="1" applyBorder="1" applyAlignment="1">
      <alignment horizontal="center"/>
    </xf>
    <xf numFmtId="0" fontId="0" fillId="0" borderId="22" xfId="0" applyNumberFormat="1" applyFont="1" applyBorder="1" applyAlignment="1">
      <alignment horizontal="center"/>
    </xf>
    <xf numFmtId="49" fontId="8" fillId="4" borderId="12" xfId="0" applyNumberFormat="1" applyFont="1" applyFill="1" applyBorder="1" applyAlignment="1" applyProtection="1">
      <alignment horizontal="left" vertical="center" wrapText="1"/>
      <protection locked="0"/>
    </xf>
    <xf numFmtId="2" fontId="15" fillId="0" borderId="0" xfId="3" applyNumberFormat="1" applyFont="1" applyAlignment="1" applyProtection="1">
      <alignment horizontal="center" vertical="center"/>
      <protection locked="0"/>
    </xf>
    <xf numFmtId="2" fontId="22" fillId="0" borderId="0" xfId="3" applyNumberFormat="1" applyFont="1" applyFill="1" applyAlignment="1" applyProtection="1">
      <alignment horizontal="center" vertical="center"/>
      <protection locked="0"/>
    </xf>
    <xf numFmtId="2" fontId="0" fillId="0" borderId="0" xfId="3" applyNumberFormat="1" applyFont="1" applyFill="1" applyAlignment="1" applyProtection="1">
      <alignment horizontal="center" vertical="center"/>
      <protection locked="0"/>
    </xf>
    <xf numFmtId="0" fontId="0" fillId="0" borderId="21" xfId="0" applyNumberFormat="1" applyFont="1" applyBorder="1" applyAlignment="1">
      <alignment horizontal="center"/>
    </xf>
    <xf numFmtId="164" fontId="2" fillId="0" borderId="0" xfId="3" applyNumberFormat="1" applyFont="1" applyFill="1" applyAlignment="1" applyProtection="1">
      <alignment horizontal="center" vertical="center" wrapText="1"/>
      <protection locked="0"/>
    </xf>
    <xf numFmtId="0" fontId="14" fillId="0" borderId="7" xfId="2" applyFont="1" applyFill="1" applyBorder="1" applyAlignment="1" applyProtection="1">
      <alignment horizontal="center" vertical="center"/>
      <protection locked="0"/>
    </xf>
    <xf numFmtId="49" fontId="14" fillId="7" borderId="0" xfId="0" applyNumberFormat="1" applyFont="1" applyFill="1" applyBorder="1" applyAlignment="1" applyProtection="1">
      <alignment horizontal="left" vertical="center"/>
      <protection locked="0"/>
    </xf>
    <xf numFmtId="1" fontId="14" fillId="0" borderId="0" xfId="3" applyNumberFormat="1" applyFont="1" applyFill="1" applyAlignment="1" applyProtection="1">
      <alignment horizontal="center" vertical="center" wrapText="1"/>
      <protection locked="0"/>
    </xf>
    <xf numFmtId="0" fontId="22" fillId="0" borderId="20" xfId="0" applyFont="1" applyBorder="1" applyAlignment="1">
      <alignment horizontal="center"/>
    </xf>
    <xf numFmtId="0" fontId="22" fillId="0" borderId="21" xfId="0" applyFont="1" applyBorder="1" applyAlignment="1">
      <alignment horizontal="center"/>
    </xf>
    <xf numFmtId="0" fontId="22" fillId="0" borderId="21" xfId="0" applyNumberFormat="1" applyFont="1" applyBorder="1" applyAlignment="1">
      <alignment horizontal="center"/>
    </xf>
    <xf numFmtId="0" fontId="22" fillId="0" borderId="22" xfId="0" applyNumberFormat="1" applyFont="1" applyBorder="1" applyAlignment="1">
      <alignment horizontal="center"/>
    </xf>
    <xf numFmtId="0" fontId="22" fillId="0" borderId="0" xfId="0" applyFont="1" applyFill="1"/>
    <xf numFmtId="0" fontId="22" fillId="0" borderId="0" xfId="0" applyFont="1" applyFill="1" applyBorder="1" applyAlignment="1">
      <alignment horizontal="center"/>
    </xf>
    <xf numFmtId="0" fontId="0" fillId="0" borderId="0" xfId="0" applyFont="1" applyFill="1"/>
    <xf numFmtId="0" fontId="2" fillId="0" borderId="0" xfId="0" applyNumberFormat="1" applyFont="1" applyFill="1" applyBorder="1" applyAlignment="1" applyProtection="1">
      <alignment horizontal="center" vertical="center" wrapText="1"/>
      <protection locked="0"/>
    </xf>
    <xf numFmtId="0" fontId="3" fillId="0" borderId="0" xfId="0" applyNumberFormat="1" applyFont="1" applyFill="1" applyBorder="1" applyAlignment="1" applyProtection="1">
      <alignment horizontal="center" vertical="center" wrapText="1"/>
      <protection locked="0"/>
    </xf>
    <xf numFmtId="0" fontId="0" fillId="0" borderId="0" xfId="0" applyNumberFormat="1" applyFill="1"/>
    <xf numFmtId="0" fontId="11" fillId="0" borderId="0" xfId="0" applyNumberFormat="1" applyFont="1" applyFill="1"/>
    <xf numFmtId="14" fontId="11" fillId="0" borderId="0" xfId="0" applyNumberFormat="1" applyFont="1" applyFill="1"/>
    <xf numFmtId="0" fontId="14" fillId="0" borderId="0" xfId="3" applyNumberFormat="1" applyFont="1" applyFill="1" applyAlignment="1" applyProtection="1">
      <alignment horizontal="center" vertical="center" wrapText="1"/>
      <protection locked="0"/>
    </xf>
    <xf numFmtId="49" fontId="0" fillId="7" borderId="0" xfId="0" applyNumberFormat="1" applyFont="1" applyFill="1" applyBorder="1" applyAlignment="1" applyProtection="1">
      <alignment horizontal="left" vertical="center"/>
      <protection locked="0"/>
    </xf>
    <xf numFmtId="14" fontId="14" fillId="0" borderId="0" xfId="3" applyNumberFormat="1" applyFont="1" applyFill="1" applyAlignment="1" applyProtection="1">
      <alignment horizontal="center" vertical="center" wrapText="1"/>
      <protection locked="0"/>
    </xf>
    <xf numFmtId="14" fontId="2" fillId="0" borderId="0" xfId="3" applyNumberFormat="1" applyFont="1" applyFill="1" applyAlignment="1" applyProtection="1">
      <alignment horizontal="center" vertical="center" wrapText="1"/>
      <protection locked="0"/>
    </xf>
    <xf numFmtId="0" fontId="2" fillId="0" borderId="0" xfId="3" applyNumberFormat="1" applyFont="1" applyFill="1" applyAlignment="1" applyProtection="1">
      <alignment horizontal="center" vertical="center" wrapText="1"/>
      <protection locked="0"/>
    </xf>
    <xf numFmtId="0" fontId="0" fillId="0" borderId="0" xfId="0" applyAlignment="1">
      <alignment wrapText="1"/>
    </xf>
    <xf numFmtId="14" fontId="0" fillId="0" borderId="0" xfId="0" applyNumberFormat="1" applyAlignment="1">
      <alignment wrapText="1"/>
    </xf>
    <xf numFmtId="0" fontId="0" fillId="0" borderId="0" xfId="0" applyFont="1" applyFill="1" applyBorder="1" applyAlignment="1">
      <alignment horizontal="center" wrapText="1"/>
    </xf>
    <xf numFmtId="0" fontId="0" fillId="0" borderId="0" xfId="0" applyFont="1" applyFill="1" applyBorder="1" applyAlignment="1">
      <alignment horizontal="left" vertical="center" wrapText="1"/>
    </xf>
    <xf numFmtId="0" fontId="0" fillId="0" borderId="0" xfId="0" applyAlignment="1">
      <alignment horizontal="left" vertical="center" wrapText="1"/>
    </xf>
    <xf numFmtId="0" fontId="0" fillId="0" borderId="0" xfId="0" applyBorder="1" applyAlignment="1">
      <alignment wrapText="1"/>
    </xf>
    <xf numFmtId="0" fontId="9" fillId="9" borderId="21" xfId="0" applyFont="1" applyFill="1" applyBorder="1" applyAlignment="1">
      <alignment horizontal="center" vertical="center" wrapText="1"/>
    </xf>
    <xf numFmtId="0" fontId="9" fillId="9" borderId="22" xfId="0" applyFont="1" applyFill="1" applyBorder="1" applyAlignment="1">
      <alignment horizontal="center" vertical="center" wrapText="1"/>
    </xf>
    <xf numFmtId="0" fontId="0" fillId="0" borderId="0" xfId="0" applyFont="1" applyBorder="1" applyAlignment="1">
      <alignment horizontal="center"/>
    </xf>
    <xf numFmtId="0" fontId="0" fillId="5" borderId="0" xfId="0" applyFont="1" applyFill="1" applyBorder="1" applyAlignment="1">
      <alignment horizontal="center"/>
    </xf>
    <xf numFmtId="0" fontId="22" fillId="0" borderId="0" xfId="0" applyFont="1" applyBorder="1" applyAlignment="1">
      <alignment horizontal="center"/>
    </xf>
    <xf numFmtId="0" fontId="22" fillId="0" borderId="0" xfId="0" applyNumberFormat="1" applyFont="1" applyBorder="1" applyAlignment="1">
      <alignment horizontal="center"/>
    </xf>
    <xf numFmtId="164" fontId="14" fillId="0" borderId="0" xfId="3" applyNumberFormat="1" applyFont="1" applyFill="1" applyAlignment="1" applyProtection="1">
      <alignment horizontal="center" vertical="center" wrapText="1"/>
      <protection locked="0"/>
    </xf>
    <xf numFmtId="0" fontId="0" fillId="0" borderId="0" xfId="0" applyNumberFormat="1" applyFill="1" applyBorder="1"/>
    <xf numFmtId="46" fontId="22" fillId="0" borderId="0" xfId="0" applyNumberFormat="1" applyFont="1" applyFill="1" applyBorder="1" applyAlignment="1">
      <alignment horizontal="center"/>
    </xf>
    <xf numFmtId="0" fontId="0" fillId="0" borderId="0" xfId="0" applyNumberFormat="1" applyFont="1" applyBorder="1" applyAlignment="1">
      <alignment horizontal="center"/>
    </xf>
    <xf numFmtId="0" fontId="23" fillId="0" borderId="7" xfId="2" applyFont="1" applyFill="1" applyBorder="1" applyAlignment="1" applyProtection="1">
      <alignment horizontal="center" vertical="center"/>
      <protection locked="0"/>
    </xf>
    <xf numFmtId="0" fontId="23" fillId="0" borderId="0" xfId="3" applyNumberFormat="1" applyFont="1" applyFill="1" applyAlignment="1" applyProtection="1">
      <alignment horizontal="center" vertical="center" wrapText="1"/>
      <protection locked="0"/>
    </xf>
    <xf numFmtId="49" fontId="23" fillId="7" borderId="0" xfId="0" applyNumberFormat="1" applyFont="1" applyFill="1" applyBorder="1" applyAlignment="1" applyProtection="1">
      <alignment horizontal="left" vertical="center"/>
      <protection locked="0"/>
    </xf>
    <xf numFmtId="1" fontId="23" fillId="0" borderId="0" xfId="3" applyNumberFormat="1" applyFont="1" applyFill="1" applyAlignment="1" applyProtection="1">
      <alignment horizontal="center" vertical="center" wrapText="1"/>
      <protection locked="0"/>
    </xf>
    <xf numFmtId="0" fontId="24" fillId="0" borderId="20" xfId="0" applyFont="1" applyBorder="1" applyAlignment="1">
      <alignment horizontal="center"/>
    </xf>
    <xf numFmtId="0" fontId="24" fillId="0" borderId="21" xfId="0" applyFont="1" applyBorder="1" applyAlignment="1">
      <alignment horizontal="center"/>
    </xf>
    <xf numFmtId="0" fontId="24" fillId="0" borderId="0" xfId="0" applyFont="1" applyBorder="1" applyAlignment="1">
      <alignment horizontal="center"/>
    </xf>
    <xf numFmtId="0" fontId="24" fillId="0" borderId="21" xfId="0" applyNumberFormat="1" applyFont="1" applyBorder="1" applyAlignment="1">
      <alignment horizontal="center"/>
    </xf>
    <xf numFmtId="0" fontId="24" fillId="0" borderId="0" xfId="0" applyNumberFormat="1" applyFont="1" applyBorder="1" applyAlignment="1">
      <alignment horizontal="center"/>
    </xf>
    <xf numFmtId="0" fontId="24" fillId="0" borderId="22" xfId="0" applyNumberFormat="1" applyFont="1" applyBorder="1" applyAlignment="1">
      <alignment horizontal="center"/>
    </xf>
    <xf numFmtId="14" fontId="23" fillId="0" borderId="0" xfId="3" applyNumberFormat="1" applyFont="1" applyFill="1" applyAlignment="1" applyProtection="1">
      <alignment horizontal="center" vertical="center" wrapText="1"/>
      <protection locked="0"/>
    </xf>
    <xf numFmtId="49" fontId="23" fillId="6" borderId="0" xfId="0" applyNumberFormat="1" applyFont="1" applyFill="1" applyBorder="1" applyAlignment="1" applyProtection="1">
      <alignment horizontal="left" vertical="center" wrapText="1"/>
      <protection locked="0"/>
    </xf>
    <xf numFmtId="49" fontId="23" fillId="6" borderId="0" xfId="0" applyNumberFormat="1" applyFont="1" applyFill="1" applyBorder="1" applyAlignment="1" applyProtection="1">
      <alignment horizontal="left" vertical="center"/>
      <protection locked="0"/>
    </xf>
    <xf numFmtId="49" fontId="23" fillId="0" borderId="0" xfId="0" applyNumberFormat="1" applyFont="1" applyBorder="1" applyAlignment="1" applyProtection="1">
      <alignment horizontal="left" vertical="center"/>
      <protection locked="0"/>
    </xf>
    <xf numFmtId="1" fontId="23" fillId="0" borderId="0" xfId="3" applyNumberFormat="1" applyFont="1" applyAlignment="1" applyProtection="1">
      <alignment horizontal="center" vertical="center" wrapText="1"/>
      <protection locked="0"/>
    </xf>
    <xf numFmtId="0" fontId="23" fillId="0" borderId="0" xfId="0" applyFont="1" applyAlignment="1" applyProtection="1">
      <alignment horizontal="center" vertical="center"/>
      <protection locked="0"/>
    </xf>
    <xf numFmtId="1" fontId="25" fillId="0" borderId="0" xfId="0" applyNumberFormat="1" applyFont="1" applyFill="1" applyAlignment="1">
      <alignment horizontal="center" vertical="center" wrapText="1"/>
    </xf>
    <xf numFmtId="1" fontId="25" fillId="0" borderId="0" xfId="3" applyNumberFormat="1" applyFont="1" applyFill="1" applyAlignment="1">
      <alignment horizontal="center" vertical="center" wrapText="1"/>
    </xf>
    <xf numFmtId="2" fontId="24" fillId="0" borderId="0" xfId="3" applyNumberFormat="1" applyFont="1" applyFill="1" applyAlignment="1" applyProtection="1">
      <alignment horizontal="center" vertical="center"/>
      <protection locked="0"/>
    </xf>
    <xf numFmtId="0" fontId="1" fillId="2" borderId="3" xfId="1" applyBorder="1" applyAlignment="1" applyProtection="1">
      <alignment horizontal="center" vertical="center" wrapText="1"/>
      <protection locked="0"/>
    </xf>
    <xf numFmtId="0" fontId="1" fillId="2" borderId="4" xfId="1" applyBorder="1" applyAlignment="1" applyProtection="1">
      <alignment horizontal="center" vertical="center" wrapText="1"/>
      <protection locked="0"/>
    </xf>
  </cellXfs>
  <cellStyles count="4">
    <cellStyle name="Accent3" xfId="1" builtinId="37"/>
    <cellStyle name="Normal" xfId="0" builtinId="0"/>
    <cellStyle name="Normal 2" xfId="3"/>
    <cellStyle name="Style 1" xfId="2"/>
  </cellStyles>
  <dxfs count="162">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19" formatCode="yyyy/mm/dd"/>
      <fill>
        <patternFill patternType="none">
          <fgColor indexed="64"/>
          <bgColor indexed="65"/>
        </patternFill>
      </fill>
      <alignment horizontal="center" vertical="center" textRotation="0" wrapText="1" indent="0" justifyLastLine="0" shrinkToFit="0" readingOrder="0"/>
    </dxf>
    <dxf>
      <border outline="0">
        <top style="thin">
          <color indexed="64"/>
        </top>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scheme val="minor"/>
      </font>
      <numFmt numFmtId="19" formatCode="yyyy/mm/dd"/>
      <alignment horizontal="center"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0"/>
        <name val="Calibri"/>
        <scheme val="minor"/>
      </font>
      <fill>
        <patternFill patternType="solid">
          <fgColor indexed="64"/>
          <bgColor theme="1"/>
        </patternFill>
      </fill>
      <alignment horizontal="center" vertical="center" textRotation="0" wrapText="0"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left" vertical="center" textRotation="0" wrapText="1" indent="0" justifyLastLine="0" shrinkToFit="0" readingOrder="0"/>
    </dxf>
    <dxf>
      <alignment textRotation="0" wrapText="1" indent="0" justifyLastLine="0" shrinkToFit="0" readingOrder="0"/>
    </dxf>
    <dxf>
      <alignment textRotation="0" wrapText="1" indent="0" justifyLastLine="0" shrinkToFit="0" readingOrder="0"/>
    </dxf>
    <dxf>
      <numFmt numFmtId="0" formatCode="General"/>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center" textRotation="0" wrapText="1" indent="0" justifyLastLine="0" shrinkToFit="0" readingOrder="0"/>
    </dxf>
    <dxf>
      <numFmt numFmtId="1" formatCode="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numFmt numFmtId="0" formatCode="General"/>
      <fill>
        <patternFill patternType="none">
          <fgColor indexed="64"/>
          <bgColor indexed="65"/>
        </patternFill>
      </fill>
    </dxf>
    <dxf>
      <numFmt numFmtId="19" formatCode="yyyy/mm/dd"/>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center" textRotation="0" indent="0" justifyLastLine="0" shrinkToFit="0" readingOrder="0"/>
      <border diagonalUp="0" diagonalDown="0" outline="0">
        <left/>
        <right style="thin">
          <color theme="4" tint="0.39997558519241921"/>
        </right>
        <top style="thin">
          <color theme="4" tint="0.39997558519241921"/>
        </top>
        <bottom/>
      </border>
    </dxf>
    <dxf>
      <font>
        <b val="0"/>
        <i val="0"/>
        <strike val="0"/>
        <condense val="0"/>
        <extend val="0"/>
        <outline val="0"/>
        <shadow val="0"/>
        <u val="none"/>
        <vertAlign val="baseline"/>
        <sz val="11"/>
        <color theme="1"/>
        <name val="Calibri"/>
        <scheme val="minor"/>
      </font>
      <numFmt numFmtId="0" formatCode="General"/>
      <alignment horizontal="center" textRotation="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alignment horizont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center" textRotation="0" indent="0" justifyLastLine="0" shrinkToFit="0" readingOrder="0"/>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2"/>
        <color theme="1"/>
        <name val="Calibri"/>
        <scheme val="minor"/>
      </font>
      <numFmt numFmtId="1" formatCode="0"/>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name val="Calibri"/>
        <scheme val="minor"/>
      </font>
      <numFmt numFmtId="1" formatCode="0"/>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name val="Calibri"/>
        <scheme val="minor"/>
      </font>
      <numFmt numFmtId="1" formatCode="0"/>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name val="Calibri"/>
        <scheme val="minor"/>
      </font>
      <numFmt numFmtId="1" formatCode="0"/>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name val="Calibri"/>
        <scheme val="minor"/>
      </font>
      <numFmt numFmtId="1" formatCode="0"/>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name val="Calibri"/>
        <scheme val="minor"/>
      </font>
      <numFmt numFmtId="1" formatCode="0"/>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name val="Calibri"/>
        <scheme val="minor"/>
      </font>
      <numFmt numFmtId="1" formatCode="0"/>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name val="Calibri"/>
        <scheme val="minor"/>
      </font>
      <numFmt numFmtId="1" formatCode="0"/>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name val="Calibri"/>
        <scheme val="minor"/>
      </font>
      <numFmt numFmtId="1" formatCode="0"/>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name val="Calibri"/>
        <scheme val="minor"/>
      </font>
      <numFmt numFmtId="1" formatCode="0"/>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name val="Calibri"/>
        <scheme val="minor"/>
      </font>
      <numFmt numFmtId="30" formatCode="@"/>
      <fill>
        <patternFill patternType="solid">
          <fgColor indexed="64"/>
          <bgColor indexed="9"/>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name val="Calibri"/>
        <scheme val="minor"/>
      </font>
      <numFmt numFmtId="19" formatCode="yyyy/mm/dd"/>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top/>
        <bottom/>
        <vertical/>
        <horizontal/>
      </border>
      <protection locked="0" hidden="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2"/>
        <color theme="0"/>
        <name val="Calibri"/>
        <scheme val="minor"/>
      </font>
      <fill>
        <patternFill patternType="solid">
          <fgColor theme="4"/>
          <bgColor theme="1"/>
        </patternFill>
      </fill>
      <alignment horizontal="center" vertical="center" textRotation="0" wrapText="0" indent="0" justifyLastLine="0" shrinkToFit="0" readingOrder="0"/>
    </dxf>
    <dxf>
      <font>
        <b val="0"/>
        <i val="0"/>
        <strike val="0"/>
        <color rgb="FF0070C0"/>
      </font>
      <numFmt numFmtId="0" formatCode="General"/>
      <fill>
        <patternFill>
          <bgColor rgb="FF0070C0"/>
        </patternFill>
      </fill>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strike val="0"/>
        <outline val="0"/>
        <shadow val="0"/>
        <u val="none"/>
        <vertAlign val="baseline"/>
        <sz val="12"/>
        <name val="Calibri"/>
        <scheme val="minor"/>
      </font>
      <numFmt numFmtId="2" formatCode="0.00"/>
      <alignment horizontal="center" vertical="center" textRotation="0" indent="0" justifyLastLine="0" shrinkToFit="0" readingOrder="0"/>
      <protection locked="0" hidden="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strike val="0"/>
        <outline val="0"/>
        <shadow val="0"/>
        <u val="none"/>
        <vertAlign val="baseline"/>
        <sz val="12"/>
        <name val="Calibri"/>
        <scheme val="minor"/>
      </font>
      <numFmt numFmtId="2" formatCode="0.00"/>
      <alignment horizontal="center" vertical="center" textRotation="0" indent="0" justifyLastLine="0" shrinkToFit="0" readingOrder="0"/>
      <protection locked="0" hidden="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2" formatCode="0.00"/>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2" formatCode="0.00"/>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strike val="0"/>
        <outline val="0"/>
        <shadow val="0"/>
        <u val="none"/>
        <vertAlign val="baseline"/>
        <sz val="12"/>
        <name val="Calibri"/>
        <scheme val="minor"/>
      </font>
      <numFmt numFmtId="164" formatCode="0.0"/>
      <alignment horizontal="center" vertical="center" textRotation="0" indent="0" justifyLastLine="0" shrinkToFit="0" readingOrder="0"/>
      <protection locked="0" hidden="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scheme val="minor"/>
      </font>
      <numFmt numFmtId="164" formatCode="0.0"/>
      <fill>
        <patternFill patternType="solid">
          <fgColor indexed="64"/>
          <bgColor theme="7" tint="0.3999755851924192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0"/>
        <name val="Calibri"/>
        <scheme val="minor"/>
      </font>
      <numFmt numFmtId="1" formatCode="0"/>
      <alignment horizontal="center" vertical="center" textRotation="0" wrapText="0" indent="0" justifyLastLine="0" shrinkToFit="0" readingOrder="0"/>
      <protection locked="0" hidden="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0"/>
        <name val="Calibri"/>
        <scheme val="minor"/>
      </font>
      <numFmt numFmtId="2" formatCode="0.00"/>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strike val="0"/>
        <outline val="0"/>
        <shadow val="0"/>
        <u val="none"/>
        <vertAlign val="baseline"/>
        <sz val="12"/>
        <name val="Calibri"/>
        <scheme val="minor"/>
      </font>
      <numFmt numFmtId="2" formatCode="0.00"/>
      <alignment horizontal="center" vertical="center" textRotation="0" indent="0" justifyLastLine="0" shrinkToFit="0" readingOrder="0"/>
      <protection locked="0" hidden="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scheme val="minor"/>
      </font>
      <numFmt numFmtId="1"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scheme val="minor"/>
      </font>
      <numFmt numFmtId="1"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scheme val="minor"/>
      </font>
      <numFmt numFmtId="1"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scheme val="minor"/>
      </font>
      <numFmt numFmtId="1"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scheme val="minor"/>
      </font>
      <numFmt numFmtId="1"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scheme val="minor"/>
      </font>
      <numFmt numFmtId="1"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strike val="0"/>
        <outline val="0"/>
        <shadow val="0"/>
        <u val="none"/>
        <vertAlign val="baseline"/>
        <sz val="12"/>
        <name val="Calibri"/>
        <scheme val="minor"/>
      </font>
      <alignment horizontal="center" vertical="center" textRotation="0" indent="0" justifyLastLine="0" shrinkToFit="0" readingOrder="0"/>
      <protection locked="0" hidden="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1" formatCode="0"/>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strike val="0"/>
        <outline val="0"/>
        <shadow val="0"/>
        <u val="none"/>
        <vertAlign val="baseline"/>
        <sz val="12"/>
        <name val="Calibri"/>
        <scheme val="minor"/>
      </font>
      <numFmt numFmtId="1" formatCode="0"/>
      <alignment horizontal="center" vertical="center" textRotation="0" wrapText="0" indent="0" justifyLastLine="0" shrinkToFit="0" readingOrder="0"/>
      <protection locked="0" hidden="0"/>
    </dxf>
    <dxf>
      <font>
        <b val="0"/>
        <i val="0"/>
        <strike val="0"/>
        <condense val="0"/>
        <extend val="0"/>
        <outline val="0"/>
        <shadow val="0"/>
        <u val="none"/>
        <vertAlign val="baseline"/>
        <sz val="10"/>
        <color auto="1"/>
        <name val="Verdana"/>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strike val="0"/>
        <outline val="0"/>
        <shadow val="0"/>
        <u val="none"/>
        <vertAlign val="baseline"/>
        <sz val="12"/>
        <color theme="1"/>
        <name val="Calibri"/>
        <scheme val="minor"/>
      </font>
      <numFmt numFmtId="30" formatCode="@"/>
      <alignment horizontal="left" vertical="center" textRotation="0" indent="0" justifyLastLine="0" shrinkToFit="0" readingOrder="0"/>
      <protection locked="0" hidden="0"/>
    </dxf>
    <dxf>
      <font>
        <b val="0"/>
        <i val="0"/>
        <strike val="0"/>
        <condense val="0"/>
        <extend val="0"/>
        <outline val="0"/>
        <shadow val="0"/>
        <u val="none"/>
        <vertAlign val="baseline"/>
        <sz val="12"/>
        <color auto="1"/>
        <name val="Calibri"/>
        <scheme val="minor"/>
      </font>
      <numFmt numFmtId="19" formatCode="yyyy/mm/dd"/>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19" formatCode="yyyy/mm/dd"/>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Calibri"/>
        <scheme val="minor"/>
      </font>
      <numFmt numFmtId="19" formatCode="yyyy/mm/dd"/>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medium">
          <color indexed="64"/>
        </left>
        <right/>
        <top/>
        <bottom/>
      </border>
      <protection locked="1" hidden="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top/>
        <bottom/>
      </border>
      <protection locked="0" hidden="0"/>
    </dxf>
    <dxf>
      <alignment horizontal="center" vertical="center" textRotation="0" indent="0" justifyLastLine="0" shrinkToFit="0" readingOrder="0"/>
    </dxf>
    <dxf>
      <font>
        <strike val="0"/>
        <outline val="0"/>
        <shadow val="0"/>
        <u val="none"/>
        <vertAlign val="baseline"/>
        <sz val="12"/>
        <name val="Calibri"/>
        <scheme val="minor"/>
      </font>
      <alignment horizontal="center" vertical="center" textRotation="0" indent="0" justifyLastLine="0" shrinkToFit="0" readingOrder="0"/>
    </dxf>
    <dxf>
      <font>
        <b/>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border diagonalUp="0" diagonalDown="0" outline="0">
        <left style="medium">
          <color rgb="FFCCCCCC"/>
        </left>
        <right style="medium">
          <color rgb="FFCCCCCC"/>
        </right>
        <top/>
        <bottom/>
      </border>
    </dxf>
    <dxf>
      <font>
        <color theme="1"/>
      </font>
      <fill>
        <patternFill>
          <bgColor rgb="FFFFFF00"/>
        </patternFill>
      </fill>
    </dxf>
    <dxf>
      <font>
        <color theme="1"/>
      </font>
      <fill>
        <patternFill>
          <bgColor rgb="FFFF0000"/>
        </patternFill>
      </fill>
    </dxf>
    <dxf>
      <fill>
        <patternFill>
          <bgColor rgb="FFFF0000"/>
        </patternFill>
      </fill>
    </dxf>
    <dxf>
      <fill>
        <patternFill>
          <bgColor rgb="FFFFFF00"/>
        </patternFill>
      </fill>
    </dxf>
    <dxf>
      <font>
        <color theme="1"/>
      </font>
      <fill>
        <patternFill>
          <bgColor rgb="FF00B050"/>
        </patternFill>
      </fill>
    </dxf>
    <dxf>
      <fill>
        <patternFill>
          <bgColor rgb="FFFF0000"/>
        </patternFill>
      </fill>
    </dxf>
    <dxf>
      <font>
        <color theme="1"/>
      </font>
      <fill>
        <patternFill>
          <bgColor rgb="FFFFC000"/>
        </patternFill>
      </fill>
    </dxf>
    <dxf>
      <font>
        <color theme="1"/>
      </font>
      <fill>
        <patternFill>
          <bgColor rgb="FFFFC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b val="0"/>
        <i val="0"/>
        <strike val="0"/>
        <color rgb="FF0070C0"/>
      </font>
      <numFmt numFmtId="0" formatCode="General"/>
      <fill>
        <patternFill>
          <bgColor rgb="FF0070C0"/>
        </patternFill>
      </fill>
    </dxf>
    <dxf>
      <font>
        <color theme="0"/>
      </font>
      <fill>
        <patternFill>
          <bgColor rgb="FFFF0000"/>
        </patternFill>
      </fill>
    </dxf>
    <dxf>
      <font>
        <color rgb="FF00FF00"/>
      </font>
      <fill>
        <patternFill>
          <bgColor theme="1"/>
        </patternFill>
      </fill>
    </dxf>
    <dxf>
      <font>
        <color theme="1"/>
      </font>
      <fill>
        <patternFill>
          <bgColor theme="1" tint="0.14996795556505021"/>
        </patternFill>
      </fill>
    </dxf>
  </dxfs>
  <tableStyles count="1" defaultTableStyle="TableStyleMedium2" defaultPivotStyle="PivotStyleLight16">
    <tableStyle name="Slicer Style 1" pivot="0" table="0" count="10">
      <tableStyleElement type="wholeTable" dxfId="161"/>
      <tableStyleElement type="headerRow" dxfId="160"/>
    </tableStyle>
  </tableStyles>
  <colors>
    <mruColors>
      <color rgb="FF00FF00"/>
      <color rgb="FF05AB05"/>
    </mruColors>
  </colors>
  <extLst>
    <ext xmlns:x14="http://schemas.microsoft.com/office/spreadsheetml/2009/9/main" uri="{46F421CA-312F-682f-3DD2-61675219B42D}">
      <x14:dxfs count="8">
        <dxf>
          <font>
            <color rgb="FF00FF00"/>
          </font>
          <fill>
            <patternFill>
              <bgColor theme="0" tint="-0.499984740745262"/>
            </patternFill>
          </fill>
        </dxf>
        <dxf>
          <font>
            <color rgb="FF00FF00"/>
          </font>
          <fill>
            <patternFill>
              <bgColor theme="0" tint="-0.499984740745262"/>
            </patternFill>
          </fill>
        </dxf>
        <dxf>
          <font>
            <color rgb="FF00FF00"/>
          </font>
          <fill>
            <patternFill>
              <bgColor theme="0" tint="-0.499984740745262"/>
            </patternFill>
          </fill>
        </dxf>
        <dxf>
          <font>
            <color rgb="FF00FF00"/>
          </font>
          <fill>
            <patternFill>
              <bgColor theme="0" tint="-0.499984740745262"/>
            </patternFill>
          </fill>
        </dxf>
        <dxf>
          <font>
            <color rgb="FF00FF00"/>
          </font>
          <fill>
            <patternFill>
              <bgColor theme="1"/>
            </patternFill>
          </fill>
        </dxf>
        <dxf>
          <font>
            <color rgb="FF00FF00"/>
          </font>
          <fill>
            <patternFill>
              <bgColor theme="0" tint="-0.499984740745262"/>
            </patternFill>
          </fill>
        </dxf>
        <dxf>
          <fill>
            <patternFill>
              <bgColor theme="1"/>
            </patternFill>
          </fill>
        </dxf>
        <dxf>
          <font>
            <color rgb="FF00FF00"/>
          </font>
          <fill>
            <patternFill>
              <bgColor theme="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microsoft.com/office/2007/relationships/slicerCache" Target="slicerCaches/slicerCache7.xml"/><Relationship Id="rId3" Type="http://schemas.openxmlformats.org/officeDocument/2006/relationships/worksheet" Target="worksheets/sheet3.xml"/><Relationship Id="rId21" Type="http://schemas.microsoft.com/office/2007/relationships/slicerCache" Target="slicerCaches/slicerCache2.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07/relationships/slicerCache" Target="slicerCaches/slicerCache6.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1.xml"/><Relationship Id="rId29" Type="http://schemas.microsoft.com/office/2007/relationships/slicerCache" Target="slicerCaches/slicerCache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microsoft.com/office/2007/relationships/slicerCache" Target="slicerCaches/slicerCache4.xml"/><Relationship Id="rId28" Type="http://schemas.microsoft.com/office/2007/relationships/slicerCache" Target="slicerCaches/slicerCache9.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31" Type="http://schemas.microsoft.com/office/2007/relationships/slicerCache" Target="slicerCaches/slicerCache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07/relationships/slicerCache" Target="slicerCaches/slicerCache8.xml"/><Relationship Id="rId30" Type="http://schemas.microsoft.com/office/2007/relationships/slicerCache" Target="slicerCaches/slicerCache11.xml"/><Relationship Id="rId35" Type="http://schemas.openxmlformats.org/officeDocument/2006/relationships/calcChain" Target="calcChain.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ZA"/>
  <c:roundedCorners val="0"/>
  <mc:AlternateContent xmlns:mc="http://schemas.openxmlformats.org/markup-compatibility/2006">
    <mc:Choice xmlns:c14="http://schemas.microsoft.com/office/drawing/2007/8/2/chart" Requires="c14">
      <c14:style val="102"/>
    </mc:Choice>
    <mc:Fallback>
      <c:style val="2"/>
    </mc:Fallback>
  </mc:AlternateContent>
  <c:pivotSource>
    <c:name>[Maties 7s Load Monitoring (Autosaved).xlsx]TL Chart!PivotTable1</c:name>
    <c:fmtId val="1"/>
  </c:pivotSource>
  <c:chart>
    <c:title>
      <c:tx>
        <c:rich>
          <a:bodyPr/>
          <a:lstStyle/>
          <a:p>
            <a:pPr>
              <a:defRPr/>
            </a:pPr>
            <a:r>
              <a:rPr lang="en-US"/>
              <a:t>Training Load</a:t>
            </a:r>
          </a:p>
        </c:rich>
      </c:tx>
      <c:layout/>
      <c:overlay val="0"/>
    </c:title>
    <c:autoTitleDeleted val="0"/>
    <c:pivotFmts>
      <c:pivotFmt>
        <c:idx val="0"/>
        <c:spPr>
          <a:ln w="28575"/>
        </c:spPr>
        <c:marker>
          <c:symbol val="none"/>
        </c:marker>
      </c:pivotFmt>
      <c:pivotFmt>
        <c:idx val="1"/>
        <c:spPr>
          <a:ln w="28575"/>
        </c:spPr>
        <c:marker>
          <c:symbol val="none"/>
        </c:marker>
      </c:pivotFmt>
      <c:pivotFmt>
        <c:idx val="2"/>
        <c:spPr>
          <a:solidFill>
            <a:srgbClr val="00FF00"/>
          </a:solidFill>
        </c:spPr>
        <c:marker>
          <c:symbol val="none"/>
        </c:marker>
      </c:pivotFmt>
    </c:pivotFmts>
    <c:plotArea>
      <c:layout/>
      <c:barChart>
        <c:barDir val="col"/>
        <c:grouping val="clustered"/>
        <c:varyColors val="0"/>
        <c:ser>
          <c:idx val="2"/>
          <c:order val="2"/>
          <c:tx>
            <c:strRef>
              <c:f>'TL Chart'!$D$4</c:f>
              <c:strCache>
                <c:ptCount val="1"/>
                <c:pt idx="0">
                  <c:v>Average of Total Load</c:v>
                </c:pt>
              </c:strCache>
            </c:strRef>
          </c:tx>
          <c:spPr>
            <a:solidFill>
              <a:srgbClr val="00FF00"/>
            </a:solidFill>
          </c:spPr>
          <c:invertIfNegative val="0"/>
          <c:cat>
            <c:strRef>
              <c:f>'TL Chart'!$A$5:$A$56</c:f>
              <c:strCache>
                <c:ptCount val="52"/>
                <c:pt idx="0">
                  <c:v>2017/10/02</c:v>
                </c:pt>
                <c:pt idx="1">
                  <c:v>2017/10/03</c:v>
                </c:pt>
                <c:pt idx="2">
                  <c:v>2017/10/04</c:v>
                </c:pt>
                <c:pt idx="3">
                  <c:v>2017/10/05</c:v>
                </c:pt>
                <c:pt idx="4">
                  <c:v>2017/10/06</c:v>
                </c:pt>
                <c:pt idx="5">
                  <c:v>2017/10/07</c:v>
                </c:pt>
                <c:pt idx="6">
                  <c:v>2017/10/08</c:v>
                </c:pt>
                <c:pt idx="7">
                  <c:v>2017/10/09</c:v>
                </c:pt>
                <c:pt idx="8">
                  <c:v>2017/10/10</c:v>
                </c:pt>
                <c:pt idx="9">
                  <c:v>2017/10/11</c:v>
                </c:pt>
                <c:pt idx="10">
                  <c:v>2017/10/12</c:v>
                </c:pt>
                <c:pt idx="11">
                  <c:v>2017/10/13</c:v>
                </c:pt>
                <c:pt idx="12">
                  <c:v>2017/10/14</c:v>
                </c:pt>
                <c:pt idx="13">
                  <c:v>2017/10/15</c:v>
                </c:pt>
                <c:pt idx="14">
                  <c:v>2017/10/16</c:v>
                </c:pt>
                <c:pt idx="15">
                  <c:v>2017/10/17</c:v>
                </c:pt>
                <c:pt idx="16">
                  <c:v>2017/10/18</c:v>
                </c:pt>
                <c:pt idx="17">
                  <c:v>2017/10/19</c:v>
                </c:pt>
                <c:pt idx="18">
                  <c:v>2017/10/20</c:v>
                </c:pt>
                <c:pt idx="19">
                  <c:v>2017/10/21</c:v>
                </c:pt>
                <c:pt idx="20">
                  <c:v>2017/10/22</c:v>
                </c:pt>
                <c:pt idx="21">
                  <c:v>2017/10/23</c:v>
                </c:pt>
                <c:pt idx="22">
                  <c:v>2017/10/24</c:v>
                </c:pt>
                <c:pt idx="23">
                  <c:v>2017/10/25</c:v>
                </c:pt>
                <c:pt idx="24">
                  <c:v>2017/10/26</c:v>
                </c:pt>
                <c:pt idx="25">
                  <c:v>2017/10/27</c:v>
                </c:pt>
                <c:pt idx="26">
                  <c:v>2017/10/28</c:v>
                </c:pt>
                <c:pt idx="27">
                  <c:v>2017/10/29</c:v>
                </c:pt>
                <c:pt idx="28">
                  <c:v>2017/10/30</c:v>
                </c:pt>
                <c:pt idx="29">
                  <c:v>2017/10/31</c:v>
                </c:pt>
                <c:pt idx="30">
                  <c:v>2017/11/01</c:v>
                </c:pt>
                <c:pt idx="31">
                  <c:v>2017/11/02</c:v>
                </c:pt>
                <c:pt idx="32">
                  <c:v>2017/11/03</c:v>
                </c:pt>
                <c:pt idx="33">
                  <c:v>2017/11/04</c:v>
                </c:pt>
                <c:pt idx="34">
                  <c:v>2017/11/05</c:v>
                </c:pt>
                <c:pt idx="35">
                  <c:v>2017/11/06</c:v>
                </c:pt>
                <c:pt idx="36">
                  <c:v>2017/11/07</c:v>
                </c:pt>
                <c:pt idx="37">
                  <c:v>2017/11/08</c:v>
                </c:pt>
                <c:pt idx="38">
                  <c:v>2017/11/09</c:v>
                </c:pt>
                <c:pt idx="39">
                  <c:v>2017/11/10</c:v>
                </c:pt>
                <c:pt idx="40">
                  <c:v>2017/11/11</c:v>
                </c:pt>
                <c:pt idx="41">
                  <c:v>2017/11/12</c:v>
                </c:pt>
                <c:pt idx="42">
                  <c:v>2017/11/13</c:v>
                </c:pt>
                <c:pt idx="43">
                  <c:v>2017/11/14</c:v>
                </c:pt>
                <c:pt idx="44">
                  <c:v>2017/11/15</c:v>
                </c:pt>
                <c:pt idx="45">
                  <c:v>2017/11/16</c:v>
                </c:pt>
                <c:pt idx="46">
                  <c:v>2017/11/17</c:v>
                </c:pt>
                <c:pt idx="47">
                  <c:v>2017/11/18</c:v>
                </c:pt>
                <c:pt idx="48">
                  <c:v>2017/11/19</c:v>
                </c:pt>
                <c:pt idx="49">
                  <c:v>2017/11/20</c:v>
                </c:pt>
                <c:pt idx="50">
                  <c:v>2017/11/21</c:v>
                </c:pt>
                <c:pt idx="51">
                  <c:v>2017/11/22</c:v>
                </c:pt>
              </c:strCache>
            </c:strRef>
          </c:cat>
          <c:val>
            <c:numRef>
              <c:f>'TL Chart'!$D$5:$D$56</c:f>
              <c:numCache>
                <c:formatCode>General</c:formatCode>
                <c:ptCount val="52"/>
                <c:pt idx="0">
                  <c:v>0</c:v>
                </c:pt>
                <c:pt idx="1">
                  <c:v>227.04545454545453</c:v>
                </c:pt>
                <c:pt idx="2">
                  <c:v>0</c:v>
                </c:pt>
                <c:pt idx="3">
                  <c:v>616.4727272727273</c:v>
                </c:pt>
                <c:pt idx="4">
                  <c:v>0</c:v>
                </c:pt>
                <c:pt idx="5">
                  <c:v>0</c:v>
                </c:pt>
                <c:pt idx="6">
                  <c:v>0</c:v>
                </c:pt>
                <c:pt idx="7">
                  <c:v>0</c:v>
                </c:pt>
                <c:pt idx="8">
                  <c:v>328.86363636363637</c:v>
                </c:pt>
                <c:pt idx="9">
                  <c:v>375</c:v>
                </c:pt>
                <c:pt idx="10">
                  <c:v>626.69999999999993</c:v>
                </c:pt>
                <c:pt idx="11">
                  <c:v>0</c:v>
                </c:pt>
                <c:pt idx="12">
                  <c:v>0</c:v>
                </c:pt>
                <c:pt idx="13">
                  <c:v>0</c:v>
                </c:pt>
                <c:pt idx="14">
                  <c:v>0</c:v>
                </c:pt>
                <c:pt idx="15">
                  <c:v>102.27272727272727</c:v>
                </c:pt>
                <c:pt idx="16">
                  <c:v>630</c:v>
                </c:pt>
                <c:pt idx="17">
                  <c:v>162.27272727272728</c:v>
                </c:pt>
                <c:pt idx="18">
                  <c:v>0</c:v>
                </c:pt>
                <c:pt idx="19">
                  <c:v>0</c:v>
                </c:pt>
                <c:pt idx="20">
                  <c:v>0</c:v>
                </c:pt>
                <c:pt idx="21">
                  <c:v>0</c:v>
                </c:pt>
                <c:pt idx="22">
                  <c:v>268.18181818181819</c:v>
                </c:pt>
                <c:pt idx="23">
                  <c:v>381.81818181818181</c:v>
                </c:pt>
                <c:pt idx="24">
                  <c:v>50.454545454545453</c:v>
                </c:pt>
                <c:pt idx="25">
                  <c:v>0</c:v>
                </c:pt>
                <c:pt idx="26">
                  <c:v>75</c:v>
                </c:pt>
                <c:pt idx="27">
                  <c:v>78.318181818181813</c:v>
                </c:pt>
                <c:pt idx="28">
                  <c:v>57.727272727272727</c:v>
                </c:pt>
                <c:pt idx="29">
                  <c:v>435.68181818181819</c:v>
                </c:pt>
                <c:pt idx="30">
                  <c:v>302.04545454545456</c:v>
                </c:pt>
                <c:pt idx="31">
                  <c:v>670.56818181818187</c:v>
                </c:pt>
                <c:pt idx="32">
                  <c:v>19.09090909090909</c:v>
                </c:pt>
                <c:pt idx="33">
                  <c:v>97.659090909090907</c:v>
                </c:pt>
                <c:pt idx="34">
                  <c:v>0</c:v>
                </c:pt>
                <c:pt idx="35">
                  <c:v>25</c:v>
                </c:pt>
                <c:pt idx="36">
                  <c:v>440.45454545454544</c:v>
                </c:pt>
                <c:pt idx="37">
                  <c:v>159.09090909090909</c:v>
                </c:pt>
                <c:pt idx="38">
                  <c:v>214.31818181818181</c:v>
                </c:pt>
                <c:pt idx="39">
                  <c:v>0</c:v>
                </c:pt>
                <c:pt idx="40">
                  <c:v>173.45454545454547</c:v>
                </c:pt>
                <c:pt idx="41">
                  <c:v>0</c:v>
                </c:pt>
                <c:pt idx="42">
                  <c:v>15.272727272727273</c:v>
                </c:pt>
                <c:pt idx="43">
                  <c:v>347.72727272727275</c:v>
                </c:pt>
                <c:pt idx="44">
                  <c:v>365.68181818181819</c:v>
                </c:pt>
                <c:pt idx="45">
                  <c:v>427.72727272727275</c:v>
                </c:pt>
                <c:pt idx="46">
                  <c:v>3.1818181818181817</c:v>
                </c:pt>
                <c:pt idx="47">
                  <c:v>74.545454545454547</c:v>
                </c:pt>
                <c:pt idx="48">
                  <c:v>16.363636363636363</c:v>
                </c:pt>
                <c:pt idx="49">
                  <c:v>160.22727272727272</c:v>
                </c:pt>
                <c:pt idx="50">
                  <c:v>740.11363636363637</c:v>
                </c:pt>
                <c:pt idx="51">
                  <c:v>225.90909090909091</c:v>
                </c:pt>
              </c:numCache>
            </c:numRef>
          </c:val>
          <c:extLst xmlns:c16r2="http://schemas.microsoft.com/office/drawing/2015/06/chart">
            <c:ext xmlns:c16="http://schemas.microsoft.com/office/drawing/2014/chart" uri="{C3380CC4-5D6E-409C-BE32-E72D297353CC}">
              <c16:uniqueId val="{00000000-9374-47FD-9AB5-10C4741852B2}"/>
            </c:ext>
          </c:extLst>
        </c:ser>
        <c:dLbls>
          <c:showLegendKey val="0"/>
          <c:showVal val="0"/>
          <c:showCatName val="0"/>
          <c:showSerName val="0"/>
          <c:showPercent val="0"/>
          <c:showBubbleSize val="0"/>
        </c:dLbls>
        <c:gapWidth val="150"/>
        <c:axId val="149882752"/>
        <c:axId val="149897216"/>
      </c:barChart>
      <c:lineChart>
        <c:grouping val="standard"/>
        <c:varyColors val="0"/>
        <c:ser>
          <c:idx val="0"/>
          <c:order val="0"/>
          <c:tx>
            <c:strRef>
              <c:f>'TL Chart'!$B$4</c:f>
              <c:strCache>
                <c:ptCount val="1"/>
                <c:pt idx="0">
                  <c:v>Average of EWMA AL:CL</c:v>
                </c:pt>
              </c:strCache>
            </c:strRef>
          </c:tx>
          <c:spPr>
            <a:ln w="28575"/>
          </c:spPr>
          <c:marker>
            <c:symbol val="none"/>
          </c:marker>
          <c:cat>
            <c:strRef>
              <c:f>'TL Chart'!$A$5:$A$56</c:f>
              <c:strCache>
                <c:ptCount val="52"/>
                <c:pt idx="0">
                  <c:v>2017/10/02</c:v>
                </c:pt>
                <c:pt idx="1">
                  <c:v>2017/10/03</c:v>
                </c:pt>
                <c:pt idx="2">
                  <c:v>2017/10/04</c:v>
                </c:pt>
                <c:pt idx="3">
                  <c:v>2017/10/05</c:v>
                </c:pt>
                <c:pt idx="4">
                  <c:v>2017/10/06</c:v>
                </c:pt>
                <c:pt idx="5">
                  <c:v>2017/10/07</c:v>
                </c:pt>
                <c:pt idx="6">
                  <c:v>2017/10/08</c:v>
                </c:pt>
                <c:pt idx="7">
                  <c:v>2017/10/09</c:v>
                </c:pt>
                <c:pt idx="8">
                  <c:v>2017/10/10</c:v>
                </c:pt>
                <c:pt idx="9">
                  <c:v>2017/10/11</c:v>
                </c:pt>
                <c:pt idx="10">
                  <c:v>2017/10/12</c:v>
                </c:pt>
                <c:pt idx="11">
                  <c:v>2017/10/13</c:v>
                </c:pt>
                <c:pt idx="12">
                  <c:v>2017/10/14</c:v>
                </c:pt>
                <c:pt idx="13">
                  <c:v>2017/10/15</c:v>
                </c:pt>
                <c:pt idx="14">
                  <c:v>2017/10/16</c:v>
                </c:pt>
                <c:pt idx="15">
                  <c:v>2017/10/17</c:v>
                </c:pt>
                <c:pt idx="16">
                  <c:v>2017/10/18</c:v>
                </c:pt>
                <c:pt idx="17">
                  <c:v>2017/10/19</c:v>
                </c:pt>
                <c:pt idx="18">
                  <c:v>2017/10/20</c:v>
                </c:pt>
                <c:pt idx="19">
                  <c:v>2017/10/21</c:v>
                </c:pt>
                <c:pt idx="20">
                  <c:v>2017/10/22</c:v>
                </c:pt>
                <c:pt idx="21">
                  <c:v>2017/10/23</c:v>
                </c:pt>
                <c:pt idx="22">
                  <c:v>2017/10/24</c:v>
                </c:pt>
                <c:pt idx="23">
                  <c:v>2017/10/25</c:v>
                </c:pt>
                <c:pt idx="24">
                  <c:v>2017/10/26</c:v>
                </c:pt>
                <c:pt idx="25">
                  <c:v>2017/10/27</c:v>
                </c:pt>
                <c:pt idx="26">
                  <c:v>2017/10/28</c:v>
                </c:pt>
                <c:pt idx="27">
                  <c:v>2017/10/29</c:v>
                </c:pt>
                <c:pt idx="28">
                  <c:v>2017/10/30</c:v>
                </c:pt>
                <c:pt idx="29">
                  <c:v>2017/10/31</c:v>
                </c:pt>
                <c:pt idx="30">
                  <c:v>2017/11/01</c:v>
                </c:pt>
                <c:pt idx="31">
                  <c:v>2017/11/02</c:v>
                </c:pt>
                <c:pt idx="32">
                  <c:v>2017/11/03</c:v>
                </c:pt>
                <c:pt idx="33">
                  <c:v>2017/11/04</c:v>
                </c:pt>
                <c:pt idx="34">
                  <c:v>2017/11/05</c:v>
                </c:pt>
                <c:pt idx="35">
                  <c:v>2017/11/06</c:v>
                </c:pt>
                <c:pt idx="36">
                  <c:v>2017/11/07</c:v>
                </c:pt>
                <c:pt idx="37">
                  <c:v>2017/11/08</c:v>
                </c:pt>
                <c:pt idx="38">
                  <c:v>2017/11/09</c:v>
                </c:pt>
                <c:pt idx="39">
                  <c:v>2017/11/10</c:v>
                </c:pt>
                <c:pt idx="40">
                  <c:v>2017/11/11</c:v>
                </c:pt>
                <c:pt idx="41">
                  <c:v>2017/11/12</c:v>
                </c:pt>
                <c:pt idx="42">
                  <c:v>2017/11/13</c:v>
                </c:pt>
                <c:pt idx="43">
                  <c:v>2017/11/14</c:v>
                </c:pt>
                <c:pt idx="44">
                  <c:v>2017/11/15</c:v>
                </c:pt>
                <c:pt idx="45">
                  <c:v>2017/11/16</c:v>
                </c:pt>
                <c:pt idx="46">
                  <c:v>2017/11/17</c:v>
                </c:pt>
                <c:pt idx="47">
                  <c:v>2017/11/18</c:v>
                </c:pt>
                <c:pt idx="48">
                  <c:v>2017/11/19</c:v>
                </c:pt>
                <c:pt idx="49">
                  <c:v>2017/11/20</c:v>
                </c:pt>
                <c:pt idx="50">
                  <c:v>2017/11/21</c:v>
                </c:pt>
                <c:pt idx="51">
                  <c:v>2017/11/22</c:v>
                </c:pt>
              </c:strCache>
            </c:strRef>
          </c:cat>
          <c:val>
            <c:numRef>
              <c:f>'TL Chart'!$B$5:$B$56</c:f>
              <c:numCache>
                <c:formatCode>General</c:formatCode>
                <c:ptCount val="52"/>
                <c:pt idx="0">
                  <c:v>#N/A</c:v>
                </c:pt>
                <c:pt idx="1">
                  <c:v>3.625</c:v>
                </c:pt>
                <c:pt idx="2">
                  <c:v>2.9201388888888888</c:v>
                </c:pt>
                <c:pt idx="3">
                  <c:v>3.2835508494716859</c:v>
                </c:pt>
                <c:pt idx="4">
                  <c:v>2.6450826287410796</c:v>
                </c:pt>
                <c:pt idx="5">
                  <c:v>2.1307610064858697</c:v>
                </c:pt>
                <c:pt idx="6">
                  <c:v>1.7164463663358396</c:v>
                </c:pt>
                <c:pt idx="7">
                  <c:v>1.3826929062149822</c:v>
                </c:pt>
                <c:pt idx="8">
                  <c:v>2.0916670438723979</c:v>
                </c:pt>
                <c:pt idx="9">
                  <c:v>2.3645627644419238</c:v>
                </c:pt>
                <c:pt idx="10">
                  <c:v>2.5197531684570387</c:v>
                </c:pt>
                <c:pt idx="11">
                  <c:v>2.0298011634792807</c:v>
                </c:pt>
                <c:pt idx="12">
                  <c:v>1.6351176039138655</c:v>
                </c:pt>
                <c:pt idx="13">
                  <c:v>1.3171780698195026</c:v>
                </c:pt>
                <c:pt idx="14">
                  <c:v>1.0610601117990437</c:v>
                </c:pt>
                <c:pt idx="15">
                  <c:v>1.0648715894391239</c:v>
                </c:pt>
                <c:pt idx="16">
                  <c:v>1.8550826738077459</c:v>
                </c:pt>
                <c:pt idx="17">
                  <c:v>1.6485772091905908</c:v>
                </c:pt>
                <c:pt idx="18">
                  <c:v>1.3280205296257539</c:v>
                </c:pt>
                <c:pt idx="19">
                  <c:v>1.0697943155318572</c:v>
                </c:pt>
                <c:pt idx="20">
                  <c:v>0.86177875417844041</c:v>
                </c:pt>
                <c:pt idx="21">
                  <c:v>0.69421066308818846</c:v>
                </c:pt>
                <c:pt idx="22">
                  <c:v>1.0170062204809749</c:v>
                </c:pt>
                <c:pt idx="23">
                  <c:v>1.2560799607434521</c:v>
                </c:pt>
                <c:pt idx="24">
                  <c:v>1.0767756305248535</c:v>
                </c:pt>
                <c:pt idx="25">
                  <c:v>0.86740259125613184</c:v>
                </c:pt>
                <c:pt idx="26">
                  <c:v>0.82819188504566488</c:v>
                </c:pt>
                <c:pt idx="27">
                  <c:v>0.80479407242653234</c:v>
                </c:pt>
                <c:pt idx="28">
                  <c:v>0.81199927044676035</c:v>
                </c:pt>
                <c:pt idx="29">
                  <c:v>1.22270886711858</c:v>
                </c:pt>
                <c:pt idx="30">
                  <c:v>1.2673454754779567</c:v>
                </c:pt>
                <c:pt idx="31">
                  <c:v>1.7261379269054997</c:v>
                </c:pt>
                <c:pt idx="32">
                  <c:v>1.4075235716480716</c:v>
                </c:pt>
                <c:pt idx="33">
                  <c:v>1.2404372504302825</c:v>
                </c:pt>
                <c:pt idx="34">
                  <c:v>0.999241118402172</c:v>
                </c:pt>
                <c:pt idx="35">
                  <c:v>0.82928224680266927</c:v>
                </c:pt>
                <c:pt idx="36">
                  <c:v>1.138898064261995</c:v>
                </c:pt>
                <c:pt idx="37">
                  <c:v>1.0672614580355708</c:v>
                </c:pt>
                <c:pt idx="38">
                  <c:v>1.0709484063933949</c:v>
                </c:pt>
                <c:pt idx="39">
                  <c:v>0.86270843848356804</c:v>
                </c:pt>
                <c:pt idx="40">
                  <c:v>0.88687436607272019</c:v>
                </c:pt>
                <c:pt idx="41">
                  <c:v>0.71442657266969134</c:v>
                </c:pt>
                <c:pt idx="42">
                  <c:v>0.59426832498889615</c:v>
                </c:pt>
                <c:pt idx="43">
                  <c:v>0.88195915096152389</c:v>
                </c:pt>
                <c:pt idx="44">
                  <c:v>1.0732189034239559</c:v>
                </c:pt>
                <c:pt idx="45">
                  <c:v>1.1640494378904629</c:v>
                </c:pt>
                <c:pt idx="46">
                  <c:v>0.93998318229142119</c:v>
                </c:pt>
                <c:pt idx="47">
                  <c:v>0.81951431616021264</c:v>
                </c:pt>
                <c:pt idx="48">
                  <c:v>0.6743612783534908</c:v>
                </c:pt>
                <c:pt idx="49">
                  <c:v>0.73471740545536557</c:v>
                </c:pt>
                <c:pt idx="50">
                  <c:v>1.2425817705978794</c:v>
                </c:pt>
                <c:pt idx="51">
                  <c:v>1.1506295265871469</c:v>
                </c:pt>
              </c:numCache>
            </c:numRef>
          </c:val>
          <c:smooth val="0"/>
          <c:extLst xmlns:c16r2="http://schemas.microsoft.com/office/drawing/2015/06/chart">
            <c:ext xmlns:c16="http://schemas.microsoft.com/office/drawing/2014/chart" uri="{C3380CC4-5D6E-409C-BE32-E72D297353CC}">
              <c16:uniqueId val="{00000001-9374-47FD-9AB5-10C4741852B2}"/>
            </c:ext>
          </c:extLst>
        </c:ser>
        <c:ser>
          <c:idx val="1"/>
          <c:order val="1"/>
          <c:tx>
            <c:strRef>
              <c:f>'TL Chart'!$C$4</c:f>
              <c:strCache>
                <c:ptCount val="1"/>
                <c:pt idx="0">
                  <c:v>Average of AL:CL </c:v>
                </c:pt>
              </c:strCache>
            </c:strRef>
          </c:tx>
          <c:spPr>
            <a:ln w="28575"/>
          </c:spPr>
          <c:marker>
            <c:symbol val="none"/>
          </c:marker>
          <c:cat>
            <c:strRef>
              <c:f>'TL Chart'!$A$5:$A$56</c:f>
              <c:strCache>
                <c:ptCount val="52"/>
                <c:pt idx="0">
                  <c:v>2017/10/02</c:v>
                </c:pt>
                <c:pt idx="1">
                  <c:v>2017/10/03</c:v>
                </c:pt>
                <c:pt idx="2">
                  <c:v>2017/10/04</c:v>
                </c:pt>
                <c:pt idx="3">
                  <c:v>2017/10/05</c:v>
                </c:pt>
                <c:pt idx="4">
                  <c:v>2017/10/06</c:v>
                </c:pt>
                <c:pt idx="5">
                  <c:v>2017/10/07</c:v>
                </c:pt>
                <c:pt idx="6">
                  <c:v>2017/10/08</c:v>
                </c:pt>
                <c:pt idx="7">
                  <c:v>2017/10/09</c:v>
                </c:pt>
                <c:pt idx="8">
                  <c:v>2017/10/10</c:v>
                </c:pt>
                <c:pt idx="9">
                  <c:v>2017/10/11</c:v>
                </c:pt>
                <c:pt idx="10">
                  <c:v>2017/10/12</c:v>
                </c:pt>
                <c:pt idx="11">
                  <c:v>2017/10/13</c:v>
                </c:pt>
                <c:pt idx="12">
                  <c:v>2017/10/14</c:v>
                </c:pt>
                <c:pt idx="13">
                  <c:v>2017/10/15</c:v>
                </c:pt>
                <c:pt idx="14">
                  <c:v>2017/10/16</c:v>
                </c:pt>
                <c:pt idx="15">
                  <c:v>2017/10/17</c:v>
                </c:pt>
                <c:pt idx="16">
                  <c:v>2017/10/18</c:v>
                </c:pt>
                <c:pt idx="17">
                  <c:v>2017/10/19</c:v>
                </c:pt>
                <c:pt idx="18">
                  <c:v>2017/10/20</c:v>
                </c:pt>
                <c:pt idx="19">
                  <c:v>2017/10/21</c:v>
                </c:pt>
                <c:pt idx="20">
                  <c:v>2017/10/22</c:v>
                </c:pt>
                <c:pt idx="21">
                  <c:v>2017/10/23</c:v>
                </c:pt>
                <c:pt idx="22">
                  <c:v>2017/10/24</c:v>
                </c:pt>
                <c:pt idx="23">
                  <c:v>2017/10/25</c:v>
                </c:pt>
                <c:pt idx="24">
                  <c:v>2017/10/26</c:v>
                </c:pt>
                <c:pt idx="25">
                  <c:v>2017/10/27</c:v>
                </c:pt>
                <c:pt idx="26">
                  <c:v>2017/10/28</c:v>
                </c:pt>
                <c:pt idx="27">
                  <c:v>2017/10/29</c:v>
                </c:pt>
                <c:pt idx="28">
                  <c:v>2017/10/30</c:v>
                </c:pt>
                <c:pt idx="29">
                  <c:v>2017/10/31</c:v>
                </c:pt>
                <c:pt idx="30">
                  <c:v>2017/11/01</c:v>
                </c:pt>
                <c:pt idx="31">
                  <c:v>2017/11/02</c:v>
                </c:pt>
                <c:pt idx="32">
                  <c:v>2017/11/03</c:v>
                </c:pt>
                <c:pt idx="33">
                  <c:v>2017/11/04</c:v>
                </c:pt>
                <c:pt idx="34">
                  <c:v>2017/11/05</c:v>
                </c:pt>
                <c:pt idx="35">
                  <c:v>2017/11/06</c:v>
                </c:pt>
                <c:pt idx="36">
                  <c:v>2017/11/07</c:v>
                </c:pt>
                <c:pt idx="37">
                  <c:v>2017/11/08</c:v>
                </c:pt>
                <c:pt idx="38">
                  <c:v>2017/11/09</c:v>
                </c:pt>
                <c:pt idx="39">
                  <c:v>2017/11/10</c:v>
                </c:pt>
                <c:pt idx="40">
                  <c:v>2017/11/11</c:v>
                </c:pt>
                <c:pt idx="41">
                  <c:v>2017/11/12</c:v>
                </c:pt>
                <c:pt idx="42">
                  <c:v>2017/11/13</c:v>
                </c:pt>
                <c:pt idx="43">
                  <c:v>2017/11/14</c:v>
                </c:pt>
                <c:pt idx="44">
                  <c:v>2017/11/15</c:v>
                </c:pt>
                <c:pt idx="45">
                  <c:v>2017/11/16</c:v>
                </c:pt>
                <c:pt idx="46">
                  <c:v>2017/11/17</c:v>
                </c:pt>
                <c:pt idx="47">
                  <c:v>2017/11/18</c:v>
                </c:pt>
                <c:pt idx="48">
                  <c:v>2017/11/19</c:v>
                </c:pt>
                <c:pt idx="49">
                  <c:v>2017/11/20</c:v>
                </c:pt>
                <c:pt idx="50">
                  <c:v>2017/11/21</c:v>
                </c:pt>
                <c:pt idx="51">
                  <c:v>2017/11/22</c:v>
                </c:pt>
              </c:strCache>
            </c:strRef>
          </c:cat>
          <c:val>
            <c:numRef>
              <c:f>'TL Chart'!$C$5:$C$56</c:f>
              <c:numCache>
                <c:formatCode>General</c:formatCode>
                <c:ptCount val="52"/>
                <c:pt idx="0">
                  <c:v>#N/A</c:v>
                </c:pt>
                <c:pt idx="1">
                  <c:v>1</c:v>
                </c:pt>
                <c:pt idx="2">
                  <c:v>1</c:v>
                </c:pt>
                <c:pt idx="3">
                  <c:v>1</c:v>
                </c:pt>
                <c:pt idx="4">
                  <c:v>1</c:v>
                </c:pt>
                <c:pt idx="5">
                  <c:v>1</c:v>
                </c:pt>
                <c:pt idx="6">
                  <c:v>1</c:v>
                </c:pt>
                <c:pt idx="7">
                  <c:v>1.1428571428571426</c:v>
                </c:pt>
                <c:pt idx="8">
                  <c:v>1.0537411692397134</c:v>
                </c:pt>
                <c:pt idx="9">
                  <c:v>1.2515239759625392</c:v>
                </c:pt>
                <c:pt idx="10">
                  <c:v>1.0720879494381494</c:v>
                </c:pt>
                <c:pt idx="11">
                  <c:v>1.1695504902961629</c:v>
                </c:pt>
                <c:pt idx="12">
                  <c:v>1.2670130311541765</c:v>
                </c:pt>
                <c:pt idx="13">
                  <c:v>1.3644755720121902</c:v>
                </c:pt>
                <c:pt idx="14">
                  <c:v>1.4619381128702038</c:v>
                </c:pt>
                <c:pt idx="15">
                  <c:v>1.1991561890132663</c:v>
                </c:pt>
                <c:pt idx="16">
                  <c:v>1.1823100810916674</c:v>
                </c:pt>
                <c:pt idx="17">
                  <c:v>0.86336167075763171</c:v>
                </c:pt>
                <c:pt idx="18">
                  <c:v>0.91132620802194453</c:v>
                </c:pt>
                <c:pt idx="19">
                  <c:v>0.95929074528625724</c:v>
                </c:pt>
                <c:pt idx="20">
                  <c:v>1.0072552825505703</c:v>
                </c:pt>
                <c:pt idx="21">
                  <c:v>1.055219819814883</c:v>
                </c:pt>
                <c:pt idx="22">
                  <c:v>1.1656952553435189</c:v>
                </c:pt>
                <c:pt idx="23">
                  <c:v>0.73626228733010102</c:v>
                </c:pt>
                <c:pt idx="24">
                  <c:v>0.65250673241224366</c:v>
                </c:pt>
                <c:pt idx="25">
                  <c:v>0.67860700170873345</c:v>
                </c:pt>
                <c:pt idx="26">
                  <c:v>0.77197516698512181</c:v>
                </c:pt>
                <c:pt idx="27">
                  <c:v>0.86078338534009546</c:v>
                </c:pt>
                <c:pt idx="28">
                  <c:v>0.92550322695671761</c:v>
                </c:pt>
                <c:pt idx="29">
                  <c:v>0.97484754100490278</c:v>
                </c:pt>
                <c:pt idx="30">
                  <c:v>0.82940849944710016</c:v>
                </c:pt>
                <c:pt idx="31">
                  <c:v>1.4550210443311933</c:v>
                </c:pt>
                <c:pt idx="32">
                  <c:v>1.465853243239158</c:v>
                </c:pt>
                <c:pt idx="33">
                  <c:v>1.4493052768156192</c:v>
                </c:pt>
                <c:pt idx="34">
                  <c:v>1.3891922627074393</c:v>
                </c:pt>
                <c:pt idx="35">
                  <c:v>1.3459141431036328</c:v>
                </c:pt>
                <c:pt idx="36">
                  <c:v>1.3340760565630891</c:v>
                </c:pt>
                <c:pt idx="37">
                  <c:v>1.2883214057636112</c:v>
                </c:pt>
                <c:pt idx="38">
                  <c:v>0.80256237814661413</c:v>
                </c:pt>
                <c:pt idx="39">
                  <c:v>0.78536336094759696</c:v>
                </c:pt>
                <c:pt idx="40">
                  <c:v>0.8102155932695182</c:v>
                </c:pt>
                <c:pt idx="41">
                  <c:v>0.8102155932695182</c:v>
                </c:pt>
                <c:pt idx="42">
                  <c:v>0.80282503082726597</c:v>
                </c:pt>
                <c:pt idx="43">
                  <c:v>0.70895529252932088</c:v>
                </c:pt>
                <c:pt idx="44">
                  <c:v>0.99280858749214518</c:v>
                </c:pt>
                <c:pt idx="45">
                  <c:v>1.0610062084643741</c:v>
                </c:pt>
                <c:pt idx="46">
                  <c:v>1.0623985250221142</c:v>
                </c:pt>
                <c:pt idx="47">
                  <c:v>0.9585208196476922</c:v>
                </c:pt>
                <c:pt idx="48">
                  <c:v>0.96716813300890281</c:v>
                </c:pt>
                <c:pt idx="49">
                  <c:v>1.0448546161800243</c:v>
                </c:pt>
                <c:pt idx="50">
                  <c:v>1.2280075120955702</c:v>
                </c:pt>
                <c:pt idx="51">
                  <c:v>1.1552282071375783</c:v>
                </c:pt>
              </c:numCache>
            </c:numRef>
          </c:val>
          <c:smooth val="0"/>
          <c:extLst xmlns:c16r2="http://schemas.microsoft.com/office/drawing/2015/06/chart">
            <c:ext xmlns:c16="http://schemas.microsoft.com/office/drawing/2014/chart" uri="{C3380CC4-5D6E-409C-BE32-E72D297353CC}">
              <c16:uniqueId val="{00000002-9374-47FD-9AB5-10C4741852B2}"/>
            </c:ext>
          </c:extLst>
        </c:ser>
        <c:dLbls>
          <c:showLegendKey val="0"/>
          <c:showVal val="0"/>
          <c:showCatName val="0"/>
          <c:showSerName val="0"/>
          <c:showPercent val="0"/>
          <c:showBubbleSize val="0"/>
        </c:dLbls>
        <c:marker val="1"/>
        <c:smooth val="0"/>
        <c:axId val="149900672"/>
        <c:axId val="149899136"/>
      </c:lineChart>
      <c:catAx>
        <c:axId val="149882752"/>
        <c:scaling>
          <c:orientation val="minMax"/>
        </c:scaling>
        <c:delete val="0"/>
        <c:axPos val="b"/>
        <c:title>
          <c:tx>
            <c:rich>
              <a:bodyPr/>
              <a:lstStyle/>
              <a:p>
                <a:pPr>
                  <a:defRPr/>
                </a:pPr>
                <a:r>
                  <a:rPr lang="en-US"/>
                  <a:t>Date</a:t>
                </a:r>
              </a:p>
            </c:rich>
          </c:tx>
          <c:layout/>
          <c:overlay val="0"/>
        </c:title>
        <c:numFmt formatCode="General" sourceLinked="0"/>
        <c:majorTickMark val="out"/>
        <c:minorTickMark val="none"/>
        <c:tickLblPos val="nextTo"/>
        <c:crossAx val="149897216"/>
        <c:crosses val="autoZero"/>
        <c:auto val="1"/>
        <c:lblAlgn val="ctr"/>
        <c:lblOffset val="100"/>
        <c:noMultiLvlLbl val="0"/>
      </c:catAx>
      <c:valAx>
        <c:axId val="149897216"/>
        <c:scaling>
          <c:orientation val="minMax"/>
        </c:scaling>
        <c:delete val="0"/>
        <c:axPos val="l"/>
        <c:majorGridlines/>
        <c:title>
          <c:tx>
            <c:rich>
              <a:bodyPr rot="-5400000" vert="horz"/>
              <a:lstStyle/>
              <a:p>
                <a:pPr>
                  <a:defRPr/>
                </a:pPr>
                <a:r>
                  <a:rPr lang="en-US"/>
                  <a:t>Training Load (AU)</a:t>
                </a:r>
              </a:p>
            </c:rich>
          </c:tx>
          <c:layout/>
          <c:overlay val="0"/>
        </c:title>
        <c:numFmt formatCode="General" sourceLinked="1"/>
        <c:majorTickMark val="out"/>
        <c:minorTickMark val="none"/>
        <c:tickLblPos val="nextTo"/>
        <c:crossAx val="149882752"/>
        <c:crosses val="autoZero"/>
        <c:crossBetween val="between"/>
      </c:valAx>
      <c:valAx>
        <c:axId val="149899136"/>
        <c:scaling>
          <c:orientation val="minMax"/>
          <c:max val="2"/>
        </c:scaling>
        <c:delete val="0"/>
        <c:axPos val="r"/>
        <c:numFmt formatCode="General" sourceLinked="1"/>
        <c:majorTickMark val="out"/>
        <c:minorTickMark val="none"/>
        <c:tickLblPos val="nextTo"/>
        <c:crossAx val="149900672"/>
        <c:crosses val="max"/>
        <c:crossBetween val="between"/>
        <c:majorUnit val="0.2"/>
      </c:valAx>
      <c:catAx>
        <c:axId val="149900672"/>
        <c:scaling>
          <c:orientation val="minMax"/>
        </c:scaling>
        <c:delete val="1"/>
        <c:axPos val="b"/>
        <c:numFmt formatCode="General" sourceLinked="1"/>
        <c:majorTickMark val="out"/>
        <c:minorTickMark val="none"/>
        <c:tickLblPos val="nextTo"/>
        <c:crossAx val="149899136"/>
        <c:crosses val="autoZero"/>
        <c:auto val="1"/>
        <c:lblAlgn val="ctr"/>
        <c:lblOffset val="100"/>
        <c:noMultiLvlLbl val="0"/>
      </c:catAx>
    </c:plotArea>
    <c:legend>
      <c:legendPos val="r"/>
      <c:layout/>
      <c:overlay val="0"/>
    </c:legend>
    <c:plotVisOnly val="1"/>
    <c:dispBlanksAs val="gap"/>
    <c:showDLblsOverMax val="0"/>
  </c:chart>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ZA"/>
  <c:roundedCorners val="0"/>
  <mc:AlternateContent xmlns:mc="http://schemas.openxmlformats.org/markup-compatibility/2006">
    <mc:Choice xmlns:c14="http://schemas.microsoft.com/office/drawing/2007/8/2/chart" Requires="c14">
      <c14:style val="102"/>
    </mc:Choice>
    <mc:Fallback>
      <c:style val="2"/>
    </mc:Fallback>
  </mc:AlternateContent>
  <c:pivotSource>
    <c:name>[Maties 7s Load Monitoring (Autosaved).xlsx]TL Gym, Field, Games!PivotTable1</c:name>
    <c:fmtId val="0"/>
  </c:pivotSource>
  <c:chart>
    <c:title>
      <c:tx>
        <c:rich>
          <a:bodyPr/>
          <a:lstStyle/>
          <a:p>
            <a:pPr>
              <a:defRPr/>
            </a:pPr>
            <a:r>
              <a:rPr lang="en-ZA"/>
              <a:t>TL: Gym vs Field vs Games vs Total</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strRef>
              <c:f>'TL Gym, Field, Games'!$B$4</c:f>
              <c:strCache>
                <c:ptCount val="1"/>
                <c:pt idx="0">
                  <c:v>Average of Gym Load</c:v>
                </c:pt>
              </c:strCache>
            </c:strRef>
          </c:tx>
          <c:invertIfNegative val="0"/>
          <c:cat>
            <c:strRef>
              <c:f>'TL Gym, Field, Games'!$A$5:$A$43</c:f>
              <c:strCache>
                <c:ptCount val="38"/>
                <c:pt idx="0">
                  <c:v>2017/10/02</c:v>
                </c:pt>
                <c:pt idx="1">
                  <c:v>2017/10/03</c:v>
                </c:pt>
                <c:pt idx="2">
                  <c:v>2017/10/04</c:v>
                </c:pt>
                <c:pt idx="3">
                  <c:v>2017/10/05</c:v>
                </c:pt>
                <c:pt idx="4">
                  <c:v>2017/10/06</c:v>
                </c:pt>
                <c:pt idx="5">
                  <c:v>2017/10/07</c:v>
                </c:pt>
                <c:pt idx="6">
                  <c:v>2017/10/08</c:v>
                </c:pt>
                <c:pt idx="7">
                  <c:v>2017/10/09</c:v>
                </c:pt>
                <c:pt idx="8">
                  <c:v>2017/10/10</c:v>
                </c:pt>
                <c:pt idx="9">
                  <c:v>2017/10/11</c:v>
                </c:pt>
                <c:pt idx="10">
                  <c:v>2017/10/12</c:v>
                </c:pt>
                <c:pt idx="11">
                  <c:v>2017/10/13</c:v>
                </c:pt>
                <c:pt idx="12">
                  <c:v>2017/10/14</c:v>
                </c:pt>
                <c:pt idx="13">
                  <c:v>2017/10/15</c:v>
                </c:pt>
                <c:pt idx="14">
                  <c:v>2017/10/16</c:v>
                </c:pt>
                <c:pt idx="15">
                  <c:v>2017/10/17</c:v>
                </c:pt>
                <c:pt idx="16">
                  <c:v>2017/10/18</c:v>
                </c:pt>
                <c:pt idx="17">
                  <c:v>2017/10/19</c:v>
                </c:pt>
                <c:pt idx="18">
                  <c:v>2017/10/20</c:v>
                </c:pt>
                <c:pt idx="19">
                  <c:v>2017/10/21</c:v>
                </c:pt>
                <c:pt idx="20">
                  <c:v>2017/10/22</c:v>
                </c:pt>
                <c:pt idx="21">
                  <c:v>2017/10/23</c:v>
                </c:pt>
                <c:pt idx="22">
                  <c:v>2017/10/24</c:v>
                </c:pt>
                <c:pt idx="23">
                  <c:v>2017/10/25</c:v>
                </c:pt>
                <c:pt idx="24">
                  <c:v>2017/10/26</c:v>
                </c:pt>
                <c:pt idx="25">
                  <c:v>2017/10/27</c:v>
                </c:pt>
                <c:pt idx="26">
                  <c:v>2017/10/28</c:v>
                </c:pt>
                <c:pt idx="27">
                  <c:v>2017/10/29</c:v>
                </c:pt>
                <c:pt idx="28">
                  <c:v>2017/10/30</c:v>
                </c:pt>
                <c:pt idx="29">
                  <c:v>2017/10/31</c:v>
                </c:pt>
                <c:pt idx="30">
                  <c:v>2017/11/01</c:v>
                </c:pt>
                <c:pt idx="31">
                  <c:v>2017/11/02</c:v>
                </c:pt>
                <c:pt idx="32">
                  <c:v>2017/11/03</c:v>
                </c:pt>
                <c:pt idx="33">
                  <c:v>2017/11/04</c:v>
                </c:pt>
                <c:pt idx="34">
                  <c:v>2017/11/05</c:v>
                </c:pt>
                <c:pt idx="35">
                  <c:v>2017/11/06</c:v>
                </c:pt>
                <c:pt idx="36">
                  <c:v>2017/11/07</c:v>
                </c:pt>
                <c:pt idx="37">
                  <c:v>2017/11/08</c:v>
                </c:pt>
              </c:strCache>
            </c:strRef>
          </c:cat>
          <c:val>
            <c:numRef>
              <c:f>'TL Gym, Field, Games'!$B$5:$B$43</c:f>
              <c:numCache>
                <c:formatCode>General</c:formatCode>
                <c:ptCount val="38"/>
                <c:pt idx="0">
                  <c:v>0</c:v>
                </c:pt>
                <c:pt idx="1">
                  <c:v>227.04545454545453</c:v>
                </c:pt>
                <c:pt idx="2">
                  <c:v>0</c:v>
                </c:pt>
                <c:pt idx="3">
                  <c:v>286.36363636363637</c:v>
                </c:pt>
                <c:pt idx="4">
                  <c:v>0</c:v>
                </c:pt>
                <c:pt idx="5">
                  <c:v>0</c:v>
                </c:pt>
                <c:pt idx="6">
                  <c:v>0</c:v>
                </c:pt>
                <c:pt idx="7">
                  <c:v>0</c:v>
                </c:pt>
                <c:pt idx="8">
                  <c:v>120</c:v>
                </c:pt>
                <c:pt idx="9">
                  <c:v>0</c:v>
                </c:pt>
                <c:pt idx="10">
                  <c:v>296.59090909090907</c:v>
                </c:pt>
                <c:pt idx="11">
                  <c:v>0</c:v>
                </c:pt>
                <c:pt idx="12">
                  <c:v>0</c:v>
                </c:pt>
                <c:pt idx="13">
                  <c:v>0</c:v>
                </c:pt>
                <c:pt idx="14">
                  <c:v>0</c:v>
                </c:pt>
                <c:pt idx="15">
                  <c:v>81.818181818181813</c:v>
                </c:pt>
                <c:pt idx="16">
                  <c:v>49.090909090909093</c:v>
                </c:pt>
                <c:pt idx="17">
                  <c:v>162.27272727272728</c:v>
                </c:pt>
                <c:pt idx="18">
                  <c:v>0</c:v>
                </c:pt>
                <c:pt idx="19">
                  <c:v>0</c:v>
                </c:pt>
                <c:pt idx="20">
                  <c:v>0</c:v>
                </c:pt>
                <c:pt idx="21">
                  <c:v>0</c:v>
                </c:pt>
                <c:pt idx="22">
                  <c:v>128.18181818181819</c:v>
                </c:pt>
                <c:pt idx="23">
                  <c:v>0</c:v>
                </c:pt>
                <c:pt idx="24">
                  <c:v>21.818181818181817</c:v>
                </c:pt>
                <c:pt idx="25">
                  <c:v>0</c:v>
                </c:pt>
                <c:pt idx="26">
                  <c:v>0</c:v>
                </c:pt>
                <c:pt idx="27">
                  <c:v>0</c:v>
                </c:pt>
                <c:pt idx="28">
                  <c:v>16.363636363636363</c:v>
                </c:pt>
                <c:pt idx="29">
                  <c:v>204.31818181818181</c:v>
                </c:pt>
                <c:pt idx="30">
                  <c:v>16.363636363636363</c:v>
                </c:pt>
                <c:pt idx="31">
                  <c:v>215.68181818181819</c:v>
                </c:pt>
                <c:pt idx="32">
                  <c:v>19.09090909090909</c:v>
                </c:pt>
                <c:pt idx="33">
                  <c:v>0</c:v>
                </c:pt>
                <c:pt idx="34">
                  <c:v>0</c:v>
                </c:pt>
                <c:pt idx="35">
                  <c:v>0</c:v>
                </c:pt>
                <c:pt idx="36">
                  <c:v>160.45454545454547</c:v>
                </c:pt>
                <c:pt idx="37">
                  <c:v>35.454545454545453</c:v>
                </c:pt>
              </c:numCache>
            </c:numRef>
          </c:val>
          <c:extLst xmlns:c16r2="http://schemas.microsoft.com/office/drawing/2015/06/chart">
            <c:ext xmlns:c16="http://schemas.microsoft.com/office/drawing/2014/chart" uri="{C3380CC4-5D6E-409C-BE32-E72D297353CC}">
              <c16:uniqueId val="{00000000-A3CA-4613-802F-C2F3966B960D}"/>
            </c:ext>
          </c:extLst>
        </c:ser>
        <c:ser>
          <c:idx val="1"/>
          <c:order val="1"/>
          <c:tx>
            <c:strRef>
              <c:f>'TL Gym, Field, Games'!$C$4</c:f>
              <c:strCache>
                <c:ptCount val="1"/>
                <c:pt idx="0">
                  <c:v>Average of Field Load</c:v>
                </c:pt>
              </c:strCache>
            </c:strRef>
          </c:tx>
          <c:invertIfNegative val="0"/>
          <c:cat>
            <c:strRef>
              <c:f>'TL Gym, Field, Games'!$A$5:$A$43</c:f>
              <c:strCache>
                <c:ptCount val="38"/>
                <c:pt idx="0">
                  <c:v>2017/10/02</c:v>
                </c:pt>
                <c:pt idx="1">
                  <c:v>2017/10/03</c:v>
                </c:pt>
                <c:pt idx="2">
                  <c:v>2017/10/04</c:v>
                </c:pt>
                <c:pt idx="3">
                  <c:v>2017/10/05</c:v>
                </c:pt>
                <c:pt idx="4">
                  <c:v>2017/10/06</c:v>
                </c:pt>
                <c:pt idx="5">
                  <c:v>2017/10/07</c:v>
                </c:pt>
                <c:pt idx="6">
                  <c:v>2017/10/08</c:v>
                </c:pt>
                <c:pt idx="7">
                  <c:v>2017/10/09</c:v>
                </c:pt>
                <c:pt idx="8">
                  <c:v>2017/10/10</c:v>
                </c:pt>
                <c:pt idx="9">
                  <c:v>2017/10/11</c:v>
                </c:pt>
                <c:pt idx="10">
                  <c:v>2017/10/12</c:v>
                </c:pt>
                <c:pt idx="11">
                  <c:v>2017/10/13</c:v>
                </c:pt>
                <c:pt idx="12">
                  <c:v>2017/10/14</c:v>
                </c:pt>
                <c:pt idx="13">
                  <c:v>2017/10/15</c:v>
                </c:pt>
                <c:pt idx="14">
                  <c:v>2017/10/16</c:v>
                </c:pt>
                <c:pt idx="15">
                  <c:v>2017/10/17</c:v>
                </c:pt>
                <c:pt idx="16">
                  <c:v>2017/10/18</c:v>
                </c:pt>
                <c:pt idx="17">
                  <c:v>2017/10/19</c:v>
                </c:pt>
                <c:pt idx="18">
                  <c:v>2017/10/20</c:v>
                </c:pt>
                <c:pt idx="19">
                  <c:v>2017/10/21</c:v>
                </c:pt>
                <c:pt idx="20">
                  <c:v>2017/10/22</c:v>
                </c:pt>
                <c:pt idx="21">
                  <c:v>2017/10/23</c:v>
                </c:pt>
                <c:pt idx="22">
                  <c:v>2017/10/24</c:v>
                </c:pt>
                <c:pt idx="23">
                  <c:v>2017/10/25</c:v>
                </c:pt>
                <c:pt idx="24">
                  <c:v>2017/10/26</c:v>
                </c:pt>
                <c:pt idx="25">
                  <c:v>2017/10/27</c:v>
                </c:pt>
                <c:pt idx="26">
                  <c:v>2017/10/28</c:v>
                </c:pt>
                <c:pt idx="27">
                  <c:v>2017/10/29</c:v>
                </c:pt>
                <c:pt idx="28">
                  <c:v>2017/10/30</c:v>
                </c:pt>
                <c:pt idx="29">
                  <c:v>2017/10/31</c:v>
                </c:pt>
                <c:pt idx="30">
                  <c:v>2017/11/01</c:v>
                </c:pt>
                <c:pt idx="31">
                  <c:v>2017/11/02</c:v>
                </c:pt>
                <c:pt idx="32">
                  <c:v>2017/11/03</c:v>
                </c:pt>
                <c:pt idx="33">
                  <c:v>2017/11/04</c:v>
                </c:pt>
                <c:pt idx="34">
                  <c:v>2017/11/05</c:v>
                </c:pt>
                <c:pt idx="35">
                  <c:v>2017/11/06</c:v>
                </c:pt>
                <c:pt idx="36">
                  <c:v>2017/11/07</c:v>
                </c:pt>
                <c:pt idx="37">
                  <c:v>2017/11/08</c:v>
                </c:pt>
              </c:strCache>
            </c:strRef>
          </c:cat>
          <c:val>
            <c:numRef>
              <c:f>'TL Gym, Field, Games'!$C$5:$C$43</c:f>
              <c:numCache>
                <c:formatCode>General</c:formatCode>
                <c:ptCount val="38"/>
                <c:pt idx="0">
                  <c:v>0</c:v>
                </c:pt>
                <c:pt idx="1">
                  <c:v>0</c:v>
                </c:pt>
                <c:pt idx="2">
                  <c:v>0</c:v>
                </c:pt>
                <c:pt idx="3">
                  <c:v>330.10909090909087</c:v>
                </c:pt>
                <c:pt idx="4">
                  <c:v>0</c:v>
                </c:pt>
                <c:pt idx="5">
                  <c:v>0</c:v>
                </c:pt>
                <c:pt idx="6">
                  <c:v>0</c:v>
                </c:pt>
                <c:pt idx="7">
                  <c:v>0</c:v>
                </c:pt>
                <c:pt idx="8">
                  <c:v>208.86363636363637</c:v>
                </c:pt>
                <c:pt idx="9">
                  <c:v>375</c:v>
                </c:pt>
                <c:pt idx="10">
                  <c:v>330.10909090909087</c:v>
                </c:pt>
                <c:pt idx="11">
                  <c:v>0</c:v>
                </c:pt>
                <c:pt idx="12">
                  <c:v>0</c:v>
                </c:pt>
                <c:pt idx="13">
                  <c:v>0</c:v>
                </c:pt>
                <c:pt idx="14">
                  <c:v>0</c:v>
                </c:pt>
                <c:pt idx="15">
                  <c:v>20.454545454545453</c:v>
                </c:pt>
                <c:pt idx="16">
                  <c:v>580.90909090909088</c:v>
                </c:pt>
                <c:pt idx="17">
                  <c:v>0</c:v>
                </c:pt>
                <c:pt idx="18">
                  <c:v>0</c:v>
                </c:pt>
                <c:pt idx="19">
                  <c:v>0</c:v>
                </c:pt>
                <c:pt idx="20">
                  <c:v>0</c:v>
                </c:pt>
                <c:pt idx="21">
                  <c:v>0</c:v>
                </c:pt>
                <c:pt idx="22">
                  <c:v>140</c:v>
                </c:pt>
                <c:pt idx="23">
                  <c:v>381.81818181818181</c:v>
                </c:pt>
                <c:pt idx="24">
                  <c:v>28.636363636363637</c:v>
                </c:pt>
                <c:pt idx="25">
                  <c:v>0</c:v>
                </c:pt>
                <c:pt idx="26">
                  <c:v>0</c:v>
                </c:pt>
                <c:pt idx="27">
                  <c:v>0</c:v>
                </c:pt>
                <c:pt idx="28">
                  <c:v>41.363636363636367</c:v>
                </c:pt>
                <c:pt idx="29">
                  <c:v>231.36363636363637</c:v>
                </c:pt>
                <c:pt idx="30">
                  <c:v>285.68181818181819</c:v>
                </c:pt>
                <c:pt idx="31">
                  <c:v>454.88636363636363</c:v>
                </c:pt>
                <c:pt idx="32">
                  <c:v>0</c:v>
                </c:pt>
                <c:pt idx="33">
                  <c:v>0</c:v>
                </c:pt>
                <c:pt idx="34">
                  <c:v>0</c:v>
                </c:pt>
                <c:pt idx="35">
                  <c:v>25</c:v>
                </c:pt>
                <c:pt idx="36">
                  <c:v>280</c:v>
                </c:pt>
                <c:pt idx="37">
                  <c:v>123.63636363636364</c:v>
                </c:pt>
              </c:numCache>
            </c:numRef>
          </c:val>
          <c:extLst xmlns:c16r2="http://schemas.microsoft.com/office/drawing/2015/06/chart">
            <c:ext xmlns:c16="http://schemas.microsoft.com/office/drawing/2014/chart" uri="{C3380CC4-5D6E-409C-BE32-E72D297353CC}">
              <c16:uniqueId val="{00000001-A3CA-4613-802F-C2F3966B960D}"/>
            </c:ext>
          </c:extLst>
        </c:ser>
        <c:ser>
          <c:idx val="3"/>
          <c:order val="3"/>
          <c:tx>
            <c:strRef>
              <c:f>'TL Gym, Field, Games'!$E$4</c:f>
              <c:strCache>
                <c:ptCount val="1"/>
                <c:pt idx="0">
                  <c:v>Average of Total</c:v>
                </c:pt>
              </c:strCache>
            </c:strRef>
          </c:tx>
          <c:invertIfNegative val="0"/>
          <c:cat>
            <c:strRef>
              <c:f>'TL Gym, Field, Games'!$A$5:$A$43</c:f>
              <c:strCache>
                <c:ptCount val="38"/>
                <c:pt idx="0">
                  <c:v>2017/10/02</c:v>
                </c:pt>
                <c:pt idx="1">
                  <c:v>2017/10/03</c:v>
                </c:pt>
                <c:pt idx="2">
                  <c:v>2017/10/04</c:v>
                </c:pt>
                <c:pt idx="3">
                  <c:v>2017/10/05</c:v>
                </c:pt>
                <c:pt idx="4">
                  <c:v>2017/10/06</c:v>
                </c:pt>
                <c:pt idx="5">
                  <c:v>2017/10/07</c:v>
                </c:pt>
                <c:pt idx="6">
                  <c:v>2017/10/08</c:v>
                </c:pt>
                <c:pt idx="7">
                  <c:v>2017/10/09</c:v>
                </c:pt>
                <c:pt idx="8">
                  <c:v>2017/10/10</c:v>
                </c:pt>
                <c:pt idx="9">
                  <c:v>2017/10/11</c:v>
                </c:pt>
                <c:pt idx="10">
                  <c:v>2017/10/12</c:v>
                </c:pt>
                <c:pt idx="11">
                  <c:v>2017/10/13</c:v>
                </c:pt>
                <c:pt idx="12">
                  <c:v>2017/10/14</c:v>
                </c:pt>
                <c:pt idx="13">
                  <c:v>2017/10/15</c:v>
                </c:pt>
                <c:pt idx="14">
                  <c:v>2017/10/16</c:v>
                </c:pt>
                <c:pt idx="15">
                  <c:v>2017/10/17</c:v>
                </c:pt>
                <c:pt idx="16">
                  <c:v>2017/10/18</c:v>
                </c:pt>
                <c:pt idx="17">
                  <c:v>2017/10/19</c:v>
                </c:pt>
                <c:pt idx="18">
                  <c:v>2017/10/20</c:v>
                </c:pt>
                <c:pt idx="19">
                  <c:v>2017/10/21</c:v>
                </c:pt>
                <c:pt idx="20">
                  <c:v>2017/10/22</c:v>
                </c:pt>
                <c:pt idx="21">
                  <c:v>2017/10/23</c:v>
                </c:pt>
                <c:pt idx="22">
                  <c:v>2017/10/24</c:v>
                </c:pt>
                <c:pt idx="23">
                  <c:v>2017/10/25</c:v>
                </c:pt>
                <c:pt idx="24">
                  <c:v>2017/10/26</c:v>
                </c:pt>
                <c:pt idx="25">
                  <c:v>2017/10/27</c:v>
                </c:pt>
                <c:pt idx="26">
                  <c:v>2017/10/28</c:v>
                </c:pt>
                <c:pt idx="27">
                  <c:v>2017/10/29</c:v>
                </c:pt>
                <c:pt idx="28">
                  <c:v>2017/10/30</c:v>
                </c:pt>
                <c:pt idx="29">
                  <c:v>2017/10/31</c:v>
                </c:pt>
                <c:pt idx="30">
                  <c:v>2017/11/01</c:v>
                </c:pt>
                <c:pt idx="31">
                  <c:v>2017/11/02</c:v>
                </c:pt>
                <c:pt idx="32">
                  <c:v>2017/11/03</c:v>
                </c:pt>
                <c:pt idx="33">
                  <c:v>2017/11/04</c:v>
                </c:pt>
                <c:pt idx="34">
                  <c:v>2017/11/05</c:v>
                </c:pt>
                <c:pt idx="35">
                  <c:v>2017/11/06</c:v>
                </c:pt>
                <c:pt idx="36">
                  <c:v>2017/11/07</c:v>
                </c:pt>
                <c:pt idx="37">
                  <c:v>2017/11/08</c:v>
                </c:pt>
              </c:strCache>
            </c:strRef>
          </c:cat>
          <c:val>
            <c:numRef>
              <c:f>'TL Gym, Field, Games'!$E$5:$E$43</c:f>
              <c:numCache>
                <c:formatCode>General</c:formatCode>
                <c:ptCount val="38"/>
                <c:pt idx="0">
                  <c:v>0</c:v>
                </c:pt>
                <c:pt idx="1">
                  <c:v>227.04545454545453</c:v>
                </c:pt>
                <c:pt idx="2">
                  <c:v>0</c:v>
                </c:pt>
                <c:pt idx="3">
                  <c:v>616.4727272727273</c:v>
                </c:pt>
                <c:pt idx="4">
                  <c:v>0</c:v>
                </c:pt>
                <c:pt idx="5">
                  <c:v>0</c:v>
                </c:pt>
                <c:pt idx="6">
                  <c:v>0</c:v>
                </c:pt>
                <c:pt idx="7">
                  <c:v>0</c:v>
                </c:pt>
                <c:pt idx="8">
                  <c:v>328.86363636363637</c:v>
                </c:pt>
                <c:pt idx="9">
                  <c:v>375</c:v>
                </c:pt>
                <c:pt idx="10">
                  <c:v>626.69999999999993</c:v>
                </c:pt>
                <c:pt idx="11">
                  <c:v>0</c:v>
                </c:pt>
                <c:pt idx="12">
                  <c:v>0</c:v>
                </c:pt>
                <c:pt idx="13">
                  <c:v>0</c:v>
                </c:pt>
                <c:pt idx="14">
                  <c:v>0</c:v>
                </c:pt>
                <c:pt idx="15">
                  <c:v>102.27272727272727</c:v>
                </c:pt>
                <c:pt idx="16">
                  <c:v>630</c:v>
                </c:pt>
                <c:pt idx="17">
                  <c:v>162.27272727272728</c:v>
                </c:pt>
                <c:pt idx="18">
                  <c:v>0</c:v>
                </c:pt>
                <c:pt idx="19">
                  <c:v>0</c:v>
                </c:pt>
                <c:pt idx="20">
                  <c:v>0</c:v>
                </c:pt>
                <c:pt idx="21">
                  <c:v>0</c:v>
                </c:pt>
                <c:pt idx="22">
                  <c:v>268.18181818181819</c:v>
                </c:pt>
                <c:pt idx="23">
                  <c:v>381.81818181818181</c:v>
                </c:pt>
                <c:pt idx="24">
                  <c:v>50.454545454545453</c:v>
                </c:pt>
                <c:pt idx="25">
                  <c:v>0</c:v>
                </c:pt>
                <c:pt idx="26">
                  <c:v>75</c:v>
                </c:pt>
                <c:pt idx="27">
                  <c:v>78.318181818181813</c:v>
                </c:pt>
                <c:pt idx="28">
                  <c:v>57.727272727272727</c:v>
                </c:pt>
                <c:pt idx="29">
                  <c:v>435.68181818181819</c:v>
                </c:pt>
                <c:pt idx="30">
                  <c:v>302.04545454545456</c:v>
                </c:pt>
                <c:pt idx="31">
                  <c:v>670.56818181818187</c:v>
                </c:pt>
                <c:pt idx="32">
                  <c:v>19.09090909090909</c:v>
                </c:pt>
                <c:pt idx="33">
                  <c:v>97.659090909090907</c:v>
                </c:pt>
                <c:pt idx="34">
                  <c:v>0</c:v>
                </c:pt>
                <c:pt idx="35">
                  <c:v>25</c:v>
                </c:pt>
                <c:pt idx="36">
                  <c:v>440.45454545454544</c:v>
                </c:pt>
                <c:pt idx="37">
                  <c:v>159.09090909090909</c:v>
                </c:pt>
              </c:numCache>
            </c:numRef>
          </c:val>
          <c:extLst xmlns:c16r2="http://schemas.microsoft.com/office/drawing/2015/06/chart">
            <c:ext xmlns:c16="http://schemas.microsoft.com/office/drawing/2014/chart" uri="{C3380CC4-5D6E-409C-BE32-E72D297353CC}">
              <c16:uniqueId val="{00000002-A3CA-4613-802F-C2F3966B960D}"/>
            </c:ext>
          </c:extLst>
        </c:ser>
        <c:dLbls>
          <c:showLegendKey val="0"/>
          <c:showVal val="0"/>
          <c:showCatName val="0"/>
          <c:showSerName val="0"/>
          <c:showPercent val="0"/>
          <c:showBubbleSize val="0"/>
        </c:dLbls>
        <c:gapWidth val="150"/>
        <c:axId val="162964992"/>
        <c:axId val="162966912"/>
      </c:barChart>
      <c:lineChart>
        <c:grouping val="standard"/>
        <c:varyColors val="0"/>
        <c:ser>
          <c:idx val="2"/>
          <c:order val="2"/>
          <c:tx>
            <c:strRef>
              <c:f>'TL Gym, Field, Games'!$D$4</c:f>
              <c:strCache>
                <c:ptCount val="1"/>
                <c:pt idx="0">
                  <c:v>Average of Total Game Load</c:v>
                </c:pt>
              </c:strCache>
            </c:strRef>
          </c:tx>
          <c:marker>
            <c:symbol val="none"/>
          </c:marker>
          <c:cat>
            <c:strRef>
              <c:f>'TL Gym, Field, Games'!$A$5:$A$43</c:f>
              <c:strCache>
                <c:ptCount val="38"/>
                <c:pt idx="0">
                  <c:v>2017/10/02</c:v>
                </c:pt>
                <c:pt idx="1">
                  <c:v>2017/10/03</c:v>
                </c:pt>
                <c:pt idx="2">
                  <c:v>2017/10/04</c:v>
                </c:pt>
                <c:pt idx="3">
                  <c:v>2017/10/05</c:v>
                </c:pt>
                <c:pt idx="4">
                  <c:v>2017/10/06</c:v>
                </c:pt>
                <c:pt idx="5">
                  <c:v>2017/10/07</c:v>
                </c:pt>
                <c:pt idx="6">
                  <c:v>2017/10/08</c:v>
                </c:pt>
                <c:pt idx="7">
                  <c:v>2017/10/09</c:v>
                </c:pt>
                <c:pt idx="8">
                  <c:v>2017/10/10</c:v>
                </c:pt>
                <c:pt idx="9">
                  <c:v>2017/10/11</c:v>
                </c:pt>
                <c:pt idx="10">
                  <c:v>2017/10/12</c:v>
                </c:pt>
                <c:pt idx="11">
                  <c:v>2017/10/13</c:v>
                </c:pt>
                <c:pt idx="12">
                  <c:v>2017/10/14</c:v>
                </c:pt>
                <c:pt idx="13">
                  <c:v>2017/10/15</c:v>
                </c:pt>
                <c:pt idx="14">
                  <c:v>2017/10/16</c:v>
                </c:pt>
                <c:pt idx="15">
                  <c:v>2017/10/17</c:v>
                </c:pt>
                <c:pt idx="16">
                  <c:v>2017/10/18</c:v>
                </c:pt>
                <c:pt idx="17">
                  <c:v>2017/10/19</c:v>
                </c:pt>
                <c:pt idx="18">
                  <c:v>2017/10/20</c:v>
                </c:pt>
                <c:pt idx="19">
                  <c:v>2017/10/21</c:v>
                </c:pt>
                <c:pt idx="20">
                  <c:v>2017/10/22</c:v>
                </c:pt>
                <c:pt idx="21">
                  <c:v>2017/10/23</c:v>
                </c:pt>
                <c:pt idx="22">
                  <c:v>2017/10/24</c:v>
                </c:pt>
                <c:pt idx="23">
                  <c:v>2017/10/25</c:v>
                </c:pt>
                <c:pt idx="24">
                  <c:v>2017/10/26</c:v>
                </c:pt>
                <c:pt idx="25">
                  <c:v>2017/10/27</c:v>
                </c:pt>
                <c:pt idx="26">
                  <c:v>2017/10/28</c:v>
                </c:pt>
                <c:pt idx="27">
                  <c:v>2017/10/29</c:v>
                </c:pt>
                <c:pt idx="28">
                  <c:v>2017/10/30</c:v>
                </c:pt>
                <c:pt idx="29">
                  <c:v>2017/10/31</c:v>
                </c:pt>
                <c:pt idx="30">
                  <c:v>2017/11/01</c:v>
                </c:pt>
                <c:pt idx="31">
                  <c:v>2017/11/02</c:v>
                </c:pt>
                <c:pt idx="32">
                  <c:v>2017/11/03</c:v>
                </c:pt>
                <c:pt idx="33">
                  <c:v>2017/11/04</c:v>
                </c:pt>
                <c:pt idx="34">
                  <c:v>2017/11/05</c:v>
                </c:pt>
                <c:pt idx="35">
                  <c:v>2017/11/06</c:v>
                </c:pt>
                <c:pt idx="36">
                  <c:v>2017/11/07</c:v>
                </c:pt>
                <c:pt idx="37">
                  <c:v>2017/11/08</c:v>
                </c:pt>
              </c:strCache>
            </c:strRef>
          </c:cat>
          <c:val>
            <c:numRef>
              <c:f>'TL Gym, Field, Games'!$D$5:$D$43</c:f>
              <c:numCache>
                <c:formatCode>General</c:formatCode>
                <c:ptCount val="3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75</c:v>
                </c:pt>
                <c:pt idx="27">
                  <c:v>78.318181818181813</c:v>
                </c:pt>
                <c:pt idx="28">
                  <c:v>0</c:v>
                </c:pt>
                <c:pt idx="29">
                  <c:v>0</c:v>
                </c:pt>
                <c:pt idx="30">
                  <c:v>0</c:v>
                </c:pt>
                <c:pt idx="31">
                  <c:v>0</c:v>
                </c:pt>
                <c:pt idx="32">
                  <c:v>0</c:v>
                </c:pt>
                <c:pt idx="33">
                  <c:v>97.659090909090907</c:v>
                </c:pt>
                <c:pt idx="34">
                  <c:v>0</c:v>
                </c:pt>
                <c:pt idx="35">
                  <c:v>0</c:v>
                </c:pt>
                <c:pt idx="36">
                  <c:v>0</c:v>
                </c:pt>
                <c:pt idx="37">
                  <c:v>0</c:v>
                </c:pt>
              </c:numCache>
            </c:numRef>
          </c:val>
          <c:smooth val="0"/>
          <c:extLst xmlns:c16r2="http://schemas.microsoft.com/office/drawing/2015/06/chart">
            <c:ext xmlns:c16="http://schemas.microsoft.com/office/drawing/2014/chart" uri="{C3380CC4-5D6E-409C-BE32-E72D297353CC}">
              <c16:uniqueId val="{00000003-A3CA-4613-802F-C2F3966B960D}"/>
            </c:ext>
          </c:extLst>
        </c:ser>
        <c:dLbls>
          <c:showLegendKey val="0"/>
          <c:showVal val="0"/>
          <c:showCatName val="0"/>
          <c:showSerName val="0"/>
          <c:showPercent val="0"/>
          <c:showBubbleSize val="0"/>
        </c:dLbls>
        <c:marker val="1"/>
        <c:smooth val="0"/>
        <c:axId val="162995200"/>
        <c:axId val="162993664"/>
      </c:lineChart>
      <c:catAx>
        <c:axId val="162964992"/>
        <c:scaling>
          <c:orientation val="minMax"/>
        </c:scaling>
        <c:delete val="0"/>
        <c:axPos val="b"/>
        <c:title>
          <c:tx>
            <c:rich>
              <a:bodyPr/>
              <a:lstStyle/>
              <a:p>
                <a:pPr>
                  <a:defRPr/>
                </a:pPr>
                <a:r>
                  <a:rPr lang="en-ZA"/>
                  <a:t>Date</a:t>
                </a:r>
              </a:p>
            </c:rich>
          </c:tx>
          <c:overlay val="0"/>
        </c:title>
        <c:numFmt formatCode="General" sourceLinked="0"/>
        <c:majorTickMark val="out"/>
        <c:minorTickMark val="none"/>
        <c:tickLblPos val="nextTo"/>
        <c:crossAx val="162966912"/>
        <c:crosses val="autoZero"/>
        <c:auto val="1"/>
        <c:lblAlgn val="ctr"/>
        <c:lblOffset val="100"/>
        <c:noMultiLvlLbl val="0"/>
      </c:catAx>
      <c:valAx>
        <c:axId val="162966912"/>
        <c:scaling>
          <c:orientation val="minMax"/>
          <c:max val="700"/>
        </c:scaling>
        <c:delete val="0"/>
        <c:axPos val="l"/>
        <c:majorGridlines/>
        <c:title>
          <c:tx>
            <c:rich>
              <a:bodyPr rot="-5400000" vert="horz"/>
              <a:lstStyle/>
              <a:p>
                <a:pPr>
                  <a:defRPr/>
                </a:pPr>
                <a:r>
                  <a:rPr lang="en-US"/>
                  <a:t>Training Load (AU)</a:t>
                </a:r>
              </a:p>
            </c:rich>
          </c:tx>
          <c:overlay val="0"/>
        </c:title>
        <c:numFmt formatCode="General" sourceLinked="1"/>
        <c:majorTickMark val="out"/>
        <c:minorTickMark val="none"/>
        <c:tickLblPos val="nextTo"/>
        <c:crossAx val="162964992"/>
        <c:crosses val="autoZero"/>
        <c:crossBetween val="between"/>
      </c:valAx>
      <c:valAx>
        <c:axId val="162993664"/>
        <c:scaling>
          <c:orientation val="minMax"/>
        </c:scaling>
        <c:delete val="0"/>
        <c:axPos val="r"/>
        <c:numFmt formatCode="General" sourceLinked="1"/>
        <c:majorTickMark val="out"/>
        <c:minorTickMark val="none"/>
        <c:tickLblPos val="nextTo"/>
        <c:crossAx val="162995200"/>
        <c:crosses val="max"/>
        <c:crossBetween val="between"/>
      </c:valAx>
      <c:catAx>
        <c:axId val="162995200"/>
        <c:scaling>
          <c:orientation val="minMax"/>
        </c:scaling>
        <c:delete val="1"/>
        <c:axPos val="b"/>
        <c:numFmt formatCode="General" sourceLinked="1"/>
        <c:majorTickMark val="out"/>
        <c:minorTickMark val="none"/>
        <c:tickLblPos val="nextTo"/>
        <c:crossAx val="162993664"/>
        <c:crosses val="autoZero"/>
        <c:auto val="1"/>
        <c:lblAlgn val="ctr"/>
        <c:lblOffset val="100"/>
        <c:noMultiLvlLbl val="0"/>
      </c:catAx>
    </c:plotArea>
    <c:legend>
      <c:legendPos val="r"/>
      <c:overlay val="0"/>
    </c:legend>
    <c:plotVisOnly val="1"/>
    <c:dispBlanksAs val="gap"/>
    <c:showDLblsOverMax val="0"/>
  </c:chart>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ZA"/>
  <c:roundedCorners val="0"/>
  <mc:AlternateContent xmlns:mc="http://schemas.openxmlformats.org/markup-compatibility/2006">
    <mc:Choice xmlns:c14="http://schemas.microsoft.com/office/drawing/2007/8/2/chart" Requires="c14">
      <c14:style val="102"/>
    </mc:Choice>
    <mc:Fallback>
      <c:style val="2"/>
    </mc:Fallback>
  </mc:AlternateContent>
  <c:pivotSource>
    <c:name>[Maties 7s Load Monitoring (Autosaved).xlsx]GPS Chart!PivotTable1</c:name>
    <c:fmtId val="0"/>
  </c:pivotSource>
  <c:chart>
    <c:title>
      <c:tx>
        <c:rich>
          <a:bodyPr/>
          <a:lstStyle/>
          <a:p>
            <a:pPr>
              <a:defRPr/>
            </a:pPr>
            <a:r>
              <a:rPr lang="en-US"/>
              <a:t>GPS Stats</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barChart>
        <c:barDir val="col"/>
        <c:grouping val="clustered"/>
        <c:varyColors val="0"/>
        <c:ser>
          <c:idx val="0"/>
          <c:order val="0"/>
          <c:tx>
            <c:strRef>
              <c:f>'GPS Chart'!$B$5</c:f>
              <c:strCache>
                <c:ptCount val="1"/>
                <c:pt idx="0">
                  <c:v>Average of Distance  Total (m)</c:v>
                </c:pt>
              </c:strCache>
            </c:strRef>
          </c:tx>
          <c:invertIfNegative val="0"/>
          <c:cat>
            <c:strRef>
              <c:f>'GPS Chart'!$A$6:$A$21</c:f>
              <c:strCache>
                <c:ptCount val="15"/>
                <c:pt idx="0">
                  <c:v>2017/10/10</c:v>
                </c:pt>
                <c:pt idx="1">
                  <c:v>2017/10/11</c:v>
                </c:pt>
                <c:pt idx="2">
                  <c:v>2017/10/17</c:v>
                </c:pt>
                <c:pt idx="3">
                  <c:v>2017/10/18</c:v>
                </c:pt>
                <c:pt idx="4">
                  <c:v>2017/10/19</c:v>
                </c:pt>
                <c:pt idx="5">
                  <c:v>2017/10/25</c:v>
                </c:pt>
                <c:pt idx="6">
                  <c:v>2017/10/26</c:v>
                </c:pt>
                <c:pt idx="7">
                  <c:v>2017/10/31</c:v>
                </c:pt>
                <c:pt idx="8">
                  <c:v>2017/11/01</c:v>
                </c:pt>
                <c:pt idx="9">
                  <c:v>2017/11/02</c:v>
                </c:pt>
                <c:pt idx="10">
                  <c:v>2017/11/07</c:v>
                </c:pt>
                <c:pt idx="11">
                  <c:v>2017/11/08</c:v>
                </c:pt>
                <c:pt idx="12">
                  <c:v>2017/11/09</c:v>
                </c:pt>
                <c:pt idx="13">
                  <c:v>2017/11/15</c:v>
                </c:pt>
                <c:pt idx="14">
                  <c:v>2017/11/16</c:v>
                </c:pt>
              </c:strCache>
            </c:strRef>
          </c:cat>
          <c:val>
            <c:numRef>
              <c:f>'GPS Chart'!$B$6:$B$21</c:f>
              <c:numCache>
                <c:formatCode>0</c:formatCode>
                <c:ptCount val="15"/>
                <c:pt idx="0">
                  <c:v>2655</c:v>
                </c:pt>
                <c:pt idx="1">
                  <c:v>2567.75</c:v>
                </c:pt>
                <c:pt idx="2">
                  <c:v>3873.25</c:v>
                </c:pt>
                <c:pt idx="3">
                  <c:v>4810</c:v>
                </c:pt>
                <c:pt idx="4">
                  <c:v>2708.3333333333335</c:v>
                </c:pt>
                <c:pt idx="5">
                  <c:v>6632.75</c:v>
                </c:pt>
                <c:pt idx="6">
                  <c:v>2615.25</c:v>
                </c:pt>
                <c:pt idx="7">
                  <c:v>3586</c:v>
                </c:pt>
                <c:pt idx="8">
                  <c:v>3744.5</c:v>
                </c:pt>
                <c:pt idx="9">
                  <c:v>4946.5</c:v>
                </c:pt>
                <c:pt idx="10">
                  <c:v>3907</c:v>
                </c:pt>
                <c:pt idx="11">
                  <c:v>3569.75</c:v>
                </c:pt>
                <c:pt idx="12">
                  <c:v>2215.25</c:v>
                </c:pt>
                <c:pt idx="13">
                  <c:v>4020</c:v>
                </c:pt>
                <c:pt idx="14">
                  <c:v>4454.5</c:v>
                </c:pt>
              </c:numCache>
            </c:numRef>
          </c:val>
          <c:extLst xmlns:c16r2="http://schemas.microsoft.com/office/drawing/2015/06/chart">
            <c:ext xmlns:c16="http://schemas.microsoft.com/office/drawing/2014/chart" uri="{C3380CC4-5D6E-409C-BE32-E72D297353CC}">
              <c16:uniqueId val="{00000000-934D-46F1-8751-B9050ED0CD98}"/>
            </c:ext>
          </c:extLst>
        </c:ser>
        <c:dLbls>
          <c:showLegendKey val="0"/>
          <c:showVal val="0"/>
          <c:showCatName val="0"/>
          <c:showSerName val="0"/>
          <c:showPercent val="0"/>
          <c:showBubbleSize val="0"/>
        </c:dLbls>
        <c:gapWidth val="150"/>
        <c:axId val="163615872"/>
        <c:axId val="163617792"/>
      </c:barChart>
      <c:lineChart>
        <c:grouping val="standard"/>
        <c:varyColors val="0"/>
        <c:ser>
          <c:idx val="1"/>
          <c:order val="1"/>
          <c:tx>
            <c:strRef>
              <c:f>'GPS Chart'!$C$5</c:f>
              <c:strCache>
                <c:ptCount val="1"/>
                <c:pt idx="0">
                  <c:v>Average of Hi Intensity Deceleration (3m/s/s)</c:v>
                </c:pt>
              </c:strCache>
            </c:strRef>
          </c:tx>
          <c:marker>
            <c:symbol val="none"/>
          </c:marker>
          <c:cat>
            <c:strRef>
              <c:f>'GPS Chart'!$A$6:$A$21</c:f>
              <c:strCache>
                <c:ptCount val="15"/>
                <c:pt idx="0">
                  <c:v>2017/10/10</c:v>
                </c:pt>
                <c:pt idx="1">
                  <c:v>2017/10/11</c:v>
                </c:pt>
                <c:pt idx="2">
                  <c:v>2017/10/17</c:v>
                </c:pt>
                <c:pt idx="3">
                  <c:v>2017/10/18</c:v>
                </c:pt>
                <c:pt idx="4">
                  <c:v>2017/10/19</c:v>
                </c:pt>
                <c:pt idx="5">
                  <c:v>2017/10/25</c:v>
                </c:pt>
                <c:pt idx="6">
                  <c:v>2017/10/26</c:v>
                </c:pt>
                <c:pt idx="7">
                  <c:v>2017/10/31</c:v>
                </c:pt>
                <c:pt idx="8">
                  <c:v>2017/11/01</c:v>
                </c:pt>
                <c:pt idx="9">
                  <c:v>2017/11/02</c:v>
                </c:pt>
                <c:pt idx="10">
                  <c:v>2017/11/07</c:v>
                </c:pt>
                <c:pt idx="11">
                  <c:v>2017/11/08</c:v>
                </c:pt>
                <c:pt idx="12">
                  <c:v>2017/11/09</c:v>
                </c:pt>
                <c:pt idx="13">
                  <c:v>2017/11/15</c:v>
                </c:pt>
                <c:pt idx="14">
                  <c:v>2017/11/16</c:v>
                </c:pt>
              </c:strCache>
            </c:strRef>
          </c:cat>
          <c:val>
            <c:numRef>
              <c:f>'GPS Chart'!$C$6:$C$21</c:f>
              <c:numCache>
                <c:formatCode>0</c:formatCode>
                <c:ptCount val="15"/>
                <c:pt idx="0">
                  <c:v>11.75</c:v>
                </c:pt>
                <c:pt idx="1">
                  <c:v>50.5</c:v>
                </c:pt>
                <c:pt idx="2">
                  <c:v>17</c:v>
                </c:pt>
                <c:pt idx="3">
                  <c:v>35</c:v>
                </c:pt>
                <c:pt idx="4">
                  <c:v>8.6666666666666661</c:v>
                </c:pt>
                <c:pt idx="5">
                  <c:v>38.75</c:v>
                </c:pt>
                <c:pt idx="6">
                  <c:v>7</c:v>
                </c:pt>
                <c:pt idx="7">
                  <c:v>14</c:v>
                </c:pt>
                <c:pt idx="8">
                  <c:v>18.75</c:v>
                </c:pt>
                <c:pt idx="9">
                  <c:v>16.75</c:v>
                </c:pt>
                <c:pt idx="10">
                  <c:v>28.666666666666668</c:v>
                </c:pt>
                <c:pt idx="11">
                  <c:v>15.75</c:v>
                </c:pt>
                <c:pt idx="12">
                  <c:v>18</c:v>
                </c:pt>
                <c:pt idx="13">
                  <c:v>33.75</c:v>
                </c:pt>
                <c:pt idx="14">
                  <c:v>18.75</c:v>
                </c:pt>
              </c:numCache>
            </c:numRef>
          </c:val>
          <c:smooth val="0"/>
          <c:extLst xmlns:c16r2="http://schemas.microsoft.com/office/drawing/2015/06/chart">
            <c:ext xmlns:c16="http://schemas.microsoft.com/office/drawing/2014/chart" uri="{C3380CC4-5D6E-409C-BE32-E72D297353CC}">
              <c16:uniqueId val="{00000001-934D-46F1-8751-B9050ED0CD98}"/>
            </c:ext>
          </c:extLst>
        </c:ser>
        <c:ser>
          <c:idx val="2"/>
          <c:order val="2"/>
          <c:tx>
            <c:strRef>
              <c:f>'GPS Chart'!$D$5</c:f>
              <c:strCache>
                <c:ptCount val="1"/>
                <c:pt idx="0">
                  <c:v>Average of Hi Intensity Acceleration (3m/s/s)</c:v>
                </c:pt>
              </c:strCache>
            </c:strRef>
          </c:tx>
          <c:marker>
            <c:symbol val="none"/>
          </c:marker>
          <c:cat>
            <c:strRef>
              <c:f>'GPS Chart'!$A$6:$A$21</c:f>
              <c:strCache>
                <c:ptCount val="15"/>
                <c:pt idx="0">
                  <c:v>2017/10/10</c:v>
                </c:pt>
                <c:pt idx="1">
                  <c:v>2017/10/11</c:v>
                </c:pt>
                <c:pt idx="2">
                  <c:v>2017/10/17</c:v>
                </c:pt>
                <c:pt idx="3">
                  <c:v>2017/10/18</c:v>
                </c:pt>
                <c:pt idx="4">
                  <c:v>2017/10/19</c:v>
                </c:pt>
                <c:pt idx="5">
                  <c:v>2017/10/25</c:v>
                </c:pt>
                <c:pt idx="6">
                  <c:v>2017/10/26</c:v>
                </c:pt>
                <c:pt idx="7">
                  <c:v>2017/10/31</c:v>
                </c:pt>
                <c:pt idx="8">
                  <c:v>2017/11/01</c:v>
                </c:pt>
                <c:pt idx="9">
                  <c:v>2017/11/02</c:v>
                </c:pt>
                <c:pt idx="10">
                  <c:v>2017/11/07</c:v>
                </c:pt>
                <c:pt idx="11">
                  <c:v>2017/11/08</c:v>
                </c:pt>
                <c:pt idx="12">
                  <c:v>2017/11/09</c:v>
                </c:pt>
                <c:pt idx="13">
                  <c:v>2017/11/15</c:v>
                </c:pt>
                <c:pt idx="14">
                  <c:v>2017/11/16</c:v>
                </c:pt>
              </c:strCache>
            </c:strRef>
          </c:cat>
          <c:val>
            <c:numRef>
              <c:f>'GPS Chart'!$D$6:$D$21</c:f>
              <c:numCache>
                <c:formatCode>0</c:formatCode>
                <c:ptCount val="15"/>
                <c:pt idx="0">
                  <c:v>14.5</c:v>
                </c:pt>
                <c:pt idx="1">
                  <c:v>44.75</c:v>
                </c:pt>
                <c:pt idx="2">
                  <c:v>13.5</c:v>
                </c:pt>
                <c:pt idx="3">
                  <c:v>33</c:v>
                </c:pt>
                <c:pt idx="4">
                  <c:v>8.3333333333333339</c:v>
                </c:pt>
                <c:pt idx="5">
                  <c:v>50</c:v>
                </c:pt>
                <c:pt idx="6">
                  <c:v>20.75</c:v>
                </c:pt>
                <c:pt idx="7">
                  <c:v>21</c:v>
                </c:pt>
                <c:pt idx="8">
                  <c:v>33.75</c:v>
                </c:pt>
                <c:pt idx="9">
                  <c:v>21.25</c:v>
                </c:pt>
                <c:pt idx="10">
                  <c:v>18.666666666666668</c:v>
                </c:pt>
                <c:pt idx="11">
                  <c:v>29.25</c:v>
                </c:pt>
                <c:pt idx="12">
                  <c:v>22.5</c:v>
                </c:pt>
                <c:pt idx="13">
                  <c:v>33.25</c:v>
                </c:pt>
                <c:pt idx="14">
                  <c:v>12.25</c:v>
                </c:pt>
              </c:numCache>
            </c:numRef>
          </c:val>
          <c:smooth val="0"/>
          <c:extLst xmlns:c16r2="http://schemas.microsoft.com/office/drawing/2015/06/chart">
            <c:ext xmlns:c16="http://schemas.microsoft.com/office/drawing/2014/chart" uri="{C3380CC4-5D6E-409C-BE32-E72D297353CC}">
              <c16:uniqueId val="{00000002-934D-46F1-8751-B9050ED0CD98}"/>
            </c:ext>
          </c:extLst>
        </c:ser>
        <c:ser>
          <c:idx val="3"/>
          <c:order val="3"/>
          <c:tx>
            <c:strRef>
              <c:f>'GPS Chart'!$E$5</c:f>
              <c:strCache>
                <c:ptCount val="1"/>
                <c:pt idx="0">
                  <c:v>Average of Hi-Intensity Efforts (+18km/h)</c:v>
                </c:pt>
              </c:strCache>
            </c:strRef>
          </c:tx>
          <c:marker>
            <c:symbol val="none"/>
          </c:marker>
          <c:cat>
            <c:strRef>
              <c:f>'GPS Chart'!$A$6:$A$21</c:f>
              <c:strCache>
                <c:ptCount val="15"/>
                <c:pt idx="0">
                  <c:v>2017/10/10</c:v>
                </c:pt>
                <c:pt idx="1">
                  <c:v>2017/10/11</c:v>
                </c:pt>
                <c:pt idx="2">
                  <c:v>2017/10/17</c:v>
                </c:pt>
                <c:pt idx="3">
                  <c:v>2017/10/18</c:v>
                </c:pt>
                <c:pt idx="4">
                  <c:v>2017/10/19</c:v>
                </c:pt>
                <c:pt idx="5">
                  <c:v>2017/10/25</c:v>
                </c:pt>
                <c:pt idx="6">
                  <c:v>2017/10/26</c:v>
                </c:pt>
                <c:pt idx="7">
                  <c:v>2017/10/31</c:v>
                </c:pt>
                <c:pt idx="8">
                  <c:v>2017/11/01</c:v>
                </c:pt>
                <c:pt idx="9">
                  <c:v>2017/11/02</c:v>
                </c:pt>
                <c:pt idx="10">
                  <c:v>2017/11/07</c:v>
                </c:pt>
                <c:pt idx="11">
                  <c:v>2017/11/08</c:v>
                </c:pt>
                <c:pt idx="12">
                  <c:v>2017/11/09</c:v>
                </c:pt>
                <c:pt idx="13">
                  <c:v>2017/11/15</c:v>
                </c:pt>
                <c:pt idx="14">
                  <c:v>2017/11/16</c:v>
                </c:pt>
              </c:strCache>
            </c:strRef>
          </c:cat>
          <c:val>
            <c:numRef>
              <c:f>'GPS Chart'!$E$6:$E$21</c:f>
              <c:numCache>
                <c:formatCode>0</c:formatCode>
                <c:ptCount val="15"/>
                <c:pt idx="0">
                  <c:v>20.5</c:v>
                </c:pt>
                <c:pt idx="1">
                  <c:v>15.75</c:v>
                </c:pt>
                <c:pt idx="2">
                  <c:v>17.5</c:v>
                </c:pt>
                <c:pt idx="3">
                  <c:v>27</c:v>
                </c:pt>
                <c:pt idx="4">
                  <c:v>15</c:v>
                </c:pt>
                <c:pt idx="5">
                  <c:v>35.5</c:v>
                </c:pt>
                <c:pt idx="6">
                  <c:v>16.5</c:v>
                </c:pt>
                <c:pt idx="7">
                  <c:v>15.5</c:v>
                </c:pt>
                <c:pt idx="8">
                  <c:v>25.75</c:v>
                </c:pt>
                <c:pt idx="9">
                  <c:v>26.25</c:v>
                </c:pt>
                <c:pt idx="10">
                  <c:v>22.666666666666668</c:v>
                </c:pt>
                <c:pt idx="11">
                  <c:v>32</c:v>
                </c:pt>
                <c:pt idx="12">
                  <c:v>17</c:v>
                </c:pt>
                <c:pt idx="13">
                  <c:v>24.75</c:v>
                </c:pt>
                <c:pt idx="14">
                  <c:v>24</c:v>
                </c:pt>
              </c:numCache>
            </c:numRef>
          </c:val>
          <c:smooth val="0"/>
          <c:extLst xmlns:c16r2="http://schemas.microsoft.com/office/drawing/2015/06/chart">
            <c:ext xmlns:c16="http://schemas.microsoft.com/office/drawing/2014/chart" uri="{C3380CC4-5D6E-409C-BE32-E72D297353CC}">
              <c16:uniqueId val="{00000003-934D-46F1-8751-B9050ED0CD98}"/>
            </c:ext>
          </c:extLst>
        </c:ser>
        <c:dLbls>
          <c:showLegendKey val="0"/>
          <c:showVal val="0"/>
          <c:showCatName val="0"/>
          <c:showSerName val="0"/>
          <c:showPercent val="0"/>
          <c:showBubbleSize val="0"/>
        </c:dLbls>
        <c:marker val="1"/>
        <c:smooth val="0"/>
        <c:axId val="163630080"/>
        <c:axId val="163628160"/>
      </c:lineChart>
      <c:catAx>
        <c:axId val="163615872"/>
        <c:scaling>
          <c:orientation val="minMax"/>
        </c:scaling>
        <c:delete val="0"/>
        <c:axPos val="b"/>
        <c:title>
          <c:tx>
            <c:rich>
              <a:bodyPr/>
              <a:lstStyle/>
              <a:p>
                <a:pPr>
                  <a:defRPr/>
                </a:pPr>
                <a:r>
                  <a:rPr lang="en-US"/>
                  <a:t>Date</a:t>
                </a:r>
              </a:p>
            </c:rich>
          </c:tx>
          <c:overlay val="0"/>
        </c:title>
        <c:numFmt formatCode="General" sourceLinked="0"/>
        <c:majorTickMark val="out"/>
        <c:minorTickMark val="none"/>
        <c:tickLblPos val="nextTo"/>
        <c:crossAx val="163617792"/>
        <c:crosses val="autoZero"/>
        <c:auto val="1"/>
        <c:lblAlgn val="ctr"/>
        <c:lblOffset val="100"/>
        <c:noMultiLvlLbl val="0"/>
      </c:catAx>
      <c:valAx>
        <c:axId val="163617792"/>
        <c:scaling>
          <c:orientation val="minMax"/>
        </c:scaling>
        <c:delete val="0"/>
        <c:axPos val="l"/>
        <c:majorGridlines/>
        <c:title>
          <c:tx>
            <c:rich>
              <a:bodyPr rot="-5400000" vert="horz"/>
              <a:lstStyle/>
              <a:p>
                <a:pPr>
                  <a:defRPr/>
                </a:pPr>
                <a:r>
                  <a:rPr lang="en-US"/>
                  <a:t>Distance (m)</a:t>
                </a:r>
              </a:p>
            </c:rich>
          </c:tx>
          <c:overlay val="0"/>
        </c:title>
        <c:numFmt formatCode="0" sourceLinked="1"/>
        <c:majorTickMark val="out"/>
        <c:minorTickMark val="none"/>
        <c:tickLblPos val="nextTo"/>
        <c:crossAx val="163615872"/>
        <c:crosses val="autoZero"/>
        <c:crossBetween val="between"/>
      </c:valAx>
      <c:valAx>
        <c:axId val="163628160"/>
        <c:scaling>
          <c:orientation val="minMax"/>
        </c:scaling>
        <c:delete val="0"/>
        <c:axPos val="r"/>
        <c:title>
          <c:tx>
            <c:rich>
              <a:bodyPr rot="-5400000" vert="horz"/>
              <a:lstStyle/>
              <a:p>
                <a:pPr>
                  <a:defRPr/>
                </a:pPr>
                <a:r>
                  <a:rPr lang="en-US"/>
                  <a:t>Nr of efforts</a:t>
                </a:r>
              </a:p>
            </c:rich>
          </c:tx>
          <c:overlay val="0"/>
        </c:title>
        <c:numFmt formatCode="0" sourceLinked="1"/>
        <c:majorTickMark val="out"/>
        <c:minorTickMark val="none"/>
        <c:tickLblPos val="nextTo"/>
        <c:crossAx val="163630080"/>
        <c:crosses val="max"/>
        <c:crossBetween val="between"/>
      </c:valAx>
      <c:catAx>
        <c:axId val="163630080"/>
        <c:scaling>
          <c:orientation val="minMax"/>
        </c:scaling>
        <c:delete val="1"/>
        <c:axPos val="b"/>
        <c:numFmt formatCode="General" sourceLinked="1"/>
        <c:majorTickMark val="out"/>
        <c:minorTickMark val="none"/>
        <c:tickLblPos val="nextTo"/>
        <c:crossAx val="163628160"/>
        <c:crosses val="autoZero"/>
        <c:auto val="1"/>
        <c:lblAlgn val="ctr"/>
        <c:lblOffset val="100"/>
        <c:noMultiLvlLbl val="0"/>
      </c:catAx>
    </c:plotArea>
    <c:legend>
      <c:legendPos val="r"/>
      <c:overlay val="0"/>
    </c:legend>
    <c:plotVisOnly val="1"/>
    <c:dispBlanksAs val="gap"/>
    <c:showDLblsOverMax val="0"/>
  </c:chart>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ZA"/>
  <c:roundedCorners val="0"/>
  <mc:AlternateContent xmlns:mc="http://schemas.openxmlformats.org/markup-compatibility/2006">
    <mc:Choice xmlns:c14="http://schemas.microsoft.com/office/drawing/2007/8/2/chart" Requires="c14">
      <c14:style val="102"/>
    </mc:Choice>
    <mc:Fallback>
      <c:style val="2"/>
    </mc:Fallback>
  </mc:AlternateContent>
  <c:pivotSource>
    <c:name>[Maties 7s Load Monitoring (Autosaved).xlsx]GPS Games 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GPS Games</a:t>
            </a: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barChart>
        <c:barDir val="col"/>
        <c:grouping val="clustered"/>
        <c:varyColors val="0"/>
        <c:ser>
          <c:idx val="0"/>
          <c:order val="0"/>
          <c:tx>
            <c:strRef>
              <c:f>'GPS Games Chart'!$B$3</c:f>
              <c:strCache>
                <c:ptCount val="1"/>
                <c:pt idx="0">
                  <c:v>Average of Distance  Total (m)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'GPS Games Chart'!$A$4:$A$7</c:f>
              <c:strCache>
                <c:ptCount val="3"/>
                <c:pt idx="0">
                  <c:v>Hands and Hearts</c:v>
                </c:pt>
                <c:pt idx="1">
                  <c:v>St Georges</c:v>
                </c:pt>
                <c:pt idx="2">
                  <c:v>Vineyards</c:v>
                </c:pt>
              </c:strCache>
            </c:strRef>
          </c:cat>
          <c:val>
            <c:numRef>
              <c:f>'GPS Games Chart'!$B$4:$B$7</c:f>
              <c:numCache>
                <c:formatCode>General</c:formatCode>
                <c:ptCount val="3"/>
                <c:pt idx="0">
                  <c:v>1670.25</c:v>
                </c:pt>
                <c:pt idx="1">
                  <c:v>1549.75</c:v>
                </c:pt>
                <c:pt idx="2">
                  <c:v>1384.5</c:v>
                </c:pt>
              </c:numCache>
            </c:numRef>
          </c:val>
          <c:extLst xmlns:c16r2="http://schemas.microsoft.com/office/drawing/2015/06/chart">
            <c:ext xmlns:c16="http://schemas.microsoft.com/office/drawing/2014/chart" uri="{C3380CC4-5D6E-409C-BE32-E72D297353CC}">
              <c16:uniqueId val="{00000000-12A3-46C0-96F8-C263A760286B}"/>
            </c:ext>
          </c:extLst>
        </c:ser>
        <c:dLbls>
          <c:showLegendKey val="0"/>
          <c:showVal val="0"/>
          <c:showCatName val="0"/>
          <c:showSerName val="0"/>
          <c:showPercent val="0"/>
          <c:showBubbleSize val="0"/>
        </c:dLbls>
        <c:gapWidth val="219"/>
        <c:axId val="163852672"/>
        <c:axId val="163854208"/>
      </c:barChart>
      <c:lineChart>
        <c:grouping val="standard"/>
        <c:varyColors val="0"/>
        <c:ser>
          <c:idx val="1"/>
          <c:order val="1"/>
          <c:tx>
            <c:strRef>
              <c:f>'GPS Games Chart'!$C$3</c:f>
              <c:strCache>
                <c:ptCount val="1"/>
                <c:pt idx="0">
                  <c:v>Average of Speed Max (km/h)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'GPS Games Chart'!$A$4:$A$7</c:f>
              <c:strCache>
                <c:ptCount val="3"/>
                <c:pt idx="0">
                  <c:v>Hands and Hearts</c:v>
                </c:pt>
                <c:pt idx="1">
                  <c:v>St Georges</c:v>
                </c:pt>
                <c:pt idx="2">
                  <c:v>Vineyards</c:v>
                </c:pt>
              </c:strCache>
            </c:strRef>
          </c:cat>
          <c:val>
            <c:numRef>
              <c:f>'GPS Games Chart'!$C$4:$C$7</c:f>
              <c:numCache>
                <c:formatCode>General</c:formatCode>
                <c:ptCount val="3"/>
                <c:pt idx="0">
                  <c:v>29.225000000000001</c:v>
                </c:pt>
                <c:pt idx="1">
                  <c:v>27.9</c:v>
                </c:pt>
                <c:pt idx="2">
                  <c:v>26.125</c:v>
                </c:pt>
              </c:numCache>
            </c:numRef>
          </c:val>
          <c:smooth val="0"/>
          <c:extLst xmlns:c16r2="http://schemas.microsoft.com/office/drawing/2015/06/chart">
            <c:ext xmlns:c16="http://schemas.microsoft.com/office/drawing/2014/chart" uri="{C3380CC4-5D6E-409C-BE32-E72D297353CC}">
              <c16:uniqueId val="{00000001-12A3-46C0-96F8-C263A760286B}"/>
            </c:ext>
          </c:extLst>
        </c:ser>
        <c:dLbls>
          <c:showLegendKey val="0"/>
          <c:showVal val="0"/>
          <c:showCatName val="0"/>
          <c:showSerName val="0"/>
          <c:showPercent val="0"/>
          <c:showBubbleSize val="0"/>
        </c:dLbls>
        <c:marker val="1"/>
        <c:smooth val="0"/>
        <c:axId val="163866112"/>
        <c:axId val="163864576"/>
      </c:lineChart>
      <c:catAx>
        <c:axId val="163852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Opponents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54208"/>
        <c:crosses val="autoZero"/>
        <c:auto val="1"/>
        <c:lblAlgn val="ctr"/>
        <c:lblOffset val="100"/>
        <c:noMultiLvlLbl val="0"/>
      </c:catAx>
      <c:valAx>
        <c:axId val="163854208"/>
        <c:scaling>
          <c:orientation val="minMax"/>
          <c:max val="1750"/>
          <c:min val="13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 (m)</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52672"/>
        <c:crosses val="autoZero"/>
        <c:crossBetween val="between"/>
        <c:majorUnit val="50"/>
      </c:valAx>
      <c:valAx>
        <c:axId val="16386457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66112"/>
        <c:crosses val="max"/>
        <c:crossBetween val="between"/>
      </c:valAx>
      <c:catAx>
        <c:axId val="163866112"/>
        <c:scaling>
          <c:orientation val="minMax"/>
        </c:scaling>
        <c:delete val="1"/>
        <c:axPos val="b"/>
        <c:numFmt formatCode="General" sourceLinked="1"/>
        <c:majorTickMark val="out"/>
        <c:minorTickMark val="none"/>
        <c:tickLblPos val="nextTo"/>
        <c:crossAx val="16386457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Z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Database!$E$1</c:f>
              <c:strCache>
                <c:ptCount val="1"/>
                <c:pt idx="0">
                  <c:v>Total Load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Database!$B$3:$D$177</c:f>
              <c:multiLvlStrCache>
                <c:ptCount val="175"/>
                <c:lvl>
                  <c:pt idx="0">
                    <c:v>Angus Stewart van Niekerk</c:v>
                  </c:pt>
                  <c:pt idx="1">
                    <c:v>Bjorn Bernardo</c:v>
                  </c:pt>
                  <c:pt idx="2">
                    <c:v>Brent Zinzan Christoffels </c:v>
                  </c:pt>
                  <c:pt idx="3">
                    <c:v>Calvin Nell</c:v>
                  </c:pt>
                  <c:pt idx="4">
                    <c:v>Carlisle Kieran Willy Nel</c:v>
                  </c:pt>
                  <c:pt idx="5">
                    <c:v>Edrich Pretorius</c:v>
                  </c:pt>
                  <c:pt idx="6">
                    <c:v>Dana Fourie</c:v>
                  </c:pt>
                  <c:pt idx="7">
                    <c:v>Francois Myburgh</c:v>
                  </c:pt>
                  <c:pt idx="8">
                    <c:v>George Lourens </c:v>
                  </c:pt>
                  <c:pt idx="9">
                    <c:v>Iver Alfred Aanhuizen</c:v>
                  </c:pt>
                  <c:pt idx="10">
                    <c:v>Jacquin Marthinus</c:v>
                  </c:pt>
                  <c:pt idx="11">
                    <c:v>James Richard Murphy</c:v>
                  </c:pt>
                  <c:pt idx="12">
                    <c:v>Jan Abraham Venter</c:v>
                  </c:pt>
                  <c:pt idx="13">
                    <c:v>Luan de Kock</c:v>
                  </c:pt>
                  <c:pt idx="14">
                    <c:v>Malcolm Jeremy Kayes</c:v>
                  </c:pt>
                  <c:pt idx="15">
                    <c:v>Morne Wilhelm Taljaard</c:v>
                  </c:pt>
                  <c:pt idx="16">
                    <c:v>Paul Roger Beresford</c:v>
                  </c:pt>
                  <c:pt idx="17">
                    <c:v>Roelf Burger</c:v>
                  </c:pt>
                  <c:pt idx="18">
                    <c:v>Romario Chan-Kuo Abrahams</c:v>
                  </c:pt>
                  <c:pt idx="19">
                    <c:v>Van Niekerk Scheepers Ferreira</c:v>
                  </c:pt>
                  <c:pt idx="20">
                    <c:v>Willem Adriaan Smal</c:v>
                  </c:pt>
                  <c:pt idx="21">
                    <c:v>AJ Barkhuizen</c:v>
                  </c:pt>
                  <c:pt idx="22">
                    <c:v>Angus Stewart van Niekerk</c:v>
                  </c:pt>
                  <c:pt idx="23">
                    <c:v>Bjorn Bernardo</c:v>
                  </c:pt>
                  <c:pt idx="24">
                    <c:v>Brent Zinzan Christoffels </c:v>
                  </c:pt>
                  <c:pt idx="25">
                    <c:v>Calvin Nell</c:v>
                  </c:pt>
                  <c:pt idx="26">
                    <c:v>Carlisle Kieran Willy Nel</c:v>
                  </c:pt>
                  <c:pt idx="27">
                    <c:v>Edrich Pretorius</c:v>
                  </c:pt>
                  <c:pt idx="28">
                    <c:v>Dana Fourie</c:v>
                  </c:pt>
                  <c:pt idx="29">
                    <c:v>Francois Myburgh</c:v>
                  </c:pt>
                  <c:pt idx="30">
                    <c:v>George Lourens </c:v>
                  </c:pt>
                  <c:pt idx="31">
                    <c:v>Iver Alfred Aanhuizen</c:v>
                  </c:pt>
                  <c:pt idx="32">
                    <c:v>Jacquin Marthinus</c:v>
                  </c:pt>
                  <c:pt idx="33">
                    <c:v>James Richard Murphy</c:v>
                  </c:pt>
                  <c:pt idx="34">
                    <c:v>Jan Abraham Venter</c:v>
                  </c:pt>
                  <c:pt idx="35">
                    <c:v>Luan de Kock</c:v>
                  </c:pt>
                  <c:pt idx="36">
                    <c:v>Malcolm Jeremy Kayes</c:v>
                  </c:pt>
                  <c:pt idx="37">
                    <c:v>Morne Wilhelm Taljaard</c:v>
                  </c:pt>
                  <c:pt idx="38">
                    <c:v>Paul Roger Beresford</c:v>
                  </c:pt>
                  <c:pt idx="39">
                    <c:v>Roelf Burger</c:v>
                  </c:pt>
                  <c:pt idx="40">
                    <c:v>Romario Chan-Kuo Abrahams</c:v>
                  </c:pt>
                  <c:pt idx="41">
                    <c:v>Van Niekerk Scheepers Ferreira</c:v>
                  </c:pt>
                  <c:pt idx="42">
                    <c:v>Willem Adriaan Smal</c:v>
                  </c:pt>
                  <c:pt idx="43">
                    <c:v>AJ Barkhuizen</c:v>
                  </c:pt>
                  <c:pt idx="44">
                    <c:v>Angus Stewart van Niekerk</c:v>
                  </c:pt>
                  <c:pt idx="45">
                    <c:v>Bjorn Bernardo</c:v>
                  </c:pt>
                  <c:pt idx="46">
                    <c:v>Brent Zinzan Christoffels </c:v>
                  </c:pt>
                  <c:pt idx="47">
                    <c:v>Calvin Nell</c:v>
                  </c:pt>
                  <c:pt idx="48">
                    <c:v>Carlisle Kieran Willy Nel</c:v>
                  </c:pt>
                  <c:pt idx="49">
                    <c:v>Edrich Pretorius</c:v>
                  </c:pt>
                  <c:pt idx="50">
                    <c:v>Dana Fourie</c:v>
                  </c:pt>
                  <c:pt idx="51">
                    <c:v>Francois Myburgh</c:v>
                  </c:pt>
                  <c:pt idx="52">
                    <c:v>George Lourens </c:v>
                  </c:pt>
                  <c:pt idx="53">
                    <c:v>Iver Alfred Aanhuizen</c:v>
                  </c:pt>
                  <c:pt idx="54">
                    <c:v>Jacquin Marthinus</c:v>
                  </c:pt>
                  <c:pt idx="55">
                    <c:v>James Richard Murphy</c:v>
                  </c:pt>
                  <c:pt idx="56">
                    <c:v>Jan Abraham Venter</c:v>
                  </c:pt>
                  <c:pt idx="57">
                    <c:v>Luan de Kock</c:v>
                  </c:pt>
                  <c:pt idx="58">
                    <c:v>Malcolm Jeremy Kayes</c:v>
                  </c:pt>
                  <c:pt idx="59">
                    <c:v>Morne Wilhelm Taljaard</c:v>
                  </c:pt>
                  <c:pt idx="60">
                    <c:v>Paul Roger Beresford</c:v>
                  </c:pt>
                  <c:pt idx="61">
                    <c:v>Roelf Burger</c:v>
                  </c:pt>
                  <c:pt idx="62">
                    <c:v>Romario Chan-Kuo Abrahams</c:v>
                  </c:pt>
                  <c:pt idx="63">
                    <c:v>Van Niekerk Scheepers Ferreira</c:v>
                  </c:pt>
                  <c:pt idx="64">
                    <c:v>Willem Adriaan Smal</c:v>
                  </c:pt>
                  <c:pt idx="65">
                    <c:v>AJ Barkhuizen</c:v>
                  </c:pt>
                  <c:pt idx="66">
                    <c:v>Angus Stewart van Niekerk</c:v>
                  </c:pt>
                  <c:pt idx="67">
                    <c:v>Bjorn Bernardo</c:v>
                  </c:pt>
                  <c:pt idx="68">
                    <c:v>Brent Zinzan Christoffels </c:v>
                  </c:pt>
                  <c:pt idx="69">
                    <c:v>Calvin Nell</c:v>
                  </c:pt>
                  <c:pt idx="70">
                    <c:v>Carlisle Kieran Willy Nel</c:v>
                  </c:pt>
                  <c:pt idx="71">
                    <c:v>Edrich Pretorius</c:v>
                  </c:pt>
                  <c:pt idx="72">
                    <c:v>Dana Fourie</c:v>
                  </c:pt>
                  <c:pt idx="73">
                    <c:v>Francois Myburgh</c:v>
                  </c:pt>
                  <c:pt idx="74">
                    <c:v>George Lourens </c:v>
                  </c:pt>
                  <c:pt idx="75">
                    <c:v>Iver Alfred Aanhuizen</c:v>
                  </c:pt>
                  <c:pt idx="76">
                    <c:v>Jacquin Marthinus</c:v>
                  </c:pt>
                  <c:pt idx="77">
                    <c:v>James Richard Murphy</c:v>
                  </c:pt>
                  <c:pt idx="78">
                    <c:v>Jan Abraham Venter</c:v>
                  </c:pt>
                  <c:pt idx="79">
                    <c:v>Luan de Kock</c:v>
                  </c:pt>
                  <c:pt idx="80">
                    <c:v>Malcolm Jeremy Kayes</c:v>
                  </c:pt>
                  <c:pt idx="81">
                    <c:v>Morne Wilhelm Taljaard</c:v>
                  </c:pt>
                  <c:pt idx="82">
                    <c:v>Paul Roger Beresford</c:v>
                  </c:pt>
                  <c:pt idx="83">
                    <c:v>Roelf Burger</c:v>
                  </c:pt>
                  <c:pt idx="84">
                    <c:v>Romario Chan-Kuo Abrahams</c:v>
                  </c:pt>
                  <c:pt idx="85">
                    <c:v>Van Niekerk Scheepers Ferreira</c:v>
                  </c:pt>
                  <c:pt idx="86">
                    <c:v>Willem Adriaan Smal</c:v>
                  </c:pt>
                  <c:pt idx="87">
                    <c:v>AJ Barkhuizen</c:v>
                  </c:pt>
                  <c:pt idx="88">
                    <c:v>Angus Stewart van Niekerk</c:v>
                  </c:pt>
                  <c:pt idx="89">
                    <c:v>Bjorn Bernardo</c:v>
                  </c:pt>
                  <c:pt idx="90">
                    <c:v>Brent Zinzan Christoffels </c:v>
                  </c:pt>
                  <c:pt idx="91">
                    <c:v>Calvin Nell</c:v>
                  </c:pt>
                  <c:pt idx="92">
                    <c:v>Carlisle Kieran Willy Nel</c:v>
                  </c:pt>
                  <c:pt idx="93">
                    <c:v>Edrich Pretorius</c:v>
                  </c:pt>
                  <c:pt idx="94">
                    <c:v>Dana Fourie</c:v>
                  </c:pt>
                  <c:pt idx="95">
                    <c:v>Francois Myburgh</c:v>
                  </c:pt>
                  <c:pt idx="96">
                    <c:v>George Lourens </c:v>
                  </c:pt>
                  <c:pt idx="97">
                    <c:v>Iver Alfred Aanhuizen</c:v>
                  </c:pt>
                  <c:pt idx="98">
                    <c:v>Jacquin Marthinus</c:v>
                  </c:pt>
                  <c:pt idx="99">
                    <c:v>James Richard Murphy</c:v>
                  </c:pt>
                  <c:pt idx="100">
                    <c:v>Jan Abraham Venter</c:v>
                  </c:pt>
                  <c:pt idx="101">
                    <c:v>Luan de Kock</c:v>
                  </c:pt>
                  <c:pt idx="102">
                    <c:v>Malcolm Jeremy Kayes</c:v>
                  </c:pt>
                  <c:pt idx="103">
                    <c:v>Morne Wilhelm Taljaard</c:v>
                  </c:pt>
                  <c:pt idx="104">
                    <c:v>Paul Roger Beresford</c:v>
                  </c:pt>
                  <c:pt idx="105">
                    <c:v>Roelf Burger</c:v>
                  </c:pt>
                  <c:pt idx="106">
                    <c:v>Romario Chan-Kuo Abrahams</c:v>
                  </c:pt>
                  <c:pt idx="107">
                    <c:v>Van Niekerk Scheepers Ferreira</c:v>
                  </c:pt>
                  <c:pt idx="108">
                    <c:v>Willem Adriaan Smal</c:v>
                  </c:pt>
                  <c:pt idx="109">
                    <c:v>AJ Barkhuizen</c:v>
                  </c:pt>
                  <c:pt idx="110">
                    <c:v>Angus Stewart van Niekerk</c:v>
                  </c:pt>
                  <c:pt idx="111">
                    <c:v>Bjorn Bernardo</c:v>
                  </c:pt>
                  <c:pt idx="112">
                    <c:v>Brent Zinzan Christoffels </c:v>
                  </c:pt>
                  <c:pt idx="113">
                    <c:v>Calvin Nell</c:v>
                  </c:pt>
                  <c:pt idx="114">
                    <c:v>Carlisle Kieran Willy Nel</c:v>
                  </c:pt>
                  <c:pt idx="115">
                    <c:v>Edrich Pretorius</c:v>
                  </c:pt>
                  <c:pt idx="116">
                    <c:v>Dana Fourie</c:v>
                  </c:pt>
                  <c:pt idx="117">
                    <c:v>Francois Myburgh</c:v>
                  </c:pt>
                  <c:pt idx="118">
                    <c:v>George Lourens </c:v>
                  </c:pt>
                  <c:pt idx="119">
                    <c:v>Iver Alfred Aanhuizen</c:v>
                  </c:pt>
                  <c:pt idx="120">
                    <c:v>Jacquin Marthinus</c:v>
                  </c:pt>
                  <c:pt idx="121">
                    <c:v>James Richard Murphy</c:v>
                  </c:pt>
                  <c:pt idx="122">
                    <c:v>Jan Abraham Venter</c:v>
                  </c:pt>
                  <c:pt idx="123">
                    <c:v>Luan de Kock</c:v>
                  </c:pt>
                  <c:pt idx="124">
                    <c:v>Malcolm Jeremy Kayes</c:v>
                  </c:pt>
                  <c:pt idx="125">
                    <c:v>Morne Wilhelm Taljaard</c:v>
                  </c:pt>
                  <c:pt idx="126">
                    <c:v>Paul Roger Beresford</c:v>
                  </c:pt>
                  <c:pt idx="127">
                    <c:v>Roelf Burger</c:v>
                  </c:pt>
                  <c:pt idx="128">
                    <c:v>Romario Chan-Kuo Abrahams</c:v>
                  </c:pt>
                  <c:pt idx="129">
                    <c:v>Van Niekerk Scheepers Ferreira</c:v>
                  </c:pt>
                  <c:pt idx="130">
                    <c:v>Willem Adriaan Smal</c:v>
                  </c:pt>
                  <c:pt idx="131">
                    <c:v>AJ Barkhuizen</c:v>
                  </c:pt>
                  <c:pt idx="132">
                    <c:v>Angus Stewart van Niekerk</c:v>
                  </c:pt>
                  <c:pt idx="133">
                    <c:v>Bjorn Bernardo</c:v>
                  </c:pt>
                  <c:pt idx="134">
                    <c:v>Brent Zinzan Christoffels </c:v>
                  </c:pt>
                  <c:pt idx="135">
                    <c:v>Calvin Nell</c:v>
                  </c:pt>
                  <c:pt idx="136">
                    <c:v>Carlisle Kieran Willy Nel</c:v>
                  </c:pt>
                  <c:pt idx="137">
                    <c:v>Edrich Pretorius</c:v>
                  </c:pt>
                  <c:pt idx="138">
                    <c:v>Dana Fourie</c:v>
                  </c:pt>
                  <c:pt idx="139">
                    <c:v>Francois Myburgh</c:v>
                  </c:pt>
                  <c:pt idx="140">
                    <c:v>George Lourens </c:v>
                  </c:pt>
                  <c:pt idx="141">
                    <c:v>Iver Alfred Aanhuizen</c:v>
                  </c:pt>
                  <c:pt idx="142">
                    <c:v>Jacquin Marthinus</c:v>
                  </c:pt>
                  <c:pt idx="143">
                    <c:v>James Richard Murphy</c:v>
                  </c:pt>
                  <c:pt idx="144">
                    <c:v>Jan Abraham Venter</c:v>
                  </c:pt>
                  <c:pt idx="145">
                    <c:v>Luan de Kock</c:v>
                  </c:pt>
                  <c:pt idx="146">
                    <c:v>Malcolm Jeremy Kayes</c:v>
                  </c:pt>
                  <c:pt idx="147">
                    <c:v>Morne Wilhelm Taljaard</c:v>
                  </c:pt>
                  <c:pt idx="148">
                    <c:v>Paul Roger Beresford</c:v>
                  </c:pt>
                  <c:pt idx="149">
                    <c:v>Roelf Burger</c:v>
                  </c:pt>
                  <c:pt idx="150">
                    <c:v>Romario Chan-Kuo Abrahams</c:v>
                  </c:pt>
                  <c:pt idx="151">
                    <c:v>Van Niekerk Scheepers Ferreira</c:v>
                  </c:pt>
                  <c:pt idx="152">
                    <c:v>Willem Adriaan Smal</c:v>
                  </c:pt>
                  <c:pt idx="153">
                    <c:v>AJ Barkhuizen</c:v>
                  </c:pt>
                  <c:pt idx="154">
                    <c:v>Angus Stewart van Niekerk</c:v>
                  </c:pt>
                  <c:pt idx="155">
                    <c:v>Bjorn Bernardo</c:v>
                  </c:pt>
                  <c:pt idx="156">
                    <c:v>Brent Zinzan Christoffels </c:v>
                  </c:pt>
                  <c:pt idx="157">
                    <c:v>Calvin Nell</c:v>
                  </c:pt>
                  <c:pt idx="158">
                    <c:v>Carlisle Kieran Willy Nel</c:v>
                  </c:pt>
                  <c:pt idx="159">
                    <c:v>Edrich Pretorius</c:v>
                  </c:pt>
                  <c:pt idx="160">
                    <c:v>Dana Fourie</c:v>
                  </c:pt>
                  <c:pt idx="161">
                    <c:v>Francois Myburgh</c:v>
                  </c:pt>
                  <c:pt idx="162">
                    <c:v>George Lourens </c:v>
                  </c:pt>
                  <c:pt idx="163">
                    <c:v>Iver Alfred Aanhuizen</c:v>
                  </c:pt>
                  <c:pt idx="164">
                    <c:v>Jacquin Marthinus</c:v>
                  </c:pt>
                  <c:pt idx="165">
                    <c:v>James Richard Murphy</c:v>
                  </c:pt>
                  <c:pt idx="166">
                    <c:v>Jan Abraham Venter</c:v>
                  </c:pt>
                  <c:pt idx="167">
                    <c:v>Luan de Kock</c:v>
                  </c:pt>
                  <c:pt idx="168">
                    <c:v>Malcolm Jeremy Kayes</c:v>
                  </c:pt>
                  <c:pt idx="169">
                    <c:v>Morne Wilhelm Taljaard</c:v>
                  </c:pt>
                  <c:pt idx="170">
                    <c:v>Paul Roger Beresford</c:v>
                  </c:pt>
                  <c:pt idx="171">
                    <c:v>Roelf Burger</c:v>
                  </c:pt>
                  <c:pt idx="172">
                    <c:v>Romario Chan-Kuo Abrahams</c:v>
                  </c:pt>
                  <c:pt idx="173">
                    <c:v>Van Niekerk Scheepers Ferreira</c:v>
                  </c:pt>
                  <c:pt idx="174">
                    <c:v>Willem Adriaan Smal</c:v>
                  </c:pt>
                </c:lvl>
                <c:lvl>
                  <c:pt idx="0">
                    <c:v>Mon</c:v>
                  </c:pt>
                  <c:pt idx="1">
                    <c:v>Mon</c:v>
                  </c:pt>
                  <c:pt idx="2">
                    <c:v>Mon</c:v>
                  </c:pt>
                  <c:pt idx="3">
                    <c:v>Mon</c:v>
                  </c:pt>
                  <c:pt idx="4">
                    <c:v>Mon</c:v>
                  </c:pt>
                  <c:pt idx="5">
                    <c:v>Mon</c:v>
                  </c:pt>
                  <c:pt idx="6">
                    <c:v>Mon</c:v>
                  </c:pt>
                  <c:pt idx="7">
                    <c:v>Mon</c:v>
                  </c:pt>
                  <c:pt idx="8">
                    <c:v>Mon</c:v>
                  </c:pt>
                  <c:pt idx="9">
                    <c:v>Mon</c:v>
                  </c:pt>
                  <c:pt idx="10">
                    <c:v>Mon</c:v>
                  </c:pt>
                  <c:pt idx="11">
                    <c:v>Mon</c:v>
                  </c:pt>
                  <c:pt idx="12">
                    <c:v>Mon</c:v>
                  </c:pt>
                  <c:pt idx="13">
                    <c:v>Mon</c:v>
                  </c:pt>
                  <c:pt idx="14">
                    <c:v>Mon</c:v>
                  </c:pt>
                  <c:pt idx="15">
                    <c:v>Mon</c:v>
                  </c:pt>
                  <c:pt idx="16">
                    <c:v>Mon</c:v>
                  </c:pt>
                  <c:pt idx="17">
                    <c:v>Mon</c:v>
                  </c:pt>
                  <c:pt idx="18">
                    <c:v>Mon</c:v>
                  </c:pt>
                  <c:pt idx="19">
                    <c:v>Mon</c:v>
                  </c:pt>
                  <c:pt idx="20">
                    <c:v>Mon</c:v>
                  </c:pt>
                  <c:pt idx="21">
                    <c:v>Tue</c:v>
                  </c:pt>
                  <c:pt idx="22">
                    <c:v>Tue</c:v>
                  </c:pt>
                  <c:pt idx="23">
                    <c:v>Tue</c:v>
                  </c:pt>
                  <c:pt idx="24">
                    <c:v>Tue</c:v>
                  </c:pt>
                  <c:pt idx="25">
                    <c:v>Tue</c:v>
                  </c:pt>
                  <c:pt idx="26">
                    <c:v>Tue</c:v>
                  </c:pt>
                  <c:pt idx="27">
                    <c:v>Tue</c:v>
                  </c:pt>
                  <c:pt idx="28">
                    <c:v>Tue</c:v>
                  </c:pt>
                  <c:pt idx="29">
                    <c:v>Tue</c:v>
                  </c:pt>
                  <c:pt idx="30">
                    <c:v>Tue</c:v>
                  </c:pt>
                  <c:pt idx="31">
                    <c:v>Tue</c:v>
                  </c:pt>
                  <c:pt idx="32">
                    <c:v>Tue</c:v>
                  </c:pt>
                  <c:pt idx="33">
                    <c:v>Tue</c:v>
                  </c:pt>
                  <c:pt idx="34">
                    <c:v>Tue</c:v>
                  </c:pt>
                  <c:pt idx="35">
                    <c:v>Tue</c:v>
                  </c:pt>
                  <c:pt idx="36">
                    <c:v>Tue</c:v>
                  </c:pt>
                  <c:pt idx="37">
                    <c:v>Tue</c:v>
                  </c:pt>
                  <c:pt idx="38">
                    <c:v>Tue</c:v>
                  </c:pt>
                  <c:pt idx="39">
                    <c:v>Tue</c:v>
                  </c:pt>
                  <c:pt idx="40">
                    <c:v>Tue</c:v>
                  </c:pt>
                  <c:pt idx="41">
                    <c:v>Tue</c:v>
                  </c:pt>
                  <c:pt idx="42">
                    <c:v>Tue</c:v>
                  </c:pt>
                  <c:pt idx="43">
                    <c:v>Wed</c:v>
                  </c:pt>
                  <c:pt idx="44">
                    <c:v>Wed</c:v>
                  </c:pt>
                  <c:pt idx="45">
                    <c:v>Wed</c:v>
                  </c:pt>
                  <c:pt idx="46">
                    <c:v>Wed</c:v>
                  </c:pt>
                  <c:pt idx="47">
                    <c:v>Wed</c:v>
                  </c:pt>
                  <c:pt idx="48">
                    <c:v>Wed</c:v>
                  </c:pt>
                  <c:pt idx="49">
                    <c:v>Wed</c:v>
                  </c:pt>
                  <c:pt idx="50">
                    <c:v>Wed</c:v>
                  </c:pt>
                  <c:pt idx="51">
                    <c:v>Wed</c:v>
                  </c:pt>
                  <c:pt idx="52">
                    <c:v>Wed</c:v>
                  </c:pt>
                  <c:pt idx="53">
                    <c:v>Wed</c:v>
                  </c:pt>
                  <c:pt idx="54">
                    <c:v>Wed</c:v>
                  </c:pt>
                  <c:pt idx="55">
                    <c:v>Wed</c:v>
                  </c:pt>
                  <c:pt idx="56">
                    <c:v>Wed</c:v>
                  </c:pt>
                  <c:pt idx="57">
                    <c:v>Wed</c:v>
                  </c:pt>
                  <c:pt idx="58">
                    <c:v>Wed</c:v>
                  </c:pt>
                  <c:pt idx="59">
                    <c:v>Wed</c:v>
                  </c:pt>
                  <c:pt idx="60">
                    <c:v>Wed</c:v>
                  </c:pt>
                  <c:pt idx="61">
                    <c:v>Wed</c:v>
                  </c:pt>
                  <c:pt idx="62">
                    <c:v>Wed</c:v>
                  </c:pt>
                  <c:pt idx="63">
                    <c:v>Wed</c:v>
                  </c:pt>
                  <c:pt idx="64">
                    <c:v>Wed</c:v>
                  </c:pt>
                  <c:pt idx="65">
                    <c:v>Thu</c:v>
                  </c:pt>
                  <c:pt idx="66">
                    <c:v>Thu</c:v>
                  </c:pt>
                  <c:pt idx="67">
                    <c:v>Thu</c:v>
                  </c:pt>
                  <c:pt idx="68">
                    <c:v>Thu</c:v>
                  </c:pt>
                  <c:pt idx="69">
                    <c:v>Thu</c:v>
                  </c:pt>
                  <c:pt idx="70">
                    <c:v>Thu</c:v>
                  </c:pt>
                  <c:pt idx="71">
                    <c:v>Thu</c:v>
                  </c:pt>
                  <c:pt idx="72">
                    <c:v>Thu</c:v>
                  </c:pt>
                  <c:pt idx="73">
                    <c:v>Thu</c:v>
                  </c:pt>
                  <c:pt idx="74">
                    <c:v>Thu</c:v>
                  </c:pt>
                  <c:pt idx="75">
                    <c:v>Thu</c:v>
                  </c:pt>
                  <c:pt idx="76">
                    <c:v>Thu</c:v>
                  </c:pt>
                  <c:pt idx="77">
                    <c:v>Thu</c:v>
                  </c:pt>
                  <c:pt idx="78">
                    <c:v>Thu</c:v>
                  </c:pt>
                  <c:pt idx="79">
                    <c:v>Thu</c:v>
                  </c:pt>
                  <c:pt idx="80">
                    <c:v>Thu</c:v>
                  </c:pt>
                  <c:pt idx="81">
                    <c:v>Thu</c:v>
                  </c:pt>
                  <c:pt idx="82">
                    <c:v>Thu</c:v>
                  </c:pt>
                  <c:pt idx="83">
                    <c:v>Thu</c:v>
                  </c:pt>
                  <c:pt idx="84">
                    <c:v>Thu</c:v>
                  </c:pt>
                  <c:pt idx="85">
                    <c:v>Thu</c:v>
                  </c:pt>
                  <c:pt idx="86">
                    <c:v>Thu</c:v>
                  </c:pt>
                  <c:pt idx="87">
                    <c:v>Fri</c:v>
                  </c:pt>
                  <c:pt idx="88">
                    <c:v>Fri</c:v>
                  </c:pt>
                  <c:pt idx="89">
                    <c:v>Fri</c:v>
                  </c:pt>
                  <c:pt idx="90">
                    <c:v>Fri</c:v>
                  </c:pt>
                  <c:pt idx="91">
                    <c:v>Fri</c:v>
                  </c:pt>
                  <c:pt idx="92">
                    <c:v>Fri</c:v>
                  </c:pt>
                  <c:pt idx="93">
                    <c:v>Fri</c:v>
                  </c:pt>
                  <c:pt idx="94">
                    <c:v>Fri</c:v>
                  </c:pt>
                  <c:pt idx="95">
                    <c:v>Fri</c:v>
                  </c:pt>
                  <c:pt idx="96">
                    <c:v>Fri</c:v>
                  </c:pt>
                  <c:pt idx="97">
                    <c:v>Fri</c:v>
                  </c:pt>
                  <c:pt idx="98">
                    <c:v>Fri</c:v>
                  </c:pt>
                  <c:pt idx="99">
                    <c:v>Fri</c:v>
                  </c:pt>
                  <c:pt idx="100">
                    <c:v>Fri</c:v>
                  </c:pt>
                  <c:pt idx="101">
                    <c:v>Fri</c:v>
                  </c:pt>
                  <c:pt idx="102">
                    <c:v>Fri</c:v>
                  </c:pt>
                  <c:pt idx="103">
                    <c:v>Fri</c:v>
                  </c:pt>
                  <c:pt idx="104">
                    <c:v>Fri</c:v>
                  </c:pt>
                  <c:pt idx="105">
                    <c:v>Fri</c:v>
                  </c:pt>
                  <c:pt idx="106">
                    <c:v>Fri</c:v>
                  </c:pt>
                  <c:pt idx="107">
                    <c:v>Fri</c:v>
                  </c:pt>
                  <c:pt idx="108">
                    <c:v>Fri</c:v>
                  </c:pt>
                  <c:pt idx="109">
                    <c:v>Sat</c:v>
                  </c:pt>
                  <c:pt idx="110">
                    <c:v>Sat</c:v>
                  </c:pt>
                  <c:pt idx="111">
                    <c:v>Sat</c:v>
                  </c:pt>
                  <c:pt idx="112">
                    <c:v>Sat</c:v>
                  </c:pt>
                  <c:pt idx="113">
                    <c:v>Sat</c:v>
                  </c:pt>
                  <c:pt idx="114">
                    <c:v>Sat</c:v>
                  </c:pt>
                  <c:pt idx="115">
                    <c:v>Sat</c:v>
                  </c:pt>
                  <c:pt idx="116">
                    <c:v>Sat</c:v>
                  </c:pt>
                  <c:pt idx="117">
                    <c:v>Sat</c:v>
                  </c:pt>
                  <c:pt idx="118">
                    <c:v>Sat</c:v>
                  </c:pt>
                  <c:pt idx="119">
                    <c:v>Sat</c:v>
                  </c:pt>
                  <c:pt idx="120">
                    <c:v>Sat</c:v>
                  </c:pt>
                  <c:pt idx="121">
                    <c:v>Sat</c:v>
                  </c:pt>
                  <c:pt idx="122">
                    <c:v>Sat</c:v>
                  </c:pt>
                  <c:pt idx="123">
                    <c:v>Sat</c:v>
                  </c:pt>
                  <c:pt idx="124">
                    <c:v>Sat</c:v>
                  </c:pt>
                  <c:pt idx="125">
                    <c:v>Sat</c:v>
                  </c:pt>
                  <c:pt idx="126">
                    <c:v>Sat</c:v>
                  </c:pt>
                  <c:pt idx="127">
                    <c:v>Sat</c:v>
                  </c:pt>
                  <c:pt idx="128">
                    <c:v>Sat</c:v>
                  </c:pt>
                  <c:pt idx="129">
                    <c:v>Sat</c:v>
                  </c:pt>
                  <c:pt idx="130">
                    <c:v>Sat</c:v>
                  </c:pt>
                  <c:pt idx="131">
                    <c:v>Sun</c:v>
                  </c:pt>
                  <c:pt idx="132">
                    <c:v>Sun</c:v>
                  </c:pt>
                  <c:pt idx="133">
                    <c:v>Sun</c:v>
                  </c:pt>
                  <c:pt idx="134">
                    <c:v>Sun</c:v>
                  </c:pt>
                  <c:pt idx="135">
                    <c:v>Sun</c:v>
                  </c:pt>
                  <c:pt idx="136">
                    <c:v>Sun</c:v>
                  </c:pt>
                  <c:pt idx="137">
                    <c:v>Sun</c:v>
                  </c:pt>
                  <c:pt idx="138">
                    <c:v>Sun</c:v>
                  </c:pt>
                  <c:pt idx="139">
                    <c:v>Sun</c:v>
                  </c:pt>
                  <c:pt idx="140">
                    <c:v>Sun</c:v>
                  </c:pt>
                  <c:pt idx="141">
                    <c:v>Sun</c:v>
                  </c:pt>
                  <c:pt idx="142">
                    <c:v>Sun</c:v>
                  </c:pt>
                  <c:pt idx="143">
                    <c:v>Sun</c:v>
                  </c:pt>
                  <c:pt idx="144">
                    <c:v>Sun</c:v>
                  </c:pt>
                  <c:pt idx="145">
                    <c:v>Sun</c:v>
                  </c:pt>
                  <c:pt idx="146">
                    <c:v>Sun</c:v>
                  </c:pt>
                  <c:pt idx="147">
                    <c:v>Sun</c:v>
                  </c:pt>
                  <c:pt idx="148">
                    <c:v>Sun</c:v>
                  </c:pt>
                  <c:pt idx="149">
                    <c:v>Sun</c:v>
                  </c:pt>
                  <c:pt idx="150">
                    <c:v>Sun</c:v>
                  </c:pt>
                  <c:pt idx="151">
                    <c:v>Sun</c:v>
                  </c:pt>
                  <c:pt idx="152">
                    <c:v>Sun</c:v>
                  </c:pt>
                  <c:pt idx="153">
                    <c:v>Mon</c:v>
                  </c:pt>
                  <c:pt idx="154">
                    <c:v>Mon</c:v>
                  </c:pt>
                  <c:pt idx="155">
                    <c:v>Mon</c:v>
                  </c:pt>
                  <c:pt idx="156">
                    <c:v>Mon</c:v>
                  </c:pt>
                  <c:pt idx="157">
                    <c:v>Mon</c:v>
                  </c:pt>
                  <c:pt idx="158">
                    <c:v>Mon</c:v>
                  </c:pt>
                  <c:pt idx="159">
                    <c:v>Mon</c:v>
                  </c:pt>
                  <c:pt idx="160">
                    <c:v>Mon</c:v>
                  </c:pt>
                  <c:pt idx="161">
                    <c:v>Mon</c:v>
                  </c:pt>
                  <c:pt idx="162">
                    <c:v>Mon</c:v>
                  </c:pt>
                  <c:pt idx="163">
                    <c:v>Mon</c:v>
                  </c:pt>
                  <c:pt idx="164">
                    <c:v>Mon</c:v>
                  </c:pt>
                  <c:pt idx="165">
                    <c:v>Mon</c:v>
                  </c:pt>
                  <c:pt idx="166">
                    <c:v>Mon</c:v>
                  </c:pt>
                  <c:pt idx="167">
                    <c:v>Mon</c:v>
                  </c:pt>
                  <c:pt idx="168">
                    <c:v>Mon</c:v>
                  </c:pt>
                  <c:pt idx="169">
                    <c:v>Mon</c:v>
                  </c:pt>
                  <c:pt idx="170">
                    <c:v>Mon</c:v>
                  </c:pt>
                  <c:pt idx="171">
                    <c:v>Mon</c:v>
                  </c:pt>
                  <c:pt idx="172">
                    <c:v>Mon</c:v>
                  </c:pt>
                  <c:pt idx="173">
                    <c:v>Mon</c:v>
                  </c:pt>
                  <c:pt idx="174">
                    <c:v>Mon</c:v>
                  </c:pt>
                </c:lvl>
                <c:lvl>
                  <c:pt idx="0">
                    <c:v>2017/10/02</c:v>
                  </c:pt>
                  <c:pt idx="1">
                    <c:v>2017/10/02</c:v>
                  </c:pt>
                  <c:pt idx="2">
                    <c:v>2017/10/02</c:v>
                  </c:pt>
                  <c:pt idx="3">
                    <c:v>2017/10/02</c:v>
                  </c:pt>
                  <c:pt idx="4">
                    <c:v>2017/10/02</c:v>
                  </c:pt>
                  <c:pt idx="5">
                    <c:v>2017/10/02</c:v>
                  </c:pt>
                  <c:pt idx="6">
                    <c:v>2017/10/02</c:v>
                  </c:pt>
                  <c:pt idx="7">
                    <c:v>2017/10/02</c:v>
                  </c:pt>
                  <c:pt idx="8">
                    <c:v>2017/10/02</c:v>
                  </c:pt>
                  <c:pt idx="9">
                    <c:v>2017/10/02</c:v>
                  </c:pt>
                  <c:pt idx="10">
                    <c:v>2017/10/02</c:v>
                  </c:pt>
                  <c:pt idx="11">
                    <c:v>2017/10/02</c:v>
                  </c:pt>
                  <c:pt idx="12">
                    <c:v>2017/10/02</c:v>
                  </c:pt>
                  <c:pt idx="13">
                    <c:v>2017/10/02</c:v>
                  </c:pt>
                  <c:pt idx="14">
                    <c:v>2017/10/02</c:v>
                  </c:pt>
                  <c:pt idx="15">
                    <c:v>2017/10/02</c:v>
                  </c:pt>
                  <c:pt idx="16">
                    <c:v>2017/10/02</c:v>
                  </c:pt>
                  <c:pt idx="17">
                    <c:v>2017/10/02</c:v>
                  </c:pt>
                  <c:pt idx="18">
                    <c:v>2017/10/02</c:v>
                  </c:pt>
                  <c:pt idx="19">
                    <c:v>2017/10/02</c:v>
                  </c:pt>
                  <c:pt idx="20">
                    <c:v>2017/10/02</c:v>
                  </c:pt>
                  <c:pt idx="21">
                    <c:v>2017/10/03</c:v>
                  </c:pt>
                  <c:pt idx="22">
                    <c:v>2017/10/03</c:v>
                  </c:pt>
                  <c:pt idx="23">
                    <c:v>2017/10/03</c:v>
                  </c:pt>
                  <c:pt idx="24">
                    <c:v>2017/10/03</c:v>
                  </c:pt>
                  <c:pt idx="25">
                    <c:v>2017/10/03</c:v>
                  </c:pt>
                  <c:pt idx="26">
                    <c:v>2017/10/03</c:v>
                  </c:pt>
                  <c:pt idx="27">
                    <c:v>2017/10/03</c:v>
                  </c:pt>
                  <c:pt idx="28">
                    <c:v>2017/10/03</c:v>
                  </c:pt>
                  <c:pt idx="29">
                    <c:v>2017/10/03</c:v>
                  </c:pt>
                  <c:pt idx="30">
                    <c:v>2017/10/03</c:v>
                  </c:pt>
                  <c:pt idx="31">
                    <c:v>2017/10/03</c:v>
                  </c:pt>
                  <c:pt idx="32">
                    <c:v>2017/10/03</c:v>
                  </c:pt>
                  <c:pt idx="33">
                    <c:v>2017/10/03</c:v>
                  </c:pt>
                  <c:pt idx="34">
                    <c:v>2017/10/03</c:v>
                  </c:pt>
                  <c:pt idx="35">
                    <c:v>2017/10/03</c:v>
                  </c:pt>
                  <c:pt idx="36">
                    <c:v>2017/10/03</c:v>
                  </c:pt>
                  <c:pt idx="37">
                    <c:v>2017/10/03</c:v>
                  </c:pt>
                  <c:pt idx="38">
                    <c:v>2017/10/03</c:v>
                  </c:pt>
                  <c:pt idx="39">
                    <c:v>2017/10/03</c:v>
                  </c:pt>
                  <c:pt idx="40">
                    <c:v>2017/10/03</c:v>
                  </c:pt>
                  <c:pt idx="41">
                    <c:v>2017/10/03</c:v>
                  </c:pt>
                  <c:pt idx="42">
                    <c:v>2017/10/03</c:v>
                  </c:pt>
                  <c:pt idx="43">
                    <c:v>2017/10/04</c:v>
                  </c:pt>
                  <c:pt idx="44">
                    <c:v>2017/10/04</c:v>
                  </c:pt>
                  <c:pt idx="45">
                    <c:v>2017/10/04</c:v>
                  </c:pt>
                  <c:pt idx="46">
                    <c:v>2017/10/04</c:v>
                  </c:pt>
                  <c:pt idx="47">
                    <c:v>2017/10/04</c:v>
                  </c:pt>
                  <c:pt idx="48">
                    <c:v>2017/10/04</c:v>
                  </c:pt>
                  <c:pt idx="49">
                    <c:v>2017/10/04</c:v>
                  </c:pt>
                  <c:pt idx="50">
                    <c:v>2017/10/04</c:v>
                  </c:pt>
                  <c:pt idx="51">
                    <c:v>2017/10/04</c:v>
                  </c:pt>
                  <c:pt idx="52">
                    <c:v>2017/10/04</c:v>
                  </c:pt>
                  <c:pt idx="53">
                    <c:v>2017/10/04</c:v>
                  </c:pt>
                  <c:pt idx="54">
                    <c:v>2017/10/04</c:v>
                  </c:pt>
                  <c:pt idx="55">
                    <c:v>2017/10/04</c:v>
                  </c:pt>
                  <c:pt idx="56">
                    <c:v>2017/10/04</c:v>
                  </c:pt>
                  <c:pt idx="57">
                    <c:v>2017/10/04</c:v>
                  </c:pt>
                  <c:pt idx="58">
                    <c:v>2017/10/04</c:v>
                  </c:pt>
                  <c:pt idx="59">
                    <c:v>2017/10/04</c:v>
                  </c:pt>
                  <c:pt idx="60">
                    <c:v>2017/10/04</c:v>
                  </c:pt>
                  <c:pt idx="61">
                    <c:v>2017/10/04</c:v>
                  </c:pt>
                  <c:pt idx="62">
                    <c:v>2017/10/04</c:v>
                  </c:pt>
                  <c:pt idx="63">
                    <c:v>2017/10/04</c:v>
                  </c:pt>
                  <c:pt idx="64">
                    <c:v>2017/10/04</c:v>
                  </c:pt>
                  <c:pt idx="65">
                    <c:v>2017/10/05</c:v>
                  </c:pt>
                  <c:pt idx="66">
                    <c:v>2017/10/05</c:v>
                  </c:pt>
                  <c:pt idx="67">
                    <c:v>2017/10/05</c:v>
                  </c:pt>
                  <c:pt idx="68">
                    <c:v>2017/10/05</c:v>
                  </c:pt>
                  <c:pt idx="69">
                    <c:v>2017/10/05</c:v>
                  </c:pt>
                  <c:pt idx="70">
                    <c:v>2017/10/05</c:v>
                  </c:pt>
                  <c:pt idx="71">
                    <c:v>2017/10/05</c:v>
                  </c:pt>
                  <c:pt idx="72">
                    <c:v>2017/10/05</c:v>
                  </c:pt>
                  <c:pt idx="73">
                    <c:v>2017/10/05</c:v>
                  </c:pt>
                  <c:pt idx="74">
                    <c:v>2017/10/05</c:v>
                  </c:pt>
                  <c:pt idx="75">
                    <c:v>2017/10/05</c:v>
                  </c:pt>
                  <c:pt idx="76">
                    <c:v>2017/10/05</c:v>
                  </c:pt>
                  <c:pt idx="77">
                    <c:v>2017/10/05</c:v>
                  </c:pt>
                  <c:pt idx="78">
                    <c:v>2017/10/05</c:v>
                  </c:pt>
                  <c:pt idx="79">
                    <c:v>2017/10/05</c:v>
                  </c:pt>
                  <c:pt idx="80">
                    <c:v>2017/10/05</c:v>
                  </c:pt>
                  <c:pt idx="81">
                    <c:v>2017/10/05</c:v>
                  </c:pt>
                  <c:pt idx="82">
                    <c:v>2017/10/05</c:v>
                  </c:pt>
                  <c:pt idx="83">
                    <c:v>2017/10/05</c:v>
                  </c:pt>
                  <c:pt idx="84">
                    <c:v>2017/10/05</c:v>
                  </c:pt>
                  <c:pt idx="85">
                    <c:v>2017/10/05</c:v>
                  </c:pt>
                  <c:pt idx="86">
                    <c:v>2017/10/05</c:v>
                  </c:pt>
                  <c:pt idx="87">
                    <c:v>2017/10/06</c:v>
                  </c:pt>
                  <c:pt idx="88">
                    <c:v>2017/10/06</c:v>
                  </c:pt>
                  <c:pt idx="89">
                    <c:v>2017/10/06</c:v>
                  </c:pt>
                  <c:pt idx="90">
                    <c:v>2017/10/06</c:v>
                  </c:pt>
                  <c:pt idx="91">
                    <c:v>2017/10/06</c:v>
                  </c:pt>
                  <c:pt idx="92">
                    <c:v>2017/10/06</c:v>
                  </c:pt>
                  <c:pt idx="93">
                    <c:v>2017/10/06</c:v>
                  </c:pt>
                  <c:pt idx="94">
                    <c:v>2017/10/06</c:v>
                  </c:pt>
                  <c:pt idx="95">
                    <c:v>2017/10/06</c:v>
                  </c:pt>
                  <c:pt idx="96">
                    <c:v>2017/10/06</c:v>
                  </c:pt>
                  <c:pt idx="97">
                    <c:v>2017/10/06</c:v>
                  </c:pt>
                  <c:pt idx="98">
                    <c:v>2017/10/06</c:v>
                  </c:pt>
                  <c:pt idx="99">
                    <c:v>2017/10/06</c:v>
                  </c:pt>
                  <c:pt idx="100">
                    <c:v>2017/10/06</c:v>
                  </c:pt>
                  <c:pt idx="101">
                    <c:v>2017/10/06</c:v>
                  </c:pt>
                  <c:pt idx="102">
                    <c:v>2017/10/06</c:v>
                  </c:pt>
                  <c:pt idx="103">
                    <c:v>2017/10/06</c:v>
                  </c:pt>
                  <c:pt idx="104">
                    <c:v>2017/10/06</c:v>
                  </c:pt>
                  <c:pt idx="105">
                    <c:v>2017/10/06</c:v>
                  </c:pt>
                  <c:pt idx="106">
                    <c:v>2017/10/06</c:v>
                  </c:pt>
                  <c:pt idx="107">
                    <c:v>2017/10/06</c:v>
                  </c:pt>
                  <c:pt idx="108">
                    <c:v>2017/10/06</c:v>
                  </c:pt>
                  <c:pt idx="109">
                    <c:v>2017/10/07</c:v>
                  </c:pt>
                  <c:pt idx="110">
                    <c:v>2017/10/07</c:v>
                  </c:pt>
                  <c:pt idx="111">
                    <c:v>2017/10/07</c:v>
                  </c:pt>
                  <c:pt idx="112">
                    <c:v>2017/10/07</c:v>
                  </c:pt>
                  <c:pt idx="113">
                    <c:v>2017/10/07</c:v>
                  </c:pt>
                  <c:pt idx="114">
                    <c:v>2017/10/07</c:v>
                  </c:pt>
                  <c:pt idx="115">
                    <c:v>2017/10/07</c:v>
                  </c:pt>
                  <c:pt idx="116">
                    <c:v>2017/10/07</c:v>
                  </c:pt>
                  <c:pt idx="117">
                    <c:v>2017/10/07</c:v>
                  </c:pt>
                  <c:pt idx="118">
                    <c:v>2017/10/07</c:v>
                  </c:pt>
                  <c:pt idx="119">
                    <c:v>2017/10/07</c:v>
                  </c:pt>
                  <c:pt idx="120">
                    <c:v>2017/10/07</c:v>
                  </c:pt>
                  <c:pt idx="121">
                    <c:v>2017/10/07</c:v>
                  </c:pt>
                  <c:pt idx="122">
                    <c:v>2017/10/07</c:v>
                  </c:pt>
                  <c:pt idx="123">
                    <c:v>2017/10/07</c:v>
                  </c:pt>
                  <c:pt idx="124">
                    <c:v>2017/10/07</c:v>
                  </c:pt>
                  <c:pt idx="125">
                    <c:v>2017/10/07</c:v>
                  </c:pt>
                  <c:pt idx="126">
                    <c:v>2017/10/07</c:v>
                  </c:pt>
                  <c:pt idx="127">
                    <c:v>2017/10/07</c:v>
                  </c:pt>
                  <c:pt idx="128">
                    <c:v>2017/10/07</c:v>
                  </c:pt>
                  <c:pt idx="129">
                    <c:v>2017/10/07</c:v>
                  </c:pt>
                  <c:pt idx="130">
                    <c:v>2017/10/07</c:v>
                  </c:pt>
                  <c:pt idx="131">
                    <c:v>2017/10/08</c:v>
                  </c:pt>
                  <c:pt idx="132">
                    <c:v>2017/10/08</c:v>
                  </c:pt>
                  <c:pt idx="133">
                    <c:v>2017/10/08</c:v>
                  </c:pt>
                  <c:pt idx="134">
                    <c:v>2017/10/08</c:v>
                  </c:pt>
                  <c:pt idx="135">
                    <c:v>2017/10/08</c:v>
                  </c:pt>
                  <c:pt idx="136">
                    <c:v>2017/10/08</c:v>
                  </c:pt>
                  <c:pt idx="137">
                    <c:v>2017/10/08</c:v>
                  </c:pt>
                  <c:pt idx="138">
                    <c:v>2017/10/08</c:v>
                  </c:pt>
                  <c:pt idx="139">
                    <c:v>2017/10/08</c:v>
                  </c:pt>
                  <c:pt idx="140">
                    <c:v>2017/10/08</c:v>
                  </c:pt>
                  <c:pt idx="141">
                    <c:v>2017/10/08</c:v>
                  </c:pt>
                  <c:pt idx="142">
                    <c:v>2017/10/08</c:v>
                  </c:pt>
                  <c:pt idx="143">
                    <c:v>2017/10/08</c:v>
                  </c:pt>
                  <c:pt idx="144">
                    <c:v>2017/10/08</c:v>
                  </c:pt>
                  <c:pt idx="145">
                    <c:v>2017/10/08</c:v>
                  </c:pt>
                  <c:pt idx="146">
                    <c:v>2017/10/08</c:v>
                  </c:pt>
                  <c:pt idx="147">
                    <c:v>2017/10/08</c:v>
                  </c:pt>
                  <c:pt idx="148">
                    <c:v>2017/10/08</c:v>
                  </c:pt>
                  <c:pt idx="149">
                    <c:v>2017/10/08</c:v>
                  </c:pt>
                  <c:pt idx="150">
                    <c:v>2017/10/08</c:v>
                  </c:pt>
                  <c:pt idx="151">
                    <c:v>2017/10/08</c:v>
                  </c:pt>
                  <c:pt idx="152">
                    <c:v>2017/10/08</c:v>
                  </c:pt>
                  <c:pt idx="153">
                    <c:v>2017/10/09</c:v>
                  </c:pt>
                  <c:pt idx="154">
                    <c:v>2017/10/09</c:v>
                  </c:pt>
                  <c:pt idx="155">
                    <c:v>2017/10/09</c:v>
                  </c:pt>
                  <c:pt idx="156">
                    <c:v>2017/10/09</c:v>
                  </c:pt>
                  <c:pt idx="157">
                    <c:v>2017/10/09</c:v>
                  </c:pt>
                  <c:pt idx="158">
                    <c:v>2017/10/09</c:v>
                  </c:pt>
                  <c:pt idx="159">
                    <c:v>2017/10/09</c:v>
                  </c:pt>
                  <c:pt idx="160">
                    <c:v>2017/10/09</c:v>
                  </c:pt>
                  <c:pt idx="161">
                    <c:v>2017/10/09</c:v>
                  </c:pt>
                  <c:pt idx="162">
                    <c:v>2017/10/09</c:v>
                  </c:pt>
                  <c:pt idx="163">
                    <c:v>2017/10/09</c:v>
                  </c:pt>
                  <c:pt idx="164">
                    <c:v>2017/10/09</c:v>
                  </c:pt>
                  <c:pt idx="165">
                    <c:v>2017/10/09</c:v>
                  </c:pt>
                  <c:pt idx="166">
                    <c:v>2017/10/09</c:v>
                  </c:pt>
                  <c:pt idx="167">
                    <c:v>2017/10/09</c:v>
                  </c:pt>
                  <c:pt idx="168">
                    <c:v>2017/10/09</c:v>
                  </c:pt>
                  <c:pt idx="169">
                    <c:v>2017/10/09</c:v>
                  </c:pt>
                  <c:pt idx="170">
                    <c:v>2017/10/09</c:v>
                  </c:pt>
                  <c:pt idx="171">
                    <c:v>2017/10/09</c:v>
                  </c:pt>
                  <c:pt idx="172">
                    <c:v>2017/10/09</c:v>
                  </c:pt>
                  <c:pt idx="173">
                    <c:v>2017/10/09</c:v>
                  </c:pt>
                  <c:pt idx="174">
                    <c:v>2017/10/09</c:v>
                  </c:pt>
                </c:lvl>
              </c:multiLvlStrCache>
            </c:multiLvlStrRef>
          </c:cat>
          <c:val>
            <c:numRef>
              <c:f>Database!$E$2:$E$1145</c:f>
              <c:numCache>
                <c:formatCode>0</c:formatCode>
                <c:ptCount val="11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385</c:v>
                </c:pt>
                <c:pt idx="24">
                  <c:v>0</c:v>
                </c:pt>
                <c:pt idx="25">
                  <c:v>390</c:v>
                </c:pt>
                <c:pt idx="26">
                  <c:v>385</c:v>
                </c:pt>
                <c:pt idx="27">
                  <c:v>585</c:v>
                </c:pt>
                <c:pt idx="28">
                  <c:v>0</c:v>
                </c:pt>
                <c:pt idx="29">
                  <c:v>0</c:v>
                </c:pt>
                <c:pt idx="30">
                  <c:v>0</c:v>
                </c:pt>
                <c:pt idx="31">
                  <c:v>520</c:v>
                </c:pt>
                <c:pt idx="32">
                  <c:v>455</c:v>
                </c:pt>
                <c:pt idx="33">
                  <c:v>390</c:v>
                </c:pt>
                <c:pt idx="34">
                  <c:v>455</c:v>
                </c:pt>
                <c:pt idx="35">
                  <c:v>0</c:v>
                </c:pt>
                <c:pt idx="36">
                  <c:v>455</c:v>
                </c:pt>
                <c:pt idx="37">
                  <c:v>0</c:v>
                </c:pt>
                <c:pt idx="38">
                  <c:v>520</c:v>
                </c:pt>
                <c:pt idx="39">
                  <c:v>455</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1120</c:v>
                </c:pt>
                <c:pt idx="67">
                  <c:v>1060</c:v>
                </c:pt>
                <c:pt idx="68">
                  <c:v>0</c:v>
                </c:pt>
                <c:pt idx="69">
                  <c:v>1120</c:v>
                </c:pt>
                <c:pt idx="70">
                  <c:v>480</c:v>
                </c:pt>
                <c:pt idx="71">
                  <c:v>1040</c:v>
                </c:pt>
                <c:pt idx="72">
                  <c:v>0</c:v>
                </c:pt>
                <c:pt idx="73">
                  <c:v>1060</c:v>
                </c:pt>
                <c:pt idx="74">
                  <c:v>0</c:v>
                </c:pt>
                <c:pt idx="75">
                  <c:v>1060</c:v>
                </c:pt>
                <c:pt idx="76">
                  <c:v>1040</c:v>
                </c:pt>
                <c:pt idx="77">
                  <c:v>420</c:v>
                </c:pt>
                <c:pt idx="78">
                  <c:v>0</c:v>
                </c:pt>
                <c:pt idx="79">
                  <c:v>0</c:v>
                </c:pt>
                <c:pt idx="80">
                  <c:v>1120</c:v>
                </c:pt>
                <c:pt idx="81">
                  <c:v>0</c:v>
                </c:pt>
                <c:pt idx="82">
                  <c:v>960</c:v>
                </c:pt>
                <c:pt idx="83">
                  <c:v>420</c:v>
                </c:pt>
                <c:pt idx="84">
                  <c:v>0</c:v>
                </c:pt>
                <c:pt idx="85">
                  <c:v>900</c:v>
                </c:pt>
                <c:pt idx="86">
                  <c:v>640</c:v>
                </c:pt>
                <c:pt idx="87">
                  <c:v>1122.4000000000001</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300</c:v>
                </c:pt>
                <c:pt idx="177">
                  <c:v>300</c:v>
                </c:pt>
                <c:pt idx="178">
                  <c:v>0</c:v>
                </c:pt>
                <c:pt idx="179">
                  <c:v>360</c:v>
                </c:pt>
                <c:pt idx="180">
                  <c:v>360</c:v>
                </c:pt>
                <c:pt idx="181">
                  <c:v>0</c:v>
                </c:pt>
                <c:pt idx="182">
                  <c:v>0</c:v>
                </c:pt>
                <c:pt idx="183">
                  <c:v>0</c:v>
                </c:pt>
                <c:pt idx="184">
                  <c:v>0</c:v>
                </c:pt>
                <c:pt idx="185">
                  <c:v>480</c:v>
                </c:pt>
                <c:pt idx="186">
                  <c:v>720</c:v>
                </c:pt>
                <c:pt idx="187">
                  <c:v>360</c:v>
                </c:pt>
                <c:pt idx="188">
                  <c:v>840</c:v>
                </c:pt>
                <c:pt idx="189">
                  <c:v>0</c:v>
                </c:pt>
                <c:pt idx="190">
                  <c:v>600</c:v>
                </c:pt>
                <c:pt idx="191">
                  <c:v>0</c:v>
                </c:pt>
                <c:pt idx="192">
                  <c:v>515</c:v>
                </c:pt>
                <c:pt idx="193">
                  <c:v>420</c:v>
                </c:pt>
                <c:pt idx="194">
                  <c:v>360</c:v>
                </c:pt>
                <c:pt idx="195">
                  <c:v>780</c:v>
                </c:pt>
                <c:pt idx="196">
                  <c:v>420</c:v>
                </c:pt>
                <c:pt idx="197">
                  <c:v>420</c:v>
                </c:pt>
                <c:pt idx="198">
                  <c:v>600</c:v>
                </c:pt>
                <c:pt idx="199">
                  <c:v>675</c:v>
                </c:pt>
                <c:pt idx="200">
                  <c:v>600</c:v>
                </c:pt>
                <c:pt idx="201">
                  <c:v>0</c:v>
                </c:pt>
                <c:pt idx="202">
                  <c:v>600</c:v>
                </c:pt>
                <c:pt idx="203">
                  <c:v>600</c:v>
                </c:pt>
                <c:pt idx="204">
                  <c:v>675</c:v>
                </c:pt>
                <c:pt idx="205">
                  <c:v>600</c:v>
                </c:pt>
                <c:pt idx="206">
                  <c:v>0</c:v>
                </c:pt>
                <c:pt idx="207">
                  <c:v>0</c:v>
                </c:pt>
                <c:pt idx="208">
                  <c:v>675</c:v>
                </c:pt>
                <c:pt idx="209">
                  <c:v>600</c:v>
                </c:pt>
                <c:pt idx="210">
                  <c:v>675</c:v>
                </c:pt>
                <c:pt idx="211">
                  <c:v>750</c:v>
                </c:pt>
                <c:pt idx="212">
                  <c:v>600</c:v>
                </c:pt>
                <c:pt idx="213">
                  <c:v>0</c:v>
                </c:pt>
                <c:pt idx="214">
                  <c:v>0</c:v>
                </c:pt>
                <c:pt idx="215">
                  <c:v>0</c:v>
                </c:pt>
                <c:pt idx="216">
                  <c:v>0</c:v>
                </c:pt>
                <c:pt idx="217">
                  <c:v>0</c:v>
                </c:pt>
                <c:pt idx="218">
                  <c:v>0</c:v>
                </c:pt>
                <c:pt idx="219">
                  <c:v>600</c:v>
                </c:pt>
                <c:pt idx="220">
                  <c:v>1120</c:v>
                </c:pt>
                <c:pt idx="221">
                  <c:v>1000</c:v>
                </c:pt>
                <c:pt idx="222">
                  <c:v>0</c:v>
                </c:pt>
                <c:pt idx="223">
                  <c:v>1120</c:v>
                </c:pt>
                <c:pt idx="224">
                  <c:v>480</c:v>
                </c:pt>
                <c:pt idx="225">
                  <c:v>1040</c:v>
                </c:pt>
                <c:pt idx="226">
                  <c:v>0</c:v>
                </c:pt>
                <c:pt idx="227">
                  <c:v>1120</c:v>
                </c:pt>
                <c:pt idx="228">
                  <c:v>0</c:v>
                </c:pt>
                <c:pt idx="229">
                  <c:v>1060</c:v>
                </c:pt>
                <c:pt idx="230">
                  <c:v>1040</c:v>
                </c:pt>
                <c:pt idx="231">
                  <c:v>0</c:v>
                </c:pt>
                <c:pt idx="232">
                  <c:v>240</c:v>
                </c:pt>
                <c:pt idx="233">
                  <c:v>225</c:v>
                </c:pt>
                <c:pt idx="234">
                  <c:v>1120</c:v>
                </c:pt>
                <c:pt idx="235">
                  <c:v>240</c:v>
                </c:pt>
                <c:pt idx="236">
                  <c:v>960</c:v>
                </c:pt>
                <c:pt idx="237">
                  <c:v>0</c:v>
                </c:pt>
                <c:pt idx="238">
                  <c:v>0</c:v>
                </c:pt>
                <c:pt idx="239">
                  <c:v>900</c:v>
                </c:pt>
                <c:pt idx="240">
                  <c:v>1000</c:v>
                </c:pt>
                <c:pt idx="241">
                  <c:v>1122.4000000000001</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360</c:v>
                </c:pt>
                <c:pt idx="334">
                  <c:v>0</c:v>
                </c:pt>
                <c:pt idx="335">
                  <c:v>0</c:v>
                </c:pt>
                <c:pt idx="336">
                  <c:v>0</c:v>
                </c:pt>
                <c:pt idx="337">
                  <c:v>0</c:v>
                </c:pt>
                <c:pt idx="338">
                  <c:v>0</c:v>
                </c:pt>
                <c:pt idx="339">
                  <c:v>0</c:v>
                </c:pt>
                <c:pt idx="340">
                  <c:v>0</c:v>
                </c:pt>
                <c:pt idx="341">
                  <c:v>0</c:v>
                </c:pt>
                <c:pt idx="342">
                  <c:v>360</c:v>
                </c:pt>
                <c:pt idx="343">
                  <c:v>0</c:v>
                </c:pt>
                <c:pt idx="344">
                  <c:v>0</c:v>
                </c:pt>
                <c:pt idx="345">
                  <c:v>480</c:v>
                </c:pt>
                <c:pt idx="346">
                  <c:v>0</c:v>
                </c:pt>
                <c:pt idx="347">
                  <c:v>0</c:v>
                </c:pt>
                <c:pt idx="348">
                  <c:v>0</c:v>
                </c:pt>
                <c:pt idx="349">
                  <c:v>360</c:v>
                </c:pt>
                <c:pt idx="350">
                  <c:v>690</c:v>
                </c:pt>
                <c:pt idx="351">
                  <c:v>0</c:v>
                </c:pt>
                <c:pt idx="352">
                  <c:v>720</c:v>
                </c:pt>
                <c:pt idx="353">
                  <c:v>810</c:v>
                </c:pt>
                <c:pt idx="354">
                  <c:v>720</c:v>
                </c:pt>
                <c:pt idx="355">
                  <c:v>1080</c:v>
                </c:pt>
                <c:pt idx="356">
                  <c:v>720</c:v>
                </c:pt>
                <c:pt idx="357">
                  <c:v>720</c:v>
                </c:pt>
                <c:pt idx="358">
                  <c:v>630</c:v>
                </c:pt>
                <c:pt idx="359">
                  <c:v>720</c:v>
                </c:pt>
                <c:pt idx="360">
                  <c:v>0</c:v>
                </c:pt>
                <c:pt idx="361">
                  <c:v>0</c:v>
                </c:pt>
                <c:pt idx="362">
                  <c:v>810</c:v>
                </c:pt>
                <c:pt idx="363">
                  <c:v>630</c:v>
                </c:pt>
                <c:pt idx="364">
                  <c:v>1170</c:v>
                </c:pt>
                <c:pt idx="365">
                  <c:v>630</c:v>
                </c:pt>
                <c:pt idx="366">
                  <c:v>720</c:v>
                </c:pt>
                <c:pt idx="367">
                  <c:v>720</c:v>
                </c:pt>
                <c:pt idx="368">
                  <c:v>0</c:v>
                </c:pt>
                <c:pt idx="369">
                  <c:v>720</c:v>
                </c:pt>
                <c:pt idx="370">
                  <c:v>720</c:v>
                </c:pt>
                <c:pt idx="371">
                  <c:v>990</c:v>
                </c:pt>
                <c:pt idx="372">
                  <c:v>630</c:v>
                </c:pt>
                <c:pt idx="373">
                  <c:v>0</c:v>
                </c:pt>
                <c:pt idx="374">
                  <c:v>0</c:v>
                </c:pt>
                <c:pt idx="375">
                  <c:v>0</c:v>
                </c:pt>
                <c:pt idx="376">
                  <c:v>0</c:v>
                </c:pt>
                <c:pt idx="377">
                  <c:v>420</c:v>
                </c:pt>
                <c:pt idx="378">
                  <c:v>420</c:v>
                </c:pt>
                <c:pt idx="379">
                  <c:v>0</c:v>
                </c:pt>
                <c:pt idx="380">
                  <c:v>360</c:v>
                </c:pt>
                <c:pt idx="381">
                  <c:v>420</c:v>
                </c:pt>
                <c:pt idx="382">
                  <c:v>0</c:v>
                </c:pt>
                <c:pt idx="383">
                  <c:v>0</c:v>
                </c:pt>
                <c:pt idx="384">
                  <c:v>420</c:v>
                </c:pt>
                <c:pt idx="385">
                  <c:v>360</c:v>
                </c:pt>
                <c:pt idx="386">
                  <c:v>0</c:v>
                </c:pt>
                <c:pt idx="387">
                  <c:v>300</c:v>
                </c:pt>
                <c:pt idx="388">
                  <c:v>0</c:v>
                </c:pt>
                <c:pt idx="389">
                  <c:v>420</c:v>
                </c:pt>
                <c:pt idx="390">
                  <c:v>0</c:v>
                </c:pt>
                <c:pt idx="391">
                  <c:v>0</c:v>
                </c:pt>
                <c:pt idx="392">
                  <c:v>0</c:v>
                </c:pt>
                <c:pt idx="393">
                  <c:v>450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300</c:v>
                </c:pt>
                <c:pt idx="486">
                  <c:v>490</c:v>
                </c:pt>
                <c:pt idx="487">
                  <c:v>490</c:v>
                </c:pt>
                <c:pt idx="488">
                  <c:v>0</c:v>
                </c:pt>
                <c:pt idx="489">
                  <c:v>0</c:v>
                </c:pt>
                <c:pt idx="490">
                  <c:v>300</c:v>
                </c:pt>
                <c:pt idx="491">
                  <c:v>420</c:v>
                </c:pt>
                <c:pt idx="492">
                  <c:v>0</c:v>
                </c:pt>
                <c:pt idx="493">
                  <c:v>1040</c:v>
                </c:pt>
                <c:pt idx="494">
                  <c:v>0</c:v>
                </c:pt>
                <c:pt idx="495">
                  <c:v>0</c:v>
                </c:pt>
                <c:pt idx="496">
                  <c:v>420</c:v>
                </c:pt>
                <c:pt idx="497">
                  <c:v>420</c:v>
                </c:pt>
                <c:pt idx="498">
                  <c:v>0</c:v>
                </c:pt>
                <c:pt idx="499">
                  <c:v>1040</c:v>
                </c:pt>
                <c:pt idx="500">
                  <c:v>0</c:v>
                </c:pt>
                <c:pt idx="501">
                  <c:v>490</c:v>
                </c:pt>
                <c:pt idx="502">
                  <c:v>0</c:v>
                </c:pt>
                <c:pt idx="503">
                  <c:v>490</c:v>
                </c:pt>
                <c:pt idx="504">
                  <c:v>0</c:v>
                </c:pt>
                <c:pt idx="505">
                  <c:v>0</c:v>
                </c:pt>
                <c:pt idx="506">
                  <c:v>800</c:v>
                </c:pt>
                <c:pt idx="507">
                  <c:v>0</c:v>
                </c:pt>
                <c:pt idx="508">
                  <c:v>0</c:v>
                </c:pt>
                <c:pt idx="509">
                  <c:v>0</c:v>
                </c:pt>
                <c:pt idx="510">
                  <c:v>700</c:v>
                </c:pt>
                <c:pt idx="511">
                  <c:v>0</c:v>
                </c:pt>
                <c:pt idx="512">
                  <c:v>800</c:v>
                </c:pt>
                <c:pt idx="513">
                  <c:v>800</c:v>
                </c:pt>
                <c:pt idx="514">
                  <c:v>0</c:v>
                </c:pt>
                <c:pt idx="515">
                  <c:v>800</c:v>
                </c:pt>
                <c:pt idx="516">
                  <c:v>900</c:v>
                </c:pt>
                <c:pt idx="517">
                  <c:v>0</c:v>
                </c:pt>
                <c:pt idx="518">
                  <c:v>500</c:v>
                </c:pt>
                <c:pt idx="519">
                  <c:v>0</c:v>
                </c:pt>
                <c:pt idx="520">
                  <c:v>0</c:v>
                </c:pt>
                <c:pt idx="521">
                  <c:v>800</c:v>
                </c:pt>
                <c:pt idx="522">
                  <c:v>0</c:v>
                </c:pt>
                <c:pt idx="523">
                  <c:v>800</c:v>
                </c:pt>
                <c:pt idx="524">
                  <c:v>0</c:v>
                </c:pt>
                <c:pt idx="525">
                  <c:v>700</c:v>
                </c:pt>
                <c:pt idx="526">
                  <c:v>800</c:v>
                </c:pt>
                <c:pt idx="527">
                  <c:v>0</c:v>
                </c:pt>
                <c:pt idx="528">
                  <c:v>0</c:v>
                </c:pt>
                <c:pt idx="529">
                  <c:v>0</c:v>
                </c:pt>
                <c:pt idx="530">
                  <c:v>0</c:v>
                </c:pt>
                <c:pt idx="531">
                  <c:v>0</c:v>
                </c:pt>
                <c:pt idx="532">
                  <c:v>30</c:v>
                </c:pt>
                <c:pt idx="533">
                  <c:v>0</c:v>
                </c:pt>
                <c:pt idx="534">
                  <c:v>80</c:v>
                </c:pt>
                <c:pt idx="535">
                  <c:v>60</c:v>
                </c:pt>
                <c:pt idx="536">
                  <c:v>0</c:v>
                </c:pt>
                <c:pt idx="537">
                  <c:v>120</c:v>
                </c:pt>
                <c:pt idx="538">
                  <c:v>320</c:v>
                </c:pt>
                <c:pt idx="539">
                  <c:v>0</c:v>
                </c:pt>
                <c:pt idx="540">
                  <c:v>0</c:v>
                </c:pt>
                <c:pt idx="541">
                  <c:v>0</c:v>
                </c:pt>
                <c:pt idx="542">
                  <c:v>0</c:v>
                </c:pt>
                <c:pt idx="543">
                  <c:v>260</c:v>
                </c:pt>
                <c:pt idx="544">
                  <c:v>0</c:v>
                </c:pt>
                <c:pt idx="545">
                  <c:v>0</c:v>
                </c:pt>
                <c:pt idx="546">
                  <c:v>120</c:v>
                </c:pt>
                <c:pt idx="547">
                  <c:v>60</c:v>
                </c:pt>
                <c:pt idx="548">
                  <c:v>60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67</c:v>
                </c:pt>
                <c:pt idx="574">
                  <c:v>0</c:v>
                </c:pt>
                <c:pt idx="575">
                  <c:v>154</c:v>
                </c:pt>
                <c:pt idx="576">
                  <c:v>124</c:v>
                </c:pt>
                <c:pt idx="577">
                  <c:v>91</c:v>
                </c:pt>
                <c:pt idx="578">
                  <c:v>180</c:v>
                </c:pt>
                <c:pt idx="579">
                  <c:v>0</c:v>
                </c:pt>
                <c:pt idx="580">
                  <c:v>0</c:v>
                </c:pt>
                <c:pt idx="581">
                  <c:v>181</c:v>
                </c:pt>
                <c:pt idx="582">
                  <c:v>0</c:v>
                </c:pt>
                <c:pt idx="583">
                  <c:v>0</c:v>
                </c:pt>
                <c:pt idx="584">
                  <c:v>0</c:v>
                </c:pt>
                <c:pt idx="585">
                  <c:v>0</c:v>
                </c:pt>
                <c:pt idx="586">
                  <c:v>0</c:v>
                </c:pt>
                <c:pt idx="587">
                  <c:v>216</c:v>
                </c:pt>
                <c:pt idx="588">
                  <c:v>0</c:v>
                </c:pt>
                <c:pt idx="589">
                  <c:v>141</c:v>
                </c:pt>
                <c:pt idx="590">
                  <c:v>196</c:v>
                </c:pt>
                <c:pt idx="591">
                  <c:v>100</c:v>
                </c:pt>
                <c:pt idx="592">
                  <c:v>200</c:v>
                </c:pt>
                <c:pt idx="593">
                  <c:v>0</c:v>
                </c:pt>
                <c:pt idx="594">
                  <c:v>0</c:v>
                </c:pt>
                <c:pt idx="595">
                  <c:v>112</c:v>
                </c:pt>
                <c:pt idx="596">
                  <c:v>149</c:v>
                </c:pt>
                <c:pt idx="597">
                  <c:v>79</c:v>
                </c:pt>
                <c:pt idx="598">
                  <c:v>140</c:v>
                </c:pt>
                <c:pt idx="599">
                  <c:v>196</c:v>
                </c:pt>
                <c:pt idx="600">
                  <c:v>0</c:v>
                </c:pt>
                <c:pt idx="601">
                  <c:v>287</c:v>
                </c:pt>
                <c:pt idx="602">
                  <c:v>0</c:v>
                </c:pt>
                <c:pt idx="603">
                  <c:v>230</c:v>
                </c:pt>
                <c:pt idx="604">
                  <c:v>274</c:v>
                </c:pt>
                <c:pt idx="605">
                  <c:v>116</c:v>
                </c:pt>
                <c:pt idx="606">
                  <c:v>0</c:v>
                </c:pt>
                <c:pt idx="607">
                  <c:v>0</c:v>
                </c:pt>
                <c:pt idx="608">
                  <c:v>0</c:v>
                </c:pt>
                <c:pt idx="609">
                  <c:v>0</c:v>
                </c:pt>
                <c:pt idx="610">
                  <c:v>0</c:v>
                </c:pt>
                <c:pt idx="611">
                  <c:v>0</c:v>
                </c:pt>
                <c:pt idx="612">
                  <c:v>0</c:v>
                </c:pt>
                <c:pt idx="613">
                  <c:v>140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640</c:v>
                </c:pt>
                <c:pt idx="633">
                  <c:v>0</c:v>
                </c:pt>
                <c:pt idx="634">
                  <c:v>0</c:v>
                </c:pt>
                <c:pt idx="635">
                  <c:v>0</c:v>
                </c:pt>
                <c:pt idx="636">
                  <c:v>0</c:v>
                </c:pt>
                <c:pt idx="637">
                  <c:v>630</c:v>
                </c:pt>
                <c:pt idx="638">
                  <c:v>730</c:v>
                </c:pt>
                <c:pt idx="639">
                  <c:v>490</c:v>
                </c:pt>
                <c:pt idx="640">
                  <c:v>0</c:v>
                </c:pt>
                <c:pt idx="641">
                  <c:v>1050</c:v>
                </c:pt>
                <c:pt idx="642">
                  <c:v>0</c:v>
                </c:pt>
                <c:pt idx="643">
                  <c:v>490</c:v>
                </c:pt>
                <c:pt idx="644">
                  <c:v>600</c:v>
                </c:pt>
                <c:pt idx="645">
                  <c:v>525</c:v>
                </c:pt>
                <c:pt idx="646">
                  <c:v>0</c:v>
                </c:pt>
                <c:pt idx="647">
                  <c:v>1085</c:v>
                </c:pt>
                <c:pt idx="648">
                  <c:v>1015</c:v>
                </c:pt>
                <c:pt idx="649">
                  <c:v>1015</c:v>
                </c:pt>
                <c:pt idx="650">
                  <c:v>0</c:v>
                </c:pt>
                <c:pt idx="651">
                  <c:v>0</c:v>
                </c:pt>
                <c:pt idx="652">
                  <c:v>0</c:v>
                </c:pt>
                <c:pt idx="653">
                  <c:v>560</c:v>
                </c:pt>
                <c:pt idx="654">
                  <c:v>380</c:v>
                </c:pt>
                <c:pt idx="655">
                  <c:v>0</c:v>
                </c:pt>
                <c:pt idx="656">
                  <c:v>0</c:v>
                </c:pt>
                <c:pt idx="657">
                  <c:v>0</c:v>
                </c:pt>
                <c:pt idx="658">
                  <c:v>910</c:v>
                </c:pt>
                <c:pt idx="659">
                  <c:v>735</c:v>
                </c:pt>
                <c:pt idx="660">
                  <c:v>0</c:v>
                </c:pt>
                <c:pt idx="661">
                  <c:v>760</c:v>
                </c:pt>
                <c:pt idx="662">
                  <c:v>0</c:v>
                </c:pt>
                <c:pt idx="663">
                  <c:v>630</c:v>
                </c:pt>
                <c:pt idx="664">
                  <c:v>0</c:v>
                </c:pt>
                <c:pt idx="665">
                  <c:v>0</c:v>
                </c:pt>
                <c:pt idx="666">
                  <c:v>665</c:v>
                </c:pt>
                <c:pt idx="667">
                  <c:v>665</c:v>
                </c:pt>
                <c:pt idx="668">
                  <c:v>0</c:v>
                </c:pt>
                <c:pt idx="669">
                  <c:v>0</c:v>
                </c:pt>
                <c:pt idx="670">
                  <c:v>665</c:v>
                </c:pt>
                <c:pt idx="671">
                  <c:v>665</c:v>
                </c:pt>
                <c:pt idx="672">
                  <c:v>665</c:v>
                </c:pt>
                <c:pt idx="673">
                  <c:v>0</c:v>
                </c:pt>
                <c:pt idx="674">
                  <c:v>0</c:v>
                </c:pt>
                <c:pt idx="675">
                  <c:v>760</c:v>
                </c:pt>
                <c:pt idx="676">
                  <c:v>630</c:v>
                </c:pt>
                <c:pt idx="677">
                  <c:v>0</c:v>
                </c:pt>
                <c:pt idx="678">
                  <c:v>0</c:v>
                </c:pt>
                <c:pt idx="679">
                  <c:v>0</c:v>
                </c:pt>
                <c:pt idx="680">
                  <c:v>540</c:v>
                </c:pt>
                <c:pt idx="681">
                  <c:v>0</c:v>
                </c:pt>
                <c:pt idx="682">
                  <c:v>520</c:v>
                </c:pt>
                <c:pt idx="683">
                  <c:v>630</c:v>
                </c:pt>
                <c:pt idx="684">
                  <c:v>920</c:v>
                </c:pt>
                <c:pt idx="685">
                  <c:v>1440</c:v>
                </c:pt>
                <c:pt idx="686">
                  <c:v>0</c:v>
                </c:pt>
                <c:pt idx="687">
                  <c:v>390</c:v>
                </c:pt>
                <c:pt idx="688">
                  <c:v>675</c:v>
                </c:pt>
                <c:pt idx="689">
                  <c:v>1440</c:v>
                </c:pt>
                <c:pt idx="690">
                  <c:v>490</c:v>
                </c:pt>
                <c:pt idx="691">
                  <c:v>920</c:v>
                </c:pt>
                <c:pt idx="692">
                  <c:v>1302.5</c:v>
                </c:pt>
                <c:pt idx="693">
                  <c:v>455</c:v>
                </c:pt>
                <c:pt idx="694">
                  <c:v>0</c:v>
                </c:pt>
                <c:pt idx="695">
                  <c:v>0</c:v>
                </c:pt>
                <c:pt idx="696">
                  <c:v>0</c:v>
                </c:pt>
                <c:pt idx="697">
                  <c:v>805</c:v>
                </c:pt>
                <c:pt idx="698">
                  <c:v>1100</c:v>
                </c:pt>
                <c:pt idx="699">
                  <c:v>765</c:v>
                </c:pt>
                <c:pt idx="700">
                  <c:v>595</c:v>
                </c:pt>
                <c:pt idx="701">
                  <c:v>1555</c:v>
                </c:pt>
                <c:pt idx="702">
                  <c:v>0</c:v>
                </c:pt>
                <c:pt idx="703">
                  <c:v>750</c:v>
                </c:pt>
                <c:pt idx="704">
                  <c:v>420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196</c:v>
                </c:pt>
                <c:pt idx="728">
                  <c:v>0</c:v>
                </c:pt>
                <c:pt idx="729">
                  <c:v>128</c:v>
                </c:pt>
                <c:pt idx="730">
                  <c:v>194</c:v>
                </c:pt>
                <c:pt idx="731">
                  <c:v>224</c:v>
                </c:pt>
                <c:pt idx="732">
                  <c:v>0</c:v>
                </c:pt>
                <c:pt idx="733">
                  <c:v>118</c:v>
                </c:pt>
                <c:pt idx="734">
                  <c:v>0</c:v>
                </c:pt>
                <c:pt idx="735">
                  <c:v>253</c:v>
                </c:pt>
                <c:pt idx="736">
                  <c:v>150</c:v>
                </c:pt>
                <c:pt idx="737">
                  <c:v>212</c:v>
                </c:pt>
                <c:pt idx="738">
                  <c:v>229</c:v>
                </c:pt>
                <c:pt idx="739">
                  <c:v>0</c:v>
                </c:pt>
                <c:pt idx="740">
                  <c:v>0</c:v>
                </c:pt>
                <c:pt idx="741">
                  <c:v>72.5</c:v>
                </c:pt>
                <c:pt idx="742">
                  <c:v>108</c:v>
                </c:pt>
                <c:pt idx="743">
                  <c:v>83</c:v>
                </c:pt>
                <c:pt idx="744">
                  <c:v>60</c:v>
                </c:pt>
                <c:pt idx="745">
                  <c:v>121</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100</c:v>
                </c:pt>
                <c:pt idx="772">
                  <c:v>0</c:v>
                </c:pt>
                <c:pt idx="773">
                  <c:v>0</c:v>
                </c:pt>
                <c:pt idx="774">
                  <c:v>0</c:v>
                </c:pt>
                <c:pt idx="775">
                  <c:v>0</c:v>
                </c:pt>
                <c:pt idx="776">
                  <c:v>0</c:v>
                </c:pt>
                <c:pt idx="777">
                  <c:v>80</c:v>
                </c:pt>
                <c:pt idx="778">
                  <c:v>0</c:v>
                </c:pt>
                <c:pt idx="779">
                  <c:v>60</c:v>
                </c:pt>
                <c:pt idx="780">
                  <c:v>60</c:v>
                </c:pt>
                <c:pt idx="781">
                  <c:v>0</c:v>
                </c:pt>
                <c:pt idx="782">
                  <c:v>40</c:v>
                </c:pt>
                <c:pt idx="783">
                  <c:v>0</c:v>
                </c:pt>
                <c:pt idx="784">
                  <c:v>0</c:v>
                </c:pt>
                <c:pt idx="785">
                  <c:v>60</c:v>
                </c:pt>
                <c:pt idx="786">
                  <c:v>0</c:v>
                </c:pt>
                <c:pt idx="787">
                  <c:v>0</c:v>
                </c:pt>
                <c:pt idx="788">
                  <c:v>0</c:v>
                </c:pt>
                <c:pt idx="789">
                  <c:v>150</c:v>
                </c:pt>
                <c:pt idx="790">
                  <c:v>0</c:v>
                </c:pt>
                <c:pt idx="791">
                  <c:v>0</c:v>
                </c:pt>
                <c:pt idx="792">
                  <c:v>890</c:v>
                </c:pt>
                <c:pt idx="793">
                  <c:v>0</c:v>
                </c:pt>
                <c:pt idx="794">
                  <c:v>0</c:v>
                </c:pt>
                <c:pt idx="795">
                  <c:v>420</c:v>
                </c:pt>
                <c:pt idx="796">
                  <c:v>350</c:v>
                </c:pt>
                <c:pt idx="797">
                  <c:v>765</c:v>
                </c:pt>
                <c:pt idx="798">
                  <c:v>0</c:v>
                </c:pt>
                <c:pt idx="799">
                  <c:v>875</c:v>
                </c:pt>
                <c:pt idx="800">
                  <c:v>0</c:v>
                </c:pt>
                <c:pt idx="801">
                  <c:v>820</c:v>
                </c:pt>
                <c:pt idx="802">
                  <c:v>835</c:v>
                </c:pt>
                <c:pt idx="803">
                  <c:v>695</c:v>
                </c:pt>
                <c:pt idx="804">
                  <c:v>820</c:v>
                </c:pt>
                <c:pt idx="805">
                  <c:v>165</c:v>
                </c:pt>
                <c:pt idx="806">
                  <c:v>0</c:v>
                </c:pt>
                <c:pt idx="807">
                  <c:v>875</c:v>
                </c:pt>
                <c:pt idx="808">
                  <c:v>945</c:v>
                </c:pt>
                <c:pt idx="809">
                  <c:v>350</c:v>
                </c:pt>
                <c:pt idx="810">
                  <c:v>0</c:v>
                </c:pt>
                <c:pt idx="811">
                  <c:v>610</c:v>
                </c:pt>
                <c:pt idx="812">
                  <c:v>275</c:v>
                </c:pt>
                <c:pt idx="813">
                  <c:v>0</c:v>
                </c:pt>
                <c:pt idx="814">
                  <c:v>0</c:v>
                </c:pt>
                <c:pt idx="815">
                  <c:v>0</c:v>
                </c:pt>
                <c:pt idx="816">
                  <c:v>320</c:v>
                </c:pt>
                <c:pt idx="817">
                  <c:v>0</c:v>
                </c:pt>
                <c:pt idx="818">
                  <c:v>480</c:v>
                </c:pt>
                <c:pt idx="819">
                  <c:v>0</c:v>
                </c:pt>
                <c:pt idx="820">
                  <c:v>0</c:v>
                </c:pt>
                <c:pt idx="821">
                  <c:v>320</c:v>
                </c:pt>
                <c:pt idx="822">
                  <c:v>0</c:v>
                </c:pt>
                <c:pt idx="823">
                  <c:v>840</c:v>
                </c:pt>
                <c:pt idx="824">
                  <c:v>0</c:v>
                </c:pt>
                <c:pt idx="825">
                  <c:v>0</c:v>
                </c:pt>
                <c:pt idx="826">
                  <c:v>0</c:v>
                </c:pt>
                <c:pt idx="827">
                  <c:v>0</c:v>
                </c:pt>
                <c:pt idx="828">
                  <c:v>0</c:v>
                </c:pt>
                <c:pt idx="829">
                  <c:v>240</c:v>
                </c:pt>
                <c:pt idx="830">
                  <c:v>240</c:v>
                </c:pt>
                <c:pt idx="831">
                  <c:v>0</c:v>
                </c:pt>
                <c:pt idx="832">
                  <c:v>0</c:v>
                </c:pt>
                <c:pt idx="833">
                  <c:v>740</c:v>
                </c:pt>
                <c:pt idx="834">
                  <c:v>320</c:v>
                </c:pt>
                <c:pt idx="835">
                  <c:v>0</c:v>
                </c:pt>
                <c:pt idx="836">
                  <c:v>360</c:v>
                </c:pt>
                <c:pt idx="837">
                  <c:v>0</c:v>
                </c:pt>
                <c:pt idx="838">
                  <c:v>560</c:v>
                </c:pt>
                <c:pt idx="839">
                  <c:v>175</c:v>
                </c:pt>
                <c:pt idx="840">
                  <c:v>525</c:v>
                </c:pt>
                <c:pt idx="841">
                  <c:v>0</c:v>
                </c:pt>
                <c:pt idx="842">
                  <c:v>0</c:v>
                </c:pt>
                <c:pt idx="843">
                  <c:v>475</c:v>
                </c:pt>
                <c:pt idx="844">
                  <c:v>0</c:v>
                </c:pt>
                <c:pt idx="845">
                  <c:v>570</c:v>
                </c:pt>
                <c:pt idx="846">
                  <c:v>250</c:v>
                </c:pt>
                <c:pt idx="847">
                  <c:v>0</c:v>
                </c:pt>
                <c:pt idx="848">
                  <c:v>0</c:v>
                </c:pt>
                <c:pt idx="849">
                  <c:v>275</c:v>
                </c:pt>
                <c:pt idx="850">
                  <c:v>0</c:v>
                </c:pt>
                <c:pt idx="851">
                  <c:v>0</c:v>
                </c:pt>
                <c:pt idx="852">
                  <c:v>595</c:v>
                </c:pt>
                <c:pt idx="853">
                  <c:v>0</c:v>
                </c:pt>
                <c:pt idx="854">
                  <c:v>0</c:v>
                </c:pt>
                <c:pt idx="855">
                  <c:v>440</c:v>
                </c:pt>
                <c:pt idx="856">
                  <c:v>490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422</c:v>
                </c:pt>
                <c:pt idx="882">
                  <c:v>314</c:v>
                </c:pt>
                <c:pt idx="883">
                  <c:v>224</c:v>
                </c:pt>
                <c:pt idx="884">
                  <c:v>272</c:v>
                </c:pt>
                <c:pt idx="885">
                  <c:v>505</c:v>
                </c:pt>
                <c:pt idx="886">
                  <c:v>0</c:v>
                </c:pt>
                <c:pt idx="887">
                  <c:v>0</c:v>
                </c:pt>
                <c:pt idx="888">
                  <c:v>0</c:v>
                </c:pt>
                <c:pt idx="889">
                  <c:v>350</c:v>
                </c:pt>
                <c:pt idx="890">
                  <c:v>0</c:v>
                </c:pt>
                <c:pt idx="891">
                  <c:v>196</c:v>
                </c:pt>
                <c:pt idx="892">
                  <c:v>480</c:v>
                </c:pt>
                <c:pt idx="893">
                  <c:v>0</c:v>
                </c:pt>
                <c:pt idx="894">
                  <c:v>0</c:v>
                </c:pt>
                <c:pt idx="895">
                  <c:v>273</c:v>
                </c:pt>
                <c:pt idx="896">
                  <c:v>140</c:v>
                </c:pt>
                <c:pt idx="897">
                  <c:v>0</c:v>
                </c:pt>
                <c:pt idx="898">
                  <c:v>0</c:v>
                </c:pt>
                <c:pt idx="899">
                  <c:v>290</c:v>
                </c:pt>
                <c:pt idx="900">
                  <c:v>350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48</c:v>
                </c:pt>
                <c:pt idx="926">
                  <c:v>36</c:v>
                </c:pt>
                <c:pt idx="927">
                  <c:v>72</c:v>
                </c:pt>
                <c:pt idx="928">
                  <c:v>0</c:v>
                </c:pt>
                <c:pt idx="929">
                  <c:v>0</c:v>
                </c:pt>
                <c:pt idx="930">
                  <c:v>0</c:v>
                </c:pt>
                <c:pt idx="931">
                  <c:v>24</c:v>
                </c:pt>
                <c:pt idx="932">
                  <c:v>0</c:v>
                </c:pt>
                <c:pt idx="933">
                  <c:v>36</c:v>
                </c:pt>
                <c:pt idx="934">
                  <c:v>24</c:v>
                </c:pt>
                <c:pt idx="935">
                  <c:v>60</c:v>
                </c:pt>
                <c:pt idx="936">
                  <c:v>0</c:v>
                </c:pt>
                <c:pt idx="937">
                  <c:v>0</c:v>
                </c:pt>
                <c:pt idx="938">
                  <c:v>0</c:v>
                </c:pt>
                <c:pt idx="939">
                  <c:v>36</c:v>
                </c:pt>
                <c:pt idx="940">
                  <c:v>0</c:v>
                </c:pt>
                <c:pt idx="941">
                  <c:v>0</c:v>
                </c:pt>
                <c:pt idx="942">
                  <c:v>0</c:v>
                </c:pt>
                <c:pt idx="943">
                  <c:v>0</c:v>
                </c:pt>
                <c:pt idx="944">
                  <c:v>0</c:v>
                </c:pt>
                <c:pt idx="945">
                  <c:v>0</c:v>
                </c:pt>
                <c:pt idx="946">
                  <c:v>0</c:v>
                </c:pt>
                <c:pt idx="947">
                  <c:v>1080</c:v>
                </c:pt>
                <c:pt idx="948">
                  <c:v>330</c:v>
                </c:pt>
                <c:pt idx="949">
                  <c:v>360</c:v>
                </c:pt>
                <c:pt idx="950">
                  <c:v>360</c:v>
                </c:pt>
                <c:pt idx="951">
                  <c:v>1320</c:v>
                </c:pt>
                <c:pt idx="952">
                  <c:v>0</c:v>
                </c:pt>
                <c:pt idx="953">
                  <c:v>420</c:v>
                </c:pt>
                <c:pt idx="954">
                  <c:v>0</c:v>
                </c:pt>
                <c:pt idx="955">
                  <c:v>360</c:v>
                </c:pt>
                <c:pt idx="956">
                  <c:v>300</c:v>
                </c:pt>
                <c:pt idx="957">
                  <c:v>900</c:v>
                </c:pt>
                <c:pt idx="958">
                  <c:v>960</c:v>
                </c:pt>
                <c:pt idx="959">
                  <c:v>540</c:v>
                </c:pt>
                <c:pt idx="960">
                  <c:v>0</c:v>
                </c:pt>
                <c:pt idx="961">
                  <c:v>360</c:v>
                </c:pt>
                <c:pt idx="962">
                  <c:v>360</c:v>
                </c:pt>
                <c:pt idx="963">
                  <c:v>0</c:v>
                </c:pt>
                <c:pt idx="964">
                  <c:v>0</c:v>
                </c:pt>
                <c:pt idx="965">
                  <c:v>0</c:v>
                </c:pt>
                <c:pt idx="966">
                  <c:v>0</c:v>
                </c:pt>
                <c:pt idx="967">
                  <c:v>0</c:v>
                </c:pt>
                <c:pt idx="968">
                  <c:v>0</c:v>
                </c:pt>
                <c:pt idx="969">
                  <c:v>720</c:v>
                </c:pt>
                <c:pt idx="970">
                  <c:v>0</c:v>
                </c:pt>
                <c:pt idx="971">
                  <c:v>0</c:v>
                </c:pt>
                <c:pt idx="972">
                  <c:v>765</c:v>
                </c:pt>
                <c:pt idx="973">
                  <c:v>720</c:v>
                </c:pt>
                <c:pt idx="974">
                  <c:v>720</c:v>
                </c:pt>
                <c:pt idx="975">
                  <c:v>720</c:v>
                </c:pt>
                <c:pt idx="976">
                  <c:v>0</c:v>
                </c:pt>
                <c:pt idx="977">
                  <c:v>720</c:v>
                </c:pt>
                <c:pt idx="978">
                  <c:v>810</c:v>
                </c:pt>
                <c:pt idx="979">
                  <c:v>630</c:v>
                </c:pt>
                <c:pt idx="980">
                  <c:v>0</c:v>
                </c:pt>
                <c:pt idx="981">
                  <c:v>665</c:v>
                </c:pt>
                <c:pt idx="982">
                  <c:v>0</c:v>
                </c:pt>
                <c:pt idx="983">
                  <c:v>855</c:v>
                </c:pt>
                <c:pt idx="984">
                  <c:v>0</c:v>
                </c:pt>
                <c:pt idx="985">
                  <c:v>0</c:v>
                </c:pt>
                <c:pt idx="986">
                  <c:v>0</c:v>
                </c:pt>
                <c:pt idx="987">
                  <c:v>0</c:v>
                </c:pt>
                <c:pt idx="988">
                  <c:v>0</c:v>
                </c:pt>
                <c:pt idx="989">
                  <c:v>720</c:v>
                </c:pt>
                <c:pt idx="990">
                  <c:v>0</c:v>
                </c:pt>
                <c:pt idx="991">
                  <c:v>450</c:v>
                </c:pt>
                <c:pt idx="992">
                  <c:v>1260</c:v>
                </c:pt>
                <c:pt idx="993">
                  <c:v>0</c:v>
                </c:pt>
                <c:pt idx="994">
                  <c:v>0</c:v>
                </c:pt>
                <c:pt idx="995">
                  <c:v>450</c:v>
                </c:pt>
                <c:pt idx="996">
                  <c:v>1050</c:v>
                </c:pt>
                <c:pt idx="997">
                  <c:v>1350</c:v>
                </c:pt>
                <c:pt idx="998">
                  <c:v>0</c:v>
                </c:pt>
                <c:pt idx="999">
                  <c:v>540</c:v>
                </c:pt>
                <c:pt idx="1000">
                  <c:v>1140</c:v>
                </c:pt>
                <c:pt idx="1001">
                  <c:v>540</c:v>
                </c:pt>
                <c:pt idx="1002">
                  <c:v>630</c:v>
                </c:pt>
                <c:pt idx="1003">
                  <c:v>770</c:v>
                </c:pt>
                <c:pt idx="1004">
                  <c:v>0</c:v>
                </c:pt>
                <c:pt idx="1005">
                  <c:v>810</c:v>
                </c:pt>
                <c:pt idx="1006">
                  <c:v>420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70</c:v>
                </c:pt>
                <c:pt idx="1026">
                  <c:v>0</c:v>
                </c:pt>
                <c:pt idx="1027">
                  <c:v>0</c:v>
                </c:pt>
                <c:pt idx="1028">
                  <c:v>0</c:v>
                </c:pt>
                <c:pt idx="1029">
                  <c:v>0</c:v>
                </c:pt>
                <c:pt idx="1030">
                  <c:v>0</c:v>
                </c:pt>
                <c:pt idx="1031">
                  <c:v>0</c:v>
                </c:pt>
                <c:pt idx="1032">
                  <c:v>0</c:v>
                </c:pt>
                <c:pt idx="1033">
                  <c:v>0</c:v>
                </c:pt>
                <c:pt idx="1034">
                  <c:v>0</c:v>
                </c:pt>
                <c:pt idx="1035">
                  <c:v>350</c:v>
                </c:pt>
                <c:pt idx="1036">
                  <c:v>0</c:v>
                </c:pt>
                <c:pt idx="1037">
                  <c:v>0</c:v>
                </c:pt>
                <c:pt idx="1038">
                  <c:v>0</c:v>
                </c:pt>
                <c:pt idx="1039">
                  <c:v>0</c:v>
                </c:pt>
                <c:pt idx="1040">
                  <c:v>0</c:v>
                </c:pt>
                <c:pt idx="1041">
                  <c:v>0</c:v>
                </c:pt>
                <c:pt idx="1042">
                  <c:v>0</c:v>
                </c:pt>
                <c:pt idx="1043">
                  <c:v>0</c:v>
                </c:pt>
                <c:pt idx="1044">
                  <c:v>0</c:v>
                </c:pt>
                <c:pt idx="1045">
                  <c:v>245</c:v>
                </c:pt>
                <c:pt idx="1046">
                  <c:v>345</c:v>
                </c:pt>
                <c:pt idx="1047">
                  <c:v>280</c:v>
                </c:pt>
                <c:pt idx="1048">
                  <c:v>0</c:v>
                </c:pt>
                <c:pt idx="1049">
                  <c:v>0</c:v>
                </c:pt>
                <c:pt idx="1050">
                  <c:v>420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360</c:v>
                </c:pt>
                <c:pt idx="1073">
                  <c:v>0</c:v>
                </c:pt>
                <c:pt idx="1074">
                  <c:v>0</c:v>
                </c:pt>
                <c:pt idx="1075">
                  <c:v>0</c:v>
                </c:pt>
                <c:pt idx="1076">
                  <c:v>0</c:v>
                </c:pt>
                <c:pt idx="1077">
                  <c:v>0</c:v>
                </c:pt>
                <c:pt idx="1078">
                  <c:v>0</c:v>
                </c:pt>
                <c:pt idx="1079">
                  <c:v>285</c:v>
                </c:pt>
                <c:pt idx="1080">
                  <c:v>240</c:v>
                </c:pt>
                <c:pt idx="1081">
                  <c:v>300</c:v>
                </c:pt>
                <c:pt idx="1082">
                  <c:v>0</c:v>
                </c:pt>
                <c:pt idx="1083">
                  <c:v>0</c:v>
                </c:pt>
                <c:pt idx="1084">
                  <c:v>300</c:v>
                </c:pt>
                <c:pt idx="1085">
                  <c:v>285</c:v>
                </c:pt>
                <c:pt idx="1086">
                  <c:v>0</c:v>
                </c:pt>
                <c:pt idx="1087">
                  <c:v>240</c:v>
                </c:pt>
                <c:pt idx="1088">
                  <c:v>285</c:v>
                </c:pt>
                <c:pt idx="1089">
                  <c:v>0</c:v>
                </c:pt>
                <c:pt idx="1090">
                  <c:v>360</c:v>
                </c:pt>
                <c:pt idx="1091">
                  <c:v>240</c:v>
                </c:pt>
                <c:pt idx="1092">
                  <c:v>0</c:v>
                </c:pt>
                <c:pt idx="1093">
                  <c:v>90</c:v>
                </c:pt>
                <c:pt idx="1094">
                  <c:v>180</c:v>
                </c:pt>
                <c:pt idx="1095">
                  <c:v>75</c:v>
                </c:pt>
                <c:pt idx="1096">
                  <c:v>0</c:v>
                </c:pt>
                <c:pt idx="1097">
                  <c:v>345</c:v>
                </c:pt>
                <c:pt idx="1098">
                  <c:v>0</c:v>
                </c:pt>
                <c:pt idx="1099">
                  <c:v>300</c:v>
                </c:pt>
                <c:pt idx="1100">
                  <c:v>0</c:v>
                </c:pt>
                <c:pt idx="1101">
                  <c:v>925</c:v>
                </c:pt>
                <c:pt idx="1102">
                  <c:v>1280</c:v>
                </c:pt>
                <c:pt idx="1103">
                  <c:v>1080</c:v>
                </c:pt>
                <c:pt idx="1104">
                  <c:v>1190</c:v>
                </c:pt>
                <c:pt idx="1105">
                  <c:v>390</c:v>
                </c:pt>
                <c:pt idx="1106">
                  <c:v>1100</c:v>
                </c:pt>
                <c:pt idx="1107">
                  <c:v>1017.5</c:v>
                </c:pt>
                <c:pt idx="1108">
                  <c:v>0</c:v>
                </c:pt>
                <c:pt idx="1109">
                  <c:v>1125</c:v>
                </c:pt>
                <c:pt idx="1110">
                  <c:v>950</c:v>
                </c:pt>
                <c:pt idx="1111">
                  <c:v>385</c:v>
                </c:pt>
                <c:pt idx="1112">
                  <c:v>860</c:v>
                </c:pt>
                <c:pt idx="1113">
                  <c:v>805</c:v>
                </c:pt>
                <c:pt idx="1114">
                  <c:v>0</c:v>
                </c:pt>
                <c:pt idx="1115">
                  <c:v>1190</c:v>
                </c:pt>
                <c:pt idx="1116">
                  <c:v>995</c:v>
                </c:pt>
                <c:pt idx="1117">
                  <c:v>1270</c:v>
                </c:pt>
                <c:pt idx="1118">
                  <c:v>0</c:v>
                </c:pt>
                <c:pt idx="1119">
                  <c:v>777.5</c:v>
                </c:pt>
                <c:pt idx="1120">
                  <c:v>0</c:v>
                </c:pt>
                <c:pt idx="1121">
                  <c:v>942.5</c:v>
                </c:pt>
                <c:pt idx="1122">
                  <c:v>0</c:v>
                </c:pt>
                <c:pt idx="1123">
                  <c:v>150</c:v>
                </c:pt>
                <c:pt idx="1124">
                  <c:v>420</c:v>
                </c:pt>
                <c:pt idx="1125">
                  <c:v>420</c:v>
                </c:pt>
                <c:pt idx="1126">
                  <c:v>360</c:v>
                </c:pt>
                <c:pt idx="1127">
                  <c:v>240</c:v>
                </c:pt>
                <c:pt idx="1128">
                  <c:v>80</c:v>
                </c:pt>
                <c:pt idx="1129">
                  <c:v>420</c:v>
                </c:pt>
                <c:pt idx="1130">
                  <c:v>0</c:v>
                </c:pt>
                <c:pt idx="1131">
                  <c:v>420</c:v>
                </c:pt>
                <c:pt idx="1132">
                  <c:v>480</c:v>
                </c:pt>
                <c:pt idx="1133">
                  <c:v>300</c:v>
                </c:pt>
                <c:pt idx="1134">
                  <c:v>150</c:v>
                </c:pt>
                <c:pt idx="1135">
                  <c:v>0</c:v>
                </c:pt>
                <c:pt idx="1136">
                  <c:v>0</c:v>
                </c:pt>
                <c:pt idx="1137">
                  <c:v>420</c:v>
                </c:pt>
                <c:pt idx="1138">
                  <c:v>120</c:v>
                </c:pt>
                <c:pt idx="1139">
                  <c:v>0</c:v>
                </c:pt>
                <c:pt idx="1140">
                  <c:v>0</c:v>
                </c:pt>
                <c:pt idx="1141">
                  <c:v>510</c:v>
                </c:pt>
                <c:pt idx="1142">
                  <c:v>0</c:v>
                </c:pt>
                <c:pt idx="1143">
                  <c:v>480</c:v>
                </c:pt>
              </c:numCache>
            </c:numRef>
          </c:val>
          <c:extLst xmlns:c16r2="http://schemas.microsoft.com/office/drawing/2015/06/chart">
            <c:ext xmlns:c16="http://schemas.microsoft.com/office/drawing/2014/chart" uri="{C3380CC4-5D6E-409C-BE32-E72D297353CC}">
              <c16:uniqueId val="{00000000-EE90-476C-ABB6-7DB8AB95CD6E}"/>
            </c:ext>
          </c:extLst>
        </c:ser>
        <c:dLbls>
          <c:showLegendKey val="0"/>
          <c:showVal val="0"/>
          <c:showCatName val="0"/>
          <c:showSerName val="0"/>
          <c:showPercent val="0"/>
          <c:showBubbleSize val="0"/>
        </c:dLbls>
        <c:gapWidth val="219"/>
        <c:overlap val="-27"/>
        <c:axId val="166397824"/>
        <c:axId val="166399360"/>
      </c:barChart>
      <c:lineChart>
        <c:grouping val="standard"/>
        <c:varyColors val="0"/>
        <c:ser>
          <c:idx val="1"/>
          <c:order val="1"/>
          <c:tx>
            <c:strRef>
              <c:f>Database!$N$1</c:f>
              <c:strCache>
                <c:ptCount val="1"/>
                <c:pt idx="0">
                  <c:v>AL:CL </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multiLvlStrRef>
              <c:f>Database!$B$3:$D$177</c:f>
              <c:multiLvlStrCache>
                <c:ptCount val="175"/>
                <c:lvl>
                  <c:pt idx="0">
                    <c:v>Angus Stewart van Niekerk</c:v>
                  </c:pt>
                  <c:pt idx="1">
                    <c:v>Bjorn Bernardo</c:v>
                  </c:pt>
                  <c:pt idx="2">
                    <c:v>Brent Zinzan Christoffels </c:v>
                  </c:pt>
                  <c:pt idx="3">
                    <c:v>Calvin Nell</c:v>
                  </c:pt>
                  <c:pt idx="4">
                    <c:v>Carlisle Kieran Willy Nel</c:v>
                  </c:pt>
                  <c:pt idx="5">
                    <c:v>Edrich Pretorius</c:v>
                  </c:pt>
                  <c:pt idx="6">
                    <c:v>Dana Fourie</c:v>
                  </c:pt>
                  <c:pt idx="7">
                    <c:v>Francois Myburgh</c:v>
                  </c:pt>
                  <c:pt idx="8">
                    <c:v>George Lourens </c:v>
                  </c:pt>
                  <c:pt idx="9">
                    <c:v>Iver Alfred Aanhuizen</c:v>
                  </c:pt>
                  <c:pt idx="10">
                    <c:v>Jacquin Marthinus</c:v>
                  </c:pt>
                  <c:pt idx="11">
                    <c:v>James Richard Murphy</c:v>
                  </c:pt>
                  <c:pt idx="12">
                    <c:v>Jan Abraham Venter</c:v>
                  </c:pt>
                  <c:pt idx="13">
                    <c:v>Luan de Kock</c:v>
                  </c:pt>
                  <c:pt idx="14">
                    <c:v>Malcolm Jeremy Kayes</c:v>
                  </c:pt>
                  <c:pt idx="15">
                    <c:v>Morne Wilhelm Taljaard</c:v>
                  </c:pt>
                  <c:pt idx="16">
                    <c:v>Paul Roger Beresford</c:v>
                  </c:pt>
                  <c:pt idx="17">
                    <c:v>Roelf Burger</c:v>
                  </c:pt>
                  <c:pt idx="18">
                    <c:v>Romario Chan-Kuo Abrahams</c:v>
                  </c:pt>
                  <c:pt idx="19">
                    <c:v>Van Niekerk Scheepers Ferreira</c:v>
                  </c:pt>
                  <c:pt idx="20">
                    <c:v>Willem Adriaan Smal</c:v>
                  </c:pt>
                  <c:pt idx="21">
                    <c:v>AJ Barkhuizen</c:v>
                  </c:pt>
                  <c:pt idx="22">
                    <c:v>Angus Stewart van Niekerk</c:v>
                  </c:pt>
                  <c:pt idx="23">
                    <c:v>Bjorn Bernardo</c:v>
                  </c:pt>
                  <c:pt idx="24">
                    <c:v>Brent Zinzan Christoffels </c:v>
                  </c:pt>
                  <c:pt idx="25">
                    <c:v>Calvin Nell</c:v>
                  </c:pt>
                  <c:pt idx="26">
                    <c:v>Carlisle Kieran Willy Nel</c:v>
                  </c:pt>
                  <c:pt idx="27">
                    <c:v>Edrich Pretorius</c:v>
                  </c:pt>
                  <c:pt idx="28">
                    <c:v>Dana Fourie</c:v>
                  </c:pt>
                  <c:pt idx="29">
                    <c:v>Francois Myburgh</c:v>
                  </c:pt>
                  <c:pt idx="30">
                    <c:v>George Lourens </c:v>
                  </c:pt>
                  <c:pt idx="31">
                    <c:v>Iver Alfred Aanhuizen</c:v>
                  </c:pt>
                  <c:pt idx="32">
                    <c:v>Jacquin Marthinus</c:v>
                  </c:pt>
                  <c:pt idx="33">
                    <c:v>James Richard Murphy</c:v>
                  </c:pt>
                  <c:pt idx="34">
                    <c:v>Jan Abraham Venter</c:v>
                  </c:pt>
                  <c:pt idx="35">
                    <c:v>Luan de Kock</c:v>
                  </c:pt>
                  <c:pt idx="36">
                    <c:v>Malcolm Jeremy Kayes</c:v>
                  </c:pt>
                  <c:pt idx="37">
                    <c:v>Morne Wilhelm Taljaard</c:v>
                  </c:pt>
                  <c:pt idx="38">
                    <c:v>Paul Roger Beresford</c:v>
                  </c:pt>
                  <c:pt idx="39">
                    <c:v>Roelf Burger</c:v>
                  </c:pt>
                  <c:pt idx="40">
                    <c:v>Romario Chan-Kuo Abrahams</c:v>
                  </c:pt>
                  <c:pt idx="41">
                    <c:v>Van Niekerk Scheepers Ferreira</c:v>
                  </c:pt>
                  <c:pt idx="42">
                    <c:v>Willem Adriaan Smal</c:v>
                  </c:pt>
                  <c:pt idx="43">
                    <c:v>AJ Barkhuizen</c:v>
                  </c:pt>
                  <c:pt idx="44">
                    <c:v>Angus Stewart van Niekerk</c:v>
                  </c:pt>
                  <c:pt idx="45">
                    <c:v>Bjorn Bernardo</c:v>
                  </c:pt>
                  <c:pt idx="46">
                    <c:v>Brent Zinzan Christoffels </c:v>
                  </c:pt>
                  <c:pt idx="47">
                    <c:v>Calvin Nell</c:v>
                  </c:pt>
                  <c:pt idx="48">
                    <c:v>Carlisle Kieran Willy Nel</c:v>
                  </c:pt>
                  <c:pt idx="49">
                    <c:v>Edrich Pretorius</c:v>
                  </c:pt>
                  <c:pt idx="50">
                    <c:v>Dana Fourie</c:v>
                  </c:pt>
                  <c:pt idx="51">
                    <c:v>Francois Myburgh</c:v>
                  </c:pt>
                  <c:pt idx="52">
                    <c:v>George Lourens </c:v>
                  </c:pt>
                  <c:pt idx="53">
                    <c:v>Iver Alfred Aanhuizen</c:v>
                  </c:pt>
                  <c:pt idx="54">
                    <c:v>Jacquin Marthinus</c:v>
                  </c:pt>
                  <c:pt idx="55">
                    <c:v>James Richard Murphy</c:v>
                  </c:pt>
                  <c:pt idx="56">
                    <c:v>Jan Abraham Venter</c:v>
                  </c:pt>
                  <c:pt idx="57">
                    <c:v>Luan de Kock</c:v>
                  </c:pt>
                  <c:pt idx="58">
                    <c:v>Malcolm Jeremy Kayes</c:v>
                  </c:pt>
                  <c:pt idx="59">
                    <c:v>Morne Wilhelm Taljaard</c:v>
                  </c:pt>
                  <c:pt idx="60">
                    <c:v>Paul Roger Beresford</c:v>
                  </c:pt>
                  <c:pt idx="61">
                    <c:v>Roelf Burger</c:v>
                  </c:pt>
                  <c:pt idx="62">
                    <c:v>Romario Chan-Kuo Abrahams</c:v>
                  </c:pt>
                  <c:pt idx="63">
                    <c:v>Van Niekerk Scheepers Ferreira</c:v>
                  </c:pt>
                  <c:pt idx="64">
                    <c:v>Willem Adriaan Smal</c:v>
                  </c:pt>
                  <c:pt idx="65">
                    <c:v>AJ Barkhuizen</c:v>
                  </c:pt>
                  <c:pt idx="66">
                    <c:v>Angus Stewart van Niekerk</c:v>
                  </c:pt>
                  <c:pt idx="67">
                    <c:v>Bjorn Bernardo</c:v>
                  </c:pt>
                  <c:pt idx="68">
                    <c:v>Brent Zinzan Christoffels </c:v>
                  </c:pt>
                  <c:pt idx="69">
                    <c:v>Calvin Nell</c:v>
                  </c:pt>
                  <c:pt idx="70">
                    <c:v>Carlisle Kieran Willy Nel</c:v>
                  </c:pt>
                  <c:pt idx="71">
                    <c:v>Edrich Pretorius</c:v>
                  </c:pt>
                  <c:pt idx="72">
                    <c:v>Dana Fourie</c:v>
                  </c:pt>
                  <c:pt idx="73">
                    <c:v>Francois Myburgh</c:v>
                  </c:pt>
                  <c:pt idx="74">
                    <c:v>George Lourens </c:v>
                  </c:pt>
                  <c:pt idx="75">
                    <c:v>Iver Alfred Aanhuizen</c:v>
                  </c:pt>
                  <c:pt idx="76">
                    <c:v>Jacquin Marthinus</c:v>
                  </c:pt>
                  <c:pt idx="77">
                    <c:v>James Richard Murphy</c:v>
                  </c:pt>
                  <c:pt idx="78">
                    <c:v>Jan Abraham Venter</c:v>
                  </c:pt>
                  <c:pt idx="79">
                    <c:v>Luan de Kock</c:v>
                  </c:pt>
                  <c:pt idx="80">
                    <c:v>Malcolm Jeremy Kayes</c:v>
                  </c:pt>
                  <c:pt idx="81">
                    <c:v>Morne Wilhelm Taljaard</c:v>
                  </c:pt>
                  <c:pt idx="82">
                    <c:v>Paul Roger Beresford</c:v>
                  </c:pt>
                  <c:pt idx="83">
                    <c:v>Roelf Burger</c:v>
                  </c:pt>
                  <c:pt idx="84">
                    <c:v>Romario Chan-Kuo Abrahams</c:v>
                  </c:pt>
                  <c:pt idx="85">
                    <c:v>Van Niekerk Scheepers Ferreira</c:v>
                  </c:pt>
                  <c:pt idx="86">
                    <c:v>Willem Adriaan Smal</c:v>
                  </c:pt>
                  <c:pt idx="87">
                    <c:v>AJ Barkhuizen</c:v>
                  </c:pt>
                  <c:pt idx="88">
                    <c:v>Angus Stewart van Niekerk</c:v>
                  </c:pt>
                  <c:pt idx="89">
                    <c:v>Bjorn Bernardo</c:v>
                  </c:pt>
                  <c:pt idx="90">
                    <c:v>Brent Zinzan Christoffels </c:v>
                  </c:pt>
                  <c:pt idx="91">
                    <c:v>Calvin Nell</c:v>
                  </c:pt>
                  <c:pt idx="92">
                    <c:v>Carlisle Kieran Willy Nel</c:v>
                  </c:pt>
                  <c:pt idx="93">
                    <c:v>Edrich Pretorius</c:v>
                  </c:pt>
                  <c:pt idx="94">
                    <c:v>Dana Fourie</c:v>
                  </c:pt>
                  <c:pt idx="95">
                    <c:v>Francois Myburgh</c:v>
                  </c:pt>
                  <c:pt idx="96">
                    <c:v>George Lourens </c:v>
                  </c:pt>
                  <c:pt idx="97">
                    <c:v>Iver Alfred Aanhuizen</c:v>
                  </c:pt>
                  <c:pt idx="98">
                    <c:v>Jacquin Marthinus</c:v>
                  </c:pt>
                  <c:pt idx="99">
                    <c:v>James Richard Murphy</c:v>
                  </c:pt>
                  <c:pt idx="100">
                    <c:v>Jan Abraham Venter</c:v>
                  </c:pt>
                  <c:pt idx="101">
                    <c:v>Luan de Kock</c:v>
                  </c:pt>
                  <c:pt idx="102">
                    <c:v>Malcolm Jeremy Kayes</c:v>
                  </c:pt>
                  <c:pt idx="103">
                    <c:v>Morne Wilhelm Taljaard</c:v>
                  </c:pt>
                  <c:pt idx="104">
                    <c:v>Paul Roger Beresford</c:v>
                  </c:pt>
                  <c:pt idx="105">
                    <c:v>Roelf Burger</c:v>
                  </c:pt>
                  <c:pt idx="106">
                    <c:v>Romario Chan-Kuo Abrahams</c:v>
                  </c:pt>
                  <c:pt idx="107">
                    <c:v>Van Niekerk Scheepers Ferreira</c:v>
                  </c:pt>
                  <c:pt idx="108">
                    <c:v>Willem Adriaan Smal</c:v>
                  </c:pt>
                  <c:pt idx="109">
                    <c:v>AJ Barkhuizen</c:v>
                  </c:pt>
                  <c:pt idx="110">
                    <c:v>Angus Stewart van Niekerk</c:v>
                  </c:pt>
                  <c:pt idx="111">
                    <c:v>Bjorn Bernardo</c:v>
                  </c:pt>
                  <c:pt idx="112">
                    <c:v>Brent Zinzan Christoffels </c:v>
                  </c:pt>
                  <c:pt idx="113">
                    <c:v>Calvin Nell</c:v>
                  </c:pt>
                  <c:pt idx="114">
                    <c:v>Carlisle Kieran Willy Nel</c:v>
                  </c:pt>
                  <c:pt idx="115">
                    <c:v>Edrich Pretorius</c:v>
                  </c:pt>
                  <c:pt idx="116">
                    <c:v>Dana Fourie</c:v>
                  </c:pt>
                  <c:pt idx="117">
                    <c:v>Francois Myburgh</c:v>
                  </c:pt>
                  <c:pt idx="118">
                    <c:v>George Lourens </c:v>
                  </c:pt>
                  <c:pt idx="119">
                    <c:v>Iver Alfred Aanhuizen</c:v>
                  </c:pt>
                  <c:pt idx="120">
                    <c:v>Jacquin Marthinus</c:v>
                  </c:pt>
                  <c:pt idx="121">
                    <c:v>James Richard Murphy</c:v>
                  </c:pt>
                  <c:pt idx="122">
                    <c:v>Jan Abraham Venter</c:v>
                  </c:pt>
                  <c:pt idx="123">
                    <c:v>Luan de Kock</c:v>
                  </c:pt>
                  <c:pt idx="124">
                    <c:v>Malcolm Jeremy Kayes</c:v>
                  </c:pt>
                  <c:pt idx="125">
                    <c:v>Morne Wilhelm Taljaard</c:v>
                  </c:pt>
                  <c:pt idx="126">
                    <c:v>Paul Roger Beresford</c:v>
                  </c:pt>
                  <c:pt idx="127">
                    <c:v>Roelf Burger</c:v>
                  </c:pt>
                  <c:pt idx="128">
                    <c:v>Romario Chan-Kuo Abrahams</c:v>
                  </c:pt>
                  <c:pt idx="129">
                    <c:v>Van Niekerk Scheepers Ferreira</c:v>
                  </c:pt>
                  <c:pt idx="130">
                    <c:v>Willem Adriaan Smal</c:v>
                  </c:pt>
                  <c:pt idx="131">
                    <c:v>AJ Barkhuizen</c:v>
                  </c:pt>
                  <c:pt idx="132">
                    <c:v>Angus Stewart van Niekerk</c:v>
                  </c:pt>
                  <c:pt idx="133">
                    <c:v>Bjorn Bernardo</c:v>
                  </c:pt>
                  <c:pt idx="134">
                    <c:v>Brent Zinzan Christoffels </c:v>
                  </c:pt>
                  <c:pt idx="135">
                    <c:v>Calvin Nell</c:v>
                  </c:pt>
                  <c:pt idx="136">
                    <c:v>Carlisle Kieran Willy Nel</c:v>
                  </c:pt>
                  <c:pt idx="137">
                    <c:v>Edrich Pretorius</c:v>
                  </c:pt>
                  <c:pt idx="138">
                    <c:v>Dana Fourie</c:v>
                  </c:pt>
                  <c:pt idx="139">
                    <c:v>Francois Myburgh</c:v>
                  </c:pt>
                  <c:pt idx="140">
                    <c:v>George Lourens </c:v>
                  </c:pt>
                  <c:pt idx="141">
                    <c:v>Iver Alfred Aanhuizen</c:v>
                  </c:pt>
                  <c:pt idx="142">
                    <c:v>Jacquin Marthinus</c:v>
                  </c:pt>
                  <c:pt idx="143">
                    <c:v>James Richard Murphy</c:v>
                  </c:pt>
                  <c:pt idx="144">
                    <c:v>Jan Abraham Venter</c:v>
                  </c:pt>
                  <c:pt idx="145">
                    <c:v>Luan de Kock</c:v>
                  </c:pt>
                  <c:pt idx="146">
                    <c:v>Malcolm Jeremy Kayes</c:v>
                  </c:pt>
                  <c:pt idx="147">
                    <c:v>Morne Wilhelm Taljaard</c:v>
                  </c:pt>
                  <c:pt idx="148">
                    <c:v>Paul Roger Beresford</c:v>
                  </c:pt>
                  <c:pt idx="149">
                    <c:v>Roelf Burger</c:v>
                  </c:pt>
                  <c:pt idx="150">
                    <c:v>Romario Chan-Kuo Abrahams</c:v>
                  </c:pt>
                  <c:pt idx="151">
                    <c:v>Van Niekerk Scheepers Ferreira</c:v>
                  </c:pt>
                  <c:pt idx="152">
                    <c:v>Willem Adriaan Smal</c:v>
                  </c:pt>
                  <c:pt idx="153">
                    <c:v>AJ Barkhuizen</c:v>
                  </c:pt>
                  <c:pt idx="154">
                    <c:v>Angus Stewart van Niekerk</c:v>
                  </c:pt>
                  <c:pt idx="155">
                    <c:v>Bjorn Bernardo</c:v>
                  </c:pt>
                  <c:pt idx="156">
                    <c:v>Brent Zinzan Christoffels </c:v>
                  </c:pt>
                  <c:pt idx="157">
                    <c:v>Calvin Nell</c:v>
                  </c:pt>
                  <c:pt idx="158">
                    <c:v>Carlisle Kieran Willy Nel</c:v>
                  </c:pt>
                  <c:pt idx="159">
                    <c:v>Edrich Pretorius</c:v>
                  </c:pt>
                  <c:pt idx="160">
                    <c:v>Dana Fourie</c:v>
                  </c:pt>
                  <c:pt idx="161">
                    <c:v>Francois Myburgh</c:v>
                  </c:pt>
                  <c:pt idx="162">
                    <c:v>George Lourens </c:v>
                  </c:pt>
                  <c:pt idx="163">
                    <c:v>Iver Alfred Aanhuizen</c:v>
                  </c:pt>
                  <c:pt idx="164">
                    <c:v>Jacquin Marthinus</c:v>
                  </c:pt>
                  <c:pt idx="165">
                    <c:v>James Richard Murphy</c:v>
                  </c:pt>
                  <c:pt idx="166">
                    <c:v>Jan Abraham Venter</c:v>
                  </c:pt>
                  <c:pt idx="167">
                    <c:v>Luan de Kock</c:v>
                  </c:pt>
                  <c:pt idx="168">
                    <c:v>Malcolm Jeremy Kayes</c:v>
                  </c:pt>
                  <c:pt idx="169">
                    <c:v>Morne Wilhelm Taljaard</c:v>
                  </c:pt>
                  <c:pt idx="170">
                    <c:v>Paul Roger Beresford</c:v>
                  </c:pt>
                  <c:pt idx="171">
                    <c:v>Roelf Burger</c:v>
                  </c:pt>
                  <c:pt idx="172">
                    <c:v>Romario Chan-Kuo Abrahams</c:v>
                  </c:pt>
                  <c:pt idx="173">
                    <c:v>Van Niekerk Scheepers Ferreira</c:v>
                  </c:pt>
                  <c:pt idx="174">
                    <c:v>Willem Adriaan Smal</c:v>
                  </c:pt>
                </c:lvl>
                <c:lvl>
                  <c:pt idx="0">
                    <c:v>Mon</c:v>
                  </c:pt>
                  <c:pt idx="1">
                    <c:v>Mon</c:v>
                  </c:pt>
                  <c:pt idx="2">
                    <c:v>Mon</c:v>
                  </c:pt>
                  <c:pt idx="3">
                    <c:v>Mon</c:v>
                  </c:pt>
                  <c:pt idx="4">
                    <c:v>Mon</c:v>
                  </c:pt>
                  <c:pt idx="5">
                    <c:v>Mon</c:v>
                  </c:pt>
                  <c:pt idx="6">
                    <c:v>Mon</c:v>
                  </c:pt>
                  <c:pt idx="7">
                    <c:v>Mon</c:v>
                  </c:pt>
                  <c:pt idx="8">
                    <c:v>Mon</c:v>
                  </c:pt>
                  <c:pt idx="9">
                    <c:v>Mon</c:v>
                  </c:pt>
                  <c:pt idx="10">
                    <c:v>Mon</c:v>
                  </c:pt>
                  <c:pt idx="11">
                    <c:v>Mon</c:v>
                  </c:pt>
                  <c:pt idx="12">
                    <c:v>Mon</c:v>
                  </c:pt>
                  <c:pt idx="13">
                    <c:v>Mon</c:v>
                  </c:pt>
                  <c:pt idx="14">
                    <c:v>Mon</c:v>
                  </c:pt>
                  <c:pt idx="15">
                    <c:v>Mon</c:v>
                  </c:pt>
                  <c:pt idx="16">
                    <c:v>Mon</c:v>
                  </c:pt>
                  <c:pt idx="17">
                    <c:v>Mon</c:v>
                  </c:pt>
                  <c:pt idx="18">
                    <c:v>Mon</c:v>
                  </c:pt>
                  <c:pt idx="19">
                    <c:v>Mon</c:v>
                  </c:pt>
                  <c:pt idx="20">
                    <c:v>Mon</c:v>
                  </c:pt>
                  <c:pt idx="21">
                    <c:v>Tue</c:v>
                  </c:pt>
                  <c:pt idx="22">
                    <c:v>Tue</c:v>
                  </c:pt>
                  <c:pt idx="23">
                    <c:v>Tue</c:v>
                  </c:pt>
                  <c:pt idx="24">
                    <c:v>Tue</c:v>
                  </c:pt>
                  <c:pt idx="25">
                    <c:v>Tue</c:v>
                  </c:pt>
                  <c:pt idx="26">
                    <c:v>Tue</c:v>
                  </c:pt>
                  <c:pt idx="27">
                    <c:v>Tue</c:v>
                  </c:pt>
                  <c:pt idx="28">
                    <c:v>Tue</c:v>
                  </c:pt>
                  <c:pt idx="29">
                    <c:v>Tue</c:v>
                  </c:pt>
                  <c:pt idx="30">
                    <c:v>Tue</c:v>
                  </c:pt>
                  <c:pt idx="31">
                    <c:v>Tue</c:v>
                  </c:pt>
                  <c:pt idx="32">
                    <c:v>Tue</c:v>
                  </c:pt>
                  <c:pt idx="33">
                    <c:v>Tue</c:v>
                  </c:pt>
                  <c:pt idx="34">
                    <c:v>Tue</c:v>
                  </c:pt>
                  <c:pt idx="35">
                    <c:v>Tue</c:v>
                  </c:pt>
                  <c:pt idx="36">
                    <c:v>Tue</c:v>
                  </c:pt>
                  <c:pt idx="37">
                    <c:v>Tue</c:v>
                  </c:pt>
                  <c:pt idx="38">
                    <c:v>Tue</c:v>
                  </c:pt>
                  <c:pt idx="39">
                    <c:v>Tue</c:v>
                  </c:pt>
                  <c:pt idx="40">
                    <c:v>Tue</c:v>
                  </c:pt>
                  <c:pt idx="41">
                    <c:v>Tue</c:v>
                  </c:pt>
                  <c:pt idx="42">
                    <c:v>Tue</c:v>
                  </c:pt>
                  <c:pt idx="43">
                    <c:v>Wed</c:v>
                  </c:pt>
                  <c:pt idx="44">
                    <c:v>Wed</c:v>
                  </c:pt>
                  <c:pt idx="45">
                    <c:v>Wed</c:v>
                  </c:pt>
                  <c:pt idx="46">
                    <c:v>Wed</c:v>
                  </c:pt>
                  <c:pt idx="47">
                    <c:v>Wed</c:v>
                  </c:pt>
                  <c:pt idx="48">
                    <c:v>Wed</c:v>
                  </c:pt>
                  <c:pt idx="49">
                    <c:v>Wed</c:v>
                  </c:pt>
                  <c:pt idx="50">
                    <c:v>Wed</c:v>
                  </c:pt>
                  <c:pt idx="51">
                    <c:v>Wed</c:v>
                  </c:pt>
                  <c:pt idx="52">
                    <c:v>Wed</c:v>
                  </c:pt>
                  <c:pt idx="53">
                    <c:v>Wed</c:v>
                  </c:pt>
                  <c:pt idx="54">
                    <c:v>Wed</c:v>
                  </c:pt>
                  <c:pt idx="55">
                    <c:v>Wed</c:v>
                  </c:pt>
                  <c:pt idx="56">
                    <c:v>Wed</c:v>
                  </c:pt>
                  <c:pt idx="57">
                    <c:v>Wed</c:v>
                  </c:pt>
                  <c:pt idx="58">
                    <c:v>Wed</c:v>
                  </c:pt>
                  <c:pt idx="59">
                    <c:v>Wed</c:v>
                  </c:pt>
                  <c:pt idx="60">
                    <c:v>Wed</c:v>
                  </c:pt>
                  <c:pt idx="61">
                    <c:v>Wed</c:v>
                  </c:pt>
                  <c:pt idx="62">
                    <c:v>Wed</c:v>
                  </c:pt>
                  <c:pt idx="63">
                    <c:v>Wed</c:v>
                  </c:pt>
                  <c:pt idx="64">
                    <c:v>Wed</c:v>
                  </c:pt>
                  <c:pt idx="65">
                    <c:v>Thu</c:v>
                  </c:pt>
                  <c:pt idx="66">
                    <c:v>Thu</c:v>
                  </c:pt>
                  <c:pt idx="67">
                    <c:v>Thu</c:v>
                  </c:pt>
                  <c:pt idx="68">
                    <c:v>Thu</c:v>
                  </c:pt>
                  <c:pt idx="69">
                    <c:v>Thu</c:v>
                  </c:pt>
                  <c:pt idx="70">
                    <c:v>Thu</c:v>
                  </c:pt>
                  <c:pt idx="71">
                    <c:v>Thu</c:v>
                  </c:pt>
                  <c:pt idx="72">
                    <c:v>Thu</c:v>
                  </c:pt>
                  <c:pt idx="73">
                    <c:v>Thu</c:v>
                  </c:pt>
                  <c:pt idx="74">
                    <c:v>Thu</c:v>
                  </c:pt>
                  <c:pt idx="75">
                    <c:v>Thu</c:v>
                  </c:pt>
                  <c:pt idx="76">
                    <c:v>Thu</c:v>
                  </c:pt>
                  <c:pt idx="77">
                    <c:v>Thu</c:v>
                  </c:pt>
                  <c:pt idx="78">
                    <c:v>Thu</c:v>
                  </c:pt>
                  <c:pt idx="79">
                    <c:v>Thu</c:v>
                  </c:pt>
                  <c:pt idx="80">
                    <c:v>Thu</c:v>
                  </c:pt>
                  <c:pt idx="81">
                    <c:v>Thu</c:v>
                  </c:pt>
                  <c:pt idx="82">
                    <c:v>Thu</c:v>
                  </c:pt>
                  <c:pt idx="83">
                    <c:v>Thu</c:v>
                  </c:pt>
                  <c:pt idx="84">
                    <c:v>Thu</c:v>
                  </c:pt>
                  <c:pt idx="85">
                    <c:v>Thu</c:v>
                  </c:pt>
                  <c:pt idx="86">
                    <c:v>Thu</c:v>
                  </c:pt>
                  <c:pt idx="87">
                    <c:v>Fri</c:v>
                  </c:pt>
                  <c:pt idx="88">
                    <c:v>Fri</c:v>
                  </c:pt>
                  <c:pt idx="89">
                    <c:v>Fri</c:v>
                  </c:pt>
                  <c:pt idx="90">
                    <c:v>Fri</c:v>
                  </c:pt>
                  <c:pt idx="91">
                    <c:v>Fri</c:v>
                  </c:pt>
                  <c:pt idx="92">
                    <c:v>Fri</c:v>
                  </c:pt>
                  <c:pt idx="93">
                    <c:v>Fri</c:v>
                  </c:pt>
                  <c:pt idx="94">
                    <c:v>Fri</c:v>
                  </c:pt>
                  <c:pt idx="95">
                    <c:v>Fri</c:v>
                  </c:pt>
                  <c:pt idx="96">
                    <c:v>Fri</c:v>
                  </c:pt>
                  <c:pt idx="97">
                    <c:v>Fri</c:v>
                  </c:pt>
                  <c:pt idx="98">
                    <c:v>Fri</c:v>
                  </c:pt>
                  <c:pt idx="99">
                    <c:v>Fri</c:v>
                  </c:pt>
                  <c:pt idx="100">
                    <c:v>Fri</c:v>
                  </c:pt>
                  <c:pt idx="101">
                    <c:v>Fri</c:v>
                  </c:pt>
                  <c:pt idx="102">
                    <c:v>Fri</c:v>
                  </c:pt>
                  <c:pt idx="103">
                    <c:v>Fri</c:v>
                  </c:pt>
                  <c:pt idx="104">
                    <c:v>Fri</c:v>
                  </c:pt>
                  <c:pt idx="105">
                    <c:v>Fri</c:v>
                  </c:pt>
                  <c:pt idx="106">
                    <c:v>Fri</c:v>
                  </c:pt>
                  <c:pt idx="107">
                    <c:v>Fri</c:v>
                  </c:pt>
                  <c:pt idx="108">
                    <c:v>Fri</c:v>
                  </c:pt>
                  <c:pt idx="109">
                    <c:v>Sat</c:v>
                  </c:pt>
                  <c:pt idx="110">
                    <c:v>Sat</c:v>
                  </c:pt>
                  <c:pt idx="111">
                    <c:v>Sat</c:v>
                  </c:pt>
                  <c:pt idx="112">
                    <c:v>Sat</c:v>
                  </c:pt>
                  <c:pt idx="113">
                    <c:v>Sat</c:v>
                  </c:pt>
                  <c:pt idx="114">
                    <c:v>Sat</c:v>
                  </c:pt>
                  <c:pt idx="115">
                    <c:v>Sat</c:v>
                  </c:pt>
                  <c:pt idx="116">
                    <c:v>Sat</c:v>
                  </c:pt>
                  <c:pt idx="117">
                    <c:v>Sat</c:v>
                  </c:pt>
                  <c:pt idx="118">
                    <c:v>Sat</c:v>
                  </c:pt>
                  <c:pt idx="119">
                    <c:v>Sat</c:v>
                  </c:pt>
                  <c:pt idx="120">
                    <c:v>Sat</c:v>
                  </c:pt>
                  <c:pt idx="121">
                    <c:v>Sat</c:v>
                  </c:pt>
                  <c:pt idx="122">
                    <c:v>Sat</c:v>
                  </c:pt>
                  <c:pt idx="123">
                    <c:v>Sat</c:v>
                  </c:pt>
                  <c:pt idx="124">
                    <c:v>Sat</c:v>
                  </c:pt>
                  <c:pt idx="125">
                    <c:v>Sat</c:v>
                  </c:pt>
                  <c:pt idx="126">
                    <c:v>Sat</c:v>
                  </c:pt>
                  <c:pt idx="127">
                    <c:v>Sat</c:v>
                  </c:pt>
                  <c:pt idx="128">
                    <c:v>Sat</c:v>
                  </c:pt>
                  <c:pt idx="129">
                    <c:v>Sat</c:v>
                  </c:pt>
                  <c:pt idx="130">
                    <c:v>Sat</c:v>
                  </c:pt>
                  <c:pt idx="131">
                    <c:v>Sun</c:v>
                  </c:pt>
                  <c:pt idx="132">
                    <c:v>Sun</c:v>
                  </c:pt>
                  <c:pt idx="133">
                    <c:v>Sun</c:v>
                  </c:pt>
                  <c:pt idx="134">
                    <c:v>Sun</c:v>
                  </c:pt>
                  <c:pt idx="135">
                    <c:v>Sun</c:v>
                  </c:pt>
                  <c:pt idx="136">
                    <c:v>Sun</c:v>
                  </c:pt>
                  <c:pt idx="137">
                    <c:v>Sun</c:v>
                  </c:pt>
                  <c:pt idx="138">
                    <c:v>Sun</c:v>
                  </c:pt>
                  <c:pt idx="139">
                    <c:v>Sun</c:v>
                  </c:pt>
                  <c:pt idx="140">
                    <c:v>Sun</c:v>
                  </c:pt>
                  <c:pt idx="141">
                    <c:v>Sun</c:v>
                  </c:pt>
                  <c:pt idx="142">
                    <c:v>Sun</c:v>
                  </c:pt>
                  <c:pt idx="143">
                    <c:v>Sun</c:v>
                  </c:pt>
                  <c:pt idx="144">
                    <c:v>Sun</c:v>
                  </c:pt>
                  <c:pt idx="145">
                    <c:v>Sun</c:v>
                  </c:pt>
                  <c:pt idx="146">
                    <c:v>Sun</c:v>
                  </c:pt>
                  <c:pt idx="147">
                    <c:v>Sun</c:v>
                  </c:pt>
                  <c:pt idx="148">
                    <c:v>Sun</c:v>
                  </c:pt>
                  <c:pt idx="149">
                    <c:v>Sun</c:v>
                  </c:pt>
                  <c:pt idx="150">
                    <c:v>Sun</c:v>
                  </c:pt>
                  <c:pt idx="151">
                    <c:v>Sun</c:v>
                  </c:pt>
                  <c:pt idx="152">
                    <c:v>Sun</c:v>
                  </c:pt>
                  <c:pt idx="153">
                    <c:v>Mon</c:v>
                  </c:pt>
                  <c:pt idx="154">
                    <c:v>Mon</c:v>
                  </c:pt>
                  <c:pt idx="155">
                    <c:v>Mon</c:v>
                  </c:pt>
                  <c:pt idx="156">
                    <c:v>Mon</c:v>
                  </c:pt>
                  <c:pt idx="157">
                    <c:v>Mon</c:v>
                  </c:pt>
                  <c:pt idx="158">
                    <c:v>Mon</c:v>
                  </c:pt>
                  <c:pt idx="159">
                    <c:v>Mon</c:v>
                  </c:pt>
                  <c:pt idx="160">
                    <c:v>Mon</c:v>
                  </c:pt>
                  <c:pt idx="161">
                    <c:v>Mon</c:v>
                  </c:pt>
                  <c:pt idx="162">
                    <c:v>Mon</c:v>
                  </c:pt>
                  <c:pt idx="163">
                    <c:v>Mon</c:v>
                  </c:pt>
                  <c:pt idx="164">
                    <c:v>Mon</c:v>
                  </c:pt>
                  <c:pt idx="165">
                    <c:v>Mon</c:v>
                  </c:pt>
                  <c:pt idx="166">
                    <c:v>Mon</c:v>
                  </c:pt>
                  <c:pt idx="167">
                    <c:v>Mon</c:v>
                  </c:pt>
                  <c:pt idx="168">
                    <c:v>Mon</c:v>
                  </c:pt>
                  <c:pt idx="169">
                    <c:v>Mon</c:v>
                  </c:pt>
                  <c:pt idx="170">
                    <c:v>Mon</c:v>
                  </c:pt>
                  <c:pt idx="171">
                    <c:v>Mon</c:v>
                  </c:pt>
                  <c:pt idx="172">
                    <c:v>Mon</c:v>
                  </c:pt>
                  <c:pt idx="173">
                    <c:v>Mon</c:v>
                  </c:pt>
                  <c:pt idx="174">
                    <c:v>Mon</c:v>
                  </c:pt>
                </c:lvl>
                <c:lvl>
                  <c:pt idx="0">
                    <c:v>2017/10/02</c:v>
                  </c:pt>
                  <c:pt idx="1">
                    <c:v>2017/10/02</c:v>
                  </c:pt>
                  <c:pt idx="2">
                    <c:v>2017/10/02</c:v>
                  </c:pt>
                  <c:pt idx="3">
                    <c:v>2017/10/02</c:v>
                  </c:pt>
                  <c:pt idx="4">
                    <c:v>2017/10/02</c:v>
                  </c:pt>
                  <c:pt idx="5">
                    <c:v>2017/10/02</c:v>
                  </c:pt>
                  <c:pt idx="6">
                    <c:v>2017/10/02</c:v>
                  </c:pt>
                  <c:pt idx="7">
                    <c:v>2017/10/02</c:v>
                  </c:pt>
                  <c:pt idx="8">
                    <c:v>2017/10/02</c:v>
                  </c:pt>
                  <c:pt idx="9">
                    <c:v>2017/10/02</c:v>
                  </c:pt>
                  <c:pt idx="10">
                    <c:v>2017/10/02</c:v>
                  </c:pt>
                  <c:pt idx="11">
                    <c:v>2017/10/02</c:v>
                  </c:pt>
                  <c:pt idx="12">
                    <c:v>2017/10/02</c:v>
                  </c:pt>
                  <c:pt idx="13">
                    <c:v>2017/10/02</c:v>
                  </c:pt>
                  <c:pt idx="14">
                    <c:v>2017/10/02</c:v>
                  </c:pt>
                  <c:pt idx="15">
                    <c:v>2017/10/02</c:v>
                  </c:pt>
                  <c:pt idx="16">
                    <c:v>2017/10/02</c:v>
                  </c:pt>
                  <c:pt idx="17">
                    <c:v>2017/10/02</c:v>
                  </c:pt>
                  <c:pt idx="18">
                    <c:v>2017/10/02</c:v>
                  </c:pt>
                  <c:pt idx="19">
                    <c:v>2017/10/02</c:v>
                  </c:pt>
                  <c:pt idx="20">
                    <c:v>2017/10/02</c:v>
                  </c:pt>
                  <c:pt idx="21">
                    <c:v>2017/10/03</c:v>
                  </c:pt>
                  <c:pt idx="22">
                    <c:v>2017/10/03</c:v>
                  </c:pt>
                  <c:pt idx="23">
                    <c:v>2017/10/03</c:v>
                  </c:pt>
                  <c:pt idx="24">
                    <c:v>2017/10/03</c:v>
                  </c:pt>
                  <c:pt idx="25">
                    <c:v>2017/10/03</c:v>
                  </c:pt>
                  <c:pt idx="26">
                    <c:v>2017/10/03</c:v>
                  </c:pt>
                  <c:pt idx="27">
                    <c:v>2017/10/03</c:v>
                  </c:pt>
                  <c:pt idx="28">
                    <c:v>2017/10/03</c:v>
                  </c:pt>
                  <c:pt idx="29">
                    <c:v>2017/10/03</c:v>
                  </c:pt>
                  <c:pt idx="30">
                    <c:v>2017/10/03</c:v>
                  </c:pt>
                  <c:pt idx="31">
                    <c:v>2017/10/03</c:v>
                  </c:pt>
                  <c:pt idx="32">
                    <c:v>2017/10/03</c:v>
                  </c:pt>
                  <c:pt idx="33">
                    <c:v>2017/10/03</c:v>
                  </c:pt>
                  <c:pt idx="34">
                    <c:v>2017/10/03</c:v>
                  </c:pt>
                  <c:pt idx="35">
                    <c:v>2017/10/03</c:v>
                  </c:pt>
                  <c:pt idx="36">
                    <c:v>2017/10/03</c:v>
                  </c:pt>
                  <c:pt idx="37">
                    <c:v>2017/10/03</c:v>
                  </c:pt>
                  <c:pt idx="38">
                    <c:v>2017/10/03</c:v>
                  </c:pt>
                  <c:pt idx="39">
                    <c:v>2017/10/03</c:v>
                  </c:pt>
                  <c:pt idx="40">
                    <c:v>2017/10/03</c:v>
                  </c:pt>
                  <c:pt idx="41">
                    <c:v>2017/10/03</c:v>
                  </c:pt>
                  <c:pt idx="42">
                    <c:v>2017/10/03</c:v>
                  </c:pt>
                  <c:pt idx="43">
                    <c:v>2017/10/04</c:v>
                  </c:pt>
                  <c:pt idx="44">
                    <c:v>2017/10/04</c:v>
                  </c:pt>
                  <c:pt idx="45">
                    <c:v>2017/10/04</c:v>
                  </c:pt>
                  <c:pt idx="46">
                    <c:v>2017/10/04</c:v>
                  </c:pt>
                  <c:pt idx="47">
                    <c:v>2017/10/04</c:v>
                  </c:pt>
                  <c:pt idx="48">
                    <c:v>2017/10/04</c:v>
                  </c:pt>
                  <c:pt idx="49">
                    <c:v>2017/10/04</c:v>
                  </c:pt>
                  <c:pt idx="50">
                    <c:v>2017/10/04</c:v>
                  </c:pt>
                  <c:pt idx="51">
                    <c:v>2017/10/04</c:v>
                  </c:pt>
                  <c:pt idx="52">
                    <c:v>2017/10/04</c:v>
                  </c:pt>
                  <c:pt idx="53">
                    <c:v>2017/10/04</c:v>
                  </c:pt>
                  <c:pt idx="54">
                    <c:v>2017/10/04</c:v>
                  </c:pt>
                  <c:pt idx="55">
                    <c:v>2017/10/04</c:v>
                  </c:pt>
                  <c:pt idx="56">
                    <c:v>2017/10/04</c:v>
                  </c:pt>
                  <c:pt idx="57">
                    <c:v>2017/10/04</c:v>
                  </c:pt>
                  <c:pt idx="58">
                    <c:v>2017/10/04</c:v>
                  </c:pt>
                  <c:pt idx="59">
                    <c:v>2017/10/04</c:v>
                  </c:pt>
                  <c:pt idx="60">
                    <c:v>2017/10/04</c:v>
                  </c:pt>
                  <c:pt idx="61">
                    <c:v>2017/10/04</c:v>
                  </c:pt>
                  <c:pt idx="62">
                    <c:v>2017/10/04</c:v>
                  </c:pt>
                  <c:pt idx="63">
                    <c:v>2017/10/04</c:v>
                  </c:pt>
                  <c:pt idx="64">
                    <c:v>2017/10/04</c:v>
                  </c:pt>
                  <c:pt idx="65">
                    <c:v>2017/10/05</c:v>
                  </c:pt>
                  <c:pt idx="66">
                    <c:v>2017/10/05</c:v>
                  </c:pt>
                  <c:pt idx="67">
                    <c:v>2017/10/05</c:v>
                  </c:pt>
                  <c:pt idx="68">
                    <c:v>2017/10/05</c:v>
                  </c:pt>
                  <c:pt idx="69">
                    <c:v>2017/10/05</c:v>
                  </c:pt>
                  <c:pt idx="70">
                    <c:v>2017/10/05</c:v>
                  </c:pt>
                  <c:pt idx="71">
                    <c:v>2017/10/05</c:v>
                  </c:pt>
                  <c:pt idx="72">
                    <c:v>2017/10/05</c:v>
                  </c:pt>
                  <c:pt idx="73">
                    <c:v>2017/10/05</c:v>
                  </c:pt>
                  <c:pt idx="74">
                    <c:v>2017/10/05</c:v>
                  </c:pt>
                  <c:pt idx="75">
                    <c:v>2017/10/05</c:v>
                  </c:pt>
                  <c:pt idx="76">
                    <c:v>2017/10/05</c:v>
                  </c:pt>
                  <c:pt idx="77">
                    <c:v>2017/10/05</c:v>
                  </c:pt>
                  <c:pt idx="78">
                    <c:v>2017/10/05</c:v>
                  </c:pt>
                  <c:pt idx="79">
                    <c:v>2017/10/05</c:v>
                  </c:pt>
                  <c:pt idx="80">
                    <c:v>2017/10/05</c:v>
                  </c:pt>
                  <c:pt idx="81">
                    <c:v>2017/10/05</c:v>
                  </c:pt>
                  <c:pt idx="82">
                    <c:v>2017/10/05</c:v>
                  </c:pt>
                  <c:pt idx="83">
                    <c:v>2017/10/05</c:v>
                  </c:pt>
                  <c:pt idx="84">
                    <c:v>2017/10/05</c:v>
                  </c:pt>
                  <c:pt idx="85">
                    <c:v>2017/10/05</c:v>
                  </c:pt>
                  <c:pt idx="86">
                    <c:v>2017/10/05</c:v>
                  </c:pt>
                  <c:pt idx="87">
                    <c:v>2017/10/06</c:v>
                  </c:pt>
                  <c:pt idx="88">
                    <c:v>2017/10/06</c:v>
                  </c:pt>
                  <c:pt idx="89">
                    <c:v>2017/10/06</c:v>
                  </c:pt>
                  <c:pt idx="90">
                    <c:v>2017/10/06</c:v>
                  </c:pt>
                  <c:pt idx="91">
                    <c:v>2017/10/06</c:v>
                  </c:pt>
                  <c:pt idx="92">
                    <c:v>2017/10/06</c:v>
                  </c:pt>
                  <c:pt idx="93">
                    <c:v>2017/10/06</c:v>
                  </c:pt>
                  <c:pt idx="94">
                    <c:v>2017/10/06</c:v>
                  </c:pt>
                  <c:pt idx="95">
                    <c:v>2017/10/06</c:v>
                  </c:pt>
                  <c:pt idx="96">
                    <c:v>2017/10/06</c:v>
                  </c:pt>
                  <c:pt idx="97">
                    <c:v>2017/10/06</c:v>
                  </c:pt>
                  <c:pt idx="98">
                    <c:v>2017/10/06</c:v>
                  </c:pt>
                  <c:pt idx="99">
                    <c:v>2017/10/06</c:v>
                  </c:pt>
                  <c:pt idx="100">
                    <c:v>2017/10/06</c:v>
                  </c:pt>
                  <c:pt idx="101">
                    <c:v>2017/10/06</c:v>
                  </c:pt>
                  <c:pt idx="102">
                    <c:v>2017/10/06</c:v>
                  </c:pt>
                  <c:pt idx="103">
                    <c:v>2017/10/06</c:v>
                  </c:pt>
                  <c:pt idx="104">
                    <c:v>2017/10/06</c:v>
                  </c:pt>
                  <c:pt idx="105">
                    <c:v>2017/10/06</c:v>
                  </c:pt>
                  <c:pt idx="106">
                    <c:v>2017/10/06</c:v>
                  </c:pt>
                  <c:pt idx="107">
                    <c:v>2017/10/06</c:v>
                  </c:pt>
                  <c:pt idx="108">
                    <c:v>2017/10/06</c:v>
                  </c:pt>
                  <c:pt idx="109">
                    <c:v>2017/10/07</c:v>
                  </c:pt>
                  <c:pt idx="110">
                    <c:v>2017/10/07</c:v>
                  </c:pt>
                  <c:pt idx="111">
                    <c:v>2017/10/07</c:v>
                  </c:pt>
                  <c:pt idx="112">
                    <c:v>2017/10/07</c:v>
                  </c:pt>
                  <c:pt idx="113">
                    <c:v>2017/10/07</c:v>
                  </c:pt>
                  <c:pt idx="114">
                    <c:v>2017/10/07</c:v>
                  </c:pt>
                  <c:pt idx="115">
                    <c:v>2017/10/07</c:v>
                  </c:pt>
                  <c:pt idx="116">
                    <c:v>2017/10/07</c:v>
                  </c:pt>
                  <c:pt idx="117">
                    <c:v>2017/10/07</c:v>
                  </c:pt>
                  <c:pt idx="118">
                    <c:v>2017/10/07</c:v>
                  </c:pt>
                  <c:pt idx="119">
                    <c:v>2017/10/07</c:v>
                  </c:pt>
                  <c:pt idx="120">
                    <c:v>2017/10/07</c:v>
                  </c:pt>
                  <c:pt idx="121">
                    <c:v>2017/10/07</c:v>
                  </c:pt>
                  <c:pt idx="122">
                    <c:v>2017/10/07</c:v>
                  </c:pt>
                  <c:pt idx="123">
                    <c:v>2017/10/07</c:v>
                  </c:pt>
                  <c:pt idx="124">
                    <c:v>2017/10/07</c:v>
                  </c:pt>
                  <c:pt idx="125">
                    <c:v>2017/10/07</c:v>
                  </c:pt>
                  <c:pt idx="126">
                    <c:v>2017/10/07</c:v>
                  </c:pt>
                  <c:pt idx="127">
                    <c:v>2017/10/07</c:v>
                  </c:pt>
                  <c:pt idx="128">
                    <c:v>2017/10/07</c:v>
                  </c:pt>
                  <c:pt idx="129">
                    <c:v>2017/10/07</c:v>
                  </c:pt>
                  <c:pt idx="130">
                    <c:v>2017/10/07</c:v>
                  </c:pt>
                  <c:pt idx="131">
                    <c:v>2017/10/08</c:v>
                  </c:pt>
                  <c:pt idx="132">
                    <c:v>2017/10/08</c:v>
                  </c:pt>
                  <c:pt idx="133">
                    <c:v>2017/10/08</c:v>
                  </c:pt>
                  <c:pt idx="134">
                    <c:v>2017/10/08</c:v>
                  </c:pt>
                  <c:pt idx="135">
                    <c:v>2017/10/08</c:v>
                  </c:pt>
                  <c:pt idx="136">
                    <c:v>2017/10/08</c:v>
                  </c:pt>
                  <c:pt idx="137">
                    <c:v>2017/10/08</c:v>
                  </c:pt>
                  <c:pt idx="138">
                    <c:v>2017/10/08</c:v>
                  </c:pt>
                  <c:pt idx="139">
                    <c:v>2017/10/08</c:v>
                  </c:pt>
                  <c:pt idx="140">
                    <c:v>2017/10/08</c:v>
                  </c:pt>
                  <c:pt idx="141">
                    <c:v>2017/10/08</c:v>
                  </c:pt>
                  <c:pt idx="142">
                    <c:v>2017/10/08</c:v>
                  </c:pt>
                  <c:pt idx="143">
                    <c:v>2017/10/08</c:v>
                  </c:pt>
                  <c:pt idx="144">
                    <c:v>2017/10/08</c:v>
                  </c:pt>
                  <c:pt idx="145">
                    <c:v>2017/10/08</c:v>
                  </c:pt>
                  <c:pt idx="146">
                    <c:v>2017/10/08</c:v>
                  </c:pt>
                  <c:pt idx="147">
                    <c:v>2017/10/08</c:v>
                  </c:pt>
                  <c:pt idx="148">
                    <c:v>2017/10/08</c:v>
                  </c:pt>
                  <c:pt idx="149">
                    <c:v>2017/10/08</c:v>
                  </c:pt>
                  <c:pt idx="150">
                    <c:v>2017/10/08</c:v>
                  </c:pt>
                  <c:pt idx="151">
                    <c:v>2017/10/08</c:v>
                  </c:pt>
                  <c:pt idx="152">
                    <c:v>2017/10/08</c:v>
                  </c:pt>
                  <c:pt idx="153">
                    <c:v>2017/10/09</c:v>
                  </c:pt>
                  <c:pt idx="154">
                    <c:v>2017/10/09</c:v>
                  </c:pt>
                  <c:pt idx="155">
                    <c:v>2017/10/09</c:v>
                  </c:pt>
                  <c:pt idx="156">
                    <c:v>2017/10/09</c:v>
                  </c:pt>
                  <c:pt idx="157">
                    <c:v>2017/10/09</c:v>
                  </c:pt>
                  <c:pt idx="158">
                    <c:v>2017/10/09</c:v>
                  </c:pt>
                  <c:pt idx="159">
                    <c:v>2017/10/09</c:v>
                  </c:pt>
                  <c:pt idx="160">
                    <c:v>2017/10/09</c:v>
                  </c:pt>
                  <c:pt idx="161">
                    <c:v>2017/10/09</c:v>
                  </c:pt>
                  <c:pt idx="162">
                    <c:v>2017/10/09</c:v>
                  </c:pt>
                  <c:pt idx="163">
                    <c:v>2017/10/09</c:v>
                  </c:pt>
                  <c:pt idx="164">
                    <c:v>2017/10/09</c:v>
                  </c:pt>
                  <c:pt idx="165">
                    <c:v>2017/10/09</c:v>
                  </c:pt>
                  <c:pt idx="166">
                    <c:v>2017/10/09</c:v>
                  </c:pt>
                  <c:pt idx="167">
                    <c:v>2017/10/09</c:v>
                  </c:pt>
                  <c:pt idx="168">
                    <c:v>2017/10/09</c:v>
                  </c:pt>
                  <c:pt idx="169">
                    <c:v>2017/10/09</c:v>
                  </c:pt>
                  <c:pt idx="170">
                    <c:v>2017/10/09</c:v>
                  </c:pt>
                  <c:pt idx="171">
                    <c:v>2017/10/09</c:v>
                  </c:pt>
                  <c:pt idx="172">
                    <c:v>2017/10/09</c:v>
                  </c:pt>
                  <c:pt idx="173">
                    <c:v>2017/10/09</c:v>
                  </c:pt>
                  <c:pt idx="174">
                    <c:v>2017/10/09</c:v>
                  </c:pt>
                </c:lvl>
              </c:multiLvlStrCache>
            </c:multiLvlStrRef>
          </c:cat>
          <c:val>
            <c:numRef>
              <c:f>Database!$N$2:$N$1145</c:f>
              <c:numCache>
                <c:formatCode>0.00</c:formatCode>
                <c:ptCount val="11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1</c:v>
                </c:pt>
                <c:pt idx="24">
                  <c:v>0</c:v>
                </c:pt>
                <c:pt idx="25">
                  <c:v>1</c:v>
                </c:pt>
                <c:pt idx="26">
                  <c:v>1</c:v>
                </c:pt>
                <c:pt idx="27">
                  <c:v>1</c:v>
                </c:pt>
                <c:pt idx="28">
                  <c:v>0</c:v>
                </c:pt>
                <c:pt idx="29">
                  <c:v>0</c:v>
                </c:pt>
                <c:pt idx="30">
                  <c:v>0</c:v>
                </c:pt>
                <c:pt idx="31">
                  <c:v>1</c:v>
                </c:pt>
                <c:pt idx="32">
                  <c:v>1</c:v>
                </c:pt>
                <c:pt idx="33">
                  <c:v>1</c:v>
                </c:pt>
                <c:pt idx="34">
                  <c:v>1</c:v>
                </c:pt>
                <c:pt idx="35">
                  <c:v>0</c:v>
                </c:pt>
                <c:pt idx="36">
                  <c:v>1</c:v>
                </c:pt>
                <c:pt idx="37">
                  <c:v>0</c:v>
                </c:pt>
                <c:pt idx="38">
                  <c:v>1</c:v>
                </c:pt>
                <c:pt idx="39">
                  <c:v>1</c:v>
                </c:pt>
                <c:pt idx="40">
                  <c:v>0</c:v>
                </c:pt>
                <c:pt idx="41">
                  <c:v>0</c:v>
                </c:pt>
                <c:pt idx="42">
                  <c:v>0</c:v>
                </c:pt>
                <c:pt idx="43">
                  <c:v>0</c:v>
                </c:pt>
                <c:pt idx="44">
                  <c:v>0</c:v>
                </c:pt>
                <c:pt idx="45">
                  <c:v>1</c:v>
                </c:pt>
                <c:pt idx="46">
                  <c:v>0</c:v>
                </c:pt>
                <c:pt idx="47">
                  <c:v>1</c:v>
                </c:pt>
                <c:pt idx="48">
                  <c:v>1</c:v>
                </c:pt>
                <c:pt idx="49">
                  <c:v>1</c:v>
                </c:pt>
                <c:pt idx="50">
                  <c:v>0</c:v>
                </c:pt>
                <c:pt idx="51">
                  <c:v>0</c:v>
                </c:pt>
                <c:pt idx="52">
                  <c:v>0</c:v>
                </c:pt>
                <c:pt idx="53">
                  <c:v>1</c:v>
                </c:pt>
                <c:pt idx="54">
                  <c:v>1</c:v>
                </c:pt>
                <c:pt idx="55">
                  <c:v>1</c:v>
                </c:pt>
                <c:pt idx="56">
                  <c:v>1</c:v>
                </c:pt>
                <c:pt idx="57">
                  <c:v>0</c:v>
                </c:pt>
                <c:pt idx="58">
                  <c:v>1</c:v>
                </c:pt>
                <c:pt idx="59">
                  <c:v>0</c:v>
                </c:pt>
                <c:pt idx="60">
                  <c:v>1</c:v>
                </c:pt>
                <c:pt idx="61">
                  <c:v>1</c:v>
                </c:pt>
                <c:pt idx="62">
                  <c:v>0</c:v>
                </c:pt>
                <c:pt idx="63">
                  <c:v>0</c:v>
                </c:pt>
                <c:pt idx="64">
                  <c:v>0</c:v>
                </c:pt>
                <c:pt idx="65">
                  <c:v>0</c:v>
                </c:pt>
                <c:pt idx="66">
                  <c:v>1</c:v>
                </c:pt>
                <c:pt idx="67">
                  <c:v>1</c:v>
                </c:pt>
                <c:pt idx="68">
                  <c:v>0</c:v>
                </c:pt>
                <c:pt idx="69">
                  <c:v>1</c:v>
                </c:pt>
                <c:pt idx="70">
                  <c:v>1</c:v>
                </c:pt>
                <c:pt idx="71">
                  <c:v>1</c:v>
                </c:pt>
                <c:pt idx="72">
                  <c:v>0</c:v>
                </c:pt>
                <c:pt idx="73">
                  <c:v>1</c:v>
                </c:pt>
                <c:pt idx="74">
                  <c:v>0</c:v>
                </c:pt>
                <c:pt idx="75">
                  <c:v>1</c:v>
                </c:pt>
                <c:pt idx="76">
                  <c:v>1</c:v>
                </c:pt>
                <c:pt idx="77">
                  <c:v>1</c:v>
                </c:pt>
                <c:pt idx="78">
                  <c:v>1</c:v>
                </c:pt>
                <c:pt idx="79">
                  <c:v>0</c:v>
                </c:pt>
                <c:pt idx="80">
                  <c:v>1</c:v>
                </c:pt>
                <c:pt idx="81">
                  <c:v>0</c:v>
                </c:pt>
                <c:pt idx="82">
                  <c:v>1</c:v>
                </c:pt>
                <c:pt idx="83">
                  <c:v>1</c:v>
                </c:pt>
                <c:pt idx="84">
                  <c:v>0</c:v>
                </c:pt>
                <c:pt idx="85">
                  <c:v>1</c:v>
                </c:pt>
                <c:pt idx="86">
                  <c:v>1</c:v>
                </c:pt>
                <c:pt idx="87">
                  <c:v>1</c:v>
                </c:pt>
                <c:pt idx="88">
                  <c:v>1</c:v>
                </c:pt>
                <c:pt idx="89">
                  <c:v>1</c:v>
                </c:pt>
                <c:pt idx="90">
                  <c:v>0</c:v>
                </c:pt>
                <c:pt idx="91">
                  <c:v>1</c:v>
                </c:pt>
                <c:pt idx="92">
                  <c:v>1</c:v>
                </c:pt>
                <c:pt idx="93">
                  <c:v>1</c:v>
                </c:pt>
                <c:pt idx="94">
                  <c:v>0</c:v>
                </c:pt>
                <c:pt idx="95">
                  <c:v>1</c:v>
                </c:pt>
                <c:pt idx="96">
                  <c:v>0</c:v>
                </c:pt>
                <c:pt idx="97">
                  <c:v>1</c:v>
                </c:pt>
                <c:pt idx="98">
                  <c:v>1</c:v>
                </c:pt>
                <c:pt idx="99">
                  <c:v>1</c:v>
                </c:pt>
                <c:pt idx="100">
                  <c:v>1</c:v>
                </c:pt>
                <c:pt idx="101">
                  <c:v>0</c:v>
                </c:pt>
                <c:pt idx="102">
                  <c:v>1</c:v>
                </c:pt>
                <c:pt idx="103">
                  <c:v>0</c:v>
                </c:pt>
                <c:pt idx="104">
                  <c:v>1</c:v>
                </c:pt>
                <c:pt idx="105">
                  <c:v>1</c:v>
                </c:pt>
                <c:pt idx="106">
                  <c:v>0</c:v>
                </c:pt>
                <c:pt idx="107">
                  <c:v>1</c:v>
                </c:pt>
                <c:pt idx="108">
                  <c:v>1</c:v>
                </c:pt>
                <c:pt idx="109">
                  <c:v>1</c:v>
                </c:pt>
                <c:pt idx="110">
                  <c:v>1</c:v>
                </c:pt>
                <c:pt idx="111">
                  <c:v>1</c:v>
                </c:pt>
                <c:pt idx="112">
                  <c:v>0</c:v>
                </c:pt>
                <c:pt idx="113">
                  <c:v>1</c:v>
                </c:pt>
                <c:pt idx="114">
                  <c:v>1</c:v>
                </c:pt>
                <c:pt idx="115">
                  <c:v>1</c:v>
                </c:pt>
                <c:pt idx="116">
                  <c:v>0</c:v>
                </c:pt>
                <c:pt idx="117">
                  <c:v>1</c:v>
                </c:pt>
                <c:pt idx="118">
                  <c:v>0</c:v>
                </c:pt>
                <c:pt idx="119">
                  <c:v>1</c:v>
                </c:pt>
                <c:pt idx="120">
                  <c:v>1</c:v>
                </c:pt>
                <c:pt idx="121">
                  <c:v>1</c:v>
                </c:pt>
                <c:pt idx="122">
                  <c:v>1</c:v>
                </c:pt>
                <c:pt idx="123">
                  <c:v>0</c:v>
                </c:pt>
                <c:pt idx="124">
                  <c:v>1</c:v>
                </c:pt>
                <c:pt idx="125">
                  <c:v>0</c:v>
                </c:pt>
                <c:pt idx="126">
                  <c:v>1</c:v>
                </c:pt>
                <c:pt idx="127">
                  <c:v>1</c:v>
                </c:pt>
                <c:pt idx="128">
                  <c:v>0</c:v>
                </c:pt>
                <c:pt idx="129">
                  <c:v>1</c:v>
                </c:pt>
                <c:pt idx="130">
                  <c:v>1</c:v>
                </c:pt>
                <c:pt idx="131">
                  <c:v>1</c:v>
                </c:pt>
                <c:pt idx="132">
                  <c:v>1</c:v>
                </c:pt>
                <c:pt idx="133">
                  <c:v>1</c:v>
                </c:pt>
                <c:pt idx="134">
                  <c:v>0</c:v>
                </c:pt>
                <c:pt idx="135">
                  <c:v>1</c:v>
                </c:pt>
                <c:pt idx="136">
                  <c:v>1</c:v>
                </c:pt>
                <c:pt idx="137">
                  <c:v>1</c:v>
                </c:pt>
                <c:pt idx="138">
                  <c:v>0</c:v>
                </c:pt>
                <c:pt idx="139">
                  <c:v>1</c:v>
                </c:pt>
                <c:pt idx="140">
                  <c:v>0</c:v>
                </c:pt>
                <c:pt idx="141">
                  <c:v>1</c:v>
                </c:pt>
                <c:pt idx="142">
                  <c:v>1</c:v>
                </c:pt>
                <c:pt idx="143">
                  <c:v>1</c:v>
                </c:pt>
                <c:pt idx="144">
                  <c:v>1</c:v>
                </c:pt>
                <c:pt idx="145">
                  <c:v>0</c:v>
                </c:pt>
                <c:pt idx="146">
                  <c:v>1</c:v>
                </c:pt>
                <c:pt idx="147">
                  <c:v>0</c:v>
                </c:pt>
                <c:pt idx="148">
                  <c:v>1</c:v>
                </c:pt>
                <c:pt idx="149">
                  <c:v>1</c:v>
                </c:pt>
                <c:pt idx="150">
                  <c:v>0</c:v>
                </c:pt>
                <c:pt idx="151">
                  <c:v>1</c:v>
                </c:pt>
                <c:pt idx="152">
                  <c:v>1</c:v>
                </c:pt>
                <c:pt idx="153">
                  <c:v>1</c:v>
                </c:pt>
                <c:pt idx="154">
                  <c:v>1.1428571428571428</c:v>
                </c:pt>
                <c:pt idx="155">
                  <c:v>1.1428571428571428</c:v>
                </c:pt>
                <c:pt idx="156">
                  <c:v>0</c:v>
                </c:pt>
                <c:pt idx="157">
                  <c:v>1.1428571428571428</c:v>
                </c:pt>
                <c:pt idx="158">
                  <c:v>1.1428571428571428</c:v>
                </c:pt>
                <c:pt idx="159">
                  <c:v>1.1428571428571428</c:v>
                </c:pt>
                <c:pt idx="160">
                  <c:v>0</c:v>
                </c:pt>
                <c:pt idx="161">
                  <c:v>1.1428571428571428</c:v>
                </c:pt>
                <c:pt idx="162">
                  <c:v>0</c:v>
                </c:pt>
                <c:pt idx="163">
                  <c:v>1.1428571428571428</c:v>
                </c:pt>
                <c:pt idx="164">
                  <c:v>1.142857142857143</c:v>
                </c:pt>
                <c:pt idx="165">
                  <c:v>1.1428571428571428</c:v>
                </c:pt>
                <c:pt idx="166">
                  <c:v>1.1428571428571428</c:v>
                </c:pt>
                <c:pt idx="167">
                  <c:v>0</c:v>
                </c:pt>
                <c:pt idx="168">
                  <c:v>1.1428571428571428</c:v>
                </c:pt>
                <c:pt idx="169">
                  <c:v>0</c:v>
                </c:pt>
                <c:pt idx="170">
                  <c:v>1.1428571428571428</c:v>
                </c:pt>
                <c:pt idx="171">
                  <c:v>1.1428571428571428</c:v>
                </c:pt>
                <c:pt idx="172">
                  <c:v>0</c:v>
                </c:pt>
                <c:pt idx="173">
                  <c:v>1.142857142857143</c:v>
                </c:pt>
                <c:pt idx="174">
                  <c:v>1.1428571428571428</c:v>
                </c:pt>
                <c:pt idx="175">
                  <c:v>1.1428571428571428</c:v>
                </c:pt>
                <c:pt idx="176">
                  <c:v>1.2857142857142858</c:v>
                </c:pt>
                <c:pt idx="177">
                  <c:v>1.0020466639377814</c:v>
                </c:pt>
                <c:pt idx="178">
                  <c:v>0</c:v>
                </c:pt>
                <c:pt idx="179">
                  <c:v>1.0175706646294882</c:v>
                </c:pt>
                <c:pt idx="180">
                  <c:v>0.88163265306122451</c:v>
                </c:pt>
                <c:pt idx="181">
                  <c:v>0.82285714285714295</c:v>
                </c:pt>
                <c:pt idx="182">
                  <c:v>0</c:v>
                </c:pt>
                <c:pt idx="183">
                  <c:v>1.2857142857142856</c:v>
                </c:pt>
                <c:pt idx="184">
                  <c:v>0</c:v>
                </c:pt>
                <c:pt idx="185">
                  <c:v>0.96116504854368934</c:v>
                </c:pt>
                <c:pt idx="186">
                  <c:v>1.0216059335698162</c:v>
                </c:pt>
                <c:pt idx="187">
                  <c:v>0.85714285714285721</c:v>
                </c:pt>
                <c:pt idx="188">
                  <c:v>0.83397683397683398</c:v>
                </c:pt>
                <c:pt idx="189">
                  <c:v>0</c:v>
                </c:pt>
                <c:pt idx="190">
                  <c:v>1.0167487684729064</c:v>
                </c:pt>
                <c:pt idx="191">
                  <c:v>0</c:v>
                </c:pt>
                <c:pt idx="192">
                  <c:v>0.95059076262083786</c:v>
                </c:pt>
                <c:pt idx="193">
                  <c:v>0.83397683397683398</c:v>
                </c:pt>
                <c:pt idx="194">
                  <c:v>1.2857142857142858</c:v>
                </c:pt>
                <c:pt idx="195">
                  <c:v>1.2857142857142858</c:v>
                </c:pt>
                <c:pt idx="196">
                  <c:v>1.2857142857142856</c:v>
                </c:pt>
                <c:pt idx="197">
                  <c:v>1.2857142857142856</c:v>
                </c:pt>
                <c:pt idx="198">
                  <c:v>1.4285714285714284</c:v>
                </c:pt>
                <c:pt idx="199">
                  <c:v>1.2012987012987013</c:v>
                </c:pt>
                <c:pt idx="200">
                  <c:v>1.4285714285714284</c:v>
                </c:pt>
                <c:pt idx="201">
                  <c:v>1.1306340718105423</c:v>
                </c:pt>
                <c:pt idx="202">
                  <c:v>1.1272015655577299</c:v>
                </c:pt>
                <c:pt idx="203">
                  <c:v>1.0529695024077046</c:v>
                </c:pt>
                <c:pt idx="204">
                  <c:v>1.4285714285714286</c:v>
                </c:pt>
                <c:pt idx="205">
                  <c:v>1.4285714285714286</c:v>
                </c:pt>
                <c:pt idx="206">
                  <c:v>0</c:v>
                </c:pt>
                <c:pt idx="207">
                  <c:v>1.0679611650485437</c:v>
                </c:pt>
                <c:pt idx="208">
                  <c:v>1.2036579337617399</c:v>
                </c:pt>
                <c:pt idx="209">
                  <c:v>1.1138014527845037</c:v>
                </c:pt>
                <c:pt idx="210">
                  <c:v>1.0986221899927484</c:v>
                </c:pt>
                <c:pt idx="211">
                  <c:v>1.4285714285714286</c:v>
                </c:pt>
                <c:pt idx="212">
                  <c:v>1.1943371943371943</c:v>
                </c:pt>
                <c:pt idx="213">
                  <c:v>0</c:v>
                </c:pt>
                <c:pt idx="214">
                  <c:v>1.0562119584675975</c:v>
                </c:pt>
                <c:pt idx="215">
                  <c:v>0.92664092664092668</c:v>
                </c:pt>
                <c:pt idx="216">
                  <c:v>1.4285714285714286</c:v>
                </c:pt>
                <c:pt idx="217">
                  <c:v>1.4285714285714286</c:v>
                </c:pt>
                <c:pt idx="218">
                  <c:v>1.4285714285714284</c:v>
                </c:pt>
                <c:pt idx="219">
                  <c:v>1.4285714285714286</c:v>
                </c:pt>
                <c:pt idx="220">
                  <c:v>1.0109190172884441</c:v>
                </c:pt>
                <c:pt idx="221">
                  <c:v>0.90747702589807855</c:v>
                </c:pt>
                <c:pt idx="222">
                  <c:v>1.5714285714285712</c:v>
                </c:pt>
                <c:pt idx="223">
                  <c:v>0.7778308647873865</c:v>
                </c:pt>
                <c:pt idx="224">
                  <c:v>0.98171676479702519</c:v>
                </c:pt>
                <c:pt idx="225">
                  <c:v>0.78932399912491791</c:v>
                </c:pt>
                <c:pt idx="226">
                  <c:v>1.5714285714285714</c:v>
                </c:pt>
                <c:pt idx="227">
                  <c:v>0.9722507708119219</c:v>
                </c:pt>
                <c:pt idx="228">
                  <c:v>0</c:v>
                </c:pt>
                <c:pt idx="229">
                  <c:v>0.77564102564102566</c:v>
                </c:pt>
                <c:pt idx="230">
                  <c:v>0.97364594692838968</c:v>
                </c:pt>
                <c:pt idx="231">
                  <c:v>0.85230024213075062</c:v>
                </c:pt>
                <c:pt idx="232">
                  <c:v>1.2478991596638656</c:v>
                </c:pt>
                <c:pt idx="233">
                  <c:v>1.5714285714285712</c:v>
                </c:pt>
                <c:pt idx="234">
                  <c:v>0.93599853291766011</c:v>
                </c:pt>
                <c:pt idx="235">
                  <c:v>1.5714285714285714</c:v>
                </c:pt>
                <c:pt idx="236">
                  <c:v>0.78438481991781495</c:v>
                </c:pt>
                <c:pt idx="237">
                  <c:v>0.50965250965250963</c:v>
                </c:pt>
                <c:pt idx="238">
                  <c:v>1.5714285714285716</c:v>
                </c:pt>
                <c:pt idx="239">
                  <c:v>1.0232558139534884</c:v>
                </c:pt>
                <c:pt idx="240">
                  <c:v>1.0832177531206657</c:v>
                </c:pt>
                <c:pt idx="241">
                  <c:v>1.0311898344243358</c:v>
                </c:pt>
                <c:pt idx="242">
                  <c:v>1.1028207461328479</c:v>
                </c:pt>
                <c:pt idx="243">
                  <c:v>0.98997493734335851</c:v>
                </c:pt>
                <c:pt idx="244">
                  <c:v>1.7142857142857142</c:v>
                </c:pt>
                <c:pt idx="245">
                  <c:v>0.84854276158623987</c:v>
                </c:pt>
                <c:pt idx="246">
                  <c:v>1.0709637434149364</c:v>
                </c:pt>
                <c:pt idx="247">
                  <c:v>0.8610807263180924</c:v>
                </c:pt>
                <c:pt idx="248">
                  <c:v>1.7142857142857144</c:v>
                </c:pt>
                <c:pt idx="249">
                  <c:v>1.0606372045220966</c:v>
                </c:pt>
                <c:pt idx="250">
                  <c:v>0</c:v>
                </c:pt>
                <c:pt idx="251">
                  <c:v>0.84615384615384615</c:v>
                </c:pt>
                <c:pt idx="252">
                  <c:v>1.0621592148309704</c:v>
                </c:pt>
                <c:pt idx="253">
                  <c:v>0.92978208232445514</c:v>
                </c:pt>
                <c:pt idx="254">
                  <c:v>1.3613445378151261</c:v>
                </c:pt>
                <c:pt idx="255">
                  <c:v>1.7142857142857142</c:v>
                </c:pt>
                <c:pt idx="256">
                  <c:v>1.0210893086374473</c:v>
                </c:pt>
                <c:pt idx="257">
                  <c:v>1.7142857142857142</c:v>
                </c:pt>
                <c:pt idx="258">
                  <c:v>0.85569253081943442</c:v>
                </c:pt>
                <c:pt idx="259">
                  <c:v>0.55598455598455598</c:v>
                </c:pt>
                <c:pt idx="260">
                  <c:v>1.7142857142857144</c:v>
                </c:pt>
                <c:pt idx="261">
                  <c:v>1.1162790697674418</c:v>
                </c:pt>
                <c:pt idx="262">
                  <c:v>1.1816920943134537</c:v>
                </c:pt>
                <c:pt idx="263">
                  <c:v>1.1249343648265482</c:v>
                </c:pt>
                <c:pt idx="264">
                  <c:v>1.194722474977252</c:v>
                </c:pt>
                <c:pt idx="265">
                  <c:v>1.0724728487886384</c:v>
                </c:pt>
                <c:pt idx="266">
                  <c:v>1.857142857142857</c:v>
                </c:pt>
                <c:pt idx="267">
                  <c:v>0.91925465838509313</c:v>
                </c:pt>
                <c:pt idx="268">
                  <c:v>1.1602107220328477</c:v>
                </c:pt>
                <c:pt idx="269">
                  <c:v>0.93283745351126668</c:v>
                </c:pt>
                <c:pt idx="270">
                  <c:v>1.8571428571428572</c:v>
                </c:pt>
                <c:pt idx="271">
                  <c:v>1.1490236382322714</c:v>
                </c:pt>
                <c:pt idx="272">
                  <c:v>0</c:v>
                </c:pt>
                <c:pt idx="273">
                  <c:v>0.91666666666666663</c:v>
                </c:pt>
                <c:pt idx="274">
                  <c:v>1.1506724827335513</c:v>
                </c:pt>
                <c:pt idx="275">
                  <c:v>1.0072639225181597</c:v>
                </c:pt>
                <c:pt idx="276">
                  <c:v>1.4747899159663866</c:v>
                </c:pt>
                <c:pt idx="277">
                  <c:v>1.857142857142857</c:v>
                </c:pt>
                <c:pt idx="278">
                  <c:v>1.1061800843572345</c:v>
                </c:pt>
                <c:pt idx="279">
                  <c:v>1.8571428571428572</c:v>
                </c:pt>
                <c:pt idx="280">
                  <c:v>0.92700024172105389</c:v>
                </c:pt>
                <c:pt idx="281">
                  <c:v>0.60231660231660233</c:v>
                </c:pt>
                <c:pt idx="282">
                  <c:v>1.8571428571428572</c:v>
                </c:pt>
                <c:pt idx="283">
                  <c:v>1.2093023255813955</c:v>
                </c:pt>
                <c:pt idx="284">
                  <c:v>1.2801664355062414</c:v>
                </c:pt>
                <c:pt idx="285">
                  <c:v>1.2186788952287606</c:v>
                </c:pt>
                <c:pt idx="286">
                  <c:v>1.286624203821656</c:v>
                </c:pt>
                <c:pt idx="287">
                  <c:v>1.1549707602339183</c:v>
                </c:pt>
                <c:pt idx="288">
                  <c:v>2</c:v>
                </c:pt>
                <c:pt idx="289">
                  <c:v>0.98996655518394638</c:v>
                </c:pt>
                <c:pt idx="290">
                  <c:v>1.2494577006507592</c:v>
                </c:pt>
                <c:pt idx="291">
                  <c:v>1.004594180704441</c:v>
                </c:pt>
                <c:pt idx="292">
                  <c:v>2</c:v>
                </c:pt>
                <c:pt idx="293">
                  <c:v>1.2374100719424459</c:v>
                </c:pt>
                <c:pt idx="294">
                  <c:v>0</c:v>
                </c:pt>
                <c:pt idx="295">
                  <c:v>0.98717948717948711</c:v>
                </c:pt>
                <c:pt idx="296">
                  <c:v>1.2391857506361321</c:v>
                </c:pt>
                <c:pt idx="297">
                  <c:v>1.0847457627118644</c:v>
                </c:pt>
                <c:pt idx="298">
                  <c:v>1.588235294117647</c:v>
                </c:pt>
                <c:pt idx="299">
                  <c:v>2</c:v>
                </c:pt>
                <c:pt idx="300">
                  <c:v>1.1912708600770219</c:v>
                </c:pt>
                <c:pt idx="301">
                  <c:v>2</c:v>
                </c:pt>
                <c:pt idx="302">
                  <c:v>0.99830795262267347</c:v>
                </c:pt>
                <c:pt idx="303">
                  <c:v>0.64864864864864868</c:v>
                </c:pt>
                <c:pt idx="304">
                  <c:v>2</c:v>
                </c:pt>
                <c:pt idx="305">
                  <c:v>1.3023255813953489</c:v>
                </c:pt>
                <c:pt idx="306">
                  <c:v>1.3786407766990292</c:v>
                </c:pt>
                <c:pt idx="307">
                  <c:v>1.3124234256309728</c:v>
                </c:pt>
                <c:pt idx="308">
                  <c:v>1.3785259326660599</c:v>
                </c:pt>
                <c:pt idx="309">
                  <c:v>1.2374686716791981</c:v>
                </c:pt>
                <c:pt idx="310">
                  <c:v>2.1428571428571428</c:v>
                </c:pt>
                <c:pt idx="311">
                  <c:v>1.0606784519827996</c:v>
                </c:pt>
                <c:pt idx="312">
                  <c:v>1.3387046792686708</c:v>
                </c:pt>
                <c:pt idx="313">
                  <c:v>1.0763509078976154</c:v>
                </c:pt>
                <c:pt idx="314">
                  <c:v>2.1428571428571428</c:v>
                </c:pt>
                <c:pt idx="315">
                  <c:v>1.3257965056526206</c:v>
                </c:pt>
                <c:pt idx="316">
                  <c:v>0</c:v>
                </c:pt>
                <c:pt idx="317">
                  <c:v>1.0576923076923077</c:v>
                </c:pt>
                <c:pt idx="318">
                  <c:v>1.3276990185387132</c:v>
                </c:pt>
                <c:pt idx="319">
                  <c:v>1.1622276029055689</c:v>
                </c:pt>
                <c:pt idx="320">
                  <c:v>1.7016806722689075</c:v>
                </c:pt>
                <c:pt idx="321">
                  <c:v>2.1428571428571428</c:v>
                </c:pt>
                <c:pt idx="322">
                  <c:v>1.2763616357968091</c:v>
                </c:pt>
                <c:pt idx="323">
                  <c:v>2.1428571428571428</c:v>
                </c:pt>
                <c:pt idx="324">
                  <c:v>1.069615663524293</c:v>
                </c:pt>
                <c:pt idx="325">
                  <c:v>0.69498069498069504</c:v>
                </c:pt>
                <c:pt idx="326">
                  <c:v>2.1428571428571428</c:v>
                </c:pt>
                <c:pt idx="327">
                  <c:v>1.3953488372093024</c:v>
                </c:pt>
                <c:pt idx="328">
                  <c:v>1.4771151178918169</c:v>
                </c:pt>
                <c:pt idx="329">
                  <c:v>1.4061679560331852</c:v>
                </c:pt>
                <c:pt idx="330">
                  <c:v>1.2520473157415832</c:v>
                </c:pt>
                <c:pt idx="331">
                  <c:v>1.1194653299916457</c:v>
                </c:pt>
                <c:pt idx="332">
                  <c:v>2.2857142857142856</c:v>
                </c:pt>
                <c:pt idx="333">
                  <c:v>1.0098081023454157</c:v>
                </c:pt>
                <c:pt idx="334">
                  <c:v>1.0709637434149364</c:v>
                </c:pt>
                <c:pt idx="335">
                  <c:v>1.1481076350907897</c:v>
                </c:pt>
                <c:pt idx="336">
                  <c:v>2.2857142857142856</c:v>
                </c:pt>
                <c:pt idx="337">
                  <c:v>1.4141829393627956</c:v>
                </c:pt>
                <c:pt idx="338">
                  <c:v>0</c:v>
                </c:pt>
                <c:pt idx="339">
                  <c:v>0.77655677655677646</c:v>
                </c:pt>
                <c:pt idx="340">
                  <c:v>0.99745547073791352</c:v>
                </c:pt>
                <c:pt idx="341">
                  <c:v>0.77481840193704599</c:v>
                </c:pt>
                <c:pt idx="342">
                  <c:v>1.1339633129516398</c:v>
                </c:pt>
                <c:pt idx="343">
                  <c:v>2.2857142857142856</c:v>
                </c:pt>
                <c:pt idx="344">
                  <c:v>1.0093526499174768</c:v>
                </c:pt>
                <c:pt idx="345">
                  <c:v>2.2857142857142856</c:v>
                </c:pt>
                <c:pt idx="346">
                  <c:v>0.74256707759245832</c:v>
                </c:pt>
                <c:pt idx="347">
                  <c:v>0</c:v>
                </c:pt>
                <c:pt idx="348">
                  <c:v>0</c:v>
                </c:pt>
                <c:pt idx="349">
                  <c:v>0.97959183673469385</c:v>
                </c:pt>
                <c:pt idx="350">
                  <c:v>1.4046753246753245</c:v>
                </c:pt>
                <c:pt idx="351">
                  <c:v>1.2058669093709526</c:v>
                </c:pt>
                <c:pt idx="352">
                  <c:v>1.1576609918578828</c:v>
                </c:pt>
                <c:pt idx="353">
                  <c:v>1.0391759540695711</c:v>
                </c:pt>
                <c:pt idx="354">
                  <c:v>1.3246753246753249</c:v>
                </c:pt>
                <c:pt idx="355">
                  <c:v>1.4034182521767173</c:v>
                </c:pt>
                <c:pt idx="356">
                  <c:v>0.9634002361275088</c:v>
                </c:pt>
                <c:pt idx="357">
                  <c:v>1.0725936547768418</c:v>
                </c:pt>
                <c:pt idx="358">
                  <c:v>1.1724137931034482</c:v>
                </c:pt>
                <c:pt idx="359">
                  <c:v>1.276734693877551</c:v>
                </c:pt>
                <c:pt idx="360">
                  <c:v>0</c:v>
                </c:pt>
                <c:pt idx="361">
                  <c:v>0.82509157509157505</c:v>
                </c:pt>
                <c:pt idx="362">
                  <c:v>0.94786015672091617</c:v>
                </c:pt>
                <c:pt idx="363">
                  <c:v>0.63749999999999996</c:v>
                </c:pt>
                <c:pt idx="364">
                  <c:v>1.1493506493506493</c:v>
                </c:pt>
                <c:pt idx="365">
                  <c:v>1.2937249666221629</c:v>
                </c:pt>
                <c:pt idx="366">
                  <c:v>0.96827116545426384</c:v>
                </c:pt>
                <c:pt idx="367">
                  <c:v>2.4285714285714288</c:v>
                </c:pt>
                <c:pt idx="368">
                  <c:v>0.78897751994198695</c:v>
                </c:pt>
                <c:pt idx="369">
                  <c:v>0.86777738390641623</c:v>
                </c:pt>
                <c:pt idx="370">
                  <c:v>1.6190476190476191</c:v>
                </c:pt>
                <c:pt idx="371">
                  <c:v>1.3904034896401309</c:v>
                </c:pt>
                <c:pt idx="372">
                  <c:v>1.6669484361792055</c:v>
                </c:pt>
                <c:pt idx="373">
                  <c:v>0.83491441173381875</c:v>
                </c:pt>
                <c:pt idx="374">
                  <c:v>0.4796447076239822</c:v>
                </c:pt>
                <c:pt idx="375">
                  <c:v>0.49240121580547108</c:v>
                </c:pt>
                <c:pt idx="376">
                  <c:v>1.4025974025974028</c:v>
                </c:pt>
                <c:pt idx="377">
                  <c:v>0.98615611192930774</c:v>
                </c:pt>
                <c:pt idx="378">
                  <c:v>0.85092266224341695</c:v>
                </c:pt>
                <c:pt idx="379">
                  <c:v>0.46459939057178706</c:v>
                </c:pt>
                <c:pt idx="380">
                  <c:v>1.5289575289575288</c:v>
                </c:pt>
                <c:pt idx="381">
                  <c:v>0.74781341107871724</c:v>
                </c:pt>
                <c:pt idx="382">
                  <c:v>0</c:v>
                </c:pt>
                <c:pt idx="383">
                  <c:v>0</c:v>
                </c:pt>
                <c:pt idx="384">
                  <c:v>0.6129568106312292</c:v>
                </c:pt>
                <c:pt idx="385">
                  <c:v>0.92236024844720488</c:v>
                </c:pt>
                <c:pt idx="386">
                  <c:v>1.051948051948052</c:v>
                </c:pt>
                <c:pt idx="387">
                  <c:v>1.2553430821147358</c:v>
                </c:pt>
                <c:pt idx="388">
                  <c:v>0.40117628850023213</c:v>
                </c:pt>
                <c:pt idx="389">
                  <c:v>2.2396313364055298</c:v>
                </c:pt>
                <c:pt idx="390">
                  <c:v>0</c:v>
                </c:pt>
                <c:pt idx="391">
                  <c:v>0.9188231123714995</c:v>
                </c:pt>
                <c:pt idx="392">
                  <c:v>1.7142857142857144</c:v>
                </c:pt>
                <c:pt idx="393">
                  <c:v>1.056751467710372</c:v>
                </c:pt>
                <c:pt idx="394">
                  <c:v>1.0042265426880812</c:v>
                </c:pt>
                <c:pt idx="395">
                  <c:v>0</c:v>
                </c:pt>
                <c:pt idx="396">
                  <c:v>0.50629163582531456</c:v>
                </c:pt>
                <c:pt idx="397">
                  <c:v>0.51975683890577506</c:v>
                </c:pt>
                <c:pt idx="398">
                  <c:v>1.4805194805194806</c:v>
                </c:pt>
                <c:pt idx="399">
                  <c:v>1.0409425625920472</c:v>
                </c:pt>
                <c:pt idx="400">
                  <c:v>0.89819614347916232</c:v>
                </c:pt>
                <c:pt idx="401">
                  <c:v>0.49041046782577524</c:v>
                </c:pt>
                <c:pt idx="402">
                  <c:v>1.6138996138996138</c:v>
                </c:pt>
                <c:pt idx="403">
                  <c:v>0.78935860058309038</c:v>
                </c:pt>
                <c:pt idx="404">
                  <c:v>0</c:v>
                </c:pt>
                <c:pt idx="405">
                  <c:v>0</c:v>
                </c:pt>
                <c:pt idx="406">
                  <c:v>0.64700996677740874</c:v>
                </c:pt>
                <c:pt idx="407">
                  <c:v>0.97360248447204956</c:v>
                </c:pt>
                <c:pt idx="408">
                  <c:v>1.1103896103896105</c:v>
                </c:pt>
                <c:pt idx="409">
                  <c:v>1.3250843644544432</c:v>
                </c:pt>
                <c:pt idx="410">
                  <c:v>0.42346386008357839</c:v>
                </c:pt>
                <c:pt idx="411">
                  <c:v>2.3640552995391704</c:v>
                </c:pt>
                <c:pt idx="412">
                  <c:v>0</c:v>
                </c:pt>
                <c:pt idx="413">
                  <c:v>0.96986884083658276</c:v>
                </c:pt>
                <c:pt idx="414">
                  <c:v>1.8095238095238095</c:v>
                </c:pt>
                <c:pt idx="415">
                  <c:v>1.1154598825831705</c:v>
                </c:pt>
                <c:pt idx="416">
                  <c:v>1.0600169061707525</c:v>
                </c:pt>
                <c:pt idx="417">
                  <c:v>0</c:v>
                </c:pt>
                <c:pt idx="418">
                  <c:v>0.53293856402664697</c:v>
                </c:pt>
                <c:pt idx="419">
                  <c:v>0.54711246200607899</c:v>
                </c:pt>
                <c:pt idx="420">
                  <c:v>1.5584415584415585</c:v>
                </c:pt>
                <c:pt idx="421">
                  <c:v>1.0957290132547866</c:v>
                </c:pt>
                <c:pt idx="422">
                  <c:v>0.94546962471490781</c:v>
                </c:pt>
                <c:pt idx="423">
                  <c:v>0.51622154507976337</c:v>
                </c:pt>
                <c:pt idx="424">
                  <c:v>1.6988416988416988</c:v>
                </c:pt>
                <c:pt idx="425">
                  <c:v>0.83090379008746362</c:v>
                </c:pt>
                <c:pt idx="426">
                  <c:v>0</c:v>
                </c:pt>
                <c:pt idx="427">
                  <c:v>0</c:v>
                </c:pt>
                <c:pt idx="428">
                  <c:v>0.68106312292358806</c:v>
                </c:pt>
                <c:pt idx="429">
                  <c:v>1.0248447204968942</c:v>
                </c:pt>
                <c:pt idx="430">
                  <c:v>1.168831168831169</c:v>
                </c:pt>
                <c:pt idx="431">
                  <c:v>1.3948256467941507</c:v>
                </c:pt>
                <c:pt idx="432">
                  <c:v>0.44575143166692466</c:v>
                </c:pt>
                <c:pt idx="433">
                  <c:v>2.4884792626728109</c:v>
                </c:pt>
                <c:pt idx="434">
                  <c:v>0</c:v>
                </c:pt>
                <c:pt idx="435">
                  <c:v>1.0209145693016661</c:v>
                </c:pt>
                <c:pt idx="436">
                  <c:v>1.9047619047619049</c:v>
                </c:pt>
                <c:pt idx="437">
                  <c:v>1.1741682974559688</c:v>
                </c:pt>
                <c:pt idx="438">
                  <c:v>1.1158072696534236</c:v>
                </c:pt>
                <c:pt idx="439">
                  <c:v>0</c:v>
                </c:pt>
                <c:pt idx="440">
                  <c:v>0.55958549222797938</c:v>
                </c:pt>
                <c:pt idx="441">
                  <c:v>0.57446808510638303</c:v>
                </c:pt>
                <c:pt idx="442">
                  <c:v>1.6363636363636365</c:v>
                </c:pt>
                <c:pt idx="443">
                  <c:v>1.1505154639175257</c:v>
                </c:pt>
                <c:pt idx="444">
                  <c:v>0.99274310595065318</c:v>
                </c:pt>
                <c:pt idx="445">
                  <c:v>0.5420326223337516</c:v>
                </c:pt>
                <c:pt idx="446">
                  <c:v>1.7837837837837835</c:v>
                </c:pt>
                <c:pt idx="447">
                  <c:v>0.87244897959183676</c:v>
                </c:pt>
                <c:pt idx="448">
                  <c:v>0</c:v>
                </c:pt>
                <c:pt idx="449">
                  <c:v>0</c:v>
                </c:pt>
                <c:pt idx="450">
                  <c:v>0.71511627906976749</c:v>
                </c:pt>
                <c:pt idx="451">
                  <c:v>1.0760869565217392</c:v>
                </c:pt>
                <c:pt idx="452">
                  <c:v>1.2272727272727273</c:v>
                </c:pt>
                <c:pt idx="453">
                  <c:v>1.4645669291338583</c:v>
                </c:pt>
                <c:pt idx="454">
                  <c:v>0.46803900325027087</c:v>
                </c:pt>
                <c:pt idx="455">
                  <c:v>2.6129032258064515</c:v>
                </c:pt>
                <c:pt idx="456">
                  <c:v>0</c:v>
                </c:pt>
                <c:pt idx="457">
                  <c:v>1.0719602977667495</c:v>
                </c:pt>
                <c:pt idx="458">
                  <c:v>2</c:v>
                </c:pt>
                <c:pt idx="459">
                  <c:v>1.2328767123287672</c:v>
                </c:pt>
                <c:pt idx="460">
                  <c:v>1.1715976331360947</c:v>
                </c:pt>
                <c:pt idx="461">
                  <c:v>0</c:v>
                </c:pt>
                <c:pt idx="462">
                  <c:v>0.58623242042931156</c:v>
                </c:pt>
                <c:pt idx="463">
                  <c:v>0.60182370820668685</c:v>
                </c:pt>
                <c:pt idx="464">
                  <c:v>1.7142857142857144</c:v>
                </c:pt>
                <c:pt idx="465">
                  <c:v>1.205301914580265</c:v>
                </c:pt>
                <c:pt idx="466">
                  <c:v>1.0400165871863984</c:v>
                </c:pt>
                <c:pt idx="467">
                  <c:v>0.56784369958773984</c:v>
                </c:pt>
                <c:pt idx="468">
                  <c:v>1.8687258687258685</c:v>
                </c:pt>
                <c:pt idx="469">
                  <c:v>0.9139941690962099</c:v>
                </c:pt>
                <c:pt idx="470">
                  <c:v>0</c:v>
                </c:pt>
                <c:pt idx="471">
                  <c:v>0</c:v>
                </c:pt>
                <c:pt idx="472">
                  <c:v>0.74916943521594692</c:v>
                </c:pt>
                <c:pt idx="473">
                  <c:v>1.1273291925465838</c:v>
                </c:pt>
                <c:pt idx="474">
                  <c:v>1.2857142857142858</c:v>
                </c:pt>
                <c:pt idx="475">
                  <c:v>1.5343082114735658</c:v>
                </c:pt>
                <c:pt idx="476">
                  <c:v>0.49032657483361708</c:v>
                </c:pt>
                <c:pt idx="477">
                  <c:v>2.7373271889400921</c:v>
                </c:pt>
                <c:pt idx="478">
                  <c:v>0</c:v>
                </c:pt>
                <c:pt idx="479">
                  <c:v>1.1230060262318327</c:v>
                </c:pt>
                <c:pt idx="480">
                  <c:v>2.0952380952380953</c:v>
                </c:pt>
                <c:pt idx="481">
                  <c:v>1.2915851272015657</c:v>
                </c:pt>
                <c:pt idx="482">
                  <c:v>1.227387996618766</c:v>
                </c:pt>
                <c:pt idx="483">
                  <c:v>0</c:v>
                </c:pt>
                <c:pt idx="484">
                  <c:v>0.61287934863064397</c:v>
                </c:pt>
                <c:pt idx="485">
                  <c:v>0.80510879848628203</c:v>
                </c:pt>
                <c:pt idx="486">
                  <c:v>2.1965272296764011</c:v>
                </c:pt>
                <c:pt idx="487">
                  <c:v>1.2244515783841627</c:v>
                </c:pt>
                <c:pt idx="488">
                  <c:v>1.0872900684221438</c:v>
                </c:pt>
                <c:pt idx="489">
                  <c:v>0.59365477684172785</c:v>
                </c:pt>
                <c:pt idx="490">
                  <c:v>2.1570338058887675</c:v>
                </c:pt>
                <c:pt idx="491">
                  <c:v>1.1810401579986833</c:v>
                </c:pt>
                <c:pt idx="492">
                  <c:v>0</c:v>
                </c:pt>
                <c:pt idx="493">
                  <c:v>0.82142857142857151</c:v>
                </c:pt>
                <c:pt idx="494">
                  <c:v>0.78322259136212624</c:v>
                </c:pt>
                <c:pt idx="495">
                  <c:v>1.1785714285714284</c:v>
                </c:pt>
                <c:pt idx="496">
                  <c:v>1.255837912087912</c:v>
                </c:pt>
                <c:pt idx="497">
                  <c:v>1.9078341013824887</c:v>
                </c:pt>
                <c:pt idx="498">
                  <c:v>0.51261414641696335</c:v>
                </c:pt>
                <c:pt idx="499">
                  <c:v>2.4699507389162565</c:v>
                </c:pt>
                <c:pt idx="500">
                  <c:v>0</c:v>
                </c:pt>
                <c:pt idx="501">
                  <c:v>1.5871114913031081</c:v>
                </c:pt>
                <c:pt idx="502">
                  <c:v>2.1904761904761902</c:v>
                </c:pt>
                <c:pt idx="503">
                  <c:v>1.3021413904370784</c:v>
                </c:pt>
                <c:pt idx="504">
                  <c:v>0.6124260355029586</c:v>
                </c:pt>
                <c:pt idx="505">
                  <c:v>0</c:v>
                </c:pt>
                <c:pt idx="506">
                  <c:v>0.58859595340282045</c:v>
                </c:pt>
                <c:pt idx="507">
                  <c:v>0.2270577105014191</c:v>
                </c:pt>
                <c:pt idx="508">
                  <c:v>0.92817679558011046</c:v>
                </c:pt>
                <c:pt idx="509">
                  <c:v>0.5842696629213483</c:v>
                </c:pt>
                <c:pt idx="510">
                  <c:v>0.9264173703256936</c:v>
                </c:pt>
                <c:pt idx="511">
                  <c:v>0</c:v>
                </c:pt>
                <c:pt idx="512">
                  <c:v>1.8103849134590546</c:v>
                </c:pt>
                <c:pt idx="513">
                  <c:v>1.0939410783768762</c:v>
                </c:pt>
                <c:pt idx="514">
                  <c:v>0</c:v>
                </c:pt>
                <c:pt idx="515">
                  <c:v>1.271889400921659</c:v>
                </c:pt>
                <c:pt idx="516">
                  <c:v>0.74681753889674685</c:v>
                </c:pt>
                <c:pt idx="517">
                  <c:v>0.44720496894409939</c:v>
                </c:pt>
                <c:pt idx="518">
                  <c:v>0.67688534641324338</c:v>
                </c:pt>
                <c:pt idx="519">
                  <c:v>1.0617511520737328</c:v>
                </c:pt>
                <c:pt idx="520">
                  <c:v>0</c:v>
                </c:pt>
                <c:pt idx="521">
                  <c:v>2.0942084942084942</c:v>
                </c:pt>
                <c:pt idx="522">
                  <c:v>0</c:v>
                </c:pt>
                <c:pt idx="523">
                  <c:v>1.338232115841798</c:v>
                </c:pt>
                <c:pt idx="524">
                  <c:v>0</c:v>
                </c:pt>
                <c:pt idx="525">
                  <c:v>1.0094896127212105</c:v>
                </c:pt>
                <c:pt idx="526">
                  <c:v>0.65618591934381421</c:v>
                </c:pt>
                <c:pt idx="527">
                  <c:v>0</c:v>
                </c:pt>
                <c:pt idx="528">
                  <c:v>0.61312078479460452</c:v>
                </c:pt>
                <c:pt idx="529">
                  <c:v>0.23651844843897823</c:v>
                </c:pt>
                <c:pt idx="530">
                  <c:v>0.96685082872928174</c:v>
                </c:pt>
                <c:pt idx="531">
                  <c:v>0.32771535580524347</c:v>
                </c:pt>
                <c:pt idx="532">
                  <c:v>0.62446535500427724</c:v>
                </c:pt>
                <c:pt idx="533">
                  <c:v>0</c:v>
                </c:pt>
                <c:pt idx="534">
                  <c:v>1.4812955059000754</c:v>
                </c:pt>
                <c:pt idx="535">
                  <c:v>0.87912087912087911</c:v>
                </c:pt>
                <c:pt idx="536">
                  <c:v>0</c:v>
                </c:pt>
                <c:pt idx="537">
                  <c:v>1.3779527559055118</c:v>
                </c:pt>
                <c:pt idx="538">
                  <c:v>0.68293775190326911</c:v>
                </c:pt>
                <c:pt idx="539">
                  <c:v>0</c:v>
                </c:pt>
                <c:pt idx="540">
                  <c:v>0.70508890251379508</c:v>
                </c:pt>
                <c:pt idx="541">
                  <c:v>0.64516129032258063</c:v>
                </c:pt>
                <c:pt idx="542">
                  <c:v>0</c:v>
                </c:pt>
                <c:pt idx="543">
                  <c:v>1.8939393939393938</c:v>
                </c:pt>
                <c:pt idx="544">
                  <c:v>0</c:v>
                </c:pt>
                <c:pt idx="545">
                  <c:v>1.3939917873352063</c:v>
                </c:pt>
                <c:pt idx="546">
                  <c:v>0.35714285714285715</c:v>
                </c:pt>
                <c:pt idx="547">
                  <c:v>0.79294595280385693</c:v>
                </c:pt>
                <c:pt idx="548">
                  <c:v>0.72439353099730464</c:v>
                </c:pt>
                <c:pt idx="549">
                  <c:v>0</c:v>
                </c:pt>
                <c:pt idx="550">
                  <c:v>0.63764561618638882</c:v>
                </c:pt>
                <c:pt idx="551">
                  <c:v>0.24597918637653735</c:v>
                </c:pt>
                <c:pt idx="552">
                  <c:v>1.0055248618784531</c:v>
                </c:pt>
                <c:pt idx="553">
                  <c:v>0.34082397003745318</c:v>
                </c:pt>
                <c:pt idx="554">
                  <c:v>0.64944396920444836</c:v>
                </c:pt>
                <c:pt idx="555">
                  <c:v>0</c:v>
                </c:pt>
                <c:pt idx="556">
                  <c:v>1.5405473261360785</c:v>
                </c:pt>
                <c:pt idx="557">
                  <c:v>0.91428571428571426</c:v>
                </c:pt>
                <c:pt idx="558">
                  <c:v>0</c:v>
                </c:pt>
                <c:pt idx="559">
                  <c:v>1.4330708661417322</c:v>
                </c:pt>
                <c:pt idx="560">
                  <c:v>0.71025526197939992</c:v>
                </c:pt>
                <c:pt idx="561">
                  <c:v>0</c:v>
                </c:pt>
                <c:pt idx="562">
                  <c:v>0.733292458614347</c:v>
                </c:pt>
                <c:pt idx="563">
                  <c:v>0.67096774193548392</c:v>
                </c:pt>
                <c:pt idx="564">
                  <c:v>0</c:v>
                </c:pt>
                <c:pt idx="565">
                  <c:v>1.9696969696969695</c:v>
                </c:pt>
                <c:pt idx="566">
                  <c:v>0</c:v>
                </c:pt>
                <c:pt idx="567">
                  <c:v>1.4497514588286147</c:v>
                </c:pt>
                <c:pt idx="568">
                  <c:v>0.37142857142857144</c:v>
                </c:pt>
                <c:pt idx="569">
                  <c:v>0.82466379091601116</c:v>
                </c:pt>
                <c:pt idx="570">
                  <c:v>0.75336927223719685</c:v>
                </c:pt>
                <c:pt idx="571">
                  <c:v>0</c:v>
                </c:pt>
                <c:pt idx="572">
                  <c:v>0.662170447578173</c:v>
                </c:pt>
                <c:pt idx="573">
                  <c:v>0.30793374561049131</c:v>
                </c:pt>
                <c:pt idx="574">
                  <c:v>1.0441988950276242</c:v>
                </c:pt>
                <c:pt idx="575">
                  <c:v>0.45212959592282487</c:v>
                </c:pt>
                <c:pt idx="576">
                  <c:v>0.76622470341939986</c:v>
                </c:pt>
                <c:pt idx="577">
                  <c:v>8.6113837095191367E-2</c:v>
                </c:pt>
                <c:pt idx="578">
                  <c:v>1.7341204250295159</c:v>
                </c:pt>
                <c:pt idx="579">
                  <c:v>0.94945054945054952</c:v>
                </c:pt>
                <c:pt idx="580">
                  <c:v>0</c:v>
                </c:pt>
                <c:pt idx="581">
                  <c:v>1.5696907160507236</c:v>
                </c:pt>
                <c:pt idx="582">
                  <c:v>0.73757277205553062</c:v>
                </c:pt>
                <c:pt idx="583">
                  <c:v>0</c:v>
                </c:pt>
                <c:pt idx="584">
                  <c:v>0.76149601471489881</c:v>
                </c:pt>
                <c:pt idx="585">
                  <c:v>0.6967741935483871</c:v>
                </c:pt>
                <c:pt idx="586">
                  <c:v>0</c:v>
                </c:pt>
                <c:pt idx="587">
                  <c:v>2.1391625615763545</c:v>
                </c:pt>
                <c:pt idx="588">
                  <c:v>0</c:v>
                </c:pt>
                <c:pt idx="589">
                  <c:v>1.6017328579719756</c:v>
                </c:pt>
                <c:pt idx="590">
                  <c:v>0.87310683585755222</c:v>
                </c:pt>
                <c:pt idx="591">
                  <c:v>0.90875093492894543</c:v>
                </c:pt>
                <c:pt idx="592">
                  <c:v>0.92084942084942067</c:v>
                </c:pt>
                <c:pt idx="593">
                  <c:v>0</c:v>
                </c:pt>
                <c:pt idx="594">
                  <c:v>0.68669527896995719</c:v>
                </c:pt>
                <c:pt idx="595">
                  <c:v>0.40688044170736892</c:v>
                </c:pt>
                <c:pt idx="596">
                  <c:v>1.304747320061256</c:v>
                </c:pt>
                <c:pt idx="597">
                  <c:v>0.51893055804773014</c:v>
                </c:pt>
                <c:pt idx="598">
                  <c:v>0.89569722910565452</c:v>
                </c:pt>
                <c:pt idx="599">
                  <c:v>0.26872659176029962</c:v>
                </c:pt>
                <c:pt idx="600">
                  <c:v>1.7983471074380164</c:v>
                </c:pt>
                <c:pt idx="601">
                  <c:v>1.1423364315655185</c:v>
                </c:pt>
                <c:pt idx="602">
                  <c:v>0</c:v>
                </c:pt>
                <c:pt idx="603">
                  <c:v>1.7271899471863048</c:v>
                </c:pt>
                <c:pt idx="604">
                  <c:v>0.89810640216411175</c:v>
                </c:pt>
                <c:pt idx="605">
                  <c:v>0.16133518776077888</c:v>
                </c:pt>
                <c:pt idx="606">
                  <c:v>0.78969957081545061</c:v>
                </c:pt>
                <c:pt idx="607">
                  <c:v>0.72258064516129028</c:v>
                </c:pt>
                <c:pt idx="608">
                  <c:v>0</c:v>
                </c:pt>
                <c:pt idx="609">
                  <c:v>2.2183908045977012</c:v>
                </c:pt>
                <c:pt idx="610">
                  <c:v>0</c:v>
                </c:pt>
                <c:pt idx="611">
                  <c:v>1.6610562971561229</c:v>
                </c:pt>
                <c:pt idx="612">
                  <c:v>0.90544412607449865</c:v>
                </c:pt>
                <c:pt idx="613">
                  <c:v>1.0153321976149916</c:v>
                </c:pt>
                <c:pt idx="614">
                  <c:v>0.95495495495495486</c:v>
                </c:pt>
                <c:pt idx="615">
                  <c:v>0</c:v>
                </c:pt>
                <c:pt idx="616">
                  <c:v>0.68669527896995719</c:v>
                </c:pt>
                <c:pt idx="617">
                  <c:v>0.40688044170736892</c:v>
                </c:pt>
                <c:pt idx="618">
                  <c:v>1.304747320061256</c:v>
                </c:pt>
                <c:pt idx="619">
                  <c:v>0.51893055804773014</c:v>
                </c:pt>
                <c:pt idx="620">
                  <c:v>0.89569722910565452</c:v>
                </c:pt>
                <c:pt idx="621">
                  <c:v>0.26872659176029962</c:v>
                </c:pt>
                <c:pt idx="622">
                  <c:v>1.7983471074380164</c:v>
                </c:pt>
                <c:pt idx="623">
                  <c:v>1.1423364315655185</c:v>
                </c:pt>
                <c:pt idx="624">
                  <c:v>0</c:v>
                </c:pt>
                <c:pt idx="625">
                  <c:v>1.7271899471863048</c:v>
                </c:pt>
                <c:pt idx="626">
                  <c:v>0.89810640216411175</c:v>
                </c:pt>
                <c:pt idx="627">
                  <c:v>0.16133518776077888</c:v>
                </c:pt>
                <c:pt idx="628">
                  <c:v>0.78969957081545061</c:v>
                </c:pt>
                <c:pt idx="629">
                  <c:v>0.72258064516129028</c:v>
                </c:pt>
                <c:pt idx="630">
                  <c:v>0</c:v>
                </c:pt>
                <c:pt idx="631">
                  <c:v>2.2183908045977012</c:v>
                </c:pt>
                <c:pt idx="632">
                  <c:v>0.71210013908205849</c:v>
                </c:pt>
                <c:pt idx="633">
                  <c:v>1.6610562971561229</c:v>
                </c:pt>
                <c:pt idx="634">
                  <c:v>0.90544412607449865</c:v>
                </c:pt>
                <c:pt idx="635">
                  <c:v>1.0153321976149916</c:v>
                </c:pt>
                <c:pt idx="636">
                  <c:v>0.95495495495495486</c:v>
                </c:pt>
                <c:pt idx="637">
                  <c:v>0.64701653486700217</c:v>
                </c:pt>
                <c:pt idx="638">
                  <c:v>1.1354359925788498</c:v>
                </c:pt>
                <c:pt idx="639">
                  <c:v>0.55587868716244293</c:v>
                </c:pt>
                <c:pt idx="640">
                  <c:v>0.30423685553854007</c:v>
                </c:pt>
                <c:pt idx="641">
                  <c:v>0.82335953794320549</c:v>
                </c:pt>
                <c:pt idx="642">
                  <c:v>0.98075974346324624</c:v>
                </c:pt>
                <c:pt idx="643">
                  <c:v>0.74407469475700272</c:v>
                </c:pt>
                <c:pt idx="644">
                  <c:v>1.8317241379310343</c:v>
                </c:pt>
                <c:pt idx="645">
                  <c:v>1.1124417831004658</c:v>
                </c:pt>
                <c:pt idx="646">
                  <c:v>0</c:v>
                </c:pt>
                <c:pt idx="647">
                  <c:v>1.595772787318362</c:v>
                </c:pt>
                <c:pt idx="648">
                  <c:v>1.3911838092597726</c:v>
                </c:pt>
                <c:pt idx="649">
                  <c:v>1.2922022279348757</c:v>
                </c:pt>
                <c:pt idx="650">
                  <c:v>0.47562425683709875</c:v>
                </c:pt>
                <c:pt idx="651">
                  <c:v>0</c:v>
                </c:pt>
                <c:pt idx="652">
                  <c:v>0</c:v>
                </c:pt>
                <c:pt idx="653">
                  <c:v>1.5506756756756757</c:v>
                </c:pt>
                <c:pt idx="654">
                  <c:v>1.1808972503617947</c:v>
                </c:pt>
                <c:pt idx="655">
                  <c:v>1.2584419926446004</c:v>
                </c:pt>
                <c:pt idx="656">
                  <c:v>0.90544412607449865</c:v>
                </c:pt>
                <c:pt idx="657">
                  <c:v>0.68143100511073262</c:v>
                </c:pt>
                <c:pt idx="658">
                  <c:v>1.4728971962616821</c:v>
                </c:pt>
                <c:pt idx="659">
                  <c:v>1.1793166011490777</c:v>
                </c:pt>
                <c:pt idx="660">
                  <c:v>0.54174397031539889</c:v>
                </c:pt>
                <c:pt idx="661">
                  <c:v>1.025475421600287</c:v>
                </c:pt>
                <c:pt idx="662">
                  <c:v>0.30423685553854007</c:v>
                </c:pt>
                <c:pt idx="663">
                  <c:v>1.1149643013259507</c:v>
                </c:pt>
                <c:pt idx="664">
                  <c:v>0.2900838677849038</c:v>
                </c:pt>
                <c:pt idx="665">
                  <c:v>0.74407469475700272</c:v>
                </c:pt>
                <c:pt idx="666">
                  <c:v>1.4219114219114219</c:v>
                </c:pt>
                <c:pt idx="667">
                  <c:v>0.92077280215665724</c:v>
                </c:pt>
                <c:pt idx="668">
                  <c:v>0</c:v>
                </c:pt>
                <c:pt idx="669">
                  <c:v>1.0673712021136064</c:v>
                </c:pt>
                <c:pt idx="670">
                  <c:v>1.154461226043914</c:v>
                </c:pt>
                <c:pt idx="671">
                  <c:v>1.7244359097455593</c:v>
                </c:pt>
                <c:pt idx="672">
                  <c:v>0.5462012320328542</c:v>
                </c:pt>
                <c:pt idx="673">
                  <c:v>0</c:v>
                </c:pt>
                <c:pt idx="674">
                  <c:v>0</c:v>
                </c:pt>
                <c:pt idx="675">
                  <c:v>1.3071324599708878</c:v>
                </c:pt>
                <c:pt idx="676">
                  <c:v>1.6156670746634028</c:v>
                </c:pt>
                <c:pt idx="677">
                  <c:v>0.18856569709127383</c:v>
                </c:pt>
                <c:pt idx="678">
                  <c:v>0.90544412607449865</c:v>
                </c:pt>
                <c:pt idx="679">
                  <c:v>0.20442930153321975</c:v>
                </c:pt>
                <c:pt idx="680">
                  <c:v>1.161290322580645</c:v>
                </c:pt>
                <c:pt idx="681">
                  <c:v>1.1793166011490777</c:v>
                </c:pt>
                <c:pt idx="682">
                  <c:v>1.0438413361169103</c:v>
                </c:pt>
                <c:pt idx="683">
                  <c:v>1.6010886469673407</c:v>
                </c:pt>
                <c:pt idx="684">
                  <c:v>1.4852379298367491</c:v>
                </c:pt>
                <c:pt idx="685">
                  <c:v>1.8671864123625226</c:v>
                </c:pt>
                <c:pt idx="686">
                  <c:v>0.29546726357022945</c:v>
                </c:pt>
                <c:pt idx="687">
                  <c:v>1.3235043946696912</c:v>
                </c:pt>
                <c:pt idx="688">
                  <c:v>1.7079556898288013</c:v>
                </c:pt>
                <c:pt idx="689">
                  <c:v>1.6533937933966276</c:v>
                </c:pt>
                <c:pt idx="690">
                  <c:v>4</c:v>
                </c:pt>
                <c:pt idx="691">
                  <c:v>1.6335361730899258</c:v>
                </c:pt>
                <c:pt idx="692">
                  <c:v>1.599950869004483</c:v>
                </c:pt>
                <c:pt idx="693">
                  <c:v>2.1432992144727447</c:v>
                </c:pt>
                <c:pt idx="694">
                  <c:v>0.5462012320328542</c:v>
                </c:pt>
                <c:pt idx="695">
                  <c:v>0</c:v>
                </c:pt>
                <c:pt idx="696">
                  <c:v>0</c:v>
                </c:pt>
                <c:pt idx="697">
                  <c:v>1.4861133153467705</c:v>
                </c:pt>
                <c:pt idx="698">
                  <c:v>2.6035502958579881</c:v>
                </c:pt>
                <c:pt idx="699">
                  <c:v>1.0863309352517985</c:v>
                </c:pt>
                <c:pt idx="700">
                  <c:v>1.5891511803114011</c:v>
                </c:pt>
                <c:pt idx="701">
                  <c:v>1.1003831417624521</c:v>
                </c:pt>
                <c:pt idx="702">
                  <c:v>1.2571428571428571</c:v>
                </c:pt>
                <c:pt idx="703">
                  <c:v>1.9871282942641053</c:v>
                </c:pt>
                <c:pt idx="704">
                  <c:v>1.2821497120921306</c:v>
                </c:pt>
                <c:pt idx="705">
                  <c:v>1.6010886469673407</c:v>
                </c:pt>
                <c:pt idx="706">
                  <c:v>1.4852379298367491</c:v>
                </c:pt>
                <c:pt idx="707">
                  <c:v>1.8671864123625226</c:v>
                </c:pt>
                <c:pt idx="708">
                  <c:v>0.29546726357022945</c:v>
                </c:pt>
                <c:pt idx="709">
                  <c:v>1.3235043946696912</c:v>
                </c:pt>
                <c:pt idx="710">
                  <c:v>1.7079556898288013</c:v>
                </c:pt>
                <c:pt idx="711">
                  <c:v>1.6533937933966276</c:v>
                </c:pt>
                <c:pt idx="712">
                  <c:v>4</c:v>
                </c:pt>
                <c:pt idx="713">
                  <c:v>1.6335361730899258</c:v>
                </c:pt>
                <c:pt idx="714">
                  <c:v>1.599950869004483</c:v>
                </c:pt>
                <c:pt idx="715">
                  <c:v>2.1432992144727447</c:v>
                </c:pt>
                <c:pt idx="716">
                  <c:v>0.5462012320328542</c:v>
                </c:pt>
                <c:pt idx="717">
                  <c:v>0</c:v>
                </c:pt>
                <c:pt idx="718">
                  <c:v>0</c:v>
                </c:pt>
                <c:pt idx="719">
                  <c:v>1.4861133153467705</c:v>
                </c:pt>
                <c:pt idx="720">
                  <c:v>2.6035502958579881</c:v>
                </c:pt>
                <c:pt idx="721">
                  <c:v>1.0863309352517985</c:v>
                </c:pt>
                <c:pt idx="722">
                  <c:v>1.5891511803114011</c:v>
                </c:pt>
                <c:pt idx="723">
                  <c:v>1.1003831417624521</c:v>
                </c:pt>
                <c:pt idx="724">
                  <c:v>1.2571428571428571</c:v>
                </c:pt>
                <c:pt idx="725">
                  <c:v>1.9871282942641053</c:v>
                </c:pt>
                <c:pt idx="726">
                  <c:v>1.2821497120921306</c:v>
                </c:pt>
                <c:pt idx="727">
                  <c:v>1.6389513108614231</c:v>
                </c:pt>
                <c:pt idx="728">
                  <c:v>1.4852379298367491</c:v>
                </c:pt>
                <c:pt idx="729">
                  <c:v>1.8202708247845714</c:v>
                </c:pt>
                <c:pt idx="730">
                  <c:v>0.35456475583864117</c:v>
                </c:pt>
                <c:pt idx="731">
                  <c:v>1.386296987470008</c:v>
                </c:pt>
                <c:pt idx="732">
                  <c:v>1.5629405840886204</c:v>
                </c:pt>
                <c:pt idx="733">
                  <c:v>1.6919860627177701</c:v>
                </c:pt>
                <c:pt idx="734">
                  <c:v>4</c:v>
                </c:pt>
                <c:pt idx="735">
                  <c:v>1.6132274274598801</c:v>
                </c:pt>
                <c:pt idx="736">
                  <c:v>1.6433697159741905</c:v>
                </c:pt>
                <c:pt idx="737">
                  <c:v>2.2324949014276001</c:v>
                </c:pt>
                <c:pt idx="738">
                  <c:v>0.70131398313394777</c:v>
                </c:pt>
                <c:pt idx="739">
                  <c:v>0</c:v>
                </c:pt>
                <c:pt idx="740">
                  <c:v>0</c:v>
                </c:pt>
                <c:pt idx="741">
                  <c:v>1.3791480348317251</c:v>
                </c:pt>
                <c:pt idx="742">
                  <c:v>2.6383567966766672</c:v>
                </c:pt>
                <c:pt idx="743">
                  <c:v>0.99210295408014038</c:v>
                </c:pt>
                <c:pt idx="744">
                  <c:v>1.2774256460263287</c:v>
                </c:pt>
                <c:pt idx="745">
                  <c:v>1.0929882636172135</c:v>
                </c:pt>
                <c:pt idx="746">
                  <c:v>1.1047619047619048</c:v>
                </c:pt>
                <c:pt idx="747">
                  <c:v>1.9871282942641053</c:v>
                </c:pt>
                <c:pt idx="748">
                  <c:v>1.2821497120921306</c:v>
                </c:pt>
                <c:pt idx="749">
                  <c:v>1.5550561797752807</c:v>
                </c:pt>
                <c:pt idx="750">
                  <c:v>1.2782216047238624</c:v>
                </c:pt>
                <c:pt idx="751">
                  <c:v>1.7770482834085626</c:v>
                </c:pt>
                <c:pt idx="752">
                  <c:v>0.20594479830148618</c:v>
                </c:pt>
                <c:pt idx="753">
                  <c:v>1.1772860570514529</c:v>
                </c:pt>
                <c:pt idx="754">
                  <c:v>1.5629405840886204</c:v>
                </c:pt>
                <c:pt idx="755">
                  <c:v>1.5319860627177699</c:v>
                </c:pt>
                <c:pt idx="756">
                  <c:v>4</c:v>
                </c:pt>
                <c:pt idx="757">
                  <c:v>1.464094666882801</c:v>
                </c:pt>
                <c:pt idx="758">
                  <c:v>1.5111861544955678</c:v>
                </c:pt>
                <c:pt idx="759">
                  <c:v>2.127351008384319</c:v>
                </c:pt>
                <c:pt idx="760">
                  <c:v>0.70131398313394777</c:v>
                </c:pt>
                <c:pt idx="761">
                  <c:v>0</c:v>
                </c:pt>
                <c:pt idx="762">
                  <c:v>0</c:v>
                </c:pt>
                <c:pt idx="763">
                  <c:v>1.3791480348317251</c:v>
                </c:pt>
                <c:pt idx="764">
                  <c:v>2.6383567966766672</c:v>
                </c:pt>
                <c:pt idx="765">
                  <c:v>0.99210295408014038</c:v>
                </c:pt>
                <c:pt idx="766">
                  <c:v>1.2774256460263287</c:v>
                </c:pt>
                <c:pt idx="767">
                  <c:v>1.0087270538669877</c:v>
                </c:pt>
                <c:pt idx="768">
                  <c:v>1.1047619047619048</c:v>
                </c:pt>
                <c:pt idx="769">
                  <c:v>1.9871282942641053</c:v>
                </c:pt>
                <c:pt idx="770">
                  <c:v>1.2821497120921306</c:v>
                </c:pt>
                <c:pt idx="771">
                  <c:v>1.5999999999999999</c:v>
                </c:pt>
                <c:pt idx="772">
                  <c:v>1.2782216047238624</c:v>
                </c:pt>
                <c:pt idx="773">
                  <c:v>1.7770482834085626</c:v>
                </c:pt>
                <c:pt idx="774">
                  <c:v>0.20594479830148618</c:v>
                </c:pt>
                <c:pt idx="775">
                  <c:v>1.1772860570514529</c:v>
                </c:pt>
                <c:pt idx="776">
                  <c:v>1.5629405840886204</c:v>
                </c:pt>
                <c:pt idx="777">
                  <c:v>1.5592005513439009</c:v>
                </c:pt>
                <c:pt idx="778">
                  <c:v>4</c:v>
                </c:pt>
                <c:pt idx="779">
                  <c:v>1.488521432011559</c:v>
                </c:pt>
                <c:pt idx="780">
                  <c:v>1.5290666347362747</c:v>
                </c:pt>
                <c:pt idx="781">
                  <c:v>2.127351008384319</c:v>
                </c:pt>
                <c:pt idx="782">
                  <c:v>0.7269896867094765</c:v>
                </c:pt>
                <c:pt idx="783">
                  <c:v>0</c:v>
                </c:pt>
                <c:pt idx="784">
                  <c:v>0</c:v>
                </c:pt>
                <c:pt idx="785">
                  <c:v>1.4035905805549078</c:v>
                </c:pt>
                <c:pt idx="786">
                  <c:v>2.0475421186245093</c:v>
                </c:pt>
                <c:pt idx="787">
                  <c:v>0.99210295408014038</c:v>
                </c:pt>
                <c:pt idx="788">
                  <c:v>1.2774256460263287</c:v>
                </c:pt>
                <c:pt idx="789">
                  <c:v>1.0747498528546202</c:v>
                </c:pt>
                <c:pt idx="790">
                  <c:v>1.1047619047619048</c:v>
                </c:pt>
                <c:pt idx="791">
                  <c:v>1.3952177385258611</c:v>
                </c:pt>
                <c:pt idx="792">
                  <c:v>1.2620689655172415</c:v>
                </c:pt>
                <c:pt idx="793">
                  <c:v>1.3120622568093385</c:v>
                </c:pt>
                <c:pt idx="794">
                  <c:v>1.2782216047238624</c:v>
                </c:pt>
                <c:pt idx="795">
                  <c:v>1.4207027540360875</c:v>
                </c:pt>
                <c:pt idx="796">
                  <c:v>0.57903139968068118</c:v>
                </c:pt>
                <c:pt idx="797">
                  <c:v>1.221434898139947</c:v>
                </c:pt>
                <c:pt idx="798">
                  <c:v>1.0795568982880159</c:v>
                </c:pt>
                <c:pt idx="799">
                  <c:v>1.5635916359163593</c:v>
                </c:pt>
                <c:pt idx="800">
                  <c:v>4</c:v>
                </c:pt>
                <c:pt idx="801">
                  <c:v>1.250114172629015</c:v>
                </c:pt>
                <c:pt idx="802">
                  <c:v>1.4232563633142383</c:v>
                </c:pt>
                <c:pt idx="803">
                  <c:v>1.7076663858466721</c:v>
                </c:pt>
                <c:pt idx="804">
                  <c:v>1.3705801914436413</c:v>
                </c:pt>
                <c:pt idx="805">
                  <c:v>0.26506024096385544</c:v>
                </c:pt>
                <c:pt idx="806">
                  <c:v>0</c:v>
                </c:pt>
                <c:pt idx="807">
                  <c:v>1.4079496476705204</c:v>
                </c:pt>
                <c:pt idx="808">
                  <c:v>2.3371824480369514</c:v>
                </c:pt>
                <c:pt idx="809">
                  <c:v>1.4308748880262765</c:v>
                </c:pt>
                <c:pt idx="810">
                  <c:v>1.549379065641632</c:v>
                </c:pt>
                <c:pt idx="811">
                  <c:v>1.4705704799275581</c:v>
                </c:pt>
                <c:pt idx="812">
                  <c:v>0.63858961802154746</c:v>
                </c:pt>
                <c:pt idx="813">
                  <c:v>0.78177932975452125</c:v>
                </c:pt>
                <c:pt idx="814">
                  <c:v>1.4076923076923078</c:v>
                </c:pt>
                <c:pt idx="815">
                  <c:v>0.82956326987681961</c:v>
                </c:pt>
                <c:pt idx="816">
                  <c:v>1.908426317814544</c:v>
                </c:pt>
                <c:pt idx="817">
                  <c:v>1.0788224121557455</c:v>
                </c:pt>
                <c:pt idx="818">
                  <c:v>1.125893347993403</c:v>
                </c:pt>
                <c:pt idx="819">
                  <c:v>1.4085801838610827</c:v>
                </c:pt>
                <c:pt idx="820">
                  <c:v>0.62937062937062938</c:v>
                </c:pt>
                <c:pt idx="821">
                  <c:v>1.443566878980892</c:v>
                </c:pt>
                <c:pt idx="822">
                  <c:v>4</c:v>
                </c:pt>
                <c:pt idx="823">
                  <c:v>1.561884194898097</c:v>
                </c:pt>
                <c:pt idx="824">
                  <c:v>1.2051594686517357</c:v>
                </c:pt>
                <c:pt idx="825">
                  <c:v>1.3134040501446482</c:v>
                </c:pt>
                <c:pt idx="826">
                  <c:v>0.98019801980198018</c:v>
                </c:pt>
                <c:pt idx="827">
                  <c:v>0.37931034482758619</c:v>
                </c:pt>
                <c:pt idx="828">
                  <c:v>0</c:v>
                </c:pt>
                <c:pt idx="829">
                  <c:v>1.087633304630059</c:v>
                </c:pt>
                <c:pt idx="830">
                  <c:v>1.9132520487707376</c:v>
                </c:pt>
                <c:pt idx="831">
                  <c:v>1.4308748880262765</c:v>
                </c:pt>
                <c:pt idx="832">
                  <c:v>1.549379065641632</c:v>
                </c:pt>
                <c:pt idx="833">
                  <c:v>1.7246809666033127</c:v>
                </c:pt>
                <c:pt idx="834">
                  <c:v>0.43870967741935485</c:v>
                </c:pt>
                <c:pt idx="835">
                  <c:v>0.92666954963859871</c:v>
                </c:pt>
                <c:pt idx="836">
                  <c:v>1.5045045045045045</c:v>
                </c:pt>
                <c:pt idx="837">
                  <c:v>0.34170274170274167</c:v>
                </c:pt>
                <c:pt idx="838">
                  <c:v>1.1142766698322253</c:v>
                </c:pt>
                <c:pt idx="839">
                  <c:v>0.450046685340803</c:v>
                </c:pt>
                <c:pt idx="840">
                  <c:v>1.6823241922345915</c:v>
                </c:pt>
                <c:pt idx="841">
                  <c:v>1.3755215577190543</c:v>
                </c:pt>
                <c:pt idx="842">
                  <c:v>0</c:v>
                </c:pt>
                <c:pt idx="843">
                  <c:v>1.03705759888966</c:v>
                </c:pt>
                <c:pt idx="844">
                  <c:v>0</c:v>
                </c:pt>
                <c:pt idx="845">
                  <c:v>1.4701546466252349</c:v>
                </c:pt>
                <c:pt idx="846">
                  <c:v>0.73984146254374061</c:v>
                </c:pt>
                <c:pt idx="847">
                  <c:v>0.87463837994214089</c:v>
                </c:pt>
                <c:pt idx="848">
                  <c:v>1.0361560418648907</c:v>
                </c:pt>
                <c:pt idx="849">
                  <c:v>0.98324022346368711</c:v>
                </c:pt>
                <c:pt idx="850">
                  <c:v>0</c:v>
                </c:pt>
                <c:pt idx="851">
                  <c:v>0.68276664158171985</c:v>
                </c:pt>
                <c:pt idx="852">
                  <c:v>1.6282880551962053</c:v>
                </c:pt>
                <c:pt idx="853">
                  <c:v>0.51716930426993124</c:v>
                </c:pt>
                <c:pt idx="854">
                  <c:v>0.14192785334121821</c:v>
                </c:pt>
                <c:pt idx="855">
                  <c:v>1.1937445699391833</c:v>
                </c:pt>
                <c:pt idx="856">
                  <c:v>0.88301119023397767</c:v>
                </c:pt>
                <c:pt idx="857">
                  <c:v>0</c:v>
                </c:pt>
                <c:pt idx="858">
                  <c:v>1.1261261261261262</c:v>
                </c:pt>
                <c:pt idx="859">
                  <c:v>0.34170274170274167</c:v>
                </c:pt>
                <c:pt idx="860">
                  <c:v>1.1142766698322253</c:v>
                </c:pt>
                <c:pt idx="861">
                  <c:v>0.450046685340803</c:v>
                </c:pt>
                <c:pt idx="862">
                  <c:v>1.6823241922345915</c:v>
                </c:pt>
                <c:pt idx="863">
                  <c:v>1.3755215577190543</c:v>
                </c:pt>
                <c:pt idx="864">
                  <c:v>0</c:v>
                </c:pt>
                <c:pt idx="865">
                  <c:v>1.03705759888966</c:v>
                </c:pt>
                <c:pt idx="866">
                  <c:v>0</c:v>
                </c:pt>
                <c:pt idx="867">
                  <c:v>1.4701546466252349</c:v>
                </c:pt>
                <c:pt idx="868">
                  <c:v>0.73984146254374061</c:v>
                </c:pt>
                <c:pt idx="869">
                  <c:v>0.87463837994214089</c:v>
                </c:pt>
                <c:pt idx="870">
                  <c:v>1.0361560418648907</c:v>
                </c:pt>
                <c:pt idx="871">
                  <c:v>0.98324022346368711</c:v>
                </c:pt>
                <c:pt idx="872">
                  <c:v>0</c:v>
                </c:pt>
                <c:pt idx="873">
                  <c:v>0.68276664158171985</c:v>
                </c:pt>
                <c:pt idx="874">
                  <c:v>1.6282880551962053</c:v>
                </c:pt>
                <c:pt idx="875">
                  <c:v>0.51716930426993124</c:v>
                </c:pt>
                <c:pt idx="876">
                  <c:v>0.14192785334121821</c:v>
                </c:pt>
                <c:pt idx="877">
                  <c:v>1.1937445699391833</c:v>
                </c:pt>
                <c:pt idx="878">
                  <c:v>0.88301119023397767</c:v>
                </c:pt>
                <c:pt idx="879">
                  <c:v>0</c:v>
                </c:pt>
                <c:pt idx="880">
                  <c:v>1.1261261261261262</c:v>
                </c:pt>
                <c:pt idx="881">
                  <c:v>0.5371751993825572</c:v>
                </c:pt>
                <c:pt idx="882">
                  <c:v>1.3751799596890297</c:v>
                </c:pt>
                <c:pt idx="883">
                  <c:v>0.49263157894736842</c:v>
                </c:pt>
                <c:pt idx="884">
                  <c:v>1.6455120101137799</c:v>
                </c:pt>
                <c:pt idx="885">
                  <c:v>1.5025140490978999</c:v>
                </c:pt>
                <c:pt idx="886">
                  <c:v>0</c:v>
                </c:pt>
                <c:pt idx="887">
                  <c:v>0.97154753643303271</c:v>
                </c:pt>
                <c:pt idx="888">
                  <c:v>0</c:v>
                </c:pt>
                <c:pt idx="889">
                  <c:v>1.452744531572431</c:v>
                </c:pt>
                <c:pt idx="890">
                  <c:v>0.65414554024137694</c:v>
                </c:pt>
                <c:pt idx="891">
                  <c:v>0.82044198895027631</c:v>
                </c:pt>
                <c:pt idx="892">
                  <c:v>1.1443210930828351</c:v>
                </c:pt>
                <c:pt idx="893">
                  <c:v>0.98324022346368711</c:v>
                </c:pt>
                <c:pt idx="894">
                  <c:v>0</c:v>
                </c:pt>
                <c:pt idx="895">
                  <c:v>0.76396491459473714</c:v>
                </c:pt>
                <c:pt idx="896">
                  <c:v>1.6073670992046882</c:v>
                </c:pt>
                <c:pt idx="897">
                  <c:v>0.41803523439832785</c:v>
                </c:pt>
                <c:pt idx="898">
                  <c:v>0</c:v>
                </c:pt>
                <c:pt idx="899">
                  <c:v>1.2395775430794886</c:v>
                </c:pt>
                <c:pt idx="900">
                  <c:v>1.0902184235517569</c:v>
                </c:pt>
                <c:pt idx="901">
                  <c:v>0</c:v>
                </c:pt>
                <c:pt idx="902">
                  <c:v>1.1261261261261262</c:v>
                </c:pt>
                <c:pt idx="903">
                  <c:v>0.5371751993825572</c:v>
                </c:pt>
                <c:pt idx="904">
                  <c:v>1.3751799596890297</c:v>
                </c:pt>
                <c:pt idx="905">
                  <c:v>0.49263157894736842</c:v>
                </c:pt>
                <c:pt idx="906">
                  <c:v>1.6455120101137799</c:v>
                </c:pt>
                <c:pt idx="907">
                  <c:v>1.5025140490978999</c:v>
                </c:pt>
                <c:pt idx="908">
                  <c:v>0</c:v>
                </c:pt>
                <c:pt idx="909">
                  <c:v>0.97154753643303271</c:v>
                </c:pt>
                <c:pt idx="910">
                  <c:v>0</c:v>
                </c:pt>
                <c:pt idx="911">
                  <c:v>1.452744531572431</c:v>
                </c:pt>
                <c:pt idx="912">
                  <c:v>0.65414554024137694</c:v>
                </c:pt>
                <c:pt idx="913">
                  <c:v>0.82044198895027631</c:v>
                </c:pt>
                <c:pt idx="914">
                  <c:v>1.1443210930828351</c:v>
                </c:pt>
                <c:pt idx="915">
                  <c:v>0.98324022346368711</c:v>
                </c:pt>
                <c:pt idx="916">
                  <c:v>0</c:v>
                </c:pt>
                <c:pt idx="917">
                  <c:v>0.76396491459473714</c:v>
                </c:pt>
                <c:pt idx="918">
                  <c:v>1.6073670992046882</c:v>
                </c:pt>
                <c:pt idx="919">
                  <c:v>0.41803523439832785</c:v>
                </c:pt>
                <c:pt idx="920">
                  <c:v>0</c:v>
                </c:pt>
                <c:pt idx="921">
                  <c:v>1.2395775430794886</c:v>
                </c:pt>
                <c:pt idx="922">
                  <c:v>1.0902184235517569</c:v>
                </c:pt>
                <c:pt idx="923">
                  <c:v>0</c:v>
                </c:pt>
                <c:pt idx="924">
                  <c:v>1.1261261261261262</c:v>
                </c:pt>
                <c:pt idx="925">
                  <c:v>0.47776365946632782</c:v>
                </c:pt>
                <c:pt idx="926">
                  <c:v>1.40210886292391</c:v>
                </c:pt>
                <c:pt idx="927">
                  <c:v>0.53019934543290692</c:v>
                </c:pt>
                <c:pt idx="928">
                  <c:v>1.6455120101137799</c:v>
                </c:pt>
                <c:pt idx="929">
                  <c:v>1.5025140490978999</c:v>
                </c:pt>
                <c:pt idx="930">
                  <c:v>0</c:v>
                </c:pt>
                <c:pt idx="931">
                  <c:v>0.93733573108313728</c:v>
                </c:pt>
                <c:pt idx="932">
                  <c:v>0</c:v>
                </c:pt>
                <c:pt idx="933">
                  <c:v>1.4324435318275153</c:v>
                </c:pt>
                <c:pt idx="934">
                  <c:v>0.631414134225322</c:v>
                </c:pt>
                <c:pt idx="935">
                  <c:v>0.86376021798365132</c:v>
                </c:pt>
                <c:pt idx="936">
                  <c:v>1.1101622544833476</c:v>
                </c:pt>
                <c:pt idx="937">
                  <c:v>0.98324022346368711</c:v>
                </c:pt>
                <c:pt idx="938">
                  <c:v>0</c:v>
                </c:pt>
                <c:pt idx="939">
                  <c:v>0.74775188710206753</c:v>
                </c:pt>
                <c:pt idx="940">
                  <c:v>1.6073670992046882</c:v>
                </c:pt>
                <c:pt idx="941">
                  <c:v>0.41803523439832785</c:v>
                </c:pt>
                <c:pt idx="942">
                  <c:v>0</c:v>
                </c:pt>
                <c:pt idx="943">
                  <c:v>1.1561978877153976</c:v>
                </c:pt>
                <c:pt idx="944">
                  <c:v>1.0902184235517569</c:v>
                </c:pt>
                <c:pt idx="945">
                  <c:v>0</c:v>
                </c:pt>
                <c:pt idx="946">
                  <c:v>0.32432432432432429</c:v>
                </c:pt>
                <c:pt idx="947">
                  <c:v>1.2362911266201395</c:v>
                </c:pt>
                <c:pt idx="948">
                  <c:v>1.6254232873144048</c:v>
                </c:pt>
                <c:pt idx="949">
                  <c:v>0.49449568580779524</c:v>
                </c:pt>
                <c:pt idx="950">
                  <c:v>1.5174971031286211</c:v>
                </c:pt>
                <c:pt idx="951">
                  <c:v>1.5528610933843865</c:v>
                </c:pt>
                <c:pt idx="952">
                  <c:v>0</c:v>
                </c:pt>
                <c:pt idx="953">
                  <c:v>0.64792783370375207</c:v>
                </c:pt>
                <c:pt idx="954">
                  <c:v>0</c:v>
                </c:pt>
                <c:pt idx="955">
                  <c:v>1.1251141552511414</c:v>
                </c:pt>
                <c:pt idx="956">
                  <c:v>0.31342570473005255</c:v>
                </c:pt>
                <c:pt idx="957">
                  <c:v>0.87179487179487181</c:v>
                </c:pt>
                <c:pt idx="958">
                  <c:v>1.0900832702498107</c:v>
                </c:pt>
                <c:pt idx="959">
                  <c:v>1.3991416309012876</c:v>
                </c:pt>
                <c:pt idx="960">
                  <c:v>0</c:v>
                </c:pt>
                <c:pt idx="961">
                  <c:v>0.4849616538846282</c:v>
                </c:pt>
                <c:pt idx="962">
                  <c:v>1.0393149085247178</c:v>
                </c:pt>
                <c:pt idx="963">
                  <c:v>0</c:v>
                </c:pt>
                <c:pt idx="964">
                  <c:v>0</c:v>
                </c:pt>
                <c:pt idx="965">
                  <c:v>0.86015213575190175</c:v>
                </c:pt>
                <c:pt idx="966">
                  <c:v>1.014207650273224</c:v>
                </c:pt>
                <c:pt idx="967">
                  <c:v>0</c:v>
                </c:pt>
                <c:pt idx="968">
                  <c:v>0.38709677419354838</c:v>
                </c:pt>
                <c:pt idx="969">
                  <c:v>1.8436548223350253</c:v>
                </c:pt>
                <c:pt idx="970">
                  <c:v>1.5902532863097147</c:v>
                </c:pt>
                <c:pt idx="971">
                  <c:v>0.58915278270116977</c:v>
                </c:pt>
                <c:pt idx="972">
                  <c:v>1.7633027522935778</c:v>
                </c:pt>
                <c:pt idx="973">
                  <c:v>2.1654967028291852</c:v>
                </c:pt>
                <c:pt idx="974">
                  <c:v>0.65753424657534254</c:v>
                </c:pt>
                <c:pt idx="975">
                  <c:v>0.85710550398744922</c:v>
                </c:pt>
                <c:pt idx="976">
                  <c:v>0</c:v>
                </c:pt>
                <c:pt idx="977">
                  <c:v>0.97125819916517575</c:v>
                </c:pt>
                <c:pt idx="978">
                  <c:v>0.7557163333560849</c:v>
                </c:pt>
                <c:pt idx="979">
                  <c:v>1.3469079939668176</c:v>
                </c:pt>
                <c:pt idx="980">
                  <c:v>1.4000972289742344</c:v>
                </c:pt>
                <c:pt idx="981">
                  <c:v>2.5031712473572938</c:v>
                </c:pt>
                <c:pt idx="982">
                  <c:v>0</c:v>
                </c:pt>
                <c:pt idx="983">
                  <c:v>0.79868981329839506</c:v>
                </c:pt>
                <c:pt idx="984">
                  <c:v>0.85247177890229653</c:v>
                </c:pt>
                <c:pt idx="985">
                  <c:v>0</c:v>
                </c:pt>
                <c:pt idx="986">
                  <c:v>0</c:v>
                </c:pt>
                <c:pt idx="987">
                  <c:v>0.49948682860075272</c:v>
                </c:pt>
                <c:pt idx="988">
                  <c:v>0.85171102661596965</c:v>
                </c:pt>
                <c:pt idx="989">
                  <c:v>1.0158730158730158</c:v>
                </c:pt>
                <c:pt idx="990">
                  <c:v>0</c:v>
                </c:pt>
                <c:pt idx="991">
                  <c:v>2.0241860465116277</c:v>
                </c:pt>
                <c:pt idx="992">
                  <c:v>1.7720940854076275</c:v>
                </c:pt>
                <c:pt idx="993">
                  <c:v>0.50248946763692071</c:v>
                </c:pt>
                <c:pt idx="994">
                  <c:v>1.418274111675127</c:v>
                </c:pt>
                <c:pt idx="995">
                  <c:v>2.3257619879635021</c:v>
                </c:pt>
                <c:pt idx="996">
                  <c:v>1.3964497041420119</c:v>
                </c:pt>
                <c:pt idx="997">
                  <c:v>1.1721645879473133</c:v>
                </c:pt>
                <c:pt idx="998">
                  <c:v>0</c:v>
                </c:pt>
                <c:pt idx="999">
                  <c:v>0.89904761904761898</c:v>
                </c:pt>
                <c:pt idx="1000">
                  <c:v>1.1305698837859672</c:v>
                </c:pt>
                <c:pt idx="1001">
                  <c:v>1.6965718453683443</c:v>
                </c:pt>
                <c:pt idx="1002">
                  <c:v>1.7453625632377743</c:v>
                </c:pt>
                <c:pt idx="1003">
                  <c:v>2.7865961199294533</c:v>
                </c:pt>
                <c:pt idx="1004">
                  <c:v>0</c:v>
                </c:pt>
                <c:pt idx="1005">
                  <c:v>1.1637270177625427</c:v>
                </c:pt>
                <c:pt idx="1006">
                  <c:v>0.66210867218423886</c:v>
                </c:pt>
                <c:pt idx="1007">
                  <c:v>0</c:v>
                </c:pt>
                <c:pt idx="1008">
                  <c:v>0</c:v>
                </c:pt>
                <c:pt idx="1009">
                  <c:v>0.21497405485544849</c:v>
                </c:pt>
                <c:pt idx="1010">
                  <c:v>0.35487959442332068</c:v>
                </c:pt>
                <c:pt idx="1011">
                  <c:v>1.0158730158730158</c:v>
                </c:pt>
                <c:pt idx="1012">
                  <c:v>0</c:v>
                </c:pt>
                <c:pt idx="1013">
                  <c:v>2.0241860465116277</c:v>
                </c:pt>
                <c:pt idx="1014">
                  <c:v>1.7720940854076275</c:v>
                </c:pt>
                <c:pt idx="1015">
                  <c:v>0.50248946763692071</c:v>
                </c:pt>
                <c:pt idx="1016">
                  <c:v>1.418274111675127</c:v>
                </c:pt>
                <c:pt idx="1017">
                  <c:v>2.3257619879635021</c:v>
                </c:pt>
                <c:pt idx="1018">
                  <c:v>1.3964497041420119</c:v>
                </c:pt>
                <c:pt idx="1019">
                  <c:v>1.1721645879473133</c:v>
                </c:pt>
                <c:pt idx="1020">
                  <c:v>0</c:v>
                </c:pt>
                <c:pt idx="1021">
                  <c:v>0.89904761904761898</c:v>
                </c:pt>
                <c:pt idx="1022">
                  <c:v>1.1305698837859672</c:v>
                </c:pt>
                <c:pt idx="1023">
                  <c:v>1.6965718453683443</c:v>
                </c:pt>
                <c:pt idx="1024">
                  <c:v>1.7453625632377743</c:v>
                </c:pt>
                <c:pt idx="1025">
                  <c:v>2.8158347676419968</c:v>
                </c:pt>
                <c:pt idx="1026">
                  <c:v>0</c:v>
                </c:pt>
                <c:pt idx="1027">
                  <c:v>1.1637270177625427</c:v>
                </c:pt>
                <c:pt idx="1028">
                  <c:v>0.66210867218423886</c:v>
                </c:pt>
                <c:pt idx="1029">
                  <c:v>0</c:v>
                </c:pt>
                <c:pt idx="1030">
                  <c:v>0</c:v>
                </c:pt>
                <c:pt idx="1031">
                  <c:v>0.21497405485544849</c:v>
                </c:pt>
                <c:pt idx="1032">
                  <c:v>0.35487959442332068</c:v>
                </c:pt>
                <c:pt idx="1033">
                  <c:v>1.0158730158730158</c:v>
                </c:pt>
                <c:pt idx="1034">
                  <c:v>0</c:v>
                </c:pt>
                <c:pt idx="1035">
                  <c:v>1.8501310043668122</c:v>
                </c:pt>
                <c:pt idx="1036">
                  <c:v>1.4852706097282484</c:v>
                </c:pt>
                <c:pt idx="1037">
                  <c:v>0.33090769819992338</c:v>
                </c:pt>
                <c:pt idx="1038">
                  <c:v>1.1421319796954315</c:v>
                </c:pt>
                <c:pt idx="1039">
                  <c:v>1.9336051252184041</c:v>
                </c:pt>
                <c:pt idx="1040">
                  <c:v>1.3964497041420119</c:v>
                </c:pt>
                <c:pt idx="1041">
                  <c:v>1.1721645879473133</c:v>
                </c:pt>
                <c:pt idx="1042">
                  <c:v>0</c:v>
                </c:pt>
                <c:pt idx="1043">
                  <c:v>0.74218487394957988</c:v>
                </c:pt>
                <c:pt idx="1044">
                  <c:v>1.1305698837859672</c:v>
                </c:pt>
                <c:pt idx="1045">
                  <c:v>1.6582300576016755</c:v>
                </c:pt>
                <c:pt idx="1046">
                  <c:v>1.5209274906661427</c:v>
                </c:pt>
                <c:pt idx="1047">
                  <c:v>2.9199372056514914</c:v>
                </c:pt>
                <c:pt idx="1048">
                  <c:v>0</c:v>
                </c:pt>
                <c:pt idx="1049">
                  <c:v>1.0276098473044561</c:v>
                </c:pt>
                <c:pt idx="1050">
                  <c:v>0.80294412847106045</c:v>
                </c:pt>
                <c:pt idx="1051">
                  <c:v>0</c:v>
                </c:pt>
                <c:pt idx="1052">
                  <c:v>0</c:v>
                </c:pt>
                <c:pt idx="1053">
                  <c:v>0</c:v>
                </c:pt>
                <c:pt idx="1054">
                  <c:v>0</c:v>
                </c:pt>
                <c:pt idx="1055">
                  <c:v>1.0158730158730158</c:v>
                </c:pt>
                <c:pt idx="1056">
                  <c:v>0</c:v>
                </c:pt>
                <c:pt idx="1057">
                  <c:v>1.8501310043668122</c:v>
                </c:pt>
                <c:pt idx="1058">
                  <c:v>1.4852706097282484</c:v>
                </c:pt>
                <c:pt idx="1059">
                  <c:v>0.33090769819992338</c:v>
                </c:pt>
                <c:pt idx="1060">
                  <c:v>1.1421319796954315</c:v>
                </c:pt>
                <c:pt idx="1061">
                  <c:v>1.9336051252184041</c:v>
                </c:pt>
                <c:pt idx="1062">
                  <c:v>1.3964497041420119</c:v>
                </c:pt>
                <c:pt idx="1063">
                  <c:v>1.1721645879473133</c:v>
                </c:pt>
                <c:pt idx="1064">
                  <c:v>0</c:v>
                </c:pt>
                <c:pt idx="1065">
                  <c:v>0.74218487394957988</c:v>
                </c:pt>
                <c:pt idx="1066">
                  <c:v>1.1305698837859672</c:v>
                </c:pt>
                <c:pt idx="1067">
                  <c:v>1.6582300576016755</c:v>
                </c:pt>
                <c:pt idx="1068">
                  <c:v>1.5209274906661427</c:v>
                </c:pt>
                <c:pt idx="1069">
                  <c:v>2.9199372056514914</c:v>
                </c:pt>
                <c:pt idx="1070">
                  <c:v>0</c:v>
                </c:pt>
                <c:pt idx="1071">
                  <c:v>1.0276098473044561</c:v>
                </c:pt>
                <c:pt idx="1072">
                  <c:v>0.98453770905648474</c:v>
                </c:pt>
                <c:pt idx="1073">
                  <c:v>0</c:v>
                </c:pt>
                <c:pt idx="1074">
                  <c:v>0</c:v>
                </c:pt>
                <c:pt idx="1075">
                  <c:v>0</c:v>
                </c:pt>
                <c:pt idx="1076">
                  <c:v>0</c:v>
                </c:pt>
                <c:pt idx="1077">
                  <c:v>1.0158730158730158</c:v>
                </c:pt>
                <c:pt idx="1078">
                  <c:v>0</c:v>
                </c:pt>
                <c:pt idx="1079">
                  <c:v>1.9201331114808653</c:v>
                </c:pt>
                <c:pt idx="1080">
                  <c:v>1.5847586057588223</c:v>
                </c:pt>
                <c:pt idx="1081">
                  <c:v>0.47808764940239046</c:v>
                </c:pt>
                <c:pt idx="1082">
                  <c:v>1.1421319796954315</c:v>
                </c:pt>
                <c:pt idx="1083">
                  <c:v>1.9336051252184041</c:v>
                </c:pt>
                <c:pt idx="1084">
                  <c:v>1.5418994413407823</c:v>
                </c:pt>
                <c:pt idx="1085">
                  <c:v>1.2522563176895307</c:v>
                </c:pt>
                <c:pt idx="1086">
                  <c:v>0</c:v>
                </c:pt>
                <c:pt idx="1087">
                  <c:v>0.81178396072013104</c:v>
                </c:pt>
                <c:pt idx="1088">
                  <c:v>1.2172138527099214</c:v>
                </c:pt>
                <c:pt idx="1089">
                  <c:v>1.6163379298306859</c:v>
                </c:pt>
                <c:pt idx="1090">
                  <c:v>1.6847127913378599</c:v>
                </c:pt>
                <c:pt idx="1091">
                  <c:v>2.9956204379562044</c:v>
                </c:pt>
                <c:pt idx="1092">
                  <c:v>0</c:v>
                </c:pt>
                <c:pt idx="1093">
                  <c:v>1.0428351309707244</c:v>
                </c:pt>
                <c:pt idx="1094">
                  <c:v>1.0678122123350722</c:v>
                </c:pt>
                <c:pt idx="1095">
                  <c:v>0.11094674556213018</c:v>
                </c:pt>
                <c:pt idx="1096">
                  <c:v>0</c:v>
                </c:pt>
                <c:pt idx="1097">
                  <c:v>0.2403762410729838</c:v>
                </c:pt>
                <c:pt idx="1098">
                  <c:v>0</c:v>
                </c:pt>
                <c:pt idx="1099">
                  <c:v>1.3014354066985647</c:v>
                </c:pt>
                <c:pt idx="1100">
                  <c:v>0</c:v>
                </c:pt>
                <c:pt idx="1101">
                  <c:v>1.6458176337603616</c:v>
                </c:pt>
                <c:pt idx="1102">
                  <c:v>2.0558328711406917</c:v>
                </c:pt>
                <c:pt idx="1103">
                  <c:v>0.90314136125654454</c:v>
                </c:pt>
                <c:pt idx="1104">
                  <c:v>1.5243664717348926</c:v>
                </c:pt>
                <c:pt idx="1105">
                  <c:v>1.1261505143475907</c:v>
                </c:pt>
                <c:pt idx="1106">
                  <c:v>2.0551053484602915</c:v>
                </c:pt>
                <c:pt idx="1107">
                  <c:v>1.42577815356973</c:v>
                </c:pt>
                <c:pt idx="1108">
                  <c:v>0</c:v>
                </c:pt>
                <c:pt idx="1109">
                  <c:v>1.1351351351351353</c:v>
                </c:pt>
                <c:pt idx="1110">
                  <c:v>1.3727708636388127</c:v>
                </c:pt>
                <c:pt idx="1111">
                  <c:v>1.1776251226692838</c:v>
                </c:pt>
                <c:pt idx="1112">
                  <c:v>1.4909152657497027</c:v>
                </c:pt>
                <c:pt idx="1113">
                  <c:v>2.971128608923884</c:v>
                </c:pt>
                <c:pt idx="1114">
                  <c:v>0</c:v>
                </c:pt>
                <c:pt idx="1115">
                  <c:v>1.4257186081694402</c:v>
                </c:pt>
                <c:pt idx="1116">
                  <c:v>1.2644749101557302</c:v>
                </c:pt>
                <c:pt idx="1117">
                  <c:v>1.5442020665901262</c:v>
                </c:pt>
                <c:pt idx="1118">
                  <c:v>0</c:v>
                </c:pt>
                <c:pt idx="1119">
                  <c:v>0.74479555444969736</c:v>
                </c:pt>
                <c:pt idx="1120">
                  <c:v>0</c:v>
                </c:pt>
                <c:pt idx="1121">
                  <c:v>1.9251992642550582</c:v>
                </c:pt>
                <c:pt idx="1122">
                  <c:v>0</c:v>
                </c:pt>
                <c:pt idx="1123">
                  <c:v>1.273397199705232</c:v>
                </c:pt>
                <c:pt idx="1124">
                  <c:v>2.1959169668896896</c:v>
                </c:pt>
                <c:pt idx="1125">
                  <c:v>1.1022657685241888</c:v>
                </c:pt>
                <c:pt idx="1126">
                  <c:v>1.2943632567849686</c:v>
                </c:pt>
                <c:pt idx="1127">
                  <c:v>0.74727555786196154</c:v>
                </c:pt>
                <c:pt idx="1128">
                  <c:v>1.8568807339449542</c:v>
                </c:pt>
                <c:pt idx="1129">
                  <c:v>1.3533006661895062</c:v>
                </c:pt>
                <c:pt idx="1130">
                  <c:v>0</c:v>
                </c:pt>
                <c:pt idx="1131">
                  <c:v>1.0484780157835401</c:v>
                </c:pt>
                <c:pt idx="1132">
                  <c:v>1.2888663167992778</c:v>
                </c:pt>
                <c:pt idx="1133">
                  <c:v>0.91674462114125344</c:v>
                </c:pt>
                <c:pt idx="1134">
                  <c:v>1.6934464704820364</c:v>
                </c:pt>
                <c:pt idx="1135">
                  <c:v>2.2729658792650915</c:v>
                </c:pt>
                <c:pt idx="1136">
                  <c:v>0</c:v>
                </c:pt>
                <c:pt idx="1137">
                  <c:v>1.2737075800824609</c:v>
                </c:pt>
                <c:pt idx="1138">
                  <c:v>1.3074806760120532</c:v>
                </c:pt>
                <c:pt idx="1139">
                  <c:v>2.0044709388971684</c:v>
                </c:pt>
                <c:pt idx="1140">
                  <c:v>0</c:v>
                </c:pt>
                <c:pt idx="1141">
                  <c:v>1.1184379549541834</c:v>
                </c:pt>
                <c:pt idx="1142">
                  <c:v>0</c:v>
                </c:pt>
                <c:pt idx="1143">
                  <c:v>1.5117937465715854</c:v>
                </c:pt>
              </c:numCache>
            </c:numRef>
          </c:val>
          <c:smooth val="0"/>
          <c:extLst xmlns:c16r2="http://schemas.microsoft.com/office/drawing/2015/06/chart">
            <c:ext xmlns:c16="http://schemas.microsoft.com/office/drawing/2014/chart" uri="{C3380CC4-5D6E-409C-BE32-E72D297353CC}">
              <c16:uniqueId val="{00000001-EE90-476C-ABB6-7DB8AB95CD6E}"/>
            </c:ext>
          </c:extLst>
        </c:ser>
        <c:ser>
          <c:idx val="2"/>
          <c:order val="2"/>
          <c:tx>
            <c:strRef>
              <c:f>Database!$R$1</c:f>
              <c:strCache>
                <c:ptCount val="1"/>
                <c:pt idx="0">
                  <c:v>EWMA AL:CL</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multiLvlStrRef>
              <c:f>Database!$B$3:$D$177</c:f>
              <c:multiLvlStrCache>
                <c:ptCount val="175"/>
                <c:lvl>
                  <c:pt idx="0">
                    <c:v>Angus Stewart van Niekerk</c:v>
                  </c:pt>
                  <c:pt idx="1">
                    <c:v>Bjorn Bernardo</c:v>
                  </c:pt>
                  <c:pt idx="2">
                    <c:v>Brent Zinzan Christoffels </c:v>
                  </c:pt>
                  <c:pt idx="3">
                    <c:v>Calvin Nell</c:v>
                  </c:pt>
                  <c:pt idx="4">
                    <c:v>Carlisle Kieran Willy Nel</c:v>
                  </c:pt>
                  <c:pt idx="5">
                    <c:v>Edrich Pretorius</c:v>
                  </c:pt>
                  <c:pt idx="6">
                    <c:v>Dana Fourie</c:v>
                  </c:pt>
                  <c:pt idx="7">
                    <c:v>Francois Myburgh</c:v>
                  </c:pt>
                  <c:pt idx="8">
                    <c:v>George Lourens </c:v>
                  </c:pt>
                  <c:pt idx="9">
                    <c:v>Iver Alfred Aanhuizen</c:v>
                  </c:pt>
                  <c:pt idx="10">
                    <c:v>Jacquin Marthinus</c:v>
                  </c:pt>
                  <c:pt idx="11">
                    <c:v>James Richard Murphy</c:v>
                  </c:pt>
                  <c:pt idx="12">
                    <c:v>Jan Abraham Venter</c:v>
                  </c:pt>
                  <c:pt idx="13">
                    <c:v>Luan de Kock</c:v>
                  </c:pt>
                  <c:pt idx="14">
                    <c:v>Malcolm Jeremy Kayes</c:v>
                  </c:pt>
                  <c:pt idx="15">
                    <c:v>Morne Wilhelm Taljaard</c:v>
                  </c:pt>
                  <c:pt idx="16">
                    <c:v>Paul Roger Beresford</c:v>
                  </c:pt>
                  <c:pt idx="17">
                    <c:v>Roelf Burger</c:v>
                  </c:pt>
                  <c:pt idx="18">
                    <c:v>Romario Chan-Kuo Abrahams</c:v>
                  </c:pt>
                  <c:pt idx="19">
                    <c:v>Van Niekerk Scheepers Ferreira</c:v>
                  </c:pt>
                  <c:pt idx="20">
                    <c:v>Willem Adriaan Smal</c:v>
                  </c:pt>
                  <c:pt idx="21">
                    <c:v>AJ Barkhuizen</c:v>
                  </c:pt>
                  <c:pt idx="22">
                    <c:v>Angus Stewart van Niekerk</c:v>
                  </c:pt>
                  <c:pt idx="23">
                    <c:v>Bjorn Bernardo</c:v>
                  </c:pt>
                  <c:pt idx="24">
                    <c:v>Brent Zinzan Christoffels </c:v>
                  </c:pt>
                  <c:pt idx="25">
                    <c:v>Calvin Nell</c:v>
                  </c:pt>
                  <c:pt idx="26">
                    <c:v>Carlisle Kieran Willy Nel</c:v>
                  </c:pt>
                  <c:pt idx="27">
                    <c:v>Edrich Pretorius</c:v>
                  </c:pt>
                  <c:pt idx="28">
                    <c:v>Dana Fourie</c:v>
                  </c:pt>
                  <c:pt idx="29">
                    <c:v>Francois Myburgh</c:v>
                  </c:pt>
                  <c:pt idx="30">
                    <c:v>George Lourens </c:v>
                  </c:pt>
                  <c:pt idx="31">
                    <c:v>Iver Alfred Aanhuizen</c:v>
                  </c:pt>
                  <c:pt idx="32">
                    <c:v>Jacquin Marthinus</c:v>
                  </c:pt>
                  <c:pt idx="33">
                    <c:v>James Richard Murphy</c:v>
                  </c:pt>
                  <c:pt idx="34">
                    <c:v>Jan Abraham Venter</c:v>
                  </c:pt>
                  <c:pt idx="35">
                    <c:v>Luan de Kock</c:v>
                  </c:pt>
                  <c:pt idx="36">
                    <c:v>Malcolm Jeremy Kayes</c:v>
                  </c:pt>
                  <c:pt idx="37">
                    <c:v>Morne Wilhelm Taljaard</c:v>
                  </c:pt>
                  <c:pt idx="38">
                    <c:v>Paul Roger Beresford</c:v>
                  </c:pt>
                  <c:pt idx="39">
                    <c:v>Roelf Burger</c:v>
                  </c:pt>
                  <c:pt idx="40">
                    <c:v>Romario Chan-Kuo Abrahams</c:v>
                  </c:pt>
                  <c:pt idx="41">
                    <c:v>Van Niekerk Scheepers Ferreira</c:v>
                  </c:pt>
                  <c:pt idx="42">
                    <c:v>Willem Adriaan Smal</c:v>
                  </c:pt>
                  <c:pt idx="43">
                    <c:v>AJ Barkhuizen</c:v>
                  </c:pt>
                  <c:pt idx="44">
                    <c:v>Angus Stewart van Niekerk</c:v>
                  </c:pt>
                  <c:pt idx="45">
                    <c:v>Bjorn Bernardo</c:v>
                  </c:pt>
                  <c:pt idx="46">
                    <c:v>Brent Zinzan Christoffels </c:v>
                  </c:pt>
                  <c:pt idx="47">
                    <c:v>Calvin Nell</c:v>
                  </c:pt>
                  <c:pt idx="48">
                    <c:v>Carlisle Kieran Willy Nel</c:v>
                  </c:pt>
                  <c:pt idx="49">
                    <c:v>Edrich Pretorius</c:v>
                  </c:pt>
                  <c:pt idx="50">
                    <c:v>Dana Fourie</c:v>
                  </c:pt>
                  <c:pt idx="51">
                    <c:v>Francois Myburgh</c:v>
                  </c:pt>
                  <c:pt idx="52">
                    <c:v>George Lourens </c:v>
                  </c:pt>
                  <c:pt idx="53">
                    <c:v>Iver Alfred Aanhuizen</c:v>
                  </c:pt>
                  <c:pt idx="54">
                    <c:v>Jacquin Marthinus</c:v>
                  </c:pt>
                  <c:pt idx="55">
                    <c:v>James Richard Murphy</c:v>
                  </c:pt>
                  <c:pt idx="56">
                    <c:v>Jan Abraham Venter</c:v>
                  </c:pt>
                  <c:pt idx="57">
                    <c:v>Luan de Kock</c:v>
                  </c:pt>
                  <c:pt idx="58">
                    <c:v>Malcolm Jeremy Kayes</c:v>
                  </c:pt>
                  <c:pt idx="59">
                    <c:v>Morne Wilhelm Taljaard</c:v>
                  </c:pt>
                  <c:pt idx="60">
                    <c:v>Paul Roger Beresford</c:v>
                  </c:pt>
                  <c:pt idx="61">
                    <c:v>Roelf Burger</c:v>
                  </c:pt>
                  <c:pt idx="62">
                    <c:v>Romario Chan-Kuo Abrahams</c:v>
                  </c:pt>
                  <c:pt idx="63">
                    <c:v>Van Niekerk Scheepers Ferreira</c:v>
                  </c:pt>
                  <c:pt idx="64">
                    <c:v>Willem Adriaan Smal</c:v>
                  </c:pt>
                  <c:pt idx="65">
                    <c:v>AJ Barkhuizen</c:v>
                  </c:pt>
                  <c:pt idx="66">
                    <c:v>Angus Stewart van Niekerk</c:v>
                  </c:pt>
                  <c:pt idx="67">
                    <c:v>Bjorn Bernardo</c:v>
                  </c:pt>
                  <c:pt idx="68">
                    <c:v>Brent Zinzan Christoffels </c:v>
                  </c:pt>
                  <c:pt idx="69">
                    <c:v>Calvin Nell</c:v>
                  </c:pt>
                  <c:pt idx="70">
                    <c:v>Carlisle Kieran Willy Nel</c:v>
                  </c:pt>
                  <c:pt idx="71">
                    <c:v>Edrich Pretorius</c:v>
                  </c:pt>
                  <c:pt idx="72">
                    <c:v>Dana Fourie</c:v>
                  </c:pt>
                  <c:pt idx="73">
                    <c:v>Francois Myburgh</c:v>
                  </c:pt>
                  <c:pt idx="74">
                    <c:v>George Lourens </c:v>
                  </c:pt>
                  <c:pt idx="75">
                    <c:v>Iver Alfred Aanhuizen</c:v>
                  </c:pt>
                  <c:pt idx="76">
                    <c:v>Jacquin Marthinus</c:v>
                  </c:pt>
                  <c:pt idx="77">
                    <c:v>James Richard Murphy</c:v>
                  </c:pt>
                  <c:pt idx="78">
                    <c:v>Jan Abraham Venter</c:v>
                  </c:pt>
                  <c:pt idx="79">
                    <c:v>Luan de Kock</c:v>
                  </c:pt>
                  <c:pt idx="80">
                    <c:v>Malcolm Jeremy Kayes</c:v>
                  </c:pt>
                  <c:pt idx="81">
                    <c:v>Morne Wilhelm Taljaard</c:v>
                  </c:pt>
                  <c:pt idx="82">
                    <c:v>Paul Roger Beresford</c:v>
                  </c:pt>
                  <c:pt idx="83">
                    <c:v>Roelf Burger</c:v>
                  </c:pt>
                  <c:pt idx="84">
                    <c:v>Romario Chan-Kuo Abrahams</c:v>
                  </c:pt>
                  <c:pt idx="85">
                    <c:v>Van Niekerk Scheepers Ferreira</c:v>
                  </c:pt>
                  <c:pt idx="86">
                    <c:v>Willem Adriaan Smal</c:v>
                  </c:pt>
                  <c:pt idx="87">
                    <c:v>AJ Barkhuizen</c:v>
                  </c:pt>
                  <c:pt idx="88">
                    <c:v>Angus Stewart van Niekerk</c:v>
                  </c:pt>
                  <c:pt idx="89">
                    <c:v>Bjorn Bernardo</c:v>
                  </c:pt>
                  <c:pt idx="90">
                    <c:v>Brent Zinzan Christoffels </c:v>
                  </c:pt>
                  <c:pt idx="91">
                    <c:v>Calvin Nell</c:v>
                  </c:pt>
                  <c:pt idx="92">
                    <c:v>Carlisle Kieran Willy Nel</c:v>
                  </c:pt>
                  <c:pt idx="93">
                    <c:v>Edrich Pretorius</c:v>
                  </c:pt>
                  <c:pt idx="94">
                    <c:v>Dana Fourie</c:v>
                  </c:pt>
                  <c:pt idx="95">
                    <c:v>Francois Myburgh</c:v>
                  </c:pt>
                  <c:pt idx="96">
                    <c:v>George Lourens </c:v>
                  </c:pt>
                  <c:pt idx="97">
                    <c:v>Iver Alfred Aanhuizen</c:v>
                  </c:pt>
                  <c:pt idx="98">
                    <c:v>Jacquin Marthinus</c:v>
                  </c:pt>
                  <c:pt idx="99">
                    <c:v>James Richard Murphy</c:v>
                  </c:pt>
                  <c:pt idx="100">
                    <c:v>Jan Abraham Venter</c:v>
                  </c:pt>
                  <c:pt idx="101">
                    <c:v>Luan de Kock</c:v>
                  </c:pt>
                  <c:pt idx="102">
                    <c:v>Malcolm Jeremy Kayes</c:v>
                  </c:pt>
                  <c:pt idx="103">
                    <c:v>Morne Wilhelm Taljaard</c:v>
                  </c:pt>
                  <c:pt idx="104">
                    <c:v>Paul Roger Beresford</c:v>
                  </c:pt>
                  <c:pt idx="105">
                    <c:v>Roelf Burger</c:v>
                  </c:pt>
                  <c:pt idx="106">
                    <c:v>Romario Chan-Kuo Abrahams</c:v>
                  </c:pt>
                  <c:pt idx="107">
                    <c:v>Van Niekerk Scheepers Ferreira</c:v>
                  </c:pt>
                  <c:pt idx="108">
                    <c:v>Willem Adriaan Smal</c:v>
                  </c:pt>
                  <c:pt idx="109">
                    <c:v>AJ Barkhuizen</c:v>
                  </c:pt>
                  <c:pt idx="110">
                    <c:v>Angus Stewart van Niekerk</c:v>
                  </c:pt>
                  <c:pt idx="111">
                    <c:v>Bjorn Bernardo</c:v>
                  </c:pt>
                  <c:pt idx="112">
                    <c:v>Brent Zinzan Christoffels </c:v>
                  </c:pt>
                  <c:pt idx="113">
                    <c:v>Calvin Nell</c:v>
                  </c:pt>
                  <c:pt idx="114">
                    <c:v>Carlisle Kieran Willy Nel</c:v>
                  </c:pt>
                  <c:pt idx="115">
                    <c:v>Edrich Pretorius</c:v>
                  </c:pt>
                  <c:pt idx="116">
                    <c:v>Dana Fourie</c:v>
                  </c:pt>
                  <c:pt idx="117">
                    <c:v>Francois Myburgh</c:v>
                  </c:pt>
                  <c:pt idx="118">
                    <c:v>George Lourens </c:v>
                  </c:pt>
                  <c:pt idx="119">
                    <c:v>Iver Alfred Aanhuizen</c:v>
                  </c:pt>
                  <c:pt idx="120">
                    <c:v>Jacquin Marthinus</c:v>
                  </c:pt>
                  <c:pt idx="121">
                    <c:v>James Richard Murphy</c:v>
                  </c:pt>
                  <c:pt idx="122">
                    <c:v>Jan Abraham Venter</c:v>
                  </c:pt>
                  <c:pt idx="123">
                    <c:v>Luan de Kock</c:v>
                  </c:pt>
                  <c:pt idx="124">
                    <c:v>Malcolm Jeremy Kayes</c:v>
                  </c:pt>
                  <c:pt idx="125">
                    <c:v>Morne Wilhelm Taljaard</c:v>
                  </c:pt>
                  <c:pt idx="126">
                    <c:v>Paul Roger Beresford</c:v>
                  </c:pt>
                  <c:pt idx="127">
                    <c:v>Roelf Burger</c:v>
                  </c:pt>
                  <c:pt idx="128">
                    <c:v>Romario Chan-Kuo Abrahams</c:v>
                  </c:pt>
                  <c:pt idx="129">
                    <c:v>Van Niekerk Scheepers Ferreira</c:v>
                  </c:pt>
                  <c:pt idx="130">
                    <c:v>Willem Adriaan Smal</c:v>
                  </c:pt>
                  <c:pt idx="131">
                    <c:v>AJ Barkhuizen</c:v>
                  </c:pt>
                  <c:pt idx="132">
                    <c:v>Angus Stewart van Niekerk</c:v>
                  </c:pt>
                  <c:pt idx="133">
                    <c:v>Bjorn Bernardo</c:v>
                  </c:pt>
                  <c:pt idx="134">
                    <c:v>Brent Zinzan Christoffels </c:v>
                  </c:pt>
                  <c:pt idx="135">
                    <c:v>Calvin Nell</c:v>
                  </c:pt>
                  <c:pt idx="136">
                    <c:v>Carlisle Kieran Willy Nel</c:v>
                  </c:pt>
                  <c:pt idx="137">
                    <c:v>Edrich Pretorius</c:v>
                  </c:pt>
                  <c:pt idx="138">
                    <c:v>Dana Fourie</c:v>
                  </c:pt>
                  <c:pt idx="139">
                    <c:v>Francois Myburgh</c:v>
                  </c:pt>
                  <c:pt idx="140">
                    <c:v>George Lourens </c:v>
                  </c:pt>
                  <c:pt idx="141">
                    <c:v>Iver Alfred Aanhuizen</c:v>
                  </c:pt>
                  <c:pt idx="142">
                    <c:v>Jacquin Marthinus</c:v>
                  </c:pt>
                  <c:pt idx="143">
                    <c:v>James Richard Murphy</c:v>
                  </c:pt>
                  <c:pt idx="144">
                    <c:v>Jan Abraham Venter</c:v>
                  </c:pt>
                  <c:pt idx="145">
                    <c:v>Luan de Kock</c:v>
                  </c:pt>
                  <c:pt idx="146">
                    <c:v>Malcolm Jeremy Kayes</c:v>
                  </c:pt>
                  <c:pt idx="147">
                    <c:v>Morne Wilhelm Taljaard</c:v>
                  </c:pt>
                  <c:pt idx="148">
                    <c:v>Paul Roger Beresford</c:v>
                  </c:pt>
                  <c:pt idx="149">
                    <c:v>Roelf Burger</c:v>
                  </c:pt>
                  <c:pt idx="150">
                    <c:v>Romario Chan-Kuo Abrahams</c:v>
                  </c:pt>
                  <c:pt idx="151">
                    <c:v>Van Niekerk Scheepers Ferreira</c:v>
                  </c:pt>
                  <c:pt idx="152">
                    <c:v>Willem Adriaan Smal</c:v>
                  </c:pt>
                  <c:pt idx="153">
                    <c:v>AJ Barkhuizen</c:v>
                  </c:pt>
                  <c:pt idx="154">
                    <c:v>Angus Stewart van Niekerk</c:v>
                  </c:pt>
                  <c:pt idx="155">
                    <c:v>Bjorn Bernardo</c:v>
                  </c:pt>
                  <c:pt idx="156">
                    <c:v>Brent Zinzan Christoffels </c:v>
                  </c:pt>
                  <c:pt idx="157">
                    <c:v>Calvin Nell</c:v>
                  </c:pt>
                  <c:pt idx="158">
                    <c:v>Carlisle Kieran Willy Nel</c:v>
                  </c:pt>
                  <c:pt idx="159">
                    <c:v>Edrich Pretorius</c:v>
                  </c:pt>
                  <c:pt idx="160">
                    <c:v>Dana Fourie</c:v>
                  </c:pt>
                  <c:pt idx="161">
                    <c:v>Francois Myburgh</c:v>
                  </c:pt>
                  <c:pt idx="162">
                    <c:v>George Lourens </c:v>
                  </c:pt>
                  <c:pt idx="163">
                    <c:v>Iver Alfred Aanhuizen</c:v>
                  </c:pt>
                  <c:pt idx="164">
                    <c:v>Jacquin Marthinus</c:v>
                  </c:pt>
                  <c:pt idx="165">
                    <c:v>James Richard Murphy</c:v>
                  </c:pt>
                  <c:pt idx="166">
                    <c:v>Jan Abraham Venter</c:v>
                  </c:pt>
                  <c:pt idx="167">
                    <c:v>Luan de Kock</c:v>
                  </c:pt>
                  <c:pt idx="168">
                    <c:v>Malcolm Jeremy Kayes</c:v>
                  </c:pt>
                  <c:pt idx="169">
                    <c:v>Morne Wilhelm Taljaard</c:v>
                  </c:pt>
                  <c:pt idx="170">
                    <c:v>Paul Roger Beresford</c:v>
                  </c:pt>
                  <c:pt idx="171">
                    <c:v>Roelf Burger</c:v>
                  </c:pt>
                  <c:pt idx="172">
                    <c:v>Romario Chan-Kuo Abrahams</c:v>
                  </c:pt>
                  <c:pt idx="173">
                    <c:v>Van Niekerk Scheepers Ferreira</c:v>
                  </c:pt>
                  <c:pt idx="174">
                    <c:v>Willem Adriaan Smal</c:v>
                  </c:pt>
                </c:lvl>
                <c:lvl>
                  <c:pt idx="0">
                    <c:v>Mon</c:v>
                  </c:pt>
                  <c:pt idx="1">
                    <c:v>Mon</c:v>
                  </c:pt>
                  <c:pt idx="2">
                    <c:v>Mon</c:v>
                  </c:pt>
                  <c:pt idx="3">
                    <c:v>Mon</c:v>
                  </c:pt>
                  <c:pt idx="4">
                    <c:v>Mon</c:v>
                  </c:pt>
                  <c:pt idx="5">
                    <c:v>Mon</c:v>
                  </c:pt>
                  <c:pt idx="6">
                    <c:v>Mon</c:v>
                  </c:pt>
                  <c:pt idx="7">
                    <c:v>Mon</c:v>
                  </c:pt>
                  <c:pt idx="8">
                    <c:v>Mon</c:v>
                  </c:pt>
                  <c:pt idx="9">
                    <c:v>Mon</c:v>
                  </c:pt>
                  <c:pt idx="10">
                    <c:v>Mon</c:v>
                  </c:pt>
                  <c:pt idx="11">
                    <c:v>Mon</c:v>
                  </c:pt>
                  <c:pt idx="12">
                    <c:v>Mon</c:v>
                  </c:pt>
                  <c:pt idx="13">
                    <c:v>Mon</c:v>
                  </c:pt>
                  <c:pt idx="14">
                    <c:v>Mon</c:v>
                  </c:pt>
                  <c:pt idx="15">
                    <c:v>Mon</c:v>
                  </c:pt>
                  <c:pt idx="16">
                    <c:v>Mon</c:v>
                  </c:pt>
                  <c:pt idx="17">
                    <c:v>Mon</c:v>
                  </c:pt>
                  <c:pt idx="18">
                    <c:v>Mon</c:v>
                  </c:pt>
                  <c:pt idx="19">
                    <c:v>Mon</c:v>
                  </c:pt>
                  <c:pt idx="20">
                    <c:v>Mon</c:v>
                  </c:pt>
                  <c:pt idx="21">
                    <c:v>Tue</c:v>
                  </c:pt>
                  <c:pt idx="22">
                    <c:v>Tue</c:v>
                  </c:pt>
                  <c:pt idx="23">
                    <c:v>Tue</c:v>
                  </c:pt>
                  <c:pt idx="24">
                    <c:v>Tue</c:v>
                  </c:pt>
                  <c:pt idx="25">
                    <c:v>Tue</c:v>
                  </c:pt>
                  <c:pt idx="26">
                    <c:v>Tue</c:v>
                  </c:pt>
                  <c:pt idx="27">
                    <c:v>Tue</c:v>
                  </c:pt>
                  <c:pt idx="28">
                    <c:v>Tue</c:v>
                  </c:pt>
                  <c:pt idx="29">
                    <c:v>Tue</c:v>
                  </c:pt>
                  <c:pt idx="30">
                    <c:v>Tue</c:v>
                  </c:pt>
                  <c:pt idx="31">
                    <c:v>Tue</c:v>
                  </c:pt>
                  <c:pt idx="32">
                    <c:v>Tue</c:v>
                  </c:pt>
                  <c:pt idx="33">
                    <c:v>Tue</c:v>
                  </c:pt>
                  <c:pt idx="34">
                    <c:v>Tue</c:v>
                  </c:pt>
                  <c:pt idx="35">
                    <c:v>Tue</c:v>
                  </c:pt>
                  <c:pt idx="36">
                    <c:v>Tue</c:v>
                  </c:pt>
                  <c:pt idx="37">
                    <c:v>Tue</c:v>
                  </c:pt>
                  <c:pt idx="38">
                    <c:v>Tue</c:v>
                  </c:pt>
                  <c:pt idx="39">
                    <c:v>Tue</c:v>
                  </c:pt>
                  <c:pt idx="40">
                    <c:v>Tue</c:v>
                  </c:pt>
                  <c:pt idx="41">
                    <c:v>Tue</c:v>
                  </c:pt>
                  <c:pt idx="42">
                    <c:v>Tue</c:v>
                  </c:pt>
                  <c:pt idx="43">
                    <c:v>Wed</c:v>
                  </c:pt>
                  <c:pt idx="44">
                    <c:v>Wed</c:v>
                  </c:pt>
                  <c:pt idx="45">
                    <c:v>Wed</c:v>
                  </c:pt>
                  <c:pt idx="46">
                    <c:v>Wed</c:v>
                  </c:pt>
                  <c:pt idx="47">
                    <c:v>Wed</c:v>
                  </c:pt>
                  <c:pt idx="48">
                    <c:v>Wed</c:v>
                  </c:pt>
                  <c:pt idx="49">
                    <c:v>Wed</c:v>
                  </c:pt>
                  <c:pt idx="50">
                    <c:v>Wed</c:v>
                  </c:pt>
                  <c:pt idx="51">
                    <c:v>Wed</c:v>
                  </c:pt>
                  <c:pt idx="52">
                    <c:v>Wed</c:v>
                  </c:pt>
                  <c:pt idx="53">
                    <c:v>Wed</c:v>
                  </c:pt>
                  <c:pt idx="54">
                    <c:v>Wed</c:v>
                  </c:pt>
                  <c:pt idx="55">
                    <c:v>Wed</c:v>
                  </c:pt>
                  <c:pt idx="56">
                    <c:v>Wed</c:v>
                  </c:pt>
                  <c:pt idx="57">
                    <c:v>Wed</c:v>
                  </c:pt>
                  <c:pt idx="58">
                    <c:v>Wed</c:v>
                  </c:pt>
                  <c:pt idx="59">
                    <c:v>Wed</c:v>
                  </c:pt>
                  <c:pt idx="60">
                    <c:v>Wed</c:v>
                  </c:pt>
                  <c:pt idx="61">
                    <c:v>Wed</c:v>
                  </c:pt>
                  <c:pt idx="62">
                    <c:v>Wed</c:v>
                  </c:pt>
                  <c:pt idx="63">
                    <c:v>Wed</c:v>
                  </c:pt>
                  <c:pt idx="64">
                    <c:v>Wed</c:v>
                  </c:pt>
                  <c:pt idx="65">
                    <c:v>Thu</c:v>
                  </c:pt>
                  <c:pt idx="66">
                    <c:v>Thu</c:v>
                  </c:pt>
                  <c:pt idx="67">
                    <c:v>Thu</c:v>
                  </c:pt>
                  <c:pt idx="68">
                    <c:v>Thu</c:v>
                  </c:pt>
                  <c:pt idx="69">
                    <c:v>Thu</c:v>
                  </c:pt>
                  <c:pt idx="70">
                    <c:v>Thu</c:v>
                  </c:pt>
                  <c:pt idx="71">
                    <c:v>Thu</c:v>
                  </c:pt>
                  <c:pt idx="72">
                    <c:v>Thu</c:v>
                  </c:pt>
                  <c:pt idx="73">
                    <c:v>Thu</c:v>
                  </c:pt>
                  <c:pt idx="74">
                    <c:v>Thu</c:v>
                  </c:pt>
                  <c:pt idx="75">
                    <c:v>Thu</c:v>
                  </c:pt>
                  <c:pt idx="76">
                    <c:v>Thu</c:v>
                  </c:pt>
                  <c:pt idx="77">
                    <c:v>Thu</c:v>
                  </c:pt>
                  <c:pt idx="78">
                    <c:v>Thu</c:v>
                  </c:pt>
                  <c:pt idx="79">
                    <c:v>Thu</c:v>
                  </c:pt>
                  <c:pt idx="80">
                    <c:v>Thu</c:v>
                  </c:pt>
                  <c:pt idx="81">
                    <c:v>Thu</c:v>
                  </c:pt>
                  <c:pt idx="82">
                    <c:v>Thu</c:v>
                  </c:pt>
                  <c:pt idx="83">
                    <c:v>Thu</c:v>
                  </c:pt>
                  <c:pt idx="84">
                    <c:v>Thu</c:v>
                  </c:pt>
                  <c:pt idx="85">
                    <c:v>Thu</c:v>
                  </c:pt>
                  <c:pt idx="86">
                    <c:v>Thu</c:v>
                  </c:pt>
                  <c:pt idx="87">
                    <c:v>Fri</c:v>
                  </c:pt>
                  <c:pt idx="88">
                    <c:v>Fri</c:v>
                  </c:pt>
                  <c:pt idx="89">
                    <c:v>Fri</c:v>
                  </c:pt>
                  <c:pt idx="90">
                    <c:v>Fri</c:v>
                  </c:pt>
                  <c:pt idx="91">
                    <c:v>Fri</c:v>
                  </c:pt>
                  <c:pt idx="92">
                    <c:v>Fri</c:v>
                  </c:pt>
                  <c:pt idx="93">
                    <c:v>Fri</c:v>
                  </c:pt>
                  <c:pt idx="94">
                    <c:v>Fri</c:v>
                  </c:pt>
                  <c:pt idx="95">
                    <c:v>Fri</c:v>
                  </c:pt>
                  <c:pt idx="96">
                    <c:v>Fri</c:v>
                  </c:pt>
                  <c:pt idx="97">
                    <c:v>Fri</c:v>
                  </c:pt>
                  <c:pt idx="98">
                    <c:v>Fri</c:v>
                  </c:pt>
                  <c:pt idx="99">
                    <c:v>Fri</c:v>
                  </c:pt>
                  <c:pt idx="100">
                    <c:v>Fri</c:v>
                  </c:pt>
                  <c:pt idx="101">
                    <c:v>Fri</c:v>
                  </c:pt>
                  <c:pt idx="102">
                    <c:v>Fri</c:v>
                  </c:pt>
                  <c:pt idx="103">
                    <c:v>Fri</c:v>
                  </c:pt>
                  <c:pt idx="104">
                    <c:v>Fri</c:v>
                  </c:pt>
                  <c:pt idx="105">
                    <c:v>Fri</c:v>
                  </c:pt>
                  <c:pt idx="106">
                    <c:v>Fri</c:v>
                  </c:pt>
                  <c:pt idx="107">
                    <c:v>Fri</c:v>
                  </c:pt>
                  <c:pt idx="108">
                    <c:v>Fri</c:v>
                  </c:pt>
                  <c:pt idx="109">
                    <c:v>Sat</c:v>
                  </c:pt>
                  <c:pt idx="110">
                    <c:v>Sat</c:v>
                  </c:pt>
                  <c:pt idx="111">
                    <c:v>Sat</c:v>
                  </c:pt>
                  <c:pt idx="112">
                    <c:v>Sat</c:v>
                  </c:pt>
                  <c:pt idx="113">
                    <c:v>Sat</c:v>
                  </c:pt>
                  <c:pt idx="114">
                    <c:v>Sat</c:v>
                  </c:pt>
                  <c:pt idx="115">
                    <c:v>Sat</c:v>
                  </c:pt>
                  <c:pt idx="116">
                    <c:v>Sat</c:v>
                  </c:pt>
                  <c:pt idx="117">
                    <c:v>Sat</c:v>
                  </c:pt>
                  <c:pt idx="118">
                    <c:v>Sat</c:v>
                  </c:pt>
                  <c:pt idx="119">
                    <c:v>Sat</c:v>
                  </c:pt>
                  <c:pt idx="120">
                    <c:v>Sat</c:v>
                  </c:pt>
                  <c:pt idx="121">
                    <c:v>Sat</c:v>
                  </c:pt>
                  <c:pt idx="122">
                    <c:v>Sat</c:v>
                  </c:pt>
                  <c:pt idx="123">
                    <c:v>Sat</c:v>
                  </c:pt>
                  <c:pt idx="124">
                    <c:v>Sat</c:v>
                  </c:pt>
                  <c:pt idx="125">
                    <c:v>Sat</c:v>
                  </c:pt>
                  <c:pt idx="126">
                    <c:v>Sat</c:v>
                  </c:pt>
                  <c:pt idx="127">
                    <c:v>Sat</c:v>
                  </c:pt>
                  <c:pt idx="128">
                    <c:v>Sat</c:v>
                  </c:pt>
                  <c:pt idx="129">
                    <c:v>Sat</c:v>
                  </c:pt>
                  <c:pt idx="130">
                    <c:v>Sat</c:v>
                  </c:pt>
                  <c:pt idx="131">
                    <c:v>Sun</c:v>
                  </c:pt>
                  <c:pt idx="132">
                    <c:v>Sun</c:v>
                  </c:pt>
                  <c:pt idx="133">
                    <c:v>Sun</c:v>
                  </c:pt>
                  <c:pt idx="134">
                    <c:v>Sun</c:v>
                  </c:pt>
                  <c:pt idx="135">
                    <c:v>Sun</c:v>
                  </c:pt>
                  <c:pt idx="136">
                    <c:v>Sun</c:v>
                  </c:pt>
                  <c:pt idx="137">
                    <c:v>Sun</c:v>
                  </c:pt>
                  <c:pt idx="138">
                    <c:v>Sun</c:v>
                  </c:pt>
                  <c:pt idx="139">
                    <c:v>Sun</c:v>
                  </c:pt>
                  <c:pt idx="140">
                    <c:v>Sun</c:v>
                  </c:pt>
                  <c:pt idx="141">
                    <c:v>Sun</c:v>
                  </c:pt>
                  <c:pt idx="142">
                    <c:v>Sun</c:v>
                  </c:pt>
                  <c:pt idx="143">
                    <c:v>Sun</c:v>
                  </c:pt>
                  <c:pt idx="144">
                    <c:v>Sun</c:v>
                  </c:pt>
                  <c:pt idx="145">
                    <c:v>Sun</c:v>
                  </c:pt>
                  <c:pt idx="146">
                    <c:v>Sun</c:v>
                  </c:pt>
                  <c:pt idx="147">
                    <c:v>Sun</c:v>
                  </c:pt>
                  <c:pt idx="148">
                    <c:v>Sun</c:v>
                  </c:pt>
                  <c:pt idx="149">
                    <c:v>Sun</c:v>
                  </c:pt>
                  <c:pt idx="150">
                    <c:v>Sun</c:v>
                  </c:pt>
                  <c:pt idx="151">
                    <c:v>Sun</c:v>
                  </c:pt>
                  <c:pt idx="152">
                    <c:v>Sun</c:v>
                  </c:pt>
                  <c:pt idx="153">
                    <c:v>Mon</c:v>
                  </c:pt>
                  <c:pt idx="154">
                    <c:v>Mon</c:v>
                  </c:pt>
                  <c:pt idx="155">
                    <c:v>Mon</c:v>
                  </c:pt>
                  <c:pt idx="156">
                    <c:v>Mon</c:v>
                  </c:pt>
                  <c:pt idx="157">
                    <c:v>Mon</c:v>
                  </c:pt>
                  <c:pt idx="158">
                    <c:v>Mon</c:v>
                  </c:pt>
                  <c:pt idx="159">
                    <c:v>Mon</c:v>
                  </c:pt>
                  <c:pt idx="160">
                    <c:v>Mon</c:v>
                  </c:pt>
                  <c:pt idx="161">
                    <c:v>Mon</c:v>
                  </c:pt>
                  <c:pt idx="162">
                    <c:v>Mon</c:v>
                  </c:pt>
                  <c:pt idx="163">
                    <c:v>Mon</c:v>
                  </c:pt>
                  <c:pt idx="164">
                    <c:v>Mon</c:v>
                  </c:pt>
                  <c:pt idx="165">
                    <c:v>Mon</c:v>
                  </c:pt>
                  <c:pt idx="166">
                    <c:v>Mon</c:v>
                  </c:pt>
                  <c:pt idx="167">
                    <c:v>Mon</c:v>
                  </c:pt>
                  <c:pt idx="168">
                    <c:v>Mon</c:v>
                  </c:pt>
                  <c:pt idx="169">
                    <c:v>Mon</c:v>
                  </c:pt>
                  <c:pt idx="170">
                    <c:v>Mon</c:v>
                  </c:pt>
                  <c:pt idx="171">
                    <c:v>Mon</c:v>
                  </c:pt>
                  <c:pt idx="172">
                    <c:v>Mon</c:v>
                  </c:pt>
                  <c:pt idx="173">
                    <c:v>Mon</c:v>
                  </c:pt>
                  <c:pt idx="174">
                    <c:v>Mon</c:v>
                  </c:pt>
                </c:lvl>
                <c:lvl>
                  <c:pt idx="0">
                    <c:v>2017/10/02</c:v>
                  </c:pt>
                  <c:pt idx="1">
                    <c:v>2017/10/02</c:v>
                  </c:pt>
                  <c:pt idx="2">
                    <c:v>2017/10/02</c:v>
                  </c:pt>
                  <c:pt idx="3">
                    <c:v>2017/10/02</c:v>
                  </c:pt>
                  <c:pt idx="4">
                    <c:v>2017/10/02</c:v>
                  </c:pt>
                  <c:pt idx="5">
                    <c:v>2017/10/02</c:v>
                  </c:pt>
                  <c:pt idx="6">
                    <c:v>2017/10/02</c:v>
                  </c:pt>
                  <c:pt idx="7">
                    <c:v>2017/10/02</c:v>
                  </c:pt>
                  <c:pt idx="8">
                    <c:v>2017/10/02</c:v>
                  </c:pt>
                  <c:pt idx="9">
                    <c:v>2017/10/02</c:v>
                  </c:pt>
                  <c:pt idx="10">
                    <c:v>2017/10/02</c:v>
                  </c:pt>
                  <c:pt idx="11">
                    <c:v>2017/10/02</c:v>
                  </c:pt>
                  <c:pt idx="12">
                    <c:v>2017/10/02</c:v>
                  </c:pt>
                  <c:pt idx="13">
                    <c:v>2017/10/02</c:v>
                  </c:pt>
                  <c:pt idx="14">
                    <c:v>2017/10/02</c:v>
                  </c:pt>
                  <c:pt idx="15">
                    <c:v>2017/10/02</c:v>
                  </c:pt>
                  <c:pt idx="16">
                    <c:v>2017/10/02</c:v>
                  </c:pt>
                  <c:pt idx="17">
                    <c:v>2017/10/02</c:v>
                  </c:pt>
                  <c:pt idx="18">
                    <c:v>2017/10/02</c:v>
                  </c:pt>
                  <c:pt idx="19">
                    <c:v>2017/10/02</c:v>
                  </c:pt>
                  <c:pt idx="20">
                    <c:v>2017/10/02</c:v>
                  </c:pt>
                  <c:pt idx="21">
                    <c:v>2017/10/03</c:v>
                  </c:pt>
                  <c:pt idx="22">
                    <c:v>2017/10/03</c:v>
                  </c:pt>
                  <c:pt idx="23">
                    <c:v>2017/10/03</c:v>
                  </c:pt>
                  <c:pt idx="24">
                    <c:v>2017/10/03</c:v>
                  </c:pt>
                  <c:pt idx="25">
                    <c:v>2017/10/03</c:v>
                  </c:pt>
                  <c:pt idx="26">
                    <c:v>2017/10/03</c:v>
                  </c:pt>
                  <c:pt idx="27">
                    <c:v>2017/10/03</c:v>
                  </c:pt>
                  <c:pt idx="28">
                    <c:v>2017/10/03</c:v>
                  </c:pt>
                  <c:pt idx="29">
                    <c:v>2017/10/03</c:v>
                  </c:pt>
                  <c:pt idx="30">
                    <c:v>2017/10/03</c:v>
                  </c:pt>
                  <c:pt idx="31">
                    <c:v>2017/10/03</c:v>
                  </c:pt>
                  <c:pt idx="32">
                    <c:v>2017/10/03</c:v>
                  </c:pt>
                  <c:pt idx="33">
                    <c:v>2017/10/03</c:v>
                  </c:pt>
                  <c:pt idx="34">
                    <c:v>2017/10/03</c:v>
                  </c:pt>
                  <c:pt idx="35">
                    <c:v>2017/10/03</c:v>
                  </c:pt>
                  <c:pt idx="36">
                    <c:v>2017/10/03</c:v>
                  </c:pt>
                  <c:pt idx="37">
                    <c:v>2017/10/03</c:v>
                  </c:pt>
                  <c:pt idx="38">
                    <c:v>2017/10/03</c:v>
                  </c:pt>
                  <c:pt idx="39">
                    <c:v>2017/10/03</c:v>
                  </c:pt>
                  <c:pt idx="40">
                    <c:v>2017/10/03</c:v>
                  </c:pt>
                  <c:pt idx="41">
                    <c:v>2017/10/03</c:v>
                  </c:pt>
                  <c:pt idx="42">
                    <c:v>2017/10/03</c:v>
                  </c:pt>
                  <c:pt idx="43">
                    <c:v>2017/10/04</c:v>
                  </c:pt>
                  <c:pt idx="44">
                    <c:v>2017/10/04</c:v>
                  </c:pt>
                  <c:pt idx="45">
                    <c:v>2017/10/04</c:v>
                  </c:pt>
                  <c:pt idx="46">
                    <c:v>2017/10/04</c:v>
                  </c:pt>
                  <c:pt idx="47">
                    <c:v>2017/10/04</c:v>
                  </c:pt>
                  <c:pt idx="48">
                    <c:v>2017/10/04</c:v>
                  </c:pt>
                  <c:pt idx="49">
                    <c:v>2017/10/04</c:v>
                  </c:pt>
                  <c:pt idx="50">
                    <c:v>2017/10/04</c:v>
                  </c:pt>
                  <c:pt idx="51">
                    <c:v>2017/10/04</c:v>
                  </c:pt>
                  <c:pt idx="52">
                    <c:v>2017/10/04</c:v>
                  </c:pt>
                  <c:pt idx="53">
                    <c:v>2017/10/04</c:v>
                  </c:pt>
                  <c:pt idx="54">
                    <c:v>2017/10/04</c:v>
                  </c:pt>
                  <c:pt idx="55">
                    <c:v>2017/10/04</c:v>
                  </c:pt>
                  <c:pt idx="56">
                    <c:v>2017/10/04</c:v>
                  </c:pt>
                  <c:pt idx="57">
                    <c:v>2017/10/04</c:v>
                  </c:pt>
                  <c:pt idx="58">
                    <c:v>2017/10/04</c:v>
                  </c:pt>
                  <c:pt idx="59">
                    <c:v>2017/10/04</c:v>
                  </c:pt>
                  <c:pt idx="60">
                    <c:v>2017/10/04</c:v>
                  </c:pt>
                  <c:pt idx="61">
                    <c:v>2017/10/04</c:v>
                  </c:pt>
                  <c:pt idx="62">
                    <c:v>2017/10/04</c:v>
                  </c:pt>
                  <c:pt idx="63">
                    <c:v>2017/10/04</c:v>
                  </c:pt>
                  <c:pt idx="64">
                    <c:v>2017/10/04</c:v>
                  </c:pt>
                  <c:pt idx="65">
                    <c:v>2017/10/05</c:v>
                  </c:pt>
                  <c:pt idx="66">
                    <c:v>2017/10/05</c:v>
                  </c:pt>
                  <c:pt idx="67">
                    <c:v>2017/10/05</c:v>
                  </c:pt>
                  <c:pt idx="68">
                    <c:v>2017/10/05</c:v>
                  </c:pt>
                  <c:pt idx="69">
                    <c:v>2017/10/05</c:v>
                  </c:pt>
                  <c:pt idx="70">
                    <c:v>2017/10/05</c:v>
                  </c:pt>
                  <c:pt idx="71">
                    <c:v>2017/10/05</c:v>
                  </c:pt>
                  <c:pt idx="72">
                    <c:v>2017/10/05</c:v>
                  </c:pt>
                  <c:pt idx="73">
                    <c:v>2017/10/05</c:v>
                  </c:pt>
                  <c:pt idx="74">
                    <c:v>2017/10/05</c:v>
                  </c:pt>
                  <c:pt idx="75">
                    <c:v>2017/10/05</c:v>
                  </c:pt>
                  <c:pt idx="76">
                    <c:v>2017/10/05</c:v>
                  </c:pt>
                  <c:pt idx="77">
                    <c:v>2017/10/05</c:v>
                  </c:pt>
                  <c:pt idx="78">
                    <c:v>2017/10/05</c:v>
                  </c:pt>
                  <c:pt idx="79">
                    <c:v>2017/10/05</c:v>
                  </c:pt>
                  <c:pt idx="80">
                    <c:v>2017/10/05</c:v>
                  </c:pt>
                  <c:pt idx="81">
                    <c:v>2017/10/05</c:v>
                  </c:pt>
                  <c:pt idx="82">
                    <c:v>2017/10/05</c:v>
                  </c:pt>
                  <c:pt idx="83">
                    <c:v>2017/10/05</c:v>
                  </c:pt>
                  <c:pt idx="84">
                    <c:v>2017/10/05</c:v>
                  </c:pt>
                  <c:pt idx="85">
                    <c:v>2017/10/05</c:v>
                  </c:pt>
                  <c:pt idx="86">
                    <c:v>2017/10/05</c:v>
                  </c:pt>
                  <c:pt idx="87">
                    <c:v>2017/10/06</c:v>
                  </c:pt>
                  <c:pt idx="88">
                    <c:v>2017/10/06</c:v>
                  </c:pt>
                  <c:pt idx="89">
                    <c:v>2017/10/06</c:v>
                  </c:pt>
                  <c:pt idx="90">
                    <c:v>2017/10/06</c:v>
                  </c:pt>
                  <c:pt idx="91">
                    <c:v>2017/10/06</c:v>
                  </c:pt>
                  <c:pt idx="92">
                    <c:v>2017/10/06</c:v>
                  </c:pt>
                  <c:pt idx="93">
                    <c:v>2017/10/06</c:v>
                  </c:pt>
                  <c:pt idx="94">
                    <c:v>2017/10/06</c:v>
                  </c:pt>
                  <c:pt idx="95">
                    <c:v>2017/10/06</c:v>
                  </c:pt>
                  <c:pt idx="96">
                    <c:v>2017/10/06</c:v>
                  </c:pt>
                  <c:pt idx="97">
                    <c:v>2017/10/06</c:v>
                  </c:pt>
                  <c:pt idx="98">
                    <c:v>2017/10/06</c:v>
                  </c:pt>
                  <c:pt idx="99">
                    <c:v>2017/10/06</c:v>
                  </c:pt>
                  <c:pt idx="100">
                    <c:v>2017/10/06</c:v>
                  </c:pt>
                  <c:pt idx="101">
                    <c:v>2017/10/06</c:v>
                  </c:pt>
                  <c:pt idx="102">
                    <c:v>2017/10/06</c:v>
                  </c:pt>
                  <c:pt idx="103">
                    <c:v>2017/10/06</c:v>
                  </c:pt>
                  <c:pt idx="104">
                    <c:v>2017/10/06</c:v>
                  </c:pt>
                  <c:pt idx="105">
                    <c:v>2017/10/06</c:v>
                  </c:pt>
                  <c:pt idx="106">
                    <c:v>2017/10/06</c:v>
                  </c:pt>
                  <c:pt idx="107">
                    <c:v>2017/10/06</c:v>
                  </c:pt>
                  <c:pt idx="108">
                    <c:v>2017/10/06</c:v>
                  </c:pt>
                  <c:pt idx="109">
                    <c:v>2017/10/07</c:v>
                  </c:pt>
                  <c:pt idx="110">
                    <c:v>2017/10/07</c:v>
                  </c:pt>
                  <c:pt idx="111">
                    <c:v>2017/10/07</c:v>
                  </c:pt>
                  <c:pt idx="112">
                    <c:v>2017/10/07</c:v>
                  </c:pt>
                  <c:pt idx="113">
                    <c:v>2017/10/07</c:v>
                  </c:pt>
                  <c:pt idx="114">
                    <c:v>2017/10/07</c:v>
                  </c:pt>
                  <c:pt idx="115">
                    <c:v>2017/10/07</c:v>
                  </c:pt>
                  <c:pt idx="116">
                    <c:v>2017/10/07</c:v>
                  </c:pt>
                  <c:pt idx="117">
                    <c:v>2017/10/07</c:v>
                  </c:pt>
                  <c:pt idx="118">
                    <c:v>2017/10/07</c:v>
                  </c:pt>
                  <c:pt idx="119">
                    <c:v>2017/10/07</c:v>
                  </c:pt>
                  <c:pt idx="120">
                    <c:v>2017/10/07</c:v>
                  </c:pt>
                  <c:pt idx="121">
                    <c:v>2017/10/07</c:v>
                  </c:pt>
                  <c:pt idx="122">
                    <c:v>2017/10/07</c:v>
                  </c:pt>
                  <c:pt idx="123">
                    <c:v>2017/10/07</c:v>
                  </c:pt>
                  <c:pt idx="124">
                    <c:v>2017/10/07</c:v>
                  </c:pt>
                  <c:pt idx="125">
                    <c:v>2017/10/07</c:v>
                  </c:pt>
                  <c:pt idx="126">
                    <c:v>2017/10/07</c:v>
                  </c:pt>
                  <c:pt idx="127">
                    <c:v>2017/10/07</c:v>
                  </c:pt>
                  <c:pt idx="128">
                    <c:v>2017/10/07</c:v>
                  </c:pt>
                  <c:pt idx="129">
                    <c:v>2017/10/07</c:v>
                  </c:pt>
                  <c:pt idx="130">
                    <c:v>2017/10/07</c:v>
                  </c:pt>
                  <c:pt idx="131">
                    <c:v>2017/10/08</c:v>
                  </c:pt>
                  <c:pt idx="132">
                    <c:v>2017/10/08</c:v>
                  </c:pt>
                  <c:pt idx="133">
                    <c:v>2017/10/08</c:v>
                  </c:pt>
                  <c:pt idx="134">
                    <c:v>2017/10/08</c:v>
                  </c:pt>
                  <c:pt idx="135">
                    <c:v>2017/10/08</c:v>
                  </c:pt>
                  <c:pt idx="136">
                    <c:v>2017/10/08</c:v>
                  </c:pt>
                  <c:pt idx="137">
                    <c:v>2017/10/08</c:v>
                  </c:pt>
                  <c:pt idx="138">
                    <c:v>2017/10/08</c:v>
                  </c:pt>
                  <c:pt idx="139">
                    <c:v>2017/10/08</c:v>
                  </c:pt>
                  <c:pt idx="140">
                    <c:v>2017/10/08</c:v>
                  </c:pt>
                  <c:pt idx="141">
                    <c:v>2017/10/08</c:v>
                  </c:pt>
                  <c:pt idx="142">
                    <c:v>2017/10/08</c:v>
                  </c:pt>
                  <c:pt idx="143">
                    <c:v>2017/10/08</c:v>
                  </c:pt>
                  <c:pt idx="144">
                    <c:v>2017/10/08</c:v>
                  </c:pt>
                  <c:pt idx="145">
                    <c:v>2017/10/08</c:v>
                  </c:pt>
                  <c:pt idx="146">
                    <c:v>2017/10/08</c:v>
                  </c:pt>
                  <c:pt idx="147">
                    <c:v>2017/10/08</c:v>
                  </c:pt>
                  <c:pt idx="148">
                    <c:v>2017/10/08</c:v>
                  </c:pt>
                  <c:pt idx="149">
                    <c:v>2017/10/08</c:v>
                  </c:pt>
                  <c:pt idx="150">
                    <c:v>2017/10/08</c:v>
                  </c:pt>
                  <c:pt idx="151">
                    <c:v>2017/10/08</c:v>
                  </c:pt>
                  <c:pt idx="152">
                    <c:v>2017/10/08</c:v>
                  </c:pt>
                  <c:pt idx="153">
                    <c:v>2017/10/09</c:v>
                  </c:pt>
                  <c:pt idx="154">
                    <c:v>2017/10/09</c:v>
                  </c:pt>
                  <c:pt idx="155">
                    <c:v>2017/10/09</c:v>
                  </c:pt>
                  <c:pt idx="156">
                    <c:v>2017/10/09</c:v>
                  </c:pt>
                  <c:pt idx="157">
                    <c:v>2017/10/09</c:v>
                  </c:pt>
                  <c:pt idx="158">
                    <c:v>2017/10/09</c:v>
                  </c:pt>
                  <c:pt idx="159">
                    <c:v>2017/10/09</c:v>
                  </c:pt>
                  <c:pt idx="160">
                    <c:v>2017/10/09</c:v>
                  </c:pt>
                  <c:pt idx="161">
                    <c:v>2017/10/09</c:v>
                  </c:pt>
                  <c:pt idx="162">
                    <c:v>2017/10/09</c:v>
                  </c:pt>
                  <c:pt idx="163">
                    <c:v>2017/10/09</c:v>
                  </c:pt>
                  <c:pt idx="164">
                    <c:v>2017/10/09</c:v>
                  </c:pt>
                  <c:pt idx="165">
                    <c:v>2017/10/09</c:v>
                  </c:pt>
                  <c:pt idx="166">
                    <c:v>2017/10/09</c:v>
                  </c:pt>
                  <c:pt idx="167">
                    <c:v>2017/10/09</c:v>
                  </c:pt>
                  <c:pt idx="168">
                    <c:v>2017/10/09</c:v>
                  </c:pt>
                  <c:pt idx="169">
                    <c:v>2017/10/09</c:v>
                  </c:pt>
                  <c:pt idx="170">
                    <c:v>2017/10/09</c:v>
                  </c:pt>
                  <c:pt idx="171">
                    <c:v>2017/10/09</c:v>
                  </c:pt>
                  <c:pt idx="172">
                    <c:v>2017/10/09</c:v>
                  </c:pt>
                  <c:pt idx="173">
                    <c:v>2017/10/09</c:v>
                  </c:pt>
                  <c:pt idx="174">
                    <c:v>2017/10/09</c:v>
                  </c:pt>
                </c:lvl>
              </c:multiLvlStrCache>
            </c:multiLvlStrRef>
          </c:cat>
          <c:val>
            <c:numRef>
              <c:f>Database!$R$2:$R$1145</c:f>
              <c:numCache>
                <c:formatCode>0.00</c:formatCode>
                <c:ptCount val="11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3.625</c:v>
                </c:pt>
                <c:pt idx="24">
                  <c:v>0</c:v>
                </c:pt>
                <c:pt idx="25">
                  <c:v>3.625</c:v>
                </c:pt>
                <c:pt idx="26">
                  <c:v>3.625</c:v>
                </c:pt>
                <c:pt idx="27">
                  <c:v>3.625</c:v>
                </c:pt>
                <c:pt idx="28">
                  <c:v>0</c:v>
                </c:pt>
                <c:pt idx="29">
                  <c:v>0</c:v>
                </c:pt>
                <c:pt idx="30">
                  <c:v>0</c:v>
                </c:pt>
                <c:pt idx="31">
                  <c:v>3.6250000000000004</c:v>
                </c:pt>
                <c:pt idx="32">
                  <c:v>3.625</c:v>
                </c:pt>
                <c:pt idx="33">
                  <c:v>3.625</c:v>
                </c:pt>
                <c:pt idx="34">
                  <c:v>3.625</c:v>
                </c:pt>
                <c:pt idx="35">
                  <c:v>0</c:v>
                </c:pt>
                <c:pt idx="36">
                  <c:v>3.625</c:v>
                </c:pt>
                <c:pt idx="37">
                  <c:v>0</c:v>
                </c:pt>
                <c:pt idx="38">
                  <c:v>3.6250000000000004</c:v>
                </c:pt>
                <c:pt idx="39">
                  <c:v>3.625</c:v>
                </c:pt>
                <c:pt idx="40">
                  <c:v>0</c:v>
                </c:pt>
                <c:pt idx="41">
                  <c:v>0</c:v>
                </c:pt>
                <c:pt idx="42">
                  <c:v>0</c:v>
                </c:pt>
                <c:pt idx="43">
                  <c:v>0</c:v>
                </c:pt>
                <c:pt idx="44">
                  <c:v>0</c:v>
                </c:pt>
                <c:pt idx="45">
                  <c:v>2.9201388888888888</c:v>
                </c:pt>
                <c:pt idx="46">
                  <c:v>0</c:v>
                </c:pt>
                <c:pt idx="47">
                  <c:v>2.9201388888888888</c:v>
                </c:pt>
                <c:pt idx="48">
                  <c:v>2.9201388888888888</c:v>
                </c:pt>
                <c:pt idx="49">
                  <c:v>2.9201388888888888</c:v>
                </c:pt>
                <c:pt idx="50">
                  <c:v>0</c:v>
                </c:pt>
                <c:pt idx="51">
                  <c:v>0</c:v>
                </c:pt>
                <c:pt idx="52">
                  <c:v>0</c:v>
                </c:pt>
                <c:pt idx="53">
                  <c:v>2.9201388888888893</c:v>
                </c:pt>
                <c:pt idx="54">
                  <c:v>2.9201388888888888</c:v>
                </c:pt>
                <c:pt idx="55">
                  <c:v>2.9201388888888888</c:v>
                </c:pt>
                <c:pt idx="56">
                  <c:v>2.9201388888888888</c:v>
                </c:pt>
                <c:pt idx="57">
                  <c:v>0</c:v>
                </c:pt>
                <c:pt idx="58">
                  <c:v>2.9201388888888888</c:v>
                </c:pt>
                <c:pt idx="59">
                  <c:v>0</c:v>
                </c:pt>
                <c:pt idx="60">
                  <c:v>2.9201388888888893</c:v>
                </c:pt>
                <c:pt idx="61">
                  <c:v>2.9201388888888888</c:v>
                </c:pt>
                <c:pt idx="62">
                  <c:v>0</c:v>
                </c:pt>
                <c:pt idx="63">
                  <c:v>0</c:v>
                </c:pt>
                <c:pt idx="64">
                  <c:v>0</c:v>
                </c:pt>
                <c:pt idx="65">
                  <c:v>0</c:v>
                </c:pt>
                <c:pt idx="66">
                  <c:v>3.625</c:v>
                </c:pt>
                <c:pt idx="67">
                  <c:v>3.3202605110909675</c:v>
                </c:pt>
                <c:pt idx="68">
                  <c:v>0</c:v>
                </c:pt>
                <c:pt idx="69">
                  <c:v>3.3299235130236577</c:v>
                </c:pt>
                <c:pt idx="70">
                  <c:v>3.1030516063717859</c:v>
                </c:pt>
                <c:pt idx="71">
                  <c:v>3.2078565250786837</c:v>
                </c:pt>
                <c:pt idx="72">
                  <c:v>0</c:v>
                </c:pt>
                <c:pt idx="73">
                  <c:v>3.6250000000000004</c:v>
                </c:pt>
                <c:pt idx="74">
                  <c:v>0</c:v>
                </c:pt>
                <c:pt idx="75">
                  <c:v>3.2452857151290004</c:v>
                </c:pt>
                <c:pt idx="76">
                  <c:v>3.2750665950482247</c:v>
                </c:pt>
                <c:pt idx="77">
                  <c:v>3.0574476642275661</c:v>
                </c:pt>
                <c:pt idx="78">
                  <c:v>2.3523341049382718</c:v>
                </c:pt>
                <c:pt idx="79">
                  <c:v>0</c:v>
                </c:pt>
                <c:pt idx="80">
                  <c:v>3.2935521809475392</c:v>
                </c:pt>
                <c:pt idx="81">
                  <c:v>0</c:v>
                </c:pt>
                <c:pt idx="82">
                  <c:v>3.2183699238899561</c:v>
                </c:pt>
                <c:pt idx="83">
                  <c:v>3.0086652518013182</c:v>
                </c:pt>
                <c:pt idx="84">
                  <c:v>0</c:v>
                </c:pt>
                <c:pt idx="85">
                  <c:v>3.625</c:v>
                </c:pt>
                <c:pt idx="86">
                  <c:v>3.6249999999999996</c:v>
                </c:pt>
                <c:pt idx="87">
                  <c:v>3.625</c:v>
                </c:pt>
                <c:pt idx="88">
                  <c:v>2.9201388888888888</c:v>
                </c:pt>
                <c:pt idx="89">
                  <c:v>2.6746543006010568</c:v>
                </c:pt>
                <c:pt idx="90">
                  <c:v>0</c:v>
                </c:pt>
                <c:pt idx="91">
                  <c:v>2.6824383854912801</c:v>
                </c:pt>
                <c:pt idx="92">
                  <c:v>2.4996804606883831</c:v>
                </c:pt>
                <c:pt idx="93">
                  <c:v>2.5841066452022727</c:v>
                </c:pt>
                <c:pt idx="94">
                  <c:v>0</c:v>
                </c:pt>
                <c:pt idx="95">
                  <c:v>2.9201388888888888</c:v>
                </c:pt>
                <c:pt idx="96">
                  <c:v>0</c:v>
                </c:pt>
                <c:pt idx="97">
                  <c:v>2.6142579371872503</c:v>
                </c:pt>
                <c:pt idx="98">
                  <c:v>2.6382480904555146</c:v>
                </c:pt>
                <c:pt idx="99">
                  <c:v>2.4629439517388727</c:v>
                </c:pt>
                <c:pt idx="100">
                  <c:v>1.89493580675583</c:v>
                </c:pt>
                <c:pt idx="101">
                  <c:v>0</c:v>
                </c:pt>
                <c:pt idx="102">
                  <c:v>2.653139256874407</c:v>
                </c:pt>
                <c:pt idx="103">
                  <c:v>0</c:v>
                </c:pt>
                <c:pt idx="104">
                  <c:v>2.5925757720224651</c:v>
                </c:pt>
                <c:pt idx="105">
                  <c:v>2.4236470083955064</c:v>
                </c:pt>
                <c:pt idx="106">
                  <c:v>0</c:v>
                </c:pt>
                <c:pt idx="107">
                  <c:v>2.9201388888888888</c:v>
                </c:pt>
                <c:pt idx="108">
                  <c:v>2.9201388888888888</c:v>
                </c:pt>
                <c:pt idx="109">
                  <c:v>2.9201388888888888</c:v>
                </c:pt>
                <c:pt idx="110">
                  <c:v>2.3523341049382718</c:v>
                </c:pt>
                <c:pt idx="111">
                  <c:v>2.1545826310397405</c:v>
                </c:pt>
                <c:pt idx="112">
                  <c:v>0</c:v>
                </c:pt>
                <c:pt idx="113">
                  <c:v>2.1608531438679757</c:v>
                </c:pt>
                <c:pt idx="114">
                  <c:v>2.0136314822211974</c:v>
                </c:pt>
                <c:pt idx="115">
                  <c:v>2.0816414641907199</c:v>
                </c:pt>
                <c:pt idx="116">
                  <c:v>0</c:v>
                </c:pt>
                <c:pt idx="117">
                  <c:v>2.3523341049382713</c:v>
                </c:pt>
                <c:pt idx="118">
                  <c:v>0</c:v>
                </c:pt>
                <c:pt idx="119">
                  <c:v>2.105930004956396</c:v>
                </c:pt>
                <c:pt idx="120">
                  <c:v>2.1252554062002753</c:v>
                </c:pt>
                <c:pt idx="121">
                  <c:v>1.9840381833452032</c:v>
                </c:pt>
                <c:pt idx="122">
                  <c:v>1.5264760665533075</c:v>
                </c:pt>
                <c:pt idx="123">
                  <c:v>0</c:v>
                </c:pt>
                <c:pt idx="124">
                  <c:v>2.1372510680377168</c:v>
                </c:pt>
                <c:pt idx="125">
                  <c:v>0</c:v>
                </c:pt>
                <c:pt idx="126">
                  <c:v>2.08846381635143</c:v>
                </c:pt>
                <c:pt idx="127">
                  <c:v>1.9523823123186024</c:v>
                </c:pt>
                <c:pt idx="128">
                  <c:v>0</c:v>
                </c:pt>
                <c:pt idx="129">
                  <c:v>2.3523341049382718</c:v>
                </c:pt>
                <c:pt idx="130">
                  <c:v>2.3523341049382718</c:v>
                </c:pt>
                <c:pt idx="131">
                  <c:v>2.3523341049382713</c:v>
                </c:pt>
                <c:pt idx="132">
                  <c:v>1.8949358067558302</c:v>
                </c:pt>
                <c:pt idx="133">
                  <c:v>1.7356360083375688</c:v>
                </c:pt>
                <c:pt idx="134">
                  <c:v>0</c:v>
                </c:pt>
                <c:pt idx="135">
                  <c:v>1.7406872547825361</c:v>
                </c:pt>
                <c:pt idx="136">
                  <c:v>1.6220920273448536</c:v>
                </c:pt>
                <c:pt idx="137">
                  <c:v>1.6768778461536356</c:v>
                </c:pt>
                <c:pt idx="138">
                  <c:v>0</c:v>
                </c:pt>
                <c:pt idx="139">
                  <c:v>1.89493580675583</c:v>
                </c:pt>
                <c:pt idx="140">
                  <c:v>0</c:v>
                </c:pt>
                <c:pt idx="141">
                  <c:v>1.6964436151037636</c:v>
                </c:pt>
                <c:pt idx="142">
                  <c:v>1.7120112994391108</c:v>
                </c:pt>
                <c:pt idx="143">
                  <c:v>1.5982529810280803</c:v>
                </c:pt>
                <c:pt idx="144">
                  <c:v>1.2296612758346088</c:v>
                </c:pt>
                <c:pt idx="145">
                  <c:v>0</c:v>
                </c:pt>
                <c:pt idx="146">
                  <c:v>1.7216744714748273</c:v>
                </c:pt>
                <c:pt idx="147">
                  <c:v>0</c:v>
                </c:pt>
                <c:pt idx="148">
                  <c:v>1.682373629838652</c:v>
                </c:pt>
                <c:pt idx="149">
                  <c:v>1.5727524182566519</c:v>
                </c:pt>
                <c:pt idx="150">
                  <c:v>0</c:v>
                </c:pt>
                <c:pt idx="151">
                  <c:v>1.8949358067558302</c:v>
                </c:pt>
                <c:pt idx="152">
                  <c:v>1.8949358067558302</c:v>
                </c:pt>
                <c:pt idx="153">
                  <c:v>1.89493580675583</c:v>
                </c:pt>
                <c:pt idx="154">
                  <c:v>1.5264760665533077</c:v>
                </c:pt>
                <c:pt idx="155">
                  <c:v>1.3981512289385971</c:v>
                </c:pt>
                <c:pt idx="156">
                  <c:v>0</c:v>
                </c:pt>
                <c:pt idx="157">
                  <c:v>1.4022202885748207</c:v>
                </c:pt>
                <c:pt idx="158">
                  <c:v>1.306685244250021</c:v>
                </c:pt>
                <c:pt idx="159">
                  <c:v>1.3508182649570952</c:v>
                </c:pt>
                <c:pt idx="160">
                  <c:v>0</c:v>
                </c:pt>
                <c:pt idx="161">
                  <c:v>1.5264760665533075</c:v>
                </c:pt>
                <c:pt idx="162">
                  <c:v>0</c:v>
                </c:pt>
                <c:pt idx="163">
                  <c:v>1.3665795788335873</c:v>
                </c:pt>
                <c:pt idx="164">
                  <c:v>1.3791202134370615</c:v>
                </c:pt>
                <c:pt idx="165">
                  <c:v>1.2874815680503979</c:v>
                </c:pt>
                <c:pt idx="166">
                  <c:v>0.99056047220010157</c:v>
                </c:pt>
                <c:pt idx="167">
                  <c:v>0</c:v>
                </c:pt>
                <c:pt idx="168">
                  <c:v>1.3869044353547222</c:v>
                </c:pt>
                <c:pt idx="169">
                  <c:v>0</c:v>
                </c:pt>
                <c:pt idx="170">
                  <c:v>1.3552454240366918</c:v>
                </c:pt>
                <c:pt idx="171">
                  <c:v>1.2669394480400809</c:v>
                </c:pt>
                <c:pt idx="172">
                  <c:v>0</c:v>
                </c:pt>
                <c:pt idx="173">
                  <c:v>1.5264760665533077</c:v>
                </c:pt>
                <c:pt idx="174">
                  <c:v>1.5264760665533077</c:v>
                </c:pt>
                <c:pt idx="175">
                  <c:v>1.5264760665533075</c:v>
                </c:pt>
                <c:pt idx="176">
                  <c:v>1.8928751391917358</c:v>
                </c:pt>
                <c:pt idx="177">
                  <c:v>1.714218385461278</c:v>
                </c:pt>
                <c:pt idx="178">
                  <c:v>0</c:v>
                </c:pt>
                <c:pt idx="179">
                  <c:v>1.7805439393013411</c:v>
                </c:pt>
                <c:pt idx="180">
                  <c:v>2.0491691778975722</c:v>
                </c:pt>
                <c:pt idx="181">
                  <c:v>1.0881591578821046</c:v>
                </c:pt>
                <c:pt idx="182">
                  <c:v>0</c:v>
                </c:pt>
                <c:pt idx="183">
                  <c:v>1.229661275834609</c:v>
                </c:pt>
                <c:pt idx="184">
                  <c:v>0</c:v>
                </c:pt>
                <c:pt idx="185">
                  <c:v>1.8892048075077754</c:v>
                </c:pt>
                <c:pt idx="186">
                  <c:v>2.1612338951062258</c:v>
                </c:pt>
                <c:pt idx="187">
                  <c:v>2.0835438873058068</c:v>
                </c:pt>
                <c:pt idx="188">
                  <c:v>2.9260038502062531</c:v>
                </c:pt>
                <c:pt idx="189">
                  <c:v>0</c:v>
                </c:pt>
                <c:pt idx="190">
                  <c:v>2.0239650163615726</c:v>
                </c:pt>
                <c:pt idx="191">
                  <c:v>0</c:v>
                </c:pt>
                <c:pt idx="192">
                  <c:v>1.960375581340374</c:v>
                </c:pt>
                <c:pt idx="193">
                  <c:v>2.1257920728733959</c:v>
                </c:pt>
                <c:pt idx="194">
                  <c:v>3.625</c:v>
                </c:pt>
                <c:pt idx="195">
                  <c:v>2.5551092622667193</c:v>
                </c:pt>
                <c:pt idx="196">
                  <c:v>2.3890669630241455</c:v>
                </c:pt>
                <c:pt idx="197">
                  <c:v>2.0644173342698644</c:v>
                </c:pt>
                <c:pt idx="198">
                  <c:v>2.3080824468287107</c:v>
                </c:pt>
                <c:pt idx="199">
                  <c:v>2.194383104511116</c:v>
                </c:pt>
                <c:pt idx="200">
                  <c:v>3.625</c:v>
                </c:pt>
                <c:pt idx="201">
                  <c:v>1.4343270622149693</c:v>
                </c:pt>
                <c:pt idx="202">
                  <c:v>2.4592049240632883</c:v>
                </c:pt>
                <c:pt idx="203">
                  <c:v>1.9023266809004138</c:v>
                </c:pt>
                <c:pt idx="204">
                  <c:v>3.625</c:v>
                </c:pt>
                <c:pt idx="205">
                  <c:v>2.2155018388962766</c:v>
                </c:pt>
                <c:pt idx="206">
                  <c:v>0</c:v>
                </c:pt>
                <c:pt idx="207">
                  <c:v>1.5218594282701523</c:v>
                </c:pt>
                <c:pt idx="208">
                  <c:v>2.298856247950082</c:v>
                </c:pt>
                <c:pt idx="209">
                  <c:v>2.4957823116633437</c:v>
                </c:pt>
                <c:pt idx="210">
                  <c:v>2.8564074049280119</c:v>
                </c:pt>
                <c:pt idx="211">
                  <c:v>3.625</c:v>
                </c:pt>
                <c:pt idx="212">
                  <c:v>2.188346029800877</c:v>
                </c:pt>
                <c:pt idx="213">
                  <c:v>0</c:v>
                </c:pt>
                <c:pt idx="214">
                  <c:v>1.57919144052419</c:v>
                </c:pt>
                <c:pt idx="215">
                  <c:v>1.7124436142591246</c:v>
                </c:pt>
                <c:pt idx="216">
                  <c:v>2.9201388888888893</c:v>
                </c:pt>
                <c:pt idx="217">
                  <c:v>2.0582824612704127</c:v>
                </c:pt>
                <c:pt idx="218">
                  <c:v>1.9245261646583394</c:v>
                </c:pt>
                <c:pt idx="219">
                  <c:v>2.3465952392102798</c:v>
                </c:pt>
                <c:pt idx="220">
                  <c:v>2.6147198991529037</c:v>
                </c:pt>
                <c:pt idx="221">
                  <c:v>2.4471185588749713</c:v>
                </c:pt>
                <c:pt idx="222">
                  <c:v>2.9201388888888888</c:v>
                </c:pt>
                <c:pt idx="223">
                  <c:v>2.349577716052949</c:v>
                </c:pt>
                <c:pt idx="224">
                  <c:v>2.4089299582820711</c:v>
                </c:pt>
                <c:pt idx="225">
                  <c:v>2.3903176827448931</c:v>
                </c:pt>
                <c:pt idx="226">
                  <c:v>2.9201388888888888</c:v>
                </c:pt>
                <c:pt idx="227">
                  <c:v>2.6725875197766595</c:v>
                </c:pt>
                <c:pt idx="228">
                  <c:v>0</c:v>
                </c:pt>
                <c:pt idx="229">
                  <c:v>2.2889824116659341</c:v>
                </c:pt>
                <c:pt idx="230">
                  <c:v>2.4349819512804558</c:v>
                </c:pt>
                <c:pt idx="231">
                  <c:v>2.0104913066176935</c:v>
                </c:pt>
                <c:pt idx="232">
                  <c:v>2.4740910321283187</c:v>
                </c:pt>
                <c:pt idx="233">
                  <c:v>3.0919117647058822</c:v>
                </c:pt>
                <c:pt idx="234">
                  <c:v>2.4319358756803413</c:v>
                </c:pt>
                <c:pt idx="235">
                  <c:v>3.6249999999999996</c:v>
                </c:pt>
                <c:pt idx="236">
                  <c:v>2.2707395796899639</c:v>
                </c:pt>
                <c:pt idx="237">
                  <c:v>1.3794684670420725</c:v>
                </c:pt>
                <c:pt idx="238">
                  <c:v>2.3523341049382718</c:v>
                </c:pt>
                <c:pt idx="239">
                  <c:v>2.4923403465267833</c:v>
                </c:pt>
                <c:pt idx="240">
                  <c:v>2.7343843772354761</c:v>
                </c:pt>
                <c:pt idx="241">
                  <c:v>2.6046262074243898</c:v>
                </c:pt>
                <c:pt idx="242">
                  <c:v>2.1063021409842837</c:v>
                </c:pt>
                <c:pt idx="243">
                  <c:v>1.971289950204838</c:v>
                </c:pt>
                <c:pt idx="244">
                  <c:v>2.3523341049382718</c:v>
                </c:pt>
                <c:pt idx="245">
                  <c:v>1.8927153823759868</c:v>
                </c:pt>
                <c:pt idx="246">
                  <c:v>1.9405269108383352</c:v>
                </c:pt>
                <c:pt idx="247">
                  <c:v>1.9255336888778307</c:v>
                </c:pt>
                <c:pt idx="248">
                  <c:v>2.3523341049382713</c:v>
                </c:pt>
                <c:pt idx="249">
                  <c:v>2.1529177242645314</c:v>
                </c:pt>
                <c:pt idx="250">
                  <c:v>0</c:v>
                </c:pt>
                <c:pt idx="251">
                  <c:v>1.8439024982864471</c:v>
                </c:pt>
                <c:pt idx="252">
                  <c:v>1.9615132385314786</c:v>
                </c:pt>
                <c:pt idx="253">
                  <c:v>1.6195624414420309</c:v>
                </c:pt>
                <c:pt idx="254">
                  <c:v>1.9930177758811456</c:v>
                </c:pt>
                <c:pt idx="255">
                  <c:v>2.4907066993464051</c:v>
                </c:pt>
                <c:pt idx="256">
                  <c:v>1.9590594554091638</c:v>
                </c:pt>
                <c:pt idx="257">
                  <c:v>2.9201388888888888</c:v>
                </c:pt>
                <c:pt idx="258">
                  <c:v>1.8292068836391375</c:v>
                </c:pt>
                <c:pt idx="259">
                  <c:v>1.1112384873394474</c:v>
                </c:pt>
                <c:pt idx="260">
                  <c:v>1.8949358067558302</c:v>
                </c:pt>
                <c:pt idx="261">
                  <c:v>2.0077186124799087</c:v>
                </c:pt>
                <c:pt idx="262">
                  <c:v>2.2026985261063556</c:v>
                </c:pt>
                <c:pt idx="263">
                  <c:v>2.0981711115363142</c:v>
                </c:pt>
                <c:pt idx="264">
                  <c:v>1.6967433913484509</c:v>
                </c:pt>
                <c:pt idx="265">
                  <c:v>1.5879835709983416</c:v>
                </c:pt>
                <c:pt idx="266">
                  <c:v>1.89493580675583</c:v>
                </c:pt>
                <c:pt idx="267">
                  <c:v>1.524687391358434</c:v>
                </c:pt>
                <c:pt idx="268">
                  <c:v>1.5632022337308811</c:v>
                </c:pt>
                <c:pt idx="269">
                  <c:v>1.5511243604849192</c:v>
                </c:pt>
                <c:pt idx="270">
                  <c:v>1.8949358067558297</c:v>
                </c:pt>
                <c:pt idx="271">
                  <c:v>1.7342948334353172</c:v>
                </c:pt>
                <c:pt idx="272">
                  <c:v>0</c:v>
                </c:pt>
                <c:pt idx="273">
                  <c:v>1.4853659013974159</c:v>
                </c:pt>
                <c:pt idx="274">
                  <c:v>1.5801078865948022</c:v>
                </c:pt>
                <c:pt idx="275">
                  <c:v>1.3046475222727472</c:v>
                </c:pt>
                <c:pt idx="276">
                  <c:v>1.6054865416820341</c:v>
                </c:pt>
                <c:pt idx="277">
                  <c:v>2.0064026189179374</c:v>
                </c:pt>
                <c:pt idx="278">
                  <c:v>1.5781312279684929</c:v>
                </c:pt>
                <c:pt idx="279">
                  <c:v>2.3523341049382713</c:v>
                </c:pt>
                <c:pt idx="280">
                  <c:v>1.4735277673759719</c:v>
                </c:pt>
                <c:pt idx="281">
                  <c:v>0.89516433702344378</c:v>
                </c:pt>
                <c:pt idx="282">
                  <c:v>1.5264760665533077</c:v>
                </c:pt>
                <c:pt idx="283">
                  <c:v>1.6173288822754821</c:v>
                </c:pt>
                <c:pt idx="284">
                  <c:v>1.7743960349190089</c:v>
                </c:pt>
                <c:pt idx="285">
                  <c:v>1.690193395404253</c:v>
                </c:pt>
                <c:pt idx="286">
                  <c:v>1.3668210652529187</c:v>
                </c:pt>
                <c:pt idx="287">
                  <c:v>1.2792089877486641</c:v>
                </c:pt>
                <c:pt idx="288">
                  <c:v>1.5264760665533075</c:v>
                </c:pt>
                <c:pt idx="289">
                  <c:v>1.2282203985942943</c:v>
                </c:pt>
                <c:pt idx="290">
                  <c:v>1.2592462438387653</c:v>
                </c:pt>
                <c:pt idx="291">
                  <c:v>1.249516845946185</c:v>
                </c:pt>
                <c:pt idx="292">
                  <c:v>1.5264760665533075</c:v>
                </c:pt>
                <c:pt idx="293">
                  <c:v>1.3970708380451167</c:v>
                </c:pt>
                <c:pt idx="294">
                  <c:v>0</c:v>
                </c:pt>
                <c:pt idx="295">
                  <c:v>1.1965447539034739</c:v>
                </c:pt>
                <c:pt idx="296">
                  <c:v>1.2728646864235906</c:v>
                </c:pt>
                <c:pt idx="297">
                  <c:v>1.0509660596086021</c:v>
                </c:pt>
                <c:pt idx="298">
                  <c:v>1.2933086030216385</c:v>
                </c:pt>
                <c:pt idx="299">
                  <c:v>1.6162687763505608</c:v>
                </c:pt>
                <c:pt idx="300">
                  <c:v>1.2712723780857307</c:v>
                </c:pt>
                <c:pt idx="301">
                  <c:v>1.8949358067558297</c:v>
                </c:pt>
                <c:pt idx="302">
                  <c:v>1.1870084792750886</c:v>
                </c:pt>
                <c:pt idx="303">
                  <c:v>0.72110460482444083</c:v>
                </c:pt>
                <c:pt idx="304">
                  <c:v>1.229661275834609</c:v>
                </c:pt>
                <c:pt idx="305">
                  <c:v>1.3028482662774719</c:v>
                </c:pt>
                <c:pt idx="306">
                  <c:v>1.4293745836847573</c:v>
                </c:pt>
                <c:pt idx="307">
                  <c:v>1.3615446796312038</c:v>
                </c:pt>
                <c:pt idx="308">
                  <c:v>1.101050302564851</c:v>
                </c:pt>
                <c:pt idx="309">
                  <c:v>1.030473906797535</c:v>
                </c:pt>
                <c:pt idx="310">
                  <c:v>1.2296612758346088</c:v>
                </c:pt>
                <c:pt idx="311">
                  <c:v>0.98939976553429265</c:v>
                </c:pt>
                <c:pt idx="312">
                  <c:v>1.0143928075367832</c:v>
                </c:pt>
                <c:pt idx="313">
                  <c:v>1.0065552370122046</c:v>
                </c:pt>
                <c:pt idx="314">
                  <c:v>1.2296612758346088</c:v>
                </c:pt>
                <c:pt idx="315">
                  <c:v>1.1254181750918997</c:v>
                </c:pt>
                <c:pt idx="316">
                  <c:v>0</c:v>
                </c:pt>
                <c:pt idx="317">
                  <c:v>0.96388327397779838</c:v>
                </c:pt>
                <c:pt idx="318">
                  <c:v>1.0253632196190035</c:v>
                </c:pt>
                <c:pt idx="319">
                  <c:v>0.84661154801804062</c:v>
                </c:pt>
                <c:pt idx="320">
                  <c:v>1.0418319302118755</c:v>
                </c:pt>
                <c:pt idx="321">
                  <c:v>1.3019942920601741</c:v>
                </c:pt>
                <c:pt idx="322">
                  <c:v>1.0240805267912829</c:v>
                </c:pt>
                <c:pt idx="323">
                  <c:v>1.5264760665533073</c:v>
                </c:pt>
                <c:pt idx="324">
                  <c:v>0.95620127497159912</c:v>
                </c:pt>
                <c:pt idx="325">
                  <c:v>0.58088982055302185</c:v>
                </c:pt>
                <c:pt idx="326">
                  <c:v>0.9905604722001019</c:v>
                </c:pt>
                <c:pt idx="327">
                  <c:v>1.0495166589457412</c:v>
                </c:pt>
                <c:pt idx="328">
                  <c:v>1.1514406368571657</c:v>
                </c:pt>
                <c:pt idx="329">
                  <c:v>1.0967998808140254</c:v>
                </c:pt>
                <c:pt idx="330">
                  <c:v>0.88695718817724112</c:v>
                </c:pt>
                <c:pt idx="331">
                  <c:v>0.83010398047579204</c:v>
                </c:pt>
                <c:pt idx="332">
                  <c:v>0.99056047220010157</c:v>
                </c:pt>
                <c:pt idx="333">
                  <c:v>1.3111031338481007</c:v>
                </c:pt>
                <c:pt idx="334">
                  <c:v>0.81714976162685315</c:v>
                </c:pt>
                <c:pt idx="335">
                  <c:v>0.81083616314872042</c:v>
                </c:pt>
                <c:pt idx="336">
                  <c:v>0.99056047220010146</c:v>
                </c:pt>
                <c:pt idx="337">
                  <c:v>0.9065868632684746</c:v>
                </c:pt>
                <c:pt idx="338">
                  <c:v>0</c:v>
                </c:pt>
                <c:pt idx="339">
                  <c:v>0.77646152625989318</c:v>
                </c:pt>
                <c:pt idx="340">
                  <c:v>0.8259870380264196</c:v>
                </c:pt>
                <c:pt idx="341">
                  <c:v>0.68199263590342152</c:v>
                </c:pt>
                <c:pt idx="342">
                  <c:v>1.4491862467311685</c:v>
                </c:pt>
                <c:pt idx="343">
                  <c:v>1.0488287352706958</c:v>
                </c:pt>
                <c:pt idx="344">
                  <c:v>0.82495375769297796</c:v>
                </c:pt>
                <c:pt idx="345">
                  <c:v>3.0042713634000222</c:v>
                </c:pt>
                <c:pt idx="346">
                  <c:v>0.77027324928267704</c:v>
                </c:pt>
                <c:pt idx="347">
                  <c:v>0.46793902211215643</c:v>
                </c:pt>
                <c:pt idx="348">
                  <c:v>0.79795149149452649</c:v>
                </c:pt>
                <c:pt idx="349">
                  <c:v>1.3879730480127264</c:v>
                </c:pt>
                <c:pt idx="350">
                  <c:v>1.8990939917671241</c:v>
                </c:pt>
                <c:pt idx="351">
                  <c:v>0.88353323732240929</c:v>
                </c:pt>
                <c:pt idx="352">
                  <c:v>1.5786255553808921</c:v>
                </c:pt>
                <c:pt idx="353">
                  <c:v>1.5930806399069846</c:v>
                </c:pt>
                <c:pt idx="354">
                  <c:v>2.6759713868810593</c:v>
                </c:pt>
                <c:pt idx="355">
                  <c:v>2.0050549887737481</c:v>
                </c:pt>
                <c:pt idx="356">
                  <c:v>1.7701414610216402</c:v>
                </c:pt>
                <c:pt idx="357">
                  <c:v>1.5551481725986016</c:v>
                </c:pt>
                <c:pt idx="358">
                  <c:v>2.5116091414411281</c:v>
                </c:pt>
                <c:pt idx="359">
                  <c:v>1.6640870715248421</c:v>
                </c:pt>
                <c:pt idx="360">
                  <c:v>0</c:v>
                </c:pt>
                <c:pt idx="361">
                  <c:v>0.62548289615380281</c:v>
                </c:pt>
                <c:pt idx="362">
                  <c:v>1.5007516275012269</c:v>
                </c:pt>
                <c:pt idx="363">
                  <c:v>1.8441672010442958</c:v>
                </c:pt>
                <c:pt idx="364">
                  <c:v>2.2320314295129013</c:v>
                </c:pt>
                <c:pt idx="365">
                  <c:v>2.2672894989960177</c:v>
                </c:pt>
                <c:pt idx="366">
                  <c:v>1.4395902883432554</c:v>
                </c:pt>
                <c:pt idx="367">
                  <c:v>3.0757255436588999</c:v>
                </c:pt>
                <c:pt idx="368">
                  <c:v>0.62049789525548982</c:v>
                </c:pt>
                <c:pt idx="369">
                  <c:v>2.2057174061592204</c:v>
                </c:pt>
                <c:pt idx="370">
                  <c:v>2.9684809382398418</c:v>
                </c:pt>
                <c:pt idx="371">
                  <c:v>2.0348455340577862</c:v>
                </c:pt>
                <c:pt idx="372">
                  <c:v>2.0767023656679782</c:v>
                </c:pt>
                <c:pt idx="373">
                  <c:v>0.71173510784305205</c:v>
                </c:pt>
                <c:pt idx="374" formatCode="0.0">
                  <c:v>1.2716705862790521</c:v>
                </c:pt>
                <c:pt idx="375" formatCode="0.0">
                  <c:v>1.2833149599250708</c:v>
                </c:pt>
                <c:pt idx="376" formatCode="0.0">
                  <c:v>2.1556436172097424</c:v>
                </c:pt>
                <c:pt idx="377" formatCode="0.0">
                  <c:v>1.8838291939576302</c:v>
                </c:pt>
                <c:pt idx="378" formatCode="0.0">
                  <c:v>1.8441271051050103</c:v>
                </c:pt>
                <c:pt idx="379" formatCode="0.0">
                  <c:v>1.2527582501488737</c:v>
                </c:pt>
                <c:pt idx="380" formatCode="0.0">
                  <c:v>2.4575690577214431</c:v>
                </c:pt>
                <c:pt idx="381" formatCode="0.0">
                  <c:v>1.7246078078349021</c:v>
                </c:pt>
                <c:pt idx="382" formatCode="0.0">
                  <c:v>0</c:v>
                </c:pt>
                <c:pt idx="383" formatCode="0.0">
                  <c:v>0.50386122190167448</c:v>
                </c:pt>
                <c:pt idx="384" formatCode="0.0">
                  <c:v>1.5371426618509016</c:v>
                </c:pt>
                <c:pt idx="385" formatCode="0.0">
                  <c:v>1.9248629988658745</c:v>
                </c:pt>
                <c:pt idx="386" formatCode="0.0">
                  <c:v>1.7980253182187262</c:v>
                </c:pt>
                <c:pt idx="387" formatCode="0.0">
                  <c:v>2.1994651001308294</c:v>
                </c:pt>
                <c:pt idx="388" formatCode="0.0">
                  <c:v>1.1596699544987334</c:v>
                </c:pt>
                <c:pt idx="389" formatCode="0.0">
                  <c:v>2.7693699626538519</c:v>
                </c:pt>
                <c:pt idx="390" formatCode="0.0">
                  <c:v>0.49984552673358906</c:v>
                </c:pt>
                <c:pt idx="391" formatCode="0.0">
                  <c:v>1.7768279105171498</c:v>
                </c:pt>
                <c:pt idx="392" formatCode="0.0">
                  <c:v>2.3912763113598725</c:v>
                </c:pt>
                <c:pt idx="393" formatCode="0.0">
                  <c:v>1.9400125499833731</c:v>
                </c:pt>
                <c:pt idx="394" formatCode="0.0">
                  <c:v>1.6728991278992045</c:v>
                </c:pt>
                <c:pt idx="395" formatCode="0.0">
                  <c:v>0.57334217020690292</c:v>
                </c:pt>
                <c:pt idx="396" formatCode="0.0">
                  <c:v>1.0244013056136807</c:v>
                </c:pt>
                <c:pt idx="397" formatCode="0.0">
                  <c:v>1.033781495495196</c:v>
                </c:pt>
                <c:pt idx="398" formatCode="0.0">
                  <c:v>1.7364906916411813</c:v>
                </c:pt>
                <c:pt idx="399" formatCode="0.0">
                  <c:v>1.5175290729103132</c:v>
                </c:pt>
                <c:pt idx="400" formatCode="0.0">
                  <c:v>1.485546834667925</c:v>
                </c:pt>
                <c:pt idx="401" formatCode="0.0">
                  <c:v>1.0091663681754814</c:v>
                </c:pt>
                <c:pt idx="402" formatCode="0.0">
                  <c:v>1.9797084076089404</c:v>
                </c:pt>
                <c:pt idx="403" formatCode="0.0">
                  <c:v>1.3892674007558934</c:v>
                </c:pt>
                <c:pt idx="404" formatCode="0.0">
                  <c:v>0</c:v>
                </c:pt>
                <c:pt idx="405" formatCode="0.0">
                  <c:v>0.40588820653190449</c:v>
                </c:pt>
                <c:pt idx="406" formatCode="0.0">
                  <c:v>1.2382538109354484</c:v>
                </c:pt>
                <c:pt idx="407" formatCode="0.0">
                  <c:v>1.5505840824197323</c:v>
                </c:pt>
                <c:pt idx="408" formatCode="0.0">
                  <c:v>1.4484092841206406</c:v>
                </c:pt>
                <c:pt idx="409" formatCode="0.0">
                  <c:v>1.7717913306609461</c:v>
                </c:pt>
                <c:pt idx="410" formatCode="0.0">
                  <c:v>0.93417857445731312</c:v>
                </c:pt>
                <c:pt idx="411" formatCode="0.0">
                  <c:v>2.230881358804492</c:v>
                </c:pt>
                <c:pt idx="412" formatCode="0.0">
                  <c:v>0.40265334097983568</c:v>
                </c:pt>
                <c:pt idx="413" formatCode="0.0">
                  <c:v>1.4313335945832597</c:v>
                </c:pt>
                <c:pt idx="414" formatCode="0.0">
                  <c:v>1.926305917484342</c:v>
                </c:pt>
                <c:pt idx="415" formatCode="0.0">
                  <c:v>1.5627878874866061</c:v>
                </c:pt>
                <c:pt idx="416" formatCode="0.0">
                  <c:v>1.3476131863632481</c:v>
                </c:pt>
                <c:pt idx="417" formatCode="0.0">
                  <c:v>0.46185897044444962</c:v>
                </c:pt>
                <c:pt idx="418" formatCode="0.0">
                  <c:v>0.82521216285546506</c:v>
                </c:pt>
                <c:pt idx="419" formatCode="0.0">
                  <c:v>0.83276842692668573</c:v>
                </c:pt>
                <c:pt idx="420" formatCode="0.0">
                  <c:v>1.3988397238220627</c:v>
                </c:pt>
                <c:pt idx="421" formatCode="0.0">
                  <c:v>1.2224539753999746</c:v>
                </c:pt>
                <c:pt idx="422" formatCode="0.0">
                  <c:v>1.1966905057047175</c:v>
                </c:pt>
                <c:pt idx="423" formatCode="0.0">
                  <c:v>0.81293957436358233</c:v>
                </c:pt>
                <c:pt idx="424" formatCode="0.0">
                  <c:v>1.5947651061294241</c:v>
                </c:pt>
                <c:pt idx="425" formatCode="0.0">
                  <c:v>1.1191320728311362</c:v>
                </c:pt>
                <c:pt idx="426" formatCode="0.0">
                  <c:v>0</c:v>
                </c:pt>
                <c:pt idx="427" formatCode="0.0">
                  <c:v>0.32696549970625638</c:v>
                </c:pt>
                <c:pt idx="428" formatCode="0.0">
                  <c:v>0.99748223658688906</c:v>
                </c:pt>
                <c:pt idx="429" formatCode="0.0">
                  <c:v>1.2490816219492289</c:v>
                </c:pt>
                <c:pt idx="430" formatCode="0.0">
                  <c:v>1.1667741455416272</c:v>
                </c:pt>
                <c:pt idx="431" formatCode="0.0">
                  <c:v>1.4272763496990954</c:v>
                </c:pt>
                <c:pt idx="432" formatCode="0.0">
                  <c:v>0.75253274053505792</c:v>
                </c:pt>
                <c:pt idx="433" formatCode="0.0">
                  <c:v>1.7970988723702852</c:v>
                </c:pt>
                <c:pt idx="434" formatCode="0.0">
                  <c:v>0.32435963578931204</c:v>
                </c:pt>
                <c:pt idx="435" formatCode="0.0">
                  <c:v>1.1530187289698481</c:v>
                </c:pt>
                <c:pt idx="436" formatCode="0.0">
                  <c:v>1.5517464335290534</c:v>
                </c:pt>
                <c:pt idx="437" formatCode="0.0">
                  <c:v>1.2589124649197663</c:v>
                </c:pt>
                <c:pt idx="438" formatCode="0.0">
                  <c:v>1.085577289014839</c:v>
                </c:pt>
                <c:pt idx="439" formatCode="0.0">
                  <c:v>0.37205305952469558</c:v>
                </c:pt>
                <c:pt idx="440" formatCode="0.0">
                  <c:v>0.66475424230023572</c:v>
                </c:pt>
                <c:pt idx="441" formatCode="0.0">
                  <c:v>0.67084123280205232</c:v>
                </c:pt>
                <c:pt idx="442" formatCode="0.0">
                  <c:v>1.1268431108566617</c:v>
                </c:pt>
                <c:pt idx="443" formatCode="0.0">
                  <c:v>0.98475459129442389</c:v>
                </c:pt>
                <c:pt idx="444" formatCode="0.0">
                  <c:v>0.96400068515102233</c:v>
                </c:pt>
                <c:pt idx="445" formatCode="0.0">
                  <c:v>0.65486799045955246</c:v>
                </c:pt>
                <c:pt idx="446" formatCode="0.0">
                  <c:v>1.2846718910487027</c:v>
                </c:pt>
                <c:pt idx="447" formatCode="0.0">
                  <c:v>0.90152305866952653</c:v>
                </c:pt>
                <c:pt idx="448" formatCode="0.0">
                  <c:v>0</c:v>
                </c:pt>
                <c:pt idx="449" formatCode="0.0">
                  <c:v>0.26338887476337325</c:v>
                </c:pt>
                <c:pt idx="450" formatCode="0.0">
                  <c:v>0.80352735725054958</c:v>
                </c:pt>
                <c:pt idx="451" formatCode="0.0">
                  <c:v>1.0062046399035456</c:v>
                </c:pt>
                <c:pt idx="452" formatCode="0.0">
                  <c:v>0.93990139501964409</c:v>
                </c:pt>
                <c:pt idx="453" formatCode="0.0">
                  <c:v>1.14975039281316</c:v>
                </c:pt>
                <c:pt idx="454" formatCode="0.0">
                  <c:v>0.60620692987546332</c:v>
                </c:pt>
                <c:pt idx="455" formatCode="0.0">
                  <c:v>1.4476629805205075</c:v>
                </c:pt>
                <c:pt idx="456" formatCode="0.0">
                  <c:v>0.26128970660805695</c:v>
                </c:pt>
                <c:pt idx="457" formatCode="0.0">
                  <c:v>0.92882064278126653</c:v>
                </c:pt>
                <c:pt idx="458" formatCode="0.0">
                  <c:v>1.2500179603428485</c:v>
                </c:pt>
                <c:pt idx="459" formatCode="0.0">
                  <c:v>1.0141239300742562</c:v>
                </c:pt>
                <c:pt idx="460" formatCode="0.0">
                  <c:v>0.8744928161508424</c:v>
                </c:pt>
                <c:pt idx="461" formatCode="0.0">
                  <c:v>0.29970940906156035</c:v>
                </c:pt>
                <c:pt idx="462" formatCode="0.0">
                  <c:v>0.53549647296407876</c:v>
                </c:pt>
                <c:pt idx="463" formatCode="0.0">
                  <c:v>0.54039988197943101</c:v>
                </c:pt>
                <c:pt idx="464" formatCode="0.0">
                  <c:v>0.90773472819008871</c:v>
                </c:pt>
                <c:pt idx="465" formatCode="0.0">
                  <c:v>0.79327453187606367</c:v>
                </c:pt>
                <c:pt idx="466" formatCode="0.0">
                  <c:v>0.77655610748276804</c:v>
                </c:pt>
                <c:pt idx="467" formatCode="0.0">
                  <c:v>0.5275325478701951</c:v>
                </c:pt>
                <c:pt idx="468" formatCode="0.0">
                  <c:v>1.034874578900344</c:v>
                </c:pt>
                <c:pt idx="469" formatCode="0.0">
                  <c:v>0.72622690837267412</c:v>
                </c:pt>
                <c:pt idx="470" formatCode="0.0">
                  <c:v>0</c:v>
                </c:pt>
                <c:pt idx="471" formatCode="0.0">
                  <c:v>0.21217437133716177</c:v>
                </c:pt>
                <c:pt idx="472" formatCode="0.0">
                  <c:v>0.64728592667405394</c:v>
                </c:pt>
                <c:pt idx="473" formatCode="0.0">
                  <c:v>0.81055373770007833</c:v>
                </c:pt>
                <c:pt idx="474" formatCode="0.0">
                  <c:v>0.75714279043249111</c:v>
                </c:pt>
                <c:pt idx="475" formatCode="0.0">
                  <c:v>0.92618781643282344</c:v>
                </c:pt>
                <c:pt idx="476" formatCode="0.0">
                  <c:v>0.48833336017745654</c:v>
                </c:pt>
                <c:pt idx="477" formatCode="0.0">
                  <c:v>1.1661729565304089</c:v>
                </c:pt>
                <c:pt idx="478" formatCode="0.0">
                  <c:v>0.21048337476760143</c:v>
                </c:pt>
                <c:pt idx="479" formatCode="0.0">
                  <c:v>0.74821662890713148</c:v>
                </c:pt>
                <c:pt idx="480" formatCode="0.0">
                  <c:v>1.0069589124984057</c:v>
                </c:pt>
                <c:pt idx="481" formatCode="0.0">
                  <c:v>0.81693316589315079</c:v>
                </c:pt>
                <c:pt idx="482" formatCode="0.0">
                  <c:v>0.70445254634373422</c:v>
                </c:pt>
                <c:pt idx="483" formatCode="0.0">
                  <c:v>0.24143257952181255</c:v>
                </c:pt>
                <c:pt idx="484" formatCode="0.0">
                  <c:v>0.43137215877661905</c:v>
                </c:pt>
                <c:pt idx="485" formatCode="0.0">
                  <c:v>0.91684709690824151</c:v>
                </c:pt>
                <c:pt idx="486" formatCode="0.0">
                  <c:v>1.9168768775712892</c:v>
                </c:pt>
                <c:pt idx="487" formatCode="0.0">
                  <c:v>1.1833175791984303</c:v>
                </c:pt>
                <c:pt idx="488" formatCode="0.0">
                  <c:v>0.62555908658334092</c:v>
                </c:pt>
                <c:pt idx="489" formatCode="0.0">
                  <c:v>0.42495677467321274</c:v>
                </c:pt>
                <c:pt idx="490" formatCode="0.0">
                  <c:v>1.5151451577830146</c:v>
                </c:pt>
                <c:pt idx="491" formatCode="0.0">
                  <c:v>1.1740648715203097</c:v>
                </c:pt>
                <c:pt idx="492" formatCode="0.0">
                  <c:v>0</c:v>
                </c:pt>
                <c:pt idx="493" formatCode="0.0">
                  <c:v>1.9191282681208404</c:v>
                </c:pt>
                <c:pt idx="494" formatCode="0.0">
                  <c:v>0.52142477426521006</c:v>
                </c:pt>
                <c:pt idx="495" formatCode="0.0">
                  <c:v>0.65294606648061859</c:v>
                </c:pt>
                <c:pt idx="496" formatCode="0.0">
                  <c:v>1.1910453543680399</c:v>
                </c:pt>
                <c:pt idx="497" formatCode="0.0">
                  <c:v>1.5905425995895937</c:v>
                </c:pt>
                <c:pt idx="498" formatCode="0.0">
                  <c:v>0.39337965125406221</c:v>
                </c:pt>
                <c:pt idx="499" formatCode="0.0">
                  <c:v>2.2114785475631704</c:v>
                </c:pt>
                <c:pt idx="500" formatCode="0.0">
                  <c:v>0.16955605189612338</c:v>
                </c:pt>
                <c:pt idx="501" formatCode="0.0">
                  <c:v>1.7221762551632074</c:v>
                </c:pt>
                <c:pt idx="502" formatCode="0.0">
                  <c:v>0.81116134617927138</c:v>
                </c:pt>
                <c:pt idx="503" formatCode="0.0">
                  <c:v>1.2241890941475178</c:v>
                </c:pt>
                <c:pt idx="504" formatCode="0.0">
                  <c:v>0.56747566233245261</c:v>
                </c:pt>
                <c:pt idx="505" formatCode="0.0">
                  <c:v>0.19448735572590456</c:v>
                </c:pt>
                <c:pt idx="506" formatCode="0.0">
                  <c:v>1.5022800596474302</c:v>
                </c:pt>
                <c:pt idx="507" formatCode="0.0">
                  <c:v>0.73857127250941679</c:v>
                </c:pt>
                <c:pt idx="508" formatCode="0.0">
                  <c:v>1.5441508180435386</c:v>
                </c:pt>
                <c:pt idx="509" formatCode="0.0">
                  <c:v>0.95322804990984666</c:v>
                </c:pt>
                <c:pt idx="510" formatCode="0.0">
                  <c:v>1.5255414291129388</c:v>
                </c:pt>
                <c:pt idx="511" formatCode="0.0">
                  <c:v>0.34232629070897691</c:v>
                </c:pt>
                <c:pt idx="512" formatCode="0.0">
                  <c:v>2.2100098302433371</c:v>
                </c:pt>
                <c:pt idx="513" formatCode="0.0">
                  <c:v>1.7063604143488933</c:v>
                </c:pt>
                <c:pt idx="514" formatCode="0.0">
                  <c:v>0</c:v>
                </c:pt>
                <c:pt idx="515" formatCode="0.0">
                  <c:v>2.1590001758653994</c:v>
                </c:pt>
                <c:pt idx="516" formatCode="0.0">
                  <c:v>1.4099826192247988</c:v>
                </c:pt>
                <c:pt idx="517" formatCode="0.0">
                  <c:v>0.52598433133160949</c:v>
                </c:pt>
                <c:pt idx="518" formatCode="0.0">
                  <c:v>1.4864860352751117</c:v>
                </c:pt>
                <c:pt idx="519" formatCode="0.0">
                  <c:v>1.2812704274471727</c:v>
                </c:pt>
                <c:pt idx="520" formatCode="0.0">
                  <c:v>0.31688916351021679</c:v>
                </c:pt>
                <c:pt idx="521" formatCode="0.0">
                  <c:v>2.3000012175315647</c:v>
                </c:pt>
                <c:pt idx="522" formatCode="0.0">
                  <c:v>0.13658681958298827</c:v>
                </c:pt>
                <c:pt idx="523" formatCode="0.0">
                  <c:v>2.2684356543971886</c:v>
                </c:pt>
                <c:pt idx="524" formatCode="0.0">
                  <c:v>0.65343552886663536</c:v>
                </c:pt>
                <c:pt idx="525" formatCode="0.0">
                  <c:v>1.5837655970775011</c:v>
                </c:pt>
                <c:pt idx="526" formatCode="0.0">
                  <c:v>1.5767030710876224</c:v>
                </c:pt>
                <c:pt idx="527" formatCode="0.0">
                  <c:v>0.15667036989031199</c:v>
                </c:pt>
                <c:pt idx="528" formatCode="0.0">
                  <c:v>1.2101700480493187</c:v>
                </c:pt>
                <c:pt idx="529" formatCode="0.0">
                  <c:v>0.59496019174369696</c:v>
                </c:pt>
                <c:pt idx="530" formatCode="0.0">
                  <c:v>1.2438992700906284</c:v>
                </c:pt>
                <c:pt idx="531" formatCode="0.0">
                  <c:v>0.76787815131626536</c:v>
                </c:pt>
                <c:pt idx="532" formatCode="0.0">
                  <c:v>1.264475623530442</c:v>
                </c:pt>
                <c:pt idx="533" formatCode="0.0">
                  <c:v>0.27576284529334255</c:v>
                </c:pt>
                <c:pt idx="534" formatCode="0.0">
                  <c:v>1.8583704731458579</c:v>
                </c:pt>
                <c:pt idx="535" formatCode="0.0">
                  <c:v>1.4248811626939322</c:v>
                </c:pt>
                <c:pt idx="536" formatCode="0.0">
                  <c:v>0</c:v>
                </c:pt>
                <c:pt idx="537" formatCode="0.0">
                  <c:v>1.8247189171365874</c:v>
                </c:pt>
                <c:pt idx="538" formatCode="0.0">
                  <c:v>1.3984592763911534</c:v>
                </c:pt>
                <c:pt idx="539" formatCode="0.0">
                  <c:v>0.42370960023935206</c:v>
                </c:pt>
                <c:pt idx="540" formatCode="0.0">
                  <c:v>1.1974470839716178</c:v>
                </c:pt>
                <c:pt idx="541" formatCode="0.0">
                  <c:v>1.0321345109991116</c:v>
                </c:pt>
                <c:pt idx="542" formatCode="0.0">
                  <c:v>0.25527182616100796</c:v>
                </c:pt>
                <c:pt idx="543" formatCode="0.0">
                  <c:v>2.0112263418519514</c:v>
                </c:pt>
                <c:pt idx="544" formatCode="0.0">
                  <c:v>0.11002827133074056</c:v>
                </c:pt>
                <c:pt idx="545" formatCode="0.0">
                  <c:v>1.8273509438199576</c:v>
                </c:pt>
                <c:pt idx="546" formatCode="0.0">
                  <c:v>1.1062387262523705</c:v>
                </c:pt>
                <c:pt idx="547" formatCode="0.0">
                  <c:v>1.3237900004758396</c:v>
                </c:pt>
                <c:pt idx="548" formatCode="0.0">
                  <c:v>1.3353082896726638</c:v>
                </c:pt>
                <c:pt idx="549" formatCode="0.0">
                  <c:v>0.12620668685608469</c:v>
                </c:pt>
                <c:pt idx="550" formatCode="0.0">
                  <c:v>0.97485920537306237</c:v>
                </c:pt>
                <c:pt idx="551" formatCode="0.0">
                  <c:v>0.47927348779353363</c:v>
                </c:pt>
                <c:pt idx="552" formatCode="0.0">
                  <c:v>1.0020299675730062</c:v>
                </c:pt>
                <c:pt idx="553" formatCode="0.0">
                  <c:v>0.61856851078254704</c:v>
                </c:pt>
                <c:pt idx="554" formatCode="0.0">
                  <c:v>1.0186053633995227</c:v>
                </c:pt>
                <c:pt idx="555" formatCode="0.0">
                  <c:v>0.22214229204185923</c:v>
                </c:pt>
                <c:pt idx="556" formatCode="0.0">
                  <c:v>1.4970206589230524</c:v>
                </c:pt>
                <c:pt idx="557" formatCode="0.0">
                  <c:v>1.1478209366145564</c:v>
                </c:pt>
                <c:pt idx="558" formatCode="0.0">
                  <c:v>0</c:v>
                </c:pt>
                <c:pt idx="559" formatCode="0.0">
                  <c:v>1.4699124610266956</c:v>
                </c:pt>
                <c:pt idx="560" formatCode="0.0">
                  <c:v>1.126536639315096</c:v>
                </c:pt>
                <c:pt idx="561" formatCode="0.0">
                  <c:v>0.34132162241503361</c:v>
                </c:pt>
                <c:pt idx="562" formatCode="0.0">
                  <c:v>0.96461015097713654</c:v>
                </c:pt>
                <c:pt idx="563" formatCode="0.0">
                  <c:v>0.83144168941595087</c:v>
                </c:pt>
                <c:pt idx="564" formatCode="0.0">
                  <c:v>0.20563563774081198</c:v>
                </c:pt>
                <c:pt idx="565" formatCode="0.0">
                  <c:v>1.6201545531585164</c:v>
                </c:pt>
                <c:pt idx="566" formatCode="0.0">
                  <c:v>8.8633885238652121E-2</c:v>
                </c:pt>
                <c:pt idx="567" formatCode="0.0">
                  <c:v>1.4720327047438548</c:v>
                </c:pt>
                <c:pt idx="568" formatCode="0.0">
                  <c:v>0.89113675170329865</c:v>
                </c:pt>
                <c:pt idx="569" formatCode="0.0">
                  <c:v>1.0663863892722041</c:v>
                </c:pt>
                <c:pt idx="570" formatCode="0.0">
                  <c:v>1.0756650111252013</c:v>
                </c:pt>
                <c:pt idx="571" formatCode="0.0">
                  <c:v>0.10166649774517932</c:v>
                </c:pt>
                <c:pt idx="572" formatCode="0.0">
                  <c:v>0.78530324877274471</c:v>
                </c:pt>
                <c:pt idx="573" formatCode="0.0">
                  <c:v>0.52517272058470144</c:v>
                </c:pt>
                <c:pt idx="574" formatCode="0.0">
                  <c:v>0.80719080721158831</c:v>
                </c:pt>
                <c:pt idx="575" formatCode="0.0">
                  <c:v>0.71979618808110901</c:v>
                </c:pt>
                <c:pt idx="576" formatCode="0.0">
                  <c:v>1.00592365554801</c:v>
                </c:pt>
                <c:pt idx="577" formatCode="0.0">
                  <c:v>0.4294267048586099</c:v>
                </c:pt>
                <c:pt idx="578" formatCode="0.0">
                  <c:v>1.4454099004557122</c:v>
                </c:pt>
                <c:pt idx="579" formatCode="0.0">
                  <c:v>0.92463353227283729</c:v>
                </c:pt>
                <c:pt idx="580" formatCode="0.0">
                  <c:v>0</c:v>
                </c:pt>
                <c:pt idx="581" formatCode="0.0">
                  <c:v>1.3626306342580847</c:v>
                </c:pt>
                <c:pt idx="582" formatCode="0.0">
                  <c:v>0.90748784833716079</c:v>
                </c:pt>
                <c:pt idx="583" formatCode="0.0">
                  <c:v>0.27495352916766602</c:v>
                </c:pt>
                <c:pt idx="584" formatCode="0.0">
                  <c:v>0.77704706606491558</c:v>
                </c:pt>
                <c:pt idx="585" formatCode="0.0">
                  <c:v>0.66977247202951595</c:v>
                </c:pt>
                <c:pt idx="586" formatCode="0.0">
                  <c:v>0.16565093040232076</c:v>
                </c:pt>
                <c:pt idx="587" formatCode="0.0">
                  <c:v>1.4882194931561996</c:v>
                </c:pt>
                <c:pt idx="588" formatCode="0.0">
                  <c:v>7.1399518664469752E-2</c:v>
                </c:pt>
                <c:pt idx="589" formatCode="0.0">
                  <c:v>1.3789516929722758</c:v>
                </c:pt>
                <c:pt idx="590" formatCode="0.0">
                  <c:v>1.4757227278022871</c:v>
                </c:pt>
                <c:pt idx="591" formatCode="0.0">
                  <c:v>0.96354589466410268</c:v>
                </c:pt>
                <c:pt idx="592" formatCode="0.0">
                  <c:v>1.1318930085821433</c:v>
                </c:pt>
                <c:pt idx="593" formatCode="0.0">
                  <c:v>8.1898012072505563E-2</c:v>
                </c:pt>
                <c:pt idx="594" formatCode="0.0">
                  <c:v>0.63260539484471101</c:v>
                </c:pt>
                <c:pt idx="595" formatCode="0.0">
                  <c:v>0.65226575699181288</c:v>
                </c:pt>
                <c:pt idx="596" formatCode="0.0">
                  <c:v>1.0999386828106321</c:v>
                </c:pt>
                <c:pt idx="597" formatCode="0.0">
                  <c:v>0.69423362442197523</c:v>
                </c:pt>
                <c:pt idx="598" formatCode="0.0">
                  <c:v>1.0192068297691581</c:v>
                </c:pt>
                <c:pt idx="599" formatCode="0.0">
                  <c:v>0.81793605666753344</c:v>
                </c:pt>
                <c:pt idx="600" formatCode="0.0">
                  <c:v>1.1643579753671016</c:v>
                </c:pt>
                <c:pt idx="601" formatCode="0.0">
                  <c:v>1.0818377072203926</c:v>
                </c:pt>
                <c:pt idx="602" formatCode="0.0">
                  <c:v>0</c:v>
                </c:pt>
                <c:pt idx="603" formatCode="0.0">
                  <c:v>1.3270734457524815</c:v>
                </c:pt>
                <c:pt idx="604" formatCode="0.0">
                  <c:v>1.0223837305642451</c:v>
                </c:pt>
                <c:pt idx="605" formatCode="0.0">
                  <c:v>0.62681685256884367</c:v>
                </c:pt>
                <c:pt idx="606" formatCode="0.0">
                  <c:v>0.62595458099673762</c:v>
                </c:pt>
                <c:pt idx="607" formatCode="0.0">
                  <c:v>0.53953893580155454</c:v>
                </c:pt>
                <c:pt idx="608" formatCode="0.0">
                  <c:v>0.13344102726853616</c:v>
                </c:pt>
                <c:pt idx="609" formatCode="0.0">
                  <c:v>1.1988434805980497</c:v>
                </c:pt>
                <c:pt idx="610" formatCode="0.0">
                  <c:v>5.7516278924156193E-2</c:v>
                </c:pt>
                <c:pt idx="611" formatCode="0.0">
                  <c:v>1.1108221971165555</c:v>
                </c:pt>
                <c:pt idx="612" formatCode="0.0">
                  <c:v>1.1887766418407313</c:v>
                </c:pt>
                <c:pt idx="613" formatCode="0.0">
                  <c:v>0.92935022146017254</c:v>
                </c:pt>
                <c:pt idx="614" formatCode="0.0">
                  <c:v>0.9118027013578377</c:v>
                </c:pt>
                <c:pt idx="615" formatCode="0.0">
                  <c:v>6.5973398613962814E-2</c:v>
                </c:pt>
                <c:pt idx="616" formatCode="0.0">
                  <c:v>0.50959879029157273</c:v>
                </c:pt>
                <c:pt idx="617" formatCode="0.0">
                  <c:v>0.52543630424340482</c:v>
                </c:pt>
                <c:pt idx="618" formatCode="0.0">
                  <c:v>0.88606171670856482</c:v>
                </c:pt>
                <c:pt idx="619" formatCode="0.0">
                  <c:v>0.55924375300659113</c:v>
                </c:pt>
                <c:pt idx="620" formatCode="0.0">
                  <c:v>0.82102772398071078</c:v>
                </c:pt>
                <c:pt idx="621" formatCode="0.0">
                  <c:v>0.65889293453773523</c:v>
                </c:pt>
                <c:pt idx="622" formatCode="0.0">
                  <c:v>0.93795503571238736</c:v>
                </c:pt>
                <c:pt idx="623" formatCode="0.0">
                  <c:v>0.87148037526087185</c:v>
                </c:pt>
                <c:pt idx="624" formatCode="0.0">
                  <c:v>0</c:v>
                </c:pt>
                <c:pt idx="625" formatCode="0.0">
                  <c:v>1.0690313868561656</c:v>
                </c:pt>
                <c:pt idx="626" formatCode="0.0">
                  <c:v>0.82358689406564201</c:v>
                </c:pt>
                <c:pt idx="627" formatCode="0.0">
                  <c:v>0.50493579790267962</c:v>
                </c:pt>
                <c:pt idx="628" formatCode="0.0">
                  <c:v>0.50424119024737202</c:v>
                </c:pt>
                <c:pt idx="629" formatCode="0.0">
                  <c:v>0.43462858717347452</c:v>
                </c:pt>
                <c:pt idx="630" formatCode="0.0">
                  <c:v>0.10749416085520969</c:v>
                </c:pt>
                <c:pt idx="631" formatCode="0.0">
                  <c:v>0.96573502603731776</c:v>
                </c:pt>
                <c:pt idx="632" formatCode="0.0">
                  <c:v>1.8569324474713047</c:v>
                </c:pt>
                <c:pt idx="633" formatCode="0.0">
                  <c:v>0.89482899212166978</c:v>
                </c:pt>
                <c:pt idx="634" formatCode="0.0">
                  <c:v>0.95762562814947816</c:v>
                </c:pt>
                <c:pt idx="635" formatCode="0.0">
                  <c:v>0.74864323395402788</c:v>
                </c:pt>
                <c:pt idx="636" formatCode="0.0">
                  <c:v>0.73450773164936922</c:v>
                </c:pt>
                <c:pt idx="637" formatCode="0.0">
                  <c:v>1.6800969691564176</c:v>
                </c:pt>
                <c:pt idx="638" formatCode="0.0">
                  <c:v>1.4728587021311945</c:v>
                </c:pt>
                <c:pt idx="639" formatCode="0.0">
                  <c:v>1.2730311220877779</c:v>
                </c:pt>
                <c:pt idx="640" formatCode="0.0">
                  <c:v>0.71377193845967724</c:v>
                </c:pt>
                <c:pt idx="641" formatCode="0.0">
                  <c:v>1.6107502875774609</c:v>
                </c:pt>
                <c:pt idx="642" formatCode="0.0">
                  <c:v>0.66138344431779483</c:v>
                </c:pt>
                <c:pt idx="643" formatCode="0.0">
                  <c:v>1.4385041194896599</c:v>
                </c:pt>
                <c:pt idx="644" formatCode="0.0">
                  <c:v>1.5883300458019753</c:v>
                </c:pt>
                <c:pt idx="645" formatCode="0.0">
                  <c:v>1.2808401462714729</c:v>
                </c:pt>
                <c:pt idx="646" formatCode="0.0">
                  <c:v>0</c:v>
                </c:pt>
                <c:pt idx="647" formatCode="0.0">
                  <c:v>1.7750054225813443</c:v>
                </c:pt>
                <c:pt idx="648" formatCode="0.0">
                  <c:v>1.5543260298413131</c:v>
                </c:pt>
                <c:pt idx="649" formatCode="0.0">
                  <c:v>2.1635814665144277</c:v>
                </c:pt>
                <c:pt idx="650" formatCode="0.0">
                  <c:v>0.40619429214371638</c:v>
                </c:pt>
                <c:pt idx="651" formatCode="0.0">
                  <c:v>0.35011747300085444</c:v>
                </c:pt>
                <c:pt idx="652" formatCode="0.0">
                  <c:v>8.6592518466696702E-2</c:v>
                </c:pt>
                <c:pt idx="653" formatCode="0.0">
                  <c:v>1.353797036132476</c:v>
                </c:pt>
                <c:pt idx="654" formatCode="0.0">
                  <c:v>2.0152551851596843</c:v>
                </c:pt>
                <c:pt idx="655" formatCode="0.0">
                  <c:v>0.72083446587578959</c:v>
                </c:pt>
                <c:pt idx="656" formatCode="0.0">
                  <c:v>0.77142064489819073</c:v>
                </c:pt>
                <c:pt idx="657" formatCode="0.0">
                  <c:v>0.60307371624074468</c:v>
                </c:pt>
                <c:pt idx="658" formatCode="0.0">
                  <c:v>1.6583796555536354</c:v>
                </c:pt>
                <c:pt idx="659" formatCode="0.0">
                  <c:v>2.1788384969442909</c:v>
                </c:pt>
                <c:pt idx="660" formatCode="0.0">
                  <c:v>1.1864695100501288</c:v>
                </c:pt>
                <c:pt idx="661" formatCode="0.0">
                  <c:v>1.8224746462579564</c:v>
                </c:pt>
                <c:pt idx="662" formatCode="0.0">
                  <c:v>0.57498295042585112</c:v>
                </c:pt>
                <c:pt idx="663" formatCode="0.0">
                  <c:v>1.741245110784188</c:v>
                </c:pt>
                <c:pt idx="664" formatCode="0.0">
                  <c:v>0.53278110792266808</c:v>
                </c:pt>
                <c:pt idx="665" formatCode="0.0">
                  <c:v>1.1587949851444483</c:v>
                </c:pt>
                <c:pt idx="666" formatCode="0.0">
                  <c:v>1.8817513841800464</c:v>
                </c:pt>
                <c:pt idx="667" formatCode="0.0">
                  <c:v>1.5821488040395038</c:v>
                </c:pt>
                <c:pt idx="668" formatCode="0.0">
                  <c:v>0</c:v>
                </c:pt>
                <c:pt idx="669" formatCode="0.0">
                  <c:v>1.4298654793016388</c:v>
                </c:pt>
                <c:pt idx="670" formatCode="0.0">
                  <c:v>1.6666491457548462</c:v>
                </c:pt>
                <c:pt idx="671" formatCode="0.0">
                  <c:v>2.2652367790070533</c:v>
                </c:pt>
                <c:pt idx="672" formatCode="0.0">
                  <c:v>1.3247311878226427</c:v>
                </c:pt>
                <c:pt idx="673" formatCode="0.0">
                  <c:v>0.28203907547291057</c:v>
                </c:pt>
                <c:pt idx="674" formatCode="0.0">
                  <c:v>6.9755084320394567E-2</c:v>
                </c:pt>
                <c:pt idx="675" formatCode="0.0">
                  <c:v>1.6676437264977899</c:v>
                </c:pt>
                <c:pt idx="676" formatCode="0.0">
                  <c:v>2.2295671673039177</c:v>
                </c:pt>
                <c:pt idx="677" formatCode="0.0">
                  <c:v>0.58067220862216384</c:v>
                </c:pt>
                <c:pt idx="678" formatCode="0.0">
                  <c:v>0.62142218616798706</c:v>
                </c:pt>
                <c:pt idx="679" formatCode="0.0">
                  <c:v>0.48580938252726658</c:v>
                </c:pt>
                <c:pt idx="680" formatCode="0.0">
                  <c:v>1.7550396075618979</c:v>
                </c:pt>
                <c:pt idx="681" formatCode="0.0">
                  <c:v>1.7551754558717898</c:v>
                </c:pt>
                <c:pt idx="682" formatCode="0.0">
                  <c:v>1.5258596927281103</c:v>
                </c:pt>
                <c:pt idx="683" formatCode="0.0">
                  <c:v>1.9306212500303435</c:v>
                </c:pt>
                <c:pt idx="684" formatCode="0.0">
                  <c:v>2.2148928110414601</c:v>
                </c:pt>
                <c:pt idx="685" formatCode="0.0">
                  <c:v>2.1111682537214391</c:v>
                </c:pt>
                <c:pt idx="686" formatCode="0.0">
                  <c:v>0.42918478138214927</c:v>
                </c:pt>
                <c:pt idx="687" formatCode="0.0">
                  <c:v>1.5046280581790146</c:v>
                </c:pt>
                <c:pt idx="688" formatCode="0.0">
                  <c:v>1.9771535741597122</c:v>
                </c:pt>
                <c:pt idx="689" formatCode="0.0">
                  <c:v>2.051302687359696</c:v>
                </c:pt>
                <c:pt idx="690" formatCode="0.0">
                  <c:v>3.6249999999999996</c:v>
                </c:pt>
                <c:pt idx="691" formatCode="0.0">
                  <c:v>1.7562519143196027</c:v>
                </c:pt>
                <c:pt idx="692" formatCode="0.0">
                  <c:v>1.9559873189380885</c:v>
                </c:pt>
                <c:pt idx="693" formatCode="0.0">
                  <c:v>2.1297436509979661</c:v>
                </c:pt>
                <c:pt idx="694" formatCode="0.0">
                  <c:v>1.0671445679682399</c:v>
                </c:pt>
                <c:pt idx="695" formatCode="0.0">
                  <c:v>0.22719814413095574</c:v>
                </c:pt>
                <c:pt idx="696" formatCode="0.0">
                  <c:v>5.6191595702540072E-2</c:v>
                </c:pt>
                <c:pt idx="697" formatCode="0.0">
                  <c:v>1.8128157170667276</c:v>
                </c:pt>
                <c:pt idx="698" formatCode="0.0">
                  <c:v>2.4585259828894923</c:v>
                </c:pt>
                <c:pt idx="699" formatCode="0.0">
                  <c:v>1.6689939567518555</c:v>
                </c:pt>
                <c:pt idx="700" formatCode="0.0">
                  <c:v>2.158997642065335</c:v>
                </c:pt>
                <c:pt idx="701" formatCode="0.0">
                  <c:v>1.8232559375318365</c:v>
                </c:pt>
                <c:pt idx="702" formatCode="0.0">
                  <c:v>1.4137819060915289</c:v>
                </c:pt>
                <c:pt idx="703" formatCode="0.0">
                  <c:v>2.0763349488649019</c:v>
                </c:pt>
                <c:pt idx="704" formatCode="0.0">
                  <c:v>1.6036834019077504</c:v>
                </c:pt>
                <c:pt idx="705" formatCode="0.0">
                  <c:v>1.5552226736355543</c:v>
                </c:pt>
                <c:pt idx="706" formatCode="0.0">
                  <c:v>1.7842192088945095</c:v>
                </c:pt>
                <c:pt idx="707" formatCode="0.0">
                  <c:v>1.7006633154978259</c:v>
                </c:pt>
                <c:pt idx="708" formatCode="0.0">
                  <c:v>0.34573218500228692</c:v>
                </c:pt>
                <c:pt idx="709" formatCode="0.0">
                  <c:v>1.2120614913108727</c:v>
                </c:pt>
                <c:pt idx="710" formatCode="0.0">
                  <c:v>1.5927070458508792</c:v>
                </c:pt>
                <c:pt idx="711" formatCode="0.0">
                  <c:v>1.652438275928644</c:v>
                </c:pt>
                <c:pt idx="712" formatCode="0.0">
                  <c:v>2.9201388888888888</c:v>
                </c:pt>
                <c:pt idx="713" formatCode="0.0">
                  <c:v>1.4147584865352356</c:v>
                </c:pt>
                <c:pt idx="714" formatCode="0.0">
                  <c:v>1.5756564513667934</c:v>
                </c:pt>
                <c:pt idx="715" formatCode="0.0">
                  <c:v>1.7156268299705837</c:v>
                </c:pt>
                <c:pt idx="716" formatCode="0.0">
                  <c:v>0.85964423530774869</c:v>
                </c:pt>
                <c:pt idx="717" formatCode="0.0">
                  <c:v>0.18302072721660326</c:v>
                </c:pt>
                <c:pt idx="718" formatCode="0.0">
                  <c:v>4.5265452093712834E-2</c:v>
                </c:pt>
                <c:pt idx="719" formatCode="0.0">
                  <c:v>1.4603237720815305</c:v>
                </c:pt>
                <c:pt idx="720" formatCode="0.0">
                  <c:v>1.9804792639943134</c:v>
                </c:pt>
                <c:pt idx="721" formatCode="0.0">
                  <c:v>1.3444673540501058</c:v>
                </c:pt>
                <c:pt idx="722" formatCode="0.0">
                  <c:v>1.7391925449970753</c:v>
                </c:pt>
                <c:pt idx="723" formatCode="0.0">
                  <c:v>1.468733949678424</c:v>
                </c:pt>
                <c:pt idx="724" formatCode="0.0">
                  <c:v>1.1388798687959538</c:v>
                </c:pt>
                <c:pt idx="725" formatCode="0.0">
                  <c:v>1.6726031532522823</c:v>
                </c:pt>
                <c:pt idx="726" formatCode="0.0">
                  <c:v>1.2918560737590212</c:v>
                </c:pt>
                <c:pt idx="727" formatCode="0.0">
                  <c:v>1.4223415840288425</c:v>
                </c:pt>
                <c:pt idx="728" formatCode="0.0">
                  <c:v>1.4372876960539107</c:v>
                </c:pt>
                <c:pt idx="729" formatCode="0.0">
                  <c:v>1.4413669083496763</c:v>
                </c:pt>
                <c:pt idx="730" formatCode="0.0">
                  <c:v>0.73482767908566593</c:v>
                </c:pt>
                <c:pt idx="731" formatCode="0.0">
                  <c:v>1.302887916992912</c:v>
                </c:pt>
                <c:pt idx="732" formatCode="0.0">
                  <c:v>1.2830140091576527</c:v>
                </c:pt>
                <c:pt idx="733" formatCode="0.0">
                  <c:v>1.4006241965666344</c:v>
                </c:pt>
                <c:pt idx="734" formatCode="0.0">
                  <c:v>2.3523341049382713</c:v>
                </c:pt>
                <c:pt idx="735" formatCode="0.0">
                  <c:v>1.3184957265271322</c:v>
                </c:pt>
                <c:pt idx="736" formatCode="0.0">
                  <c:v>1.3504914692043983</c:v>
                </c:pt>
                <c:pt idx="737" formatCode="0.0">
                  <c:v>1.5692289883251538</c:v>
                </c:pt>
                <c:pt idx="738" formatCode="0.0">
                  <c:v>1.0277148573859043</c:v>
                </c:pt>
                <c:pt idx="739" formatCode="0.0">
                  <c:v>0.14743336359115261</c:v>
                </c:pt>
                <c:pt idx="740" formatCode="0.0">
                  <c:v>3.6463836408824224E-2</c:v>
                </c:pt>
                <c:pt idx="741" formatCode="0.0">
                  <c:v>1.2276203459428192</c:v>
                </c:pt>
                <c:pt idx="742" formatCode="0.0">
                  <c:v>1.675373788315071</c:v>
                </c:pt>
                <c:pt idx="743" formatCode="0.0">
                  <c:v>1.1985926304914225</c:v>
                </c:pt>
                <c:pt idx="744" formatCode="0.0">
                  <c:v>1.5303571514893719</c:v>
                </c:pt>
                <c:pt idx="745" formatCode="0.0">
                  <c:v>1.2765014150913041</c:v>
                </c:pt>
                <c:pt idx="746" formatCode="0.0">
                  <c:v>0.91743100541896294</c:v>
                </c:pt>
                <c:pt idx="747" formatCode="0.0">
                  <c:v>1.3473747623421162</c:v>
                </c:pt>
                <c:pt idx="748" formatCode="0.0">
                  <c:v>1.0406618371947671</c:v>
                </c:pt>
                <c:pt idx="749" formatCode="0.0">
                  <c:v>1.1457751649121233</c:v>
                </c:pt>
                <c:pt idx="750" formatCode="0.0">
                  <c:v>1.1578150884878724</c:v>
                </c:pt>
                <c:pt idx="751" formatCode="0.0">
                  <c:v>1.161101120615017</c:v>
                </c:pt>
                <c:pt idx="752" formatCode="0.0">
                  <c:v>0.59194451926345315</c:v>
                </c:pt>
                <c:pt idx="753" formatCode="0.0">
                  <c:v>1.0495485997998457</c:v>
                </c:pt>
                <c:pt idx="754" formatCode="0.0">
                  <c:v>1.0335390629325538</c:v>
                </c:pt>
                <c:pt idx="755" formatCode="0.0">
                  <c:v>1.1282806027897887</c:v>
                </c:pt>
                <c:pt idx="756" formatCode="0.0">
                  <c:v>1.89493580675583</c:v>
                </c:pt>
                <c:pt idx="757" formatCode="0.0">
                  <c:v>1.0621215574801901</c:v>
                </c:pt>
                <c:pt idx="758" formatCode="0.0">
                  <c:v>1.0878959057479876</c:v>
                </c:pt>
                <c:pt idx="759" formatCode="0.0">
                  <c:v>1.2641011294841518</c:v>
                </c:pt>
                <c:pt idx="760" formatCode="0.0">
                  <c:v>0.8278814128942007</c:v>
                </c:pt>
                <c:pt idx="761" formatCode="0.0">
                  <c:v>0.11876576511509518</c:v>
                </c:pt>
                <c:pt idx="762" formatCode="0.0">
                  <c:v>2.9373645995997292E-2</c:v>
                </c:pt>
                <c:pt idx="763" formatCode="0.0">
                  <c:v>0.98891638978727103</c:v>
                </c:pt>
                <c:pt idx="764" formatCode="0.0">
                  <c:v>1.349606662809363</c:v>
                </c:pt>
                <c:pt idx="765" formatCode="0.0">
                  <c:v>0.96553295234031256</c:v>
                </c:pt>
                <c:pt idx="766" formatCode="0.0">
                  <c:v>1.2327877053664384</c:v>
                </c:pt>
                <c:pt idx="767" formatCode="0.0">
                  <c:v>1.0282928066013284</c:v>
                </c:pt>
                <c:pt idx="768" formatCode="0.0">
                  <c:v>0.73904164325416466</c:v>
                </c:pt>
                <c:pt idx="769" formatCode="0.0">
                  <c:v>1.0853852252200382</c:v>
                </c:pt>
                <c:pt idx="770" formatCode="0.0">
                  <c:v>0.8383109244068957</c:v>
                </c:pt>
                <c:pt idx="771" formatCode="0.0">
                  <c:v>1.0320511597160731</c:v>
                </c:pt>
                <c:pt idx="772" formatCode="0.0">
                  <c:v>0.93268437683745298</c:v>
                </c:pt>
                <c:pt idx="773" formatCode="0.0">
                  <c:v>0.93533145827320818</c:v>
                </c:pt>
                <c:pt idx="774" formatCode="0.0">
                  <c:v>0.47684419607333728</c:v>
                </c:pt>
                <c:pt idx="775" formatCode="0.0">
                  <c:v>0.84546970539432031</c:v>
                </c:pt>
                <c:pt idx="776" formatCode="0.0">
                  <c:v>0.83257313402900168</c:v>
                </c:pt>
                <c:pt idx="777" formatCode="0.0">
                  <c:v>0.97176041215323594</c:v>
                </c:pt>
                <c:pt idx="778" formatCode="0.0">
                  <c:v>1.5264760665533075</c:v>
                </c:pt>
                <c:pt idx="779" formatCode="0.0">
                  <c:v>0.90906328616428811</c:v>
                </c:pt>
                <c:pt idx="780" formatCode="0.0">
                  <c:v>0.91940249735972757</c:v>
                </c:pt>
                <c:pt idx="781" formatCode="0.0">
                  <c:v>1.0183036876400111</c:v>
                </c:pt>
                <c:pt idx="782" formatCode="0.0">
                  <c:v>0.73350996108840882</c:v>
                </c:pt>
                <c:pt idx="783" formatCode="0.0">
                  <c:v>9.5672421898271118E-2</c:v>
                </c:pt>
                <c:pt idx="784" formatCode="0.0">
                  <c:v>2.3662103718997816E-2</c:v>
                </c:pt>
                <c:pt idx="785" formatCode="0.0">
                  <c:v>0.85203649944034121</c:v>
                </c:pt>
                <c:pt idx="786" formatCode="0.0">
                  <c:v>1.0871831450408758</c:v>
                </c:pt>
                <c:pt idx="787" formatCode="0.0">
                  <c:v>0.77779043382969626</c:v>
                </c:pt>
                <c:pt idx="788" formatCode="0.0">
                  <c:v>0.99307898487851975</c:v>
                </c:pt>
                <c:pt idx="789" formatCode="0.0">
                  <c:v>0.97332777555853889</c:v>
                </c:pt>
                <c:pt idx="790" formatCode="0.0">
                  <c:v>0.59533910151029934</c:v>
                </c:pt>
                <c:pt idx="791" formatCode="0.0">
                  <c:v>0.8743380980939196</c:v>
                </c:pt>
                <c:pt idx="792" formatCode="0.0">
                  <c:v>1.5778145816168387</c:v>
                </c:pt>
                <c:pt idx="793" formatCode="0.0">
                  <c:v>0.83137454532683674</c:v>
                </c:pt>
                <c:pt idx="794" formatCode="0.0">
                  <c:v>0.75132908134128151</c:v>
                </c:pt>
                <c:pt idx="795" formatCode="0.0">
                  <c:v>1.0809145263862747</c:v>
                </c:pt>
                <c:pt idx="796" formatCode="0.0">
                  <c:v>1.1412362011454156</c:v>
                </c:pt>
                <c:pt idx="797" formatCode="0.0">
                  <c:v>1.6903176059846712</c:v>
                </c:pt>
                <c:pt idx="798" formatCode="0.0">
                  <c:v>0.67068391352336254</c:v>
                </c:pt>
                <c:pt idx="799" formatCode="0.0">
                  <c:v>1.3904220126730256</c:v>
                </c:pt>
                <c:pt idx="800" formatCode="0.0">
                  <c:v>1.2296612758346088</c:v>
                </c:pt>
                <c:pt idx="801" formatCode="0.0">
                  <c:v>1.3710470067100184</c:v>
                </c:pt>
                <c:pt idx="802" formatCode="0.0">
                  <c:v>1.2877148858478116</c:v>
                </c:pt>
                <c:pt idx="803" formatCode="0.0">
                  <c:v>1.5304092673639558</c:v>
                </c:pt>
                <c:pt idx="804" formatCode="0.0">
                  <c:v>1.5965438740624727</c:v>
                </c:pt>
                <c:pt idx="805" formatCode="0.0">
                  <c:v>0.92360784910285054</c:v>
                </c:pt>
                <c:pt idx="806" formatCode="0.0">
                  <c:v>1.9061139106970462E-2</c:v>
                </c:pt>
                <c:pt idx="807" formatCode="0.0">
                  <c:v>1.3763726901313638</c:v>
                </c:pt>
                <c:pt idx="808" formatCode="0.0">
                  <c:v>1.6988198986274077</c:v>
                </c:pt>
                <c:pt idx="809" formatCode="0.0">
                  <c:v>1.2020437715237215</c:v>
                </c:pt>
                <c:pt idx="810" formatCode="0.0">
                  <c:v>0.79998029337436305</c:v>
                </c:pt>
                <c:pt idx="811" formatCode="0.0">
                  <c:v>1.3085877718982584</c:v>
                </c:pt>
                <c:pt idx="812" formatCode="0.0">
                  <c:v>0.87348730982894329</c:v>
                </c:pt>
                <c:pt idx="813" formatCode="0.0">
                  <c:v>0.70432791235343528</c:v>
                </c:pt>
                <c:pt idx="814" formatCode="0.0">
                  <c:v>1.2710173018580089</c:v>
                </c:pt>
                <c:pt idx="815" formatCode="0.0">
                  <c:v>0.66971838373550741</c:v>
                </c:pt>
                <c:pt idx="816" formatCode="0.0">
                  <c:v>1.2946930268540449</c:v>
                </c:pt>
                <c:pt idx="817" formatCode="0.0">
                  <c:v>0.87073670181116591</c:v>
                </c:pt>
                <c:pt idx="818" formatCode="0.0">
                  <c:v>1.6120260017459158</c:v>
                </c:pt>
                <c:pt idx="819" formatCode="0.0">
                  <c:v>1.3616447381543184</c:v>
                </c:pt>
                <c:pt idx="820" formatCode="0.0">
                  <c:v>0.54027315256048647</c:v>
                </c:pt>
                <c:pt idx="821" formatCode="0.0">
                  <c:v>1.3141188987857835</c:v>
                </c:pt>
                <c:pt idx="822" formatCode="0.0">
                  <c:v>0.99056047220010157</c:v>
                </c:pt>
                <c:pt idx="823" formatCode="0.0">
                  <c:v>1.5971334718234163</c:v>
                </c:pt>
                <c:pt idx="824" formatCode="0.0">
                  <c:v>1.0373258802662928</c:v>
                </c:pt>
                <c:pt idx="825" formatCode="0.0">
                  <c:v>1.2328296875987421</c:v>
                </c:pt>
                <c:pt idx="826" formatCode="0.0">
                  <c:v>1.2861047874392142</c:v>
                </c:pt>
                <c:pt idx="827" formatCode="0.0">
                  <c:v>0.74401743399951858</c:v>
                </c:pt>
                <c:pt idx="828" formatCode="0.0">
                  <c:v>1.5354806502837319E-2</c:v>
                </c:pt>
                <c:pt idx="829" formatCode="0.0">
                  <c:v>1.271544090870294</c:v>
                </c:pt>
                <c:pt idx="830" formatCode="0.0">
                  <c:v>1.5388537329565644</c:v>
                </c:pt>
                <c:pt idx="831" formatCode="0.0">
                  <c:v>0.96831303817188685</c:v>
                </c:pt>
                <c:pt idx="832" formatCode="0.0">
                  <c:v>0.64442856966268147</c:v>
                </c:pt>
                <c:pt idx="833" formatCode="0.0">
                  <c:v>1.5526735270979284</c:v>
                </c:pt>
                <c:pt idx="834" formatCode="0.0">
                  <c:v>1.0990091099586912</c:v>
                </c:pt>
                <c:pt idx="835" formatCode="0.0">
                  <c:v>0.56737526272915617</c:v>
                </c:pt>
                <c:pt idx="836" formatCode="0.0">
                  <c:v>1.348854139072805</c:v>
                </c:pt>
                <c:pt idx="837" formatCode="0.0">
                  <c:v>0.53949536467582537</c:v>
                </c:pt>
                <c:pt idx="838" formatCode="0.0">
                  <c:v>1.8182906367811671</c:v>
                </c:pt>
                <c:pt idx="839" formatCode="0.0">
                  <c:v>0.8533519563650136</c:v>
                </c:pt>
                <c:pt idx="840" formatCode="0.0">
                  <c:v>1.8364895002989079</c:v>
                </c:pt>
                <c:pt idx="841" formatCode="0.0">
                  <c:v>1.0968804835132009</c:v>
                </c:pt>
                <c:pt idx="842" formatCode="0.0">
                  <c:v>0.43522003956261412</c:v>
                </c:pt>
                <c:pt idx="843" formatCode="0.0">
                  <c:v>1.3407307378432682</c:v>
                </c:pt>
                <c:pt idx="844" formatCode="0.0">
                  <c:v>0.79795149149452616</c:v>
                </c:pt>
                <c:pt idx="845" formatCode="0.0">
                  <c:v>1.5781747174276679</c:v>
                </c:pt>
                <c:pt idx="846" formatCode="0.0">
                  <c:v>1.0071276626671253</c:v>
                </c:pt>
                <c:pt idx="847" formatCode="0.0">
                  <c:v>0.99311280389898671</c:v>
                </c:pt>
                <c:pt idx="848" formatCode="0.0">
                  <c:v>1.0360288565482558</c:v>
                </c:pt>
                <c:pt idx="849" formatCode="0.0">
                  <c:v>1.5508784472258903</c:v>
                </c:pt>
                <c:pt idx="850" formatCode="0.0">
                  <c:v>1.2369149682841175E-2</c:v>
                </c:pt>
                <c:pt idx="851" formatCode="0.0">
                  <c:v>1.0242994065344035</c:v>
                </c:pt>
                <c:pt idx="852" formatCode="0.0">
                  <c:v>1.6389058682261592</c:v>
                </c:pt>
                <c:pt idx="853" formatCode="0.0">
                  <c:v>0.78002994741624221</c:v>
                </c:pt>
                <c:pt idx="854" formatCode="0.0">
                  <c:v>0.51912301445049336</c:v>
                </c:pt>
                <c:pt idx="855" formatCode="0.0">
                  <c:v>1.512395769375213</c:v>
                </c:pt>
                <c:pt idx="856" formatCode="0.0">
                  <c:v>1.3841026526178155</c:v>
                </c:pt>
                <c:pt idx="857" formatCode="0.0">
                  <c:v>0.45705229497626471</c:v>
                </c:pt>
                <c:pt idx="858" formatCode="0.0">
                  <c:v>1.0865769453642042</c:v>
                </c:pt>
                <c:pt idx="859" formatCode="0.0">
                  <c:v>0.43459348821108157</c:v>
                </c:pt>
                <c:pt idx="860" formatCode="0.0">
                  <c:v>1.4647341240737179</c:v>
                </c:pt>
                <c:pt idx="861" formatCode="0.0">
                  <c:v>0.68742240929403864</c:v>
                </c:pt>
                <c:pt idx="862" formatCode="0.0">
                  <c:v>1.4793943196852313</c:v>
                </c:pt>
                <c:pt idx="863" formatCode="0.0">
                  <c:v>0.88359816727452289</c:v>
                </c:pt>
                <c:pt idx="864" formatCode="0.0">
                  <c:v>0.35059392075877249</c:v>
                </c:pt>
                <c:pt idx="865" formatCode="0.0">
                  <c:v>1.080033094373744</c:v>
                </c:pt>
                <c:pt idx="866" formatCode="0.0">
                  <c:v>0.64279425703725723</c:v>
                </c:pt>
                <c:pt idx="867" formatCode="0.0">
                  <c:v>1.2713074112611769</c:v>
                </c:pt>
                <c:pt idx="868" formatCode="0.0">
                  <c:v>0.81129728381518418</c:v>
                </c:pt>
                <c:pt idx="869" formatCode="0.0">
                  <c:v>0.80000753647418366</c:v>
                </c:pt>
                <c:pt idx="870" formatCode="0.0">
                  <c:v>0.83457880110831728</c:v>
                </c:pt>
                <c:pt idx="871" formatCode="0.0">
                  <c:v>1.2493187491541895</c:v>
                </c:pt>
                <c:pt idx="872" formatCode="0.0">
                  <c:v>9.9640372445109465E-3</c:v>
                </c:pt>
                <c:pt idx="873" formatCode="0.0">
                  <c:v>0.82513007748604728</c:v>
                </c:pt>
                <c:pt idx="874" formatCode="0.0">
                  <c:v>1.3202297271821839</c:v>
                </c:pt>
                <c:pt idx="875" formatCode="0.0">
                  <c:v>0.62835745764086182</c:v>
                </c:pt>
                <c:pt idx="876" formatCode="0.0">
                  <c:v>0.41818242830734181</c:v>
                </c:pt>
                <c:pt idx="877" formatCode="0.0">
                  <c:v>1.2183188142189216</c:v>
                </c:pt>
                <c:pt idx="878" formatCode="0.0">
                  <c:v>1.1149715812754624</c:v>
                </c:pt>
                <c:pt idx="879" formatCode="0.0">
                  <c:v>0.36818101539754661</c:v>
                </c:pt>
                <c:pt idx="880" formatCode="0.0">
                  <c:v>0.87529809487671995</c:v>
                </c:pt>
                <c:pt idx="881" formatCode="0.0">
                  <c:v>0.99135849171892476</c:v>
                </c:pt>
                <c:pt idx="882" formatCode="0.0">
                  <c:v>1.5776101164781253</c:v>
                </c:pt>
                <c:pt idx="883" formatCode="0.0">
                  <c:v>0.77263362406521485</c:v>
                </c:pt>
                <c:pt idx="884" formatCode="0.0">
                  <c:v>1.487176899778154</c:v>
                </c:pt>
                <c:pt idx="885" formatCode="0.0">
                  <c:v>1.3861116454063886</c:v>
                </c:pt>
                <c:pt idx="886" formatCode="0.0">
                  <c:v>0.28242288061123344</c:v>
                </c:pt>
                <c:pt idx="887" formatCode="0.0">
                  <c:v>0.87002665935662715</c:v>
                </c:pt>
                <c:pt idx="888" formatCode="0.0">
                  <c:v>0.51780648483556835</c:v>
                </c:pt>
                <c:pt idx="889" formatCode="0.0">
                  <c:v>1.2352046669587704</c:v>
                </c:pt>
                <c:pt idx="890" formatCode="0.0">
                  <c:v>0.65354503418445387</c:v>
                </c:pt>
                <c:pt idx="891" formatCode="0.0">
                  <c:v>0.90310404000248357</c:v>
                </c:pt>
                <c:pt idx="892" formatCode="0.0">
                  <c:v>1.2782647330238577</c:v>
                </c:pt>
                <c:pt idx="893" formatCode="0.0">
                  <c:v>1.0063956590408749</c:v>
                </c:pt>
                <c:pt idx="894" formatCode="0.0">
                  <c:v>8.0265855580782617E-3</c:v>
                </c:pt>
                <c:pt idx="895" formatCode="0.0">
                  <c:v>0.91208198607835078</c:v>
                </c:pt>
                <c:pt idx="896" formatCode="0.0">
                  <c:v>1.1748424152565995</c:v>
                </c:pt>
                <c:pt idx="897" formatCode="0.0">
                  <c:v>0.50617684087736092</c:v>
                </c:pt>
                <c:pt idx="898" formatCode="0.0">
                  <c:v>0.33686917835869201</c:v>
                </c:pt>
                <c:pt idx="899" formatCode="0.0">
                  <c:v>1.1857981119847667</c:v>
                </c:pt>
                <c:pt idx="900" formatCode="0.0">
                  <c:v>1.2538916427450213</c:v>
                </c:pt>
                <c:pt idx="901" formatCode="0.0">
                  <c:v>0.29659026240357922</c:v>
                </c:pt>
                <c:pt idx="902" formatCode="0.0">
                  <c:v>0.70510124309513555</c:v>
                </c:pt>
                <c:pt idx="903" formatCode="0.0">
                  <c:v>0.79859434055135603</c:v>
                </c:pt>
                <c:pt idx="904" formatCode="0.0">
                  <c:v>1.2708525938296009</c:v>
                </c:pt>
                <c:pt idx="905" formatCode="0.0">
                  <c:v>0.62239930827475642</c:v>
                </c:pt>
                <c:pt idx="906" formatCode="0.0">
                  <c:v>1.1980036137101797</c:v>
                </c:pt>
                <c:pt idx="907" formatCode="0.0">
                  <c:v>1.1165899365773688</c:v>
                </c:pt>
                <c:pt idx="908" formatCode="0.0">
                  <c:v>0.22750732049238245</c:v>
                </c:pt>
                <c:pt idx="909" formatCode="0.0">
                  <c:v>0.70085480892617191</c:v>
                </c:pt>
                <c:pt idx="910" formatCode="0.0">
                  <c:v>0.41712189056198562</c:v>
                </c:pt>
                <c:pt idx="911" formatCode="0.0">
                  <c:v>0.99502598171678724</c:v>
                </c:pt>
                <c:pt idx="912" formatCode="0.0">
                  <c:v>0.52646683309303233</c:v>
                </c:pt>
                <c:pt idx="913" formatCode="0.0">
                  <c:v>0.72750047666866735</c:v>
                </c:pt>
                <c:pt idx="914" formatCode="0.0">
                  <c:v>1.0297132571581076</c:v>
                </c:pt>
                <c:pt idx="915" formatCode="0.0">
                  <c:v>0.81070761422737136</c:v>
                </c:pt>
                <c:pt idx="916" formatCode="0.0">
                  <c:v>6.4658605884519334E-3</c:v>
                </c:pt>
                <c:pt idx="917" formatCode="0.0">
                  <c:v>0.73473271100756032</c:v>
                </c:pt>
                <c:pt idx="918" formatCode="0.0">
                  <c:v>0.94640083451226076</c:v>
                </c:pt>
                <c:pt idx="919" formatCode="0.0">
                  <c:v>0.40775356626231857</c:v>
                </c:pt>
                <c:pt idx="920" formatCode="0.0">
                  <c:v>0.27136683812227974</c:v>
                </c:pt>
                <c:pt idx="921" formatCode="0.0">
                  <c:v>0.95522625687661755</c:v>
                </c:pt>
                <c:pt idx="922" formatCode="0.0">
                  <c:v>1.0100793788779339</c:v>
                </c:pt>
                <c:pt idx="923" formatCode="0.0">
                  <c:v>0.23891993360288324</c:v>
                </c:pt>
                <c:pt idx="924" formatCode="0.0">
                  <c:v>0.56799822360441476</c:v>
                </c:pt>
                <c:pt idx="925" formatCode="0.0">
                  <c:v>0.71800554166968111</c:v>
                </c:pt>
                <c:pt idx="926" formatCode="0.0">
                  <c:v>1.0785231791103282</c:v>
                </c:pt>
                <c:pt idx="927" formatCode="0.0">
                  <c:v>0.58179813697134164</c:v>
                </c:pt>
                <c:pt idx="928" formatCode="0.0">
                  <c:v>0.96505846659986694</c:v>
                </c:pt>
                <c:pt idx="929" formatCode="0.0">
                  <c:v>0.89947522668732482</c:v>
                </c:pt>
                <c:pt idx="930" formatCode="0.0">
                  <c:v>0.18326978595219698</c:v>
                </c:pt>
                <c:pt idx="931" formatCode="0.0">
                  <c:v>0.58703538367968788</c:v>
                </c:pt>
                <c:pt idx="932" formatCode="0.0">
                  <c:v>0.33601485628604394</c:v>
                </c:pt>
                <c:pt idx="933" formatCode="0.0">
                  <c:v>0.82848130828725086</c:v>
                </c:pt>
                <c:pt idx="934" formatCode="0.0">
                  <c:v>0.44904707029427998</c:v>
                </c:pt>
                <c:pt idx="935" formatCode="0.0">
                  <c:v>0.67640710724897923</c:v>
                </c:pt>
                <c:pt idx="936" formatCode="0.0">
                  <c:v>0.82949123493291987</c:v>
                </c:pt>
                <c:pt idx="937" formatCode="0.0">
                  <c:v>0.65307002257204916</c:v>
                </c:pt>
                <c:pt idx="938" formatCode="0.0">
                  <c:v>5.2086099184751686E-3</c:v>
                </c:pt>
                <c:pt idx="939" formatCode="0.0">
                  <c:v>0.6299451781804728</c:v>
                </c:pt>
                <c:pt idx="940" formatCode="0.0">
                  <c:v>0.76237845002376559</c:v>
                </c:pt>
                <c:pt idx="941" formatCode="0.0">
                  <c:v>0.32846815060020107</c:v>
                </c:pt>
                <c:pt idx="942" formatCode="0.0">
                  <c:v>0.21860106404294755</c:v>
                </c:pt>
                <c:pt idx="943" formatCode="0.0">
                  <c:v>0.76948781803949751</c:v>
                </c:pt>
                <c:pt idx="944" formatCode="0.0">
                  <c:v>0.8136750552072245</c:v>
                </c:pt>
                <c:pt idx="945" formatCode="0.0">
                  <c:v>0.19246327984676706</c:v>
                </c:pt>
                <c:pt idx="946" formatCode="0.0">
                  <c:v>0.45755412457022299</c:v>
                </c:pt>
                <c:pt idx="947" formatCode="0.0">
                  <c:v>1.7272667339016743</c:v>
                </c:pt>
                <c:pt idx="948" formatCode="0.0">
                  <c:v>1.3421457120580726</c:v>
                </c:pt>
                <c:pt idx="949" formatCode="0.0">
                  <c:v>0.85207177567005377</c:v>
                </c:pt>
                <c:pt idx="950" formatCode="0.0">
                  <c:v>1.2502698903277372</c:v>
                </c:pt>
                <c:pt idx="951" formatCode="0.0">
                  <c:v>1.9673221401424075</c:v>
                </c:pt>
                <c:pt idx="952" formatCode="0.0">
                  <c:v>0.14763399423926979</c:v>
                </c:pt>
                <c:pt idx="953" formatCode="0.0">
                  <c:v>0.85496206951668574</c:v>
                </c:pt>
                <c:pt idx="954" formatCode="0.0">
                  <c:v>0.27067863423042432</c:v>
                </c:pt>
                <c:pt idx="955" formatCode="0.0">
                  <c:v>0.94224844266625518</c:v>
                </c:pt>
                <c:pt idx="956" formatCode="0.0">
                  <c:v>0.67086940732036759</c:v>
                </c:pt>
                <c:pt idx="957" formatCode="0.0">
                  <c:v>1.5425352787137665</c:v>
                </c:pt>
                <c:pt idx="958" formatCode="0.0">
                  <c:v>1.6650145330525246</c:v>
                </c:pt>
                <c:pt idx="959" formatCode="0.0">
                  <c:v>1.9790453536213313</c:v>
                </c:pt>
                <c:pt idx="960" formatCode="0.0">
                  <c:v>4.1958246565494415E-3</c:v>
                </c:pt>
                <c:pt idx="961" formatCode="0.0">
                  <c:v>0.87786933432588121</c:v>
                </c:pt>
                <c:pt idx="962" formatCode="0.0">
                  <c:v>0.98035791479689671</c:v>
                </c:pt>
                <c:pt idx="963" formatCode="0.0">
                  <c:v>0.2645993435390509</c:v>
                </c:pt>
                <c:pt idx="964" formatCode="0.0">
                  <c:v>0.17609530159015219</c:v>
                </c:pt>
                <c:pt idx="965" formatCode="0.0">
                  <c:v>0.61986518675403957</c:v>
                </c:pt>
                <c:pt idx="966" formatCode="0.0">
                  <c:v>0.65546046113915313</c:v>
                </c:pt>
                <c:pt idx="967" formatCode="0.0">
                  <c:v>0.1550398643210068</c:v>
                </c:pt>
                <c:pt idx="968" formatCode="0.0">
                  <c:v>0.36858526701490185</c:v>
                </c:pt>
                <c:pt idx="969" formatCode="0.0">
                  <c:v>1.8662973030836509</c:v>
                </c:pt>
                <c:pt idx="970" formatCode="0.0">
                  <c:v>1.0811729347134473</c:v>
                </c:pt>
                <c:pt idx="971" formatCode="0.0">
                  <c:v>0.6863911526230988</c:v>
                </c:pt>
                <c:pt idx="972" formatCode="0.0">
                  <c:v>1.7266526461051581</c:v>
                </c:pt>
                <c:pt idx="973" formatCode="0.0">
                  <c:v>1.9941644718293203</c:v>
                </c:pt>
                <c:pt idx="974" formatCode="0.0">
                  <c:v>1.4208598088633728</c:v>
                </c:pt>
                <c:pt idx="975" formatCode="0.0">
                  <c:v>1.2244763122407096</c:v>
                </c:pt>
                <c:pt idx="976" formatCode="0.0">
                  <c:v>0.21804667757450849</c:v>
                </c:pt>
                <c:pt idx="977" formatCode="0.0">
                  <c:v>1.2359669658257111</c:v>
                </c:pt>
                <c:pt idx="978" formatCode="0.0">
                  <c:v>1.2051994798077119</c:v>
                </c:pt>
                <c:pt idx="979" formatCode="0.0">
                  <c:v>1.7091546922747918</c:v>
                </c:pt>
                <c:pt idx="980" formatCode="0.0">
                  <c:v>1.3412617071812003</c:v>
                </c:pt>
                <c:pt idx="981" formatCode="0.0">
                  <c:v>2.3715655419518971</c:v>
                </c:pt>
                <c:pt idx="982" formatCode="0.0">
                  <c:v>3.3799698622203832E-3</c:v>
                </c:pt>
                <c:pt idx="983" formatCode="0.0">
                  <c:v>1.3858401476949926</c:v>
                </c:pt>
                <c:pt idx="984" formatCode="0.0">
                  <c:v>0.78973276469750009</c:v>
                </c:pt>
                <c:pt idx="985" formatCode="0.0">
                  <c:v>0.21314947118423544</c:v>
                </c:pt>
                <c:pt idx="986" formatCode="0.0">
                  <c:v>0.14185454850317816</c:v>
                </c:pt>
                <c:pt idx="987" formatCode="0.0">
                  <c:v>0.49933584488519855</c:v>
                </c:pt>
                <c:pt idx="988" formatCode="0.0">
                  <c:v>0.52800981591765117</c:v>
                </c:pt>
                <c:pt idx="989" formatCode="0.0">
                  <c:v>1.599718351492571</c:v>
                </c:pt>
                <c:pt idx="990" formatCode="0.0">
                  <c:v>0.29691590953978203</c:v>
                </c:pt>
                <c:pt idx="991" formatCode="0.0">
                  <c:v>1.7683916788926766</c:v>
                </c:pt>
                <c:pt idx="992" formatCode="0.0">
                  <c:v>2.0570406051278387</c:v>
                </c:pt>
                <c:pt idx="993" formatCode="0.0">
                  <c:v>0.55292620627971856</c:v>
                </c:pt>
                <c:pt idx="994" formatCode="0.0">
                  <c:v>1.3909146315847107</c:v>
                </c:pt>
                <c:pt idx="995" formatCode="0.0">
                  <c:v>1.8460341288363105</c:v>
                </c:pt>
                <c:pt idx="996" formatCode="0.0">
                  <c:v>2.0567484124758195</c:v>
                </c:pt>
                <c:pt idx="997" formatCode="0.0">
                  <c:v>1.6954200236719259</c:v>
                </c:pt>
                <c:pt idx="998" formatCode="0.0">
                  <c:v>0.17564871249057629</c:v>
                </c:pt>
                <c:pt idx="999" formatCode="0.0">
                  <c:v>1.3064523791382581</c:v>
                </c:pt>
                <c:pt idx="1000" formatCode="0.0">
                  <c:v>1.623061513336211</c:v>
                </c:pt>
                <c:pt idx="1001" formatCode="0.0">
                  <c:v>1.7202335760346252</c:v>
                </c:pt>
                <c:pt idx="1002" formatCode="0.0">
                  <c:v>1.5978484541387501</c:v>
                </c:pt>
                <c:pt idx="1003" formatCode="0.0">
                  <c:v>2.4634035069550624</c:v>
                </c:pt>
                <c:pt idx="1004" formatCode="0.0">
                  <c:v>2.7227535001219756E-3</c:v>
                </c:pt>
                <c:pt idx="1005" formatCode="0.0">
                  <c:v>1.5964713441265987</c:v>
                </c:pt>
                <c:pt idx="1006" formatCode="0.0">
                  <c:v>1.0566323272528106</c:v>
                </c:pt>
                <c:pt idx="1007" formatCode="0.0">
                  <c:v>0.17170374067618965</c:v>
                </c:pt>
                <c:pt idx="1008" formatCode="0.0">
                  <c:v>0.11427171962756019</c:v>
                </c:pt>
                <c:pt idx="1009" formatCode="0.0">
                  <c:v>0.40224276393529884</c:v>
                </c:pt>
                <c:pt idx="1010" formatCode="0.0">
                  <c:v>0.42534124060033018</c:v>
                </c:pt>
                <c:pt idx="1011" formatCode="0.0">
                  <c:v>1.2886620053690157</c:v>
                </c:pt>
                <c:pt idx="1012" formatCode="0.0">
                  <c:v>0.23918226046260216</c:v>
                </c:pt>
                <c:pt idx="1013" formatCode="0.0">
                  <c:v>1.4245377413302116</c:v>
                </c:pt>
                <c:pt idx="1014" formatCode="0.0">
                  <c:v>1.6570604874640922</c:v>
                </c:pt>
                <c:pt idx="1015" formatCode="0.0">
                  <c:v>0.44541277728088435</c:v>
                </c:pt>
                <c:pt idx="1016" formatCode="0.0">
                  <c:v>1.1204590087765727</c:v>
                </c:pt>
                <c:pt idx="1017" formatCode="0.0">
                  <c:v>1.4870830482292501</c:v>
                </c:pt>
                <c:pt idx="1018" formatCode="0.0">
                  <c:v>1.6568251100499658</c:v>
                </c:pt>
                <c:pt idx="1019" formatCode="0.0">
                  <c:v>1.3657550190690515</c:v>
                </c:pt>
                <c:pt idx="1020" formatCode="0.0">
                  <c:v>0.14149479617296423</c:v>
                </c:pt>
                <c:pt idx="1021" formatCode="0.0">
                  <c:v>1.0524199720835967</c:v>
                </c:pt>
                <c:pt idx="1022" formatCode="0.0">
                  <c:v>1.3074662190763922</c:v>
                </c:pt>
                <c:pt idx="1023" formatCode="0.0">
                  <c:v>1.3857437140278925</c:v>
                </c:pt>
                <c:pt idx="1024" formatCode="0.0">
                  <c:v>1.2871556991673265</c:v>
                </c:pt>
                <c:pt idx="1025" formatCode="0.0">
                  <c:v>2.0344955750663023</c:v>
                </c:pt>
                <c:pt idx="1026" formatCode="0.0">
                  <c:v>2.1933292084315918E-3</c:v>
                </c:pt>
                <c:pt idx="1027" formatCode="0.0">
                  <c:v>1.2860463605464267</c:v>
                </c:pt>
                <c:pt idx="1028" formatCode="0.0">
                  <c:v>0.85117604139809755</c:v>
                </c:pt>
                <c:pt idx="1029" formatCode="0.0">
                  <c:v>0.13831690221137502</c:v>
                </c:pt>
                <c:pt idx="1030" formatCode="0.0">
                  <c:v>9.2052218588867946E-2</c:v>
                </c:pt>
                <c:pt idx="1031" formatCode="0.0">
                  <c:v>0.32402889317010181</c:v>
                </c:pt>
                <c:pt idx="1032" formatCode="0.0">
                  <c:v>0.34263599937248818</c:v>
                </c:pt>
                <c:pt idx="1033" formatCode="0.0">
                  <c:v>1.0380888376583737</c:v>
                </c:pt>
                <c:pt idx="1034" formatCode="0.0">
                  <c:v>0.19267459870598508</c:v>
                </c:pt>
                <c:pt idx="1035" formatCode="0.0">
                  <c:v>1.397209610345973</c:v>
                </c:pt>
                <c:pt idx="1036" formatCode="0.0">
                  <c:v>1.3348542815682964</c:v>
                </c:pt>
                <c:pt idx="1037" formatCode="0.0">
                  <c:v>0.35880473725404582</c:v>
                </c:pt>
                <c:pt idx="1038" formatCode="0.0">
                  <c:v>0.90259197929223922</c:v>
                </c:pt>
                <c:pt idx="1039" formatCode="0.0">
                  <c:v>1.1979280110735624</c:v>
                </c:pt>
                <c:pt idx="1040" formatCode="0.0">
                  <c:v>1.3346646719846949</c:v>
                </c:pt>
                <c:pt idx="1041" formatCode="0.0">
                  <c:v>1.100191543138958</c:v>
                </c:pt>
                <c:pt idx="1042" formatCode="0.0">
                  <c:v>0.1139819191393323</c:v>
                </c:pt>
                <c:pt idx="1043" formatCode="0.0">
                  <c:v>0.84778275528956404</c:v>
                </c:pt>
                <c:pt idx="1044" formatCode="0.0">
                  <c:v>1.0532366764782048</c:v>
                </c:pt>
                <c:pt idx="1045" formatCode="0.0">
                  <c:v>1.3020199559181089</c:v>
                </c:pt>
                <c:pt idx="1046" formatCode="0.0">
                  <c:v>1.3314901950199762</c:v>
                </c:pt>
                <c:pt idx="1047" formatCode="0.0">
                  <c:v>1.8692000307751393</c:v>
                </c:pt>
                <c:pt idx="1048" formatCode="0.0">
                  <c:v>1.7668485290143374E-3</c:v>
                </c:pt>
                <c:pt idx="1049" formatCode="0.0">
                  <c:v>1.0359817904401771</c:v>
                </c:pt>
                <c:pt idx="1050" formatCode="0.0">
                  <c:v>1.0960863872648841</c:v>
                </c:pt>
                <c:pt idx="1051" formatCode="0.0">
                  <c:v>0.11142194900360765</c:v>
                </c:pt>
                <c:pt idx="1052" formatCode="0.0">
                  <c:v>7.415317608547696E-2</c:v>
                </c:pt>
                <c:pt idx="1053" formatCode="0.0">
                  <c:v>0.26102327505369316</c:v>
                </c:pt>
                <c:pt idx="1054" formatCode="0.0">
                  <c:v>0.27601233282783771</c:v>
                </c:pt>
                <c:pt idx="1055" formatCode="0.0">
                  <c:v>0.83623823033591227</c:v>
                </c:pt>
                <c:pt idx="1056" formatCode="0.0">
                  <c:v>0.15521009340204353</c:v>
                </c:pt>
                <c:pt idx="1057" formatCode="0.0">
                  <c:v>1.1255299638898115</c:v>
                </c:pt>
                <c:pt idx="1058" formatCode="0.0">
                  <c:v>1.0752992823744612</c:v>
                </c:pt>
                <c:pt idx="1059" formatCode="0.0">
                  <c:v>0.28903714945464798</c:v>
                </c:pt>
                <c:pt idx="1060" formatCode="0.0">
                  <c:v>0.72708798331874835</c:v>
                </c:pt>
                <c:pt idx="1061" formatCode="0.0">
                  <c:v>0.96499756447592533</c:v>
                </c:pt>
                <c:pt idx="1062" formatCode="0.0">
                  <c:v>1.0751465413210042</c:v>
                </c:pt>
                <c:pt idx="1063" formatCode="0.0">
                  <c:v>0.88626540975082735</c:v>
                </c:pt>
                <c:pt idx="1064" formatCode="0.0">
                  <c:v>9.1818768195573247E-2</c:v>
                </c:pt>
                <c:pt idx="1065" formatCode="0.0">
                  <c:v>0.68293610842770447</c:v>
                </c:pt>
                <c:pt idx="1066" formatCode="0.0">
                  <c:v>0.84844065605188712</c:v>
                </c:pt>
                <c:pt idx="1067" formatCode="0.0">
                  <c:v>1.0488494089340323</c:v>
                </c:pt>
                <c:pt idx="1068" formatCode="0.0">
                  <c:v>1.072589323766092</c:v>
                </c:pt>
                <c:pt idx="1069" formatCode="0.0">
                  <c:v>1.5057444692355291</c:v>
                </c:pt>
                <c:pt idx="1070" formatCode="0.0">
                  <c:v>1.4232946483726608E-3</c:v>
                </c:pt>
                <c:pt idx="1071" formatCode="0.0">
                  <c:v>0.83454088674347615</c:v>
                </c:pt>
                <c:pt idx="1072" formatCode="0.0">
                  <c:v>1.195291777123074</c:v>
                </c:pt>
                <c:pt idx="1073" formatCode="0.0">
                  <c:v>8.9756570030683949E-2</c:v>
                </c:pt>
                <c:pt idx="1074" formatCode="0.0">
                  <c:v>5.9734502957745329E-2</c:v>
                </c:pt>
                <c:pt idx="1075" formatCode="0.0">
                  <c:v>0.21026874934880838</c:v>
                </c:pt>
                <c:pt idx="1076" formatCode="0.0">
                  <c:v>0.22234326811131375</c:v>
                </c:pt>
                <c:pt idx="1077" formatCode="0.0">
                  <c:v>0.67363635221504037</c:v>
                </c:pt>
                <c:pt idx="1078" formatCode="0.0">
                  <c:v>0.12503035301831286</c:v>
                </c:pt>
                <c:pt idx="1079" formatCode="0.0">
                  <c:v>1.1417574865160158</c:v>
                </c:pt>
                <c:pt idx="1080" formatCode="0.0">
                  <c:v>1.1377588324705565</c:v>
                </c:pt>
                <c:pt idx="1081" formatCode="0.0">
                  <c:v>0.68911792857141763</c:v>
                </c:pt>
                <c:pt idx="1082" formatCode="0.0">
                  <c:v>0.58570976434010291</c:v>
                </c:pt>
                <c:pt idx="1083" formatCode="0.0">
                  <c:v>0.77735914916116211</c:v>
                </c:pt>
                <c:pt idx="1084" formatCode="0.0">
                  <c:v>1.2045550261079994</c:v>
                </c:pt>
                <c:pt idx="1085" formatCode="0.0">
                  <c:v>0.91828952242893624</c:v>
                </c:pt>
                <c:pt idx="1086" formatCode="0.0">
                  <c:v>7.3965118824211779E-2</c:v>
                </c:pt>
                <c:pt idx="1087" formatCode="0.0">
                  <c:v>0.75108748712744089</c:v>
                </c:pt>
                <c:pt idx="1088" formatCode="0.0">
                  <c:v>0.90578712594259037</c:v>
                </c:pt>
                <c:pt idx="1089" formatCode="0.0">
                  <c:v>0.84490646830797056</c:v>
                </c:pt>
                <c:pt idx="1090" formatCode="0.0">
                  <c:v>1.196774311151098</c:v>
                </c:pt>
                <c:pt idx="1091" formatCode="0.0">
                  <c:v>1.4610783301243104</c:v>
                </c:pt>
                <c:pt idx="1092" formatCode="0.0">
                  <c:v>1.1465429111890879E-3</c:v>
                </c:pt>
                <c:pt idx="1093" formatCode="0.0">
                  <c:v>0.75353222205488568</c:v>
                </c:pt>
                <c:pt idx="1094" formatCode="0.0">
                  <c:v>1.1163326531872355</c:v>
                </c:pt>
                <c:pt idx="1095" formatCode="0.0">
                  <c:v>0.4073599479676468</c:v>
                </c:pt>
                <c:pt idx="1096" formatCode="0.0">
                  <c:v>4.8119460715961515E-2</c:v>
                </c:pt>
                <c:pt idx="1097" formatCode="0.0">
                  <c:v>0.68397510606056222</c:v>
                </c:pt>
                <c:pt idx="1098" formatCode="0.0">
                  <c:v>0.17910985486744715</c:v>
                </c:pt>
                <c:pt idx="1099" formatCode="0.0">
                  <c:v>1.1610302281609939</c:v>
                </c:pt>
                <c:pt idx="1100" formatCode="0.0">
                  <c:v>0.10071889548697424</c:v>
                </c:pt>
                <c:pt idx="1101" formatCode="0.0">
                  <c:v>1.5463911485666637</c:v>
                </c:pt>
                <c:pt idx="1102" formatCode="0.0">
                  <c:v>1.8930654996412437</c:v>
                </c:pt>
                <c:pt idx="1103" formatCode="0.0">
                  <c:v>1.6054875113530584</c:v>
                </c:pt>
                <c:pt idx="1104" formatCode="0.0">
                  <c:v>1.7213750159093959</c:v>
                </c:pt>
                <c:pt idx="1105" formatCode="0.0">
                  <c:v>1.01067769240425</c:v>
                </c:pt>
                <c:pt idx="1106" formatCode="0.0">
                  <c:v>1.8351171711509147</c:v>
                </c:pt>
                <c:pt idx="1107" formatCode="0.0">
                  <c:v>1.35168115575077</c:v>
                </c:pt>
                <c:pt idx="1108" formatCode="0.0">
                  <c:v>5.95830123861706E-2</c:v>
                </c:pt>
                <c:pt idx="1109" formatCode="0.0">
                  <c:v>1.352686819307354</c:v>
                </c:pt>
                <c:pt idx="1110" formatCode="0.0">
                  <c:v>1.3462736855012147</c:v>
                </c:pt>
                <c:pt idx="1111" formatCode="0.0">
                  <c:v>1.0515827583985176</c:v>
                </c:pt>
                <c:pt idx="1112" formatCode="0.0">
                  <c:v>1.5925565942185442</c:v>
                </c:pt>
                <c:pt idx="1113" formatCode="0.0">
                  <c:v>1.8388911464299236</c:v>
                </c:pt>
                <c:pt idx="1114" formatCode="0.0">
                  <c:v>9.2360401179120979E-4</c:v>
                </c:pt>
                <c:pt idx="1115" formatCode="0.0">
                  <c:v>1.4551104301284052</c:v>
                </c:pt>
                <c:pt idx="1116" formatCode="0.0">
                  <c:v>1.5942865476988846</c:v>
                </c:pt>
                <c:pt idx="1117" formatCode="0.0">
                  <c:v>2.4108181032322133</c:v>
                </c:pt>
                <c:pt idx="1118" formatCode="0.0">
                  <c:v>3.8762898910080112E-2</c:v>
                </c:pt>
                <c:pt idx="1119" formatCode="0.0">
                  <c:v>1.3654496900537809</c:v>
                </c:pt>
                <c:pt idx="1120" formatCode="0.0">
                  <c:v>0.14428293864322134</c:v>
                </c:pt>
                <c:pt idx="1121" formatCode="0.0">
                  <c:v>2.0210766339699795</c:v>
                </c:pt>
                <c:pt idx="1122" formatCode="0.0">
                  <c:v>8.113466580895147E-2</c:v>
                </c:pt>
                <c:pt idx="1123" formatCode="0.0">
                  <c:v>1.3379752746075573</c:v>
                </c:pt>
                <c:pt idx="1124" formatCode="0.0">
                  <c:v>1.761732205309549</c:v>
                </c:pt>
                <c:pt idx="1125" formatCode="0.0">
                  <c:v>1.584874627352304</c:v>
                </c:pt>
                <c:pt idx="1126" formatCode="0.0">
                  <c:v>1.6420027809841704</c:v>
                </c:pt>
                <c:pt idx="1127" formatCode="0.0">
                  <c:v>1.0337451082648024</c:v>
                </c:pt>
                <c:pt idx="1128" formatCode="0.0">
                  <c:v>1.5315595818544017</c:v>
                </c:pt>
                <c:pt idx="1129" formatCode="0.0">
                  <c:v>1.3068367580194378</c:v>
                </c:pt>
                <c:pt idx="1130" formatCode="0.0">
                  <c:v>4.7997426644415205E-2</c:v>
                </c:pt>
                <c:pt idx="1131" formatCode="0.0">
                  <c:v>1.3186222449967062</c:v>
                </c:pt>
                <c:pt idx="1132" formatCode="0.0">
                  <c:v>1.3476977709259927</c:v>
                </c:pt>
                <c:pt idx="1133" formatCode="0.0">
                  <c:v>1.1120862691537263</c:v>
                </c:pt>
                <c:pt idx="1134" formatCode="0.0">
                  <c:v>1.3821344236057365</c:v>
                </c:pt>
                <c:pt idx="1135" formatCode="0.0">
                  <c:v>1.4813289790685498</c:v>
                </c:pt>
                <c:pt idx="1136" formatCode="0.0">
                  <c:v>7.4401434283180795E-4</c:v>
                </c:pt>
                <c:pt idx="1137" formatCode="0.0">
                  <c:v>1.4083124102556679</c:v>
                </c:pt>
                <c:pt idx="1138" formatCode="0.0">
                  <c:v>1.3591276464258903</c:v>
                </c:pt>
                <c:pt idx="1139" formatCode="0.0">
                  <c:v>1.9420479164926163</c:v>
                </c:pt>
                <c:pt idx="1140" formatCode="0.0">
                  <c:v>3.1225668566453417E-2</c:v>
                </c:pt>
                <c:pt idx="1141" formatCode="0.0">
                  <c:v>1.4971493929754718</c:v>
                </c:pt>
                <c:pt idx="1142" formatCode="0.0">
                  <c:v>0.11622792279592831</c:v>
                </c:pt>
                <c:pt idx="1143" formatCode="0.0">
                  <c:v>1.9892864964660726</c:v>
                </c:pt>
              </c:numCache>
            </c:numRef>
          </c:val>
          <c:smooth val="0"/>
          <c:extLst xmlns:c16r2="http://schemas.microsoft.com/office/drawing/2015/06/chart">
            <c:ext xmlns:c16="http://schemas.microsoft.com/office/drawing/2014/chart" uri="{C3380CC4-5D6E-409C-BE32-E72D297353CC}">
              <c16:uniqueId val="{00000002-EE90-476C-ABB6-7DB8AB95CD6E}"/>
            </c:ext>
          </c:extLst>
        </c:ser>
        <c:dLbls>
          <c:showLegendKey val="0"/>
          <c:showVal val="0"/>
          <c:showCatName val="0"/>
          <c:showSerName val="0"/>
          <c:showPercent val="0"/>
          <c:showBubbleSize val="0"/>
        </c:dLbls>
        <c:marker val="1"/>
        <c:smooth val="0"/>
        <c:axId val="166423168"/>
        <c:axId val="166421632"/>
      </c:lineChart>
      <c:catAx>
        <c:axId val="1663978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66399360"/>
        <c:crosses val="autoZero"/>
        <c:auto val="1"/>
        <c:lblAlgn val="ctr"/>
        <c:lblOffset val="100"/>
        <c:noMultiLvlLbl val="0"/>
      </c:catAx>
      <c:valAx>
        <c:axId val="166399360"/>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66397824"/>
        <c:crosses val="autoZero"/>
        <c:crossBetween val="between"/>
      </c:valAx>
      <c:valAx>
        <c:axId val="16642163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166423168"/>
        <c:crosses val="max"/>
        <c:crossBetween val="between"/>
      </c:valAx>
      <c:catAx>
        <c:axId val="166423168"/>
        <c:scaling>
          <c:orientation val="minMax"/>
        </c:scaling>
        <c:delete val="1"/>
        <c:axPos val="b"/>
        <c:numFmt formatCode="General" sourceLinked="1"/>
        <c:majorTickMark val="out"/>
        <c:minorTickMark val="none"/>
        <c:tickLblPos val="nextTo"/>
        <c:crossAx val="1664216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Z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Injury Count</a:t>
            </a:r>
          </a:p>
        </c:rich>
      </c:tx>
      <c:overlay val="0"/>
    </c:title>
    <c:autoTitleDeleted val="0"/>
    <c:plotArea>
      <c:layout/>
      <c:barChart>
        <c:barDir val="col"/>
        <c:grouping val="clustered"/>
        <c:varyColors val="0"/>
        <c:ser>
          <c:idx val="0"/>
          <c:order val="0"/>
          <c:invertIfNegative val="0"/>
          <c:cat>
            <c:strRef>
              <c:f>'Injury Stats'!$B$14:$B$16</c:f>
              <c:strCache>
                <c:ptCount val="3"/>
                <c:pt idx="0">
                  <c:v>Contact</c:v>
                </c:pt>
                <c:pt idx="1">
                  <c:v>Non-contact</c:v>
                </c:pt>
                <c:pt idx="2">
                  <c:v>Other</c:v>
                </c:pt>
              </c:strCache>
            </c:strRef>
          </c:cat>
          <c:val>
            <c:numRef>
              <c:f>'Injury Stats'!$C$14:$C$16</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8FA6-42F6-861E-2322421F69BC}"/>
            </c:ext>
          </c:extLst>
        </c:ser>
        <c:dLbls>
          <c:showLegendKey val="0"/>
          <c:showVal val="0"/>
          <c:showCatName val="0"/>
          <c:showSerName val="0"/>
          <c:showPercent val="0"/>
          <c:showBubbleSize val="0"/>
        </c:dLbls>
        <c:gapWidth val="150"/>
        <c:axId val="166550912"/>
        <c:axId val="166278272"/>
      </c:barChart>
      <c:catAx>
        <c:axId val="166550912"/>
        <c:scaling>
          <c:orientation val="minMax"/>
        </c:scaling>
        <c:delete val="0"/>
        <c:axPos val="b"/>
        <c:numFmt formatCode="General" sourceLinked="0"/>
        <c:majorTickMark val="out"/>
        <c:minorTickMark val="none"/>
        <c:tickLblPos val="nextTo"/>
        <c:crossAx val="166278272"/>
        <c:crosses val="autoZero"/>
        <c:auto val="1"/>
        <c:lblAlgn val="ctr"/>
        <c:lblOffset val="100"/>
        <c:noMultiLvlLbl val="0"/>
      </c:catAx>
      <c:valAx>
        <c:axId val="166278272"/>
        <c:scaling>
          <c:orientation val="minMax"/>
          <c:max val="10"/>
        </c:scaling>
        <c:delete val="0"/>
        <c:axPos val="l"/>
        <c:majorGridlines/>
        <c:numFmt formatCode="General" sourceLinked="1"/>
        <c:majorTickMark val="out"/>
        <c:minorTickMark val="none"/>
        <c:tickLblPos val="nextTo"/>
        <c:crossAx val="166550912"/>
        <c:crosses val="autoZero"/>
        <c:crossBetween val="between"/>
        <c:majorUnit val="1"/>
      </c:valAx>
    </c:plotArea>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23</xdr:col>
      <xdr:colOff>1031875</xdr:colOff>
      <xdr:row>7</xdr:row>
      <xdr:rowOff>115208</xdr:rowOff>
    </xdr:from>
    <xdr:to>
      <xdr:col>29</xdr:col>
      <xdr:colOff>111125</xdr:colOff>
      <xdr:row>8</xdr:row>
      <xdr:rowOff>155240</xdr:rowOff>
    </xdr:to>
    <xdr:pic>
      <xdr:nvPicPr>
        <xdr:cNvPr id="2" name="Picture 1" descr="Formula">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686625" y="1956708"/>
          <a:ext cx="5032375" cy="2464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71682</xdr:colOff>
      <xdr:row>5</xdr:row>
      <xdr:rowOff>132441</xdr:rowOff>
    </xdr:from>
    <xdr:to>
      <xdr:col>26</xdr:col>
      <xdr:colOff>523875</xdr:colOff>
      <xdr:row>6</xdr:row>
      <xdr:rowOff>181099</xdr:rowOff>
    </xdr:to>
    <xdr:pic>
      <xdr:nvPicPr>
        <xdr:cNvPr id="3" name="Picture 2" descr="Formula">
          <a:extLst>
            <a:ext uri="{FF2B5EF4-FFF2-40B4-BE49-F238E27FC236}">
              <a16:creationId xmlns=""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790307" y="1561191"/>
          <a:ext cx="1420568" cy="2550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16613</xdr:colOff>
      <xdr:row>0</xdr:row>
      <xdr:rowOff>166798</xdr:rowOff>
    </xdr:from>
    <xdr:to>
      <xdr:col>12</xdr:col>
      <xdr:colOff>14842</xdr:colOff>
      <xdr:row>14</xdr:row>
      <xdr:rowOff>54935</xdr:rowOff>
    </xdr:to>
    <mc:AlternateContent xmlns:mc="http://schemas.openxmlformats.org/markup-compatibility/2006" xmlns:a14="http://schemas.microsoft.com/office/drawing/2010/main">
      <mc:Choice Requires="a14">
        <xdr:graphicFrame macro="">
          <xdr:nvGraphicFramePr>
            <xdr:cNvPr id="3" name="Week ">
              <a:extLst>
                <a:ext uri="{FF2B5EF4-FFF2-40B4-BE49-F238E27FC236}">
                  <a16:creationId xmlns=""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Week "/>
            </a:graphicData>
          </a:graphic>
        </xdr:graphicFrame>
      </mc:Choice>
      <mc:Fallback xmlns="">
        <xdr:sp macro="" textlink="">
          <xdr:nvSpPr>
            <xdr:cNvPr id="0" name=""/>
            <xdr:cNvSpPr>
              <a:spLocks noTextEdit="1"/>
            </xdr:cNvSpPr>
          </xdr:nvSpPr>
          <xdr:spPr>
            <a:xfrm>
              <a:off x="9360638" y="166798"/>
              <a:ext cx="1827028" cy="2555137"/>
            </a:xfrm>
            <a:prstGeom prst="rect">
              <a:avLst/>
            </a:prstGeom>
            <a:solidFill>
              <a:prstClr val="white"/>
            </a:solidFill>
            <a:ln w="1">
              <a:solidFill>
                <a:prstClr val="green"/>
              </a:solidFill>
            </a:ln>
          </xdr:spPr>
          <xdr:txBody>
            <a:bodyPr vertOverflow="clip" horzOverflow="clip"/>
            <a:lstStyle/>
            <a:p>
              <a:r>
                <a:rPr lang="en-ZA"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1200150</xdr:colOff>
      <xdr:row>0</xdr:row>
      <xdr:rowOff>171450</xdr:rowOff>
    </xdr:from>
    <xdr:to>
      <xdr:col>8</xdr:col>
      <xdr:colOff>457200</xdr:colOff>
      <xdr:row>14</xdr:row>
      <xdr:rowOff>28575</xdr:rowOff>
    </xdr:to>
    <mc:AlternateContent xmlns:mc="http://schemas.openxmlformats.org/markup-compatibility/2006" xmlns:a14="http://schemas.microsoft.com/office/drawing/2010/main">
      <mc:Choice Requires="a14">
        <xdr:graphicFrame macro="">
          <xdr:nvGraphicFramePr>
            <xdr:cNvPr id="4" name="Athlete ">
              <a:extLst>
                <a:ext uri="{FF2B5EF4-FFF2-40B4-BE49-F238E27FC236}">
                  <a16:creationId xmlns=""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Athlete "/>
            </a:graphicData>
          </a:graphic>
        </xdr:graphicFrame>
      </mc:Choice>
      <mc:Fallback xmlns="">
        <xdr:sp macro="" textlink="">
          <xdr:nvSpPr>
            <xdr:cNvPr id="0" name=""/>
            <xdr:cNvSpPr>
              <a:spLocks noTextEdit="1"/>
            </xdr:cNvSpPr>
          </xdr:nvSpPr>
          <xdr:spPr>
            <a:xfrm>
              <a:off x="9051471" y="171450"/>
              <a:ext cx="182880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5</xdr:col>
      <xdr:colOff>244929</xdr:colOff>
      <xdr:row>17</xdr:row>
      <xdr:rowOff>23130</xdr:rowOff>
    </xdr:from>
    <xdr:to>
      <xdr:col>19</xdr:col>
      <xdr:colOff>571500</xdr:colOff>
      <xdr:row>47</xdr:row>
      <xdr:rowOff>122464</xdr:rowOff>
    </xdr:to>
    <xdr:graphicFrame macro="">
      <xdr:nvGraphicFramePr>
        <xdr:cNvPr id="7" name="Chart 6">
          <a:extLst>
            <a:ext uri="{FF2B5EF4-FFF2-40B4-BE49-F238E27FC236}">
              <a16:creationId xmlns=""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183696</xdr:colOff>
      <xdr:row>0</xdr:row>
      <xdr:rowOff>185056</xdr:rowOff>
    </xdr:from>
    <xdr:to>
      <xdr:col>15</xdr:col>
      <xdr:colOff>175532</xdr:colOff>
      <xdr:row>14</xdr:row>
      <xdr:rowOff>42181</xdr:rowOff>
    </xdr:to>
    <mc:AlternateContent xmlns:mc="http://schemas.openxmlformats.org/markup-compatibility/2006" xmlns:a14="http://schemas.microsoft.com/office/drawing/2010/main">
      <mc:Choice Requires="a14">
        <xdr:graphicFrame macro="">
          <xdr:nvGraphicFramePr>
            <xdr:cNvPr id="2" name="Day Name">
              <a:extLst>
                <a:ext uri="{FF2B5EF4-FFF2-40B4-BE49-F238E27FC236}">
                  <a16:creationId xmlns=""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Day Name"/>
            </a:graphicData>
          </a:graphic>
        </xdr:graphicFrame>
      </mc:Choice>
      <mc:Fallback xmlns="">
        <xdr:sp macro="" textlink="">
          <xdr:nvSpPr>
            <xdr:cNvPr id="0" name=""/>
            <xdr:cNvSpPr>
              <a:spLocks noTextEdit="1"/>
            </xdr:cNvSpPr>
          </xdr:nvSpPr>
          <xdr:spPr>
            <a:xfrm>
              <a:off x="13056053" y="185056"/>
              <a:ext cx="182880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733424</xdr:colOff>
      <xdr:row>14</xdr:row>
      <xdr:rowOff>176211</xdr:rowOff>
    </xdr:from>
    <xdr:to>
      <xdr:col>12</xdr:col>
      <xdr:colOff>476250</xdr:colOff>
      <xdr:row>37</xdr:row>
      <xdr:rowOff>57150</xdr:rowOff>
    </xdr:to>
    <xdr:graphicFrame macro="">
      <xdr:nvGraphicFramePr>
        <xdr:cNvPr id="2" name="Chart 1">
          <a:extLst>
            <a:ext uri="{FF2B5EF4-FFF2-40B4-BE49-F238E27FC236}">
              <a16:creationId xmlns=""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857250</xdr:colOff>
      <xdr:row>0</xdr:row>
      <xdr:rowOff>47625</xdr:rowOff>
    </xdr:from>
    <xdr:to>
      <xdr:col>10</xdr:col>
      <xdr:colOff>514350</xdr:colOff>
      <xdr:row>13</xdr:row>
      <xdr:rowOff>95250</xdr:rowOff>
    </xdr:to>
    <mc:AlternateContent xmlns:mc="http://schemas.openxmlformats.org/markup-compatibility/2006" xmlns:a14="http://schemas.microsoft.com/office/drawing/2010/main">
      <mc:Choice Requires="a14">
        <xdr:graphicFrame macro="">
          <xdr:nvGraphicFramePr>
            <xdr:cNvPr id="3" name="Week  1">
              <a:extLst>
                <a:ext uri="{FF2B5EF4-FFF2-40B4-BE49-F238E27FC236}">
                  <a16:creationId xmlns=""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Week  1"/>
            </a:graphicData>
          </a:graphic>
        </xdr:graphicFrame>
      </mc:Choice>
      <mc:Fallback xmlns="">
        <xdr:sp macro="" textlink="">
          <xdr:nvSpPr>
            <xdr:cNvPr id="0" name=""/>
            <xdr:cNvSpPr>
              <a:spLocks noTextEdit="1"/>
            </xdr:cNvSpPr>
          </xdr:nvSpPr>
          <xdr:spPr>
            <a:xfrm>
              <a:off x="9515475" y="47625"/>
              <a:ext cx="182880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57150</xdr:colOff>
      <xdr:row>0</xdr:row>
      <xdr:rowOff>47625</xdr:rowOff>
    </xdr:from>
    <xdr:to>
      <xdr:col>8</xdr:col>
      <xdr:colOff>800100</xdr:colOff>
      <xdr:row>13</xdr:row>
      <xdr:rowOff>95250</xdr:rowOff>
    </xdr:to>
    <mc:AlternateContent xmlns:mc="http://schemas.openxmlformats.org/markup-compatibility/2006" xmlns:a14="http://schemas.microsoft.com/office/drawing/2010/main">
      <mc:Choice Requires="a14">
        <xdr:graphicFrame macro="">
          <xdr:nvGraphicFramePr>
            <xdr:cNvPr id="4" name="Athlete  1">
              <a:extLst>
                <a:ext uri="{FF2B5EF4-FFF2-40B4-BE49-F238E27FC236}">
                  <a16:creationId xmlns=""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Athlete  1"/>
            </a:graphicData>
          </a:graphic>
        </xdr:graphicFrame>
      </mc:Choice>
      <mc:Fallback xmlns="">
        <xdr:sp macro="" textlink="">
          <xdr:nvSpPr>
            <xdr:cNvPr id="0" name=""/>
            <xdr:cNvSpPr>
              <a:spLocks noTextEdit="1"/>
            </xdr:cNvSpPr>
          </xdr:nvSpPr>
          <xdr:spPr>
            <a:xfrm>
              <a:off x="7629525" y="47625"/>
              <a:ext cx="182880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66675</xdr:colOff>
      <xdr:row>12</xdr:row>
      <xdr:rowOff>32657</xdr:rowOff>
    </xdr:from>
    <xdr:to>
      <xdr:col>6</xdr:col>
      <xdr:colOff>1024618</xdr:colOff>
      <xdr:row>36</xdr:row>
      <xdr:rowOff>32657</xdr:rowOff>
    </xdr:to>
    <xdr:graphicFrame macro="">
      <xdr:nvGraphicFramePr>
        <xdr:cNvPr id="2" name="Chart 1">
          <a:extLst>
            <a:ext uri="{FF2B5EF4-FFF2-40B4-BE49-F238E27FC236}">
              <a16:creationId xmlns=""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1034143</xdr:colOff>
      <xdr:row>12</xdr:row>
      <xdr:rowOff>17688</xdr:rowOff>
    </xdr:from>
    <xdr:to>
      <xdr:col>2</xdr:col>
      <xdr:colOff>421822</xdr:colOff>
      <xdr:row>25</xdr:row>
      <xdr:rowOff>65313</xdr:rowOff>
    </xdr:to>
    <mc:AlternateContent xmlns:mc="http://schemas.openxmlformats.org/markup-compatibility/2006" xmlns:a14="http://schemas.microsoft.com/office/drawing/2010/main">
      <mc:Choice Requires="a14">
        <xdr:graphicFrame macro="">
          <xdr:nvGraphicFramePr>
            <xdr:cNvPr id="3" name="Week">
              <a:extLst>
                <a:ext uri="{FF2B5EF4-FFF2-40B4-BE49-F238E27FC236}">
                  <a16:creationId xmlns=""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2231572" y="2303688"/>
              <a:ext cx="1823357"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1031420</xdr:colOff>
      <xdr:row>12</xdr:row>
      <xdr:rowOff>23132</xdr:rowOff>
    </xdr:from>
    <xdr:to>
      <xdr:col>2</xdr:col>
      <xdr:colOff>2857499</xdr:colOff>
      <xdr:row>25</xdr:row>
      <xdr:rowOff>70757</xdr:rowOff>
    </xdr:to>
    <mc:AlternateContent xmlns:mc="http://schemas.openxmlformats.org/markup-compatibility/2006" xmlns:a14="http://schemas.microsoft.com/office/drawing/2010/main">
      <mc:Choice Requires="a14">
        <xdr:graphicFrame macro="">
          <xdr:nvGraphicFramePr>
            <xdr:cNvPr id="4" name="Date">
              <a:extLst>
                <a:ext uri="{FF2B5EF4-FFF2-40B4-BE49-F238E27FC236}">
                  <a16:creationId xmlns="" xmlns:a16="http://schemas.microsoft.com/office/drawing/2014/main" id="{00000000-0008-0000-0600-00000400000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4664527" y="2309132"/>
              <a:ext cx="1826079"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61232</xdr:colOff>
      <xdr:row>26</xdr:row>
      <xdr:rowOff>35379</xdr:rowOff>
    </xdr:from>
    <xdr:to>
      <xdr:col>1</xdr:col>
      <xdr:colOff>692603</xdr:colOff>
      <xdr:row>39</xdr:row>
      <xdr:rowOff>83004</xdr:rowOff>
    </xdr:to>
    <mc:AlternateContent xmlns:mc="http://schemas.openxmlformats.org/markup-compatibility/2006" xmlns:a14="http://schemas.microsoft.com/office/drawing/2010/main">
      <mc:Choice Requires="a14">
        <xdr:graphicFrame macro="">
          <xdr:nvGraphicFramePr>
            <xdr:cNvPr id="6" name="Day">
              <a:extLst>
                <a:ext uri="{FF2B5EF4-FFF2-40B4-BE49-F238E27FC236}">
                  <a16:creationId xmlns="" xmlns:a16="http://schemas.microsoft.com/office/drawing/2014/main" id="{00000000-0008-0000-0600-000006000000}"/>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61232" y="4988379"/>
              <a:ext cx="182880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210911</xdr:colOff>
      <xdr:row>12</xdr:row>
      <xdr:rowOff>130628</xdr:rowOff>
    </xdr:from>
    <xdr:to>
      <xdr:col>1</xdr:col>
      <xdr:colOff>842282</xdr:colOff>
      <xdr:row>25</xdr:row>
      <xdr:rowOff>178253</xdr:rowOff>
    </xdr:to>
    <mc:AlternateContent xmlns:mc="http://schemas.openxmlformats.org/markup-compatibility/2006" xmlns:a14="http://schemas.microsoft.com/office/drawing/2010/main">
      <mc:Choice Requires="a14">
        <xdr:graphicFrame macro="">
          <xdr:nvGraphicFramePr>
            <xdr:cNvPr id="7" name="Position">
              <a:extLst>
                <a:ext uri="{FF2B5EF4-FFF2-40B4-BE49-F238E27FC236}">
                  <a16:creationId xmlns="" xmlns:a16="http://schemas.microsoft.com/office/drawing/2014/main" id="{00000000-0008-0000-0600-000007000000}"/>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210911" y="2416628"/>
              <a:ext cx="182880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993913</xdr:colOff>
      <xdr:row>15</xdr:row>
      <xdr:rowOff>91108</xdr:rowOff>
    </xdr:from>
    <xdr:to>
      <xdr:col>7</xdr:col>
      <xdr:colOff>160061</xdr:colOff>
      <xdr:row>31</xdr:row>
      <xdr:rowOff>13666</xdr:rowOff>
    </xdr:to>
    <xdr:graphicFrame macro="">
      <xdr:nvGraphicFramePr>
        <xdr:cNvPr id="2" name="Chart 1">
          <a:extLst>
            <a:ext uri="{FF2B5EF4-FFF2-40B4-BE49-F238E27FC236}">
              <a16:creationId xmlns=""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314325</xdr:colOff>
      <xdr:row>0</xdr:row>
      <xdr:rowOff>161925</xdr:rowOff>
    </xdr:from>
    <xdr:to>
      <xdr:col>6</xdr:col>
      <xdr:colOff>314325</xdr:colOff>
      <xdr:row>14</xdr:row>
      <xdr:rowOff>19050</xdr:rowOff>
    </xdr:to>
    <mc:AlternateContent xmlns:mc="http://schemas.openxmlformats.org/markup-compatibility/2006" xmlns:a14="http://schemas.microsoft.com/office/drawing/2010/main">
      <mc:Choice Requires="a14">
        <xdr:graphicFrame macro="">
          <xdr:nvGraphicFramePr>
            <xdr:cNvPr id="3" name="Player">
              <a:extLst>
                <a:ext uri="{FF2B5EF4-FFF2-40B4-BE49-F238E27FC236}">
                  <a16:creationId xmlns="" xmlns:a16="http://schemas.microsoft.com/office/drawing/2014/main" id="{00000000-0008-0000-0800-000003000000}"/>
                </a:ext>
              </a:extLst>
            </xdr:cNvPr>
            <xdr:cNvGraphicFramePr/>
          </xdr:nvGraphicFramePr>
          <xdr:xfrm>
            <a:off x="0" y="0"/>
            <a:ext cx="0" cy="0"/>
          </xdr:xfrm>
          <a:graphic>
            <a:graphicData uri="http://schemas.microsoft.com/office/drawing/2010/slicer">
              <sle:slicer xmlns:sle="http://schemas.microsoft.com/office/drawing/2010/slicer" name="Player"/>
            </a:graphicData>
          </a:graphic>
        </xdr:graphicFrame>
      </mc:Choice>
      <mc:Fallback xmlns="">
        <xdr:sp macro="" textlink="">
          <xdr:nvSpPr>
            <xdr:cNvPr id="0" name=""/>
            <xdr:cNvSpPr>
              <a:spLocks noTextEdit="1"/>
            </xdr:cNvSpPr>
          </xdr:nvSpPr>
          <xdr:spPr>
            <a:xfrm>
              <a:off x="5159651" y="161925"/>
              <a:ext cx="1838739"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381000</xdr:colOff>
      <xdr:row>0</xdr:row>
      <xdr:rowOff>171450</xdr:rowOff>
    </xdr:from>
    <xdr:to>
      <xdr:col>9</xdr:col>
      <xdr:colOff>381001</xdr:colOff>
      <xdr:row>14</xdr:row>
      <xdr:rowOff>28575</xdr:rowOff>
    </xdr:to>
    <mc:AlternateContent xmlns:mc="http://schemas.openxmlformats.org/markup-compatibility/2006" xmlns:a14="http://schemas.microsoft.com/office/drawing/2010/main">
      <mc:Choice Requires="a14">
        <xdr:graphicFrame macro="">
          <xdr:nvGraphicFramePr>
            <xdr:cNvPr id="4" name="Position 1">
              <a:extLst>
                <a:ext uri="{FF2B5EF4-FFF2-40B4-BE49-F238E27FC236}">
                  <a16:creationId xmlns="" xmlns:a16="http://schemas.microsoft.com/office/drawing/2014/main" id="{00000000-0008-0000-0800-000004000000}"/>
                </a:ext>
              </a:extLst>
            </xdr:cNvPr>
            <xdr:cNvGraphicFramePr/>
          </xdr:nvGraphicFramePr>
          <xdr:xfrm>
            <a:off x="0" y="0"/>
            <a:ext cx="0" cy="0"/>
          </xdr:xfrm>
          <a:graphic>
            <a:graphicData uri="http://schemas.microsoft.com/office/drawing/2010/slicer">
              <sle:slicer xmlns:sle="http://schemas.microsoft.com/office/drawing/2010/slicer" name="Position 1"/>
            </a:graphicData>
          </a:graphic>
        </xdr:graphicFrame>
      </mc:Choice>
      <mc:Fallback xmlns="">
        <xdr:sp macro="" textlink="">
          <xdr:nvSpPr>
            <xdr:cNvPr id="0" name=""/>
            <xdr:cNvSpPr>
              <a:spLocks noTextEdit="1"/>
            </xdr:cNvSpPr>
          </xdr:nvSpPr>
          <xdr:spPr>
            <a:xfrm>
              <a:off x="7065065" y="171450"/>
              <a:ext cx="183874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400050</xdr:colOff>
      <xdr:row>0</xdr:row>
      <xdr:rowOff>171450</xdr:rowOff>
    </xdr:from>
    <xdr:to>
      <xdr:col>12</xdr:col>
      <xdr:colOff>400050</xdr:colOff>
      <xdr:row>14</xdr:row>
      <xdr:rowOff>28575</xdr:rowOff>
    </xdr:to>
    <mc:AlternateContent xmlns:mc="http://schemas.openxmlformats.org/markup-compatibility/2006" xmlns:a14="http://schemas.microsoft.com/office/drawing/2010/main">
      <mc:Choice Requires="a14">
        <xdr:graphicFrame macro="">
          <xdr:nvGraphicFramePr>
            <xdr:cNvPr id="5" name="Opponents">
              <a:extLst>
                <a:ext uri="{FF2B5EF4-FFF2-40B4-BE49-F238E27FC236}">
                  <a16:creationId xmlns="" xmlns:a16="http://schemas.microsoft.com/office/drawing/2014/main" id="{00000000-0008-0000-0800-000005000000}"/>
                </a:ext>
              </a:extLst>
            </xdr:cNvPr>
            <xdr:cNvGraphicFramePr/>
          </xdr:nvGraphicFramePr>
          <xdr:xfrm>
            <a:off x="0" y="0"/>
            <a:ext cx="0" cy="0"/>
          </xdr:xfrm>
          <a:graphic>
            <a:graphicData uri="http://schemas.microsoft.com/office/drawing/2010/slicer">
              <sle:slicer xmlns:sle="http://schemas.microsoft.com/office/drawing/2010/slicer" name="Opponents"/>
            </a:graphicData>
          </a:graphic>
        </xdr:graphicFrame>
      </mc:Choice>
      <mc:Fallback xmlns="">
        <xdr:sp macro="" textlink="">
          <xdr:nvSpPr>
            <xdr:cNvPr id="0" name=""/>
            <xdr:cNvSpPr>
              <a:spLocks noTextEdit="1"/>
            </xdr:cNvSpPr>
          </xdr:nvSpPr>
          <xdr:spPr>
            <a:xfrm>
              <a:off x="8922854" y="171450"/>
              <a:ext cx="1838739"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619125</xdr:colOff>
      <xdr:row>37</xdr:row>
      <xdr:rowOff>31750</xdr:rowOff>
    </xdr:to>
    <xdr:graphicFrame macro="">
      <xdr:nvGraphicFramePr>
        <xdr:cNvPr id="2" name="Chart 1">
          <a:extLst>
            <a:ext uri="{FF2B5EF4-FFF2-40B4-BE49-F238E27FC236}">
              <a16:creationId xmlns=""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171450</xdr:colOff>
      <xdr:row>11</xdr:row>
      <xdr:rowOff>138112</xdr:rowOff>
    </xdr:from>
    <xdr:to>
      <xdr:col>8</xdr:col>
      <xdr:colOff>942975</xdr:colOff>
      <xdr:row>26</xdr:row>
      <xdr:rowOff>23812</xdr:rowOff>
    </xdr:to>
    <xdr:graphicFrame macro="">
      <xdr:nvGraphicFramePr>
        <xdr:cNvPr id="3" name="Chart 2">
          <a:extLst>
            <a:ext uri="{FF2B5EF4-FFF2-40B4-BE49-F238E27FC236}">
              <a16:creationId xmlns=""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My%20Creations/Progressive%20Athletic%20Performance%20Excel%20Spreadsheets/Progresssive%20Athletic%20Performance%20Monitoring%20Spreadsheet%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Wellness Raw Data"/>
      <sheetName val="Picture Database"/>
    </sheetNames>
    <sheetDataSet>
      <sheetData sheetId="0"/>
      <sheetData sheetId="1">
        <row r="1">
          <cell r="E1" t="str">
            <v>Hours Slept</v>
          </cell>
          <cell r="F1" t="str">
            <v>Fatigue</v>
          </cell>
          <cell r="G1" t="str">
            <v>Sleep</v>
          </cell>
          <cell r="H1" t="str">
            <v>Soreness</v>
          </cell>
          <cell r="I1" t="str">
            <v>Stress</v>
          </cell>
          <cell r="J1" t="str">
            <v>Illness</v>
          </cell>
          <cell r="K1" t="str">
            <v>Injuries</v>
          </cell>
        </row>
        <row r="2">
          <cell r="E2">
            <v>6</v>
          </cell>
          <cell r="F2" t="str">
            <v>3 - Worse Than Normal</v>
          </cell>
          <cell r="G2" t="str">
            <v>2 - Terrible</v>
          </cell>
          <cell r="H2" t="str">
            <v>5 - Better Than Normal</v>
          </cell>
          <cell r="I2" t="str">
            <v>3 - Worse Than Normal</v>
          </cell>
          <cell r="J2">
            <v>7</v>
          </cell>
          <cell r="K2" t="str">
            <v>Quad - Left</v>
          </cell>
        </row>
        <row r="3">
          <cell r="E3">
            <v>7</v>
          </cell>
          <cell r="F3" t="str">
            <v>4 - Normal</v>
          </cell>
          <cell r="G3" t="str">
            <v>4 - Normal</v>
          </cell>
          <cell r="H3" t="str">
            <v>3 - Worse Than Normal</v>
          </cell>
          <cell r="I3" t="str">
            <v>4 - Normal</v>
          </cell>
          <cell r="J3">
            <v>7</v>
          </cell>
          <cell r="K3" t="str">
            <v>No</v>
          </cell>
        </row>
        <row r="4">
          <cell r="E4">
            <v>4</v>
          </cell>
          <cell r="F4" t="str">
            <v>4 - Normal</v>
          </cell>
          <cell r="G4" t="str">
            <v>4 - Normal</v>
          </cell>
          <cell r="H4" t="str">
            <v>3 - Worse Than Normal</v>
          </cell>
          <cell r="I4" t="str">
            <v>4 - Normal</v>
          </cell>
          <cell r="J4">
            <v>7</v>
          </cell>
          <cell r="K4" t="str">
            <v>No</v>
          </cell>
        </row>
        <row r="5">
          <cell r="E5">
            <v>9</v>
          </cell>
          <cell r="F5" t="str">
            <v>3 - Worse Than Normal</v>
          </cell>
          <cell r="G5" t="str">
            <v>4 - Normal</v>
          </cell>
          <cell r="H5" t="str">
            <v>4 - Normal</v>
          </cell>
          <cell r="I5" t="str">
            <v>3 - Worse Than Normal</v>
          </cell>
          <cell r="J5">
            <v>7</v>
          </cell>
          <cell r="K5" t="str">
            <v>No</v>
          </cell>
        </row>
        <row r="6">
          <cell r="E6">
            <v>8</v>
          </cell>
          <cell r="F6" t="str">
            <v>2 - Tired</v>
          </cell>
          <cell r="G6" t="str">
            <v>3 - Worse Than Normal</v>
          </cell>
          <cell r="H6" t="str">
            <v>5 - Better Than Normal</v>
          </cell>
          <cell r="I6" t="str">
            <v>2 - Stressed</v>
          </cell>
          <cell r="J6">
            <v>7</v>
          </cell>
          <cell r="K6" t="str">
            <v>No</v>
          </cell>
        </row>
        <row r="7">
          <cell r="E7">
            <v>8</v>
          </cell>
          <cell r="F7" t="str">
            <v>2 - Tired</v>
          </cell>
          <cell r="G7" t="str">
            <v>2 - Terrible</v>
          </cell>
          <cell r="H7" t="str">
            <v>3 - Worse Than Normal</v>
          </cell>
          <cell r="I7" t="str">
            <v>4 - Normal</v>
          </cell>
          <cell r="J7">
            <v>6</v>
          </cell>
          <cell r="K7" t="str">
            <v>No</v>
          </cell>
        </row>
        <row r="8">
          <cell r="E8">
            <v>7</v>
          </cell>
          <cell r="F8" t="str">
            <v>4 - Normal</v>
          </cell>
          <cell r="G8" t="str">
            <v>4 - Normal</v>
          </cell>
          <cell r="H8" t="str">
            <v>4 - Normal</v>
          </cell>
          <cell r="I8" t="str">
            <v>3 - Worse Than Normal</v>
          </cell>
          <cell r="J8">
            <v>7</v>
          </cell>
          <cell r="K8" t="str">
            <v>No</v>
          </cell>
        </row>
        <row r="9">
          <cell r="E9">
            <v>6</v>
          </cell>
          <cell r="F9" t="str">
            <v>2 - Tired</v>
          </cell>
          <cell r="G9" t="str">
            <v>4 - Normal</v>
          </cell>
          <cell r="H9" t="str">
            <v>2 - Sore/Tight</v>
          </cell>
          <cell r="I9" t="str">
            <v>4 - Normal</v>
          </cell>
          <cell r="J9">
            <v>7</v>
          </cell>
          <cell r="K9" t="str">
            <v>No</v>
          </cell>
        </row>
        <row r="10">
          <cell r="E10">
            <v>8</v>
          </cell>
          <cell r="F10" t="str">
            <v>2 - Tired</v>
          </cell>
          <cell r="G10" t="str">
            <v>3 - Worse Than Normal</v>
          </cell>
          <cell r="H10" t="str">
            <v>3 - Worse Than Normal</v>
          </cell>
          <cell r="I10" t="str">
            <v>3 - Worse Than Normal</v>
          </cell>
          <cell r="J10">
            <v>7</v>
          </cell>
          <cell r="K10" t="str">
            <v>No</v>
          </cell>
        </row>
        <row r="11">
          <cell r="E11">
            <v>6</v>
          </cell>
          <cell r="F11" t="str">
            <v>3 - Worse Than Normal</v>
          </cell>
          <cell r="G11" t="str">
            <v>4 - Normal</v>
          </cell>
          <cell r="H11" t="str">
            <v>3 - Worse Than Normal</v>
          </cell>
          <cell r="I11" t="str">
            <v>3 - Worse Than Normal</v>
          </cell>
          <cell r="J11">
            <v>7</v>
          </cell>
          <cell r="K11" t="str">
            <v>No</v>
          </cell>
        </row>
        <row r="12">
          <cell r="E12">
            <v>7</v>
          </cell>
          <cell r="F12" t="str">
            <v>2 - Tired</v>
          </cell>
          <cell r="G12" t="str">
            <v>3 - Worse Than Normal</v>
          </cell>
          <cell r="H12" t="str">
            <v>3 - Worse Than Normal</v>
          </cell>
          <cell r="I12" t="str">
            <v>3 - Worse Than Normal</v>
          </cell>
          <cell r="J12">
            <v>7</v>
          </cell>
          <cell r="K12" t="str">
            <v>No</v>
          </cell>
        </row>
        <row r="13">
          <cell r="E13">
            <v>4</v>
          </cell>
          <cell r="F13" t="str">
            <v>1 - Always Tired</v>
          </cell>
          <cell r="G13" t="str">
            <v>3 - Worse Than Normal</v>
          </cell>
          <cell r="H13" t="str">
            <v>2 - Sore/Tight</v>
          </cell>
          <cell r="I13" t="str">
            <v>4 - Normal</v>
          </cell>
          <cell r="J13">
            <v>7</v>
          </cell>
          <cell r="K13" t="str">
            <v>No</v>
          </cell>
        </row>
        <row r="14">
          <cell r="E14">
            <v>8</v>
          </cell>
          <cell r="F14" t="str">
            <v>3 - Worse Than Normal</v>
          </cell>
          <cell r="G14" t="str">
            <v>4 - Normal</v>
          </cell>
          <cell r="H14" t="str">
            <v>4 - Normal</v>
          </cell>
          <cell r="I14" t="str">
            <v>4 - Normal</v>
          </cell>
          <cell r="J14">
            <v>7</v>
          </cell>
          <cell r="K14" t="str">
            <v>No</v>
          </cell>
        </row>
        <row r="15">
          <cell r="E15">
            <v>7</v>
          </cell>
          <cell r="F15" t="str">
            <v>3 - Worse Than Normal</v>
          </cell>
          <cell r="G15" t="str">
            <v>3 - Worse Than Normal</v>
          </cell>
          <cell r="H15" t="str">
            <v>3 - Worse Than Normal</v>
          </cell>
          <cell r="I15" t="str">
            <v>4 - Normal</v>
          </cell>
          <cell r="J15">
            <v>7</v>
          </cell>
          <cell r="K15" t="str">
            <v>No</v>
          </cell>
        </row>
        <row r="16">
          <cell r="E16">
            <v>9</v>
          </cell>
          <cell r="F16" t="str">
            <v>3 - Worse Than Normal</v>
          </cell>
          <cell r="G16" t="str">
            <v>4 - Normal</v>
          </cell>
          <cell r="H16" t="str">
            <v>2 - Sore/Tight</v>
          </cell>
          <cell r="I16" t="str">
            <v>4 - Normal</v>
          </cell>
          <cell r="J16">
            <v>7</v>
          </cell>
          <cell r="K16" t="str">
            <v>No</v>
          </cell>
        </row>
        <row r="17">
          <cell r="E17">
            <v>8</v>
          </cell>
          <cell r="F17" t="str">
            <v>4 - Normal</v>
          </cell>
          <cell r="G17" t="str">
            <v>4 - Normal</v>
          </cell>
          <cell r="H17" t="str">
            <v>4 - Normal</v>
          </cell>
          <cell r="I17" t="str">
            <v>6 - Relaxed</v>
          </cell>
          <cell r="J17">
            <v>7</v>
          </cell>
          <cell r="K17" t="str">
            <v>No</v>
          </cell>
        </row>
        <row r="18">
          <cell r="E18">
            <v>4</v>
          </cell>
          <cell r="F18" t="str">
            <v>3 - Worse Than Normal</v>
          </cell>
          <cell r="G18" t="str">
            <v>6 - Very Good</v>
          </cell>
          <cell r="H18" t="str">
            <v>6 - Feel Good</v>
          </cell>
          <cell r="I18" t="str">
            <v>3 - Worse Than Normal</v>
          </cell>
          <cell r="J18">
            <v>7</v>
          </cell>
          <cell r="K18" t="str">
            <v>No</v>
          </cell>
        </row>
        <row r="19">
          <cell r="E19">
            <v>5</v>
          </cell>
          <cell r="F19" t="str">
            <v>4 - Normal</v>
          </cell>
          <cell r="G19" t="str">
            <v>3 - Worse Than Normal</v>
          </cell>
          <cell r="H19" t="str">
            <v>4 - Normal</v>
          </cell>
          <cell r="I19" t="str">
            <v>2 - Stressed</v>
          </cell>
          <cell r="J19">
            <v>7</v>
          </cell>
          <cell r="K19" t="str">
            <v>No</v>
          </cell>
        </row>
        <row r="20">
          <cell r="E20">
            <v>5</v>
          </cell>
          <cell r="F20" t="str">
            <v>3 - Worse Than Normal</v>
          </cell>
          <cell r="G20" t="str">
            <v>4 - Normal</v>
          </cell>
          <cell r="H20" t="str">
            <v>3 - Worse Than Normal</v>
          </cell>
          <cell r="I20" t="str">
            <v>5 - Better Than Normal</v>
          </cell>
          <cell r="J20">
            <v>5</v>
          </cell>
          <cell r="K20" t="str">
            <v>No</v>
          </cell>
        </row>
        <row r="21">
          <cell r="E21">
            <v>8</v>
          </cell>
          <cell r="F21" t="str">
            <v>4 - Normal</v>
          </cell>
          <cell r="G21" t="str">
            <v>4 - Normal</v>
          </cell>
          <cell r="H21" t="str">
            <v>6 - Feel Good</v>
          </cell>
          <cell r="I21" t="str">
            <v>5 - Better Than Normal</v>
          </cell>
          <cell r="J21">
            <v>7</v>
          </cell>
          <cell r="K21" t="str">
            <v>No</v>
          </cell>
        </row>
        <row r="22">
          <cell r="E22">
            <v>5</v>
          </cell>
          <cell r="F22" t="str">
            <v>2 - Tired</v>
          </cell>
          <cell r="G22" t="str">
            <v>3 - Worse Than Normal</v>
          </cell>
          <cell r="H22" t="str">
            <v>3 - Worse Than Normal</v>
          </cell>
          <cell r="I22" t="str">
            <v>2 - Stressed</v>
          </cell>
          <cell r="J22">
            <v>7</v>
          </cell>
          <cell r="K22" t="str">
            <v>No</v>
          </cell>
        </row>
        <row r="23">
          <cell r="E23">
            <v>4</v>
          </cell>
          <cell r="F23" t="str">
            <v>4 - Normal</v>
          </cell>
          <cell r="G23" t="str">
            <v>5 - Better Than Normal</v>
          </cell>
          <cell r="H23" t="str">
            <v>3 - Worse Than Normal</v>
          </cell>
          <cell r="I23" t="str">
            <v>3 - Worse Than Normal</v>
          </cell>
          <cell r="J23">
            <v>7</v>
          </cell>
          <cell r="K23" t="str">
            <v>No</v>
          </cell>
        </row>
        <row r="24">
          <cell r="E24">
            <v>4</v>
          </cell>
          <cell r="F24" t="str">
            <v>3 - Worse Than Normal</v>
          </cell>
          <cell r="G24" t="str">
            <v>4 - Normal</v>
          </cell>
          <cell r="H24" t="str">
            <v>3 - Worse Than Normal</v>
          </cell>
          <cell r="I24" t="str">
            <v>4 - Normal</v>
          </cell>
          <cell r="J24">
            <v>7</v>
          </cell>
          <cell r="K24" t="str">
            <v>No</v>
          </cell>
        </row>
        <row r="25">
          <cell r="E25">
            <v>5</v>
          </cell>
          <cell r="F25" t="str">
            <v>2 - Tired</v>
          </cell>
          <cell r="G25" t="str">
            <v>4 - Normal</v>
          </cell>
          <cell r="H25" t="str">
            <v>4 - Normal</v>
          </cell>
          <cell r="I25" t="str">
            <v>3 - Worse Than Normal</v>
          </cell>
          <cell r="J25">
            <v>7</v>
          </cell>
          <cell r="K25" t="str">
            <v>No</v>
          </cell>
        </row>
        <row r="26">
          <cell r="E26">
            <v>7</v>
          </cell>
          <cell r="F26" t="str">
            <v>3 - Worse Than Normal</v>
          </cell>
          <cell r="G26" t="str">
            <v>4 - Normal</v>
          </cell>
          <cell r="H26" t="str">
            <v>4 - Normal</v>
          </cell>
          <cell r="I26" t="str">
            <v>4 - Normal</v>
          </cell>
          <cell r="J26">
            <v>7</v>
          </cell>
          <cell r="K26" t="str">
            <v>No</v>
          </cell>
        </row>
        <row r="27">
          <cell r="E27">
            <v>6</v>
          </cell>
          <cell r="F27" t="str">
            <v>4 - Normal</v>
          </cell>
          <cell r="G27" t="str">
            <v>5 - Better Than Normal</v>
          </cell>
          <cell r="H27" t="str">
            <v>4 - Normal</v>
          </cell>
          <cell r="I27" t="str">
            <v>4 - Normal</v>
          </cell>
          <cell r="J27">
            <v>7</v>
          </cell>
          <cell r="K27" t="str">
            <v>No</v>
          </cell>
        </row>
        <row r="28">
          <cell r="E28">
            <v>8</v>
          </cell>
          <cell r="F28" t="str">
            <v>3 - Worse Than Normal</v>
          </cell>
          <cell r="G28" t="str">
            <v>3 - Worse Than Normal</v>
          </cell>
          <cell r="H28" t="str">
            <v>3 - Worse Than Normal</v>
          </cell>
          <cell r="I28" t="str">
            <v>3 - Worse Than Normal</v>
          </cell>
          <cell r="J28">
            <v>7</v>
          </cell>
          <cell r="K28" t="str">
            <v>No</v>
          </cell>
        </row>
        <row r="29">
          <cell r="E29">
            <v>9</v>
          </cell>
          <cell r="F29" t="str">
            <v>4 - Normal</v>
          </cell>
          <cell r="G29" t="str">
            <v>4 - Normal</v>
          </cell>
          <cell r="H29" t="str">
            <v>4 - Normal</v>
          </cell>
          <cell r="I29" t="str">
            <v>3 - Worse Than Normal</v>
          </cell>
          <cell r="J29">
            <v>7</v>
          </cell>
          <cell r="K29" t="str">
            <v>No</v>
          </cell>
        </row>
        <row r="30">
          <cell r="E30">
            <v>7</v>
          </cell>
          <cell r="F30" t="str">
            <v>4 - Normal</v>
          </cell>
          <cell r="G30" t="str">
            <v>4 - Normal</v>
          </cell>
          <cell r="H30" t="str">
            <v>4 - Normal</v>
          </cell>
          <cell r="I30" t="str">
            <v>3 - Worse Than Normal</v>
          </cell>
          <cell r="J30">
            <v>7</v>
          </cell>
          <cell r="K30" t="str">
            <v>No</v>
          </cell>
        </row>
        <row r="31">
          <cell r="E31">
            <v>5</v>
          </cell>
          <cell r="F31" t="str">
            <v>2 - Tired</v>
          </cell>
          <cell r="G31" t="str">
            <v>3 - Worse Than Normal</v>
          </cell>
          <cell r="H31" t="str">
            <v>4 - Normal</v>
          </cell>
          <cell r="I31" t="str">
            <v>4 - Normal</v>
          </cell>
          <cell r="J31">
            <v>7</v>
          </cell>
          <cell r="K31" t="str">
            <v>No</v>
          </cell>
        </row>
        <row r="32">
          <cell r="E32">
            <v>6</v>
          </cell>
          <cell r="F32" t="str">
            <v>3 - Worse Than Normal</v>
          </cell>
          <cell r="G32" t="str">
            <v>3 - Worse Than Normal</v>
          </cell>
          <cell r="H32" t="str">
            <v>4 - Normal</v>
          </cell>
          <cell r="I32" t="str">
            <v>2 - Stressed</v>
          </cell>
          <cell r="J32">
            <v>7</v>
          </cell>
          <cell r="K32" t="str">
            <v>No</v>
          </cell>
        </row>
        <row r="33">
          <cell r="E33">
            <v>9</v>
          </cell>
          <cell r="F33" t="str">
            <v>4 - Normal</v>
          </cell>
          <cell r="G33" t="str">
            <v>5 - Better Than Normal</v>
          </cell>
          <cell r="H33" t="str">
            <v>5 - Better Than Normal</v>
          </cell>
          <cell r="I33" t="str">
            <v>4 - Normal</v>
          </cell>
          <cell r="J33">
            <v>7</v>
          </cell>
          <cell r="K33" t="str">
            <v>No</v>
          </cell>
        </row>
        <row r="34">
          <cell r="E34">
            <v>7</v>
          </cell>
          <cell r="F34" t="str">
            <v>3 - Worse Than Normal</v>
          </cell>
          <cell r="G34" t="str">
            <v>4 - Normal</v>
          </cell>
          <cell r="H34" t="str">
            <v>3 - Worse Than Normal</v>
          </cell>
          <cell r="I34" t="str">
            <v>2 - Stressed</v>
          </cell>
          <cell r="J34">
            <v>7</v>
          </cell>
          <cell r="K34" t="str">
            <v>No</v>
          </cell>
        </row>
        <row r="35">
          <cell r="E35">
            <v>4</v>
          </cell>
          <cell r="F35" t="str">
            <v>5 - Better Than Normal</v>
          </cell>
          <cell r="G35" t="str">
            <v>5 - Better Than Normal</v>
          </cell>
          <cell r="H35" t="str">
            <v>3 - Worse Than Normal</v>
          </cell>
          <cell r="I35" t="str">
            <v>6 - Relaxed</v>
          </cell>
          <cell r="J35">
            <v>7</v>
          </cell>
          <cell r="K35" t="str">
            <v>No</v>
          </cell>
        </row>
        <row r="36">
          <cell r="E36">
            <v>4</v>
          </cell>
          <cell r="F36" t="str">
            <v>3 - Worse Than Normal</v>
          </cell>
          <cell r="G36" t="str">
            <v>3 - Worse Than Normal</v>
          </cell>
          <cell r="H36" t="str">
            <v>3 - Worse Than Normal</v>
          </cell>
          <cell r="I36" t="str">
            <v>3 - Worse Than Normal</v>
          </cell>
          <cell r="J36">
            <v>7</v>
          </cell>
          <cell r="K36" t="str">
            <v>No</v>
          </cell>
        </row>
        <row r="37">
          <cell r="E37">
            <v>6</v>
          </cell>
          <cell r="F37" t="str">
            <v>4 - Normal</v>
          </cell>
          <cell r="G37" t="str">
            <v>4 - Normal</v>
          </cell>
          <cell r="H37" t="str">
            <v>3 - Worse Than Normal</v>
          </cell>
          <cell r="I37" t="str">
            <v>4 - Normal</v>
          </cell>
          <cell r="J37">
            <v>7</v>
          </cell>
          <cell r="K37" t="str">
            <v>No</v>
          </cell>
        </row>
        <row r="38">
          <cell r="E38">
            <v>5</v>
          </cell>
          <cell r="F38" t="str">
            <v>4 - Normal</v>
          </cell>
          <cell r="G38" t="str">
            <v>4 - Normal</v>
          </cell>
          <cell r="H38" t="str">
            <v>3 - Worse Than Normal</v>
          </cell>
          <cell r="I38" t="str">
            <v>4 - Normal</v>
          </cell>
          <cell r="J38">
            <v>7</v>
          </cell>
          <cell r="K38" t="str">
            <v>No</v>
          </cell>
        </row>
        <row r="39">
          <cell r="E39">
            <v>9</v>
          </cell>
          <cell r="F39" t="str">
            <v>4 - Normal</v>
          </cell>
          <cell r="G39" t="str">
            <v>5 - Better Than Normal</v>
          </cell>
          <cell r="H39" t="str">
            <v>2 - Sore/Tight</v>
          </cell>
          <cell r="I39" t="str">
            <v>3 - Worse Than Normal</v>
          </cell>
          <cell r="J39">
            <v>7</v>
          </cell>
          <cell r="K39" t="str">
            <v>No</v>
          </cell>
        </row>
        <row r="40">
          <cell r="E40">
            <v>7</v>
          </cell>
          <cell r="F40" t="str">
            <v>3 - Worse Than Normal</v>
          </cell>
          <cell r="G40" t="str">
            <v>4 - Normal</v>
          </cell>
          <cell r="H40" t="str">
            <v>4 - Normal</v>
          </cell>
          <cell r="I40" t="str">
            <v>6 - Relaxed</v>
          </cell>
          <cell r="J40">
            <v>7</v>
          </cell>
          <cell r="K40" t="str">
            <v>No</v>
          </cell>
        </row>
        <row r="41">
          <cell r="E41">
            <v>8</v>
          </cell>
          <cell r="F41" t="str">
            <v>3 - Worse Than Normal</v>
          </cell>
          <cell r="G41" t="str">
            <v>5 - Better Than Normal</v>
          </cell>
          <cell r="H41" t="str">
            <v>4 - Normal</v>
          </cell>
          <cell r="I41" t="str">
            <v>3 - Worse Than Normal</v>
          </cell>
          <cell r="J41">
            <v>7</v>
          </cell>
          <cell r="K41" t="str">
            <v>No</v>
          </cell>
        </row>
        <row r="42">
          <cell r="E42">
            <v>7</v>
          </cell>
          <cell r="F42" t="str">
            <v>4 - Normal</v>
          </cell>
          <cell r="G42" t="str">
            <v>4 - Normal</v>
          </cell>
          <cell r="H42" t="str">
            <v>3 - Worse Than Normal</v>
          </cell>
          <cell r="I42" t="str">
            <v>4 - Normal</v>
          </cell>
          <cell r="J42">
            <v>7</v>
          </cell>
          <cell r="K42" t="str">
            <v>No</v>
          </cell>
        </row>
        <row r="43">
          <cell r="E43">
            <v>9</v>
          </cell>
          <cell r="F43" t="str">
            <v>4 - Normal</v>
          </cell>
          <cell r="G43" t="str">
            <v>3 - Worse Than Normal</v>
          </cell>
          <cell r="H43" t="str">
            <v>4 - Normal</v>
          </cell>
          <cell r="I43" t="str">
            <v>4 - Normal</v>
          </cell>
          <cell r="J43">
            <v>7</v>
          </cell>
          <cell r="K43" t="str">
            <v>No</v>
          </cell>
        </row>
        <row r="44">
          <cell r="E44">
            <v>8</v>
          </cell>
          <cell r="F44" t="str">
            <v>4 - Normal</v>
          </cell>
          <cell r="G44" t="str">
            <v>5 - Better Than Normal</v>
          </cell>
          <cell r="H44" t="str">
            <v>2 - Sore/Tight</v>
          </cell>
          <cell r="I44" t="str">
            <v>3 - Worse Than Normal</v>
          </cell>
          <cell r="J44">
            <v>7</v>
          </cell>
          <cell r="K44" t="str">
            <v>No</v>
          </cell>
        </row>
        <row r="45">
          <cell r="E45">
            <v>5</v>
          </cell>
          <cell r="F45" t="str">
            <v>4 - Normal</v>
          </cell>
          <cell r="G45" t="str">
            <v>4 - Normal</v>
          </cell>
          <cell r="H45" t="str">
            <v>4 - Normal</v>
          </cell>
          <cell r="I45" t="str">
            <v>6 - Relaxed</v>
          </cell>
          <cell r="J45">
            <v>7</v>
          </cell>
          <cell r="K45" t="str">
            <v>No</v>
          </cell>
        </row>
        <row r="46">
          <cell r="E46">
            <v>9</v>
          </cell>
          <cell r="F46" t="str">
            <v>4 - Normal</v>
          </cell>
          <cell r="G46" t="str">
            <v>4 - Normal</v>
          </cell>
          <cell r="H46" t="str">
            <v>3 - Worse Than Normal</v>
          </cell>
          <cell r="I46" t="str">
            <v>3 - Worse Than Normal</v>
          </cell>
          <cell r="J46">
            <v>7</v>
          </cell>
          <cell r="K46" t="str">
            <v>No</v>
          </cell>
        </row>
        <row r="47">
          <cell r="E47">
            <v>9</v>
          </cell>
          <cell r="F47" t="str">
            <v>4 - Normal</v>
          </cell>
          <cell r="G47" t="str">
            <v>5 - Better Than Normal</v>
          </cell>
          <cell r="H47" t="str">
            <v>4 - Normal</v>
          </cell>
          <cell r="I47" t="str">
            <v>4 - Normal</v>
          </cell>
          <cell r="J47">
            <v>7</v>
          </cell>
          <cell r="K47" t="str">
            <v>No</v>
          </cell>
        </row>
        <row r="48">
          <cell r="E48">
            <v>7</v>
          </cell>
          <cell r="F48" t="str">
            <v>3 - Worse Than Normal</v>
          </cell>
          <cell r="G48" t="str">
            <v>6 - Very Good</v>
          </cell>
          <cell r="H48" t="str">
            <v>3 - Worse Than Normal</v>
          </cell>
          <cell r="I48" t="str">
            <v>4 - Normal</v>
          </cell>
          <cell r="J48">
            <v>7</v>
          </cell>
          <cell r="K48" t="str">
            <v>No</v>
          </cell>
        </row>
        <row r="49">
          <cell r="E49">
            <v>4</v>
          </cell>
          <cell r="F49" t="str">
            <v>4 - Normal</v>
          </cell>
          <cell r="G49" t="str">
            <v>4 - Normal</v>
          </cell>
          <cell r="H49" t="str">
            <v>4 - Normal</v>
          </cell>
          <cell r="I49" t="str">
            <v>5 - Better Than Normal</v>
          </cell>
          <cell r="J49">
            <v>7</v>
          </cell>
          <cell r="K49" t="str">
            <v>No</v>
          </cell>
        </row>
        <row r="50">
          <cell r="E50">
            <v>8</v>
          </cell>
          <cell r="F50" t="str">
            <v>5 - Better Than Normal</v>
          </cell>
          <cell r="G50" t="str">
            <v>4 - Normal</v>
          </cell>
          <cell r="H50" t="str">
            <v>3 - Worse Than Normal</v>
          </cell>
          <cell r="I50" t="str">
            <v>4 - Normal</v>
          </cell>
          <cell r="J50">
            <v>7</v>
          </cell>
          <cell r="K50" t="str">
            <v>No</v>
          </cell>
        </row>
        <row r="51">
          <cell r="E51">
            <v>5</v>
          </cell>
          <cell r="F51" t="str">
            <v>3 - Worse Than Normal</v>
          </cell>
          <cell r="G51" t="str">
            <v>4 - Normal</v>
          </cell>
          <cell r="H51" t="str">
            <v>4 - Normal</v>
          </cell>
          <cell r="I51" t="str">
            <v>4 - Normal</v>
          </cell>
          <cell r="J51">
            <v>7</v>
          </cell>
          <cell r="K51" t="str">
            <v>No</v>
          </cell>
        </row>
        <row r="52">
          <cell r="E52">
            <v>7</v>
          </cell>
          <cell r="F52" t="str">
            <v>4 - Normal</v>
          </cell>
          <cell r="G52" t="str">
            <v>4 - Normal</v>
          </cell>
          <cell r="H52" t="str">
            <v>4 - Normal</v>
          </cell>
          <cell r="I52" t="str">
            <v>4 - Normal</v>
          </cell>
          <cell r="J52">
            <v>7</v>
          </cell>
          <cell r="K52" t="str">
            <v>No</v>
          </cell>
        </row>
        <row r="53">
          <cell r="E53">
            <v>6</v>
          </cell>
          <cell r="F53" t="str">
            <v>3 - Worse Than Normal</v>
          </cell>
          <cell r="G53" t="str">
            <v>4 - Normal</v>
          </cell>
          <cell r="H53" t="str">
            <v>4 - Normal</v>
          </cell>
          <cell r="I53" t="str">
            <v>4 - Normal</v>
          </cell>
          <cell r="J53">
            <v>7</v>
          </cell>
          <cell r="K53" t="str">
            <v>No</v>
          </cell>
        </row>
        <row r="54">
          <cell r="E54">
            <v>6</v>
          </cell>
          <cell r="F54" t="str">
            <v>6 - Fresh</v>
          </cell>
          <cell r="G54" t="str">
            <v>5 - Better Than Normal</v>
          </cell>
          <cell r="H54" t="str">
            <v>4 - Normal</v>
          </cell>
          <cell r="I54" t="str">
            <v>6 - Relaxed</v>
          </cell>
          <cell r="J54">
            <v>7</v>
          </cell>
          <cell r="K54" t="str">
            <v>No</v>
          </cell>
        </row>
        <row r="55">
          <cell r="E55">
            <v>9</v>
          </cell>
          <cell r="F55" t="str">
            <v>3 - Worse Than Normal</v>
          </cell>
          <cell r="G55" t="str">
            <v>2 - Terrible</v>
          </cell>
          <cell r="H55" t="str">
            <v>3 - Worse Than Normal</v>
          </cell>
          <cell r="I55" t="str">
            <v>3 - Worse Than Normal</v>
          </cell>
          <cell r="J55">
            <v>7</v>
          </cell>
          <cell r="K55" t="str">
            <v>No</v>
          </cell>
        </row>
        <row r="56">
          <cell r="E56">
            <v>4</v>
          </cell>
          <cell r="F56" t="str">
            <v>3 - Worse Than Normal</v>
          </cell>
          <cell r="G56" t="str">
            <v>4 - Normal</v>
          </cell>
          <cell r="H56" t="str">
            <v>4 - Normal</v>
          </cell>
          <cell r="I56" t="str">
            <v>4 - Normal</v>
          </cell>
          <cell r="J56">
            <v>7</v>
          </cell>
          <cell r="K56" t="str">
            <v>No</v>
          </cell>
        </row>
        <row r="57">
          <cell r="E57">
            <v>6</v>
          </cell>
          <cell r="F57" t="str">
            <v>2 - Tired</v>
          </cell>
          <cell r="G57" t="str">
            <v>5 - Better Than Normal</v>
          </cell>
          <cell r="H57" t="str">
            <v>4 - Normal</v>
          </cell>
          <cell r="I57" t="str">
            <v>4 - Normal</v>
          </cell>
          <cell r="J57">
            <v>6</v>
          </cell>
          <cell r="K57" t="str">
            <v>No</v>
          </cell>
        </row>
        <row r="58">
          <cell r="E58">
            <v>9</v>
          </cell>
          <cell r="F58" t="str">
            <v>4 - Normal</v>
          </cell>
          <cell r="G58" t="str">
            <v>4 - Normal</v>
          </cell>
          <cell r="H58" t="str">
            <v>3 - Worse Than Normal</v>
          </cell>
          <cell r="I58" t="str">
            <v>2 - Stressed</v>
          </cell>
          <cell r="J58">
            <v>7</v>
          </cell>
          <cell r="K58" t="str">
            <v>No</v>
          </cell>
        </row>
        <row r="59">
          <cell r="E59">
            <v>6</v>
          </cell>
          <cell r="F59" t="str">
            <v>4 - Normal</v>
          </cell>
          <cell r="G59" t="str">
            <v>4 - Normal</v>
          </cell>
          <cell r="H59" t="str">
            <v>4 - Normal</v>
          </cell>
          <cell r="I59" t="str">
            <v>4 - Normal</v>
          </cell>
          <cell r="J59">
            <v>6</v>
          </cell>
          <cell r="K59" t="str">
            <v>No</v>
          </cell>
        </row>
        <row r="60">
          <cell r="E60">
            <v>4</v>
          </cell>
          <cell r="F60" t="str">
            <v>5 - Better Than Normal</v>
          </cell>
          <cell r="G60" t="str">
            <v>6 - Very Good</v>
          </cell>
          <cell r="H60" t="str">
            <v>4 - Normal</v>
          </cell>
          <cell r="I60" t="str">
            <v>4 - Normal</v>
          </cell>
          <cell r="J60">
            <v>6</v>
          </cell>
          <cell r="K60" t="str">
            <v>No</v>
          </cell>
        </row>
        <row r="61">
          <cell r="E61">
            <v>4</v>
          </cell>
          <cell r="F61" t="str">
            <v>5 - Better Than Normal</v>
          </cell>
          <cell r="G61" t="str">
            <v>6 - Very Good</v>
          </cell>
          <cell r="H61" t="str">
            <v>4 - Normal</v>
          </cell>
          <cell r="I61" t="str">
            <v>4 - Normal</v>
          </cell>
          <cell r="J61">
            <v>7</v>
          </cell>
          <cell r="K61" t="str">
            <v>No</v>
          </cell>
        </row>
        <row r="62">
          <cell r="E62">
            <v>7</v>
          </cell>
          <cell r="F62" t="str">
            <v>2 - Tired</v>
          </cell>
          <cell r="G62" t="str">
            <v>3 - Worse Than Normal</v>
          </cell>
          <cell r="H62" t="str">
            <v>4 - Normal</v>
          </cell>
          <cell r="I62" t="str">
            <v>3 - Worse Than Normal</v>
          </cell>
          <cell r="J62">
            <v>7</v>
          </cell>
          <cell r="K62" t="str">
            <v>No</v>
          </cell>
        </row>
        <row r="63">
          <cell r="E63">
            <v>6</v>
          </cell>
          <cell r="F63" t="str">
            <v>4 - Normal</v>
          </cell>
          <cell r="G63" t="str">
            <v>4 - Normal</v>
          </cell>
          <cell r="H63" t="str">
            <v>4 - Normal</v>
          </cell>
          <cell r="I63" t="str">
            <v>4 - Normal</v>
          </cell>
          <cell r="J63">
            <v>7</v>
          </cell>
          <cell r="K63" t="str">
            <v>No</v>
          </cell>
        </row>
        <row r="64">
          <cell r="E64">
            <v>5</v>
          </cell>
          <cell r="F64" t="str">
            <v>4 - Normal</v>
          </cell>
          <cell r="G64" t="str">
            <v>5 - Better Than Normal</v>
          </cell>
          <cell r="H64" t="str">
            <v>4 - Normal</v>
          </cell>
          <cell r="I64" t="str">
            <v>3 - Worse Than Normal</v>
          </cell>
          <cell r="J64">
            <v>7</v>
          </cell>
          <cell r="K64" t="str">
            <v>No</v>
          </cell>
        </row>
        <row r="65">
          <cell r="E65">
            <v>8</v>
          </cell>
          <cell r="F65" t="str">
            <v>1 - Always Tired</v>
          </cell>
          <cell r="G65" t="str">
            <v>3 - Worse Than Normal</v>
          </cell>
          <cell r="H65" t="str">
            <v>4 - Normal</v>
          </cell>
          <cell r="I65" t="str">
            <v>3 - Worse Than Normal</v>
          </cell>
          <cell r="J65">
            <v>7</v>
          </cell>
          <cell r="K65" t="str">
            <v>No</v>
          </cell>
        </row>
        <row r="66">
          <cell r="E66">
            <v>7</v>
          </cell>
          <cell r="F66" t="str">
            <v>3 - Worse Than Normal</v>
          </cell>
          <cell r="G66" t="str">
            <v>5 - Better Than Normal</v>
          </cell>
          <cell r="H66" t="str">
            <v>5 - Better Than Normal</v>
          </cell>
          <cell r="I66" t="str">
            <v>5 - Better Than Normal</v>
          </cell>
          <cell r="J66">
            <v>7</v>
          </cell>
          <cell r="K66" t="str">
            <v>No</v>
          </cell>
        </row>
        <row r="67">
          <cell r="E67">
            <v>4</v>
          </cell>
          <cell r="F67" t="str">
            <v>4 - Normal</v>
          </cell>
          <cell r="G67" t="str">
            <v>3 - Worse Than Normal</v>
          </cell>
          <cell r="H67" t="str">
            <v>4 - Normal</v>
          </cell>
          <cell r="I67" t="str">
            <v>3 - Worse Than Normal</v>
          </cell>
          <cell r="J67">
            <v>7</v>
          </cell>
          <cell r="K67" t="str">
            <v>No</v>
          </cell>
        </row>
        <row r="68">
          <cell r="E68">
            <v>7</v>
          </cell>
          <cell r="F68" t="str">
            <v>3 - Worse Than Normal</v>
          </cell>
          <cell r="G68" t="str">
            <v>4 - Normal</v>
          </cell>
          <cell r="H68" t="str">
            <v>4 - Normal</v>
          </cell>
          <cell r="I68" t="str">
            <v>2 - Stressed</v>
          </cell>
          <cell r="J68">
            <v>7</v>
          </cell>
          <cell r="K68" t="str">
            <v>No</v>
          </cell>
        </row>
        <row r="69">
          <cell r="E69">
            <v>9</v>
          </cell>
          <cell r="F69" t="str">
            <v>1 - Always Tired</v>
          </cell>
          <cell r="G69" t="str">
            <v>1 - Restless</v>
          </cell>
          <cell r="H69" t="str">
            <v>4 - Normal</v>
          </cell>
          <cell r="I69" t="str">
            <v>3 - Worse Than Normal</v>
          </cell>
          <cell r="J69">
            <v>7</v>
          </cell>
          <cell r="K69" t="str">
            <v>No</v>
          </cell>
        </row>
        <row r="70">
          <cell r="E70">
            <v>9</v>
          </cell>
          <cell r="F70" t="str">
            <v>3 - Worse Than Normal</v>
          </cell>
          <cell r="G70" t="str">
            <v>5 - Better Than Normal</v>
          </cell>
          <cell r="H70" t="str">
            <v>5 - Better Than Normal</v>
          </cell>
          <cell r="I70" t="str">
            <v>5 - Better Than Normal</v>
          </cell>
          <cell r="J70">
            <v>7</v>
          </cell>
          <cell r="K70" t="str">
            <v>No</v>
          </cell>
        </row>
        <row r="71">
          <cell r="E71">
            <v>8</v>
          </cell>
          <cell r="F71" t="str">
            <v>3 - Worse Than Normal</v>
          </cell>
          <cell r="G71" t="str">
            <v>3 - Worse Than Normal</v>
          </cell>
          <cell r="H71" t="str">
            <v>3 - Worse Than Normal</v>
          </cell>
          <cell r="I71" t="str">
            <v>3 - Worse Than Normal</v>
          </cell>
          <cell r="J71">
            <v>7</v>
          </cell>
          <cell r="K71" t="str">
            <v>No</v>
          </cell>
        </row>
      </sheetData>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User" refreshedDate="43047.868457407407" createdVersion="4" refreshedVersion="4" minRefreshableVersion="3" recordCount="836">
  <cacheSource type="worksheet">
    <worksheetSource name="tblTL"/>
  </cacheSource>
  <cacheFields count="22">
    <cacheField name="Week " numFmtId="0">
      <sharedItems count="7">
        <s v="Week 1"/>
        <s v="Week 2"/>
        <s v="Week 3"/>
        <s v="Week 4"/>
        <s v="Week 5"/>
        <s v="Week 6"/>
        <e v="#N/A" u="1"/>
      </sharedItems>
    </cacheField>
    <cacheField name="Date" numFmtId="14">
      <sharedItems containsSemiMixedTypes="0" containsNonDate="0" containsDate="1" containsString="0" minDate="2017-10-02T00:00:00" maxDate="2017-11-09T00:00:00" count="38">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sharedItems>
    </cacheField>
    <cacheField name="Day" numFmtId="0">
      <sharedItems/>
    </cacheField>
    <cacheField name="Athlete " numFmtId="49">
      <sharedItems containsBlank="1" count="23">
        <s v="AJ Barkhuizen"/>
        <s v="Angus Stewart van Niekerk"/>
        <s v="Bjorn Bernardo"/>
        <s v="Brent Zinzan Christoffels "/>
        <s v="Calvin Nell"/>
        <s v="Carlisle Kieran Willy Nel"/>
        <s v="Edrich Pretorius"/>
        <s v="Dana Fourie"/>
        <s v="Francois Myburgh"/>
        <s v="George Lourens "/>
        <s v="Iver Alfred Aanhuizen"/>
        <s v="Jacquin Marthinus"/>
        <s v="James Richard Murphy"/>
        <s v="Jan Abraham Venter"/>
        <s v="Luan de Kock"/>
        <s v="Malcolm Jeremy Kayes"/>
        <s v="Morne Wilhelm Taljaard"/>
        <s v="Paul Roger Beresford"/>
        <s v="Roelf Burger"/>
        <s v="Romario Chan-Kuo Abrahams"/>
        <s v="Van Niekerk Scheepers Ferreira"/>
        <s v="Willem Adriaan Smal"/>
        <m u="1"/>
      </sharedItems>
    </cacheField>
    <cacheField name="Gym RPE" numFmtId="0">
      <sharedItems containsString="0" containsBlank="1" containsNumber="1" minValue="2" maxValue="9"/>
    </cacheField>
    <cacheField name="Gym Duration" numFmtId="1">
      <sharedItems containsString="0" containsBlank="1" containsNumber="1" containsInteger="1" minValue="20" maxValue="75"/>
    </cacheField>
    <cacheField name="Gym Load" numFmtId="1">
      <sharedItems containsSemiMixedTypes="0" containsString="0" containsNumber="1" containsInteger="1" minValue="0" maxValue="585"/>
    </cacheField>
    <cacheField name="Field RPE" numFmtId="1">
      <sharedItems containsString="0" containsBlank="1" containsNumber="1" minValue="0.5" maxValue="10"/>
    </cacheField>
    <cacheField name="Field duration" numFmtId="1">
      <sharedItems containsString="0" containsBlank="1" containsNumber="1" containsInteger="1" minValue="20" maxValue="115"/>
    </cacheField>
    <cacheField name="Field Load" numFmtId="1">
      <sharedItems containsSemiMixedTypes="0" containsString="0" containsNumber="1" minValue="0" maxValue="1035"/>
    </cacheField>
    <cacheField name="G1 RPE" numFmtId="0">
      <sharedItems containsString="0" containsBlank="1" containsNumber="1" minValue="0" maxValue="9"/>
    </cacheField>
    <cacheField name="G1 Duration" numFmtId="0">
      <sharedItems containsString="0" containsBlank="1" containsNumber="1" containsInteger="1" minValue="0" maxValue="14"/>
    </cacheField>
    <cacheField name="G2 RPE" numFmtId="0">
      <sharedItems containsString="0" containsBlank="1" containsNumber="1" containsInteger="1" minValue="2" maxValue="9"/>
    </cacheField>
    <cacheField name="G2 Duration" numFmtId="0">
      <sharedItems containsString="0" containsBlank="1" containsNumber="1" containsInteger="1" minValue="2" maxValue="17"/>
    </cacheField>
    <cacheField name="G3 RPE" numFmtId="0">
      <sharedItems containsString="0" containsBlank="1" containsNumber="1" minValue="2" maxValue="14"/>
    </cacheField>
    <cacheField name="G3 Duration" numFmtId="0">
      <sharedItems containsString="0" containsBlank="1" containsNumber="1" containsInteger="1" minValue="2" maxValue="14"/>
    </cacheField>
    <cacheField name="G4 RPE" numFmtId="0">
      <sharedItems containsNonDate="0" containsString="0" containsBlank="1"/>
    </cacheField>
    <cacheField name="G4 Duration" numFmtId="0">
      <sharedItems containsNonDate="0" containsString="0" containsBlank="1"/>
    </cacheField>
    <cacheField name="G5 RPE" numFmtId="0">
      <sharedItems containsNonDate="0" containsString="0" containsBlank="1"/>
    </cacheField>
    <cacheField name="G5 Duration" numFmtId="0">
      <sharedItems containsNonDate="0" containsString="0" containsBlank="1"/>
    </cacheField>
    <cacheField name="Total Game Load" numFmtId="0">
      <sharedItems containsSemiMixedTypes="0" containsString="0" containsNumber="1" minValue="0" maxValue="287"/>
    </cacheField>
    <cacheField name="Total" numFmtId="0">
      <sharedItems containsSemiMixedTypes="0" containsString="0" containsNumber="1" minValue="0" maxValue="1555"/>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Pienaar, R, Mnr &lt;17525764@sun.ac.za&gt;" refreshedDate="43052.693046180553" createdVersion="6" refreshedVersion="6" minRefreshableVersion="3" recordCount="12">
  <cacheSource type="worksheet">
    <worksheetSource name="tblGameGPS"/>
  </cacheSource>
  <cacheFields count="13">
    <cacheField name="Date" numFmtId="14">
      <sharedItems containsSemiMixedTypes="0" containsNonDate="0" containsDate="1" containsString="0" minDate="2017-11-11T00:00:00" maxDate="2017-11-12T00:00:00" count="1">
        <d v="2017-11-11T00:00:00"/>
      </sharedItems>
    </cacheField>
    <cacheField name="Day" numFmtId="0">
      <sharedItems/>
    </cacheField>
    <cacheField name="Player" numFmtId="0">
      <sharedItems count="6">
        <s v="Malcolm"/>
        <s v="George"/>
        <s v="Romario"/>
        <s v="Bjorn"/>
        <s v="Jacquin"/>
        <s v="Brent"/>
      </sharedItems>
    </cacheField>
    <cacheField name="Position" numFmtId="0">
      <sharedItems count="4">
        <s v="Forward"/>
        <s v="Inside Back"/>
        <s v="Outside Back"/>
        <s v="Sweeper"/>
      </sharedItems>
    </cacheField>
    <cacheField name="Opponents" numFmtId="0">
      <sharedItems count="3">
        <s v="St Georges"/>
        <s v="Vineyards"/>
        <s v="Hands and Hearts"/>
      </sharedItems>
    </cacheField>
    <cacheField name="Duration (min:sec)" numFmtId="46">
      <sharedItems containsSemiMixedTypes="0" containsNonDate="0" containsDate="1" containsString="0" minDate="1899-12-30T10:29:00" maxDate="1899-12-30T17:53:00"/>
    </cacheField>
    <cacheField name="Distance  Total (m)" numFmtId="0">
      <sharedItems containsSemiMixedTypes="0" containsString="0" containsNumber="1" containsInteger="1" minValue="1065" maxValue="1769"/>
    </cacheField>
    <cacheField name="Intensity (m/min)" numFmtId="0">
      <sharedItems containsSemiMixedTypes="0" containsString="0" containsNumber="1" minValue="78" maxValue="113"/>
    </cacheField>
    <cacheField name="Hi-Intensity Speed Distance (m)" numFmtId="0">
      <sharedItems containsSemiMixedTypes="0" containsString="0" containsNumber="1" containsInteger="1" minValue="43" maxValue="373"/>
    </cacheField>
    <cacheField name="Speed Max (km/h)" numFmtId="0">
      <sharedItems containsSemiMixedTypes="0" containsString="0" containsNumber="1" minValue="20" maxValue="35.299999999999997"/>
    </cacheField>
    <cacheField name="Hi-Intensity Efforts (+18km/h)" numFmtId="0">
      <sharedItems containsSemiMixedTypes="0" containsString="0" containsNumber="1" containsInteger="1" minValue="5" maxValue="17"/>
    </cacheField>
    <cacheField name="Hi Intensity Acceleration (3m/s/s)" numFmtId="0">
      <sharedItems containsSemiMixedTypes="0" containsString="0" containsNumber="1" containsInteger="1" minValue="1" maxValue="10"/>
    </cacheField>
    <cacheField name="Hi Intensity Deceleration (3m/s/s)" numFmtId="0">
      <sharedItems containsSemiMixedTypes="0" containsString="0" containsNumber="1" containsInteger="1" minValue="3" maxValue="15"/>
    </cacheField>
  </cacheFields>
  <extLst>
    <ext xmlns:x14="http://schemas.microsoft.com/office/spreadsheetml/2009/9/main" uri="{725AE2AE-9491-48be-B2B4-4EB974FC3084}">
      <x14:pivotCacheDefinition pivotCacheId="4"/>
    </ext>
  </extLst>
</pivotCacheDefinition>
</file>

<file path=xl/pivotCache/pivotCacheDefinition3.xml><?xml version="1.0" encoding="utf-8"?>
<pivotCacheDefinition xmlns="http://schemas.openxmlformats.org/spreadsheetml/2006/main" xmlns:r="http://schemas.openxmlformats.org/officeDocument/2006/relationships" r:id="rId1" refreshedBy="User" refreshedDate="43060.486973611114" createdVersion="4" refreshedVersion="4" minRefreshableVersion="3" recordCount="60">
  <cacheSource type="worksheet">
    <worksheetSource name="tblGPS"/>
  </cacheSource>
  <cacheFields count="13">
    <cacheField name="Week" numFmtId="0">
      <sharedItems count="6">
        <s v="Week 2"/>
        <s v="Week 3"/>
        <s v="Week 4"/>
        <s v="Week 5"/>
        <s v="Week 6"/>
        <s v="Week 7"/>
      </sharedItems>
    </cacheField>
    <cacheField name="Date" numFmtId="14">
      <sharedItems containsSemiMixedTypes="0" containsNonDate="0" containsDate="1" containsString="0" minDate="2017-10-10T00:00:00" maxDate="2017-11-17T00:00:00" count="15">
        <d v="2017-10-10T00:00:00"/>
        <d v="2017-10-11T00:00:00"/>
        <d v="2017-10-17T00:00:00"/>
        <d v="2017-10-18T00:00:00"/>
        <d v="2017-10-19T00:00:00"/>
        <d v="2017-10-25T00:00:00"/>
        <d v="2017-10-26T00:00:00"/>
        <d v="2017-10-31T00:00:00"/>
        <d v="2017-11-01T00:00:00"/>
        <d v="2017-11-02T00:00:00"/>
        <d v="2017-11-07T00:00:00"/>
        <d v="2017-11-08T00:00:00"/>
        <d v="2017-11-09T00:00:00"/>
        <d v="2017-11-15T00:00:00"/>
        <d v="2017-11-16T00:00:00"/>
      </sharedItems>
    </cacheField>
    <cacheField name="Day" numFmtId="0">
      <sharedItems count="3">
        <s v="Tue"/>
        <s v="Wed"/>
        <s v="Thu"/>
      </sharedItems>
    </cacheField>
    <cacheField name="Athlete" numFmtId="0">
      <sharedItems/>
    </cacheField>
    <cacheField name="Position" numFmtId="0">
      <sharedItems count="4">
        <s v="Forward"/>
        <s v="Inside Back"/>
        <s v="Outside Back"/>
        <s v="Sweeper"/>
      </sharedItems>
    </cacheField>
    <cacheField name="Duration (min:sec)" numFmtId="46">
      <sharedItems containsNonDate="0" containsDate="1" containsString="0" containsBlank="1" minDate="1899-12-31T00:56:00" maxDate="1900-01-03T19:16:00"/>
    </cacheField>
    <cacheField name="Distance  Total (m)" numFmtId="0">
      <sharedItems containsString="0" containsBlank="1" containsNumber="1" containsInteger="1" minValue="1519" maxValue="6956"/>
    </cacheField>
    <cacheField name="Intensity (m/min)" numFmtId="0">
      <sharedItems containsString="0" containsBlank="1" containsNumber="1" containsInteger="1" minValue="37" maxValue="89"/>
    </cacheField>
    <cacheField name="Hi-Intensity Speed Distance (m)" numFmtId="0">
      <sharedItems containsString="0" containsBlank="1" containsNumber="1" containsInteger="1" minValue="14" maxValue="698"/>
    </cacheField>
    <cacheField name="Speed Max (km/h)" numFmtId="0">
      <sharedItems containsString="0" containsBlank="1" containsNumber="1" minValue="20" maxValue="42"/>
    </cacheField>
    <cacheField name="Hi-Intensity Efforts (+18km/h)" numFmtId="0">
      <sharedItems containsString="0" containsBlank="1" containsNumber="1" containsInteger="1" minValue="3" maxValue="44"/>
    </cacheField>
    <cacheField name="Hi Intensity Acceleration (3m/s/s)" numFmtId="0">
      <sharedItems containsString="0" containsBlank="1" containsNumber="1" containsInteger="1" minValue="1" maxValue="72"/>
    </cacheField>
    <cacheField name="Hi Intensity Deceleration (3m/s/s)" numFmtId="0">
      <sharedItems containsString="0" containsBlank="1" containsNumber="1" containsInteger="1" minValue="3" maxValue="58"/>
    </cacheField>
  </cacheFields>
  <extLst>
    <ext xmlns:x14="http://schemas.microsoft.com/office/spreadsheetml/2009/9/main" uri="{725AE2AE-9491-48be-B2B4-4EB974FC3084}">
      <x14:pivotCacheDefinition pivotCacheId="3"/>
    </ext>
  </extLst>
</pivotCacheDefinition>
</file>

<file path=xl/pivotCache/pivotCacheDefinition4.xml><?xml version="1.0" encoding="utf-8"?>
<pivotCacheDefinition xmlns="http://schemas.openxmlformats.org/spreadsheetml/2006/main" xmlns:r="http://schemas.openxmlformats.org/officeDocument/2006/relationships" r:id="rId1" refreshedBy="User" refreshedDate="43061.590292129629" createdVersion="4" refreshedVersion="4" minRefreshableVersion="3" recordCount="1144">
  <cacheSource type="worksheet">
    <worksheetSource name="TBLData3"/>
  </cacheSource>
  <cacheFields count="22">
    <cacheField name="Week " numFmtId="0">
      <sharedItems containsBlank="1" count="9">
        <s v="Week 1"/>
        <s v="Week 2"/>
        <s v="Week 3"/>
        <s v="Week 4"/>
        <s v="Week 5"/>
        <s v="Week 6"/>
        <s v="Week 7"/>
        <s v="Week 8"/>
        <m u="1"/>
      </sharedItems>
    </cacheField>
    <cacheField name="Date" numFmtId="14">
      <sharedItems containsSemiMixedTypes="0" containsNonDate="0" containsDate="1" containsString="0" minDate="2016-01-04T00:00:00" maxDate="2017-11-23T00:00:00" count="92">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6-01-23T00:00:00" u="1"/>
        <d v="2016-02-02T00:00:00" u="1"/>
        <d v="2016-01-16T00:00:00" u="1"/>
        <d v="2017-09-25T00:00:00" u="1"/>
        <d v="2016-01-09T00:00:00" u="1"/>
        <d v="2016-01-28T00:00:00" u="1"/>
        <d v="2016-01-21T00:00:00" u="1"/>
        <d v="2017-09-30T00:00:00" u="1"/>
        <d v="2016-01-14T00:00:00" u="1"/>
        <d v="2016-01-07T00:00:00" u="1"/>
        <d v="2016-01-26T00:00:00" u="1"/>
        <d v="2016-02-05T00:00:00" u="1"/>
        <d v="2016-01-19T00:00:00" u="1"/>
        <d v="2017-09-28T00:00:00" u="1"/>
        <d v="2016-01-12T00:00:00" u="1"/>
        <d v="2016-01-31T00:00:00" u="1"/>
        <d v="2016-01-05T00:00:00" u="1"/>
        <d v="2016-01-24T00:00:00" u="1"/>
        <d v="2016-02-03T00:00:00" u="1"/>
        <d v="2016-01-17T00:00:00" u="1"/>
        <d v="2017-09-26T00:00:00" u="1"/>
        <d v="2016-01-10T00:00:00" u="1"/>
        <d v="2016-01-29T00:00:00" u="1"/>
        <d v="2016-01-22T00:00:00" u="1"/>
        <d v="2016-02-01T00:00:00" u="1"/>
        <d v="2016-01-15T00:00:00" u="1"/>
        <d v="2016-01-08T00:00:00" u="1"/>
        <d v="2016-01-27T00:00:00" u="1"/>
        <d v="2016-01-20T00:00:00" u="1"/>
        <d v="2017-09-29T00:00:00" u="1"/>
        <d v="2016-01-13T00:00:00" u="1"/>
        <d v="2016-01-06T00:00:00" u="1"/>
        <d v="2017-10-01T00:00:00" u="1"/>
        <d v="2016-01-25T00:00:00" u="1"/>
        <d v="2016-02-04T00:00:00" u="1"/>
        <d v="2016-01-18T00:00:00" u="1"/>
        <d v="2017-09-27T00:00:00" u="1"/>
        <d v="2016-01-11T00:00:00" u="1"/>
        <d v="2016-01-30T00:00:00" u="1"/>
        <d v="2016-01-04T00:00:00" u="1"/>
      </sharedItems>
    </cacheField>
    <cacheField name="Day Name" numFmtId="14">
      <sharedItems count="7">
        <s v="Mon"/>
        <s v="Tue"/>
        <s v="Wed"/>
        <s v="Thu"/>
        <s v="Fri"/>
        <s v="Sat"/>
        <s v="Sun"/>
      </sharedItems>
    </cacheField>
    <cacheField name="Athlete " numFmtId="49">
      <sharedItems containsBlank="1" count="56">
        <s v="AJ Barkhuizen"/>
        <s v="Angus Stewart van Niekerk"/>
        <s v="Bjorn Bernardo"/>
        <s v="Brent Zinzan Christoffels "/>
        <s v="Calvin Nell"/>
        <s v="Carlisle Kieran Willy Nel"/>
        <s v="Edrich Pretorius"/>
        <s v="Dana Fourie"/>
        <s v="Francois Myburgh"/>
        <s v="George Lourens "/>
        <s v="Iver Alfred Aanhuizen"/>
        <s v="Jacquin Marthinus"/>
        <s v="James Richard Murphy"/>
        <s v="Jan Abraham Venter"/>
        <s v="Luan de Kock"/>
        <s v="Malcolm Jeremy Kayes"/>
        <s v="Morne Wilhelm Taljaard"/>
        <s v="Paul Roger Beresford"/>
        <s v="Roelf Burger"/>
        <s v="Romario Chan-Kuo Abrahams"/>
        <s v="Van Niekerk Scheepers Ferreira"/>
        <s v="Willem Adriaan Smal"/>
        <s v="Steven" u="1"/>
        <m u="1"/>
        <s v="Malcolm Davis" u="1"/>
        <s v="Ben" u="1"/>
        <s v="Jo van Zyl" u="1"/>
        <s v="Alan" u="1"/>
        <s v="Pierre Francois du Toit" u="1"/>
        <s v="Paulus Johannes van Zyl" u="1"/>
        <s v="Herman van Dyk " u="1"/>
        <s v="David" u="1"/>
        <s v="Joe" u="1"/>
        <s v="Miko Louwrens De Wet" u="1"/>
        <s v="Nevada Jackobs" u="1"/>
        <s v="Geor Cillie Malan" u="1"/>
        <s v="Michael" u="1"/>
        <s v="Solomon Petrus Ferreira" u="1"/>
        <s v="Paul" u="1"/>
        <s v="Niall" u="1"/>
        <s v="Jack Denton" u="1"/>
        <s v="Reinold Ian Benade" u="1"/>
        <s v="Hermrique Steenkamp " u="1"/>
        <s v="Leonardo Rodriques Beukes" u="1"/>
        <s v="Mathew Dahl" u="1"/>
        <s v="Michael Jardim Andrade" u="1"/>
        <s v="Stephan Streicher " u="1"/>
        <s v="Johannes Arnoldus Schoonwinel" u="1"/>
        <s v="John" u="1"/>
        <s v="Altus Momsen " u="1"/>
        <s v="Ronald Rijk Albertus Melck" u="1"/>
        <s v="Tom" u="1"/>
        <s v="Gideon Johannes Strydom" u="1"/>
        <s v="Mario Saal" u="1"/>
        <s v="Adriaan Jacques Rabe" u="1"/>
        <s v="Cornelius Jacobus Leroux Oosthuizen" u="1"/>
      </sharedItems>
    </cacheField>
    <cacheField name="Total Load" numFmtId="1">
      <sharedItems containsSemiMixedTypes="0" containsString="0" containsNumber="1" minValue="0" maxValue="1555"/>
    </cacheField>
    <cacheField name="7 Day Rolling Average" numFmtId="1">
      <sharedItems containsSemiMixedTypes="0" containsString="0" containsNumber="1" minValue="0" maxValue="486.64285714285717"/>
    </cacheField>
    <cacheField name="28 Day Rolling Average" numFmtId="0">
      <sharedItems containsSemiMixedTypes="0" containsString="0" containsNumber="1" minValue="0" maxValue="406.25"/>
    </cacheField>
    <cacheField name="Week 0 TL" numFmtId="1">
      <sharedItems containsSemiMixedTypes="0" containsString="0" containsNumber="1" minValue="0" maxValue="3406.5"/>
    </cacheField>
    <cacheField name="Week -1 TL" numFmtId="1">
      <sharedItems containsSemiMixedTypes="0" containsString="0" containsNumber="1" minValue="0" maxValue="3406.5"/>
    </cacheField>
    <cacheField name="Week -2 TL" numFmtId="1">
      <sharedItems containsSemiMixedTypes="0" containsString="0" containsNumber="1" minValue="0" maxValue="3406.5"/>
    </cacheField>
    <cacheField name="Week -3 TL" numFmtId="1">
      <sharedItems containsSemiMixedTypes="0" containsString="0" containsNumber="1" minValue="0" maxValue="2560"/>
    </cacheField>
    <cacheField name="Week -4 TL" numFmtId="1">
      <sharedItems containsSemiMixedTypes="0" containsString="0" containsNumber="1" minValue="0" maxValue="2560"/>
    </cacheField>
    <cacheField name="Avg TL Week 1-4" numFmtId="1">
      <sharedItems containsSemiMixedTypes="0" containsString="0" containsNumber="1" minValue="0" maxValue="2116.625"/>
    </cacheField>
    <cacheField name="AL:CL " numFmtId="2">
      <sharedItems containsMixedTypes="1" containsNumber="1" minValue="0" maxValue="4"/>
    </cacheField>
    <cacheField name="Relative Change (AL:CL)" numFmtId="2">
      <sharedItems containsMixedTypes="1" containsNumber="1" minValue="0" maxValue="20.232758620689655"/>
    </cacheField>
    <cacheField name="7 Day EWMA" numFmtId="1">
      <sharedItems containsSemiMixedTypes="0" containsString="0" containsNumber="1" minValue="0" maxValue="657.63809801808418"/>
    </cacheField>
    <cacheField name="28 Day EWMA" numFmtId="1">
      <sharedItems containsSemiMixedTypes="0" containsString="0" containsNumber="1" minValue="0" maxValue="346.47629040215475"/>
    </cacheField>
    <cacheField name="EWMA AL:CL" numFmtId="0">
      <sharedItems containsMixedTypes="1" containsNumber="1" minValue="7.4401434283180795E-4" maxValue="3.6250000000000004"/>
    </cacheField>
    <cacheField name="7 Day avg Load" numFmtId="2">
      <sharedItems containsSemiMixedTypes="0" containsString="0" containsNumber="1" minValue="0" maxValue="486.64285714285717"/>
    </cacheField>
    <cacheField name="7 Day SD" numFmtId="2">
      <sharedItems containsMixedTypes="1" containsNumber="1" minValue="0" maxValue="602.70817387616614"/>
    </cacheField>
    <cacheField name="Monotony" numFmtId="2">
      <sharedItems containsMixedTypes="1" containsNumber="1" minValue="0.3779644730092272" maxValue="1.3227445933973789"/>
    </cacheField>
    <cacheField name="Strain" numFmtId="2">
      <sharedItems containsMixedTypes="1" containsNumber="1" minValue="3.239695482936233" maxValue="485.53780634596336"/>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36">
  <r>
    <x v="0"/>
    <x v="0"/>
    <s v="Mon"/>
    <x v="0"/>
    <m/>
    <m/>
    <n v="0"/>
    <m/>
    <m/>
    <n v="0"/>
    <m/>
    <m/>
    <m/>
    <m/>
    <m/>
    <m/>
    <m/>
    <m/>
    <m/>
    <m/>
    <n v="0"/>
    <n v="0"/>
  </r>
  <r>
    <x v="0"/>
    <x v="0"/>
    <s v="Mon"/>
    <x v="1"/>
    <m/>
    <m/>
    <n v="0"/>
    <m/>
    <m/>
    <n v="0"/>
    <m/>
    <m/>
    <m/>
    <m/>
    <m/>
    <m/>
    <m/>
    <m/>
    <m/>
    <m/>
    <n v="0"/>
    <n v="0"/>
  </r>
  <r>
    <x v="0"/>
    <x v="0"/>
    <s v="Mon"/>
    <x v="2"/>
    <m/>
    <m/>
    <n v="0"/>
    <m/>
    <m/>
    <n v="0"/>
    <m/>
    <m/>
    <m/>
    <m/>
    <m/>
    <m/>
    <m/>
    <m/>
    <m/>
    <m/>
    <n v="0"/>
    <n v="0"/>
  </r>
  <r>
    <x v="0"/>
    <x v="0"/>
    <s v="Mon"/>
    <x v="3"/>
    <m/>
    <m/>
    <n v="0"/>
    <m/>
    <m/>
    <n v="0"/>
    <m/>
    <m/>
    <m/>
    <m/>
    <m/>
    <m/>
    <m/>
    <m/>
    <m/>
    <m/>
    <n v="0"/>
    <n v="0"/>
  </r>
  <r>
    <x v="0"/>
    <x v="0"/>
    <s v="Mon"/>
    <x v="4"/>
    <m/>
    <m/>
    <n v="0"/>
    <m/>
    <m/>
    <n v="0"/>
    <m/>
    <m/>
    <m/>
    <m/>
    <m/>
    <m/>
    <m/>
    <m/>
    <m/>
    <m/>
    <n v="0"/>
    <n v="0"/>
  </r>
  <r>
    <x v="0"/>
    <x v="0"/>
    <s v="Mon"/>
    <x v="5"/>
    <m/>
    <m/>
    <n v="0"/>
    <m/>
    <m/>
    <n v="0"/>
    <m/>
    <m/>
    <m/>
    <m/>
    <m/>
    <m/>
    <m/>
    <m/>
    <m/>
    <m/>
    <n v="0"/>
    <n v="0"/>
  </r>
  <r>
    <x v="0"/>
    <x v="0"/>
    <s v="Mon"/>
    <x v="6"/>
    <m/>
    <m/>
    <n v="0"/>
    <m/>
    <m/>
    <n v="0"/>
    <m/>
    <m/>
    <m/>
    <m/>
    <m/>
    <m/>
    <m/>
    <m/>
    <m/>
    <m/>
    <n v="0"/>
    <n v="0"/>
  </r>
  <r>
    <x v="0"/>
    <x v="0"/>
    <s v="Mon"/>
    <x v="7"/>
    <m/>
    <m/>
    <n v="0"/>
    <m/>
    <m/>
    <n v="0"/>
    <m/>
    <m/>
    <m/>
    <m/>
    <m/>
    <m/>
    <m/>
    <m/>
    <m/>
    <m/>
    <n v="0"/>
    <n v="0"/>
  </r>
  <r>
    <x v="0"/>
    <x v="0"/>
    <s v="Mon"/>
    <x v="8"/>
    <m/>
    <m/>
    <n v="0"/>
    <m/>
    <m/>
    <n v="0"/>
    <m/>
    <m/>
    <m/>
    <m/>
    <m/>
    <m/>
    <m/>
    <m/>
    <m/>
    <m/>
    <n v="0"/>
    <n v="0"/>
  </r>
  <r>
    <x v="0"/>
    <x v="0"/>
    <s v="Mon"/>
    <x v="9"/>
    <m/>
    <m/>
    <n v="0"/>
    <m/>
    <m/>
    <n v="0"/>
    <m/>
    <m/>
    <m/>
    <m/>
    <m/>
    <m/>
    <m/>
    <m/>
    <m/>
    <m/>
    <n v="0"/>
    <n v="0"/>
  </r>
  <r>
    <x v="0"/>
    <x v="0"/>
    <s v="Mon"/>
    <x v="10"/>
    <m/>
    <m/>
    <n v="0"/>
    <m/>
    <m/>
    <n v="0"/>
    <m/>
    <m/>
    <m/>
    <m/>
    <m/>
    <m/>
    <m/>
    <m/>
    <m/>
    <m/>
    <n v="0"/>
    <n v="0"/>
  </r>
  <r>
    <x v="0"/>
    <x v="0"/>
    <s v="Mon"/>
    <x v="11"/>
    <m/>
    <m/>
    <n v="0"/>
    <m/>
    <m/>
    <n v="0"/>
    <m/>
    <m/>
    <m/>
    <m/>
    <m/>
    <m/>
    <m/>
    <m/>
    <m/>
    <m/>
    <n v="0"/>
    <n v="0"/>
  </r>
  <r>
    <x v="0"/>
    <x v="0"/>
    <s v="Mon"/>
    <x v="12"/>
    <m/>
    <m/>
    <n v="0"/>
    <m/>
    <m/>
    <n v="0"/>
    <m/>
    <m/>
    <m/>
    <m/>
    <m/>
    <m/>
    <m/>
    <m/>
    <m/>
    <m/>
    <n v="0"/>
    <n v="0"/>
  </r>
  <r>
    <x v="0"/>
    <x v="0"/>
    <s v="Mon"/>
    <x v="13"/>
    <m/>
    <m/>
    <n v="0"/>
    <m/>
    <m/>
    <n v="0"/>
    <m/>
    <m/>
    <m/>
    <m/>
    <m/>
    <m/>
    <m/>
    <m/>
    <m/>
    <m/>
    <n v="0"/>
    <n v="0"/>
  </r>
  <r>
    <x v="0"/>
    <x v="0"/>
    <s v="Mon"/>
    <x v="14"/>
    <m/>
    <m/>
    <n v="0"/>
    <m/>
    <m/>
    <n v="0"/>
    <m/>
    <m/>
    <m/>
    <m/>
    <m/>
    <m/>
    <m/>
    <m/>
    <m/>
    <m/>
    <n v="0"/>
    <n v="0"/>
  </r>
  <r>
    <x v="0"/>
    <x v="0"/>
    <s v="Mon"/>
    <x v="15"/>
    <m/>
    <m/>
    <n v="0"/>
    <m/>
    <m/>
    <n v="0"/>
    <m/>
    <m/>
    <m/>
    <m/>
    <m/>
    <m/>
    <m/>
    <m/>
    <m/>
    <m/>
    <n v="0"/>
    <n v="0"/>
  </r>
  <r>
    <x v="0"/>
    <x v="0"/>
    <s v="Mon"/>
    <x v="16"/>
    <m/>
    <m/>
    <n v="0"/>
    <m/>
    <m/>
    <n v="0"/>
    <m/>
    <m/>
    <m/>
    <m/>
    <m/>
    <m/>
    <m/>
    <m/>
    <m/>
    <m/>
    <n v="0"/>
    <n v="0"/>
  </r>
  <r>
    <x v="0"/>
    <x v="0"/>
    <s v="Mon"/>
    <x v="17"/>
    <m/>
    <m/>
    <n v="0"/>
    <m/>
    <m/>
    <n v="0"/>
    <m/>
    <m/>
    <m/>
    <m/>
    <m/>
    <m/>
    <m/>
    <m/>
    <m/>
    <m/>
    <n v="0"/>
    <n v="0"/>
  </r>
  <r>
    <x v="0"/>
    <x v="0"/>
    <s v="Mon"/>
    <x v="18"/>
    <m/>
    <m/>
    <n v="0"/>
    <m/>
    <m/>
    <n v="0"/>
    <m/>
    <m/>
    <m/>
    <m/>
    <m/>
    <m/>
    <m/>
    <m/>
    <m/>
    <m/>
    <n v="0"/>
    <n v="0"/>
  </r>
  <r>
    <x v="0"/>
    <x v="0"/>
    <s v="Mon"/>
    <x v="19"/>
    <m/>
    <m/>
    <n v="0"/>
    <m/>
    <m/>
    <n v="0"/>
    <m/>
    <m/>
    <m/>
    <m/>
    <m/>
    <m/>
    <m/>
    <m/>
    <m/>
    <m/>
    <n v="0"/>
    <n v="0"/>
  </r>
  <r>
    <x v="0"/>
    <x v="0"/>
    <s v="Mon"/>
    <x v="20"/>
    <m/>
    <m/>
    <n v="0"/>
    <m/>
    <m/>
    <n v="0"/>
    <m/>
    <m/>
    <m/>
    <m/>
    <m/>
    <m/>
    <m/>
    <m/>
    <m/>
    <m/>
    <n v="0"/>
    <n v="0"/>
  </r>
  <r>
    <x v="0"/>
    <x v="0"/>
    <s v="Mon"/>
    <x v="21"/>
    <m/>
    <m/>
    <n v="0"/>
    <m/>
    <m/>
    <n v="0"/>
    <m/>
    <m/>
    <m/>
    <m/>
    <m/>
    <m/>
    <m/>
    <m/>
    <m/>
    <m/>
    <n v="0"/>
    <n v="0"/>
  </r>
  <r>
    <x v="0"/>
    <x v="1"/>
    <s v="Tue"/>
    <x v="0"/>
    <m/>
    <m/>
    <n v="0"/>
    <m/>
    <m/>
    <n v="0"/>
    <m/>
    <m/>
    <m/>
    <m/>
    <m/>
    <m/>
    <m/>
    <m/>
    <m/>
    <m/>
    <n v="0"/>
    <n v="0"/>
  </r>
  <r>
    <x v="0"/>
    <x v="1"/>
    <s v="Tue"/>
    <x v="1"/>
    <n v="7"/>
    <n v="55"/>
    <n v="385"/>
    <m/>
    <m/>
    <n v="0"/>
    <m/>
    <m/>
    <m/>
    <m/>
    <m/>
    <m/>
    <m/>
    <m/>
    <m/>
    <m/>
    <n v="0"/>
    <n v="385"/>
  </r>
  <r>
    <x v="0"/>
    <x v="1"/>
    <s v="Tue"/>
    <x v="2"/>
    <m/>
    <m/>
    <n v="0"/>
    <m/>
    <m/>
    <n v="0"/>
    <m/>
    <m/>
    <m/>
    <m/>
    <m/>
    <m/>
    <m/>
    <m/>
    <m/>
    <m/>
    <n v="0"/>
    <n v="0"/>
  </r>
  <r>
    <x v="0"/>
    <x v="1"/>
    <s v="Tue"/>
    <x v="3"/>
    <n v="6"/>
    <n v="65"/>
    <n v="390"/>
    <m/>
    <m/>
    <n v="0"/>
    <m/>
    <m/>
    <m/>
    <m/>
    <m/>
    <m/>
    <m/>
    <m/>
    <m/>
    <m/>
    <n v="0"/>
    <n v="390"/>
  </r>
  <r>
    <x v="0"/>
    <x v="1"/>
    <s v="Tue"/>
    <x v="4"/>
    <n v="7"/>
    <n v="55"/>
    <n v="385"/>
    <m/>
    <m/>
    <n v="0"/>
    <m/>
    <m/>
    <m/>
    <m/>
    <m/>
    <m/>
    <m/>
    <m/>
    <m/>
    <m/>
    <n v="0"/>
    <n v="385"/>
  </r>
  <r>
    <x v="0"/>
    <x v="1"/>
    <s v="Tue"/>
    <x v="5"/>
    <n v="9"/>
    <n v="65"/>
    <n v="585"/>
    <m/>
    <m/>
    <n v="0"/>
    <m/>
    <m/>
    <m/>
    <m/>
    <m/>
    <m/>
    <m/>
    <m/>
    <m/>
    <m/>
    <n v="0"/>
    <n v="585"/>
  </r>
  <r>
    <x v="0"/>
    <x v="1"/>
    <s v="Tue"/>
    <x v="6"/>
    <m/>
    <m/>
    <n v="0"/>
    <m/>
    <m/>
    <n v="0"/>
    <m/>
    <m/>
    <m/>
    <m/>
    <m/>
    <m/>
    <m/>
    <m/>
    <m/>
    <m/>
    <n v="0"/>
    <n v="0"/>
  </r>
  <r>
    <x v="0"/>
    <x v="1"/>
    <s v="Tue"/>
    <x v="7"/>
    <m/>
    <m/>
    <n v="0"/>
    <m/>
    <m/>
    <n v="0"/>
    <m/>
    <m/>
    <m/>
    <m/>
    <m/>
    <m/>
    <m/>
    <m/>
    <m/>
    <m/>
    <n v="0"/>
    <n v="0"/>
  </r>
  <r>
    <x v="0"/>
    <x v="1"/>
    <s v="Tue"/>
    <x v="8"/>
    <m/>
    <m/>
    <n v="0"/>
    <m/>
    <m/>
    <n v="0"/>
    <m/>
    <m/>
    <m/>
    <m/>
    <m/>
    <m/>
    <m/>
    <m/>
    <m/>
    <m/>
    <n v="0"/>
    <n v="0"/>
  </r>
  <r>
    <x v="0"/>
    <x v="1"/>
    <s v="Tue"/>
    <x v="9"/>
    <n v="8"/>
    <n v="65"/>
    <n v="520"/>
    <m/>
    <m/>
    <n v="0"/>
    <m/>
    <m/>
    <m/>
    <m/>
    <m/>
    <m/>
    <m/>
    <m/>
    <m/>
    <m/>
    <n v="0"/>
    <n v="520"/>
  </r>
  <r>
    <x v="0"/>
    <x v="1"/>
    <s v="Tue"/>
    <x v="10"/>
    <n v="7"/>
    <n v="65"/>
    <n v="455"/>
    <m/>
    <m/>
    <n v="0"/>
    <m/>
    <m/>
    <m/>
    <m/>
    <m/>
    <m/>
    <m/>
    <m/>
    <m/>
    <m/>
    <n v="0"/>
    <n v="455"/>
  </r>
  <r>
    <x v="0"/>
    <x v="1"/>
    <s v="Tue"/>
    <x v="11"/>
    <n v="6"/>
    <n v="65"/>
    <n v="390"/>
    <m/>
    <m/>
    <n v="0"/>
    <m/>
    <m/>
    <m/>
    <m/>
    <m/>
    <m/>
    <m/>
    <m/>
    <m/>
    <m/>
    <n v="0"/>
    <n v="390"/>
  </r>
  <r>
    <x v="0"/>
    <x v="1"/>
    <s v="Tue"/>
    <x v="12"/>
    <n v="7"/>
    <n v="65"/>
    <n v="455"/>
    <m/>
    <m/>
    <n v="0"/>
    <m/>
    <m/>
    <m/>
    <m/>
    <m/>
    <m/>
    <m/>
    <m/>
    <m/>
    <m/>
    <n v="0"/>
    <n v="455"/>
  </r>
  <r>
    <x v="0"/>
    <x v="1"/>
    <s v="Tue"/>
    <x v="13"/>
    <m/>
    <m/>
    <n v="0"/>
    <m/>
    <m/>
    <n v="0"/>
    <m/>
    <m/>
    <m/>
    <m/>
    <m/>
    <m/>
    <m/>
    <m/>
    <m/>
    <m/>
    <n v="0"/>
    <n v="0"/>
  </r>
  <r>
    <x v="0"/>
    <x v="1"/>
    <s v="Tue"/>
    <x v="14"/>
    <n v="7"/>
    <n v="65"/>
    <n v="455"/>
    <m/>
    <m/>
    <n v="0"/>
    <m/>
    <m/>
    <m/>
    <m/>
    <m/>
    <m/>
    <m/>
    <m/>
    <m/>
    <m/>
    <n v="0"/>
    <n v="455"/>
  </r>
  <r>
    <x v="0"/>
    <x v="1"/>
    <s v="Tue"/>
    <x v="15"/>
    <m/>
    <m/>
    <n v="0"/>
    <m/>
    <m/>
    <n v="0"/>
    <m/>
    <m/>
    <m/>
    <m/>
    <m/>
    <m/>
    <m/>
    <m/>
    <m/>
    <m/>
    <n v="0"/>
    <n v="0"/>
  </r>
  <r>
    <x v="0"/>
    <x v="1"/>
    <s v="Tue"/>
    <x v="16"/>
    <n v="8"/>
    <n v="65"/>
    <n v="520"/>
    <m/>
    <m/>
    <n v="0"/>
    <m/>
    <m/>
    <m/>
    <m/>
    <m/>
    <m/>
    <m/>
    <m/>
    <m/>
    <m/>
    <n v="0"/>
    <n v="520"/>
  </r>
  <r>
    <x v="0"/>
    <x v="1"/>
    <s v="Tue"/>
    <x v="17"/>
    <n v="7"/>
    <n v="65"/>
    <n v="455"/>
    <m/>
    <m/>
    <n v="0"/>
    <m/>
    <m/>
    <m/>
    <m/>
    <m/>
    <m/>
    <m/>
    <m/>
    <m/>
    <m/>
    <n v="0"/>
    <n v="455"/>
  </r>
  <r>
    <x v="0"/>
    <x v="1"/>
    <s v="Tue"/>
    <x v="18"/>
    <m/>
    <m/>
    <n v="0"/>
    <m/>
    <m/>
    <n v="0"/>
    <m/>
    <m/>
    <m/>
    <m/>
    <m/>
    <m/>
    <m/>
    <m/>
    <m/>
    <m/>
    <n v="0"/>
    <n v="0"/>
  </r>
  <r>
    <x v="0"/>
    <x v="1"/>
    <s v="Tue"/>
    <x v="19"/>
    <m/>
    <m/>
    <n v="0"/>
    <m/>
    <m/>
    <n v="0"/>
    <m/>
    <m/>
    <m/>
    <m/>
    <m/>
    <m/>
    <m/>
    <m/>
    <m/>
    <m/>
    <n v="0"/>
    <n v="0"/>
  </r>
  <r>
    <x v="0"/>
    <x v="1"/>
    <s v="Tue"/>
    <x v="20"/>
    <m/>
    <m/>
    <n v="0"/>
    <m/>
    <m/>
    <n v="0"/>
    <m/>
    <m/>
    <m/>
    <m/>
    <m/>
    <m/>
    <m/>
    <m/>
    <m/>
    <m/>
    <n v="0"/>
    <n v="0"/>
  </r>
  <r>
    <x v="0"/>
    <x v="1"/>
    <s v="Tue"/>
    <x v="21"/>
    <m/>
    <m/>
    <n v="0"/>
    <m/>
    <m/>
    <n v="0"/>
    <m/>
    <m/>
    <m/>
    <m/>
    <m/>
    <m/>
    <m/>
    <m/>
    <m/>
    <m/>
    <n v="0"/>
    <n v="0"/>
  </r>
  <r>
    <x v="0"/>
    <x v="2"/>
    <s v="Wed"/>
    <x v="0"/>
    <m/>
    <m/>
    <n v="0"/>
    <m/>
    <m/>
    <n v="0"/>
    <m/>
    <m/>
    <m/>
    <m/>
    <m/>
    <m/>
    <m/>
    <m/>
    <m/>
    <m/>
    <n v="0"/>
    <n v="0"/>
  </r>
  <r>
    <x v="0"/>
    <x v="2"/>
    <s v="Wed"/>
    <x v="1"/>
    <m/>
    <m/>
    <n v="0"/>
    <m/>
    <m/>
    <n v="0"/>
    <m/>
    <m/>
    <m/>
    <m/>
    <m/>
    <m/>
    <m/>
    <m/>
    <m/>
    <m/>
    <n v="0"/>
    <n v="0"/>
  </r>
  <r>
    <x v="0"/>
    <x v="2"/>
    <s v="Wed"/>
    <x v="2"/>
    <m/>
    <m/>
    <n v="0"/>
    <m/>
    <m/>
    <n v="0"/>
    <m/>
    <m/>
    <m/>
    <m/>
    <m/>
    <m/>
    <m/>
    <m/>
    <m/>
    <m/>
    <n v="0"/>
    <n v="0"/>
  </r>
  <r>
    <x v="0"/>
    <x v="2"/>
    <s v="Wed"/>
    <x v="3"/>
    <m/>
    <m/>
    <n v="0"/>
    <m/>
    <m/>
    <n v="0"/>
    <m/>
    <m/>
    <m/>
    <m/>
    <m/>
    <m/>
    <m/>
    <m/>
    <m/>
    <m/>
    <n v="0"/>
    <n v="0"/>
  </r>
  <r>
    <x v="0"/>
    <x v="2"/>
    <s v="Wed"/>
    <x v="4"/>
    <m/>
    <m/>
    <n v="0"/>
    <m/>
    <m/>
    <n v="0"/>
    <m/>
    <m/>
    <m/>
    <m/>
    <m/>
    <m/>
    <m/>
    <m/>
    <m/>
    <m/>
    <n v="0"/>
    <n v="0"/>
  </r>
  <r>
    <x v="0"/>
    <x v="2"/>
    <s v="Wed"/>
    <x v="5"/>
    <m/>
    <m/>
    <n v="0"/>
    <m/>
    <m/>
    <n v="0"/>
    <m/>
    <m/>
    <m/>
    <m/>
    <m/>
    <m/>
    <m/>
    <m/>
    <m/>
    <m/>
    <n v="0"/>
    <n v="0"/>
  </r>
  <r>
    <x v="0"/>
    <x v="2"/>
    <s v="Wed"/>
    <x v="6"/>
    <m/>
    <m/>
    <n v="0"/>
    <m/>
    <m/>
    <n v="0"/>
    <m/>
    <m/>
    <m/>
    <m/>
    <m/>
    <m/>
    <m/>
    <m/>
    <m/>
    <m/>
    <n v="0"/>
    <n v="0"/>
  </r>
  <r>
    <x v="0"/>
    <x v="2"/>
    <s v="Wed"/>
    <x v="7"/>
    <m/>
    <m/>
    <n v="0"/>
    <m/>
    <m/>
    <n v="0"/>
    <m/>
    <m/>
    <m/>
    <m/>
    <m/>
    <m/>
    <m/>
    <m/>
    <m/>
    <m/>
    <n v="0"/>
    <n v="0"/>
  </r>
  <r>
    <x v="0"/>
    <x v="2"/>
    <s v="Wed"/>
    <x v="8"/>
    <m/>
    <m/>
    <n v="0"/>
    <m/>
    <m/>
    <n v="0"/>
    <m/>
    <m/>
    <m/>
    <m/>
    <m/>
    <m/>
    <m/>
    <m/>
    <m/>
    <m/>
    <n v="0"/>
    <n v="0"/>
  </r>
  <r>
    <x v="0"/>
    <x v="2"/>
    <s v="Wed"/>
    <x v="9"/>
    <m/>
    <m/>
    <n v="0"/>
    <m/>
    <m/>
    <n v="0"/>
    <m/>
    <m/>
    <m/>
    <m/>
    <m/>
    <m/>
    <m/>
    <m/>
    <m/>
    <m/>
    <n v="0"/>
    <n v="0"/>
  </r>
  <r>
    <x v="0"/>
    <x v="2"/>
    <s v="Wed"/>
    <x v="10"/>
    <m/>
    <m/>
    <n v="0"/>
    <m/>
    <m/>
    <n v="0"/>
    <m/>
    <m/>
    <m/>
    <m/>
    <m/>
    <m/>
    <m/>
    <m/>
    <m/>
    <m/>
    <n v="0"/>
    <n v="0"/>
  </r>
  <r>
    <x v="0"/>
    <x v="2"/>
    <s v="Wed"/>
    <x v="11"/>
    <m/>
    <m/>
    <n v="0"/>
    <m/>
    <m/>
    <n v="0"/>
    <m/>
    <m/>
    <m/>
    <m/>
    <m/>
    <m/>
    <m/>
    <m/>
    <m/>
    <m/>
    <n v="0"/>
    <n v="0"/>
  </r>
  <r>
    <x v="0"/>
    <x v="2"/>
    <s v="Wed"/>
    <x v="12"/>
    <m/>
    <m/>
    <n v="0"/>
    <m/>
    <m/>
    <n v="0"/>
    <m/>
    <m/>
    <m/>
    <m/>
    <m/>
    <m/>
    <m/>
    <m/>
    <m/>
    <m/>
    <n v="0"/>
    <n v="0"/>
  </r>
  <r>
    <x v="0"/>
    <x v="2"/>
    <s v="Wed"/>
    <x v="13"/>
    <m/>
    <m/>
    <n v="0"/>
    <m/>
    <m/>
    <n v="0"/>
    <m/>
    <m/>
    <m/>
    <m/>
    <m/>
    <m/>
    <m/>
    <m/>
    <m/>
    <m/>
    <n v="0"/>
    <n v="0"/>
  </r>
  <r>
    <x v="0"/>
    <x v="2"/>
    <s v="Wed"/>
    <x v="14"/>
    <m/>
    <m/>
    <n v="0"/>
    <m/>
    <m/>
    <n v="0"/>
    <m/>
    <m/>
    <m/>
    <m/>
    <m/>
    <m/>
    <m/>
    <m/>
    <m/>
    <m/>
    <n v="0"/>
    <n v="0"/>
  </r>
  <r>
    <x v="0"/>
    <x v="2"/>
    <s v="Wed"/>
    <x v="15"/>
    <m/>
    <m/>
    <n v="0"/>
    <m/>
    <m/>
    <n v="0"/>
    <m/>
    <m/>
    <m/>
    <m/>
    <m/>
    <m/>
    <m/>
    <m/>
    <m/>
    <m/>
    <n v="0"/>
    <n v="0"/>
  </r>
  <r>
    <x v="0"/>
    <x v="2"/>
    <s v="Wed"/>
    <x v="16"/>
    <m/>
    <m/>
    <n v="0"/>
    <m/>
    <m/>
    <n v="0"/>
    <m/>
    <m/>
    <m/>
    <m/>
    <m/>
    <m/>
    <m/>
    <m/>
    <m/>
    <m/>
    <n v="0"/>
    <n v="0"/>
  </r>
  <r>
    <x v="0"/>
    <x v="2"/>
    <s v="Wed"/>
    <x v="17"/>
    <m/>
    <m/>
    <n v="0"/>
    <m/>
    <m/>
    <n v="0"/>
    <m/>
    <m/>
    <m/>
    <m/>
    <m/>
    <m/>
    <m/>
    <m/>
    <m/>
    <m/>
    <n v="0"/>
    <n v="0"/>
  </r>
  <r>
    <x v="0"/>
    <x v="2"/>
    <s v="Wed"/>
    <x v="18"/>
    <m/>
    <m/>
    <n v="0"/>
    <m/>
    <m/>
    <n v="0"/>
    <m/>
    <m/>
    <m/>
    <m/>
    <m/>
    <m/>
    <m/>
    <m/>
    <m/>
    <m/>
    <n v="0"/>
    <n v="0"/>
  </r>
  <r>
    <x v="0"/>
    <x v="2"/>
    <s v="Wed"/>
    <x v="19"/>
    <m/>
    <m/>
    <n v="0"/>
    <m/>
    <m/>
    <n v="0"/>
    <m/>
    <m/>
    <m/>
    <m/>
    <m/>
    <m/>
    <m/>
    <m/>
    <m/>
    <m/>
    <n v="0"/>
    <n v="0"/>
  </r>
  <r>
    <x v="0"/>
    <x v="2"/>
    <s v="Wed"/>
    <x v="20"/>
    <m/>
    <m/>
    <n v="0"/>
    <m/>
    <m/>
    <n v="0"/>
    <m/>
    <m/>
    <m/>
    <m/>
    <m/>
    <m/>
    <m/>
    <m/>
    <m/>
    <m/>
    <n v="0"/>
    <n v="0"/>
  </r>
  <r>
    <x v="0"/>
    <x v="2"/>
    <s v="Wed"/>
    <x v="21"/>
    <m/>
    <m/>
    <n v="0"/>
    <m/>
    <m/>
    <n v="0"/>
    <m/>
    <m/>
    <m/>
    <m/>
    <m/>
    <m/>
    <m/>
    <m/>
    <m/>
    <m/>
    <n v="0"/>
    <n v="0"/>
  </r>
  <r>
    <x v="0"/>
    <x v="3"/>
    <s v="Thu"/>
    <x v="0"/>
    <n v="8"/>
    <n v="60"/>
    <n v="480"/>
    <n v="8"/>
    <n v="80"/>
    <n v="640"/>
    <m/>
    <m/>
    <m/>
    <m/>
    <m/>
    <m/>
    <m/>
    <m/>
    <m/>
    <m/>
    <n v="0"/>
    <n v="1120"/>
  </r>
  <r>
    <x v="0"/>
    <x v="3"/>
    <s v="Thu"/>
    <x v="1"/>
    <n v="7"/>
    <n v="60"/>
    <n v="420"/>
    <n v="8"/>
    <n v="80"/>
    <n v="640"/>
    <m/>
    <m/>
    <m/>
    <m/>
    <m/>
    <m/>
    <m/>
    <m/>
    <m/>
    <m/>
    <n v="0"/>
    <n v="1060"/>
  </r>
  <r>
    <x v="0"/>
    <x v="3"/>
    <s v="Thu"/>
    <x v="2"/>
    <m/>
    <m/>
    <n v="0"/>
    <m/>
    <m/>
    <n v="0"/>
    <m/>
    <m/>
    <m/>
    <m/>
    <m/>
    <m/>
    <m/>
    <m/>
    <m/>
    <m/>
    <n v="0"/>
    <n v="0"/>
  </r>
  <r>
    <x v="0"/>
    <x v="3"/>
    <s v="Thu"/>
    <x v="3"/>
    <n v="8"/>
    <n v="60"/>
    <n v="480"/>
    <n v="8"/>
    <n v="80"/>
    <n v="640"/>
    <m/>
    <m/>
    <m/>
    <m/>
    <m/>
    <m/>
    <m/>
    <m/>
    <m/>
    <m/>
    <n v="0"/>
    <n v="1120"/>
  </r>
  <r>
    <x v="0"/>
    <x v="3"/>
    <s v="Thu"/>
    <x v="4"/>
    <n v="8"/>
    <n v="60"/>
    <n v="480"/>
    <m/>
    <m/>
    <n v="0"/>
    <m/>
    <m/>
    <m/>
    <m/>
    <m/>
    <m/>
    <m/>
    <m/>
    <m/>
    <m/>
    <n v="0"/>
    <n v="480"/>
  </r>
  <r>
    <x v="0"/>
    <x v="3"/>
    <s v="Thu"/>
    <x v="5"/>
    <n v="8"/>
    <n v="60"/>
    <n v="480"/>
    <n v="7"/>
    <n v="80"/>
    <n v="560"/>
    <m/>
    <m/>
    <m/>
    <m/>
    <m/>
    <m/>
    <m/>
    <m/>
    <m/>
    <m/>
    <n v="0"/>
    <n v="1040"/>
  </r>
  <r>
    <x v="0"/>
    <x v="3"/>
    <s v="Thu"/>
    <x v="6"/>
    <m/>
    <m/>
    <n v="0"/>
    <m/>
    <m/>
    <n v="0"/>
    <m/>
    <m/>
    <m/>
    <m/>
    <m/>
    <m/>
    <m/>
    <m/>
    <m/>
    <m/>
    <n v="0"/>
    <n v="0"/>
  </r>
  <r>
    <x v="0"/>
    <x v="3"/>
    <s v="Thu"/>
    <x v="7"/>
    <n v="7"/>
    <n v="60"/>
    <n v="420"/>
    <n v="8"/>
    <n v="80"/>
    <n v="640"/>
    <m/>
    <m/>
    <m/>
    <m/>
    <m/>
    <m/>
    <m/>
    <m/>
    <m/>
    <m/>
    <n v="0"/>
    <n v="1060"/>
  </r>
  <r>
    <x v="0"/>
    <x v="3"/>
    <s v="Thu"/>
    <x v="8"/>
    <m/>
    <m/>
    <n v="0"/>
    <m/>
    <m/>
    <n v="0"/>
    <m/>
    <m/>
    <m/>
    <m/>
    <m/>
    <m/>
    <m/>
    <m/>
    <m/>
    <m/>
    <n v="0"/>
    <n v="0"/>
  </r>
  <r>
    <x v="0"/>
    <x v="3"/>
    <s v="Thu"/>
    <x v="9"/>
    <n v="7"/>
    <n v="60"/>
    <n v="420"/>
    <n v="8"/>
    <n v="80"/>
    <n v="640"/>
    <m/>
    <m/>
    <m/>
    <m/>
    <m/>
    <m/>
    <m/>
    <m/>
    <m/>
    <m/>
    <n v="0"/>
    <n v="1060"/>
  </r>
  <r>
    <x v="0"/>
    <x v="3"/>
    <s v="Thu"/>
    <x v="10"/>
    <n v="8"/>
    <n v="60"/>
    <n v="480"/>
    <n v="7"/>
    <n v="80"/>
    <n v="560"/>
    <m/>
    <m/>
    <m/>
    <m/>
    <m/>
    <m/>
    <m/>
    <m/>
    <m/>
    <m/>
    <n v="0"/>
    <n v="1040"/>
  </r>
  <r>
    <x v="0"/>
    <x v="3"/>
    <s v="Thu"/>
    <x v="11"/>
    <n v="7"/>
    <n v="60"/>
    <n v="420"/>
    <m/>
    <m/>
    <n v="0"/>
    <m/>
    <m/>
    <m/>
    <m/>
    <m/>
    <m/>
    <m/>
    <m/>
    <m/>
    <m/>
    <n v="0"/>
    <n v="420"/>
  </r>
  <r>
    <x v="0"/>
    <x v="3"/>
    <s v="Thu"/>
    <x v="12"/>
    <m/>
    <m/>
    <n v="0"/>
    <m/>
    <m/>
    <n v="0"/>
    <m/>
    <m/>
    <m/>
    <m/>
    <m/>
    <m/>
    <m/>
    <m/>
    <m/>
    <m/>
    <n v="0"/>
    <n v="0"/>
  </r>
  <r>
    <x v="0"/>
    <x v="3"/>
    <s v="Thu"/>
    <x v="13"/>
    <m/>
    <m/>
    <n v="0"/>
    <m/>
    <m/>
    <n v="0"/>
    <m/>
    <m/>
    <m/>
    <m/>
    <m/>
    <m/>
    <m/>
    <m/>
    <m/>
    <m/>
    <n v="0"/>
    <n v="0"/>
  </r>
  <r>
    <x v="0"/>
    <x v="3"/>
    <s v="Thu"/>
    <x v="14"/>
    <n v="8"/>
    <n v="60"/>
    <n v="480"/>
    <n v="8"/>
    <n v="80"/>
    <n v="640"/>
    <m/>
    <m/>
    <m/>
    <m/>
    <m/>
    <m/>
    <m/>
    <m/>
    <m/>
    <m/>
    <n v="0"/>
    <n v="1120"/>
  </r>
  <r>
    <x v="0"/>
    <x v="3"/>
    <s v="Thu"/>
    <x v="15"/>
    <m/>
    <m/>
    <n v="0"/>
    <m/>
    <m/>
    <n v="0"/>
    <m/>
    <m/>
    <m/>
    <m/>
    <m/>
    <m/>
    <m/>
    <m/>
    <m/>
    <m/>
    <n v="0"/>
    <n v="0"/>
  </r>
  <r>
    <x v="0"/>
    <x v="3"/>
    <s v="Thu"/>
    <x v="16"/>
    <n v="8"/>
    <n v="60"/>
    <n v="480"/>
    <n v="6"/>
    <n v="80"/>
    <n v="480"/>
    <m/>
    <m/>
    <m/>
    <m/>
    <m/>
    <m/>
    <m/>
    <m/>
    <m/>
    <m/>
    <n v="0"/>
    <n v="960"/>
  </r>
  <r>
    <x v="0"/>
    <x v="3"/>
    <s v="Thu"/>
    <x v="17"/>
    <n v="7"/>
    <n v="60"/>
    <n v="420"/>
    <m/>
    <m/>
    <n v="0"/>
    <m/>
    <m/>
    <m/>
    <m/>
    <m/>
    <m/>
    <m/>
    <m/>
    <m/>
    <m/>
    <n v="0"/>
    <n v="420"/>
  </r>
  <r>
    <x v="0"/>
    <x v="3"/>
    <s v="Thu"/>
    <x v="18"/>
    <m/>
    <m/>
    <n v="0"/>
    <m/>
    <m/>
    <n v="0"/>
    <m/>
    <m/>
    <m/>
    <m/>
    <m/>
    <m/>
    <m/>
    <m/>
    <m/>
    <m/>
    <n v="0"/>
    <n v="0"/>
  </r>
  <r>
    <x v="0"/>
    <x v="3"/>
    <s v="Thu"/>
    <x v="19"/>
    <n v="7"/>
    <n v="60"/>
    <n v="420"/>
    <n v="6"/>
    <n v="80"/>
    <n v="480"/>
    <m/>
    <m/>
    <m/>
    <m/>
    <m/>
    <m/>
    <m/>
    <m/>
    <m/>
    <m/>
    <n v="0"/>
    <n v="900"/>
  </r>
  <r>
    <x v="0"/>
    <x v="3"/>
    <s v="Thu"/>
    <x v="20"/>
    <m/>
    <m/>
    <n v="0"/>
    <n v="8"/>
    <n v="80"/>
    <n v="640"/>
    <m/>
    <m/>
    <m/>
    <m/>
    <m/>
    <m/>
    <m/>
    <m/>
    <m/>
    <m/>
    <n v="0"/>
    <n v="640"/>
  </r>
  <r>
    <x v="0"/>
    <x v="3"/>
    <s v="Thu"/>
    <x v="21"/>
    <n v="7"/>
    <n v="60"/>
    <n v="420"/>
    <n v="8.7799999999999994"/>
    <n v="80"/>
    <n v="702.4"/>
    <m/>
    <m/>
    <m/>
    <m/>
    <m/>
    <m/>
    <m/>
    <m/>
    <m/>
    <m/>
    <n v="0"/>
    <n v="1122.4000000000001"/>
  </r>
  <r>
    <x v="0"/>
    <x v="4"/>
    <s v="Fri"/>
    <x v="0"/>
    <m/>
    <m/>
    <n v="0"/>
    <m/>
    <m/>
    <n v="0"/>
    <m/>
    <m/>
    <m/>
    <m/>
    <m/>
    <m/>
    <m/>
    <m/>
    <m/>
    <m/>
    <n v="0"/>
    <n v="0"/>
  </r>
  <r>
    <x v="0"/>
    <x v="4"/>
    <s v="Fri"/>
    <x v="1"/>
    <m/>
    <m/>
    <n v="0"/>
    <m/>
    <m/>
    <n v="0"/>
    <m/>
    <m/>
    <m/>
    <m/>
    <m/>
    <m/>
    <m/>
    <m/>
    <m/>
    <m/>
    <n v="0"/>
    <n v="0"/>
  </r>
  <r>
    <x v="0"/>
    <x v="4"/>
    <s v="Fri"/>
    <x v="2"/>
    <m/>
    <m/>
    <n v="0"/>
    <m/>
    <m/>
    <n v="0"/>
    <m/>
    <m/>
    <m/>
    <m/>
    <m/>
    <m/>
    <m/>
    <m/>
    <m/>
    <m/>
    <n v="0"/>
    <n v="0"/>
  </r>
  <r>
    <x v="0"/>
    <x v="4"/>
    <s v="Fri"/>
    <x v="3"/>
    <m/>
    <m/>
    <n v="0"/>
    <m/>
    <m/>
    <n v="0"/>
    <m/>
    <m/>
    <m/>
    <m/>
    <m/>
    <m/>
    <m/>
    <m/>
    <m/>
    <m/>
    <n v="0"/>
    <n v="0"/>
  </r>
  <r>
    <x v="0"/>
    <x v="4"/>
    <s v="Fri"/>
    <x v="4"/>
    <m/>
    <m/>
    <n v="0"/>
    <m/>
    <m/>
    <n v="0"/>
    <m/>
    <m/>
    <m/>
    <m/>
    <m/>
    <m/>
    <m/>
    <m/>
    <m/>
    <m/>
    <n v="0"/>
    <n v="0"/>
  </r>
  <r>
    <x v="0"/>
    <x v="4"/>
    <s v="Fri"/>
    <x v="5"/>
    <m/>
    <m/>
    <n v="0"/>
    <m/>
    <m/>
    <n v="0"/>
    <m/>
    <m/>
    <m/>
    <m/>
    <m/>
    <m/>
    <m/>
    <m/>
    <m/>
    <m/>
    <n v="0"/>
    <n v="0"/>
  </r>
  <r>
    <x v="0"/>
    <x v="4"/>
    <s v="Fri"/>
    <x v="6"/>
    <m/>
    <m/>
    <n v="0"/>
    <m/>
    <m/>
    <n v="0"/>
    <m/>
    <m/>
    <m/>
    <m/>
    <m/>
    <m/>
    <m/>
    <m/>
    <m/>
    <m/>
    <n v="0"/>
    <n v="0"/>
  </r>
  <r>
    <x v="0"/>
    <x v="4"/>
    <s v="Fri"/>
    <x v="7"/>
    <m/>
    <m/>
    <n v="0"/>
    <m/>
    <m/>
    <n v="0"/>
    <m/>
    <m/>
    <m/>
    <m/>
    <m/>
    <m/>
    <m/>
    <m/>
    <m/>
    <m/>
    <n v="0"/>
    <n v="0"/>
  </r>
  <r>
    <x v="0"/>
    <x v="4"/>
    <s v="Fri"/>
    <x v="8"/>
    <m/>
    <m/>
    <n v="0"/>
    <m/>
    <m/>
    <n v="0"/>
    <m/>
    <m/>
    <m/>
    <m/>
    <m/>
    <m/>
    <m/>
    <m/>
    <m/>
    <m/>
    <n v="0"/>
    <n v="0"/>
  </r>
  <r>
    <x v="0"/>
    <x v="4"/>
    <s v="Fri"/>
    <x v="9"/>
    <m/>
    <m/>
    <n v="0"/>
    <m/>
    <m/>
    <n v="0"/>
    <m/>
    <m/>
    <m/>
    <m/>
    <m/>
    <m/>
    <m/>
    <m/>
    <m/>
    <m/>
    <n v="0"/>
    <n v="0"/>
  </r>
  <r>
    <x v="0"/>
    <x v="4"/>
    <s v="Fri"/>
    <x v="10"/>
    <m/>
    <m/>
    <n v="0"/>
    <m/>
    <m/>
    <n v="0"/>
    <m/>
    <m/>
    <m/>
    <m/>
    <m/>
    <m/>
    <m/>
    <m/>
    <m/>
    <m/>
    <n v="0"/>
    <n v="0"/>
  </r>
  <r>
    <x v="0"/>
    <x v="4"/>
    <s v="Fri"/>
    <x v="11"/>
    <m/>
    <m/>
    <n v="0"/>
    <m/>
    <m/>
    <n v="0"/>
    <m/>
    <m/>
    <m/>
    <m/>
    <m/>
    <m/>
    <m/>
    <m/>
    <m/>
    <m/>
    <n v="0"/>
    <n v="0"/>
  </r>
  <r>
    <x v="0"/>
    <x v="4"/>
    <s v="Fri"/>
    <x v="12"/>
    <m/>
    <m/>
    <n v="0"/>
    <m/>
    <m/>
    <n v="0"/>
    <m/>
    <m/>
    <m/>
    <m/>
    <m/>
    <m/>
    <m/>
    <m/>
    <m/>
    <m/>
    <n v="0"/>
    <n v="0"/>
  </r>
  <r>
    <x v="0"/>
    <x v="4"/>
    <s v="Fri"/>
    <x v="13"/>
    <m/>
    <m/>
    <n v="0"/>
    <m/>
    <m/>
    <n v="0"/>
    <m/>
    <m/>
    <m/>
    <m/>
    <m/>
    <m/>
    <m/>
    <m/>
    <m/>
    <m/>
    <n v="0"/>
    <n v="0"/>
  </r>
  <r>
    <x v="0"/>
    <x v="4"/>
    <s v="Fri"/>
    <x v="14"/>
    <m/>
    <m/>
    <n v="0"/>
    <m/>
    <m/>
    <n v="0"/>
    <m/>
    <m/>
    <m/>
    <m/>
    <m/>
    <m/>
    <m/>
    <m/>
    <m/>
    <m/>
    <n v="0"/>
    <n v="0"/>
  </r>
  <r>
    <x v="0"/>
    <x v="4"/>
    <s v="Fri"/>
    <x v="15"/>
    <m/>
    <m/>
    <n v="0"/>
    <m/>
    <m/>
    <n v="0"/>
    <m/>
    <m/>
    <m/>
    <m/>
    <m/>
    <m/>
    <m/>
    <m/>
    <m/>
    <m/>
    <n v="0"/>
    <n v="0"/>
  </r>
  <r>
    <x v="0"/>
    <x v="4"/>
    <s v="Fri"/>
    <x v="16"/>
    <m/>
    <m/>
    <n v="0"/>
    <m/>
    <m/>
    <n v="0"/>
    <m/>
    <m/>
    <m/>
    <m/>
    <m/>
    <m/>
    <m/>
    <m/>
    <m/>
    <m/>
    <n v="0"/>
    <n v="0"/>
  </r>
  <r>
    <x v="0"/>
    <x v="4"/>
    <s v="Fri"/>
    <x v="17"/>
    <m/>
    <m/>
    <n v="0"/>
    <m/>
    <m/>
    <n v="0"/>
    <m/>
    <m/>
    <m/>
    <m/>
    <m/>
    <m/>
    <m/>
    <m/>
    <m/>
    <m/>
    <n v="0"/>
    <n v="0"/>
  </r>
  <r>
    <x v="0"/>
    <x v="4"/>
    <s v="Fri"/>
    <x v="18"/>
    <m/>
    <m/>
    <n v="0"/>
    <m/>
    <m/>
    <n v="0"/>
    <m/>
    <m/>
    <m/>
    <m/>
    <m/>
    <m/>
    <m/>
    <m/>
    <m/>
    <m/>
    <n v="0"/>
    <n v="0"/>
  </r>
  <r>
    <x v="0"/>
    <x v="4"/>
    <s v="Fri"/>
    <x v="19"/>
    <m/>
    <m/>
    <n v="0"/>
    <m/>
    <m/>
    <n v="0"/>
    <m/>
    <m/>
    <m/>
    <m/>
    <m/>
    <m/>
    <m/>
    <m/>
    <m/>
    <m/>
    <n v="0"/>
    <n v="0"/>
  </r>
  <r>
    <x v="0"/>
    <x v="4"/>
    <s v="Fri"/>
    <x v="20"/>
    <m/>
    <m/>
    <n v="0"/>
    <m/>
    <m/>
    <n v="0"/>
    <m/>
    <m/>
    <m/>
    <m/>
    <m/>
    <m/>
    <m/>
    <m/>
    <m/>
    <m/>
    <n v="0"/>
    <n v="0"/>
  </r>
  <r>
    <x v="0"/>
    <x v="4"/>
    <s v="Fri"/>
    <x v="21"/>
    <m/>
    <m/>
    <n v="0"/>
    <m/>
    <m/>
    <n v="0"/>
    <m/>
    <m/>
    <m/>
    <m/>
    <m/>
    <m/>
    <m/>
    <m/>
    <m/>
    <m/>
    <n v="0"/>
    <n v="0"/>
  </r>
  <r>
    <x v="0"/>
    <x v="5"/>
    <s v="Sat"/>
    <x v="0"/>
    <m/>
    <m/>
    <n v="0"/>
    <m/>
    <m/>
    <n v="0"/>
    <m/>
    <m/>
    <m/>
    <m/>
    <m/>
    <m/>
    <m/>
    <m/>
    <m/>
    <m/>
    <n v="0"/>
    <n v="0"/>
  </r>
  <r>
    <x v="0"/>
    <x v="5"/>
    <s v="Sat"/>
    <x v="1"/>
    <m/>
    <m/>
    <n v="0"/>
    <m/>
    <m/>
    <n v="0"/>
    <m/>
    <m/>
    <m/>
    <m/>
    <m/>
    <m/>
    <m/>
    <m/>
    <m/>
    <m/>
    <n v="0"/>
    <n v="0"/>
  </r>
  <r>
    <x v="0"/>
    <x v="5"/>
    <s v="Sat"/>
    <x v="2"/>
    <m/>
    <m/>
    <n v="0"/>
    <m/>
    <m/>
    <n v="0"/>
    <m/>
    <m/>
    <m/>
    <m/>
    <m/>
    <m/>
    <m/>
    <m/>
    <m/>
    <m/>
    <n v="0"/>
    <n v="0"/>
  </r>
  <r>
    <x v="0"/>
    <x v="5"/>
    <s v="Sat"/>
    <x v="3"/>
    <m/>
    <m/>
    <n v="0"/>
    <m/>
    <m/>
    <n v="0"/>
    <m/>
    <m/>
    <m/>
    <m/>
    <m/>
    <m/>
    <m/>
    <m/>
    <m/>
    <m/>
    <n v="0"/>
    <n v="0"/>
  </r>
  <r>
    <x v="0"/>
    <x v="5"/>
    <s v="Sat"/>
    <x v="4"/>
    <m/>
    <m/>
    <n v="0"/>
    <m/>
    <m/>
    <n v="0"/>
    <m/>
    <m/>
    <m/>
    <m/>
    <m/>
    <m/>
    <m/>
    <m/>
    <m/>
    <m/>
    <n v="0"/>
    <n v="0"/>
  </r>
  <r>
    <x v="0"/>
    <x v="5"/>
    <s v="Sat"/>
    <x v="5"/>
    <m/>
    <m/>
    <n v="0"/>
    <m/>
    <m/>
    <n v="0"/>
    <m/>
    <m/>
    <m/>
    <m/>
    <m/>
    <m/>
    <m/>
    <m/>
    <m/>
    <m/>
    <n v="0"/>
    <n v="0"/>
  </r>
  <r>
    <x v="0"/>
    <x v="5"/>
    <s v="Sat"/>
    <x v="6"/>
    <m/>
    <m/>
    <n v="0"/>
    <m/>
    <m/>
    <n v="0"/>
    <m/>
    <m/>
    <m/>
    <m/>
    <m/>
    <m/>
    <m/>
    <m/>
    <m/>
    <m/>
    <n v="0"/>
    <n v="0"/>
  </r>
  <r>
    <x v="0"/>
    <x v="5"/>
    <s v="Sat"/>
    <x v="7"/>
    <m/>
    <m/>
    <n v="0"/>
    <m/>
    <m/>
    <n v="0"/>
    <m/>
    <m/>
    <m/>
    <m/>
    <m/>
    <m/>
    <m/>
    <m/>
    <m/>
    <m/>
    <n v="0"/>
    <n v="0"/>
  </r>
  <r>
    <x v="0"/>
    <x v="5"/>
    <s v="Sat"/>
    <x v="8"/>
    <m/>
    <m/>
    <n v="0"/>
    <m/>
    <m/>
    <n v="0"/>
    <m/>
    <m/>
    <m/>
    <m/>
    <m/>
    <m/>
    <m/>
    <m/>
    <m/>
    <m/>
    <n v="0"/>
    <n v="0"/>
  </r>
  <r>
    <x v="0"/>
    <x v="5"/>
    <s v="Sat"/>
    <x v="9"/>
    <m/>
    <m/>
    <n v="0"/>
    <m/>
    <m/>
    <n v="0"/>
    <m/>
    <m/>
    <m/>
    <m/>
    <m/>
    <m/>
    <m/>
    <m/>
    <m/>
    <m/>
    <n v="0"/>
    <n v="0"/>
  </r>
  <r>
    <x v="0"/>
    <x v="5"/>
    <s v="Sat"/>
    <x v="10"/>
    <m/>
    <m/>
    <n v="0"/>
    <m/>
    <m/>
    <n v="0"/>
    <m/>
    <m/>
    <m/>
    <m/>
    <m/>
    <m/>
    <m/>
    <m/>
    <m/>
    <m/>
    <n v="0"/>
    <n v="0"/>
  </r>
  <r>
    <x v="0"/>
    <x v="5"/>
    <s v="Sat"/>
    <x v="11"/>
    <m/>
    <m/>
    <n v="0"/>
    <m/>
    <m/>
    <n v="0"/>
    <m/>
    <m/>
    <m/>
    <m/>
    <m/>
    <m/>
    <m/>
    <m/>
    <m/>
    <m/>
    <n v="0"/>
    <n v="0"/>
  </r>
  <r>
    <x v="0"/>
    <x v="5"/>
    <s v="Sat"/>
    <x v="12"/>
    <m/>
    <m/>
    <n v="0"/>
    <m/>
    <m/>
    <n v="0"/>
    <m/>
    <m/>
    <m/>
    <m/>
    <m/>
    <m/>
    <m/>
    <m/>
    <m/>
    <m/>
    <n v="0"/>
    <n v="0"/>
  </r>
  <r>
    <x v="0"/>
    <x v="5"/>
    <s v="Sat"/>
    <x v="13"/>
    <m/>
    <m/>
    <n v="0"/>
    <m/>
    <m/>
    <n v="0"/>
    <m/>
    <m/>
    <m/>
    <m/>
    <m/>
    <m/>
    <m/>
    <m/>
    <m/>
    <m/>
    <n v="0"/>
    <n v="0"/>
  </r>
  <r>
    <x v="0"/>
    <x v="5"/>
    <s v="Sat"/>
    <x v="14"/>
    <m/>
    <m/>
    <n v="0"/>
    <m/>
    <m/>
    <n v="0"/>
    <m/>
    <m/>
    <m/>
    <m/>
    <m/>
    <m/>
    <m/>
    <m/>
    <m/>
    <m/>
    <n v="0"/>
    <n v="0"/>
  </r>
  <r>
    <x v="0"/>
    <x v="5"/>
    <s v="Sat"/>
    <x v="15"/>
    <m/>
    <m/>
    <n v="0"/>
    <m/>
    <m/>
    <n v="0"/>
    <m/>
    <m/>
    <m/>
    <m/>
    <m/>
    <m/>
    <m/>
    <m/>
    <m/>
    <m/>
    <n v="0"/>
    <n v="0"/>
  </r>
  <r>
    <x v="0"/>
    <x v="5"/>
    <s v="Sat"/>
    <x v="16"/>
    <m/>
    <m/>
    <n v="0"/>
    <m/>
    <m/>
    <n v="0"/>
    <m/>
    <m/>
    <m/>
    <m/>
    <m/>
    <m/>
    <m/>
    <m/>
    <m/>
    <m/>
    <n v="0"/>
    <n v="0"/>
  </r>
  <r>
    <x v="0"/>
    <x v="5"/>
    <s v="Sat"/>
    <x v="17"/>
    <m/>
    <m/>
    <n v="0"/>
    <m/>
    <m/>
    <n v="0"/>
    <m/>
    <m/>
    <m/>
    <m/>
    <m/>
    <m/>
    <m/>
    <m/>
    <m/>
    <m/>
    <n v="0"/>
    <n v="0"/>
  </r>
  <r>
    <x v="0"/>
    <x v="5"/>
    <s v="Sat"/>
    <x v="18"/>
    <m/>
    <m/>
    <n v="0"/>
    <m/>
    <m/>
    <n v="0"/>
    <m/>
    <m/>
    <m/>
    <m/>
    <m/>
    <m/>
    <m/>
    <m/>
    <m/>
    <m/>
    <n v="0"/>
    <n v="0"/>
  </r>
  <r>
    <x v="0"/>
    <x v="5"/>
    <s v="Sat"/>
    <x v="19"/>
    <m/>
    <m/>
    <n v="0"/>
    <m/>
    <m/>
    <n v="0"/>
    <m/>
    <m/>
    <m/>
    <m/>
    <m/>
    <m/>
    <m/>
    <m/>
    <m/>
    <m/>
    <n v="0"/>
    <n v="0"/>
  </r>
  <r>
    <x v="0"/>
    <x v="5"/>
    <s v="Sat"/>
    <x v="20"/>
    <m/>
    <m/>
    <n v="0"/>
    <m/>
    <m/>
    <n v="0"/>
    <m/>
    <m/>
    <m/>
    <m/>
    <m/>
    <m/>
    <m/>
    <m/>
    <m/>
    <m/>
    <n v="0"/>
    <n v="0"/>
  </r>
  <r>
    <x v="0"/>
    <x v="5"/>
    <s v="Sat"/>
    <x v="21"/>
    <m/>
    <m/>
    <n v="0"/>
    <m/>
    <m/>
    <n v="0"/>
    <m/>
    <m/>
    <m/>
    <m/>
    <m/>
    <m/>
    <m/>
    <m/>
    <m/>
    <m/>
    <n v="0"/>
    <n v="0"/>
  </r>
  <r>
    <x v="0"/>
    <x v="6"/>
    <s v="Sun"/>
    <x v="0"/>
    <m/>
    <m/>
    <n v="0"/>
    <m/>
    <m/>
    <n v="0"/>
    <m/>
    <m/>
    <m/>
    <m/>
    <m/>
    <m/>
    <m/>
    <m/>
    <m/>
    <m/>
    <n v="0"/>
    <n v="0"/>
  </r>
  <r>
    <x v="0"/>
    <x v="6"/>
    <s v="Sun"/>
    <x v="1"/>
    <m/>
    <m/>
    <n v="0"/>
    <m/>
    <m/>
    <n v="0"/>
    <m/>
    <m/>
    <m/>
    <m/>
    <m/>
    <m/>
    <m/>
    <m/>
    <m/>
    <m/>
    <n v="0"/>
    <n v="0"/>
  </r>
  <r>
    <x v="0"/>
    <x v="6"/>
    <s v="Sun"/>
    <x v="2"/>
    <m/>
    <m/>
    <n v="0"/>
    <m/>
    <m/>
    <n v="0"/>
    <m/>
    <m/>
    <m/>
    <m/>
    <m/>
    <m/>
    <m/>
    <m/>
    <m/>
    <m/>
    <n v="0"/>
    <n v="0"/>
  </r>
  <r>
    <x v="0"/>
    <x v="6"/>
    <s v="Sun"/>
    <x v="3"/>
    <m/>
    <m/>
    <n v="0"/>
    <m/>
    <m/>
    <n v="0"/>
    <m/>
    <m/>
    <m/>
    <m/>
    <m/>
    <m/>
    <m/>
    <m/>
    <m/>
    <m/>
    <n v="0"/>
    <n v="0"/>
  </r>
  <r>
    <x v="0"/>
    <x v="6"/>
    <s v="Sun"/>
    <x v="4"/>
    <m/>
    <m/>
    <n v="0"/>
    <m/>
    <m/>
    <n v="0"/>
    <m/>
    <m/>
    <m/>
    <m/>
    <m/>
    <m/>
    <m/>
    <m/>
    <m/>
    <m/>
    <n v="0"/>
    <n v="0"/>
  </r>
  <r>
    <x v="0"/>
    <x v="6"/>
    <s v="Sun"/>
    <x v="5"/>
    <m/>
    <m/>
    <n v="0"/>
    <m/>
    <m/>
    <n v="0"/>
    <m/>
    <m/>
    <m/>
    <m/>
    <m/>
    <m/>
    <m/>
    <m/>
    <m/>
    <m/>
    <n v="0"/>
    <n v="0"/>
  </r>
  <r>
    <x v="0"/>
    <x v="6"/>
    <s v="Sun"/>
    <x v="6"/>
    <m/>
    <m/>
    <n v="0"/>
    <m/>
    <m/>
    <n v="0"/>
    <m/>
    <m/>
    <m/>
    <m/>
    <m/>
    <m/>
    <m/>
    <m/>
    <m/>
    <m/>
    <n v="0"/>
    <n v="0"/>
  </r>
  <r>
    <x v="0"/>
    <x v="6"/>
    <s v="Sun"/>
    <x v="7"/>
    <m/>
    <m/>
    <n v="0"/>
    <m/>
    <m/>
    <n v="0"/>
    <m/>
    <m/>
    <m/>
    <m/>
    <m/>
    <m/>
    <m/>
    <m/>
    <m/>
    <m/>
    <n v="0"/>
    <n v="0"/>
  </r>
  <r>
    <x v="0"/>
    <x v="6"/>
    <s v="Sun"/>
    <x v="8"/>
    <m/>
    <m/>
    <n v="0"/>
    <m/>
    <m/>
    <n v="0"/>
    <m/>
    <m/>
    <m/>
    <m/>
    <m/>
    <m/>
    <m/>
    <m/>
    <m/>
    <m/>
    <n v="0"/>
    <n v="0"/>
  </r>
  <r>
    <x v="0"/>
    <x v="6"/>
    <s v="Sun"/>
    <x v="9"/>
    <m/>
    <m/>
    <n v="0"/>
    <m/>
    <m/>
    <n v="0"/>
    <m/>
    <m/>
    <m/>
    <m/>
    <m/>
    <m/>
    <m/>
    <m/>
    <m/>
    <m/>
    <n v="0"/>
    <n v="0"/>
  </r>
  <r>
    <x v="0"/>
    <x v="6"/>
    <s v="Sun"/>
    <x v="10"/>
    <m/>
    <m/>
    <n v="0"/>
    <m/>
    <m/>
    <n v="0"/>
    <m/>
    <m/>
    <m/>
    <m/>
    <m/>
    <m/>
    <m/>
    <m/>
    <m/>
    <m/>
    <n v="0"/>
    <n v="0"/>
  </r>
  <r>
    <x v="0"/>
    <x v="6"/>
    <s v="Sun"/>
    <x v="11"/>
    <m/>
    <m/>
    <n v="0"/>
    <m/>
    <m/>
    <n v="0"/>
    <m/>
    <m/>
    <m/>
    <m/>
    <m/>
    <m/>
    <m/>
    <m/>
    <m/>
    <m/>
    <n v="0"/>
    <n v="0"/>
  </r>
  <r>
    <x v="0"/>
    <x v="6"/>
    <s v="Sun"/>
    <x v="12"/>
    <m/>
    <m/>
    <n v="0"/>
    <m/>
    <m/>
    <n v="0"/>
    <m/>
    <m/>
    <m/>
    <m/>
    <m/>
    <m/>
    <m/>
    <m/>
    <m/>
    <m/>
    <n v="0"/>
    <n v="0"/>
  </r>
  <r>
    <x v="0"/>
    <x v="6"/>
    <s v="Sun"/>
    <x v="13"/>
    <m/>
    <m/>
    <n v="0"/>
    <m/>
    <m/>
    <n v="0"/>
    <m/>
    <m/>
    <m/>
    <m/>
    <m/>
    <m/>
    <m/>
    <m/>
    <m/>
    <m/>
    <n v="0"/>
    <n v="0"/>
  </r>
  <r>
    <x v="0"/>
    <x v="6"/>
    <s v="Sun"/>
    <x v="14"/>
    <m/>
    <m/>
    <n v="0"/>
    <m/>
    <m/>
    <n v="0"/>
    <m/>
    <m/>
    <m/>
    <m/>
    <m/>
    <m/>
    <m/>
    <m/>
    <m/>
    <m/>
    <n v="0"/>
    <n v="0"/>
  </r>
  <r>
    <x v="0"/>
    <x v="6"/>
    <s v="Sun"/>
    <x v="15"/>
    <m/>
    <m/>
    <n v="0"/>
    <m/>
    <m/>
    <n v="0"/>
    <m/>
    <m/>
    <m/>
    <m/>
    <m/>
    <m/>
    <m/>
    <m/>
    <m/>
    <m/>
    <n v="0"/>
    <n v="0"/>
  </r>
  <r>
    <x v="0"/>
    <x v="6"/>
    <s v="Sun"/>
    <x v="16"/>
    <m/>
    <m/>
    <n v="0"/>
    <m/>
    <m/>
    <n v="0"/>
    <m/>
    <m/>
    <m/>
    <m/>
    <m/>
    <m/>
    <m/>
    <m/>
    <m/>
    <m/>
    <n v="0"/>
    <n v="0"/>
  </r>
  <r>
    <x v="0"/>
    <x v="6"/>
    <s v="Sun"/>
    <x v="17"/>
    <m/>
    <m/>
    <n v="0"/>
    <m/>
    <m/>
    <n v="0"/>
    <m/>
    <m/>
    <m/>
    <m/>
    <m/>
    <m/>
    <m/>
    <m/>
    <m/>
    <m/>
    <n v="0"/>
    <n v="0"/>
  </r>
  <r>
    <x v="0"/>
    <x v="6"/>
    <s v="Sun"/>
    <x v="18"/>
    <m/>
    <m/>
    <n v="0"/>
    <m/>
    <m/>
    <n v="0"/>
    <m/>
    <m/>
    <m/>
    <m/>
    <m/>
    <m/>
    <m/>
    <m/>
    <m/>
    <m/>
    <n v="0"/>
    <n v="0"/>
  </r>
  <r>
    <x v="0"/>
    <x v="6"/>
    <s v="Sun"/>
    <x v="19"/>
    <m/>
    <m/>
    <n v="0"/>
    <m/>
    <m/>
    <n v="0"/>
    <m/>
    <m/>
    <m/>
    <m/>
    <m/>
    <m/>
    <m/>
    <m/>
    <m/>
    <m/>
    <n v="0"/>
    <n v="0"/>
  </r>
  <r>
    <x v="0"/>
    <x v="6"/>
    <s v="Sun"/>
    <x v="20"/>
    <m/>
    <m/>
    <n v="0"/>
    <m/>
    <m/>
    <n v="0"/>
    <m/>
    <m/>
    <m/>
    <m/>
    <m/>
    <m/>
    <m/>
    <m/>
    <m/>
    <m/>
    <n v="0"/>
    <n v="0"/>
  </r>
  <r>
    <x v="0"/>
    <x v="6"/>
    <s v="Sun"/>
    <x v="21"/>
    <m/>
    <m/>
    <n v="0"/>
    <m/>
    <m/>
    <n v="0"/>
    <m/>
    <m/>
    <m/>
    <m/>
    <m/>
    <m/>
    <m/>
    <m/>
    <m/>
    <m/>
    <n v="0"/>
    <n v="0"/>
  </r>
  <r>
    <x v="1"/>
    <x v="7"/>
    <s v="Mon"/>
    <x v="0"/>
    <m/>
    <m/>
    <n v="0"/>
    <m/>
    <m/>
    <n v="0"/>
    <m/>
    <m/>
    <m/>
    <m/>
    <m/>
    <m/>
    <m/>
    <m/>
    <m/>
    <m/>
    <n v="0"/>
    <n v="0"/>
  </r>
  <r>
    <x v="1"/>
    <x v="7"/>
    <s v="Mon"/>
    <x v="1"/>
    <m/>
    <m/>
    <n v="0"/>
    <m/>
    <m/>
    <n v="0"/>
    <m/>
    <m/>
    <m/>
    <m/>
    <m/>
    <m/>
    <m/>
    <m/>
    <m/>
    <m/>
    <n v="0"/>
    <n v="0"/>
  </r>
  <r>
    <x v="1"/>
    <x v="7"/>
    <s v="Mon"/>
    <x v="2"/>
    <m/>
    <m/>
    <n v="0"/>
    <m/>
    <m/>
    <n v="0"/>
    <m/>
    <m/>
    <m/>
    <m/>
    <m/>
    <m/>
    <m/>
    <m/>
    <m/>
    <m/>
    <n v="0"/>
    <n v="0"/>
  </r>
  <r>
    <x v="1"/>
    <x v="7"/>
    <s v="Mon"/>
    <x v="3"/>
    <m/>
    <m/>
    <n v="0"/>
    <m/>
    <m/>
    <n v="0"/>
    <m/>
    <m/>
    <m/>
    <m/>
    <m/>
    <m/>
    <m/>
    <m/>
    <m/>
    <m/>
    <n v="0"/>
    <n v="0"/>
  </r>
  <r>
    <x v="1"/>
    <x v="7"/>
    <s v="Mon"/>
    <x v="4"/>
    <m/>
    <m/>
    <n v="0"/>
    <m/>
    <m/>
    <n v="0"/>
    <m/>
    <m/>
    <m/>
    <m/>
    <m/>
    <m/>
    <m/>
    <m/>
    <m/>
    <m/>
    <n v="0"/>
    <n v="0"/>
  </r>
  <r>
    <x v="1"/>
    <x v="7"/>
    <s v="Mon"/>
    <x v="5"/>
    <m/>
    <m/>
    <n v="0"/>
    <m/>
    <m/>
    <n v="0"/>
    <m/>
    <m/>
    <m/>
    <m/>
    <m/>
    <m/>
    <m/>
    <m/>
    <m/>
    <m/>
    <n v="0"/>
    <n v="0"/>
  </r>
  <r>
    <x v="1"/>
    <x v="7"/>
    <s v="Mon"/>
    <x v="6"/>
    <m/>
    <m/>
    <n v="0"/>
    <m/>
    <m/>
    <n v="0"/>
    <m/>
    <m/>
    <m/>
    <m/>
    <m/>
    <m/>
    <m/>
    <m/>
    <m/>
    <m/>
    <n v="0"/>
    <n v="0"/>
  </r>
  <r>
    <x v="1"/>
    <x v="7"/>
    <s v="Mon"/>
    <x v="7"/>
    <m/>
    <m/>
    <n v="0"/>
    <m/>
    <m/>
    <n v="0"/>
    <m/>
    <m/>
    <m/>
    <m/>
    <m/>
    <m/>
    <m/>
    <m/>
    <m/>
    <m/>
    <n v="0"/>
    <n v="0"/>
  </r>
  <r>
    <x v="1"/>
    <x v="7"/>
    <s v="Mon"/>
    <x v="8"/>
    <m/>
    <m/>
    <n v="0"/>
    <m/>
    <m/>
    <n v="0"/>
    <m/>
    <m/>
    <m/>
    <m/>
    <m/>
    <m/>
    <m/>
    <m/>
    <m/>
    <m/>
    <n v="0"/>
    <n v="0"/>
  </r>
  <r>
    <x v="1"/>
    <x v="7"/>
    <s v="Mon"/>
    <x v="9"/>
    <m/>
    <m/>
    <n v="0"/>
    <m/>
    <m/>
    <n v="0"/>
    <m/>
    <m/>
    <m/>
    <m/>
    <m/>
    <m/>
    <m/>
    <m/>
    <m/>
    <m/>
    <n v="0"/>
    <n v="0"/>
  </r>
  <r>
    <x v="1"/>
    <x v="7"/>
    <s v="Mon"/>
    <x v="10"/>
    <m/>
    <m/>
    <n v="0"/>
    <m/>
    <m/>
    <n v="0"/>
    <m/>
    <m/>
    <m/>
    <m/>
    <m/>
    <m/>
    <m/>
    <m/>
    <m/>
    <m/>
    <n v="0"/>
    <n v="0"/>
  </r>
  <r>
    <x v="1"/>
    <x v="7"/>
    <s v="Mon"/>
    <x v="11"/>
    <m/>
    <m/>
    <n v="0"/>
    <m/>
    <m/>
    <n v="0"/>
    <m/>
    <m/>
    <m/>
    <m/>
    <m/>
    <m/>
    <m/>
    <m/>
    <m/>
    <m/>
    <n v="0"/>
    <n v="0"/>
  </r>
  <r>
    <x v="1"/>
    <x v="7"/>
    <s v="Mon"/>
    <x v="12"/>
    <m/>
    <m/>
    <n v="0"/>
    <m/>
    <m/>
    <n v="0"/>
    <m/>
    <m/>
    <m/>
    <m/>
    <m/>
    <m/>
    <m/>
    <m/>
    <m/>
    <m/>
    <n v="0"/>
    <n v="0"/>
  </r>
  <r>
    <x v="1"/>
    <x v="7"/>
    <s v="Mon"/>
    <x v="13"/>
    <m/>
    <m/>
    <n v="0"/>
    <m/>
    <m/>
    <n v="0"/>
    <m/>
    <m/>
    <m/>
    <m/>
    <m/>
    <m/>
    <m/>
    <m/>
    <m/>
    <m/>
    <n v="0"/>
    <n v="0"/>
  </r>
  <r>
    <x v="1"/>
    <x v="7"/>
    <s v="Mon"/>
    <x v="14"/>
    <m/>
    <m/>
    <n v="0"/>
    <m/>
    <m/>
    <n v="0"/>
    <m/>
    <m/>
    <m/>
    <m/>
    <m/>
    <m/>
    <m/>
    <m/>
    <m/>
    <m/>
    <n v="0"/>
    <n v="0"/>
  </r>
  <r>
    <x v="1"/>
    <x v="7"/>
    <s v="Mon"/>
    <x v="15"/>
    <m/>
    <m/>
    <n v="0"/>
    <m/>
    <m/>
    <n v="0"/>
    <m/>
    <m/>
    <m/>
    <m/>
    <m/>
    <m/>
    <m/>
    <m/>
    <m/>
    <m/>
    <n v="0"/>
    <n v="0"/>
  </r>
  <r>
    <x v="1"/>
    <x v="7"/>
    <s v="Mon"/>
    <x v="16"/>
    <m/>
    <m/>
    <n v="0"/>
    <m/>
    <m/>
    <n v="0"/>
    <m/>
    <m/>
    <m/>
    <m/>
    <m/>
    <m/>
    <m/>
    <m/>
    <m/>
    <m/>
    <n v="0"/>
    <n v="0"/>
  </r>
  <r>
    <x v="1"/>
    <x v="7"/>
    <s v="Mon"/>
    <x v="17"/>
    <m/>
    <m/>
    <n v="0"/>
    <m/>
    <m/>
    <n v="0"/>
    <m/>
    <m/>
    <m/>
    <m/>
    <m/>
    <m/>
    <m/>
    <m/>
    <m/>
    <m/>
    <n v="0"/>
    <n v="0"/>
  </r>
  <r>
    <x v="1"/>
    <x v="7"/>
    <s v="Mon"/>
    <x v="18"/>
    <m/>
    <m/>
    <n v="0"/>
    <m/>
    <m/>
    <n v="0"/>
    <m/>
    <m/>
    <m/>
    <m/>
    <m/>
    <m/>
    <m/>
    <m/>
    <m/>
    <m/>
    <n v="0"/>
    <n v="0"/>
  </r>
  <r>
    <x v="1"/>
    <x v="7"/>
    <s v="Mon"/>
    <x v="19"/>
    <m/>
    <m/>
    <n v="0"/>
    <m/>
    <m/>
    <n v="0"/>
    <m/>
    <m/>
    <m/>
    <m/>
    <m/>
    <m/>
    <m/>
    <m/>
    <m/>
    <m/>
    <n v="0"/>
    <n v="0"/>
  </r>
  <r>
    <x v="1"/>
    <x v="7"/>
    <s v="Mon"/>
    <x v="20"/>
    <m/>
    <m/>
    <n v="0"/>
    <m/>
    <m/>
    <n v="0"/>
    <m/>
    <m/>
    <m/>
    <m/>
    <m/>
    <m/>
    <m/>
    <m/>
    <m/>
    <m/>
    <n v="0"/>
    <n v="0"/>
  </r>
  <r>
    <x v="1"/>
    <x v="7"/>
    <s v="Mon"/>
    <x v="21"/>
    <m/>
    <m/>
    <n v="0"/>
    <m/>
    <m/>
    <n v="0"/>
    <m/>
    <m/>
    <m/>
    <m/>
    <m/>
    <m/>
    <m/>
    <m/>
    <m/>
    <m/>
    <n v="0"/>
    <n v="0"/>
  </r>
  <r>
    <x v="1"/>
    <x v="8"/>
    <s v="Tue"/>
    <x v="0"/>
    <m/>
    <m/>
    <n v="0"/>
    <n v="5"/>
    <n v="60"/>
    <n v="300"/>
    <m/>
    <m/>
    <m/>
    <m/>
    <m/>
    <m/>
    <m/>
    <m/>
    <m/>
    <m/>
    <n v="0"/>
    <n v="300"/>
  </r>
  <r>
    <x v="1"/>
    <x v="8"/>
    <s v="Tue"/>
    <x v="1"/>
    <m/>
    <m/>
    <n v="0"/>
    <n v="5"/>
    <n v="60"/>
    <n v="300"/>
    <m/>
    <m/>
    <m/>
    <m/>
    <m/>
    <m/>
    <m/>
    <m/>
    <m/>
    <m/>
    <n v="0"/>
    <n v="300"/>
  </r>
  <r>
    <x v="1"/>
    <x v="8"/>
    <s v="Tue"/>
    <x v="2"/>
    <m/>
    <m/>
    <n v="0"/>
    <m/>
    <m/>
    <n v="0"/>
    <m/>
    <m/>
    <m/>
    <m/>
    <m/>
    <m/>
    <m/>
    <m/>
    <m/>
    <m/>
    <n v="0"/>
    <n v="0"/>
  </r>
  <r>
    <x v="1"/>
    <x v="8"/>
    <s v="Tue"/>
    <x v="3"/>
    <m/>
    <m/>
    <n v="0"/>
    <n v="6"/>
    <n v="60"/>
    <n v="360"/>
    <m/>
    <m/>
    <m/>
    <m/>
    <m/>
    <m/>
    <m/>
    <m/>
    <m/>
    <m/>
    <n v="0"/>
    <n v="360"/>
  </r>
  <r>
    <x v="1"/>
    <x v="8"/>
    <s v="Tue"/>
    <x v="4"/>
    <m/>
    <m/>
    <n v="0"/>
    <n v="6"/>
    <n v="60"/>
    <n v="360"/>
    <m/>
    <m/>
    <m/>
    <m/>
    <m/>
    <m/>
    <m/>
    <m/>
    <m/>
    <m/>
    <n v="0"/>
    <n v="360"/>
  </r>
  <r>
    <x v="1"/>
    <x v="8"/>
    <s v="Tue"/>
    <x v="5"/>
    <m/>
    <m/>
    <n v="0"/>
    <m/>
    <m/>
    <n v="0"/>
    <m/>
    <m/>
    <m/>
    <m/>
    <m/>
    <m/>
    <m/>
    <m/>
    <m/>
    <m/>
    <n v="0"/>
    <n v="0"/>
  </r>
  <r>
    <x v="1"/>
    <x v="8"/>
    <s v="Tue"/>
    <x v="6"/>
    <m/>
    <m/>
    <n v="0"/>
    <m/>
    <m/>
    <n v="0"/>
    <m/>
    <m/>
    <m/>
    <m/>
    <m/>
    <m/>
    <m/>
    <m/>
    <m/>
    <m/>
    <n v="0"/>
    <n v="0"/>
  </r>
  <r>
    <x v="1"/>
    <x v="8"/>
    <s v="Tue"/>
    <x v="7"/>
    <m/>
    <m/>
    <n v="0"/>
    <m/>
    <m/>
    <n v="0"/>
    <m/>
    <m/>
    <m/>
    <m/>
    <m/>
    <m/>
    <m/>
    <m/>
    <m/>
    <m/>
    <n v="0"/>
    <n v="0"/>
  </r>
  <r>
    <x v="1"/>
    <x v="8"/>
    <s v="Tue"/>
    <x v="8"/>
    <m/>
    <m/>
    <n v="0"/>
    <m/>
    <m/>
    <n v="0"/>
    <m/>
    <m/>
    <m/>
    <m/>
    <m/>
    <m/>
    <m/>
    <m/>
    <m/>
    <m/>
    <n v="0"/>
    <n v="0"/>
  </r>
  <r>
    <x v="1"/>
    <x v="8"/>
    <s v="Tue"/>
    <x v="9"/>
    <n v="8"/>
    <n v="60"/>
    <n v="480"/>
    <m/>
    <m/>
    <n v="0"/>
    <m/>
    <m/>
    <m/>
    <m/>
    <m/>
    <m/>
    <m/>
    <m/>
    <m/>
    <m/>
    <n v="0"/>
    <n v="480"/>
  </r>
  <r>
    <x v="1"/>
    <x v="8"/>
    <s v="Tue"/>
    <x v="10"/>
    <n v="7"/>
    <n v="60"/>
    <n v="420"/>
    <n v="5"/>
    <n v="60"/>
    <n v="300"/>
    <m/>
    <m/>
    <m/>
    <m/>
    <m/>
    <m/>
    <m/>
    <m/>
    <m/>
    <m/>
    <n v="0"/>
    <n v="720"/>
  </r>
  <r>
    <x v="1"/>
    <x v="8"/>
    <s v="Tue"/>
    <x v="11"/>
    <m/>
    <m/>
    <n v="0"/>
    <n v="6"/>
    <n v="60"/>
    <n v="360"/>
    <m/>
    <m/>
    <m/>
    <m/>
    <m/>
    <m/>
    <m/>
    <m/>
    <m/>
    <m/>
    <n v="0"/>
    <n v="360"/>
  </r>
  <r>
    <x v="1"/>
    <x v="8"/>
    <s v="Tue"/>
    <x v="12"/>
    <n v="8"/>
    <n v="60"/>
    <n v="480"/>
    <n v="6"/>
    <n v="60"/>
    <n v="360"/>
    <m/>
    <m/>
    <m/>
    <m/>
    <m/>
    <m/>
    <m/>
    <m/>
    <m/>
    <m/>
    <n v="0"/>
    <n v="840"/>
  </r>
  <r>
    <x v="1"/>
    <x v="8"/>
    <s v="Tue"/>
    <x v="13"/>
    <m/>
    <m/>
    <n v="0"/>
    <m/>
    <m/>
    <n v="0"/>
    <m/>
    <m/>
    <m/>
    <m/>
    <m/>
    <m/>
    <m/>
    <m/>
    <m/>
    <m/>
    <n v="0"/>
    <n v="0"/>
  </r>
  <r>
    <x v="1"/>
    <x v="8"/>
    <s v="Tue"/>
    <x v="14"/>
    <n v="5"/>
    <n v="60"/>
    <n v="300"/>
    <n v="5"/>
    <n v="60"/>
    <n v="300"/>
    <m/>
    <m/>
    <m/>
    <m/>
    <m/>
    <m/>
    <m/>
    <m/>
    <m/>
    <m/>
    <n v="0"/>
    <n v="600"/>
  </r>
  <r>
    <x v="1"/>
    <x v="8"/>
    <s v="Tue"/>
    <x v="15"/>
    <m/>
    <m/>
    <n v="0"/>
    <m/>
    <m/>
    <n v="0"/>
    <m/>
    <m/>
    <m/>
    <m/>
    <m/>
    <m/>
    <m/>
    <m/>
    <m/>
    <m/>
    <n v="0"/>
    <n v="0"/>
  </r>
  <r>
    <x v="1"/>
    <x v="8"/>
    <s v="Tue"/>
    <x v="16"/>
    <n v="8"/>
    <n v="60"/>
    <n v="480"/>
    <n v="1"/>
    <n v="35"/>
    <n v="35"/>
    <m/>
    <m/>
    <m/>
    <m/>
    <m/>
    <m/>
    <m/>
    <m/>
    <m/>
    <m/>
    <n v="0"/>
    <n v="515"/>
  </r>
  <r>
    <x v="1"/>
    <x v="8"/>
    <s v="Tue"/>
    <x v="17"/>
    <m/>
    <m/>
    <n v="0"/>
    <n v="7"/>
    <n v="60"/>
    <n v="420"/>
    <m/>
    <m/>
    <m/>
    <m/>
    <m/>
    <m/>
    <m/>
    <m/>
    <m/>
    <m/>
    <n v="0"/>
    <n v="420"/>
  </r>
  <r>
    <x v="1"/>
    <x v="8"/>
    <s v="Tue"/>
    <x v="18"/>
    <m/>
    <m/>
    <n v="0"/>
    <n v="6"/>
    <n v="60"/>
    <n v="360"/>
    <m/>
    <m/>
    <m/>
    <m/>
    <m/>
    <m/>
    <m/>
    <m/>
    <m/>
    <m/>
    <n v="0"/>
    <n v="360"/>
  </r>
  <r>
    <x v="1"/>
    <x v="8"/>
    <s v="Tue"/>
    <x v="19"/>
    <n v="8"/>
    <n v="60"/>
    <n v="480"/>
    <n v="5"/>
    <n v="60"/>
    <n v="300"/>
    <m/>
    <m/>
    <m/>
    <m/>
    <m/>
    <m/>
    <m/>
    <m/>
    <m/>
    <m/>
    <n v="0"/>
    <n v="780"/>
  </r>
  <r>
    <x v="1"/>
    <x v="8"/>
    <s v="Tue"/>
    <x v="20"/>
    <m/>
    <m/>
    <n v="0"/>
    <n v="7"/>
    <n v="60"/>
    <n v="420"/>
    <m/>
    <m/>
    <m/>
    <m/>
    <m/>
    <m/>
    <m/>
    <m/>
    <m/>
    <m/>
    <n v="0"/>
    <n v="420"/>
  </r>
  <r>
    <x v="1"/>
    <x v="8"/>
    <s v="Tue"/>
    <x v="21"/>
    <m/>
    <m/>
    <n v="0"/>
    <n v="7"/>
    <n v="60"/>
    <n v="420"/>
    <m/>
    <m/>
    <m/>
    <m/>
    <m/>
    <m/>
    <m/>
    <m/>
    <m/>
    <m/>
    <n v="0"/>
    <n v="420"/>
  </r>
  <r>
    <x v="1"/>
    <x v="9"/>
    <s v="Wed"/>
    <x v="0"/>
    <m/>
    <m/>
    <n v="0"/>
    <n v="8"/>
    <n v="75"/>
    <n v="600"/>
    <m/>
    <m/>
    <m/>
    <m/>
    <m/>
    <m/>
    <m/>
    <m/>
    <m/>
    <m/>
    <n v="0"/>
    <n v="600"/>
  </r>
  <r>
    <x v="1"/>
    <x v="9"/>
    <s v="Wed"/>
    <x v="1"/>
    <m/>
    <m/>
    <n v="0"/>
    <n v="9"/>
    <n v="75"/>
    <n v="675"/>
    <m/>
    <m/>
    <m/>
    <m/>
    <m/>
    <m/>
    <m/>
    <m/>
    <m/>
    <m/>
    <n v="0"/>
    <n v="675"/>
  </r>
  <r>
    <x v="1"/>
    <x v="9"/>
    <s v="Wed"/>
    <x v="2"/>
    <m/>
    <m/>
    <n v="0"/>
    <n v="8"/>
    <n v="75"/>
    <n v="600"/>
    <m/>
    <m/>
    <m/>
    <m/>
    <m/>
    <m/>
    <m/>
    <m/>
    <m/>
    <m/>
    <n v="0"/>
    <n v="600"/>
  </r>
  <r>
    <x v="1"/>
    <x v="9"/>
    <s v="Wed"/>
    <x v="3"/>
    <m/>
    <m/>
    <n v="0"/>
    <m/>
    <m/>
    <n v="0"/>
    <m/>
    <m/>
    <m/>
    <m/>
    <m/>
    <m/>
    <m/>
    <m/>
    <m/>
    <m/>
    <n v="0"/>
    <n v="0"/>
  </r>
  <r>
    <x v="1"/>
    <x v="9"/>
    <s v="Wed"/>
    <x v="4"/>
    <m/>
    <m/>
    <n v="0"/>
    <n v="8"/>
    <n v="75"/>
    <n v="600"/>
    <m/>
    <m/>
    <m/>
    <m/>
    <m/>
    <m/>
    <m/>
    <m/>
    <m/>
    <m/>
    <n v="0"/>
    <n v="600"/>
  </r>
  <r>
    <x v="1"/>
    <x v="9"/>
    <s v="Wed"/>
    <x v="5"/>
    <m/>
    <m/>
    <n v="0"/>
    <n v="8"/>
    <n v="75"/>
    <n v="600"/>
    <m/>
    <m/>
    <m/>
    <m/>
    <m/>
    <m/>
    <m/>
    <m/>
    <m/>
    <m/>
    <n v="0"/>
    <n v="600"/>
  </r>
  <r>
    <x v="1"/>
    <x v="9"/>
    <s v="Wed"/>
    <x v="6"/>
    <m/>
    <m/>
    <n v="0"/>
    <n v="9"/>
    <n v="75"/>
    <n v="675"/>
    <m/>
    <m/>
    <m/>
    <m/>
    <m/>
    <m/>
    <m/>
    <m/>
    <m/>
    <m/>
    <n v="0"/>
    <n v="675"/>
  </r>
  <r>
    <x v="1"/>
    <x v="9"/>
    <s v="Wed"/>
    <x v="7"/>
    <m/>
    <m/>
    <n v="0"/>
    <n v="8"/>
    <n v="75"/>
    <n v="600"/>
    <m/>
    <m/>
    <m/>
    <m/>
    <m/>
    <m/>
    <m/>
    <m/>
    <m/>
    <m/>
    <n v="0"/>
    <n v="600"/>
  </r>
  <r>
    <x v="1"/>
    <x v="9"/>
    <s v="Wed"/>
    <x v="8"/>
    <m/>
    <m/>
    <n v="0"/>
    <m/>
    <m/>
    <n v="0"/>
    <m/>
    <m/>
    <m/>
    <m/>
    <m/>
    <m/>
    <m/>
    <m/>
    <m/>
    <m/>
    <n v="0"/>
    <n v="0"/>
  </r>
  <r>
    <x v="1"/>
    <x v="9"/>
    <s v="Wed"/>
    <x v="9"/>
    <m/>
    <m/>
    <n v="0"/>
    <m/>
    <m/>
    <n v="0"/>
    <m/>
    <m/>
    <m/>
    <m/>
    <m/>
    <m/>
    <m/>
    <m/>
    <m/>
    <m/>
    <n v="0"/>
    <n v="0"/>
  </r>
  <r>
    <x v="1"/>
    <x v="9"/>
    <s v="Wed"/>
    <x v="10"/>
    <m/>
    <m/>
    <n v="0"/>
    <n v="9"/>
    <n v="75"/>
    <n v="675"/>
    <m/>
    <m/>
    <m/>
    <m/>
    <m/>
    <m/>
    <m/>
    <m/>
    <m/>
    <m/>
    <n v="0"/>
    <n v="675"/>
  </r>
  <r>
    <x v="1"/>
    <x v="9"/>
    <s v="Wed"/>
    <x v="11"/>
    <m/>
    <m/>
    <n v="0"/>
    <n v="8"/>
    <n v="75"/>
    <n v="600"/>
    <m/>
    <m/>
    <m/>
    <m/>
    <m/>
    <m/>
    <m/>
    <m/>
    <m/>
    <m/>
    <n v="0"/>
    <n v="600"/>
  </r>
  <r>
    <x v="1"/>
    <x v="9"/>
    <s v="Wed"/>
    <x v="12"/>
    <m/>
    <m/>
    <n v="0"/>
    <n v="9"/>
    <n v="75"/>
    <n v="675"/>
    <m/>
    <m/>
    <m/>
    <m/>
    <m/>
    <m/>
    <m/>
    <m/>
    <m/>
    <m/>
    <n v="0"/>
    <n v="675"/>
  </r>
  <r>
    <x v="1"/>
    <x v="9"/>
    <s v="Wed"/>
    <x v="13"/>
    <m/>
    <m/>
    <n v="0"/>
    <n v="10"/>
    <n v="75"/>
    <n v="750"/>
    <m/>
    <m/>
    <m/>
    <m/>
    <m/>
    <m/>
    <m/>
    <m/>
    <m/>
    <m/>
    <n v="0"/>
    <n v="750"/>
  </r>
  <r>
    <x v="1"/>
    <x v="9"/>
    <s v="Wed"/>
    <x v="14"/>
    <m/>
    <m/>
    <n v="0"/>
    <n v="8"/>
    <n v="75"/>
    <n v="600"/>
    <m/>
    <m/>
    <m/>
    <m/>
    <m/>
    <m/>
    <m/>
    <m/>
    <m/>
    <m/>
    <n v="0"/>
    <n v="600"/>
  </r>
  <r>
    <x v="1"/>
    <x v="9"/>
    <s v="Wed"/>
    <x v="15"/>
    <m/>
    <m/>
    <n v="0"/>
    <m/>
    <m/>
    <n v="0"/>
    <m/>
    <m/>
    <m/>
    <m/>
    <m/>
    <m/>
    <m/>
    <m/>
    <m/>
    <m/>
    <n v="0"/>
    <n v="0"/>
  </r>
  <r>
    <x v="1"/>
    <x v="9"/>
    <s v="Wed"/>
    <x v="16"/>
    <m/>
    <m/>
    <n v="0"/>
    <m/>
    <m/>
    <n v="0"/>
    <m/>
    <m/>
    <m/>
    <m/>
    <m/>
    <m/>
    <m/>
    <m/>
    <m/>
    <m/>
    <n v="0"/>
    <n v="0"/>
  </r>
  <r>
    <x v="1"/>
    <x v="9"/>
    <s v="Wed"/>
    <x v="17"/>
    <m/>
    <m/>
    <n v="0"/>
    <m/>
    <m/>
    <n v="0"/>
    <m/>
    <m/>
    <m/>
    <m/>
    <m/>
    <m/>
    <m/>
    <m/>
    <m/>
    <m/>
    <n v="0"/>
    <n v="0"/>
  </r>
  <r>
    <x v="1"/>
    <x v="9"/>
    <s v="Wed"/>
    <x v="18"/>
    <m/>
    <m/>
    <n v="0"/>
    <m/>
    <m/>
    <n v="0"/>
    <m/>
    <m/>
    <m/>
    <m/>
    <m/>
    <m/>
    <m/>
    <m/>
    <m/>
    <m/>
    <n v="0"/>
    <n v="0"/>
  </r>
  <r>
    <x v="1"/>
    <x v="9"/>
    <s v="Wed"/>
    <x v="19"/>
    <m/>
    <m/>
    <n v="0"/>
    <m/>
    <m/>
    <n v="0"/>
    <m/>
    <m/>
    <m/>
    <m/>
    <m/>
    <m/>
    <m/>
    <m/>
    <m/>
    <m/>
    <n v="0"/>
    <n v="0"/>
  </r>
  <r>
    <x v="1"/>
    <x v="9"/>
    <s v="Wed"/>
    <x v="20"/>
    <m/>
    <m/>
    <n v="0"/>
    <m/>
    <m/>
    <n v="0"/>
    <m/>
    <m/>
    <m/>
    <m/>
    <m/>
    <m/>
    <m/>
    <m/>
    <m/>
    <m/>
    <n v="0"/>
    <n v="0"/>
  </r>
  <r>
    <x v="1"/>
    <x v="9"/>
    <s v="Wed"/>
    <x v="21"/>
    <m/>
    <m/>
    <n v="0"/>
    <n v="8"/>
    <n v="75"/>
    <n v="600"/>
    <m/>
    <m/>
    <m/>
    <m/>
    <m/>
    <m/>
    <m/>
    <m/>
    <m/>
    <m/>
    <n v="0"/>
    <n v="600"/>
  </r>
  <r>
    <x v="1"/>
    <x v="10"/>
    <s v="Thu"/>
    <x v="0"/>
    <n v="8"/>
    <n v="60"/>
    <n v="480"/>
    <n v="8"/>
    <n v="80"/>
    <n v="640"/>
    <m/>
    <m/>
    <m/>
    <m/>
    <m/>
    <m/>
    <m/>
    <m/>
    <m/>
    <m/>
    <n v="0"/>
    <n v="1120"/>
  </r>
  <r>
    <x v="1"/>
    <x v="10"/>
    <s v="Thu"/>
    <x v="1"/>
    <n v="6"/>
    <n v="60"/>
    <n v="360"/>
    <n v="8"/>
    <n v="80"/>
    <n v="640"/>
    <m/>
    <m/>
    <m/>
    <m/>
    <m/>
    <m/>
    <m/>
    <m/>
    <m/>
    <m/>
    <n v="0"/>
    <n v="1000"/>
  </r>
  <r>
    <x v="1"/>
    <x v="10"/>
    <s v="Thu"/>
    <x v="2"/>
    <m/>
    <m/>
    <n v="0"/>
    <m/>
    <m/>
    <n v="0"/>
    <m/>
    <m/>
    <m/>
    <m/>
    <m/>
    <m/>
    <m/>
    <m/>
    <m/>
    <m/>
    <n v="0"/>
    <n v="0"/>
  </r>
  <r>
    <x v="1"/>
    <x v="10"/>
    <s v="Thu"/>
    <x v="3"/>
    <n v="8"/>
    <n v="60"/>
    <n v="480"/>
    <n v="8"/>
    <n v="80"/>
    <n v="640"/>
    <m/>
    <m/>
    <m/>
    <m/>
    <m/>
    <m/>
    <m/>
    <m/>
    <m/>
    <m/>
    <n v="0"/>
    <n v="1120"/>
  </r>
  <r>
    <x v="1"/>
    <x v="10"/>
    <s v="Thu"/>
    <x v="4"/>
    <n v="8"/>
    <n v="60"/>
    <n v="480"/>
    <m/>
    <m/>
    <n v="0"/>
    <m/>
    <m/>
    <m/>
    <m/>
    <m/>
    <m/>
    <m/>
    <m/>
    <m/>
    <m/>
    <n v="0"/>
    <n v="480"/>
  </r>
  <r>
    <x v="1"/>
    <x v="10"/>
    <s v="Thu"/>
    <x v="5"/>
    <n v="8"/>
    <n v="60"/>
    <n v="480"/>
    <n v="7"/>
    <n v="80"/>
    <n v="560"/>
    <m/>
    <m/>
    <m/>
    <m/>
    <m/>
    <m/>
    <m/>
    <m/>
    <m/>
    <m/>
    <n v="0"/>
    <n v="1040"/>
  </r>
  <r>
    <x v="1"/>
    <x v="10"/>
    <s v="Thu"/>
    <x v="6"/>
    <m/>
    <m/>
    <n v="0"/>
    <m/>
    <m/>
    <n v="0"/>
    <m/>
    <m/>
    <m/>
    <m/>
    <m/>
    <m/>
    <m/>
    <m/>
    <m/>
    <m/>
    <n v="0"/>
    <n v="0"/>
  </r>
  <r>
    <x v="1"/>
    <x v="10"/>
    <s v="Thu"/>
    <x v="7"/>
    <n v="8"/>
    <n v="60"/>
    <n v="480"/>
    <n v="8"/>
    <n v="80"/>
    <n v="640"/>
    <m/>
    <m/>
    <m/>
    <m/>
    <m/>
    <m/>
    <m/>
    <m/>
    <m/>
    <m/>
    <n v="0"/>
    <n v="1120"/>
  </r>
  <r>
    <x v="1"/>
    <x v="10"/>
    <s v="Thu"/>
    <x v="8"/>
    <m/>
    <m/>
    <n v="0"/>
    <m/>
    <m/>
    <n v="0"/>
    <m/>
    <m/>
    <m/>
    <m/>
    <m/>
    <m/>
    <m/>
    <m/>
    <m/>
    <m/>
    <n v="0"/>
    <n v="0"/>
  </r>
  <r>
    <x v="1"/>
    <x v="10"/>
    <s v="Thu"/>
    <x v="9"/>
    <n v="7"/>
    <n v="60"/>
    <n v="420"/>
    <n v="8"/>
    <n v="80"/>
    <n v="640"/>
    <m/>
    <m/>
    <m/>
    <m/>
    <m/>
    <m/>
    <m/>
    <m/>
    <m/>
    <m/>
    <n v="0"/>
    <n v="1060"/>
  </r>
  <r>
    <x v="1"/>
    <x v="10"/>
    <s v="Thu"/>
    <x v="10"/>
    <n v="8"/>
    <n v="60"/>
    <n v="480"/>
    <n v="7"/>
    <n v="80"/>
    <n v="560"/>
    <m/>
    <m/>
    <m/>
    <m/>
    <m/>
    <m/>
    <m/>
    <m/>
    <m/>
    <m/>
    <n v="0"/>
    <n v="1040"/>
  </r>
  <r>
    <x v="1"/>
    <x v="10"/>
    <s v="Thu"/>
    <x v="11"/>
    <m/>
    <m/>
    <n v="0"/>
    <m/>
    <m/>
    <n v="0"/>
    <m/>
    <m/>
    <m/>
    <m/>
    <m/>
    <m/>
    <m/>
    <m/>
    <m/>
    <m/>
    <n v="0"/>
    <n v="0"/>
  </r>
  <r>
    <x v="1"/>
    <x v="10"/>
    <s v="Thu"/>
    <x v="12"/>
    <n v="4"/>
    <n v="60"/>
    <n v="240"/>
    <m/>
    <m/>
    <n v="0"/>
    <m/>
    <m/>
    <m/>
    <m/>
    <m/>
    <m/>
    <m/>
    <m/>
    <m/>
    <m/>
    <n v="0"/>
    <n v="240"/>
  </r>
  <r>
    <x v="1"/>
    <x v="10"/>
    <s v="Thu"/>
    <x v="13"/>
    <n v="5"/>
    <n v="45"/>
    <n v="225"/>
    <m/>
    <m/>
    <n v="0"/>
    <m/>
    <m/>
    <m/>
    <m/>
    <m/>
    <m/>
    <m/>
    <m/>
    <m/>
    <m/>
    <n v="0"/>
    <n v="225"/>
  </r>
  <r>
    <x v="1"/>
    <x v="10"/>
    <s v="Thu"/>
    <x v="14"/>
    <n v="8"/>
    <n v="60"/>
    <n v="480"/>
    <n v="8"/>
    <n v="80"/>
    <n v="640"/>
    <m/>
    <m/>
    <m/>
    <m/>
    <m/>
    <m/>
    <m/>
    <m/>
    <m/>
    <m/>
    <n v="0"/>
    <n v="1120"/>
  </r>
  <r>
    <x v="1"/>
    <x v="10"/>
    <s v="Thu"/>
    <x v="15"/>
    <n v="4"/>
    <n v="60"/>
    <n v="240"/>
    <m/>
    <m/>
    <n v="0"/>
    <m/>
    <m/>
    <m/>
    <m/>
    <m/>
    <m/>
    <m/>
    <m/>
    <m/>
    <m/>
    <n v="0"/>
    <n v="240"/>
  </r>
  <r>
    <x v="1"/>
    <x v="10"/>
    <s v="Thu"/>
    <x v="16"/>
    <n v="8"/>
    <n v="60"/>
    <n v="480"/>
    <n v="6"/>
    <n v="80"/>
    <n v="480"/>
    <m/>
    <m/>
    <m/>
    <m/>
    <m/>
    <m/>
    <m/>
    <m/>
    <m/>
    <m/>
    <n v="0"/>
    <n v="960"/>
  </r>
  <r>
    <x v="1"/>
    <x v="10"/>
    <s v="Thu"/>
    <x v="17"/>
    <m/>
    <m/>
    <n v="0"/>
    <m/>
    <m/>
    <n v="0"/>
    <m/>
    <m/>
    <m/>
    <m/>
    <m/>
    <m/>
    <m/>
    <m/>
    <m/>
    <m/>
    <n v="0"/>
    <n v="0"/>
  </r>
  <r>
    <x v="1"/>
    <x v="10"/>
    <s v="Thu"/>
    <x v="18"/>
    <m/>
    <m/>
    <n v="0"/>
    <m/>
    <m/>
    <n v="0"/>
    <m/>
    <m/>
    <m/>
    <m/>
    <m/>
    <m/>
    <m/>
    <m/>
    <m/>
    <m/>
    <n v="0"/>
    <n v="0"/>
  </r>
  <r>
    <x v="1"/>
    <x v="10"/>
    <s v="Thu"/>
    <x v="19"/>
    <n v="7"/>
    <n v="60"/>
    <n v="420"/>
    <n v="6"/>
    <n v="80"/>
    <n v="480"/>
    <m/>
    <m/>
    <m/>
    <m/>
    <m/>
    <m/>
    <m/>
    <m/>
    <m/>
    <m/>
    <n v="0"/>
    <n v="900"/>
  </r>
  <r>
    <x v="1"/>
    <x v="10"/>
    <s v="Thu"/>
    <x v="20"/>
    <n v="6"/>
    <n v="60"/>
    <n v="360"/>
    <n v="8"/>
    <n v="80"/>
    <n v="640"/>
    <m/>
    <m/>
    <m/>
    <m/>
    <m/>
    <m/>
    <m/>
    <m/>
    <m/>
    <m/>
    <n v="0"/>
    <n v="1000"/>
  </r>
  <r>
    <x v="1"/>
    <x v="10"/>
    <s v="Thu"/>
    <x v="21"/>
    <n v="7"/>
    <n v="60"/>
    <n v="420"/>
    <n v="8.7799999999999994"/>
    <n v="80"/>
    <n v="702.4"/>
    <m/>
    <m/>
    <m/>
    <m/>
    <m/>
    <m/>
    <m/>
    <m/>
    <m/>
    <m/>
    <n v="0"/>
    <n v="1122.4000000000001"/>
  </r>
  <r>
    <x v="1"/>
    <x v="11"/>
    <s v="Fri"/>
    <x v="0"/>
    <m/>
    <m/>
    <n v="0"/>
    <m/>
    <m/>
    <n v="0"/>
    <m/>
    <m/>
    <m/>
    <m/>
    <m/>
    <m/>
    <m/>
    <m/>
    <m/>
    <m/>
    <n v="0"/>
    <n v="0"/>
  </r>
  <r>
    <x v="1"/>
    <x v="11"/>
    <s v="Fri"/>
    <x v="1"/>
    <m/>
    <m/>
    <n v="0"/>
    <m/>
    <m/>
    <n v="0"/>
    <m/>
    <m/>
    <m/>
    <m/>
    <m/>
    <m/>
    <m/>
    <m/>
    <m/>
    <m/>
    <n v="0"/>
    <n v="0"/>
  </r>
  <r>
    <x v="1"/>
    <x v="11"/>
    <s v="Fri"/>
    <x v="2"/>
    <m/>
    <m/>
    <n v="0"/>
    <m/>
    <m/>
    <n v="0"/>
    <m/>
    <m/>
    <m/>
    <m/>
    <m/>
    <m/>
    <m/>
    <m/>
    <m/>
    <m/>
    <n v="0"/>
    <n v="0"/>
  </r>
  <r>
    <x v="1"/>
    <x v="11"/>
    <s v="Fri"/>
    <x v="3"/>
    <m/>
    <m/>
    <n v="0"/>
    <m/>
    <m/>
    <n v="0"/>
    <m/>
    <m/>
    <m/>
    <m/>
    <m/>
    <m/>
    <m/>
    <m/>
    <m/>
    <m/>
    <n v="0"/>
    <n v="0"/>
  </r>
  <r>
    <x v="1"/>
    <x v="11"/>
    <s v="Fri"/>
    <x v="4"/>
    <m/>
    <m/>
    <n v="0"/>
    <m/>
    <m/>
    <n v="0"/>
    <m/>
    <m/>
    <m/>
    <m/>
    <m/>
    <m/>
    <m/>
    <m/>
    <m/>
    <m/>
    <n v="0"/>
    <n v="0"/>
  </r>
  <r>
    <x v="1"/>
    <x v="11"/>
    <s v="Fri"/>
    <x v="5"/>
    <m/>
    <m/>
    <n v="0"/>
    <m/>
    <m/>
    <n v="0"/>
    <m/>
    <m/>
    <m/>
    <m/>
    <m/>
    <m/>
    <m/>
    <m/>
    <m/>
    <m/>
    <n v="0"/>
    <n v="0"/>
  </r>
  <r>
    <x v="1"/>
    <x v="11"/>
    <s v="Fri"/>
    <x v="6"/>
    <m/>
    <m/>
    <n v="0"/>
    <m/>
    <m/>
    <n v="0"/>
    <m/>
    <m/>
    <m/>
    <m/>
    <m/>
    <m/>
    <m/>
    <m/>
    <m/>
    <m/>
    <n v="0"/>
    <n v="0"/>
  </r>
  <r>
    <x v="1"/>
    <x v="11"/>
    <s v="Fri"/>
    <x v="7"/>
    <m/>
    <m/>
    <n v="0"/>
    <m/>
    <m/>
    <n v="0"/>
    <m/>
    <m/>
    <m/>
    <m/>
    <m/>
    <m/>
    <m/>
    <m/>
    <m/>
    <m/>
    <n v="0"/>
    <n v="0"/>
  </r>
  <r>
    <x v="1"/>
    <x v="11"/>
    <s v="Fri"/>
    <x v="8"/>
    <m/>
    <m/>
    <n v="0"/>
    <m/>
    <m/>
    <n v="0"/>
    <m/>
    <m/>
    <m/>
    <m/>
    <m/>
    <m/>
    <m/>
    <m/>
    <m/>
    <m/>
    <n v="0"/>
    <n v="0"/>
  </r>
  <r>
    <x v="1"/>
    <x v="11"/>
    <s v="Fri"/>
    <x v="9"/>
    <m/>
    <m/>
    <n v="0"/>
    <m/>
    <m/>
    <n v="0"/>
    <m/>
    <m/>
    <m/>
    <m/>
    <m/>
    <m/>
    <m/>
    <m/>
    <m/>
    <m/>
    <n v="0"/>
    <n v="0"/>
  </r>
  <r>
    <x v="1"/>
    <x v="11"/>
    <s v="Fri"/>
    <x v="10"/>
    <m/>
    <m/>
    <n v="0"/>
    <m/>
    <m/>
    <n v="0"/>
    <m/>
    <m/>
    <m/>
    <m/>
    <m/>
    <m/>
    <m/>
    <m/>
    <m/>
    <m/>
    <n v="0"/>
    <n v="0"/>
  </r>
  <r>
    <x v="1"/>
    <x v="11"/>
    <s v="Fri"/>
    <x v="11"/>
    <m/>
    <m/>
    <n v="0"/>
    <m/>
    <m/>
    <n v="0"/>
    <m/>
    <m/>
    <m/>
    <m/>
    <m/>
    <m/>
    <m/>
    <m/>
    <m/>
    <m/>
    <n v="0"/>
    <n v="0"/>
  </r>
  <r>
    <x v="1"/>
    <x v="11"/>
    <s v="Fri"/>
    <x v="12"/>
    <m/>
    <m/>
    <n v="0"/>
    <m/>
    <m/>
    <n v="0"/>
    <m/>
    <m/>
    <m/>
    <m/>
    <m/>
    <m/>
    <m/>
    <m/>
    <m/>
    <m/>
    <n v="0"/>
    <n v="0"/>
  </r>
  <r>
    <x v="1"/>
    <x v="11"/>
    <s v="Fri"/>
    <x v="13"/>
    <m/>
    <m/>
    <n v="0"/>
    <m/>
    <m/>
    <n v="0"/>
    <m/>
    <m/>
    <m/>
    <m/>
    <m/>
    <m/>
    <m/>
    <m/>
    <m/>
    <m/>
    <n v="0"/>
    <n v="0"/>
  </r>
  <r>
    <x v="1"/>
    <x v="11"/>
    <s v="Fri"/>
    <x v="14"/>
    <m/>
    <m/>
    <n v="0"/>
    <m/>
    <m/>
    <n v="0"/>
    <m/>
    <m/>
    <m/>
    <m/>
    <m/>
    <m/>
    <m/>
    <m/>
    <m/>
    <m/>
    <n v="0"/>
    <n v="0"/>
  </r>
  <r>
    <x v="1"/>
    <x v="11"/>
    <s v="Fri"/>
    <x v="15"/>
    <m/>
    <m/>
    <n v="0"/>
    <m/>
    <m/>
    <n v="0"/>
    <m/>
    <m/>
    <m/>
    <m/>
    <m/>
    <m/>
    <m/>
    <m/>
    <m/>
    <m/>
    <n v="0"/>
    <n v="0"/>
  </r>
  <r>
    <x v="1"/>
    <x v="11"/>
    <s v="Fri"/>
    <x v="16"/>
    <m/>
    <m/>
    <n v="0"/>
    <m/>
    <m/>
    <n v="0"/>
    <m/>
    <m/>
    <m/>
    <m/>
    <m/>
    <m/>
    <m/>
    <m/>
    <m/>
    <m/>
    <n v="0"/>
    <n v="0"/>
  </r>
  <r>
    <x v="1"/>
    <x v="11"/>
    <s v="Fri"/>
    <x v="17"/>
    <m/>
    <m/>
    <n v="0"/>
    <m/>
    <m/>
    <n v="0"/>
    <m/>
    <m/>
    <m/>
    <m/>
    <m/>
    <m/>
    <m/>
    <m/>
    <m/>
    <m/>
    <n v="0"/>
    <n v="0"/>
  </r>
  <r>
    <x v="1"/>
    <x v="11"/>
    <s v="Fri"/>
    <x v="18"/>
    <m/>
    <m/>
    <n v="0"/>
    <m/>
    <m/>
    <n v="0"/>
    <m/>
    <m/>
    <m/>
    <m/>
    <m/>
    <m/>
    <m/>
    <m/>
    <m/>
    <m/>
    <n v="0"/>
    <n v="0"/>
  </r>
  <r>
    <x v="1"/>
    <x v="11"/>
    <s v="Fri"/>
    <x v="19"/>
    <m/>
    <m/>
    <n v="0"/>
    <m/>
    <m/>
    <n v="0"/>
    <m/>
    <m/>
    <m/>
    <m/>
    <m/>
    <m/>
    <m/>
    <m/>
    <m/>
    <m/>
    <n v="0"/>
    <n v="0"/>
  </r>
  <r>
    <x v="1"/>
    <x v="11"/>
    <s v="Fri"/>
    <x v="20"/>
    <m/>
    <m/>
    <n v="0"/>
    <m/>
    <m/>
    <n v="0"/>
    <m/>
    <m/>
    <m/>
    <m/>
    <m/>
    <m/>
    <m/>
    <m/>
    <m/>
    <m/>
    <n v="0"/>
    <n v="0"/>
  </r>
  <r>
    <x v="1"/>
    <x v="11"/>
    <s v="Fri"/>
    <x v="21"/>
    <m/>
    <m/>
    <n v="0"/>
    <m/>
    <m/>
    <n v="0"/>
    <m/>
    <m/>
    <m/>
    <m/>
    <m/>
    <m/>
    <m/>
    <m/>
    <m/>
    <m/>
    <n v="0"/>
    <n v="0"/>
  </r>
  <r>
    <x v="1"/>
    <x v="12"/>
    <s v="Sat"/>
    <x v="0"/>
    <m/>
    <m/>
    <n v="0"/>
    <m/>
    <m/>
    <n v="0"/>
    <m/>
    <m/>
    <m/>
    <m/>
    <m/>
    <m/>
    <m/>
    <m/>
    <m/>
    <m/>
    <n v="0"/>
    <n v="0"/>
  </r>
  <r>
    <x v="1"/>
    <x v="12"/>
    <s v="Sat"/>
    <x v="1"/>
    <m/>
    <m/>
    <n v="0"/>
    <m/>
    <m/>
    <n v="0"/>
    <m/>
    <m/>
    <m/>
    <m/>
    <m/>
    <m/>
    <m/>
    <m/>
    <m/>
    <m/>
    <n v="0"/>
    <n v="0"/>
  </r>
  <r>
    <x v="1"/>
    <x v="12"/>
    <s v="Sat"/>
    <x v="2"/>
    <m/>
    <m/>
    <n v="0"/>
    <m/>
    <m/>
    <n v="0"/>
    <m/>
    <m/>
    <m/>
    <m/>
    <m/>
    <m/>
    <m/>
    <m/>
    <m/>
    <m/>
    <n v="0"/>
    <n v="0"/>
  </r>
  <r>
    <x v="1"/>
    <x v="12"/>
    <s v="Sat"/>
    <x v="3"/>
    <m/>
    <m/>
    <n v="0"/>
    <m/>
    <m/>
    <n v="0"/>
    <m/>
    <m/>
    <m/>
    <m/>
    <m/>
    <m/>
    <m/>
    <m/>
    <m/>
    <m/>
    <n v="0"/>
    <n v="0"/>
  </r>
  <r>
    <x v="1"/>
    <x v="12"/>
    <s v="Sat"/>
    <x v="4"/>
    <m/>
    <m/>
    <n v="0"/>
    <m/>
    <m/>
    <n v="0"/>
    <m/>
    <m/>
    <m/>
    <m/>
    <m/>
    <m/>
    <m/>
    <m/>
    <m/>
    <m/>
    <n v="0"/>
    <n v="0"/>
  </r>
  <r>
    <x v="1"/>
    <x v="12"/>
    <s v="Sat"/>
    <x v="5"/>
    <m/>
    <m/>
    <n v="0"/>
    <m/>
    <m/>
    <n v="0"/>
    <m/>
    <m/>
    <m/>
    <m/>
    <m/>
    <m/>
    <m/>
    <m/>
    <m/>
    <m/>
    <n v="0"/>
    <n v="0"/>
  </r>
  <r>
    <x v="1"/>
    <x v="12"/>
    <s v="Sat"/>
    <x v="6"/>
    <m/>
    <m/>
    <n v="0"/>
    <m/>
    <m/>
    <n v="0"/>
    <m/>
    <m/>
    <m/>
    <m/>
    <m/>
    <m/>
    <m/>
    <m/>
    <m/>
    <m/>
    <n v="0"/>
    <n v="0"/>
  </r>
  <r>
    <x v="1"/>
    <x v="12"/>
    <s v="Sat"/>
    <x v="7"/>
    <m/>
    <m/>
    <n v="0"/>
    <m/>
    <m/>
    <n v="0"/>
    <m/>
    <m/>
    <m/>
    <m/>
    <m/>
    <m/>
    <m/>
    <m/>
    <m/>
    <m/>
    <n v="0"/>
    <n v="0"/>
  </r>
  <r>
    <x v="1"/>
    <x v="12"/>
    <s v="Sat"/>
    <x v="8"/>
    <m/>
    <m/>
    <n v="0"/>
    <m/>
    <m/>
    <n v="0"/>
    <m/>
    <m/>
    <m/>
    <m/>
    <m/>
    <m/>
    <m/>
    <m/>
    <m/>
    <m/>
    <n v="0"/>
    <n v="0"/>
  </r>
  <r>
    <x v="1"/>
    <x v="12"/>
    <s v="Sat"/>
    <x v="9"/>
    <m/>
    <m/>
    <n v="0"/>
    <m/>
    <m/>
    <n v="0"/>
    <m/>
    <m/>
    <m/>
    <m/>
    <m/>
    <m/>
    <m/>
    <m/>
    <m/>
    <m/>
    <n v="0"/>
    <n v="0"/>
  </r>
  <r>
    <x v="1"/>
    <x v="12"/>
    <s v="Sat"/>
    <x v="10"/>
    <m/>
    <m/>
    <n v="0"/>
    <m/>
    <m/>
    <n v="0"/>
    <m/>
    <m/>
    <m/>
    <m/>
    <m/>
    <m/>
    <m/>
    <m/>
    <m/>
    <m/>
    <n v="0"/>
    <n v="0"/>
  </r>
  <r>
    <x v="1"/>
    <x v="12"/>
    <s v="Sat"/>
    <x v="11"/>
    <m/>
    <m/>
    <n v="0"/>
    <m/>
    <m/>
    <n v="0"/>
    <m/>
    <m/>
    <m/>
    <m/>
    <m/>
    <m/>
    <m/>
    <m/>
    <m/>
    <m/>
    <n v="0"/>
    <n v="0"/>
  </r>
  <r>
    <x v="1"/>
    <x v="12"/>
    <s v="Sat"/>
    <x v="12"/>
    <m/>
    <m/>
    <n v="0"/>
    <m/>
    <m/>
    <n v="0"/>
    <m/>
    <m/>
    <m/>
    <m/>
    <m/>
    <m/>
    <m/>
    <m/>
    <m/>
    <m/>
    <n v="0"/>
    <n v="0"/>
  </r>
  <r>
    <x v="1"/>
    <x v="12"/>
    <s v="Sat"/>
    <x v="13"/>
    <m/>
    <m/>
    <n v="0"/>
    <m/>
    <m/>
    <n v="0"/>
    <m/>
    <m/>
    <m/>
    <m/>
    <m/>
    <m/>
    <m/>
    <m/>
    <m/>
    <m/>
    <n v="0"/>
    <n v="0"/>
  </r>
  <r>
    <x v="1"/>
    <x v="12"/>
    <s v="Sat"/>
    <x v="14"/>
    <m/>
    <m/>
    <n v="0"/>
    <m/>
    <m/>
    <n v="0"/>
    <m/>
    <m/>
    <m/>
    <m/>
    <m/>
    <m/>
    <m/>
    <m/>
    <m/>
    <m/>
    <n v="0"/>
    <n v="0"/>
  </r>
  <r>
    <x v="1"/>
    <x v="12"/>
    <s v="Sat"/>
    <x v="15"/>
    <m/>
    <m/>
    <n v="0"/>
    <m/>
    <m/>
    <n v="0"/>
    <m/>
    <m/>
    <m/>
    <m/>
    <m/>
    <m/>
    <m/>
    <m/>
    <m/>
    <m/>
    <n v="0"/>
    <n v="0"/>
  </r>
  <r>
    <x v="1"/>
    <x v="12"/>
    <s v="Sat"/>
    <x v="16"/>
    <m/>
    <m/>
    <n v="0"/>
    <m/>
    <m/>
    <n v="0"/>
    <m/>
    <m/>
    <m/>
    <m/>
    <m/>
    <m/>
    <m/>
    <m/>
    <m/>
    <m/>
    <n v="0"/>
    <n v="0"/>
  </r>
  <r>
    <x v="1"/>
    <x v="12"/>
    <s v="Sat"/>
    <x v="17"/>
    <m/>
    <m/>
    <n v="0"/>
    <m/>
    <m/>
    <n v="0"/>
    <m/>
    <m/>
    <m/>
    <m/>
    <m/>
    <m/>
    <m/>
    <m/>
    <m/>
    <m/>
    <n v="0"/>
    <n v="0"/>
  </r>
  <r>
    <x v="1"/>
    <x v="12"/>
    <s v="Sat"/>
    <x v="18"/>
    <m/>
    <m/>
    <n v="0"/>
    <m/>
    <m/>
    <n v="0"/>
    <m/>
    <m/>
    <m/>
    <m/>
    <m/>
    <m/>
    <m/>
    <m/>
    <m/>
    <m/>
    <n v="0"/>
    <n v="0"/>
  </r>
  <r>
    <x v="1"/>
    <x v="12"/>
    <s v="Sat"/>
    <x v="19"/>
    <m/>
    <m/>
    <n v="0"/>
    <m/>
    <m/>
    <n v="0"/>
    <m/>
    <m/>
    <m/>
    <m/>
    <m/>
    <m/>
    <m/>
    <m/>
    <m/>
    <m/>
    <n v="0"/>
    <n v="0"/>
  </r>
  <r>
    <x v="1"/>
    <x v="12"/>
    <s v="Sat"/>
    <x v="20"/>
    <m/>
    <m/>
    <n v="0"/>
    <m/>
    <m/>
    <n v="0"/>
    <m/>
    <m/>
    <m/>
    <m/>
    <m/>
    <m/>
    <m/>
    <m/>
    <m/>
    <m/>
    <n v="0"/>
    <n v="0"/>
  </r>
  <r>
    <x v="1"/>
    <x v="12"/>
    <s v="Sat"/>
    <x v="21"/>
    <m/>
    <m/>
    <n v="0"/>
    <m/>
    <m/>
    <n v="0"/>
    <m/>
    <m/>
    <m/>
    <m/>
    <m/>
    <m/>
    <m/>
    <m/>
    <m/>
    <m/>
    <n v="0"/>
    <n v="0"/>
  </r>
  <r>
    <x v="1"/>
    <x v="13"/>
    <s v="Sun"/>
    <x v="0"/>
    <m/>
    <m/>
    <n v="0"/>
    <m/>
    <m/>
    <n v="0"/>
    <m/>
    <m/>
    <m/>
    <m/>
    <m/>
    <m/>
    <m/>
    <m/>
    <m/>
    <m/>
    <n v="0"/>
    <n v="0"/>
  </r>
  <r>
    <x v="1"/>
    <x v="13"/>
    <s v="Sun"/>
    <x v="1"/>
    <m/>
    <m/>
    <n v="0"/>
    <m/>
    <m/>
    <n v="0"/>
    <m/>
    <m/>
    <m/>
    <m/>
    <m/>
    <m/>
    <m/>
    <m/>
    <m/>
    <m/>
    <n v="0"/>
    <n v="0"/>
  </r>
  <r>
    <x v="1"/>
    <x v="13"/>
    <s v="Sun"/>
    <x v="2"/>
    <m/>
    <m/>
    <n v="0"/>
    <m/>
    <m/>
    <n v="0"/>
    <m/>
    <m/>
    <m/>
    <m/>
    <m/>
    <m/>
    <m/>
    <m/>
    <m/>
    <m/>
    <n v="0"/>
    <n v="0"/>
  </r>
  <r>
    <x v="1"/>
    <x v="13"/>
    <s v="Sun"/>
    <x v="3"/>
    <m/>
    <m/>
    <n v="0"/>
    <m/>
    <m/>
    <n v="0"/>
    <m/>
    <m/>
    <m/>
    <m/>
    <m/>
    <m/>
    <m/>
    <m/>
    <m/>
    <m/>
    <n v="0"/>
    <n v="0"/>
  </r>
  <r>
    <x v="1"/>
    <x v="13"/>
    <s v="Sun"/>
    <x v="4"/>
    <m/>
    <m/>
    <n v="0"/>
    <m/>
    <m/>
    <n v="0"/>
    <m/>
    <m/>
    <m/>
    <m/>
    <m/>
    <m/>
    <m/>
    <m/>
    <m/>
    <m/>
    <n v="0"/>
    <n v="0"/>
  </r>
  <r>
    <x v="1"/>
    <x v="13"/>
    <s v="Sun"/>
    <x v="5"/>
    <m/>
    <m/>
    <n v="0"/>
    <m/>
    <m/>
    <n v="0"/>
    <m/>
    <m/>
    <m/>
    <m/>
    <m/>
    <m/>
    <m/>
    <m/>
    <m/>
    <m/>
    <n v="0"/>
    <n v="0"/>
  </r>
  <r>
    <x v="1"/>
    <x v="13"/>
    <s v="Sun"/>
    <x v="6"/>
    <m/>
    <m/>
    <n v="0"/>
    <m/>
    <m/>
    <n v="0"/>
    <m/>
    <m/>
    <m/>
    <m/>
    <m/>
    <m/>
    <m/>
    <m/>
    <m/>
    <m/>
    <n v="0"/>
    <n v="0"/>
  </r>
  <r>
    <x v="1"/>
    <x v="13"/>
    <s v="Sun"/>
    <x v="7"/>
    <m/>
    <m/>
    <n v="0"/>
    <m/>
    <m/>
    <n v="0"/>
    <m/>
    <m/>
    <m/>
    <m/>
    <m/>
    <m/>
    <m/>
    <m/>
    <m/>
    <m/>
    <n v="0"/>
    <n v="0"/>
  </r>
  <r>
    <x v="1"/>
    <x v="13"/>
    <s v="Sun"/>
    <x v="8"/>
    <m/>
    <m/>
    <n v="0"/>
    <m/>
    <m/>
    <n v="0"/>
    <m/>
    <m/>
    <m/>
    <m/>
    <m/>
    <m/>
    <m/>
    <m/>
    <m/>
    <m/>
    <n v="0"/>
    <n v="0"/>
  </r>
  <r>
    <x v="1"/>
    <x v="13"/>
    <s v="Sun"/>
    <x v="9"/>
    <m/>
    <m/>
    <n v="0"/>
    <m/>
    <m/>
    <n v="0"/>
    <m/>
    <m/>
    <m/>
    <m/>
    <m/>
    <m/>
    <m/>
    <m/>
    <m/>
    <m/>
    <n v="0"/>
    <n v="0"/>
  </r>
  <r>
    <x v="1"/>
    <x v="13"/>
    <s v="Sun"/>
    <x v="10"/>
    <m/>
    <m/>
    <n v="0"/>
    <m/>
    <m/>
    <n v="0"/>
    <m/>
    <m/>
    <m/>
    <m/>
    <m/>
    <m/>
    <m/>
    <m/>
    <m/>
    <m/>
    <n v="0"/>
    <n v="0"/>
  </r>
  <r>
    <x v="1"/>
    <x v="13"/>
    <s v="Sun"/>
    <x v="11"/>
    <m/>
    <m/>
    <n v="0"/>
    <m/>
    <m/>
    <n v="0"/>
    <m/>
    <m/>
    <m/>
    <m/>
    <m/>
    <m/>
    <m/>
    <m/>
    <m/>
    <m/>
    <n v="0"/>
    <n v="0"/>
  </r>
  <r>
    <x v="1"/>
    <x v="13"/>
    <s v="Sun"/>
    <x v="12"/>
    <m/>
    <m/>
    <n v="0"/>
    <m/>
    <m/>
    <n v="0"/>
    <m/>
    <m/>
    <m/>
    <m/>
    <m/>
    <m/>
    <m/>
    <m/>
    <m/>
    <m/>
    <n v="0"/>
    <n v="0"/>
  </r>
  <r>
    <x v="1"/>
    <x v="13"/>
    <s v="Sun"/>
    <x v="13"/>
    <m/>
    <m/>
    <n v="0"/>
    <m/>
    <m/>
    <n v="0"/>
    <m/>
    <m/>
    <m/>
    <m/>
    <m/>
    <m/>
    <m/>
    <m/>
    <m/>
    <m/>
    <n v="0"/>
    <n v="0"/>
  </r>
  <r>
    <x v="1"/>
    <x v="13"/>
    <s v="Sun"/>
    <x v="14"/>
    <m/>
    <m/>
    <n v="0"/>
    <m/>
    <m/>
    <n v="0"/>
    <m/>
    <m/>
    <m/>
    <m/>
    <m/>
    <m/>
    <m/>
    <m/>
    <m/>
    <m/>
    <n v="0"/>
    <n v="0"/>
  </r>
  <r>
    <x v="1"/>
    <x v="13"/>
    <s v="Sun"/>
    <x v="15"/>
    <m/>
    <m/>
    <n v="0"/>
    <m/>
    <m/>
    <n v="0"/>
    <m/>
    <m/>
    <m/>
    <m/>
    <m/>
    <m/>
    <m/>
    <m/>
    <m/>
    <m/>
    <n v="0"/>
    <n v="0"/>
  </r>
  <r>
    <x v="1"/>
    <x v="13"/>
    <s v="Sun"/>
    <x v="16"/>
    <m/>
    <m/>
    <n v="0"/>
    <m/>
    <m/>
    <n v="0"/>
    <m/>
    <m/>
    <m/>
    <m/>
    <m/>
    <m/>
    <m/>
    <m/>
    <m/>
    <m/>
    <n v="0"/>
    <n v="0"/>
  </r>
  <r>
    <x v="1"/>
    <x v="13"/>
    <s v="Sun"/>
    <x v="17"/>
    <m/>
    <m/>
    <n v="0"/>
    <m/>
    <m/>
    <n v="0"/>
    <m/>
    <m/>
    <m/>
    <m/>
    <m/>
    <m/>
    <m/>
    <m/>
    <m/>
    <m/>
    <n v="0"/>
    <n v="0"/>
  </r>
  <r>
    <x v="1"/>
    <x v="13"/>
    <s v="Sun"/>
    <x v="18"/>
    <m/>
    <m/>
    <n v="0"/>
    <m/>
    <m/>
    <n v="0"/>
    <m/>
    <m/>
    <m/>
    <m/>
    <m/>
    <m/>
    <m/>
    <m/>
    <m/>
    <m/>
    <n v="0"/>
    <n v="0"/>
  </r>
  <r>
    <x v="1"/>
    <x v="13"/>
    <s v="Sun"/>
    <x v="19"/>
    <m/>
    <m/>
    <n v="0"/>
    <m/>
    <m/>
    <n v="0"/>
    <m/>
    <m/>
    <m/>
    <m/>
    <m/>
    <m/>
    <m/>
    <m/>
    <m/>
    <m/>
    <n v="0"/>
    <n v="0"/>
  </r>
  <r>
    <x v="1"/>
    <x v="13"/>
    <s v="Sun"/>
    <x v="20"/>
    <m/>
    <m/>
    <n v="0"/>
    <m/>
    <m/>
    <n v="0"/>
    <m/>
    <m/>
    <m/>
    <m/>
    <m/>
    <m/>
    <m/>
    <m/>
    <m/>
    <m/>
    <n v="0"/>
    <n v="0"/>
  </r>
  <r>
    <x v="1"/>
    <x v="13"/>
    <s v="Sun"/>
    <x v="21"/>
    <m/>
    <m/>
    <n v="0"/>
    <m/>
    <m/>
    <n v="0"/>
    <m/>
    <m/>
    <m/>
    <m/>
    <m/>
    <m/>
    <m/>
    <m/>
    <m/>
    <m/>
    <n v="0"/>
    <n v="0"/>
  </r>
  <r>
    <x v="2"/>
    <x v="14"/>
    <s v="Mon"/>
    <x v="0"/>
    <m/>
    <m/>
    <n v="0"/>
    <m/>
    <m/>
    <n v="0"/>
    <m/>
    <m/>
    <m/>
    <m/>
    <m/>
    <m/>
    <m/>
    <m/>
    <m/>
    <m/>
    <n v="0"/>
    <n v="0"/>
  </r>
  <r>
    <x v="2"/>
    <x v="14"/>
    <s v="Mon"/>
    <x v="1"/>
    <m/>
    <m/>
    <n v="0"/>
    <m/>
    <m/>
    <n v="0"/>
    <m/>
    <m/>
    <m/>
    <m/>
    <m/>
    <m/>
    <m/>
    <m/>
    <m/>
    <m/>
    <n v="0"/>
    <n v="0"/>
  </r>
  <r>
    <x v="2"/>
    <x v="14"/>
    <s v="Mon"/>
    <x v="2"/>
    <m/>
    <m/>
    <n v="0"/>
    <m/>
    <m/>
    <n v="0"/>
    <m/>
    <m/>
    <m/>
    <m/>
    <m/>
    <m/>
    <m/>
    <m/>
    <m/>
    <m/>
    <n v="0"/>
    <n v="0"/>
  </r>
  <r>
    <x v="2"/>
    <x v="14"/>
    <s v="Mon"/>
    <x v="3"/>
    <m/>
    <m/>
    <n v="0"/>
    <m/>
    <m/>
    <n v="0"/>
    <m/>
    <m/>
    <m/>
    <m/>
    <m/>
    <m/>
    <m/>
    <m/>
    <m/>
    <m/>
    <n v="0"/>
    <n v="0"/>
  </r>
  <r>
    <x v="2"/>
    <x v="14"/>
    <s v="Mon"/>
    <x v="4"/>
    <m/>
    <m/>
    <n v="0"/>
    <m/>
    <m/>
    <n v="0"/>
    <m/>
    <m/>
    <m/>
    <m/>
    <m/>
    <m/>
    <m/>
    <m/>
    <m/>
    <m/>
    <n v="0"/>
    <n v="0"/>
  </r>
  <r>
    <x v="2"/>
    <x v="14"/>
    <s v="Mon"/>
    <x v="5"/>
    <m/>
    <m/>
    <n v="0"/>
    <m/>
    <m/>
    <n v="0"/>
    <m/>
    <m/>
    <m/>
    <m/>
    <m/>
    <m/>
    <m/>
    <m/>
    <m/>
    <m/>
    <n v="0"/>
    <n v="0"/>
  </r>
  <r>
    <x v="2"/>
    <x v="14"/>
    <s v="Mon"/>
    <x v="6"/>
    <m/>
    <m/>
    <n v="0"/>
    <m/>
    <m/>
    <n v="0"/>
    <m/>
    <m/>
    <m/>
    <m/>
    <m/>
    <m/>
    <m/>
    <m/>
    <m/>
    <m/>
    <n v="0"/>
    <n v="0"/>
  </r>
  <r>
    <x v="2"/>
    <x v="14"/>
    <s v="Mon"/>
    <x v="7"/>
    <m/>
    <m/>
    <n v="0"/>
    <m/>
    <m/>
    <n v="0"/>
    <m/>
    <m/>
    <m/>
    <m/>
    <m/>
    <m/>
    <m/>
    <m/>
    <m/>
    <m/>
    <n v="0"/>
    <n v="0"/>
  </r>
  <r>
    <x v="2"/>
    <x v="14"/>
    <s v="Mon"/>
    <x v="8"/>
    <m/>
    <m/>
    <n v="0"/>
    <m/>
    <m/>
    <n v="0"/>
    <m/>
    <m/>
    <m/>
    <m/>
    <m/>
    <m/>
    <m/>
    <m/>
    <m/>
    <m/>
    <n v="0"/>
    <n v="0"/>
  </r>
  <r>
    <x v="2"/>
    <x v="14"/>
    <s v="Mon"/>
    <x v="9"/>
    <m/>
    <m/>
    <n v="0"/>
    <m/>
    <m/>
    <n v="0"/>
    <m/>
    <m/>
    <m/>
    <m/>
    <m/>
    <m/>
    <m/>
    <m/>
    <m/>
    <m/>
    <n v="0"/>
    <n v="0"/>
  </r>
  <r>
    <x v="2"/>
    <x v="14"/>
    <s v="Mon"/>
    <x v="10"/>
    <m/>
    <m/>
    <n v="0"/>
    <m/>
    <m/>
    <n v="0"/>
    <m/>
    <m/>
    <m/>
    <m/>
    <m/>
    <m/>
    <m/>
    <m/>
    <m/>
    <m/>
    <n v="0"/>
    <n v="0"/>
  </r>
  <r>
    <x v="2"/>
    <x v="14"/>
    <s v="Mon"/>
    <x v="11"/>
    <m/>
    <m/>
    <n v="0"/>
    <m/>
    <m/>
    <n v="0"/>
    <m/>
    <m/>
    <m/>
    <m/>
    <m/>
    <m/>
    <m/>
    <m/>
    <m/>
    <m/>
    <n v="0"/>
    <n v="0"/>
  </r>
  <r>
    <x v="2"/>
    <x v="14"/>
    <s v="Mon"/>
    <x v="12"/>
    <m/>
    <m/>
    <n v="0"/>
    <m/>
    <m/>
    <n v="0"/>
    <m/>
    <m/>
    <m/>
    <m/>
    <m/>
    <m/>
    <m/>
    <m/>
    <m/>
    <m/>
    <n v="0"/>
    <n v="0"/>
  </r>
  <r>
    <x v="2"/>
    <x v="14"/>
    <s v="Mon"/>
    <x v="13"/>
    <m/>
    <m/>
    <n v="0"/>
    <m/>
    <m/>
    <n v="0"/>
    <m/>
    <m/>
    <m/>
    <m/>
    <m/>
    <m/>
    <m/>
    <m/>
    <m/>
    <m/>
    <n v="0"/>
    <n v="0"/>
  </r>
  <r>
    <x v="2"/>
    <x v="14"/>
    <s v="Mon"/>
    <x v="14"/>
    <m/>
    <m/>
    <n v="0"/>
    <m/>
    <m/>
    <n v="0"/>
    <m/>
    <m/>
    <m/>
    <m/>
    <m/>
    <m/>
    <m/>
    <m/>
    <m/>
    <m/>
    <n v="0"/>
    <n v="0"/>
  </r>
  <r>
    <x v="2"/>
    <x v="14"/>
    <s v="Mon"/>
    <x v="15"/>
    <m/>
    <m/>
    <n v="0"/>
    <m/>
    <m/>
    <n v="0"/>
    <m/>
    <m/>
    <m/>
    <m/>
    <m/>
    <m/>
    <m/>
    <m/>
    <m/>
    <m/>
    <n v="0"/>
    <n v="0"/>
  </r>
  <r>
    <x v="2"/>
    <x v="14"/>
    <s v="Mon"/>
    <x v="16"/>
    <m/>
    <m/>
    <n v="0"/>
    <m/>
    <m/>
    <n v="0"/>
    <m/>
    <m/>
    <m/>
    <m/>
    <m/>
    <m/>
    <m/>
    <m/>
    <m/>
    <m/>
    <n v="0"/>
    <n v="0"/>
  </r>
  <r>
    <x v="2"/>
    <x v="14"/>
    <s v="Mon"/>
    <x v="17"/>
    <m/>
    <m/>
    <n v="0"/>
    <m/>
    <m/>
    <n v="0"/>
    <m/>
    <m/>
    <m/>
    <m/>
    <m/>
    <m/>
    <m/>
    <m/>
    <m/>
    <m/>
    <n v="0"/>
    <n v="0"/>
  </r>
  <r>
    <x v="2"/>
    <x v="14"/>
    <s v="Mon"/>
    <x v="18"/>
    <m/>
    <m/>
    <n v="0"/>
    <m/>
    <m/>
    <n v="0"/>
    <m/>
    <m/>
    <m/>
    <m/>
    <m/>
    <m/>
    <m/>
    <m/>
    <m/>
    <m/>
    <n v="0"/>
    <n v="0"/>
  </r>
  <r>
    <x v="2"/>
    <x v="14"/>
    <s v="Mon"/>
    <x v="19"/>
    <m/>
    <m/>
    <n v="0"/>
    <m/>
    <m/>
    <n v="0"/>
    <m/>
    <m/>
    <m/>
    <m/>
    <m/>
    <m/>
    <m/>
    <m/>
    <m/>
    <m/>
    <n v="0"/>
    <n v="0"/>
  </r>
  <r>
    <x v="2"/>
    <x v="14"/>
    <s v="Mon"/>
    <x v="20"/>
    <m/>
    <m/>
    <n v="0"/>
    <m/>
    <m/>
    <n v="0"/>
    <m/>
    <m/>
    <m/>
    <m/>
    <m/>
    <m/>
    <m/>
    <m/>
    <m/>
    <m/>
    <n v="0"/>
    <n v="0"/>
  </r>
  <r>
    <x v="2"/>
    <x v="14"/>
    <s v="Mon"/>
    <x v="21"/>
    <m/>
    <m/>
    <n v="0"/>
    <m/>
    <m/>
    <n v="0"/>
    <m/>
    <m/>
    <m/>
    <m/>
    <m/>
    <m/>
    <m/>
    <m/>
    <m/>
    <m/>
    <n v="0"/>
    <n v="0"/>
  </r>
  <r>
    <x v="2"/>
    <x v="15"/>
    <s v="Tue"/>
    <x v="0"/>
    <m/>
    <m/>
    <n v="0"/>
    <m/>
    <m/>
    <n v="0"/>
    <m/>
    <m/>
    <m/>
    <m/>
    <m/>
    <m/>
    <m/>
    <m/>
    <m/>
    <m/>
    <n v="0"/>
    <n v="0"/>
  </r>
  <r>
    <x v="2"/>
    <x v="15"/>
    <s v="Tue"/>
    <x v="1"/>
    <m/>
    <m/>
    <n v="0"/>
    <m/>
    <m/>
    <n v="0"/>
    <m/>
    <m/>
    <m/>
    <m/>
    <m/>
    <m/>
    <m/>
    <m/>
    <m/>
    <m/>
    <n v="0"/>
    <n v="0"/>
  </r>
  <r>
    <x v="2"/>
    <x v="15"/>
    <s v="Tue"/>
    <x v="2"/>
    <m/>
    <m/>
    <n v="0"/>
    <m/>
    <m/>
    <n v="0"/>
    <m/>
    <m/>
    <m/>
    <m/>
    <m/>
    <m/>
    <m/>
    <m/>
    <m/>
    <m/>
    <n v="0"/>
    <n v="0"/>
  </r>
  <r>
    <x v="2"/>
    <x v="15"/>
    <s v="Tue"/>
    <x v="3"/>
    <n v="6"/>
    <n v="60"/>
    <n v="360"/>
    <m/>
    <m/>
    <n v="0"/>
    <m/>
    <m/>
    <m/>
    <m/>
    <m/>
    <m/>
    <m/>
    <m/>
    <m/>
    <m/>
    <n v="0"/>
    <n v="360"/>
  </r>
  <r>
    <x v="2"/>
    <x v="15"/>
    <s v="Tue"/>
    <x v="4"/>
    <m/>
    <m/>
    <n v="0"/>
    <m/>
    <m/>
    <n v="0"/>
    <m/>
    <m/>
    <m/>
    <m/>
    <m/>
    <m/>
    <m/>
    <m/>
    <m/>
    <m/>
    <n v="0"/>
    <n v="0"/>
  </r>
  <r>
    <x v="2"/>
    <x v="15"/>
    <s v="Tue"/>
    <x v="5"/>
    <m/>
    <m/>
    <n v="0"/>
    <m/>
    <m/>
    <n v="0"/>
    <m/>
    <m/>
    <m/>
    <m/>
    <m/>
    <m/>
    <m/>
    <m/>
    <m/>
    <m/>
    <n v="0"/>
    <n v="0"/>
  </r>
  <r>
    <x v="2"/>
    <x v="15"/>
    <s v="Tue"/>
    <x v="6"/>
    <m/>
    <m/>
    <n v="0"/>
    <m/>
    <m/>
    <n v="0"/>
    <m/>
    <m/>
    <m/>
    <m/>
    <m/>
    <m/>
    <m/>
    <m/>
    <m/>
    <m/>
    <n v="0"/>
    <n v="0"/>
  </r>
  <r>
    <x v="2"/>
    <x v="15"/>
    <s v="Tue"/>
    <x v="7"/>
    <m/>
    <m/>
    <n v="0"/>
    <m/>
    <m/>
    <n v="0"/>
    <m/>
    <m/>
    <m/>
    <m/>
    <m/>
    <m/>
    <m/>
    <m/>
    <m/>
    <m/>
    <n v="0"/>
    <n v="0"/>
  </r>
  <r>
    <x v="2"/>
    <x v="15"/>
    <s v="Tue"/>
    <x v="8"/>
    <m/>
    <m/>
    <n v="0"/>
    <m/>
    <m/>
    <n v="0"/>
    <m/>
    <m/>
    <m/>
    <m/>
    <m/>
    <m/>
    <m/>
    <m/>
    <m/>
    <m/>
    <n v="0"/>
    <n v="0"/>
  </r>
  <r>
    <x v="2"/>
    <x v="15"/>
    <s v="Tue"/>
    <x v="9"/>
    <m/>
    <m/>
    <n v="0"/>
    <m/>
    <m/>
    <n v="0"/>
    <m/>
    <m/>
    <m/>
    <m/>
    <m/>
    <m/>
    <m/>
    <m/>
    <m/>
    <m/>
    <n v="0"/>
    <n v="0"/>
  </r>
  <r>
    <x v="2"/>
    <x v="15"/>
    <s v="Tue"/>
    <x v="10"/>
    <m/>
    <m/>
    <n v="0"/>
    <m/>
    <m/>
    <n v="0"/>
    <m/>
    <m/>
    <m/>
    <m/>
    <m/>
    <m/>
    <m/>
    <m/>
    <m/>
    <m/>
    <n v="0"/>
    <n v="0"/>
  </r>
  <r>
    <x v="2"/>
    <x v="15"/>
    <s v="Tue"/>
    <x v="11"/>
    <m/>
    <m/>
    <n v="0"/>
    <m/>
    <m/>
    <n v="0"/>
    <m/>
    <m/>
    <m/>
    <m/>
    <m/>
    <m/>
    <m/>
    <m/>
    <m/>
    <m/>
    <n v="0"/>
    <n v="0"/>
  </r>
  <r>
    <x v="2"/>
    <x v="15"/>
    <s v="Tue"/>
    <x v="12"/>
    <n v="6"/>
    <n v="60"/>
    <n v="360"/>
    <m/>
    <m/>
    <n v="0"/>
    <m/>
    <m/>
    <m/>
    <m/>
    <m/>
    <m/>
    <m/>
    <m/>
    <m/>
    <m/>
    <n v="0"/>
    <n v="360"/>
  </r>
  <r>
    <x v="2"/>
    <x v="15"/>
    <s v="Tue"/>
    <x v="13"/>
    <m/>
    <m/>
    <n v="0"/>
    <m/>
    <m/>
    <n v="0"/>
    <m/>
    <m/>
    <m/>
    <m/>
    <m/>
    <m/>
    <m/>
    <m/>
    <m/>
    <m/>
    <n v="0"/>
    <n v="0"/>
  </r>
  <r>
    <x v="2"/>
    <x v="15"/>
    <s v="Tue"/>
    <x v="14"/>
    <m/>
    <m/>
    <n v="0"/>
    <m/>
    <m/>
    <n v="0"/>
    <m/>
    <m/>
    <m/>
    <m/>
    <m/>
    <m/>
    <m/>
    <m/>
    <m/>
    <m/>
    <n v="0"/>
    <n v="0"/>
  </r>
  <r>
    <x v="2"/>
    <x v="15"/>
    <s v="Tue"/>
    <x v="15"/>
    <n v="8"/>
    <n v="60"/>
    <n v="480"/>
    <m/>
    <m/>
    <n v="0"/>
    <m/>
    <m/>
    <m/>
    <m/>
    <m/>
    <m/>
    <m/>
    <m/>
    <m/>
    <m/>
    <n v="0"/>
    <n v="480"/>
  </r>
  <r>
    <x v="2"/>
    <x v="15"/>
    <s v="Tue"/>
    <x v="16"/>
    <m/>
    <m/>
    <n v="0"/>
    <m/>
    <m/>
    <n v="0"/>
    <m/>
    <m/>
    <m/>
    <m/>
    <m/>
    <m/>
    <m/>
    <m/>
    <m/>
    <m/>
    <n v="0"/>
    <n v="0"/>
  </r>
  <r>
    <x v="2"/>
    <x v="15"/>
    <s v="Tue"/>
    <x v="17"/>
    <m/>
    <m/>
    <n v="0"/>
    <m/>
    <m/>
    <n v="0"/>
    <m/>
    <m/>
    <m/>
    <m/>
    <m/>
    <m/>
    <m/>
    <m/>
    <m/>
    <m/>
    <n v="0"/>
    <n v="0"/>
  </r>
  <r>
    <x v="2"/>
    <x v="15"/>
    <s v="Tue"/>
    <x v="18"/>
    <m/>
    <m/>
    <n v="0"/>
    <m/>
    <m/>
    <n v="0"/>
    <m/>
    <m/>
    <m/>
    <m/>
    <m/>
    <m/>
    <m/>
    <m/>
    <m/>
    <m/>
    <n v="0"/>
    <n v="0"/>
  </r>
  <r>
    <x v="2"/>
    <x v="15"/>
    <s v="Tue"/>
    <x v="19"/>
    <n v="6"/>
    <n v="60"/>
    <n v="360"/>
    <m/>
    <m/>
    <n v="0"/>
    <m/>
    <m/>
    <m/>
    <m/>
    <m/>
    <m/>
    <m/>
    <m/>
    <m/>
    <m/>
    <n v="0"/>
    <n v="360"/>
  </r>
  <r>
    <x v="2"/>
    <x v="15"/>
    <s v="Tue"/>
    <x v="20"/>
    <n v="6"/>
    <n v="40"/>
    <n v="240"/>
    <n v="5"/>
    <n v="90"/>
    <n v="450"/>
    <m/>
    <m/>
    <m/>
    <m/>
    <m/>
    <m/>
    <m/>
    <m/>
    <m/>
    <m/>
    <n v="0"/>
    <n v="690"/>
  </r>
  <r>
    <x v="2"/>
    <x v="15"/>
    <s v="Tue"/>
    <x v="21"/>
    <m/>
    <m/>
    <n v="0"/>
    <m/>
    <m/>
    <n v="0"/>
    <m/>
    <m/>
    <m/>
    <m/>
    <m/>
    <m/>
    <m/>
    <m/>
    <m/>
    <m/>
    <n v="0"/>
    <n v="0"/>
  </r>
  <r>
    <x v="2"/>
    <x v="16"/>
    <s v="Wed"/>
    <x v="0"/>
    <m/>
    <m/>
    <n v="0"/>
    <n v="8"/>
    <n v="90"/>
    <n v="720"/>
    <m/>
    <m/>
    <m/>
    <m/>
    <m/>
    <m/>
    <m/>
    <m/>
    <m/>
    <m/>
    <n v="0"/>
    <n v="720"/>
  </r>
  <r>
    <x v="2"/>
    <x v="16"/>
    <s v="Wed"/>
    <x v="1"/>
    <m/>
    <m/>
    <n v="0"/>
    <n v="9"/>
    <n v="90"/>
    <n v="810"/>
    <m/>
    <m/>
    <m/>
    <m/>
    <m/>
    <m/>
    <m/>
    <m/>
    <m/>
    <m/>
    <n v="0"/>
    <n v="810"/>
  </r>
  <r>
    <x v="2"/>
    <x v="16"/>
    <s v="Wed"/>
    <x v="2"/>
    <m/>
    <m/>
    <n v="0"/>
    <n v="8"/>
    <n v="90"/>
    <n v="720"/>
    <m/>
    <m/>
    <m/>
    <m/>
    <m/>
    <m/>
    <m/>
    <m/>
    <m/>
    <m/>
    <n v="0"/>
    <n v="720"/>
  </r>
  <r>
    <x v="2"/>
    <x v="16"/>
    <s v="Wed"/>
    <x v="3"/>
    <n v="6"/>
    <n v="60"/>
    <n v="360"/>
    <n v="8"/>
    <n v="90"/>
    <n v="720"/>
    <m/>
    <m/>
    <m/>
    <m/>
    <m/>
    <m/>
    <m/>
    <m/>
    <m/>
    <m/>
    <n v="0"/>
    <n v="1080"/>
  </r>
  <r>
    <x v="2"/>
    <x v="16"/>
    <s v="Wed"/>
    <x v="4"/>
    <m/>
    <m/>
    <n v="0"/>
    <n v="8"/>
    <n v="90"/>
    <n v="720"/>
    <m/>
    <m/>
    <m/>
    <m/>
    <m/>
    <m/>
    <m/>
    <m/>
    <m/>
    <m/>
    <n v="0"/>
    <n v="720"/>
  </r>
  <r>
    <x v="2"/>
    <x v="16"/>
    <s v="Wed"/>
    <x v="5"/>
    <m/>
    <m/>
    <n v="0"/>
    <n v="8"/>
    <n v="90"/>
    <n v="720"/>
    <m/>
    <m/>
    <m/>
    <m/>
    <m/>
    <m/>
    <m/>
    <m/>
    <m/>
    <m/>
    <n v="0"/>
    <n v="720"/>
  </r>
  <r>
    <x v="2"/>
    <x v="16"/>
    <s v="Wed"/>
    <x v="6"/>
    <m/>
    <m/>
    <n v="0"/>
    <n v="7"/>
    <n v="90"/>
    <n v="630"/>
    <m/>
    <m/>
    <m/>
    <m/>
    <m/>
    <m/>
    <m/>
    <m/>
    <m/>
    <m/>
    <n v="0"/>
    <n v="630"/>
  </r>
  <r>
    <x v="2"/>
    <x v="16"/>
    <s v="Wed"/>
    <x v="7"/>
    <m/>
    <m/>
    <n v="0"/>
    <n v="8"/>
    <n v="90"/>
    <n v="720"/>
    <m/>
    <m/>
    <m/>
    <m/>
    <m/>
    <m/>
    <m/>
    <m/>
    <m/>
    <m/>
    <n v="0"/>
    <n v="720"/>
  </r>
  <r>
    <x v="2"/>
    <x v="16"/>
    <s v="Wed"/>
    <x v="8"/>
    <m/>
    <m/>
    <n v="0"/>
    <m/>
    <m/>
    <n v="0"/>
    <m/>
    <m/>
    <m/>
    <m/>
    <m/>
    <m/>
    <m/>
    <m/>
    <m/>
    <m/>
    <n v="0"/>
    <n v="0"/>
  </r>
  <r>
    <x v="2"/>
    <x v="16"/>
    <s v="Wed"/>
    <x v="9"/>
    <m/>
    <m/>
    <n v="0"/>
    <m/>
    <m/>
    <n v="0"/>
    <m/>
    <m/>
    <m/>
    <m/>
    <m/>
    <m/>
    <m/>
    <m/>
    <m/>
    <m/>
    <n v="0"/>
    <n v="0"/>
  </r>
  <r>
    <x v="2"/>
    <x v="16"/>
    <s v="Wed"/>
    <x v="10"/>
    <m/>
    <m/>
    <n v="0"/>
    <n v="9"/>
    <n v="90"/>
    <n v="810"/>
    <m/>
    <m/>
    <m/>
    <m/>
    <m/>
    <m/>
    <m/>
    <m/>
    <m/>
    <m/>
    <n v="0"/>
    <n v="810"/>
  </r>
  <r>
    <x v="2"/>
    <x v="16"/>
    <s v="Wed"/>
    <x v="11"/>
    <m/>
    <m/>
    <n v="0"/>
    <n v="7"/>
    <n v="90"/>
    <n v="630"/>
    <m/>
    <m/>
    <m/>
    <m/>
    <m/>
    <m/>
    <m/>
    <m/>
    <m/>
    <m/>
    <n v="0"/>
    <n v="630"/>
  </r>
  <r>
    <x v="2"/>
    <x v="16"/>
    <s v="Wed"/>
    <x v="12"/>
    <n v="6"/>
    <n v="60"/>
    <n v="360"/>
    <n v="9"/>
    <n v="90"/>
    <n v="810"/>
    <m/>
    <m/>
    <m/>
    <m/>
    <m/>
    <m/>
    <m/>
    <m/>
    <m/>
    <m/>
    <n v="0"/>
    <n v="1170"/>
  </r>
  <r>
    <x v="2"/>
    <x v="16"/>
    <s v="Wed"/>
    <x v="13"/>
    <m/>
    <m/>
    <n v="0"/>
    <n v="7"/>
    <n v="90"/>
    <n v="630"/>
    <m/>
    <m/>
    <m/>
    <m/>
    <m/>
    <m/>
    <m/>
    <m/>
    <m/>
    <m/>
    <n v="0"/>
    <n v="630"/>
  </r>
  <r>
    <x v="2"/>
    <x v="16"/>
    <s v="Wed"/>
    <x v="14"/>
    <m/>
    <m/>
    <n v="0"/>
    <n v="8"/>
    <n v="90"/>
    <n v="720"/>
    <m/>
    <m/>
    <m/>
    <m/>
    <m/>
    <m/>
    <m/>
    <m/>
    <m/>
    <m/>
    <n v="0"/>
    <n v="720"/>
  </r>
  <r>
    <x v="2"/>
    <x v="16"/>
    <s v="Wed"/>
    <x v="15"/>
    <m/>
    <m/>
    <n v="0"/>
    <n v="8"/>
    <n v="90"/>
    <n v="720"/>
    <m/>
    <m/>
    <m/>
    <m/>
    <m/>
    <m/>
    <m/>
    <m/>
    <m/>
    <m/>
    <n v="0"/>
    <n v="720"/>
  </r>
  <r>
    <x v="2"/>
    <x v="16"/>
    <s v="Wed"/>
    <x v="16"/>
    <m/>
    <m/>
    <n v="0"/>
    <m/>
    <m/>
    <n v="0"/>
    <m/>
    <m/>
    <m/>
    <m/>
    <m/>
    <m/>
    <m/>
    <m/>
    <m/>
    <m/>
    <n v="0"/>
    <n v="0"/>
  </r>
  <r>
    <x v="2"/>
    <x v="16"/>
    <s v="Wed"/>
    <x v="17"/>
    <m/>
    <m/>
    <n v="0"/>
    <n v="8"/>
    <n v="90"/>
    <n v="720"/>
    <m/>
    <m/>
    <m/>
    <m/>
    <m/>
    <m/>
    <m/>
    <m/>
    <m/>
    <m/>
    <n v="0"/>
    <n v="720"/>
  </r>
  <r>
    <x v="2"/>
    <x v="16"/>
    <s v="Wed"/>
    <x v="18"/>
    <m/>
    <m/>
    <n v="0"/>
    <n v="8"/>
    <n v="90"/>
    <n v="720"/>
    <m/>
    <m/>
    <m/>
    <m/>
    <m/>
    <m/>
    <m/>
    <m/>
    <m/>
    <m/>
    <n v="0"/>
    <n v="720"/>
  </r>
  <r>
    <x v="2"/>
    <x v="16"/>
    <s v="Wed"/>
    <x v="19"/>
    <n v="6"/>
    <n v="60"/>
    <n v="360"/>
    <n v="7"/>
    <n v="90"/>
    <n v="630"/>
    <m/>
    <m/>
    <m/>
    <m/>
    <m/>
    <m/>
    <m/>
    <m/>
    <m/>
    <m/>
    <n v="0"/>
    <n v="990"/>
  </r>
  <r>
    <x v="2"/>
    <x v="16"/>
    <s v="Wed"/>
    <x v="20"/>
    <m/>
    <m/>
    <n v="0"/>
    <n v="7"/>
    <n v="90"/>
    <n v="630"/>
    <m/>
    <m/>
    <m/>
    <m/>
    <m/>
    <m/>
    <m/>
    <m/>
    <m/>
    <m/>
    <n v="0"/>
    <n v="630"/>
  </r>
  <r>
    <x v="2"/>
    <x v="16"/>
    <s v="Wed"/>
    <x v="21"/>
    <m/>
    <m/>
    <n v="0"/>
    <m/>
    <m/>
    <n v="0"/>
    <m/>
    <m/>
    <m/>
    <m/>
    <m/>
    <m/>
    <m/>
    <m/>
    <m/>
    <m/>
    <n v="0"/>
    <n v="0"/>
  </r>
  <r>
    <x v="2"/>
    <x v="17"/>
    <s v="Thu"/>
    <x v="0"/>
    <m/>
    <m/>
    <n v="0"/>
    <m/>
    <m/>
    <n v="0"/>
    <m/>
    <m/>
    <m/>
    <m/>
    <m/>
    <m/>
    <m/>
    <m/>
    <m/>
    <m/>
    <n v="0"/>
    <n v="0"/>
  </r>
  <r>
    <x v="2"/>
    <x v="17"/>
    <s v="Thu"/>
    <x v="1"/>
    <m/>
    <m/>
    <n v="0"/>
    <m/>
    <m/>
    <n v="0"/>
    <m/>
    <m/>
    <m/>
    <m/>
    <m/>
    <m/>
    <m/>
    <m/>
    <m/>
    <m/>
    <n v="0"/>
    <n v="0"/>
  </r>
  <r>
    <x v="2"/>
    <x v="17"/>
    <s v="Thu"/>
    <x v="2"/>
    <m/>
    <m/>
    <n v="0"/>
    <m/>
    <m/>
    <n v="0"/>
    <m/>
    <m/>
    <m/>
    <m/>
    <m/>
    <m/>
    <m/>
    <m/>
    <m/>
    <m/>
    <n v="0"/>
    <n v="0"/>
  </r>
  <r>
    <x v="2"/>
    <x v="17"/>
    <s v="Thu"/>
    <x v="3"/>
    <n v="7"/>
    <n v="60"/>
    <n v="420"/>
    <m/>
    <m/>
    <n v="0"/>
    <m/>
    <m/>
    <m/>
    <m/>
    <m/>
    <m/>
    <m/>
    <m/>
    <m/>
    <m/>
    <n v="0"/>
    <n v="420"/>
  </r>
  <r>
    <x v="2"/>
    <x v="17"/>
    <s v="Thu"/>
    <x v="4"/>
    <n v="7"/>
    <n v="60"/>
    <n v="420"/>
    <m/>
    <m/>
    <n v="0"/>
    <m/>
    <m/>
    <m/>
    <m/>
    <m/>
    <m/>
    <m/>
    <m/>
    <m/>
    <m/>
    <n v="0"/>
    <n v="420"/>
  </r>
  <r>
    <x v="2"/>
    <x v="17"/>
    <s v="Thu"/>
    <x v="5"/>
    <m/>
    <m/>
    <n v="0"/>
    <m/>
    <m/>
    <n v="0"/>
    <m/>
    <m/>
    <m/>
    <m/>
    <m/>
    <m/>
    <m/>
    <m/>
    <m/>
    <m/>
    <n v="0"/>
    <n v="0"/>
  </r>
  <r>
    <x v="2"/>
    <x v="17"/>
    <s v="Thu"/>
    <x v="6"/>
    <n v="6"/>
    <n v="60"/>
    <n v="360"/>
    <m/>
    <m/>
    <n v="0"/>
    <m/>
    <m/>
    <m/>
    <m/>
    <m/>
    <m/>
    <m/>
    <m/>
    <m/>
    <m/>
    <n v="0"/>
    <n v="360"/>
  </r>
  <r>
    <x v="2"/>
    <x v="17"/>
    <s v="Thu"/>
    <x v="7"/>
    <n v="7"/>
    <n v="60"/>
    <n v="420"/>
    <m/>
    <m/>
    <n v="0"/>
    <m/>
    <m/>
    <m/>
    <m/>
    <m/>
    <m/>
    <m/>
    <m/>
    <m/>
    <m/>
    <n v="0"/>
    <n v="420"/>
  </r>
  <r>
    <x v="2"/>
    <x v="17"/>
    <s v="Thu"/>
    <x v="8"/>
    <m/>
    <m/>
    <n v="0"/>
    <m/>
    <m/>
    <n v="0"/>
    <m/>
    <m/>
    <m/>
    <m/>
    <m/>
    <m/>
    <m/>
    <m/>
    <m/>
    <m/>
    <n v="0"/>
    <n v="0"/>
  </r>
  <r>
    <x v="2"/>
    <x v="17"/>
    <s v="Thu"/>
    <x v="9"/>
    <m/>
    <m/>
    <n v="0"/>
    <m/>
    <m/>
    <n v="0"/>
    <m/>
    <m/>
    <m/>
    <m/>
    <m/>
    <m/>
    <m/>
    <m/>
    <m/>
    <m/>
    <n v="0"/>
    <n v="0"/>
  </r>
  <r>
    <x v="2"/>
    <x v="17"/>
    <s v="Thu"/>
    <x v="10"/>
    <n v="7"/>
    <n v="60"/>
    <n v="420"/>
    <m/>
    <m/>
    <n v="0"/>
    <m/>
    <m/>
    <m/>
    <m/>
    <m/>
    <m/>
    <m/>
    <m/>
    <m/>
    <m/>
    <n v="0"/>
    <n v="420"/>
  </r>
  <r>
    <x v="2"/>
    <x v="17"/>
    <s v="Thu"/>
    <x v="11"/>
    <n v="6"/>
    <n v="60"/>
    <n v="360"/>
    <m/>
    <m/>
    <n v="0"/>
    <m/>
    <m/>
    <m/>
    <m/>
    <m/>
    <m/>
    <m/>
    <m/>
    <m/>
    <m/>
    <n v="0"/>
    <n v="360"/>
  </r>
  <r>
    <x v="2"/>
    <x v="17"/>
    <s v="Thu"/>
    <x v="12"/>
    <m/>
    <m/>
    <n v="0"/>
    <m/>
    <m/>
    <n v="0"/>
    <m/>
    <m/>
    <m/>
    <m/>
    <m/>
    <m/>
    <m/>
    <m/>
    <m/>
    <m/>
    <n v="0"/>
    <n v="0"/>
  </r>
  <r>
    <x v="2"/>
    <x v="17"/>
    <s v="Thu"/>
    <x v="13"/>
    <n v="5"/>
    <n v="60"/>
    <n v="300"/>
    <m/>
    <m/>
    <n v="0"/>
    <m/>
    <m/>
    <m/>
    <m/>
    <m/>
    <m/>
    <m/>
    <m/>
    <m/>
    <m/>
    <n v="0"/>
    <n v="300"/>
  </r>
  <r>
    <x v="2"/>
    <x v="17"/>
    <s v="Thu"/>
    <x v="14"/>
    <m/>
    <m/>
    <n v="0"/>
    <m/>
    <m/>
    <n v="0"/>
    <m/>
    <m/>
    <m/>
    <m/>
    <m/>
    <m/>
    <m/>
    <m/>
    <m/>
    <m/>
    <n v="0"/>
    <n v="0"/>
  </r>
  <r>
    <x v="2"/>
    <x v="17"/>
    <s v="Thu"/>
    <x v="15"/>
    <n v="7"/>
    <n v="60"/>
    <n v="420"/>
    <m/>
    <m/>
    <n v="0"/>
    <m/>
    <m/>
    <m/>
    <m/>
    <m/>
    <m/>
    <m/>
    <m/>
    <m/>
    <m/>
    <n v="0"/>
    <n v="420"/>
  </r>
  <r>
    <x v="2"/>
    <x v="17"/>
    <s v="Thu"/>
    <x v="16"/>
    <m/>
    <m/>
    <n v="0"/>
    <m/>
    <m/>
    <n v="0"/>
    <m/>
    <m/>
    <m/>
    <m/>
    <m/>
    <m/>
    <m/>
    <m/>
    <m/>
    <m/>
    <n v="0"/>
    <n v="0"/>
  </r>
  <r>
    <x v="2"/>
    <x v="17"/>
    <s v="Thu"/>
    <x v="17"/>
    <m/>
    <m/>
    <n v="0"/>
    <m/>
    <m/>
    <n v="0"/>
    <m/>
    <m/>
    <m/>
    <m/>
    <m/>
    <m/>
    <m/>
    <m/>
    <m/>
    <m/>
    <n v="0"/>
    <n v="0"/>
  </r>
  <r>
    <x v="2"/>
    <x v="17"/>
    <s v="Thu"/>
    <x v="18"/>
    <m/>
    <m/>
    <n v="0"/>
    <m/>
    <m/>
    <n v="0"/>
    <m/>
    <m/>
    <m/>
    <m/>
    <m/>
    <m/>
    <m/>
    <m/>
    <m/>
    <m/>
    <n v="0"/>
    <n v="0"/>
  </r>
  <r>
    <x v="2"/>
    <x v="17"/>
    <s v="Thu"/>
    <x v="19"/>
    <n v="7.5"/>
    <n v="60"/>
    <n v="450"/>
    <m/>
    <m/>
    <n v="0"/>
    <m/>
    <m/>
    <m/>
    <m/>
    <m/>
    <m/>
    <m/>
    <m/>
    <m/>
    <m/>
    <n v="0"/>
    <n v="450"/>
  </r>
  <r>
    <x v="2"/>
    <x v="17"/>
    <s v="Thu"/>
    <x v="20"/>
    <m/>
    <m/>
    <n v="0"/>
    <m/>
    <m/>
    <n v="0"/>
    <m/>
    <m/>
    <m/>
    <m/>
    <m/>
    <m/>
    <m/>
    <m/>
    <m/>
    <m/>
    <n v="0"/>
    <n v="0"/>
  </r>
  <r>
    <x v="2"/>
    <x v="17"/>
    <s v="Thu"/>
    <x v="21"/>
    <m/>
    <m/>
    <n v="0"/>
    <m/>
    <m/>
    <n v="0"/>
    <m/>
    <m/>
    <m/>
    <m/>
    <m/>
    <m/>
    <m/>
    <m/>
    <m/>
    <m/>
    <n v="0"/>
    <n v="0"/>
  </r>
  <r>
    <x v="2"/>
    <x v="18"/>
    <s v="Fri"/>
    <x v="0"/>
    <m/>
    <m/>
    <n v="0"/>
    <m/>
    <m/>
    <n v="0"/>
    <m/>
    <m/>
    <m/>
    <m/>
    <m/>
    <m/>
    <m/>
    <m/>
    <m/>
    <m/>
    <n v="0"/>
    <n v="0"/>
  </r>
  <r>
    <x v="2"/>
    <x v="18"/>
    <s v="Fri"/>
    <x v="1"/>
    <m/>
    <m/>
    <n v="0"/>
    <m/>
    <m/>
    <n v="0"/>
    <m/>
    <m/>
    <m/>
    <m/>
    <m/>
    <m/>
    <m/>
    <m/>
    <m/>
    <m/>
    <n v="0"/>
    <n v="0"/>
  </r>
  <r>
    <x v="2"/>
    <x v="18"/>
    <s v="Fri"/>
    <x v="2"/>
    <m/>
    <m/>
    <n v="0"/>
    <m/>
    <m/>
    <n v="0"/>
    <m/>
    <m/>
    <m/>
    <m/>
    <m/>
    <m/>
    <m/>
    <m/>
    <m/>
    <m/>
    <n v="0"/>
    <n v="0"/>
  </r>
  <r>
    <x v="2"/>
    <x v="18"/>
    <s v="Fri"/>
    <x v="3"/>
    <m/>
    <m/>
    <n v="0"/>
    <m/>
    <m/>
    <n v="0"/>
    <m/>
    <m/>
    <m/>
    <m/>
    <m/>
    <m/>
    <m/>
    <m/>
    <m/>
    <m/>
    <n v="0"/>
    <n v="0"/>
  </r>
  <r>
    <x v="2"/>
    <x v="18"/>
    <s v="Fri"/>
    <x v="4"/>
    <m/>
    <m/>
    <n v="0"/>
    <m/>
    <m/>
    <n v="0"/>
    <m/>
    <m/>
    <m/>
    <m/>
    <m/>
    <m/>
    <m/>
    <m/>
    <m/>
    <m/>
    <n v="0"/>
    <n v="0"/>
  </r>
  <r>
    <x v="2"/>
    <x v="18"/>
    <s v="Fri"/>
    <x v="5"/>
    <m/>
    <m/>
    <n v="0"/>
    <m/>
    <m/>
    <n v="0"/>
    <m/>
    <m/>
    <m/>
    <m/>
    <m/>
    <m/>
    <m/>
    <m/>
    <m/>
    <m/>
    <n v="0"/>
    <n v="0"/>
  </r>
  <r>
    <x v="2"/>
    <x v="18"/>
    <s v="Fri"/>
    <x v="6"/>
    <m/>
    <m/>
    <n v="0"/>
    <m/>
    <m/>
    <n v="0"/>
    <m/>
    <m/>
    <m/>
    <m/>
    <m/>
    <m/>
    <m/>
    <m/>
    <m/>
    <m/>
    <n v="0"/>
    <n v="0"/>
  </r>
  <r>
    <x v="2"/>
    <x v="18"/>
    <s v="Fri"/>
    <x v="7"/>
    <m/>
    <m/>
    <n v="0"/>
    <m/>
    <m/>
    <n v="0"/>
    <m/>
    <m/>
    <m/>
    <m/>
    <m/>
    <m/>
    <m/>
    <m/>
    <m/>
    <m/>
    <n v="0"/>
    <n v="0"/>
  </r>
  <r>
    <x v="2"/>
    <x v="18"/>
    <s v="Fri"/>
    <x v="8"/>
    <m/>
    <m/>
    <n v="0"/>
    <m/>
    <m/>
    <n v="0"/>
    <m/>
    <m/>
    <m/>
    <m/>
    <m/>
    <m/>
    <m/>
    <m/>
    <m/>
    <m/>
    <n v="0"/>
    <n v="0"/>
  </r>
  <r>
    <x v="2"/>
    <x v="18"/>
    <s v="Fri"/>
    <x v="9"/>
    <m/>
    <m/>
    <n v="0"/>
    <m/>
    <m/>
    <n v="0"/>
    <m/>
    <m/>
    <m/>
    <m/>
    <m/>
    <m/>
    <m/>
    <m/>
    <m/>
    <m/>
    <n v="0"/>
    <n v="0"/>
  </r>
  <r>
    <x v="2"/>
    <x v="18"/>
    <s v="Fri"/>
    <x v="10"/>
    <m/>
    <m/>
    <n v="0"/>
    <m/>
    <m/>
    <n v="0"/>
    <m/>
    <m/>
    <m/>
    <m/>
    <m/>
    <m/>
    <m/>
    <m/>
    <m/>
    <m/>
    <n v="0"/>
    <n v="0"/>
  </r>
  <r>
    <x v="2"/>
    <x v="18"/>
    <s v="Fri"/>
    <x v="11"/>
    <m/>
    <m/>
    <n v="0"/>
    <m/>
    <m/>
    <n v="0"/>
    <m/>
    <m/>
    <m/>
    <m/>
    <m/>
    <m/>
    <m/>
    <m/>
    <m/>
    <m/>
    <n v="0"/>
    <n v="0"/>
  </r>
  <r>
    <x v="2"/>
    <x v="18"/>
    <s v="Fri"/>
    <x v="12"/>
    <m/>
    <m/>
    <n v="0"/>
    <m/>
    <m/>
    <n v="0"/>
    <m/>
    <m/>
    <m/>
    <m/>
    <m/>
    <m/>
    <m/>
    <m/>
    <m/>
    <m/>
    <n v="0"/>
    <n v="0"/>
  </r>
  <r>
    <x v="2"/>
    <x v="18"/>
    <s v="Fri"/>
    <x v="13"/>
    <m/>
    <m/>
    <n v="0"/>
    <m/>
    <m/>
    <n v="0"/>
    <m/>
    <m/>
    <m/>
    <m/>
    <m/>
    <m/>
    <m/>
    <m/>
    <m/>
    <m/>
    <n v="0"/>
    <n v="0"/>
  </r>
  <r>
    <x v="2"/>
    <x v="18"/>
    <s v="Fri"/>
    <x v="14"/>
    <m/>
    <m/>
    <n v="0"/>
    <m/>
    <m/>
    <n v="0"/>
    <m/>
    <m/>
    <m/>
    <m/>
    <m/>
    <m/>
    <m/>
    <m/>
    <m/>
    <m/>
    <n v="0"/>
    <n v="0"/>
  </r>
  <r>
    <x v="2"/>
    <x v="18"/>
    <s v="Fri"/>
    <x v="15"/>
    <m/>
    <m/>
    <n v="0"/>
    <m/>
    <m/>
    <n v="0"/>
    <m/>
    <m/>
    <m/>
    <m/>
    <m/>
    <m/>
    <m/>
    <m/>
    <m/>
    <m/>
    <n v="0"/>
    <n v="0"/>
  </r>
  <r>
    <x v="2"/>
    <x v="18"/>
    <s v="Fri"/>
    <x v="16"/>
    <m/>
    <m/>
    <n v="0"/>
    <m/>
    <m/>
    <n v="0"/>
    <m/>
    <m/>
    <m/>
    <m/>
    <m/>
    <m/>
    <m/>
    <m/>
    <m/>
    <m/>
    <n v="0"/>
    <n v="0"/>
  </r>
  <r>
    <x v="2"/>
    <x v="18"/>
    <s v="Fri"/>
    <x v="17"/>
    <m/>
    <m/>
    <n v="0"/>
    <m/>
    <m/>
    <n v="0"/>
    <m/>
    <m/>
    <m/>
    <m/>
    <m/>
    <m/>
    <m/>
    <m/>
    <m/>
    <m/>
    <n v="0"/>
    <n v="0"/>
  </r>
  <r>
    <x v="2"/>
    <x v="18"/>
    <s v="Fri"/>
    <x v="18"/>
    <m/>
    <m/>
    <n v="0"/>
    <m/>
    <m/>
    <n v="0"/>
    <m/>
    <m/>
    <m/>
    <m/>
    <m/>
    <m/>
    <m/>
    <m/>
    <m/>
    <m/>
    <n v="0"/>
    <n v="0"/>
  </r>
  <r>
    <x v="2"/>
    <x v="18"/>
    <s v="Fri"/>
    <x v="19"/>
    <m/>
    <m/>
    <n v="0"/>
    <m/>
    <m/>
    <n v="0"/>
    <m/>
    <m/>
    <m/>
    <m/>
    <m/>
    <m/>
    <m/>
    <m/>
    <m/>
    <m/>
    <n v="0"/>
    <n v="0"/>
  </r>
  <r>
    <x v="2"/>
    <x v="18"/>
    <s v="Fri"/>
    <x v="20"/>
    <m/>
    <m/>
    <n v="0"/>
    <m/>
    <m/>
    <n v="0"/>
    <m/>
    <m/>
    <m/>
    <m/>
    <m/>
    <m/>
    <m/>
    <m/>
    <m/>
    <m/>
    <n v="0"/>
    <n v="0"/>
  </r>
  <r>
    <x v="2"/>
    <x v="18"/>
    <s v="Fri"/>
    <x v="21"/>
    <m/>
    <m/>
    <n v="0"/>
    <m/>
    <m/>
    <n v="0"/>
    <m/>
    <m/>
    <m/>
    <m/>
    <m/>
    <m/>
    <m/>
    <m/>
    <m/>
    <m/>
    <n v="0"/>
    <n v="0"/>
  </r>
  <r>
    <x v="2"/>
    <x v="19"/>
    <s v="Sat"/>
    <x v="0"/>
    <m/>
    <m/>
    <n v="0"/>
    <m/>
    <m/>
    <n v="0"/>
    <m/>
    <m/>
    <m/>
    <m/>
    <m/>
    <m/>
    <m/>
    <m/>
    <m/>
    <m/>
    <n v="0"/>
    <n v="0"/>
  </r>
  <r>
    <x v="2"/>
    <x v="19"/>
    <s v="Sat"/>
    <x v="1"/>
    <m/>
    <m/>
    <n v="0"/>
    <m/>
    <m/>
    <n v="0"/>
    <m/>
    <m/>
    <m/>
    <m/>
    <m/>
    <m/>
    <m/>
    <m/>
    <m/>
    <m/>
    <n v="0"/>
    <n v="0"/>
  </r>
  <r>
    <x v="2"/>
    <x v="19"/>
    <s v="Sat"/>
    <x v="2"/>
    <m/>
    <m/>
    <n v="0"/>
    <m/>
    <m/>
    <n v="0"/>
    <m/>
    <m/>
    <m/>
    <m/>
    <m/>
    <m/>
    <m/>
    <m/>
    <m/>
    <m/>
    <n v="0"/>
    <n v="0"/>
  </r>
  <r>
    <x v="2"/>
    <x v="19"/>
    <s v="Sat"/>
    <x v="3"/>
    <m/>
    <m/>
    <n v="0"/>
    <m/>
    <m/>
    <n v="0"/>
    <m/>
    <m/>
    <m/>
    <m/>
    <m/>
    <m/>
    <m/>
    <m/>
    <m/>
    <m/>
    <n v="0"/>
    <n v="0"/>
  </r>
  <r>
    <x v="2"/>
    <x v="19"/>
    <s v="Sat"/>
    <x v="4"/>
    <m/>
    <m/>
    <n v="0"/>
    <m/>
    <m/>
    <n v="0"/>
    <m/>
    <m/>
    <m/>
    <m/>
    <m/>
    <m/>
    <m/>
    <m/>
    <m/>
    <m/>
    <n v="0"/>
    <n v="0"/>
  </r>
  <r>
    <x v="2"/>
    <x v="19"/>
    <s v="Sat"/>
    <x v="5"/>
    <m/>
    <m/>
    <n v="0"/>
    <m/>
    <m/>
    <n v="0"/>
    <m/>
    <m/>
    <m/>
    <m/>
    <m/>
    <m/>
    <m/>
    <m/>
    <m/>
    <m/>
    <n v="0"/>
    <n v="0"/>
  </r>
  <r>
    <x v="2"/>
    <x v="19"/>
    <s v="Sat"/>
    <x v="6"/>
    <m/>
    <m/>
    <n v="0"/>
    <m/>
    <m/>
    <n v="0"/>
    <m/>
    <m/>
    <m/>
    <m/>
    <m/>
    <m/>
    <m/>
    <m/>
    <m/>
    <m/>
    <n v="0"/>
    <n v="0"/>
  </r>
  <r>
    <x v="2"/>
    <x v="19"/>
    <s v="Sat"/>
    <x v="7"/>
    <m/>
    <m/>
    <n v="0"/>
    <m/>
    <m/>
    <n v="0"/>
    <m/>
    <m/>
    <m/>
    <m/>
    <m/>
    <m/>
    <m/>
    <m/>
    <m/>
    <m/>
    <n v="0"/>
    <n v="0"/>
  </r>
  <r>
    <x v="2"/>
    <x v="19"/>
    <s v="Sat"/>
    <x v="8"/>
    <m/>
    <m/>
    <n v="0"/>
    <m/>
    <m/>
    <n v="0"/>
    <m/>
    <m/>
    <m/>
    <m/>
    <m/>
    <m/>
    <m/>
    <m/>
    <m/>
    <m/>
    <n v="0"/>
    <n v="0"/>
  </r>
  <r>
    <x v="2"/>
    <x v="19"/>
    <s v="Sat"/>
    <x v="9"/>
    <m/>
    <m/>
    <n v="0"/>
    <m/>
    <m/>
    <n v="0"/>
    <m/>
    <m/>
    <m/>
    <m/>
    <m/>
    <m/>
    <m/>
    <m/>
    <m/>
    <m/>
    <n v="0"/>
    <n v="0"/>
  </r>
  <r>
    <x v="2"/>
    <x v="19"/>
    <s v="Sat"/>
    <x v="10"/>
    <m/>
    <m/>
    <n v="0"/>
    <m/>
    <m/>
    <n v="0"/>
    <m/>
    <m/>
    <m/>
    <m/>
    <m/>
    <m/>
    <m/>
    <m/>
    <m/>
    <m/>
    <n v="0"/>
    <n v="0"/>
  </r>
  <r>
    <x v="2"/>
    <x v="19"/>
    <s v="Sat"/>
    <x v="11"/>
    <m/>
    <m/>
    <n v="0"/>
    <m/>
    <m/>
    <n v="0"/>
    <m/>
    <m/>
    <m/>
    <m/>
    <m/>
    <m/>
    <m/>
    <m/>
    <m/>
    <m/>
    <n v="0"/>
    <n v="0"/>
  </r>
  <r>
    <x v="2"/>
    <x v="19"/>
    <s v="Sat"/>
    <x v="12"/>
    <m/>
    <m/>
    <n v="0"/>
    <m/>
    <m/>
    <n v="0"/>
    <m/>
    <m/>
    <m/>
    <m/>
    <m/>
    <m/>
    <m/>
    <m/>
    <m/>
    <m/>
    <n v="0"/>
    <n v="0"/>
  </r>
  <r>
    <x v="2"/>
    <x v="19"/>
    <s v="Sat"/>
    <x v="13"/>
    <m/>
    <m/>
    <n v="0"/>
    <m/>
    <m/>
    <n v="0"/>
    <m/>
    <m/>
    <m/>
    <m/>
    <m/>
    <m/>
    <m/>
    <m/>
    <m/>
    <m/>
    <n v="0"/>
    <n v="0"/>
  </r>
  <r>
    <x v="2"/>
    <x v="19"/>
    <s v="Sat"/>
    <x v="14"/>
    <m/>
    <m/>
    <n v="0"/>
    <m/>
    <m/>
    <n v="0"/>
    <m/>
    <m/>
    <m/>
    <m/>
    <m/>
    <m/>
    <m/>
    <m/>
    <m/>
    <m/>
    <n v="0"/>
    <n v="0"/>
  </r>
  <r>
    <x v="2"/>
    <x v="19"/>
    <s v="Sat"/>
    <x v="15"/>
    <m/>
    <m/>
    <n v="0"/>
    <m/>
    <m/>
    <n v="0"/>
    <m/>
    <m/>
    <m/>
    <m/>
    <m/>
    <m/>
    <m/>
    <m/>
    <m/>
    <m/>
    <n v="0"/>
    <n v="0"/>
  </r>
  <r>
    <x v="2"/>
    <x v="19"/>
    <s v="Sat"/>
    <x v="16"/>
    <m/>
    <m/>
    <n v="0"/>
    <m/>
    <m/>
    <n v="0"/>
    <m/>
    <m/>
    <m/>
    <m/>
    <m/>
    <m/>
    <m/>
    <m/>
    <m/>
    <m/>
    <n v="0"/>
    <n v="0"/>
  </r>
  <r>
    <x v="2"/>
    <x v="19"/>
    <s v="Sat"/>
    <x v="17"/>
    <m/>
    <m/>
    <n v="0"/>
    <m/>
    <m/>
    <n v="0"/>
    <m/>
    <m/>
    <m/>
    <m/>
    <m/>
    <m/>
    <m/>
    <m/>
    <m/>
    <m/>
    <n v="0"/>
    <n v="0"/>
  </r>
  <r>
    <x v="2"/>
    <x v="19"/>
    <s v="Sat"/>
    <x v="18"/>
    <m/>
    <m/>
    <n v="0"/>
    <m/>
    <m/>
    <n v="0"/>
    <m/>
    <m/>
    <m/>
    <m/>
    <m/>
    <m/>
    <m/>
    <m/>
    <m/>
    <m/>
    <n v="0"/>
    <n v="0"/>
  </r>
  <r>
    <x v="2"/>
    <x v="19"/>
    <s v="Sat"/>
    <x v="19"/>
    <m/>
    <m/>
    <n v="0"/>
    <m/>
    <m/>
    <n v="0"/>
    <m/>
    <m/>
    <m/>
    <m/>
    <m/>
    <m/>
    <m/>
    <m/>
    <m/>
    <m/>
    <n v="0"/>
    <n v="0"/>
  </r>
  <r>
    <x v="2"/>
    <x v="19"/>
    <s v="Sat"/>
    <x v="20"/>
    <m/>
    <m/>
    <n v="0"/>
    <m/>
    <m/>
    <n v="0"/>
    <m/>
    <m/>
    <m/>
    <m/>
    <m/>
    <m/>
    <m/>
    <m/>
    <m/>
    <m/>
    <n v="0"/>
    <n v="0"/>
  </r>
  <r>
    <x v="2"/>
    <x v="19"/>
    <s v="Sat"/>
    <x v="21"/>
    <m/>
    <m/>
    <n v="0"/>
    <m/>
    <m/>
    <n v="0"/>
    <m/>
    <m/>
    <m/>
    <m/>
    <m/>
    <m/>
    <m/>
    <m/>
    <m/>
    <m/>
    <n v="0"/>
    <n v="0"/>
  </r>
  <r>
    <x v="2"/>
    <x v="20"/>
    <s v="Sun"/>
    <x v="0"/>
    <m/>
    <m/>
    <n v="0"/>
    <m/>
    <m/>
    <n v="0"/>
    <m/>
    <m/>
    <m/>
    <m/>
    <m/>
    <m/>
    <m/>
    <m/>
    <m/>
    <m/>
    <n v="0"/>
    <n v="0"/>
  </r>
  <r>
    <x v="2"/>
    <x v="20"/>
    <s v="Sun"/>
    <x v="1"/>
    <m/>
    <m/>
    <n v="0"/>
    <m/>
    <m/>
    <n v="0"/>
    <m/>
    <m/>
    <m/>
    <m/>
    <m/>
    <m/>
    <m/>
    <m/>
    <m/>
    <m/>
    <n v="0"/>
    <n v="0"/>
  </r>
  <r>
    <x v="2"/>
    <x v="20"/>
    <s v="Sun"/>
    <x v="2"/>
    <m/>
    <m/>
    <n v="0"/>
    <m/>
    <m/>
    <n v="0"/>
    <m/>
    <m/>
    <m/>
    <m/>
    <m/>
    <m/>
    <m/>
    <m/>
    <m/>
    <m/>
    <n v="0"/>
    <n v="0"/>
  </r>
  <r>
    <x v="2"/>
    <x v="20"/>
    <s v="Sun"/>
    <x v="3"/>
    <m/>
    <m/>
    <n v="0"/>
    <m/>
    <m/>
    <n v="0"/>
    <m/>
    <m/>
    <m/>
    <m/>
    <m/>
    <m/>
    <m/>
    <m/>
    <m/>
    <m/>
    <n v="0"/>
    <n v="0"/>
  </r>
  <r>
    <x v="2"/>
    <x v="20"/>
    <s v="Sun"/>
    <x v="4"/>
    <m/>
    <m/>
    <n v="0"/>
    <m/>
    <m/>
    <n v="0"/>
    <m/>
    <m/>
    <m/>
    <m/>
    <m/>
    <m/>
    <m/>
    <m/>
    <m/>
    <m/>
    <n v="0"/>
    <n v="0"/>
  </r>
  <r>
    <x v="2"/>
    <x v="20"/>
    <s v="Sun"/>
    <x v="5"/>
    <m/>
    <m/>
    <n v="0"/>
    <m/>
    <m/>
    <n v="0"/>
    <m/>
    <m/>
    <m/>
    <m/>
    <m/>
    <m/>
    <m/>
    <m/>
    <m/>
    <m/>
    <n v="0"/>
    <n v="0"/>
  </r>
  <r>
    <x v="2"/>
    <x v="20"/>
    <s v="Sun"/>
    <x v="6"/>
    <m/>
    <m/>
    <n v="0"/>
    <m/>
    <m/>
    <n v="0"/>
    <m/>
    <m/>
    <m/>
    <m/>
    <m/>
    <m/>
    <m/>
    <m/>
    <m/>
    <m/>
    <n v="0"/>
    <n v="0"/>
  </r>
  <r>
    <x v="2"/>
    <x v="20"/>
    <s v="Sun"/>
    <x v="7"/>
    <m/>
    <m/>
    <n v="0"/>
    <m/>
    <m/>
    <n v="0"/>
    <m/>
    <m/>
    <m/>
    <m/>
    <m/>
    <m/>
    <m/>
    <m/>
    <m/>
    <m/>
    <n v="0"/>
    <n v="0"/>
  </r>
  <r>
    <x v="2"/>
    <x v="20"/>
    <s v="Sun"/>
    <x v="8"/>
    <m/>
    <m/>
    <n v="0"/>
    <m/>
    <m/>
    <n v="0"/>
    <m/>
    <m/>
    <m/>
    <m/>
    <m/>
    <m/>
    <m/>
    <m/>
    <m/>
    <m/>
    <n v="0"/>
    <n v="0"/>
  </r>
  <r>
    <x v="2"/>
    <x v="20"/>
    <s v="Sun"/>
    <x v="9"/>
    <m/>
    <m/>
    <n v="0"/>
    <m/>
    <m/>
    <n v="0"/>
    <m/>
    <m/>
    <m/>
    <m/>
    <m/>
    <m/>
    <m/>
    <m/>
    <m/>
    <m/>
    <n v="0"/>
    <n v="0"/>
  </r>
  <r>
    <x v="2"/>
    <x v="20"/>
    <s v="Sun"/>
    <x v="10"/>
    <m/>
    <m/>
    <n v="0"/>
    <m/>
    <m/>
    <n v="0"/>
    <m/>
    <m/>
    <m/>
    <m/>
    <m/>
    <m/>
    <m/>
    <m/>
    <m/>
    <m/>
    <n v="0"/>
    <n v="0"/>
  </r>
  <r>
    <x v="2"/>
    <x v="20"/>
    <s v="Sun"/>
    <x v="11"/>
    <m/>
    <m/>
    <n v="0"/>
    <m/>
    <m/>
    <n v="0"/>
    <m/>
    <m/>
    <m/>
    <m/>
    <m/>
    <m/>
    <m/>
    <m/>
    <m/>
    <m/>
    <n v="0"/>
    <n v="0"/>
  </r>
  <r>
    <x v="2"/>
    <x v="20"/>
    <s v="Sun"/>
    <x v="12"/>
    <m/>
    <m/>
    <n v="0"/>
    <m/>
    <m/>
    <n v="0"/>
    <m/>
    <m/>
    <m/>
    <m/>
    <m/>
    <m/>
    <m/>
    <m/>
    <m/>
    <m/>
    <n v="0"/>
    <n v="0"/>
  </r>
  <r>
    <x v="2"/>
    <x v="20"/>
    <s v="Sun"/>
    <x v="13"/>
    <m/>
    <m/>
    <n v="0"/>
    <m/>
    <m/>
    <n v="0"/>
    <m/>
    <m/>
    <m/>
    <m/>
    <m/>
    <m/>
    <m/>
    <m/>
    <m/>
    <m/>
    <n v="0"/>
    <n v="0"/>
  </r>
  <r>
    <x v="2"/>
    <x v="20"/>
    <s v="Sun"/>
    <x v="14"/>
    <m/>
    <m/>
    <n v="0"/>
    <m/>
    <m/>
    <n v="0"/>
    <m/>
    <m/>
    <m/>
    <m/>
    <m/>
    <m/>
    <m/>
    <m/>
    <m/>
    <m/>
    <n v="0"/>
    <n v="0"/>
  </r>
  <r>
    <x v="2"/>
    <x v="20"/>
    <s v="Sun"/>
    <x v="15"/>
    <m/>
    <m/>
    <n v="0"/>
    <m/>
    <m/>
    <n v="0"/>
    <m/>
    <m/>
    <m/>
    <m/>
    <m/>
    <m/>
    <m/>
    <m/>
    <m/>
    <m/>
    <n v="0"/>
    <n v="0"/>
  </r>
  <r>
    <x v="2"/>
    <x v="20"/>
    <s v="Sun"/>
    <x v="16"/>
    <m/>
    <m/>
    <n v="0"/>
    <m/>
    <m/>
    <n v="0"/>
    <m/>
    <m/>
    <m/>
    <m/>
    <m/>
    <m/>
    <m/>
    <m/>
    <m/>
    <m/>
    <n v="0"/>
    <n v="0"/>
  </r>
  <r>
    <x v="2"/>
    <x v="20"/>
    <s v="Sun"/>
    <x v="17"/>
    <m/>
    <m/>
    <n v="0"/>
    <m/>
    <m/>
    <n v="0"/>
    <m/>
    <m/>
    <m/>
    <m/>
    <m/>
    <m/>
    <m/>
    <m/>
    <m/>
    <m/>
    <n v="0"/>
    <n v="0"/>
  </r>
  <r>
    <x v="2"/>
    <x v="20"/>
    <s v="Sun"/>
    <x v="18"/>
    <m/>
    <m/>
    <n v="0"/>
    <m/>
    <m/>
    <n v="0"/>
    <m/>
    <m/>
    <m/>
    <m/>
    <m/>
    <m/>
    <m/>
    <m/>
    <m/>
    <m/>
    <n v="0"/>
    <n v="0"/>
  </r>
  <r>
    <x v="2"/>
    <x v="20"/>
    <s v="Sun"/>
    <x v="19"/>
    <m/>
    <m/>
    <n v="0"/>
    <m/>
    <m/>
    <n v="0"/>
    <m/>
    <m/>
    <m/>
    <m/>
    <m/>
    <m/>
    <m/>
    <m/>
    <m/>
    <m/>
    <n v="0"/>
    <n v="0"/>
  </r>
  <r>
    <x v="2"/>
    <x v="20"/>
    <s v="Sun"/>
    <x v="20"/>
    <m/>
    <m/>
    <n v="0"/>
    <m/>
    <m/>
    <n v="0"/>
    <m/>
    <m/>
    <m/>
    <m/>
    <m/>
    <m/>
    <m/>
    <m/>
    <m/>
    <m/>
    <n v="0"/>
    <n v="0"/>
  </r>
  <r>
    <x v="2"/>
    <x v="20"/>
    <s v="Sun"/>
    <x v="21"/>
    <m/>
    <m/>
    <n v="0"/>
    <m/>
    <m/>
    <n v="0"/>
    <m/>
    <m/>
    <m/>
    <m/>
    <m/>
    <m/>
    <m/>
    <m/>
    <m/>
    <m/>
    <n v="0"/>
    <n v="0"/>
  </r>
  <r>
    <x v="3"/>
    <x v="21"/>
    <s v="Mon"/>
    <x v="0"/>
    <m/>
    <m/>
    <n v="0"/>
    <m/>
    <m/>
    <n v="0"/>
    <m/>
    <m/>
    <m/>
    <m/>
    <m/>
    <m/>
    <m/>
    <m/>
    <m/>
    <m/>
    <n v="0"/>
    <n v="0"/>
  </r>
  <r>
    <x v="3"/>
    <x v="21"/>
    <s v="Mon"/>
    <x v="1"/>
    <m/>
    <m/>
    <n v="0"/>
    <m/>
    <m/>
    <n v="0"/>
    <m/>
    <m/>
    <m/>
    <m/>
    <m/>
    <m/>
    <m/>
    <m/>
    <m/>
    <m/>
    <n v="0"/>
    <n v="0"/>
  </r>
  <r>
    <x v="3"/>
    <x v="21"/>
    <s v="Mon"/>
    <x v="2"/>
    <m/>
    <m/>
    <n v="0"/>
    <m/>
    <m/>
    <n v="0"/>
    <m/>
    <m/>
    <m/>
    <m/>
    <m/>
    <m/>
    <m/>
    <m/>
    <m/>
    <m/>
    <n v="0"/>
    <n v="0"/>
  </r>
  <r>
    <x v="3"/>
    <x v="21"/>
    <s v="Mon"/>
    <x v="3"/>
    <m/>
    <m/>
    <n v="0"/>
    <m/>
    <m/>
    <n v="0"/>
    <m/>
    <m/>
    <m/>
    <m/>
    <m/>
    <m/>
    <m/>
    <m/>
    <m/>
    <m/>
    <n v="0"/>
    <n v="0"/>
  </r>
  <r>
    <x v="3"/>
    <x v="21"/>
    <s v="Mon"/>
    <x v="4"/>
    <m/>
    <m/>
    <n v="0"/>
    <m/>
    <m/>
    <n v="0"/>
    <m/>
    <m/>
    <m/>
    <m/>
    <m/>
    <m/>
    <m/>
    <m/>
    <m/>
    <m/>
    <n v="0"/>
    <n v="0"/>
  </r>
  <r>
    <x v="3"/>
    <x v="21"/>
    <s v="Mon"/>
    <x v="5"/>
    <m/>
    <m/>
    <n v="0"/>
    <m/>
    <m/>
    <n v="0"/>
    <m/>
    <m/>
    <m/>
    <m/>
    <m/>
    <m/>
    <m/>
    <m/>
    <m/>
    <m/>
    <n v="0"/>
    <n v="0"/>
  </r>
  <r>
    <x v="3"/>
    <x v="21"/>
    <s v="Mon"/>
    <x v="6"/>
    <m/>
    <m/>
    <n v="0"/>
    <m/>
    <m/>
    <n v="0"/>
    <m/>
    <m/>
    <m/>
    <m/>
    <m/>
    <m/>
    <m/>
    <m/>
    <m/>
    <m/>
    <n v="0"/>
    <n v="0"/>
  </r>
  <r>
    <x v="3"/>
    <x v="21"/>
    <s v="Mon"/>
    <x v="7"/>
    <m/>
    <m/>
    <n v="0"/>
    <m/>
    <m/>
    <n v="0"/>
    <m/>
    <m/>
    <m/>
    <m/>
    <m/>
    <m/>
    <m/>
    <m/>
    <m/>
    <m/>
    <n v="0"/>
    <n v="0"/>
  </r>
  <r>
    <x v="3"/>
    <x v="21"/>
    <s v="Mon"/>
    <x v="8"/>
    <m/>
    <m/>
    <n v="0"/>
    <m/>
    <m/>
    <n v="0"/>
    <m/>
    <m/>
    <m/>
    <m/>
    <m/>
    <m/>
    <m/>
    <m/>
    <m/>
    <m/>
    <n v="0"/>
    <n v="0"/>
  </r>
  <r>
    <x v="3"/>
    <x v="21"/>
    <s v="Mon"/>
    <x v="9"/>
    <m/>
    <m/>
    <n v="0"/>
    <m/>
    <m/>
    <n v="0"/>
    <m/>
    <m/>
    <m/>
    <m/>
    <m/>
    <m/>
    <m/>
    <m/>
    <m/>
    <m/>
    <n v="0"/>
    <n v="0"/>
  </r>
  <r>
    <x v="3"/>
    <x v="21"/>
    <s v="Mon"/>
    <x v="10"/>
    <m/>
    <m/>
    <n v="0"/>
    <m/>
    <m/>
    <n v="0"/>
    <m/>
    <m/>
    <m/>
    <m/>
    <m/>
    <m/>
    <m/>
    <m/>
    <m/>
    <m/>
    <n v="0"/>
    <n v="0"/>
  </r>
  <r>
    <x v="3"/>
    <x v="21"/>
    <s v="Mon"/>
    <x v="11"/>
    <m/>
    <m/>
    <n v="0"/>
    <m/>
    <m/>
    <n v="0"/>
    <m/>
    <m/>
    <m/>
    <m/>
    <m/>
    <m/>
    <m/>
    <m/>
    <m/>
    <m/>
    <n v="0"/>
    <n v="0"/>
  </r>
  <r>
    <x v="3"/>
    <x v="21"/>
    <s v="Mon"/>
    <x v="12"/>
    <m/>
    <m/>
    <n v="0"/>
    <m/>
    <m/>
    <n v="0"/>
    <m/>
    <m/>
    <m/>
    <m/>
    <m/>
    <m/>
    <m/>
    <m/>
    <m/>
    <m/>
    <n v="0"/>
    <n v="0"/>
  </r>
  <r>
    <x v="3"/>
    <x v="21"/>
    <s v="Mon"/>
    <x v="13"/>
    <m/>
    <m/>
    <n v="0"/>
    <m/>
    <m/>
    <n v="0"/>
    <m/>
    <m/>
    <m/>
    <m/>
    <m/>
    <m/>
    <m/>
    <m/>
    <m/>
    <m/>
    <n v="0"/>
    <n v="0"/>
  </r>
  <r>
    <x v="3"/>
    <x v="21"/>
    <s v="Mon"/>
    <x v="14"/>
    <m/>
    <m/>
    <n v="0"/>
    <m/>
    <m/>
    <n v="0"/>
    <m/>
    <m/>
    <m/>
    <m/>
    <m/>
    <m/>
    <m/>
    <m/>
    <m/>
    <m/>
    <n v="0"/>
    <n v="0"/>
  </r>
  <r>
    <x v="3"/>
    <x v="21"/>
    <s v="Mon"/>
    <x v="15"/>
    <m/>
    <m/>
    <n v="0"/>
    <m/>
    <m/>
    <n v="0"/>
    <m/>
    <m/>
    <m/>
    <m/>
    <m/>
    <m/>
    <m/>
    <m/>
    <m/>
    <m/>
    <n v="0"/>
    <n v="0"/>
  </r>
  <r>
    <x v="3"/>
    <x v="21"/>
    <s v="Mon"/>
    <x v="16"/>
    <m/>
    <m/>
    <n v="0"/>
    <m/>
    <m/>
    <n v="0"/>
    <m/>
    <m/>
    <m/>
    <m/>
    <m/>
    <m/>
    <m/>
    <m/>
    <m/>
    <m/>
    <n v="0"/>
    <n v="0"/>
  </r>
  <r>
    <x v="3"/>
    <x v="21"/>
    <s v="Mon"/>
    <x v="17"/>
    <m/>
    <m/>
    <n v="0"/>
    <m/>
    <m/>
    <n v="0"/>
    <m/>
    <m/>
    <m/>
    <m/>
    <m/>
    <m/>
    <m/>
    <m/>
    <m/>
    <m/>
    <n v="0"/>
    <n v="0"/>
  </r>
  <r>
    <x v="3"/>
    <x v="21"/>
    <s v="Mon"/>
    <x v="18"/>
    <m/>
    <m/>
    <n v="0"/>
    <m/>
    <m/>
    <n v="0"/>
    <m/>
    <m/>
    <m/>
    <m/>
    <m/>
    <m/>
    <m/>
    <m/>
    <m/>
    <m/>
    <n v="0"/>
    <n v="0"/>
  </r>
  <r>
    <x v="3"/>
    <x v="21"/>
    <s v="Mon"/>
    <x v="19"/>
    <m/>
    <m/>
    <n v="0"/>
    <m/>
    <m/>
    <n v="0"/>
    <m/>
    <m/>
    <m/>
    <m/>
    <m/>
    <m/>
    <m/>
    <m/>
    <m/>
    <m/>
    <n v="0"/>
    <n v="0"/>
  </r>
  <r>
    <x v="3"/>
    <x v="21"/>
    <s v="Mon"/>
    <x v="20"/>
    <m/>
    <m/>
    <n v="0"/>
    <m/>
    <m/>
    <n v="0"/>
    <m/>
    <m/>
    <m/>
    <m/>
    <m/>
    <m/>
    <m/>
    <m/>
    <m/>
    <m/>
    <n v="0"/>
    <n v="0"/>
  </r>
  <r>
    <x v="3"/>
    <x v="21"/>
    <s v="Mon"/>
    <x v="21"/>
    <m/>
    <m/>
    <n v="0"/>
    <m/>
    <m/>
    <n v="0"/>
    <m/>
    <m/>
    <m/>
    <m/>
    <m/>
    <m/>
    <m/>
    <m/>
    <m/>
    <m/>
    <n v="0"/>
    <n v="0"/>
  </r>
  <r>
    <x v="3"/>
    <x v="22"/>
    <s v="Tue"/>
    <x v="0"/>
    <m/>
    <m/>
    <n v="0"/>
    <m/>
    <m/>
    <n v="0"/>
    <m/>
    <m/>
    <m/>
    <m/>
    <m/>
    <m/>
    <m/>
    <m/>
    <m/>
    <m/>
    <n v="0"/>
    <n v="0"/>
  </r>
  <r>
    <x v="3"/>
    <x v="22"/>
    <s v="Tue"/>
    <x v="1"/>
    <n v="5"/>
    <n v="60"/>
    <n v="300"/>
    <m/>
    <m/>
    <n v="0"/>
    <m/>
    <m/>
    <m/>
    <m/>
    <m/>
    <m/>
    <m/>
    <m/>
    <m/>
    <m/>
    <n v="0"/>
    <n v="300"/>
  </r>
  <r>
    <x v="3"/>
    <x v="22"/>
    <s v="Tue"/>
    <x v="2"/>
    <m/>
    <m/>
    <n v="0"/>
    <n v="7"/>
    <n v="70"/>
    <n v="490"/>
    <m/>
    <m/>
    <m/>
    <m/>
    <m/>
    <m/>
    <m/>
    <m/>
    <m/>
    <m/>
    <n v="0"/>
    <n v="490"/>
  </r>
  <r>
    <x v="3"/>
    <x v="22"/>
    <s v="Tue"/>
    <x v="3"/>
    <m/>
    <m/>
    <n v="0"/>
    <n v="7"/>
    <n v="70"/>
    <n v="490"/>
    <m/>
    <m/>
    <m/>
    <m/>
    <m/>
    <m/>
    <m/>
    <m/>
    <m/>
    <m/>
    <n v="0"/>
    <n v="490"/>
  </r>
  <r>
    <x v="3"/>
    <x v="22"/>
    <s v="Tue"/>
    <x v="4"/>
    <m/>
    <m/>
    <n v="0"/>
    <m/>
    <m/>
    <n v="0"/>
    <m/>
    <m/>
    <m/>
    <m/>
    <m/>
    <m/>
    <m/>
    <m/>
    <m/>
    <m/>
    <n v="0"/>
    <n v="0"/>
  </r>
  <r>
    <x v="3"/>
    <x v="22"/>
    <s v="Tue"/>
    <x v="5"/>
    <m/>
    <m/>
    <n v="0"/>
    <m/>
    <m/>
    <n v="0"/>
    <m/>
    <m/>
    <m/>
    <m/>
    <m/>
    <m/>
    <m/>
    <m/>
    <m/>
    <m/>
    <n v="0"/>
    <n v="0"/>
  </r>
  <r>
    <x v="3"/>
    <x v="22"/>
    <s v="Tue"/>
    <x v="6"/>
    <n v="5"/>
    <n v="60"/>
    <n v="300"/>
    <m/>
    <m/>
    <n v="0"/>
    <m/>
    <m/>
    <m/>
    <m/>
    <m/>
    <m/>
    <m/>
    <m/>
    <m/>
    <m/>
    <n v="0"/>
    <n v="300"/>
  </r>
  <r>
    <x v="3"/>
    <x v="22"/>
    <s v="Tue"/>
    <x v="7"/>
    <n v="7"/>
    <n v="60"/>
    <n v="420"/>
    <m/>
    <m/>
    <n v="0"/>
    <m/>
    <m/>
    <m/>
    <m/>
    <m/>
    <m/>
    <m/>
    <m/>
    <m/>
    <m/>
    <n v="0"/>
    <n v="420"/>
  </r>
  <r>
    <x v="3"/>
    <x v="22"/>
    <s v="Tue"/>
    <x v="8"/>
    <m/>
    <m/>
    <n v="0"/>
    <m/>
    <m/>
    <n v="0"/>
    <m/>
    <m/>
    <m/>
    <m/>
    <m/>
    <m/>
    <m/>
    <m/>
    <m/>
    <m/>
    <n v="0"/>
    <n v="0"/>
  </r>
  <r>
    <x v="3"/>
    <x v="22"/>
    <s v="Tue"/>
    <x v="9"/>
    <n v="8"/>
    <n v="60"/>
    <n v="480"/>
    <n v="8"/>
    <n v="70"/>
    <n v="560"/>
    <m/>
    <m/>
    <m/>
    <m/>
    <m/>
    <m/>
    <m/>
    <m/>
    <m/>
    <m/>
    <n v="0"/>
    <n v="1040"/>
  </r>
  <r>
    <x v="3"/>
    <x v="22"/>
    <s v="Tue"/>
    <x v="10"/>
    <m/>
    <m/>
    <n v="0"/>
    <m/>
    <m/>
    <n v="0"/>
    <m/>
    <m/>
    <m/>
    <m/>
    <m/>
    <m/>
    <m/>
    <m/>
    <m/>
    <m/>
    <n v="0"/>
    <n v="0"/>
  </r>
  <r>
    <x v="3"/>
    <x v="22"/>
    <s v="Tue"/>
    <x v="11"/>
    <m/>
    <m/>
    <n v="0"/>
    <m/>
    <m/>
    <n v="0"/>
    <m/>
    <m/>
    <m/>
    <m/>
    <m/>
    <m/>
    <m/>
    <m/>
    <m/>
    <m/>
    <n v="0"/>
    <n v="0"/>
  </r>
  <r>
    <x v="3"/>
    <x v="22"/>
    <s v="Tue"/>
    <x v="12"/>
    <n v="7"/>
    <n v="60"/>
    <n v="420"/>
    <m/>
    <m/>
    <n v="0"/>
    <m/>
    <m/>
    <m/>
    <m/>
    <m/>
    <m/>
    <m/>
    <m/>
    <m/>
    <m/>
    <n v="0"/>
    <n v="420"/>
  </r>
  <r>
    <x v="3"/>
    <x v="22"/>
    <s v="Tue"/>
    <x v="13"/>
    <n v="7"/>
    <n v="60"/>
    <n v="420"/>
    <m/>
    <m/>
    <n v="0"/>
    <m/>
    <m/>
    <m/>
    <m/>
    <m/>
    <m/>
    <m/>
    <m/>
    <m/>
    <m/>
    <n v="0"/>
    <n v="420"/>
  </r>
  <r>
    <x v="3"/>
    <x v="22"/>
    <s v="Tue"/>
    <x v="14"/>
    <m/>
    <m/>
    <n v="0"/>
    <m/>
    <m/>
    <n v="0"/>
    <m/>
    <m/>
    <m/>
    <m/>
    <m/>
    <m/>
    <m/>
    <m/>
    <m/>
    <m/>
    <n v="0"/>
    <n v="0"/>
  </r>
  <r>
    <x v="3"/>
    <x v="22"/>
    <s v="Tue"/>
    <x v="15"/>
    <n v="8"/>
    <n v="60"/>
    <n v="480"/>
    <n v="8"/>
    <n v="70"/>
    <n v="560"/>
    <m/>
    <m/>
    <m/>
    <m/>
    <m/>
    <m/>
    <m/>
    <m/>
    <m/>
    <m/>
    <n v="0"/>
    <n v="1040"/>
  </r>
  <r>
    <x v="3"/>
    <x v="22"/>
    <s v="Tue"/>
    <x v="16"/>
    <m/>
    <m/>
    <n v="0"/>
    <m/>
    <m/>
    <n v="0"/>
    <m/>
    <m/>
    <m/>
    <m/>
    <m/>
    <m/>
    <m/>
    <m/>
    <m/>
    <m/>
    <n v="0"/>
    <n v="0"/>
  </r>
  <r>
    <x v="3"/>
    <x v="22"/>
    <s v="Tue"/>
    <x v="17"/>
    <m/>
    <m/>
    <n v="0"/>
    <n v="7"/>
    <n v="70"/>
    <n v="490"/>
    <m/>
    <m/>
    <m/>
    <m/>
    <m/>
    <m/>
    <m/>
    <m/>
    <m/>
    <m/>
    <n v="0"/>
    <n v="490"/>
  </r>
  <r>
    <x v="3"/>
    <x v="22"/>
    <s v="Tue"/>
    <x v="18"/>
    <m/>
    <m/>
    <n v="0"/>
    <m/>
    <m/>
    <n v="0"/>
    <m/>
    <m/>
    <m/>
    <m/>
    <m/>
    <m/>
    <m/>
    <m/>
    <m/>
    <m/>
    <n v="0"/>
    <n v="0"/>
  </r>
  <r>
    <x v="3"/>
    <x v="22"/>
    <s v="Tue"/>
    <x v="19"/>
    <m/>
    <m/>
    <n v="0"/>
    <n v="7"/>
    <n v="70"/>
    <n v="490"/>
    <m/>
    <m/>
    <m/>
    <m/>
    <m/>
    <m/>
    <m/>
    <m/>
    <m/>
    <m/>
    <n v="0"/>
    <n v="490"/>
  </r>
  <r>
    <x v="3"/>
    <x v="22"/>
    <s v="Tue"/>
    <x v="20"/>
    <m/>
    <m/>
    <n v="0"/>
    <m/>
    <m/>
    <n v="0"/>
    <m/>
    <m/>
    <m/>
    <m/>
    <m/>
    <m/>
    <m/>
    <m/>
    <m/>
    <m/>
    <n v="0"/>
    <n v="0"/>
  </r>
  <r>
    <x v="3"/>
    <x v="22"/>
    <s v="Tue"/>
    <x v="21"/>
    <m/>
    <m/>
    <n v="0"/>
    <m/>
    <m/>
    <n v="0"/>
    <m/>
    <m/>
    <m/>
    <m/>
    <m/>
    <m/>
    <m/>
    <m/>
    <m/>
    <m/>
    <n v="0"/>
    <n v="0"/>
  </r>
  <r>
    <x v="3"/>
    <x v="23"/>
    <s v="Wed"/>
    <x v="0"/>
    <m/>
    <m/>
    <n v="0"/>
    <n v="8"/>
    <n v="100"/>
    <n v="800"/>
    <m/>
    <m/>
    <m/>
    <m/>
    <m/>
    <m/>
    <m/>
    <m/>
    <m/>
    <m/>
    <n v="0"/>
    <n v="800"/>
  </r>
  <r>
    <x v="3"/>
    <x v="23"/>
    <s v="Wed"/>
    <x v="1"/>
    <m/>
    <m/>
    <n v="0"/>
    <m/>
    <m/>
    <n v="0"/>
    <m/>
    <m/>
    <m/>
    <m/>
    <m/>
    <m/>
    <m/>
    <m/>
    <m/>
    <m/>
    <n v="0"/>
    <n v="0"/>
  </r>
  <r>
    <x v="3"/>
    <x v="23"/>
    <s v="Wed"/>
    <x v="2"/>
    <m/>
    <m/>
    <n v="0"/>
    <m/>
    <m/>
    <n v="0"/>
    <m/>
    <m/>
    <m/>
    <m/>
    <m/>
    <m/>
    <m/>
    <m/>
    <m/>
    <m/>
    <n v="0"/>
    <n v="0"/>
  </r>
  <r>
    <x v="3"/>
    <x v="23"/>
    <s v="Wed"/>
    <x v="3"/>
    <m/>
    <m/>
    <n v="0"/>
    <m/>
    <m/>
    <n v="0"/>
    <m/>
    <m/>
    <m/>
    <m/>
    <m/>
    <m/>
    <m/>
    <m/>
    <m/>
    <m/>
    <n v="0"/>
    <n v="0"/>
  </r>
  <r>
    <x v="3"/>
    <x v="23"/>
    <s v="Wed"/>
    <x v="4"/>
    <m/>
    <m/>
    <n v="0"/>
    <n v="7"/>
    <n v="100"/>
    <n v="700"/>
    <m/>
    <m/>
    <m/>
    <m/>
    <m/>
    <m/>
    <m/>
    <m/>
    <m/>
    <m/>
    <n v="0"/>
    <n v="700"/>
  </r>
  <r>
    <x v="3"/>
    <x v="23"/>
    <s v="Wed"/>
    <x v="5"/>
    <m/>
    <m/>
    <n v="0"/>
    <m/>
    <m/>
    <n v="0"/>
    <m/>
    <m/>
    <m/>
    <m/>
    <m/>
    <m/>
    <m/>
    <m/>
    <m/>
    <m/>
    <n v="0"/>
    <n v="0"/>
  </r>
  <r>
    <x v="3"/>
    <x v="23"/>
    <s v="Wed"/>
    <x v="6"/>
    <m/>
    <m/>
    <n v="0"/>
    <n v="8"/>
    <n v="100"/>
    <n v="800"/>
    <m/>
    <m/>
    <m/>
    <m/>
    <m/>
    <m/>
    <m/>
    <m/>
    <m/>
    <m/>
    <n v="0"/>
    <n v="800"/>
  </r>
  <r>
    <x v="3"/>
    <x v="23"/>
    <s v="Wed"/>
    <x v="7"/>
    <m/>
    <m/>
    <n v="0"/>
    <n v="8"/>
    <n v="100"/>
    <n v="800"/>
    <m/>
    <m/>
    <m/>
    <m/>
    <m/>
    <m/>
    <m/>
    <m/>
    <m/>
    <m/>
    <n v="0"/>
    <n v="800"/>
  </r>
  <r>
    <x v="3"/>
    <x v="23"/>
    <s v="Wed"/>
    <x v="8"/>
    <m/>
    <m/>
    <n v="0"/>
    <m/>
    <m/>
    <n v="0"/>
    <m/>
    <m/>
    <m/>
    <m/>
    <m/>
    <m/>
    <m/>
    <m/>
    <m/>
    <m/>
    <n v="0"/>
    <n v="0"/>
  </r>
  <r>
    <x v="3"/>
    <x v="23"/>
    <s v="Wed"/>
    <x v="9"/>
    <m/>
    <m/>
    <n v="0"/>
    <n v="8"/>
    <n v="100"/>
    <n v="800"/>
    <m/>
    <m/>
    <m/>
    <m/>
    <m/>
    <m/>
    <m/>
    <m/>
    <m/>
    <m/>
    <n v="0"/>
    <n v="800"/>
  </r>
  <r>
    <x v="3"/>
    <x v="23"/>
    <s v="Wed"/>
    <x v="10"/>
    <m/>
    <m/>
    <n v="0"/>
    <n v="9"/>
    <n v="100"/>
    <n v="900"/>
    <m/>
    <m/>
    <m/>
    <m/>
    <m/>
    <m/>
    <m/>
    <m/>
    <m/>
    <m/>
    <n v="0"/>
    <n v="900"/>
  </r>
  <r>
    <x v="3"/>
    <x v="23"/>
    <s v="Wed"/>
    <x v="11"/>
    <m/>
    <m/>
    <n v="0"/>
    <m/>
    <m/>
    <n v="0"/>
    <m/>
    <m/>
    <m/>
    <m/>
    <m/>
    <m/>
    <m/>
    <m/>
    <m/>
    <m/>
    <n v="0"/>
    <n v="0"/>
  </r>
  <r>
    <x v="3"/>
    <x v="23"/>
    <s v="Wed"/>
    <x v="12"/>
    <m/>
    <m/>
    <n v="0"/>
    <n v="5"/>
    <n v="100"/>
    <n v="500"/>
    <m/>
    <m/>
    <m/>
    <m/>
    <m/>
    <m/>
    <m/>
    <m/>
    <m/>
    <m/>
    <n v="0"/>
    <n v="500"/>
  </r>
  <r>
    <x v="3"/>
    <x v="23"/>
    <s v="Wed"/>
    <x v="13"/>
    <m/>
    <m/>
    <n v="0"/>
    <m/>
    <m/>
    <n v="0"/>
    <m/>
    <m/>
    <m/>
    <m/>
    <m/>
    <m/>
    <m/>
    <m/>
    <m/>
    <m/>
    <n v="0"/>
    <n v="0"/>
  </r>
  <r>
    <x v="3"/>
    <x v="23"/>
    <s v="Wed"/>
    <x v="14"/>
    <m/>
    <m/>
    <n v="0"/>
    <m/>
    <m/>
    <n v="0"/>
    <m/>
    <m/>
    <m/>
    <m/>
    <m/>
    <m/>
    <m/>
    <m/>
    <m/>
    <m/>
    <n v="0"/>
    <n v="0"/>
  </r>
  <r>
    <x v="3"/>
    <x v="23"/>
    <s v="Wed"/>
    <x v="15"/>
    <m/>
    <m/>
    <n v="0"/>
    <n v="8"/>
    <n v="100"/>
    <n v="800"/>
    <m/>
    <m/>
    <m/>
    <m/>
    <m/>
    <m/>
    <m/>
    <m/>
    <m/>
    <m/>
    <n v="0"/>
    <n v="800"/>
  </r>
  <r>
    <x v="3"/>
    <x v="23"/>
    <s v="Wed"/>
    <x v="16"/>
    <m/>
    <m/>
    <n v="0"/>
    <m/>
    <m/>
    <n v="0"/>
    <m/>
    <m/>
    <m/>
    <m/>
    <m/>
    <m/>
    <m/>
    <m/>
    <m/>
    <m/>
    <n v="0"/>
    <n v="0"/>
  </r>
  <r>
    <x v="3"/>
    <x v="23"/>
    <s v="Wed"/>
    <x v="17"/>
    <m/>
    <m/>
    <n v="0"/>
    <n v="8"/>
    <n v="100"/>
    <n v="800"/>
    <m/>
    <m/>
    <m/>
    <m/>
    <m/>
    <m/>
    <m/>
    <m/>
    <m/>
    <m/>
    <n v="0"/>
    <n v="800"/>
  </r>
  <r>
    <x v="3"/>
    <x v="23"/>
    <s v="Wed"/>
    <x v="18"/>
    <m/>
    <m/>
    <n v="0"/>
    <m/>
    <m/>
    <n v="0"/>
    <m/>
    <m/>
    <m/>
    <m/>
    <m/>
    <m/>
    <m/>
    <m/>
    <m/>
    <m/>
    <n v="0"/>
    <n v="0"/>
  </r>
  <r>
    <x v="3"/>
    <x v="23"/>
    <s v="Wed"/>
    <x v="19"/>
    <m/>
    <m/>
    <n v="0"/>
    <n v="7"/>
    <n v="100"/>
    <n v="700"/>
    <m/>
    <m/>
    <m/>
    <m/>
    <m/>
    <m/>
    <m/>
    <m/>
    <m/>
    <m/>
    <n v="0"/>
    <n v="700"/>
  </r>
  <r>
    <x v="3"/>
    <x v="23"/>
    <s v="Wed"/>
    <x v="20"/>
    <m/>
    <m/>
    <n v="0"/>
    <n v="8"/>
    <n v="100"/>
    <n v="800"/>
    <m/>
    <m/>
    <m/>
    <m/>
    <m/>
    <m/>
    <m/>
    <m/>
    <m/>
    <m/>
    <n v="0"/>
    <n v="800"/>
  </r>
  <r>
    <x v="3"/>
    <x v="23"/>
    <s v="Wed"/>
    <x v="21"/>
    <m/>
    <m/>
    <n v="0"/>
    <m/>
    <m/>
    <n v="0"/>
    <m/>
    <m/>
    <m/>
    <m/>
    <m/>
    <m/>
    <m/>
    <m/>
    <m/>
    <m/>
    <n v="0"/>
    <n v="0"/>
  </r>
  <r>
    <x v="3"/>
    <x v="24"/>
    <s v="Thu"/>
    <x v="0"/>
    <m/>
    <m/>
    <n v="0"/>
    <m/>
    <m/>
    <n v="0"/>
    <m/>
    <m/>
    <m/>
    <m/>
    <m/>
    <m/>
    <m/>
    <m/>
    <m/>
    <m/>
    <n v="0"/>
    <n v="0"/>
  </r>
  <r>
    <x v="3"/>
    <x v="24"/>
    <s v="Thu"/>
    <x v="1"/>
    <m/>
    <m/>
    <n v="0"/>
    <m/>
    <m/>
    <n v="0"/>
    <m/>
    <m/>
    <m/>
    <m/>
    <m/>
    <m/>
    <m/>
    <m/>
    <m/>
    <m/>
    <n v="0"/>
    <n v="0"/>
  </r>
  <r>
    <x v="3"/>
    <x v="24"/>
    <s v="Thu"/>
    <x v="2"/>
    <m/>
    <m/>
    <n v="0"/>
    <m/>
    <m/>
    <n v="0"/>
    <m/>
    <m/>
    <m/>
    <m/>
    <m/>
    <m/>
    <m/>
    <m/>
    <m/>
    <m/>
    <n v="0"/>
    <n v="0"/>
  </r>
  <r>
    <x v="3"/>
    <x v="24"/>
    <s v="Thu"/>
    <x v="3"/>
    <m/>
    <m/>
    <n v="0"/>
    <m/>
    <m/>
    <n v="0"/>
    <m/>
    <m/>
    <m/>
    <m/>
    <m/>
    <m/>
    <m/>
    <m/>
    <m/>
    <m/>
    <n v="0"/>
    <n v="0"/>
  </r>
  <r>
    <x v="3"/>
    <x v="24"/>
    <s v="Thu"/>
    <x v="4"/>
    <m/>
    <m/>
    <n v="0"/>
    <n v="0.5"/>
    <n v="60"/>
    <n v="30"/>
    <m/>
    <m/>
    <m/>
    <m/>
    <m/>
    <m/>
    <m/>
    <m/>
    <m/>
    <m/>
    <n v="0"/>
    <n v="30"/>
  </r>
  <r>
    <x v="3"/>
    <x v="24"/>
    <s v="Thu"/>
    <x v="5"/>
    <m/>
    <m/>
    <n v="0"/>
    <m/>
    <m/>
    <n v="0"/>
    <m/>
    <m/>
    <m/>
    <m/>
    <m/>
    <m/>
    <m/>
    <m/>
    <m/>
    <m/>
    <n v="0"/>
    <n v="0"/>
  </r>
  <r>
    <x v="3"/>
    <x v="24"/>
    <s v="Thu"/>
    <x v="6"/>
    <n v="2"/>
    <n v="40"/>
    <n v="80"/>
    <m/>
    <m/>
    <n v="0"/>
    <m/>
    <m/>
    <m/>
    <m/>
    <m/>
    <m/>
    <m/>
    <m/>
    <m/>
    <m/>
    <n v="0"/>
    <n v="80"/>
  </r>
  <r>
    <x v="3"/>
    <x v="24"/>
    <s v="Thu"/>
    <x v="7"/>
    <m/>
    <m/>
    <n v="0"/>
    <n v="1"/>
    <n v="60"/>
    <n v="60"/>
    <m/>
    <m/>
    <m/>
    <m/>
    <m/>
    <m/>
    <m/>
    <m/>
    <m/>
    <m/>
    <n v="0"/>
    <n v="60"/>
  </r>
  <r>
    <x v="3"/>
    <x v="24"/>
    <s v="Thu"/>
    <x v="8"/>
    <m/>
    <m/>
    <n v="0"/>
    <m/>
    <m/>
    <n v="0"/>
    <m/>
    <m/>
    <m/>
    <m/>
    <m/>
    <m/>
    <m/>
    <m/>
    <m/>
    <m/>
    <n v="0"/>
    <n v="0"/>
  </r>
  <r>
    <x v="3"/>
    <x v="24"/>
    <s v="Thu"/>
    <x v="9"/>
    <m/>
    <m/>
    <n v="0"/>
    <n v="2"/>
    <n v="60"/>
    <n v="120"/>
    <m/>
    <m/>
    <m/>
    <m/>
    <m/>
    <m/>
    <m/>
    <m/>
    <m/>
    <m/>
    <n v="0"/>
    <n v="120"/>
  </r>
  <r>
    <x v="3"/>
    <x v="24"/>
    <s v="Thu"/>
    <x v="10"/>
    <n v="5"/>
    <n v="40"/>
    <n v="200"/>
    <n v="2"/>
    <n v="60"/>
    <n v="120"/>
    <m/>
    <m/>
    <m/>
    <m/>
    <m/>
    <m/>
    <m/>
    <m/>
    <m/>
    <m/>
    <n v="0"/>
    <n v="320"/>
  </r>
  <r>
    <x v="3"/>
    <x v="24"/>
    <s v="Thu"/>
    <x v="11"/>
    <m/>
    <m/>
    <n v="0"/>
    <m/>
    <m/>
    <n v="0"/>
    <m/>
    <m/>
    <m/>
    <m/>
    <m/>
    <m/>
    <m/>
    <m/>
    <m/>
    <m/>
    <n v="0"/>
    <n v="0"/>
  </r>
  <r>
    <x v="3"/>
    <x v="24"/>
    <s v="Thu"/>
    <x v="12"/>
    <m/>
    <m/>
    <n v="0"/>
    <m/>
    <m/>
    <n v="0"/>
    <m/>
    <m/>
    <m/>
    <m/>
    <m/>
    <m/>
    <m/>
    <m/>
    <m/>
    <m/>
    <n v="0"/>
    <n v="0"/>
  </r>
  <r>
    <x v="3"/>
    <x v="24"/>
    <s v="Thu"/>
    <x v="13"/>
    <m/>
    <m/>
    <n v="0"/>
    <m/>
    <m/>
    <n v="0"/>
    <m/>
    <m/>
    <m/>
    <m/>
    <m/>
    <m/>
    <m/>
    <m/>
    <m/>
    <m/>
    <n v="0"/>
    <n v="0"/>
  </r>
  <r>
    <x v="3"/>
    <x v="24"/>
    <s v="Thu"/>
    <x v="14"/>
    <m/>
    <m/>
    <n v="0"/>
    <m/>
    <m/>
    <n v="0"/>
    <m/>
    <m/>
    <m/>
    <m/>
    <m/>
    <m/>
    <m/>
    <m/>
    <m/>
    <m/>
    <n v="0"/>
    <n v="0"/>
  </r>
  <r>
    <x v="3"/>
    <x v="24"/>
    <s v="Thu"/>
    <x v="15"/>
    <n v="5"/>
    <n v="40"/>
    <n v="200"/>
    <n v="1"/>
    <n v="60"/>
    <n v="60"/>
    <m/>
    <m/>
    <m/>
    <m/>
    <m/>
    <m/>
    <m/>
    <m/>
    <m/>
    <m/>
    <n v="0"/>
    <n v="260"/>
  </r>
  <r>
    <x v="3"/>
    <x v="24"/>
    <s v="Thu"/>
    <x v="16"/>
    <m/>
    <m/>
    <n v="0"/>
    <m/>
    <m/>
    <n v="0"/>
    <m/>
    <m/>
    <m/>
    <m/>
    <m/>
    <m/>
    <m/>
    <m/>
    <m/>
    <m/>
    <n v="0"/>
    <n v="0"/>
  </r>
  <r>
    <x v="3"/>
    <x v="24"/>
    <s v="Thu"/>
    <x v="17"/>
    <m/>
    <m/>
    <n v="0"/>
    <m/>
    <m/>
    <n v="0"/>
    <m/>
    <m/>
    <m/>
    <m/>
    <m/>
    <m/>
    <m/>
    <m/>
    <m/>
    <m/>
    <n v="0"/>
    <n v="0"/>
  </r>
  <r>
    <x v="3"/>
    <x v="24"/>
    <s v="Thu"/>
    <x v="18"/>
    <m/>
    <m/>
    <n v="0"/>
    <n v="2"/>
    <n v="60"/>
    <n v="120"/>
    <m/>
    <m/>
    <m/>
    <m/>
    <m/>
    <m/>
    <m/>
    <m/>
    <m/>
    <m/>
    <n v="0"/>
    <n v="120"/>
  </r>
  <r>
    <x v="3"/>
    <x v="24"/>
    <s v="Thu"/>
    <x v="19"/>
    <m/>
    <m/>
    <n v="0"/>
    <n v="1"/>
    <n v="60"/>
    <n v="60"/>
    <m/>
    <m/>
    <m/>
    <m/>
    <m/>
    <m/>
    <m/>
    <m/>
    <m/>
    <m/>
    <n v="0"/>
    <n v="60"/>
  </r>
  <r>
    <x v="3"/>
    <x v="24"/>
    <s v="Thu"/>
    <x v="20"/>
    <m/>
    <m/>
    <n v="0"/>
    <n v="1"/>
    <n v="60"/>
    <n v="60"/>
    <m/>
    <m/>
    <m/>
    <m/>
    <m/>
    <m/>
    <m/>
    <m/>
    <m/>
    <m/>
    <n v="0"/>
    <n v="60"/>
  </r>
  <r>
    <x v="3"/>
    <x v="24"/>
    <s v="Thu"/>
    <x v="21"/>
    <m/>
    <m/>
    <n v="0"/>
    <m/>
    <m/>
    <n v="0"/>
    <m/>
    <m/>
    <m/>
    <m/>
    <m/>
    <m/>
    <m/>
    <m/>
    <m/>
    <m/>
    <n v="0"/>
    <n v="0"/>
  </r>
  <r>
    <x v="3"/>
    <x v="25"/>
    <s v="Fri"/>
    <x v="0"/>
    <m/>
    <m/>
    <n v="0"/>
    <m/>
    <m/>
    <n v="0"/>
    <m/>
    <m/>
    <m/>
    <m/>
    <m/>
    <m/>
    <m/>
    <m/>
    <m/>
    <m/>
    <n v="0"/>
    <n v="0"/>
  </r>
  <r>
    <x v="3"/>
    <x v="25"/>
    <s v="Fri"/>
    <x v="1"/>
    <m/>
    <m/>
    <n v="0"/>
    <m/>
    <m/>
    <n v="0"/>
    <m/>
    <m/>
    <m/>
    <m/>
    <m/>
    <m/>
    <m/>
    <m/>
    <m/>
    <m/>
    <n v="0"/>
    <n v="0"/>
  </r>
  <r>
    <x v="3"/>
    <x v="25"/>
    <s v="Fri"/>
    <x v="2"/>
    <m/>
    <m/>
    <n v="0"/>
    <m/>
    <m/>
    <n v="0"/>
    <m/>
    <m/>
    <m/>
    <m/>
    <m/>
    <m/>
    <m/>
    <m/>
    <m/>
    <m/>
    <n v="0"/>
    <n v="0"/>
  </r>
  <r>
    <x v="3"/>
    <x v="25"/>
    <s v="Fri"/>
    <x v="3"/>
    <m/>
    <m/>
    <n v="0"/>
    <m/>
    <m/>
    <n v="0"/>
    <m/>
    <m/>
    <m/>
    <m/>
    <m/>
    <m/>
    <m/>
    <m/>
    <m/>
    <m/>
    <n v="0"/>
    <n v="0"/>
  </r>
  <r>
    <x v="3"/>
    <x v="25"/>
    <s v="Fri"/>
    <x v="4"/>
    <m/>
    <m/>
    <n v="0"/>
    <m/>
    <m/>
    <n v="0"/>
    <m/>
    <m/>
    <m/>
    <m/>
    <m/>
    <m/>
    <m/>
    <m/>
    <m/>
    <m/>
    <n v="0"/>
    <n v="0"/>
  </r>
  <r>
    <x v="3"/>
    <x v="25"/>
    <s v="Fri"/>
    <x v="5"/>
    <m/>
    <m/>
    <n v="0"/>
    <m/>
    <m/>
    <n v="0"/>
    <m/>
    <m/>
    <m/>
    <m/>
    <m/>
    <m/>
    <m/>
    <m/>
    <m/>
    <m/>
    <n v="0"/>
    <n v="0"/>
  </r>
  <r>
    <x v="3"/>
    <x v="25"/>
    <s v="Fri"/>
    <x v="6"/>
    <m/>
    <m/>
    <n v="0"/>
    <m/>
    <m/>
    <n v="0"/>
    <m/>
    <m/>
    <m/>
    <m/>
    <m/>
    <m/>
    <m/>
    <m/>
    <m/>
    <m/>
    <n v="0"/>
    <n v="0"/>
  </r>
  <r>
    <x v="3"/>
    <x v="25"/>
    <s v="Fri"/>
    <x v="7"/>
    <m/>
    <m/>
    <n v="0"/>
    <m/>
    <m/>
    <n v="0"/>
    <m/>
    <m/>
    <m/>
    <m/>
    <m/>
    <m/>
    <m/>
    <m/>
    <m/>
    <m/>
    <n v="0"/>
    <n v="0"/>
  </r>
  <r>
    <x v="3"/>
    <x v="25"/>
    <s v="Fri"/>
    <x v="8"/>
    <m/>
    <m/>
    <n v="0"/>
    <m/>
    <m/>
    <n v="0"/>
    <m/>
    <m/>
    <m/>
    <m/>
    <m/>
    <m/>
    <m/>
    <m/>
    <m/>
    <m/>
    <n v="0"/>
    <n v="0"/>
  </r>
  <r>
    <x v="3"/>
    <x v="25"/>
    <s v="Fri"/>
    <x v="9"/>
    <m/>
    <m/>
    <n v="0"/>
    <m/>
    <m/>
    <n v="0"/>
    <m/>
    <m/>
    <m/>
    <m/>
    <m/>
    <m/>
    <m/>
    <m/>
    <m/>
    <m/>
    <n v="0"/>
    <n v="0"/>
  </r>
  <r>
    <x v="3"/>
    <x v="25"/>
    <s v="Fri"/>
    <x v="10"/>
    <m/>
    <m/>
    <n v="0"/>
    <m/>
    <m/>
    <n v="0"/>
    <m/>
    <m/>
    <m/>
    <m/>
    <m/>
    <m/>
    <m/>
    <m/>
    <m/>
    <m/>
    <n v="0"/>
    <n v="0"/>
  </r>
  <r>
    <x v="3"/>
    <x v="25"/>
    <s v="Fri"/>
    <x v="11"/>
    <m/>
    <m/>
    <n v="0"/>
    <m/>
    <m/>
    <n v="0"/>
    <m/>
    <m/>
    <m/>
    <m/>
    <m/>
    <m/>
    <m/>
    <m/>
    <m/>
    <m/>
    <n v="0"/>
    <n v="0"/>
  </r>
  <r>
    <x v="3"/>
    <x v="25"/>
    <s v="Fri"/>
    <x v="12"/>
    <m/>
    <m/>
    <n v="0"/>
    <m/>
    <m/>
    <n v="0"/>
    <m/>
    <m/>
    <m/>
    <m/>
    <m/>
    <m/>
    <m/>
    <m/>
    <m/>
    <m/>
    <n v="0"/>
    <n v="0"/>
  </r>
  <r>
    <x v="3"/>
    <x v="25"/>
    <s v="Fri"/>
    <x v="13"/>
    <m/>
    <m/>
    <n v="0"/>
    <m/>
    <m/>
    <n v="0"/>
    <m/>
    <m/>
    <m/>
    <m/>
    <m/>
    <m/>
    <m/>
    <m/>
    <m/>
    <m/>
    <n v="0"/>
    <n v="0"/>
  </r>
  <r>
    <x v="3"/>
    <x v="25"/>
    <s v="Fri"/>
    <x v="14"/>
    <m/>
    <m/>
    <n v="0"/>
    <m/>
    <m/>
    <n v="0"/>
    <m/>
    <m/>
    <m/>
    <m/>
    <m/>
    <m/>
    <m/>
    <m/>
    <m/>
    <m/>
    <n v="0"/>
    <n v="0"/>
  </r>
  <r>
    <x v="3"/>
    <x v="25"/>
    <s v="Fri"/>
    <x v="15"/>
    <m/>
    <m/>
    <n v="0"/>
    <m/>
    <m/>
    <n v="0"/>
    <m/>
    <m/>
    <m/>
    <m/>
    <m/>
    <m/>
    <m/>
    <m/>
    <m/>
    <m/>
    <n v="0"/>
    <n v="0"/>
  </r>
  <r>
    <x v="3"/>
    <x v="25"/>
    <s v="Fri"/>
    <x v="16"/>
    <m/>
    <m/>
    <n v="0"/>
    <m/>
    <m/>
    <n v="0"/>
    <m/>
    <m/>
    <m/>
    <m/>
    <m/>
    <m/>
    <m/>
    <m/>
    <m/>
    <m/>
    <n v="0"/>
    <n v="0"/>
  </r>
  <r>
    <x v="3"/>
    <x v="25"/>
    <s v="Fri"/>
    <x v="17"/>
    <m/>
    <m/>
    <n v="0"/>
    <m/>
    <m/>
    <n v="0"/>
    <m/>
    <m/>
    <m/>
    <m/>
    <m/>
    <m/>
    <m/>
    <m/>
    <m/>
    <m/>
    <n v="0"/>
    <n v="0"/>
  </r>
  <r>
    <x v="3"/>
    <x v="25"/>
    <s v="Fri"/>
    <x v="18"/>
    <m/>
    <m/>
    <n v="0"/>
    <m/>
    <m/>
    <n v="0"/>
    <m/>
    <m/>
    <m/>
    <m/>
    <m/>
    <m/>
    <m/>
    <m/>
    <m/>
    <m/>
    <n v="0"/>
    <n v="0"/>
  </r>
  <r>
    <x v="3"/>
    <x v="25"/>
    <s v="Fri"/>
    <x v="19"/>
    <m/>
    <m/>
    <n v="0"/>
    <m/>
    <m/>
    <n v="0"/>
    <m/>
    <m/>
    <m/>
    <m/>
    <m/>
    <m/>
    <m/>
    <m/>
    <m/>
    <m/>
    <n v="0"/>
    <n v="0"/>
  </r>
  <r>
    <x v="3"/>
    <x v="25"/>
    <s v="Fri"/>
    <x v="20"/>
    <m/>
    <m/>
    <n v="0"/>
    <m/>
    <m/>
    <n v="0"/>
    <m/>
    <m/>
    <m/>
    <m/>
    <m/>
    <m/>
    <m/>
    <m/>
    <m/>
    <m/>
    <n v="0"/>
    <n v="0"/>
  </r>
  <r>
    <x v="3"/>
    <x v="25"/>
    <s v="Fri"/>
    <x v="21"/>
    <m/>
    <m/>
    <n v="0"/>
    <m/>
    <m/>
    <n v="0"/>
    <m/>
    <m/>
    <m/>
    <m/>
    <m/>
    <m/>
    <m/>
    <m/>
    <m/>
    <m/>
    <n v="0"/>
    <n v="0"/>
  </r>
  <r>
    <x v="3"/>
    <x v="26"/>
    <s v="Sat"/>
    <x v="0"/>
    <m/>
    <m/>
    <n v="0"/>
    <m/>
    <m/>
    <n v="0"/>
    <m/>
    <m/>
    <m/>
    <m/>
    <m/>
    <m/>
    <m/>
    <m/>
    <m/>
    <m/>
    <n v="0"/>
    <n v="0"/>
  </r>
  <r>
    <x v="3"/>
    <x v="26"/>
    <s v="Sat"/>
    <x v="1"/>
    <m/>
    <m/>
    <n v="0"/>
    <m/>
    <m/>
    <n v="0"/>
    <n v="5"/>
    <n v="5"/>
    <n v="6"/>
    <n v="7"/>
    <n v="7"/>
    <m/>
    <m/>
    <m/>
    <m/>
    <m/>
    <n v="67"/>
    <n v="67"/>
  </r>
  <r>
    <x v="3"/>
    <x v="26"/>
    <s v="Sat"/>
    <x v="2"/>
    <m/>
    <m/>
    <n v="0"/>
    <m/>
    <m/>
    <n v="0"/>
    <m/>
    <m/>
    <m/>
    <m/>
    <m/>
    <m/>
    <m/>
    <m/>
    <m/>
    <m/>
    <n v="0"/>
    <n v="0"/>
  </r>
  <r>
    <x v="3"/>
    <x v="26"/>
    <s v="Sat"/>
    <x v="3"/>
    <m/>
    <m/>
    <n v="0"/>
    <m/>
    <m/>
    <n v="0"/>
    <n v="7"/>
    <n v="6"/>
    <n v="8"/>
    <n v="14"/>
    <m/>
    <m/>
    <m/>
    <m/>
    <m/>
    <m/>
    <n v="154"/>
    <n v="154"/>
  </r>
  <r>
    <x v="3"/>
    <x v="26"/>
    <s v="Sat"/>
    <x v="4"/>
    <m/>
    <m/>
    <n v="0"/>
    <m/>
    <m/>
    <n v="0"/>
    <n v="8"/>
    <n v="12"/>
    <n v="7"/>
    <n v="4"/>
    <m/>
    <m/>
    <m/>
    <m/>
    <m/>
    <m/>
    <n v="124"/>
    <n v="124"/>
  </r>
  <r>
    <x v="3"/>
    <x v="26"/>
    <s v="Sat"/>
    <x v="5"/>
    <m/>
    <m/>
    <n v="0"/>
    <m/>
    <m/>
    <n v="0"/>
    <n v="9"/>
    <n v="7"/>
    <n v="4"/>
    <n v="7"/>
    <m/>
    <m/>
    <m/>
    <m/>
    <m/>
    <m/>
    <n v="91"/>
    <n v="91"/>
  </r>
  <r>
    <x v="3"/>
    <x v="26"/>
    <s v="Sat"/>
    <x v="6"/>
    <m/>
    <m/>
    <n v="0"/>
    <m/>
    <m/>
    <n v="0"/>
    <n v="7"/>
    <n v="12"/>
    <n v="8"/>
    <n v="12"/>
    <m/>
    <m/>
    <m/>
    <m/>
    <m/>
    <m/>
    <n v="180"/>
    <n v="180"/>
  </r>
  <r>
    <x v="3"/>
    <x v="26"/>
    <s v="Sat"/>
    <x v="7"/>
    <m/>
    <m/>
    <n v="0"/>
    <m/>
    <m/>
    <n v="0"/>
    <m/>
    <m/>
    <m/>
    <m/>
    <m/>
    <m/>
    <m/>
    <m/>
    <m/>
    <m/>
    <n v="0"/>
    <n v="0"/>
  </r>
  <r>
    <x v="3"/>
    <x v="26"/>
    <s v="Sat"/>
    <x v="8"/>
    <m/>
    <m/>
    <n v="0"/>
    <m/>
    <m/>
    <n v="0"/>
    <m/>
    <m/>
    <m/>
    <m/>
    <m/>
    <m/>
    <m/>
    <m/>
    <m/>
    <m/>
    <n v="0"/>
    <n v="0"/>
  </r>
  <r>
    <x v="3"/>
    <x v="26"/>
    <s v="Sat"/>
    <x v="9"/>
    <m/>
    <m/>
    <n v="0"/>
    <m/>
    <m/>
    <n v="0"/>
    <n v="7"/>
    <n v="11"/>
    <n v="8"/>
    <n v="13"/>
    <m/>
    <m/>
    <m/>
    <m/>
    <m/>
    <m/>
    <n v="181"/>
    <n v="181"/>
  </r>
  <r>
    <x v="3"/>
    <x v="26"/>
    <s v="Sat"/>
    <x v="10"/>
    <m/>
    <m/>
    <n v="0"/>
    <m/>
    <m/>
    <n v="0"/>
    <m/>
    <m/>
    <m/>
    <m/>
    <m/>
    <m/>
    <m/>
    <m/>
    <m/>
    <m/>
    <n v="0"/>
    <n v="0"/>
  </r>
  <r>
    <x v="3"/>
    <x v="26"/>
    <s v="Sat"/>
    <x v="11"/>
    <m/>
    <m/>
    <n v="0"/>
    <m/>
    <m/>
    <n v="0"/>
    <m/>
    <m/>
    <m/>
    <m/>
    <m/>
    <m/>
    <m/>
    <m/>
    <m/>
    <m/>
    <n v="0"/>
    <n v="0"/>
  </r>
  <r>
    <x v="3"/>
    <x v="26"/>
    <s v="Sat"/>
    <x v="12"/>
    <m/>
    <m/>
    <n v="0"/>
    <m/>
    <m/>
    <n v="0"/>
    <m/>
    <m/>
    <m/>
    <m/>
    <m/>
    <m/>
    <m/>
    <m/>
    <m/>
    <m/>
    <n v="0"/>
    <n v="0"/>
  </r>
  <r>
    <x v="3"/>
    <x v="26"/>
    <s v="Sat"/>
    <x v="13"/>
    <m/>
    <m/>
    <n v="0"/>
    <m/>
    <m/>
    <n v="0"/>
    <m/>
    <m/>
    <m/>
    <m/>
    <m/>
    <m/>
    <m/>
    <m/>
    <m/>
    <m/>
    <n v="0"/>
    <n v="0"/>
  </r>
  <r>
    <x v="3"/>
    <x v="26"/>
    <s v="Sat"/>
    <x v="14"/>
    <m/>
    <m/>
    <n v="0"/>
    <m/>
    <m/>
    <n v="0"/>
    <m/>
    <m/>
    <m/>
    <m/>
    <m/>
    <m/>
    <m/>
    <m/>
    <m/>
    <m/>
    <n v="0"/>
    <n v="0"/>
  </r>
  <r>
    <x v="3"/>
    <x v="26"/>
    <s v="Sat"/>
    <x v="15"/>
    <m/>
    <m/>
    <n v="0"/>
    <m/>
    <m/>
    <n v="0"/>
    <n v="8"/>
    <n v="14"/>
    <n v="8"/>
    <n v="13"/>
    <m/>
    <m/>
    <m/>
    <m/>
    <m/>
    <m/>
    <n v="216"/>
    <n v="216"/>
  </r>
  <r>
    <x v="3"/>
    <x v="26"/>
    <s v="Sat"/>
    <x v="16"/>
    <m/>
    <m/>
    <n v="0"/>
    <m/>
    <m/>
    <n v="0"/>
    <m/>
    <m/>
    <m/>
    <m/>
    <m/>
    <m/>
    <m/>
    <m/>
    <m/>
    <m/>
    <n v="0"/>
    <n v="0"/>
  </r>
  <r>
    <x v="3"/>
    <x v="26"/>
    <s v="Sat"/>
    <x v="17"/>
    <m/>
    <m/>
    <n v="0"/>
    <m/>
    <m/>
    <n v="0"/>
    <n v="4"/>
    <n v="6"/>
    <n v="9"/>
    <n v="13"/>
    <m/>
    <m/>
    <m/>
    <m/>
    <m/>
    <m/>
    <n v="141"/>
    <n v="141"/>
  </r>
  <r>
    <x v="3"/>
    <x v="26"/>
    <s v="Sat"/>
    <x v="18"/>
    <m/>
    <m/>
    <n v="0"/>
    <m/>
    <m/>
    <n v="0"/>
    <n v="7"/>
    <n v="14"/>
    <n v="7"/>
    <n v="14"/>
    <m/>
    <m/>
    <m/>
    <m/>
    <m/>
    <m/>
    <n v="196"/>
    <n v="196"/>
  </r>
  <r>
    <x v="3"/>
    <x v="26"/>
    <s v="Sat"/>
    <x v="19"/>
    <m/>
    <m/>
    <n v="0"/>
    <m/>
    <m/>
    <n v="0"/>
    <n v="7.5"/>
    <n v="12"/>
    <n v="5"/>
    <n v="2"/>
    <m/>
    <m/>
    <m/>
    <m/>
    <m/>
    <m/>
    <n v="100"/>
    <n v="100"/>
  </r>
  <r>
    <x v="3"/>
    <x v="26"/>
    <s v="Sat"/>
    <x v="20"/>
    <m/>
    <m/>
    <n v="0"/>
    <m/>
    <m/>
    <n v="0"/>
    <n v="8"/>
    <n v="11"/>
    <n v="8"/>
    <n v="14"/>
    <m/>
    <m/>
    <m/>
    <m/>
    <m/>
    <m/>
    <n v="200"/>
    <n v="200"/>
  </r>
  <r>
    <x v="3"/>
    <x v="26"/>
    <s v="Sat"/>
    <x v="21"/>
    <m/>
    <m/>
    <n v="0"/>
    <m/>
    <m/>
    <n v="0"/>
    <m/>
    <m/>
    <m/>
    <m/>
    <m/>
    <m/>
    <m/>
    <m/>
    <m/>
    <m/>
    <n v="0"/>
    <n v="0"/>
  </r>
  <r>
    <x v="3"/>
    <x v="27"/>
    <s v="Sun"/>
    <x v="0"/>
    <m/>
    <m/>
    <n v="0"/>
    <m/>
    <m/>
    <n v="0"/>
    <m/>
    <m/>
    <m/>
    <m/>
    <m/>
    <m/>
    <m/>
    <m/>
    <m/>
    <m/>
    <n v="0"/>
    <n v="0"/>
  </r>
  <r>
    <x v="3"/>
    <x v="27"/>
    <s v="Sun"/>
    <x v="1"/>
    <m/>
    <m/>
    <n v="0"/>
    <m/>
    <m/>
    <n v="0"/>
    <n v="7"/>
    <n v="7"/>
    <n v="7"/>
    <n v="9"/>
    <n v="14"/>
    <m/>
    <m/>
    <m/>
    <m/>
    <m/>
    <n v="112"/>
    <n v="112"/>
  </r>
  <r>
    <x v="3"/>
    <x v="27"/>
    <s v="Sun"/>
    <x v="2"/>
    <m/>
    <m/>
    <n v="0"/>
    <m/>
    <m/>
    <n v="0"/>
    <n v="7"/>
    <n v="9"/>
    <n v="6"/>
    <n v="5"/>
    <n v="8"/>
    <n v="7"/>
    <m/>
    <m/>
    <m/>
    <m/>
    <n v="149"/>
    <n v="149"/>
  </r>
  <r>
    <x v="3"/>
    <x v="27"/>
    <s v="Sun"/>
    <x v="3"/>
    <m/>
    <m/>
    <n v="0"/>
    <m/>
    <m/>
    <n v="0"/>
    <n v="0"/>
    <n v="0"/>
    <n v="6"/>
    <n v="5"/>
    <n v="7"/>
    <n v="7"/>
    <m/>
    <m/>
    <m/>
    <m/>
    <n v="79"/>
    <n v="79"/>
  </r>
  <r>
    <x v="3"/>
    <x v="27"/>
    <s v="Sun"/>
    <x v="4"/>
    <m/>
    <m/>
    <n v="0"/>
    <m/>
    <m/>
    <n v="0"/>
    <n v="7"/>
    <n v="5"/>
    <n v="8"/>
    <n v="7"/>
    <n v="7"/>
    <n v="7"/>
    <m/>
    <m/>
    <m/>
    <m/>
    <n v="140"/>
    <n v="140"/>
  </r>
  <r>
    <x v="3"/>
    <x v="27"/>
    <s v="Sun"/>
    <x v="5"/>
    <m/>
    <m/>
    <n v="0"/>
    <m/>
    <m/>
    <n v="0"/>
    <n v="5"/>
    <n v="7"/>
    <n v="7"/>
    <n v="7"/>
    <n v="8"/>
    <n v="14"/>
    <m/>
    <m/>
    <m/>
    <m/>
    <n v="196"/>
    <n v="196"/>
  </r>
  <r>
    <x v="3"/>
    <x v="27"/>
    <s v="Sun"/>
    <x v="6"/>
    <m/>
    <m/>
    <n v="0"/>
    <m/>
    <m/>
    <n v="0"/>
    <m/>
    <m/>
    <m/>
    <m/>
    <m/>
    <m/>
    <m/>
    <m/>
    <m/>
    <m/>
    <n v="0"/>
    <n v="0"/>
  </r>
  <r>
    <x v="3"/>
    <x v="27"/>
    <s v="Sun"/>
    <x v="7"/>
    <m/>
    <m/>
    <n v="0"/>
    <m/>
    <m/>
    <n v="0"/>
    <n v="8"/>
    <n v="14"/>
    <n v="7"/>
    <n v="9"/>
    <n v="8"/>
    <n v="14"/>
    <m/>
    <m/>
    <m/>
    <m/>
    <n v="287"/>
    <n v="287"/>
  </r>
  <r>
    <x v="3"/>
    <x v="27"/>
    <s v="Sun"/>
    <x v="8"/>
    <m/>
    <m/>
    <n v="0"/>
    <m/>
    <m/>
    <n v="0"/>
    <m/>
    <m/>
    <m/>
    <m/>
    <m/>
    <m/>
    <m/>
    <m/>
    <m/>
    <m/>
    <n v="0"/>
    <n v="0"/>
  </r>
  <r>
    <x v="3"/>
    <x v="27"/>
    <s v="Sun"/>
    <x v="9"/>
    <m/>
    <m/>
    <n v="0"/>
    <m/>
    <m/>
    <n v="0"/>
    <n v="8"/>
    <n v="10"/>
    <n v="8"/>
    <n v="10"/>
    <n v="7"/>
    <n v="10"/>
    <m/>
    <m/>
    <m/>
    <m/>
    <n v="230"/>
    <n v="230"/>
  </r>
  <r>
    <x v="3"/>
    <x v="27"/>
    <s v="Sun"/>
    <x v="10"/>
    <m/>
    <m/>
    <n v="0"/>
    <m/>
    <m/>
    <n v="0"/>
    <n v="8"/>
    <n v="12"/>
    <n v="9"/>
    <n v="17"/>
    <n v="5"/>
    <n v="5"/>
    <m/>
    <m/>
    <m/>
    <m/>
    <n v="274"/>
    <n v="274"/>
  </r>
  <r>
    <x v="3"/>
    <x v="27"/>
    <s v="Sun"/>
    <x v="11"/>
    <m/>
    <m/>
    <n v="0"/>
    <m/>
    <m/>
    <n v="0"/>
    <n v="6"/>
    <n v="7"/>
    <n v="7"/>
    <n v="7"/>
    <n v="5"/>
    <n v="5"/>
    <m/>
    <m/>
    <m/>
    <m/>
    <n v="116"/>
    <n v="116"/>
  </r>
  <r>
    <x v="3"/>
    <x v="27"/>
    <s v="Sun"/>
    <x v="12"/>
    <m/>
    <m/>
    <n v="0"/>
    <m/>
    <m/>
    <n v="0"/>
    <m/>
    <m/>
    <m/>
    <m/>
    <m/>
    <m/>
    <m/>
    <m/>
    <m/>
    <m/>
    <n v="0"/>
    <n v="0"/>
  </r>
  <r>
    <x v="3"/>
    <x v="27"/>
    <s v="Sun"/>
    <x v="13"/>
    <m/>
    <m/>
    <n v="0"/>
    <m/>
    <m/>
    <n v="0"/>
    <m/>
    <m/>
    <m/>
    <m/>
    <m/>
    <m/>
    <m/>
    <m/>
    <m/>
    <m/>
    <n v="0"/>
    <n v="0"/>
  </r>
  <r>
    <x v="3"/>
    <x v="27"/>
    <s v="Sun"/>
    <x v="14"/>
    <m/>
    <m/>
    <n v="0"/>
    <m/>
    <m/>
    <n v="0"/>
    <m/>
    <m/>
    <m/>
    <m/>
    <m/>
    <m/>
    <m/>
    <m/>
    <m/>
    <m/>
    <n v="0"/>
    <n v="0"/>
  </r>
  <r>
    <x v="3"/>
    <x v="27"/>
    <s v="Sun"/>
    <x v="15"/>
    <m/>
    <m/>
    <n v="0"/>
    <m/>
    <m/>
    <n v="0"/>
    <m/>
    <m/>
    <m/>
    <m/>
    <m/>
    <m/>
    <m/>
    <m/>
    <m/>
    <m/>
    <n v="0"/>
    <n v="0"/>
  </r>
  <r>
    <x v="3"/>
    <x v="27"/>
    <s v="Sun"/>
    <x v="16"/>
    <m/>
    <m/>
    <n v="0"/>
    <m/>
    <m/>
    <n v="0"/>
    <m/>
    <m/>
    <m/>
    <m/>
    <m/>
    <m/>
    <m/>
    <m/>
    <m/>
    <m/>
    <n v="0"/>
    <n v="0"/>
  </r>
  <r>
    <x v="3"/>
    <x v="27"/>
    <s v="Sun"/>
    <x v="17"/>
    <m/>
    <m/>
    <n v="0"/>
    <m/>
    <m/>
    <n v="0"/>
    <m/>
    <m/>
    <m/>
    <m/>
    <m/>
    <m/>
    <m/>
    <m/>
    <m/>
    <m/>
    <n v="0"/>
    <n v="0"/>
  </r>
  <r>
    <x v="3"/>
    <x v="27"/>
    <s v="Sun"/>
    <x v="18"/>
    <m/>
    <m/>
    <n v="0"/>
    <m/>
    <m/>
    <n v="0"/>
    <m/>
    <m/>
    <m/>
    <m/>
    <m/>
    <m/>
    <m/>
    <m/>
    <m/>
    <m/>
    <n v="0"/>
    <n v="0"/>
  </r>
  <r>
    <x v="3"/>
    <x v="27"/>
    <s v="Sun"/>
    <x v="19"/>
    <m/>
    <m/>
    <n v="0"/>
    <m/>
    <m/>
    <n v="0"/>
    <n v="8"/>
    <n v="7"/>
    <n v="6"/>
    <n v="7"/>
    <n v="6"/>
    <n v="7"/>
    <m/>
    <m/>
    <m/>
    <m/>
    <n v="140"/>
    <n v="140"/>
  </r>
  <r>
    <x v="3"/>
    <x v="27"/>
    <s v="Sun"/>
    <x v="20"/>
    <m/>
    <m/>
    <n v="0"/>
    <m/>
    <m/>
    <n v="0"/>
    <m/>
    <m/>
    <m/>
    <m/>
    <m/>
    <m/>
    <m/>
    <m/>
    <m/>
    <m/>
    <n v="0"/>
    <n v="0"/>
  </r>
  <r>
    <x v="3"/>
    <x v="27"/>
    <s v="Sun"/>
    <x v="21"/>
    <m/>
    <m/>
    <n v="0"/>
    <m/>
    <m/>
    <n v="0"/>
    <m/>
    <m/>
    <m/>
    <m/>
    <m/>
    <m/>
    <m/>
    <m/>
    <m/>
    <m/>
    <n v="0"/>
    <n v="0"/>
  </r>
  <r>
    <x v="4"/>
    <x v="28"/>
    <s v="Mon"/>
    <x v="0"/>
    <m/>
    <m/>
    <n v="0"/>
    <m/>
    <m/>
    <n v="0"/>
    <m/>
    <m/>
    <m/>
    <m/>
    <m/>
    <m/>
    <m/>
    <m/>
    <m/>
    <m/>
    <n v="0"/>
    <n v="0"/>
  </r>
  <r>
    <x v="4"/>
    <x v="28"/>
    <s v="Mon"/>
    <x v="1"/>
    <m/>
    <m/>
    <n v="0"/>
    <m/>
    <m/>
    <n v="0"/>
    <m/>
    <m/>
    <m/>
    <m/>
    <m/>
    <m/>
    <m/>
    <m/>
    <m/>
    <m/>
    <n v="0"/>
    <n v="0"/>
  </r>
  <r>
    <x v="4"/>
    <x v="28"/>
    <s v="Mon"/>
    <x v="2"/>
    <m/>
    <m/>
    <n v="0"/>
    <m/>
    <m/>
    <n v="0"/>
    <m/>
    <m/>
    <m/>
    <m/>
    <m/>
    <m/>
    <m/>
    <m/>
    <m/>
    <m/>
    <n v="0"/>
    <n v="0"/>
  </r>
  <r>
    <x v="4"/>
    <x v="28"/>
    <s v="Mon"/>
    <x v="3"/>
    <m/>
    <m/>
    <n v="0"/>
    <m/>
    <m/>
    <n v="0"/>
    <m/>
    <m/>
    <m/>
    <m/>
    <m/>
    <m/>
    <m/>
    <m/>
    <m/>
    <m/>
    <n v="0"/>
    <n v="0"/>
  </r>
  <r>
    <x v="4"/>
    <x v="28"/>
    <s v="Mon"/>
    <x v="4"/>
    <m/>
    <m/>
    <n v="0"/>
    <m/>
    <m/>
    <n v="0"/>
    <m/>
    <m/>
    <m/>
    <m/>
    <m/>
    <m/>
    <m/>
    <m/>
    <m/>
    <m/>
    <n v="0"/>
    <n v="0"/>
  </r>
  <r>
    <x v="4"/>
    <x v="28"/>
    <s v="Mon"/>
    <x v="5"/>
    <m/>
    <m/>
    <n v="0"/>
    <m/>
    <m/>
    <n v="0"/>
    <m/>
    <m/>
    <m/>
    <m/>
    <m/>
    <m/>
    <m/>
    <m/>
    <m/>
    <m/>
    <n v="0"/>
    <n v="0"/>
  </r>
  <r>
    <x v="4"/>
    <x v="28"/>
    <s v="Mon"/>
    <x v="6"/>
    <m/>
    <m/>
    <n v="0"/>
    <m/>
    <m/>
    <n v="0"/>
    <m/>
    <m/>
    <m/>
    <m/>
    <m/>
    <m/>
    <m/>
    <m/>
    <m/>
    <m/>
    <n v="0"/>
    <n v="0"/>
  </r>
  <r>
    <x v="4"/>
    <x v="28"/>
    <s v="Mon"/>
    <x v="7"/>
    <m/>
    <m/>
    <n v="0"/>
    <m/>
    <m/>
    <n v="0"/>
    <m/>
    <m/>
    <m/>
    <m/>
    <m/>
    <m/>
    <m/>
    <m/>
    <m/>
    <m/>
    <n v="0"/>
    <n v="0"/>
  </r>
  <r>
    <x v="4"/>
    <x v="28"/>
    <s v="Mon"/>
    <x v="8"/>
    <m/>
    <m/>
    <n v="0"/>
    <m/>
    <m/>
    <n v="0"/>
    <m/>
    <m/>
    <m/>
    <m/>
    <m/>
    <m/>
    <m/>
    <m/>
    <m/>
    <m/>
    <n v="0"/>
    <n v="0"/>
  </r>
  <r>
    <x v="4"/>
    <x v="28"/>
    <s v="Mon"/>
    <x v="9"/>
    <m/>
    <m/>
    <n v="0"/>
    <m/>
    <m/>
    <n v="0"/>
    <m/>
    <m/>
    <m/>
    <m/>
    <m/>
    <m/>
    <m/>
    <m/>
    <m/>
    <m/>
    <n v="0"/>
    <n v="0"/>
  </r>
  <r>
    <x v="4"/>
    <x v="28"/>
    <s v="Mon"/>
    <x v="10"/>
    <m/>
    <m/>
    <n v="0"/>
    <m/>
    <m/>
    <n v="0"/>
    <m/>
    <m/>
    <m/>
    <m/>
    <m/>
    <m/>
    <m/>
    <m/>
    <m/>
    <m/>
    <n v="0"/>
    <n v="0"/>
  </r>
  <r>
    <x v="4"/>
    <x v="28"/>
    <s v="Mon"/>
    <x v="11"/>
    <m/>
    <m/>
    <n v="0"/>
    <m/>
    <m/>
    <n v="0"/>
    <m/>
    <m/>
    <m/>
    <m/>
    <m/>
    <m/>
    <m/>
    <m/>
    <m/>
    <m/>
    <n v="0"/>
    <n v="0"/>
  </r>
  <r>
    <x v="4"/>
    <x v="28"/>
    <s v="Mon"/>
    <x v="12"/>
    <m/>
    <m/>
    <n v="0"/>
    <m/>
    <m/>
    <n v="0"/>
    <m/>
    <m/>
    <m/>
    <m/>
    <m/>
    <m/>
    <m/>
    <m/>
    <m/>
    <m/>
    <n v="0"/>
    <n v="0"/>
  </r>
  <r>
    <x v="4"/>
    <x v="28"/>
    <s v="Mon"/>
    <x v="13"/>
    <m/>
    <m/>
    <n v="0"/>
    <m/>
    <m/>
    <n v="0"/>
    <m/>
    <m/>
    <m/>
    <m/>
    <m/>
    <m/>
    <m/>
    <m/>
    <m/>
    <m/>
    <n v="0"/>
    <n v="0"/>
  </r>
  <r>
    <x v="4"/>
    <x v="28"/>
    <s v="Mon"/>
    <x v="14"/>
    <m/>
    <m/>
    <n v="0"/>
    <m/>
    <m/>
    <n v="0"/>
    <m/>
    <m/>
    <m/>
    <m/>
    <m/>
    <m/>
    <m/>
    <m/>
    <m/>
    <m/>
    <n v="0"/>
    <n v="0"/>
  </r>
  <r>
    <x v="4"/>
    <x v="28"/>
    <s v="Mon"/>
    <x v="15"/>
    <m/>
    <m/>
    <n v="0"/>
    <m/>
    <m/>
    <n v="0"/>
    <m/>
    <m/>
    <m/>
    <m/>
    <m/>
    <m/>
    <m/>
    <m/>
    <m/>
    <m/>
    <n v="0"/>
    <n v="0"/>
  </r>
  <r>
    <x v="4"/>
    <x v="28"/>
    <s v="Mon"/>
    <x v="16"/>
    <n v="6"/>
    <n v="60"/>
    <n v="360"/>
    <n v="8"/>
    <n v="35"/>
    <n v="280"/>
    <m/>
    <m/>
    <m/>
    <m/>
    <m/>
    <m/>
    <m/>
    <m/>
    <m/>
    <m/>
    <n v="0"/>
    <n v="640"/>
  </r>
  <r>
    <x v="4"/>
    <x v="28"/>
    <s v="Mon"/>
    <x v="17"/>
    <m/>
    <m/>
    <n v="0"/>
    <m/>
    <m/>
    <n v="0"/>
    <m/>
    <m/>
    <m/>
    <m/>
    <m/>
    <m/>
    <m/>
    <m/>
    <m/>
    <m/>
    <n v="0"/>
    <n v="0"/>
  </r>
  <r>
    <x v="4"/>
    <x v="28"/>
    <s v="Mon"/>
    <x v="18"/>
    <m/>
    <m/>
    <n v="0"/>
    <m/>
    <m/>
    <n v="0"/>
    <m/>
    <m/>
    <m/>
    <m/>
    <m/>
    <m/>
    <m/>
    <m/>
    <m/>
    <m/>
    <n v="0"/>
    <n v="0"/>
  </r>
  <r>
    <x v="4"/>
    <x v="28"/>
    <s v="Mon"/>
    <x v="19"/>
    <m/>
    <m/>
    <n v="0"/>
    <m/>
    <m/>
    <n v="0"/>
    <m/>
    <m/>
    <m/>
    <m/>
    <m/>
    <m/>
    <m/>
    <m/>
    <m/>
    <m/>
    <n v="0"/>
    <n v="0"/>
  </r>
  <r>
    <x v="4"/>
    <x v="28"/>
    <s v="Mon"/>
    <x v="20"/>
    <m/>
    <m/>
    <n v="0"/>
    <m/>
    <m/>
    <n v="0"/>
    <m/>
    <m/>
    <m/>
    <m/>
    <m/>
    <m/>
    <m/>
    <m/>
    <m/>
    <m/>
    <n v="0"/>
    <n v="0"/>
  </r>
  <r>
    <x v="4"/>
    <x v="28"/>
    <s v="Mon"/>
    <x v="21"/>
    <m/>
    <m/>
    <n v="0"/>
    <n v="7"/>
    <n v="90"/>
    <n v="630"/>
    <m/>
    <m/>
    <m/>
    <m/>
    <m/>
    <m/>
    <m/>
    <m/>
    <m/>
    <m/>
    <n v="0"/>
    <n v="630"/>
  </r>
  <r>
    <x v="4"/>
    <x v="29"/>
    <s v="Tue"/>
    <x v="0"/>
    <n v="6"/>
    <n v="40"/>
    <n v="240"/>
    <n v="7"/>
    <n v="70"/>
    <n v="490"/>
    <m/>
    <m/>
    <m/>
    <m/>
    <m/>
    <m/>
    <m/>
    <m/>
    <m/>
    <m/>
    <n v="0"/>
    <n v="730"/>
  </r>
  <r>
    <x v="4"/>
    <x v="29"/>
    <s v="Tue"/>
    <x v="1"/>
    <n v="7"/>
    <n v="70"/>
    <n v="490"/>
    <m/>
    <m/>
    <n v="0"/>
    <m/>
    <m/>
    <m/>
    <m/>
    <m/>
    <m/>
    <m/>
    <m/>
    <m/>
    <m/>
    <n v="0"/>
    <n v="490"/>
  </r>
  <r>
    <x v="4"/>
    <x v="29"/>
    <s v="Tue"/>
    <x v="2"/>
    <m/>
    <m/>
    <n v="0"/>
    <m/>
    <m/>
    <n v="0"/>
    <m/>
    <m/>
    <m/>
    <m/>
    <m/>
    <m/>
    <m/>
    <m/>
    <m/>
    <m/>
    <n v="0"/>
    <n v="0"/>
  </r>
  <r>
    <x v="4"/>
    <x v="29"/>
    <s v="Tue"/>
    <x v="3"/>
    <n v="8"/>
    <n v="70"/>
    <n v="560"/>
    <n v="7"/>
    <n v="70"/>
    <n v="490"/>
    <m/>
    <m/>
    <m/>
    <m/>
    <m/>
    <m/>
    <m/>
    <m/>
    <m/>
    <m/>
    <n v="0"/>
    <n v="1050"/>
  </r>
  <r>
    <x v="4"/>
    <x v="29"/>
    <s v="Tue"/>
    <x v="4"/>
    <m/>
    <m/>
    <n v="0"/>
    <m/>
    <m/>
    <n v="0"/>
    <m/>
    <m/>
    <m/>
    <m/>
    <m/>
    <m/>
    <m/>
    <m/>
    <m/>
    <m/>
    <n v="0"/>
    <n v="0"/>
  </r>
  <r>
    <x v="4"/>
    <x v="29"/>
    <s v="Tue"/>
    <x v="5"/>
    <m/>
    <m/>
    <n v="0"/>
    <n v="7"/>
    <n v="70"/>
    <n v="490"/>
    <m/>
    <m/>
    <m/>
    <m/>
    <m/>
    <m/>
    <m/>
    <m/>
    <m/>
    <m/>
    <n v="0"/>
    <n v="490"/>
  </r>
  <r>
    <x v="4"/>
    <x v="29"/>
    <s v="Tue"/>
    <x v="6"/>
    <m/>
    <m/>
    <n v="0"/>
    <n v="8"/>
    <n v="75"/>
    <n v="600"/>
    <m/>
    <m/>
    <m/>
    <m/>
    <m/>
    <m/>
    <m/>
    <m/>
    <m/>
    <m/>
    <n v="0"/>
    <n v="600"/>
  </r>
  <r>
    <x v="4"/>
    <x v="29"/>
    <s v="Tue"/>
    <x v="7"/>
    <m/>
    <m/>
    <n v="0"/>
    <n v="7"/>
    <n v="75"/>
    <n v="525"/>
    <m/>
    <m/>
    <m/>
    <m/>
    <m/>
    <m/>
    <m/>
    <m/>
    <m/>
    <m/>
    <n v="0"/>
    <n v="525"/>
  </r>
  <r>
    <x v="4"/>
    <x v="29"/>
    <s v="Tue"/>
    <x v="8"/>
    <m/>
    <m/>
    <n v="0"/>
    <m/>
    <m/>
    <n v="0"/>
    <m/>
    <m/>
    <m/>
    <m/>
    <m/>
    <m/>
    <m/>
    <m/>
    <m/>
    <m/>
    <n v="0"/>
    <n v="0"/>
  </r>
  <r>
    <x v="4"/>
    <x v="29"/>
    <s v="Tue"/>
    <x v="9"/>
    <n v="7.5"/>
    <n v="70"/>
    <n v="525"/>
    <n v="8"/>
    <n v="70"/>
    <n v="560"/>
    <m/>
    <m/>
    <m/>
    <m/>
    <m/>
    <m/>
    <m/>
    <m/>
    <m/>
    <m/>
    <n v="0"/>
    <n v="1085"/>
  </r>
  <r>
    <x v="4"/>
    <x v="29"/>
    <s v="Tue"/>
    <x v="10"/>
    <n v="7"/>
    <n v="70"/>
    <n v="490"/>
    <n v="7"/>
    <n v="75"/>
    <n v="525"/>
    <m/>
    <m/>
    <m/>
    <m/>
    <m/>
    <m/>
    <m/>
    <m/>
    <m/>
    <m/>
    <n v="0"/>
    <n v="1015"/>
  </r>
  <r>
    <x v="4"/>
    <x v="29"/>
    <s v="Tue"/>
    <x v="11"/>
    <n v="7"/>
    <n v="70"/>
    <n v="490"/>
    <n v="7"/>
    <n v="75"/>
    <n v="525"/>
    <m/>
    <m/>
    <m/>
    <m/>
    <m/>
    <m/>
    <m/>
    <m/>
    <m/>
    <m/>
    <n v="0"/>
    <n v="1015"/>
  </r>
  <r>
    <x v="4"/>
    <x v="29"/>
    <s v="Tue"/>
    <x v="12"/>
    <m/>
    <m/>
    <n v="0"/>
    <m/>
    <m/>
    <n v="0"/>
    <m/>
    <m/>
    <m/>
    <m/>
    <m/>
    <m/>
    <m/>
    <m/>
    <m/>
    <m/>
    <n v="0"/>
    <n v="0"/>
  </r>
  <r>
    <x v="4"/>
    <x v="29"/>
    <s v="Tue"/>
    <x v="13"/>
    <m/>
    <m/>
    <n v="0"/>
    <m/>
    <m/>
    <n v="0"/>
    <m/>
    <m/>
    <m/>
    <m/>
    <m/>
    <m/>
    <m/>
    <m/>
    <m/>
    <m/>
    <n v="0"/>
    <n v="0"/>
  </r>
  <r>
    <x v="4"/>
    <x v="29"/>
    <s v="Tue"/>
    <x v="14"/>
    <m/>
    <m/>
    <n v="0"/>
    <m/>
    <m/>
    <n v="0"/>
    <m/>
    <m/>
    <m/>
    <m/>
    <m/>
    <m/>
    <m/>
    <m/>
    <m/>
    <m/>
    <n v="0"/>
    <n v="0"/>
  </r>
  <r>
    <x v="4"/>
    <x v="29"/>
    <s v="Tue"/>
    <x v="15"/>
    <n v="8"/>
    <n v="70"/>
    <n v="560"/>
    <m/>
    <m/>
    <n v="0"/>
    <m/>
    <m/>
    <m/>
    <m/>
    <m/>
    <m/>
    <m/>
    <m/>
    <m/>
    <m/>
    <n v="0"/>
    <n v="560"/>
  </r>
  <r>
    <x v="4"/>
    <x v="29"/>
    <s v="Tue"/>
    <x v="16"/>
    <n v="5"/>
    <n v="60"/>
    <n v="300"/>
    <n v="2"/>
    <n v="40"/>
    <n v="80"/>
    <m/>
    <m/>
    <m/>
    <m/>
    <m/>
    <m/>
    <m/>
    <m/>
    <m/>
    <m/>
    <n v="0"/>
    <n v="380"/>
  </r>
  <r>
    <x v="4"/>
    <x v="29"/>
    <s v="Tue"/>
    <x v="17"/>
    <m/>
    <m/>
    <n v="0"/>
    <m/>
    <m/>
    <n v="0"/>
    <m/>
    <m/>
    <m/>
    <m/>
    <m/>
    <m/>
    <m/>
    <m/>
    <m/>
    <m/>
    <n v="0"/>
    <n v="0"/>
  </r>
  <r>
    <x v="4"/>
    <x v="29"/>
    <s v="Tue"/>
    <x v="18"/>
    <m/>
    <m/>
    <n v="0"/>
    <m/>
    <m/>
    <n v="0"/>
    <m/>
    <m/>
    <m/>
    <m/>
    <m/>
    <m/>
    <m/>
    <m/>
    <m/>
    <m/>
    <n v="0"/>
    <n v="0"/>
  </r>
  <r>
    <x v="4"/>
    <x v="29"/>
    <s v="Tue"/>
    <x v="19"/>
    <m/>
    <m/>
    <n v="0"/>
    <m/>
    <m/>
    <n v="0"/>
    <m/>
    <m/>
    <m/>
    <m/>
    <m/>
    <m/>
    <m/>
    <m/>
    <m/>
    <m/>
    <n v="0"/>
    <n v="0"/>
  </r>
  <r>
    <x v="4"/>
    <x v="29"/>
    <s v="Tue"/>
    <x v="20"/>
    <n v="7"/>
    <n v="60"/>
    <n v="420"/>
    <n v="7"/>
    <n v="70"/>
    <n v="490"/>
    <m/>
    <m/>
    <m/>
    <m/>
    <m/>
    <m/>
    <m/>
    <m/>
    <m/>
    <m/>
    <n v="0"/>
    <n v="910"/>
  </r>
  <r>
    <x v="4"/>
    <x v="29"/>
    <s v="Tue"/>
    <x v="21"/>
    <n v="7"/>
    <n v="60"/>
    <n v="420"/>
    <n v="4.5"/>
    <n v="70"/>
    <n v="315"/>
    <m/>
    <m/>
    <m/>
    <m/>
    <m/>
    <m/>
    <m/>
    <m/>
    <m/>
    <m/>
    <n v="0"/>
    <n v="735"/>
  </r>
  <r>
    <x v="4"/>
    <x v="30"/>
    <s v="Wed"/>
    <x v="0"/>
    <m/>
    <m/>
    <n v="0"/>
    <m/>
    <m/>
    <n v="0"/>
    <m/>
    <m/>
    <m/>
    <m/>
    <m/>
    <m/>
    <m/>
    <m/>
    <m/>
    <m/>
    <n v="0"/>
    <n v="0"/>
  </r>
  <r>
    <x v="4"/>
    <x v="30"/>
    <s v="Wed"/>
    <x v="1"/>
    <m/>
    <m/>
    <n v="0"/>
    <n v="8"/>
    <n v="95"/>
    <n v="760"/>
    <m/>
    <m/>
    <m/>
    <m/>
    <m/>
    <m/>
    <m/>
    <m/>
    <m/>
    <m/>
    <n v="0"/>
    <n v="760"/>
  </r>
  <r>
    <x v="4"/>
    <x v="30"/>
    <s v="Wed"/>
    <x v="2"/>
    <m/>
    <m/>
    <n v="0"/>
    <m/>
    <m/>
    <n v="0"/>
    <m/>
    <m/>
    <m/>
    <m/>
    <m/>
    <m/>
    <m/>
    <m/>
    <m/>
    <m/>
    <n v="0"/>
    <n v="0"/>
  </r>
  <r>
    <x v="4"/>
    <x v="30"/>
    <s v="Wed"/>
    <x v="3"/>
    <m/>
    <m/>
    <n v="0"/>
    <n v="7"/>
    <n v="90"/>
    <n v="630"/>
    <m/>
    <m/>
    <m/>
    <m/>
    <m/>
    <m/>
    <m/>
    <m/>
    <m/>
    <m/>
    <n v="0"/>
    <n v="630"/>
  </r>
  <r>
    <x v="4"/>
    <x v="30"/>
    <s v="Wed"/>
    <x v="4"/>
    <m/>
    <m/>
    <n v="0"/>
    <m/>
    <m/>
    <n v="0"/>
    <m/>
    <m/>
    <m/>
    <m/>
    <m/>
    <m/>
    <m/>
    <m/>
    <m/>
    <m/>
    <n v="0"/>
    <n v="0"/>
  </r>
  <r>
    <x v="4"/>
    <x v="30"/>
    <s v="Wed"/>
    <x v="5"/>
    <m/>
    <m/>
    <n v="0"/>
    <m/>
    <m/>
    <n v="0"/>
    <m/>
    <m/>
    <m/>
    <m/>
    <m/>
    <m/>
    <m/>
    <m/>
    <m/>
    <m/>
    <n v="0"/>
    <n v="0"/>
  </r>
  <r>
    <x v="4"/>
    <x v="30"/>
    <s v="Wed"/>
    <x v="6"/>
    <m/>
    <m/>
    <n v="0"/>
    <n v="7"/>
    <n v="95"/>
    <n v="665"/>
    <m/>
    <m/>
    <m/>
    <m/>
    <m/>
    <m/>
    <m/>
    <m/>
    <m/>
    <m/>
    <n v="0"/>
    <n v="665"/>
  </r>
  <r>
    <x v="4"/>
    <x v="30"/>
    <s v="Wed"/>
    <x v="7"/>
    <m/>
    <m/>
    <n v="0"/>
    <n v="7"/>
    <n v="95"/>
    <n v="665"/>
    <m/>
    <m/>
    <m/>
    <m/>
    <m/>
    <m/>
    <m/>
    <m/>
    <m/>
    <m/>
    <n v="0"/>
    <n v="665"/>
  </r>
  <r>
    <x v="4"/>
    <x v="30"/>
    <s v="Wed"/>
    <x v="8"/>
    <m/>
    <m/>
    <n v="0"/>
    <m/>
    <m/>
    <n v="0"/>
    <m/>
    <m/>
    <m/>
    <m/>
    <m/>
    <m/>
    <m/>
    <m/>
    <m/>
    <m/>
    <n v="0"/>
    <n v="0"/>
  </r>
  <r>
    <x v="4"/>
    <x v="30"/>
    <s v="Wed"/>
    <x v="9"/>
    <m/>
    <m/>
    <n v="0"/>
    <m/>
    <m/>
    <n v="0"/>
    <m/>
    <m/>
    <m/>
    <m/>
    <m/>
    <m/>
    <m/>
    <m/>
    <m/>
    <m/>
    <n v="0"/>
    <n v="0"/>
  </r>
  <r>
    <x v="4"/>
    <x v="30"/>
    <s v="Wed"/>
    <x v="10"/>
    <m/>
    <m/>
    <n v="0"/>
    <n v="7"/>
    <n v="95"/>
    <n v="665"/>
    <m/>
    <m/>
    <m/>
    <m/>
    <m/>
    <m/>
    <m/>
    <m/>
    <m/>
    <m/>
    <n v="0"/>
    <n v="665"/>
  </r>
  <r>
    <x v="4"/>
    <x v="30"/>
    <s v="Wed"/>
    <x v="11"/>
    <m/>
    <m/>
    <n v="0"/>
    <n v="7"/>
    <n v="95"/>
    <n v="665"/>
    <m/>
    <m/>
    <m/>
    <m/>
    <m/>
    <m/>
    <m/>
    <m/>
    <m/>
    <m/>
    <n v="0"/>
    <n v="665"/>
  </r>
  <r>
    <x v="4"/>
    <x v="30"/>
    <s v="Wed"/>
    <x v="12"/>
    <m/>
    <m/>
    <n v="0"/>
    <n v="7"/>
    <n v="95"/>
    <n v="665"/>
    <m/>
    <m/>
    <m/>
    <m/>
    <m/>
    <m/>
    <m/>
    <m/>
    <m/>
    <m/>
    <n v="0"/>
    <n v="665"/>
  </r>
  <r>
    <x v="4"/>
    <x v="30"/>
    <s v="Wed"/>
    <x v="13"/>
    <m/>
    <m/>
    <n v="0"/>
    <m/>
    <m/>
    <n v="0"/>
    <m/>
    <m/>
    <m/>
    <m/>
    <m/>
    <m/>
    <m/>
    <m/>
    <m/>
    <m/>
    <n v="0"/>
    <n v="0"/>
  </r>
  <r>
    <x v="4"/>
    <x v="30"/>
    <s v="Wed"/>
    <x v="14"/>
    <m/>
    <m/>
    <n v="0"/>
    <m/>
    <m/>
    <n v="0"/>
    <m/>
    <m/>
    <m/>
    <m/>
    <m/>
    <m/>
    <m/>
    <m/>
    <m/>
    <m/>
    <n v="0"/>
    <n v="0"/>
  </r>
  <r>
    <x v="4"/>
    <x v="30"/>
    <s v="Wed"/>
    <x v="15"/>
    <m/>
    <m/>
    <n v="0"/>
    <n v="8"/>
    <n v="95"/>
    <n v="760"/>
    <m/>
    <m/>
    <m/>
    <m/>
    <m/>
    <m/>
    <m/>
    <m/>
    <m/>
    <m/>
    <n v="0"/>
    <n v="760"/>
  </r>
  <r>
    <x v="4"/>
    <x v="30"/>
    <s v="Wed"/>
    <x v="16"/>
    <n v="6"/>
    <n v="60"/>
    <n v="360"/>
    <n v="9"/>
    <n v="30"/>
    <n v="270"/>
    <m/>
    <m/>
    <m/>
    <m/>
    <m/>
    <m/>
    <m/>
    <m/>
    <m/>
    <m/>
    <n v="0"/>
    <n v="630"/>
  </r>
  <r>
    <x v="4"/>
    <x v="30"/>
    <s v="Wed"/>
    <x v="17"/>
    <m/>
    <m/>
    <n v="0"/>
    <m/>
    <m/>
    <n v="0"/>
    <m/>
    <m/>
    <m/>
    <m/>
    <m/>
    <m/>
    <m/>
    <m/>
    <m/>
    <m/>
    <n v="0"/>
    <n v="0"/>
  </r>
  <r>
    <x v="4"/>
    <x v="30"/>
    <s v="Wed"/>
    <x v="18"/>
    <m/>
    <m/>
    <n v="0"/>
    <m/>
    <m/>
    <n v="0"/>
    <m/>
    <m/>
    <m/>
    <m/>
    <m/>
    <m/>
    <m/>
    <m/>
    <m/>
    <m/>
    <n v="0"/>
    <n v="0"/>
  </r>
  <r>
    <x v="4"/>
    <x v="30"/>
    <s v="Wed"/>
    <x v="19"/>
    <m/>
    <m/>
    <n v="0"/>
    <m/>
    <m/>
    <n v="0"/>
    <m/>
    <m/>
    <m/>
    <m/>
    <m/>
    <m/>
    <m/>
    <m/>
    <m/>
    <m/>
    <n v="0"/>
    <n v="0"/>
  </r>
  <r>
    <x v="4"/>
    <x v="30"/>
    <s v="Wed"/>
    <x v="20"/>
    <m/>
    <m/>
    <n v="0"/>
    <n v="6"/>
    <n v="90"/>
    <n v="540"/>
    <m/>
    <m/>
    <m/>
    <m/>
    <m/>
    <m/>
    <m/>
    <m/>
    <m/>
    <m/>
    <n v="0"/>
    <n v="540"/>
  </r>
  <r>
    <x v="4"/>
    <x v="30"/>
    <s v="Wed"/>
    <x v="21"/>
    <m/>
    <m/>
    <n v="0"/>
    <m/>
    <m/>
    <n v="0"/>
    <m/>
    <m/>
    <m/>
    <m/>
    <m/>
    <m/>
    <m/>
    <m/>
    <m/>
    <m/>
    <n v="0"/>
    <n v="0"/>
  </r>
  <r>
    <x v="4"/>
    <x v="31"/>
    <s v="Thu"/>
    <x v="0"/>
    <n v="8"/>
    <n v="65"/>
    <n v="520"/>
    <m/>
    <m/>
    <n v="0"/>
    <m/>
    <m/>
    <m/>
    <m/>
    <m/>
    <m/>
    <m/>
    <m/>
    <m/>
    <m/>
    <n v="0"/>
    <n v="520"/>
  </r>
  <r>
    <x v="4"/>
    <x v="31"/>
    <s v="Thu"/>
    <x v="1"/>
    <m/>
    <m/>
    <n v="0"/>
    <n v="7"/>
    <n v="90"/>
    <n v="630"/>
    <m/>
    <m/>
    <m/>
    <m/>
    <m/>
    <m/>
    <m/>
    <m/>
    <m/>
    <m/>
    <n v="0"/>
    <n v="630"/>
  </r>
  <r>
    <x v="4"/>
    <x v="31"/>
    <s v="Thu"/>
    <x v="2"/>
    <m/>
    <m/>
    <n v="0"/>
    <n v="8"/>
    <n v="115"/>
    <n v="920"/>
    <m/>
    <m/>
    <m/>
    <m/>
    <m/>
    <m/>
    <m/>
    <m/>
    <m/>
    <m/>
    <n v="0"/>
    <n v="920"/>
  </r>
  <r>
    <x v="4"/>
    <x v="31"/>
    <s v="Thu"/>
    <x v="3"/>
    <n v="8"/>
    <n v="65"/>
    <n v="520"/>
    <n v="8"/>
    <n v="115"/>
    <n v="920"/>
    <m/>
    <m/>
    <m/>
    <m/>
    <m/>
    <m/>
    <m/>
    <m/>
    <m/>
    <m/>
    <n v="0"/>
    <n v="1440"/>
  </r>
  <r>
    <x v="4"/>
    <x v="31"/>
    <s v="Thu"/>
    <x v="4"/>
    <m/>
    <m/>
    <n v="0"/>
    <m/>
    <m/>
    <n v="0"/>
    <m/>
    <m/>
    <m/>
    <m/>
    <m/>
    <m/>
    <m/>
    <m/>
    <m/>
    <m/>
    <n v="0"/>
    <n v="0"/>
  </r>
  <r>
    <x v="4"/>
    <x v="31"/>
    <s v="Thu"/>
    <x v="5"/>
    <n v="6"/>
    <n v="65"/>
    <n v="390"/>
    <m/>
    <m/>
    <n v="0"/>
    <m/>
    <m/>
    <m/>
    <m/>
    <m/>
    <m/>
    <m/>
    <m/>
    <m/>
    <m/>
    <n v="0"/>
    <n v="390"/>
  </r>
  <r>
    <x v="4"/>
    <x v="31"/>
    <s v="Thu"/>
    <x v="6"/>
    <n v="3"/>
    <n v="75"/>
    <n v="225"/>
    <n v="5"/>
    <n v="90"/>
    <n v="450"/>
    <m/>
    <m/>
    <m/>
    <m/>
    <m/>
    <m/>
    <m/>
    <m/>
    <m/>
    <m/>
    <n v="0"/>
    <n v="675"/>
  </r>
  <r>
    <x v="4"/>
    <x v="31"/>
    <s v="Thu"/>
    <x v="7"/>
    <n v="8"/>
    <n v="65"/>
    <n v="520"/>
    <n v="8"/>
    <n v="115"/>
    <n v="920"/>
    <m/>
    <m/>
    <m/>
    <m/>
    <m/>
    <m/>
    <m/>
    <m/>
    <m/>
    <m/>
    <n v="0"/>
    <n v="1440"/>
  </r>
  <r>
    <x v="4"/>
    <x v="31"/>
    <s v="Thu"/>
    <x v="8"/>
    <n v="7"/>
    <n v="70"/>
    <n v="490"/>
    <m/>
    <m/>
    <n v="0"/>
    <m/>
    <m/>
    <m/>
    <m/>
    <m/>
    <m/>
    <m/>
    <m/>
    <m/>
    <m/>
    <n v="0"/>
    <n v="490"/>
  </r>
  <r>
    <x v="4"/>
    <x v="31"/>
    <s v="Thu"/>
    <x v="9"/>
    <m/>
    <m/>
    <n v="0"/>
    <n v="8"/>
    <n v="115"/>
    <n v="920"/>
    <m/>
    <m/>
    <m/>
    <m/>
    <m/>
    <m/>
    <m/>
    <m/>
    <m/>
    <m/>
    <n v="0"/>
    <n v="920"/>
  </r>
  <r>
    <x v="4"/>
    <x v="31"/>
    <s v="Thu"/>
    <x v="10"/>
    <n v="5"/>
    <n v="65"/>
    <n v="325"/>
    <n v="8.5"/>
    <n v="115"/>
    <n v="977.5"/>
    <m/>
    <m/>
    <m/>
    <m/>
    <m/>
    <m/>
    <m/>
    <m/>
    <m/>
    <m/>
    <n v="0"/>
    <n v="1302.5"/>
  </r>
  <r>
    <x v="4"/>
    <x v="31"/>
    <s v="Thu"/>
    <x v="11"/>
    <n v="7"/>
    <n v="65"/>
    <n v="455"/>
    <m/>
    <m/>
    <n v="0"/>
    <m/>
    <m/>
    <m/>
    <m/>
    <m/>
    <m/>
    <m/>
    <m/>
    <m/>
    <m/>
    <n v="0"/>
    <n v="455"/>
  </r>
  <r>
    <x v="4"/>
    <x v="31"/>
    <s v="Thu"/>
    <x v="12"/>
    <m/>
    <m/>
    <n v="0"/>
    <m/>
    <m/>
    <n v="0"/>
    <m/>
    <m/>
    <m/>
    <m/>
    <m/>
    <m/>
    <m/>
    <m/>
    <m/>
    <m/>
    <n v="0"/>
    <n v="0"/>
  </r>
  <r>
    <x v="4"/>
    <x v="31"/>
    <s v="Thu"/>
    <x v="13"/>
    <m/>
    <m/>
    <n v="0"/>
    <m/>
    <m/>
    <n v="0"/>
    <m/>
    <m/>
    <m/>
    <m/>
    <m/>
    <m/>
    <m/>
    <m/>
    <m/>
    <m/>
    <n v="0"/>
    <n v="0"/>
  </r>
  <r>
    <x v="4"/>
    <x v="31"/>
    <s v="Thu"/>
    <x v="14"/>
    <m/>
    <m/>
    <n v="0"/>
    <m/>
    <m/>
    <n v="0"/>
    <m/>
    <m/>
    <m/>
    <m/>
    <m/>
    <m/>
    <m/>
    <m/>
    <m/>
    <m/>
    <n v="0"/>
    <n v="0"/>
  </r>
  <r>
    <x v="4"/>
    <x v="31"/>
    <s v="Thu"/>
    <x v="15"/>
    <m/>
    <m/>
    <n v="0"/>
    <n v="7"/>
    <n v="115"/>
    <n v="805"/>
    <m/>
    <m/>
    <m/>
    <m/>
    <m/>
    <m/>
    <m/>
    <m/>
    <m/>
    <m/>
    <n v="0"/>
    <n v="805"/>
  </r>
  <r>
    <x v="4"/>
    <x v="31"/>
    <s v="Thu"/>
    <x v="16"/>
    <n v="6"/>
    <n v="70"/>
    <n v="420"/>
    <n v="8"/>
    <n v="85"/>
    <n v="680"/>
    <m/>
    <m/>
    <m/>
    <m/>
    <m/>
    <m/>
    <m/>
    <m/>
    <m/>
    <m/>
    <n v="0"/>
    <n v="1100"/>
  </r>
  <r>
    <x v="4"/>
    <x v="31"/>
    <s v="Thu"/>
    <x v="17"/>
    <m/>
    <m/>
    <n v="0"/>
    <n v="9"/>
    <n v="85"/>
    <n v="765"/>
    <m/>
    <m/>
    <m/>
    <m/>
    <m/>
    <m/>
    <m/>
    <m/>
    <m/>
    <m/>
    <n v="0"/>
    <n v="765"/>
  </r>
  <r>
    <x v="4"/>
    <x v="31"/>
    <s v="Thu"/>
    <x v="18"/>
    <m/>
    <m/>
    <n v="0"/>
    <n v="7"/>
    <n v="85"/>
    <n v="595"/>
    <m/>
    <m/>
    <m/>
    <m/>
    <m/>
    <m/>
    <m/>
    <m/>
    <m/>
    <m/>
    <n v="0"/>
    <n v="595"/>
  </r>
  <r>
    <x v="4"/>
    <x v="31"/>
    <s v="Thu"/>
    <x v="19"/>
    <n v="8"/>
    <n v="65"/>
    <n v="520"/>
    <n v="9"/>
    <n v="115"/>
    <n v="1035"/>
    <m/>
    <m/>
    <m/>
    <m/>
    <m/>
    <m/>
    <m/>
    <m/>
    <m/>
    <m/>
    <n v="0"/>
    <n v="1555"/>
  </r>
  <r>
    <x v="4"/>
    <x v="31"/>
    <s v="Thu"/>
    <x v="20"/>
    <m/>
    <m/>
    <n v="0"/>
    <m/>
    <m/>
    <n v="0"/>
    <m/>
    <m/>
    <m/>
    <m/>
    <m/>
    <m/>
    <m/>
    <m/>
    <m/>
    <m/>
    <n v="0"/>
    <n v="0"/>
  </r>
  <r>
    <x v="4"/>
    <x v="31"/>
    <s v="Thu"/>
    <x v="21"/>
    <n v="6"/>
    <n v="60"/>
    <n v="360"/>
    <n v="6.5"/>
    <n v="60"/>
    <n v="390"/>
    <m/>
    <m/>
    <m/>
    <m/>
    <m/>
    <m/>
    <m/>
    <m/>
    <m/>
    <m/>
    <n v="0"/>
    <n v="750"/>
  </r>
  <r>
    <x v="4"/>
    <x v="32"/>
    <s v="Fri"/>
    <x v="0"/>
    <n v="7"/>
    <n v="60"/>
    <n v="420"/>
    <m/>
    <m/>
    <n v="0"/>
    <m/>
    <m/>
    <m/>
    <m/>
    <m/>
    <m/>
    <m/>
    <m/>
    <m/>
    <m/>
    <n v="0"/>
    <n v="420"/>
  </r>
  <r>
    <x v="4"/>
    <x v="32"/>
    <s v="Fri"/>
    <x v="1"/>
    <m/>
    <m/>
    <n v="0"/>
    <m/>
    <m/>
    <n v="0"/>
    <m/>
    <m/>
    <m/>
    <m/>
    <m/>
    <m/>
    <m/>
    <m/>
    <m/>
    <m/>
    <n v="0"/>
    <n v="0"/>
  </r>
  <r>
    <x v="4"/>
    <x v="32"/>
    <s v="Fri"/>
    <x v="2"/>
    <m/>
    <m/>
    <n v="0"/>
    <m/>
    <m/>
    <n v="0"/>
    <m/>
    <m/>
    <m/>
    <m/>
    <m/>
    <m/>
    <m/>
    <m/>
    <m/>
    <m/>
    <n v="0"/>
    <n v="0"/>
  </r>
  <r>
    <x v="4"/>
    <x v="32"/>
    <s v="Fri"/>
    <x v="3"/>
    <m/>
    <m/>
    <n v="0"/>
    <m/>
    <m/>
    <n v="0"/>
    <m/>
    <m/>
    <m/>
    <m/>
    <m/>
    <m/>
    <m/>
    <m/>
    <m/>
    <m/>
    <n v="0"/>
    <n v="0"/>
  </r>
  <r>
    <x v="4"/>
    <x v="32"/>
    <s v="Fri"/>
    <x v="4"/>
    <m/>
    <m/>
    <n v="0"/>
    <m/>
    <m/>
    <n v="0"/>
    <m/>
    <m/>
    <m/>
    <m/>
    <m/>
    <m/>
    <m/>
    <m/>
    <m/>
    <m/>
    <n v="0"/>
    <n v="0"/>
  </r>
  <r>
    <x v="4"/>
    <x v="32"/>
    <s v="Fri"/>
    <x v="5"/>
    <m/>
    <m/>
    <n v="0"/>
    <m/>
    <m/>
    <n v="0"/>
    <m/>
    <m/>
    <m/>
    <m/>
    <m/>
    <m/>
    <m/>
    <m/>
    <m/>
    <m/>
    <n v="0"/>
    <n v="0"/>
  </r>
  <r>
    <x v="4"/>
    <x v="32"/>
    <s v="Fri"/>
    <x v="6"/>
    <m/>
    <m/>
    <n v="0"/>
    <m/>
    <m/>
    <n v="0"/>
    <m/>
    <m/>
    <m/>
    <m/>
    <m/>
    <m/>
    <m/>
    <m/>
    <m/>
    <m/>
    <n v="0"/>
    <n v="0"/>
  </r>
  <r>
    <x v="4"/>
    <x v="32"/>
    <s v="Fri"/>
    <x v="7"/>
    <m/>
    <m/>
    <n v="0"/>
    <m/>
    <m/>
    <n v="0"/>
    <m/>
    <m/>
    <m/>
    <m/>
    <m/>
    <m/>
    <m/>
    <m/>
    <m/>
    <m/>
    <n v="0"/>
    <n v="0"/>
  </r>
  <r>
    <x v="4"/>
    <x v="32"/>
    <s v="Fri"/>
    <x v="8"/>
    <m/>
    <m/>
    <n v="0"/>
    <m/>
    <m/>
    <n v="0"/>
    <m/>
    <m/>
    <m/>
    <m/>
    <m/>
    <m/>
    <m/>
    <m/>
    <m/>
    <m/>
    <n v="0"/>
    <n v="0"/>
  </r>
  <r>
    <x v="4"/>
    <x v="32"/>
    <s v="Fri"/>
    <x v="9"/>
    <m/>
    <m/>
    <n v="0"/>
    <m/>
    <m/>
    <n v="0"/>
    <m/>
    <m/>
    <m/>
    <m/>
    <m/>
    <m/>
    <m/>
    <m/>
    <m/>
    <m/>
    <n v="0"/>
    <n v="0"/>
  </r>
  <r>
    <x v="4"/>
    <x v="32"/>
    <s v="Fri"/>
    <x v="10"/>
    <m/>
    <m/>
    <n v="0"/>
    <m/>
    <m/>
    <n v="0"/>
    <m/>
    <m/>
    <m/>
    <m/>
    <m/>
    <m/>
    <m/>
    <m/>
    <m/>
    <m/>
    <n v="0"/>
    <n v="0"/>
  </r>
  <r>
    <x v="4"/>
    <x v="32"/>
    <s v="Fri"/>
    <x v="11"/>
    <m/>
    <m/>
    <n v="0"/>
    <m/>
    <m/>
    <n v="0"/>
    <m/>
    <m/>
    <m/>
    <m/>
    <m/>
    <m/>
    <m/>
    <m/>
    <m/>
    <m/>
    <n v="0"/>
    <n v="0"/>
  </r>
  <r>
    <x v="4"/>
    <x v="32"/>
    <s v="Fri"/>
    <x v="12"/>
    <m/>
    <m/>
    <n v="0"/>
    <m/>
    <m/>
    <n v="0"/>
    <m/>
    <m/>
    <m/>
    <m/>
    <m/>
    <m/>
    <m/>
    <m/>
    <m/>
    <m/>
    <n v="0"/>
    <n v="0"/>
  </r>
  <r>
    <x v="4"/>
    <x v="32"/>
    <s v="Fri"/>
    <x v="13"/>
    <m/>
    <m/>
    <n v="0"/>
    <m/>
    <m/>
    <n v="0"/>
    <m/>
    <m/>
    <m/>
    <m/>
    <m/>
    <m/>
    <m/>
    <m/>
    <m/>
    <m/>
    <n v="0"/>
    <n v="0"/>
  </r>
  <r>
    <x v="4"/>
    <x v="32"/>
    <s v="Fri"/>
    <x v="14"/>
    <m/>
    <m/>
    <n v="0"/>
    <m/>
    <m/>
    <n v="0"/>
    <m/>
    <m/>
    <m/>
    <m/>
    <m/>
    <m/>
    <m/>
    <m/>
    <m/>
    <m/>
    <n v="0"/>
    <n v="0"/>
  </r>
  <r>
    <x v="4"/>
    <x v="32"/>
    <s v="Fri"/>
    <x v="15"/>
    <m/>
    <m/>
    <n v="0"/>
    <m/>
    <m/>
    <n v="0"/>
    <m/>
    <m/>
    <m/>
    <m/>
    <m/>
    <m/>
    <m/>
    <m/>
    <m/>
    <m/>
    <n v="0"/>
    <n v="0"/>
  </r>
  <r>
    <x v="4"/>
    <x v="32"/>
    <s v="Fri"/>
    <x v="16"/>
    <m/>
    <m/>
    <n v="0"/>
    <m/>
    <m/>
    <n v="0"/>
    <m/>
    <m/>
    <m/>
    <m/>
    <m/>
    <m/>
    <m/>
    <m/>
    <m/>
    <m/>
    <n v="0"/>
    <n v="0"/>
  </r>
  <r>
    <x v="4"/>
    <x v="32"/>
    <s v="Fri"/>
    <x v="17"/>
    <m/>
    <m/>
    <n v="0"/>
    <m/>
    <m/>
    <n v="0"/>
    <m/>
    <m/>
    <m/>
    <m/>
    <m/>
    <m/>
    <m/>
    <m/>
    <m/>
    <m/>
    <n v="0"/>
    <n v="0"/>
  </r>
  <r>
    <x v="4"/>
    <x v="32"/>
    <s v="Fri"/>
    <x v="18"/>
    <m/>
    <m/>
    <n v="0"/>
    <m/>
    <m/>
    <n v="0"/>
    <m/>
    <m/>
    <m/>
    <m/>
    <m/>
    <m/>
    <m/>
    <m/>
    <m/>
    <m/>
    <n v="0"/>
    <n v="0"/>
  </r>
  <r>
    <x v="4"/>
    <x v="32"/>
    <s v="Fri"/>
    <x v="19"/>
    <m/>
    <m/>
    <n v="0"/>
    <m/>
    <m/>
    <n v="0"/>
    <m/>
    <m/>
    <m/>
    <m/>
    <m/>
    <m/>
    <m/>
    <m/>
    <m/>
    <m/>
    <n v="0"/>
    <n v="0"/>
  </r>
  <r>
    <x v="4"/>
    <x v="32"/>
    <s v="Fri"/>
    <x v="20"/>
    <m/>
    <m/>
    <n v="0"/>
    <m/>
    <m/>
    <n v="0"/>
    <m/>
    <m/>
    <m/>
    <m/>
    <m/>
    <m/>
    <m/>
    <m/>
    <m/>
    <m/>
    <n v="0"/>
    <n v="0"/>
  </r>
  <r>
    <x v="4"/>
    <x v="32"/>
    <s v="Fri"/>
    <x v="21"/>
    <m/>
    <m/>
    <n v="0"/>
    <m/>
    <m/>
    <n v="0"/>
    <m/>
    <m/>
    <m/>
    <m/>
    <m/>
    <m/>
    <m/>
    <m/>
    <m/>
    <m/>
    <n v="0"/>
    <n v="0"/>
  </r>
  <r>
    <x v="4"/>
    <x v="33"/>
    <s v="Sat"/>
    <x v="0"/>
    <m/>
    <m/>
    <n v="0"/>
    <m/>
    <m/>
    <n v="0"/>
    <m/>
    <m/>
    <m/>
    <m/>
    <m/>
    <m/>
    <m/>
    <m/>
    <m/>
    <m/>
    <n v="0"/>
    <n v="0"/>
  </r>
  <r>
    <x v="4"/>
    <x v="33"/>
    <s v="Sat"/>
    <x v="1"/>
    <m/>
    <m/>
    <n v="0"/>
    <m/>
    <m/>
    <n v="0"/>
    <n v="6"/>
    <n v="14"/>
    <m/>
    <m/>
    <n v="8"/>
    <n v="14"/>
    <m/>
    <m/>
    <m/>
    <m/>
    <n v="196"/>
    <n v="196"/>
  </r>
  <r>
    <x v="4"/>
    <x v="33"/>
    <s v="Sat"/>
    <x v="2"/>
    <m/>
    <m/>
    <n v="0"/>
    <m/>
    <m/>
    <n v="0"/>
    <m/>
    <m/>
    <m/>
    <m/>
    <m/>
    <m/>
    <m/>
    <m/>
    <m/>
    <m/>
    <n v="0"/>
    <n v="0"/>
  </r>
  <r>
    <x v="4"/>
    <x v="33"/>
    <s v="Sat"/>
    <x v="3"/>
    <m/>
    <m/>
    <n v="0"/>
    <m/>
    <m/>
    <n v="0"/>
    <n v="6"/>
    <n v="5"/>
    <m/>
    <m/>
    <n v="7"/>
    <n v="14"/>
    <m/>
    <m/>
    <m/>
    <m/>
    <n v="128"/>
    <n v="128"/>
  </r>
  <r>
    <x v="4"/>
    <x v="33"/>
    <s v="Sat"/>
    <x v="4"/>
    <m/>
    <m/>
    <n v="0"/>
    <m/>
    <m/>
    <n v="0"/>
    <n v="4"/>
    <n v="4"/>
    <n v="6"/>
    <n v="11"/>
    <n v="8"/>
    <n v="14"/>
    <m/>
    <m/>
    <m/>
    <m/>
    <n v="194"/>
    <n v="194"/>
  </r>
  <r>
    <x v="4"/>
    <x v="33"/>
    <s v="Sat"/>
    <x v="5"/>
    <m/>
    <m/>
    <n v="0"/>
    <m/>
    <m/>
    <n v="0"/>
    <n v="8"/>
    <n v="10"/>
    <n v="3"/>
    <n v="6"/>
    <n v="9"/>
    <n v="14"/>
    <m/>
    <m/>
    <m/>
    <m/>
    <n v="224"/>
    <n v="224"/>
  </r>
  <r>
    <x v="4"/>
    <x v="33"/>
    <s v="Sat"/>
    <x v="6"/>
    <m/>
    <m/>
    <n v="0"/>
    <m/>
    <m/>
    <n v="0"/>
    <m/>
    <m/>
    <m/>
    <m/>
    <m/>
    <m/>
    <m/>
    <m/>
    <m/>
    <m/>
    <n v="0"/>
    <n v="0"/>
  </r>
  <r>
    <x v="4"/>
    <x v="33"/>
    <s v="Sat"/>
    <x v="7"/>
    <m/>
    <m/>
    <n v="0"/>
    <m/>
    <m/>
    <n v="0"/>
    <n v="5"/>
    <n v="6"/>
    <n v="6"/>
    <n v="14"/>
    <n v="2"/>
    <n v="2"/>
    <m/>
    <m/>
    <m/>
    <m/>
    <n v="118"/>
    <n v="118"/>
  </r>
  <r>
    <x v="4"/>
    <x v="33"/>
    <s v="Sat"/>
    <x v="8"/>
    <m/>
    <m/>
    <n v="0"/>
    <m/>
    <m/>
    <n v="0"/>
    <m/>
    <m/>
    <m/>
    <m/>
    <m/>
    <m/>
    <m/>
    <m/>
    <m/>
    <m/>
    <n v="0"/>
    <n v="0"/>
  </r>
  <r>
    <x v="4"/>
    <x v="33"/>
    <s v="Sat"/>
    <x v="9"/>
    <m/>
    <m/>
    <n v="0"/>
    <m/>
    <m/>
    <n v="0"/>
    <n v="6"/>
    <n v="6"/>
    <n v="7"/>
    <n v="14"/>
    <n v="8.5"/>
    <n v="14"/>
    <m/>
    <m/>
    <m/>
    <m/>
    <n v="253"/>
    <n v="253"/>
  </r>
  <r>
    <x v="4"/>
    <x v="33"/>
    <s v="Sat"/>
    <x v="10"/>
    <m/>
    <m/>
    <n v="0"/>
    <m/>
    <m/>
    <n v="0"/>
    <n v="5.5"/>
    <n v="12"/>
    <n v="7"/>
    <n v="6"/>
    <n v="6"/>
    <n v="7"/>
    <m/>
    <m/>
    <m/>
    <m/>
    <n v="150"/>
    <n v="150"/>
  </r>
  <r>
    <x v="4"/>
    <x v="33"/>
    <s v="Sat"/>
    <x v="11"/>
    <m/>
    <m/>
    <n v="0"/>
    <m/>
    <m/>
    <n v="0"/>
    <n v="7"/>
    <n v="10"/>
    <n v="5"/>
    <n v="6"/>
    <n v="8"/>
    <n v="14"/>
    <m/>
    <m/>
    <m/>
    <m/>
    <n v="212"/>
    <n v="212"/>
  </r>
  <r>
    <x v="4"/>
    <x v="33"/>
    <s v="Sat"/>
    <x v="12"/>
    <m/>
    <m/>
    <n v="0"/>
    <m/>
    <m/>
    <n v="0"/>
    <n v="7"/>
    <n v="7"/>
    <n v="6"/>
    <n v="14"/>
    <n v="8"/>
    <n v="12"/>
    <m/>
    <m/>
    <m/>
    <m/>
    <n v="229"/>
    <n v="229"/>
  </r>
  <r>
    <x v="4"/>
    <x v="33"/>
    <s v="Sat"/>
    <x v="13"/>
    <m/>
    <m/>
    <n v="0"/>
    <m/>
    <m/>
    <n v="0"/>
    <m/>
    <m/>
    <m/>
    <m/>
    <m/>
    <m/>
    <m/>
    <m/>
    <m/>
    <m/>
    <n v="0"/>
    <n v="0"/>
  </r>
  <r>
    <x v="4"/>
    <x v="33"/>
    <s v="Sat"/>
    <x v="14"/>
    <m/>
    <m/>
    <n v="0"/>
    <m/>
    <m/>
    <n v="0"/>
    <m/>
    <m/>
    <m/>
    <m/>
    <m/>
    <m/>
    <m/>
    <m/>
    <m/>
    <m/>
    <n v="0"/>
    <n v="0"/>
  </r>
  <r>
    <x v="4"/>
    <x v="33"/>
    <s v="Sat"/>
    <x v="15"/>
    <m/>
    <m/>
    <n v="0"/>
    <m/>
    <m/>
    <n v="0"/>
    <n v="5.5"/>
    <n v="11"/>
    <n v="3"/>
    <n v="4"/>
    <m/>
    <m/>
    <m/>
    <m/>
    <m/>
    <m/>
    <n v="72.5"/>
    <n v="72.5"/>
  </r>
  <r>
    <x v="4"/>
    <x v="33"/>
    <s v="Sat"/>
    <x v="16"/>
    <m/>
    <m/>
    <n v="0"/>
    <m/>
    <m/>
    <n v="0"/>
    <m/>
    <m/>
    <n v="6"/>
    <n v="14"/>
    <n v="4"/>
    <n v="6"/>
    <m/>
    <m/>
    <m/>
    <m/>
    <n v="108"/>
    <n v="108"/>
  </r>
  <r>
    <x v="4"/>
    <x v="33"/>
    <s v="Sat"/>
    <x v="17"/>
    <m/>
    <m/>
    <n v="0"/>
    <m/>
    <m/>
    <n v="0"/>
    <n v="7"/>
    <n v="6"/>
    <n v="2"/>
    <n v="3"/>
    <n v="7"/>
    <n v="5"/>
    <m/>
    <m/>
    <m/>
    <m/>
    <n v="83"/>
    <n v="83"/>
  </r>
  <r>
    <x v="4"/>
    <x v="33"/>
    <s v="Sat"/>
    <x v="18"/>
    <m/>
    <m/>
    <n v="0"/>
    <m/>
    <m/>
    <n v="0"/>
    <m/>
    <m/>
    <n v="6"/>
    <n v="10"/>
    <m/>
    <m/>
    <m/>
    <m/>
    <m/>
    <m/>
    <n v="60"/>
    <n v="60"/>
  </r>
  <r>
    <x v="4"/>
    <x v="33"/>
    <s v="Sat"/>
    <x v="19"/>
    <m/>
    <m/>
    <n v="0"/>
    <m/>
    <m/>
    <n v="0"/>
    <n v="6.5"/>
    <n v="14"/>
    <n v="5"/>
    <n v="6"/>
    <m/>
    <m/>
    <m/>
    <m/>
    <m/>
    <m/>
    <n v="121"/>
    <n v="121"/>
  </r>
  <r>
    <x v="4"/>
    <x v="33"/>
    <s v="Sat"/>
    <x v="20"/>
    <m/>
    <m/>
    <n v="0"/>
    <m/>
    <m/>
    <n v="0"/>
    <m/>
    <m/>
    <m/>
    <m/>
    <m/>
    <m/>
    <m/>
    <m/>
    <m/>
    <m/>
    <n v="0"/>
    <n v="0"/>
  </r>
  <r>
    <x v="4"/>
    <x v="33"/>
    <s v="Sat"/>
    <x v="21"/>
    <m/>
    <m/>
    <n v="0"/>
    <m/>
    <m/>
    <n v="0"/>
    <m/>
    <m/>
    <m/>
    <m/>
    <m/>
    <m/>
    <m/>
    <m/>
    <m/>
    <m/>
    <n v="0"/>
    <n v="0"/>
  </r>
  <r>
    <x v="4"/>
    <x v="34"/>
    <s v="Sun"/>
    <x v="0"/>
    <m/>
    <m/>
    <n v="0"/>
    <m/>
    <m/>
    <n v="0"/>
    <m/>
    <m/>
    <m/>
    <m/>
    <m/>
    <m/>
    <m/>
    <m/>
    <m/>
    <m/>
    <n v="0"/>
    <n v="0"/>
  </r>
  <r>
    <x v="4"/>
    <x v="34"/>
    <s v="Sun"/>
    <x v="1"/>
    <m/>
    <m/>
    <n v="0"/>
    <m/>
    <m/>
    <n v="0"/>
    <m/>
    <m/>
    <m/>
    <m/>
    <m/>
    <m/>
    <m/>
    <m/>
    <m/>
    <m/>
    <n v="0"/>
    <n v="0"/>
  </r>
  <r>
    <x v="4"/>
    <x v="34"/>
    <s v="Sun"/>
    <x v="2"/>
    <m/>
    <m/>
    <n v="0"/>
    <m/>
    <m/>
    <n v="0"/>
    <m/>
    <m/>
    <m/>
    <m/>
    <m/>
    <m/>
    <m/>
    <m/>
    <m/>
    <m/>
    <n v="0"/>
    <n v="0"/>
  </r>
  <r>
    <x v="4"/>
    <x v="34"/>
    <s v="Sun"/>
    <x v="3"/>
    <m/>
    <m/>
    <n v="0"/>
    <m/>
    <m/>
    <n v="0"/>
    <m/>
    <m/>
    <m/>
    <m/>
    <m/>
    <m/>
    <m/>
    <m/>
    <m/>
    <m/>
    <n v="0"/>
    <n v="0"/>
  </r>
  <r>
    <x v="4"/>
    <x v="34"/>
    <s v="Sun"/>
    <x v="4"/>
    <m/>
    <m/>
    <n v="0"/>
    <m/>
    <m/>
    <n v="0"/>
    <m/>
    <m/>
    <m/>
    <m/>
    <m/>
    <m/>
    <m/>
    <m/>
    <m/>
    <m/>
    <n v="0"/>
    <n v="0"/>
  </r>
  <r>
    <x v="4"/>
    <x v="34"/>
    <s v="Sun"/>
    <x v="5"/>
    <m/>
    <m/>
    <n v="0"/>
    <m/>
    <m/>
    <n v="0"/>
    <m/>
    <m/>
    <m/>
    <m/>
    <m/>
    <m/>
    <m/>
    <m/>
    <m/>
    <m/>
    <n v="0"/>
    <n v="0"/>
  </r>
  <r>
    <x v="4"/>
    <x v="34"/>
    <s v="Sun"/>
    <x v="6"/>
    <m/>
    <m/>
    <n v="0"/>
    <m/>
    <m/>
    <n v="0"/>
    <m/>
    <m/>
    <m/>
    <m/>
    <m/>
    <m/>
    <m/>
    <m/>
    <m/>
    <m/>
    <n v="0"/>
    <n v="0"/>
  </r>
  <r>
    <x v="4"/>
    <x v="34"/>
    <s v="Sun"/>
    <x v="7"/>
    <m/>
    <m/>
    <n v="0"/>
    <m/>
    <m/>
    <n v="0"/>
    <m/>
    <m/>
    <m/>
    <m/>
    <m/>
    <m/>
    <m/>
    <m/>
    <m/>
    <m/>
    <n v="0"/>
    <n v="0"/>
  </r>
  <r>
    <x v="4"/>
    <x v="34"/>
    <s v="Sun"/>
    <x v="8"/>
    <m/>
    <m/>
    <n v="0"/>
    <m/>
    <m/>
    <n v="0"/>
    <m/>
    <m/>
    <m/>
    <m/>
    <m/>
    <m/>
    <m/>
    <m/>
    <m/>
    <m/>
    <n v="0"/>
    <n v="0"/>
  </r>
  <r>
    <x v="4"/>
    <x v="34"/>
    <s v="Sun"/>
    <x v="9"/>
    <m/>
    <m/>
    <n v="0"/>
    <m/>
    <m/>
    <n v="0"/>
    <m/>
    <m/>
    <m/>
    <m/>
    <m/>
    <m/>
    <m/>
    <m/>
    <m/>
    <m/>
    <n v="0"/>
    <n v="0"/>
  </r>
  <r>
    <x v="4"/>
    <x v="34"/>
    <s v="Sun"/>
    <x v="10"/>
    <m/>
    <m/>
    <n v="0"/>
    <m/>
    <m/>
    <n v="0"/>
    <m/>
    <m/>
    <m/>
    <m/>
    <m/>
    <m/>
    <m/>
    <m/>
    <m/>
    <m/>
    <n v="0"/>
    <n v="0"/>
  </r>
  <r>
    <x v="4"/>
    <x v="34"/>
    <s v="Sun"/>
    <x v="11"/>
    <m/>
    <m/>
    <n v="0"/>
    <m/>
    <m/>
    <n v="0"/>
    <m/>
    <m/>
    <m/>
    <m/>
    <m/>
    <m/>
    <m/>
    <m/>
    <m/>
    <m/>
    <n v="0"/>
    <n v="0"/>
  </r>
  <r>
    <x v="4"/>
    <x v="34"/>
    <s v="Sun"/>
    <x v="12"/>
    <m/>
    <m/>
    <n v="0"/>
    <m/>
    <m/>
    <n v="0"/>
    <m/>
    <m/>
    <m/>
    <m/>
    <m/>
    <m/>
    <m/>
    <m/>
    <m/>
    <m/>
    <n v="0"/>
    <n v="0"/>
  </r>
  <r>
    <x v="4"/>
    <x v="34"/>
    <s v="Sun"/>
    <x v="13"/>
    <m/>
    <m/>
    <n v="0"/>
    <m/>
    <m/>
    <n v="0"/>
    <m/>
    <m/>
    <m/>
    <m/>
    <m/>
    <m/>
    <m/>
    <m/>
    <m/>
    <m/>
    <n v="0"/>
    <n v="0"/>
  </r>
  <r>
    <x v="4"/>
    <x v="34"/>
    <s v="Sun"/>
    <x v="14"/>
    <m/>
    <m/>
    <n v="0"/>
    <m/>
    <m/>
    <n v="0"/>
    <m/>
    <m/>
    <m/>
    <m/>
    <m/>
    <m/>
    <m/>
    <m/>
    <m/>
    <m/>
    <n v="0"/>
    <n v="0"/>
  </r>
  <r>
    <x v="4"/>
    <x v="34"/>
    <s v="Sun"/>
    <x v="15"/>
    <m/>
    <m/>
    <n v="0"/>
    <m/>
    <m/>
    <n v="0"/>
    <m/>
    <m/>
    <m/>
    <m/>
    <m/>
    <m/>
    <m/>
    <m/>
    <m/>
    <m/>
    <n v="0"/>
    <n v="0"/>
  </r>
  <r>
    <x v="4"/>
    <x v="34"/>
    <s v="Sun"/>
    <x v="16"/>
    <m/>
    <m/>
    <n v="0"/>
    <m/>
    <m/>
    <n v="0"/>
    <m/>
    <m/>
    <m/>
    <m/>
    <m/>
    <m/>
    <m/>
    <m/>
    <m/>
    <m/>
    <n v="0"/>
    <n v="0"/>
  </r>
  <r>
    <x v="4"/>
    <x v="34"/>
    <s v="Sun"/>
    <x v="17"/>
    <m/>
    <m/>
    <n v="0"/>
    <m/>
    <m/>
    <n v="0"/>
    <m/>
    <m/>
    <m/>
    <m/>
    <m/>
    <m/>
    <m/>
    <m/>
    <m/>
    <m/>
    <n v="0"/>
    <n v="0"/>
  </r>
  <r>
    <x v="4"/>
    <x v="34"/>
    <s v="Sun"/>
    <x v="18"/>
    <m/>
    <m/>
    <n v="0"/>
    <m/>
    <m/>
    <n v="0"/>
    <m/>
    <m/>
    <m/>
    <m/>
    <m/>
    <m/>
    <m/>
    <m/>
    <m/>
    <m/>
    <n v="0"/>
    <n v="0"/>
  </r>
  <r>
    <x v="4"/>
    <x v="34"/>
    <s v="Sun"/>
    <x v="19"/>
    <m/>
    <m/>
    <n v="0"/>
    <m/>
    <m/>
    <n v="0"/>
    <m/>
    <m/>
    <m/>
    <m/>
    <m/>
    <m/>
    <m/>
    <m/>
    <m/>
    <m/>
    <n v="0"/>
    <n v="0"/>
  </r>
  <r>
    <x v="4"/>
    <x v="34"/>
    <s v="Sun"/>
    <x v="20"/>
    <m/>
    <m/>
    <n v="0"/>
    <m/>
    <m/>
    <n v="0"/>
    <m/>
    <m/>
    <m/>
    <m/>
    <m/>
    <m/>
    <m/>
    <m/>
    <m/>
    <m/>
    <n v="0"/>
    <n v="0"/>
  </r>
  <r>
    <x v="4"/>
    <x v="34"/>
    <s v="Sun"/>
    <x v="21"/>
    <m/>
    <m/>
    <n v="0"/>
    <m/>
    <m/>
    <n v="0"/>
    <m/>
    <m/>
    <m/>
    <m/>
    <m/>
    <m/>
    <m/>
    <m/>
    <m/>
    <m/>
    <n v="0"/>
    <n v="0"/>
  </r>
  <r>
    <x v="5"/>
    <x v="35"/>
    <s v="Mon"/>
    <x v="0"/>
    <m/>
    <m/>
    <n v="0"/>
    <m/>
    <m/>
    <n v="0"/>
    <m/>
    <m/>
    <m/>
    <m/>
    <m/>
    <m/>
    <m/>
    <m/>
    <m/>
    <m/>
    <n v="0"/>
    <n v="0"/>
  </r>
  <r>
    <x v="5"/>
    <x v="35"/>
    <s v="Mon"/>
    <x v="1"/>
    <m/>
    <m/>
    <n v="0"/>
    <n v="5"/>
    <n v="20"/>
    <n v="100"/>
    <m/>
    <m/>
    <m/>
    <m/>
    <m/>
    <m/>
    <m/>
    <m/>
    <m/>
    <m/>
    <n v="0"/>
    <n v="100"/>
  </r>
  <r>
    <x v="5"/>
    <x v="35"/>
    <s v="Mon"/>
    <x v="2"/>
    <m/>
    <m/>
    <n v="0"/>
    <m/>
    <m/>
    <n v="0"/>
    <m/>
    <m/>
    <m/>
    <m/>
    <m/>
    <m/>
    <m/>
    <m/>
    <m/>
    <m/>
    <n v="0"/>
    <n v="0"/>
  </r>
  <r>
    <x v="5"/>
    <x v="35"/>
    <s v="Mon"/>
    <x v="3"/>
    <m/>
    <m/>
    <n v="0"/>
    <m/>
    <m/>
    <n v="0"/>
    <m/>
    <m/>
    <m/>
    <m/>
    <m/>
    <m/>
    <m/>
    <m/>
    <m/>
    <m/>
    <n v="0"/>
    <n v="0"/>
  </r>
  <r>
    <x v="5"/>
    <x v="35"/>
    <s v="Mon"/>
    <x v="4"/>
    <m/>
    <m/>
    <n v="0"/>
    <m/>
    <m/>
    <n v="0"/>
    <m/>
    <m/>
    <m/>
    <m/>
    <m/>
    <m/>
    <m/>
    <m/>
    <m/>
    <m/>
    <n v="0"/>
    <n v="0"/>
  </r>
  <r>
    <x v="5"/>
    <x v="35"/>
    <s v="Mon"/>
    <x v="5"/>
    <m/>
    <m/>
    <n v="0"/>
    <m/>
    <m/>
    <n v="0"/>
    <m/>
    <m/>
    <m/>
    <m/>
    <m/>
    <m/>
    <m/>
    <m/>
    <m/>
    <m/>
    <n v="0"/>
    <n v="0"/>
  </r>
  <r>
    <x v="5"/>
    <x v="35"/>
    <s v="Mon"/>
    <x v="6"/>
    <m/>
    <m/>
    <n v="0"/>
    <m/>
    <m/>
    <n v="0"/>
    <m/>
    <m/>
    <m/>
    <m/>
    <m/>
    <m/>
    <m/>
    <m/>
    <m/>
    <m/>
    <n v="0"/>
    <n v="0"/>
  </r>
  <r>
    <x v="5"/>
    <x v="35"/>
    <s v="Mon"/>
    <x v="7"/>
    <m/>
    <m/>
    <n v="0"/>
    <n v="4"/>
    <n v="20"/>
    <n v="80"/>
    <m/>
    <m/>
    <m/>
    <m/>
    <m/>
    <m/>
    <m/>
    <m/>
    <m/>
    <m/>
    <n v="0"/>
    <n v="80"/>
  </r>
  <r>
    <x v="5"/>
    <x v="35"/>
    <s v="Mon"/>
    <x v="8"/>
    <m/>
    <m/>
    <n v="0"/>
    <m/>
    <m/>
    <n v="0"/>
    <m/>
    <m/>
    <m/>
    <m/>
    <m/>
    <m/>
    <m/>
    <m/>
    <m/>
    <m/>
    <n v="0"/>
    <n v="0"/>
  </r>
  <r>
    <x v="5"/>
    <x v="35"/>
    <s v="Mon"/>
    <x v="9"/>
    <m/>
    <m/>
    <n v="0"/>
    <n v="3"/>
    <n v="20"/>
    <n v="60"/>
    <m/>
    <m/>
    <m/>
    <m/>
    <m/>
    <m/>
    <m/>
    <m/>
    <m/>
    <m/>
    <n v="0"/>
    <n v="60"/>
  </r>
  <r>
    <x v="5"/>
    <x v="35"/>
    <s v="Mon"/>
    <x v="10"/>
    <m/>
    <m/>
    <n v="0"/>
    <n v="3"/>
    <n v="20"/>
    <n v="60"/>
    <m/>
    <m/>
    <m/>
    <m/>
    <m/>
    <m/>
    <m/>
    <m/>
    <m/>
    <m/>
    <n v="0"/>
    <n v="60"/>
  </r>
  <r>
    <x v="5"/>
    <x v="35"/>
    <s v="Mon"/>
    <x v="11"/>
    <m/>
    <m/>
    <n v="0"/>
    <m/>
    <m/>
    <n v="0"/>
    <m/>
    <m/>
    <m/>
    <m/>
    <m/>
    <m/>
    <m/>
    <m/>
    <m/>
    <m/>
    <n v="0"/>
    <n v="0"/>
  </r>
  <r>
    <x v="5"/>
    <x v="35"/>
    <s v="Mon"/>
    <x v="12"/>
    <m/>
    <m/>
    <n v="0"/>
    <n v="2"/>
    <n v="20"/>
    <n v="40"/>
    <m/>
    <m/>
    <m/>
    <m/>
    <m/>
    <m/>
    <m/>
    <m/>
    <m/>
    <m/>
    <n v="0"/>
    <n v="40"/>
  </r>
  <r>
    <x v="5"/>
    <x v="35"/>
    <s v="Mon"/>
    <x v="13"/>
    <m/>
    <m/>
    <n v="0"/>
    <m/>
    <m/>
    <n v="0"/>
    <m/>
    <m/>
    <m/>
    <m/>
    <m/>
    <m/>
    <m/>
    <m/>
    <m/>
    <m/>
    <n v="0"/>
    <n v="0"/>
  </r>
  <r>
    <x v="5"/>
    <x v="35"/>
    <s v="Mon"/>
    <x v="14"/>
    <m/>
    <m/>
    <n v="0"/>
    <m/>
    <m/>
    <n v="0"/>
    <m/>
    <m/>
    <m/>
    <m/>
    <m/>
    <m/>
    <m/>
    <m/>
    <m/>
    <m/>
    <n v="0"/>
    <n v="0"/>
  </r>
  <r>
    <x v="5"/>
    <x v="35"/>
    <s v="Mon"/>
    <x v="15"/>
    <m/>
    <m/>
    <n v="0"/>
    <n v="3"/>
    <n v="20"/>
    <n v="60"/>
    <m/>
    <m/>
    <m/>
    <m/>
    <m/>
    <m/>
    <m/>
    <m/>
    <m/>
    <m/>
    <n v="0"/>
    <n v="60"/>
  </r>
  <r>
    <x v="5"/>
    <x v="35"/>
    <s v="Mon"/>
    <x v="16"/>
    <m/>
    <m/>
    <n v="0"/>
    <m/>
    <m/>
    <n v="0"/>
    <m/>
    <m/>
    <m/>
    <m/>
    <m/>
    <m/>
    <m/>
    <m/>
    <m/>
    <m/>
    <n v="0"/>
    <n v="0"/>
  </r>
  <r>
    <x v="5"/>
    <x v="35"/>
    <s v="Mon"/>
    <x v="17"/>
    <m/>
    <m/>
    <n v="0"/>
    <m/>
    <m/>
    <n v="0"/>
    <m/>
    <m/>
    <m/>
    <m/>
    <m/>
    <m/>
    <m/>
    <m/>
    <m/>
    <m/>
    <n v="0"/>
    <n v="0"/>
  </r>
  <r>
    <x v="5"/>
    <x v="35"/>
    <s v="Mon"/>
    <x v="18"/>
    <m/>
    <m/>
    <n v="0"/>
    <m/>
    <m/>
    <n v="0"/>
    <m/>
    <m/>
    <m/>
    <m/>
    <m/>
    <m/>
    <m/>
    <m/>
    <m/>
    <m/>
    <n v="0"/>
    <n v="0"/>
  </r>
  <r>
    <x v="5"/>
    <x v="35"/>
    <s v="Mon"/>
    <x v="19"/>
    <m/>
    <m/>
    <n v="0"/>
    <n v="6"/>
    <n v="25"/>
    <n v="150"/>
    <m/>
    <m/>
    <m/>
    <m/>
    <m/>
    <m/>
    <m/>
    <m/>
    <m/>
    <m/>
    <n v="0"/>
    <n v="150"/>
  </r>
  <r>
    <x v="5"/>
    <x v="35"/>
    <s v="Mon"/>
    <x v="20"/>
    <m/>
    <m/>
    <n v="0"/>
    <m/>
    <m/>
    <n v="0"/>
    <m/>
    <m/>
    <m/>
    <m/>
    <m/>
    <m/>
    <m/>
    <m/>
    <m/>
    <m/>
    <n v="0"/>
    <n v="0"/>
  </r>
  <r>
    <x v="5"/>
    <x v="35"/>
    <s v="Mon"/>
    <x v="21"/>
    <m/>
    <m/>
    <n v="0"/>
    <m/>
    <m/>
    <n v="0"/>
    <m/>
    <m/>
    <m/>
    <m/>
    <m/>
    <m/>
    <m/>
    <m/>
    <m/>
    <m/>
    <n v="0"/>
    <n v="0"/>
  </r>
  <r>
    <x v="5"/>
    <x v="36"/>
    <s v="Tue"/>
    <x v="0"/>
    <n v="6"/>
    <n v="55"/>
    <n v="330"/>
    <n v="8"/>
    <n v="70"/>
    <n v="560"/>
    <m/>
    <m/>
    <m/>
    <m/>
    <m/>
    <m/>
    <m/>
    <m/>
    <m/>
    <m/>
    <n v="0"/>
    <n v="890"/>
  </r>
  <r>
    <x v="5"/>
    <x v="36"/>
    <s v="Tue"/>
    <x v="1"/>
    <m/>
    <m/>
    <n v="0"/>
    <m/>
    <m/>
    <n v="0"/>
    <m/>
    <m/>
    <m/>
    <m/>
    <m/>
    <m/>
    <m/>
    <m/>
    <m/>
    <m/>
    <n v="0"/>
    <n v="0"/>
  </r>
  <r>
    <x v="5"/>
    <x v="36"/>
    <s v="Tue"/>
    <x v="2"/>
    <m/>
    <m/>
    <n v="0"/>
    <m/>
    <m/>
    <n v="0"/>
    <m/>
    <m/>
    <m/>
    <m/>
    <m/>
    <m/>
    <m/>
    <m/>
    <m/>
    <m/>
    <n v="0"/>
    <n v="0"/>
  </r>
  <r>
    <x v="5"/>
    <x v="36"/>
    <s v="Tue"/>
    <x v="3"/>
    <m/>
    <m/>
    <n v="0"/>
    <n v="6"/>
    <n v="70"/>
    <n v="420"/>
    <m/>
    <m/>
    <m/>
    <m/>
    <m/>
    <m/>
    <m/>
    <m/>
    <m/>
    <m/>
    <n v="0"/>
    <n v="420"/>
  </r>
  <r>
    <x v="5"/>
    <x v="36"/>
    <s v="Tue"/>
    <x v="4"/>
    <m/>
    <m/>
    <n v="0"/>
    <n v="5"/>
    <n v="70"/>
    <n v="350"/>
    <m/>
    <m/>
    <m/>
    <m/>
    <m/>
    <m/>
    <m/>
    <m/>
    <m/>
    <m/>
    <n v="0"/>
    <n v="350"/>
  </r>
  <r>
    <x v="5"/>
    <x v="36"/>
    <s v="Tue"/>
    <x v="5"/>
    <n v="5"/>
    <n v="55"/>
    <n v="275"/>
    <n v="7"/>
    <n v="70"/>
    <n v="490"/>
    <m/>
    <m/>
    <m/>
    <m/>
    <m/>
    <m/>
    <m/>
    <m/>
    <m/>
    <m/>
    <n v="0"/>
    <n v="765"/>
  </r>
  <r>
    <x v="5"/>
    <x v="36"/>
    <s v="Tue"/>
    <x v="6"/>
    <m/>
    <m/>
    <n v="0"/>
    <m/>
    <m/>
    <n v="0"/>
    <m/>
    <m/>
    <m/>
    <m/>
    <m/>
    <m/>
    <m/>
    <m/>
    <m/>
    <m/>
    <n v="0"/>
    <n v="0"/>
  </r>
  <r>
    <x v="5"/>
    <x v="36"/>
    <s v="Tue"/>
    <x v="7"/>
    <n v="7"/>
    <n v="55"/>
    <n v="385"/>
    <n v="7"/>
    <n v="70"/>
    <n v="490"/>
    <m/>
    <m/>
    <m/>
    <m/>
    <m/>
    <m/>
    <m/>
    <m/>
    <m/>
    <m/>
    <n v="0"/>
    <n v="875"/>
  </r>
  <r>
    <x v="5"/>
    <x v="36"/>
    <s v="Tue"/>
    <x v="8"/>
    <m/>
    <m/>
    <n v="0"/>
    <m/>
    <m/>
    <n v="0"/>
    <m/>
    <m/>
    <m/>
    <m/>
    <m/>
    <m/>
    <m/>
    <m/>
    <m/>
    <m/>
    <n v="0"/>
    <n v="0"/>
  </r>
  <r>
    <x v="5"/>
    <x v="36"/>
    <s v="Tue"/>
    <x v="9"/>
    <n v="6"/>
    <n v="55"/>
    <n v="330"/>
    <n v="7"/>
    <n v="70"/>
    <n v="490"/>
    <m/>
    <m/>
    <m/>
    <m/>
    <m/>
    <m/>
    <m/>
    <m/>
    <m/>
    <m/>
    <n v="0"/>
    <n v="820"/>
  </r>
  <r>
    <x v="5"/>
    <x v="36"/>
    <s v="Tue"/>
    <x v="10"/>
    <n v="5"/>
    <n v="55"/>
    <n v="275"/>
    <n v="8"/>
    <n v="70"/>
    <n v="560"/>
    <m/>
    <m/>
    <m/>
    <m/>
    <m/>
    <m/>
    <m/>
    <m/>
    <m/>
    <m/>
    <n v="0"/>
    <n v="835"/>
  </r>
  <r>
    <x v="5"/>
    <x v="36"/>
    <s v="Tue"/>
    <x v="11"/>
    <n v="5"/>
    <n v="55"/>
    <n v="275"/>
    <n v="6"/>
    <n v="70"/>
    <n v="420"/>
    <m/>
    <m/>
    <m/>
    <m/>
    <m/>
    <m/>
    <m/>
    <m/>
    <m/>
    <m/>
    <n v="0"/>
    <n v="695"/>
  </r>
  <r>
    <x v="5"/>
    <x v="36"/>
    <s v="Tue"/>
    <x v="12"/>
    <n v="6"/>
    <n v="55"/>
    <n v="330"/>
    <n v="7"/>
    <n v="70"/>
    <n v="490"/>
    <m/>
    <m/>
    <m/>
    <m/>
    <m/>
    <m/>
    <m/>
    <m/>
    <m/>
    <m/>
    <n v="0"/>
    <n v="820"/>
  </r>
  <r>
    <x v="5"/>
    <x v="36"/>
    <s v="Tue"/>
    <x v="13"/>
    <n v="3"/>
    <n v="55"/>
    <n v="165"/>
    <m/>
    <m/>
    <n v="0"/>
    <m/>
    <m/>
    <m/>
    <m/>
    <m/>
    <m/>
    <m/>
    <m/>
    <m/>
    <m/>
    <n v="0"/>
    <n v="165"/>
  </r>
  <r>
    <x v="5"/>
    <x v="36"/>
    <s v="Tue"/>
    <x v="14"/>
    <m/>
    <m/>
    <n v="0"/>
    <m/>
    <m/>
    <n v="0"/>
    <m/>
    <m/>
    <m/>
    <m/>
    <m/>
    <m/>
    <m/>
    <m/>
    <m/>
    <m/>
    <n v="0"/>
    <n v="0"/>
  </r>
  <r>
    <x v="5"/>
    <x v="36"/>
    <s v="Tue"/>
    <x v="15"/>
    <n v="7"/>
    <n v="55"/>
    <n v="385"/>
    <n v="7"/>
    <n v="70"/>
    <n v="490"/>
    <m/>
    <m/>
    <m/>
    <m/>
    <m/>
    <m/>
    <m/>
    <m/>
    <m/>
    <m/>
    <n v="0"/>
    <n v="875"/>
  </r>
  <r>
    <x v="5"/>
    <x v="36"/>
    <s v="Tue"/>
    <x v="16"/>
    <n v="7"/>
    <n v="55"/>
    <n v="385"/>
    <n v="8"/>
    <n v="70"/>
    <n v="560"/>
    <m/>
    <m/>
    <m/>
    <m/>
    <m/>
    <m/>
    <m/>
    <m/>
    <m/>
    <m/>
    <n v="0"/>
    <n v="945"/>
  </r>
  <r>
    <x v="5"/>
    <x v="36"/>
    <s v="Tue"/>
    <x v="17"/>
    <m/>
    <m/>
    <n v="0"/>
    <n v="5"/>
    <n v="70"/>
    <n v="350"/>
    <m/>
    <m/>
    <m/>
    <m/>
    <m/>
    <m/>
    <m/>
    <m/>
    <m/>
    <m/>
    <n v="0"/>
    <n v="350"/>
  </r>
  <r>
    <x v="5"/>
    <x v="36"/>
    <s v="Tue"/>
    <x v="18"/>
    <m/>
    <m/>
    <n v="0"/>
    <m/>
    <m/>
    <n v="0"/>
    <m/>
    <m/>
    <m/>
    <m/>
    <m/>
    <m/>
    <m/>
    <m/>
    <m/>
    <m/>
    <n v="0"/>
    <n v="0"/>
  </r>
  <r>
    <x v="5"/>
    <x v="36"/>
    <s v="Tue"/>
    <x v="19"/>
    <n v="6"/>
    <n v="20"/>
    <n v="120"/>
    <n v="7"/>
    <n v="70"/>
    <n v="490"/>
    <m/>
    <m/>
    <m/>
    <m/>
    <m/>
    <m/>
    <m/>
    <m/>
    <m/>
    <m/>
    <n v="0"/>
    <n v="610"/>
  </r>
  <r>
    <x v="5"/>
    <x v="36"/>
    <s v="Tue"/>
    <x v="20"/>
    <n v="5"/>
    <n v="55"/>
    <n v="275"/>
    <m/>
    <m/>
    <n v="0"/>
    <m/>
    <m/>
    <m/>
    <m/>
    <m/>
    <m/>
    <m/>
    <m/>
    <m/>
    <m/>
    <n v="0"/>
    <n v="275"/>
  </r>
  <r>
    <x v="5"/>
    <x v="36"/>
    <s v="Tue"/>
    <x v="21"/>
    <m/>
    <m/>
    <n v="0"/>
    <m/>
    <m/>
    <n v="0"/>
    <m/>
    <m/>
    <m/>
    <m/>
    <m/>
    <m/>
    <m/>
    <m/>
    <m/>
    <m/>
    <n v="0"/>
    <n v="0"/>
  </r>
  <r>
    <x v="5"/>
    <x v="37"/>
    <s v="Wed"/>
    <x v="0"/>
    <m/>
    <m/>
    <n v="0"/>
    <m/>
    <m/>
    <n v="0"/>
    <m/>
    <m/>
    <m/>
    <m/>
    <m/>
    <m/>
    <m/>
    <m/>
    <m/>
    <m/>
    <n v="0"/>
    <n v="0"/>
  </r>
  <r>
    <x v="5"/>
    <x v="37"/>
    <s v="Wed"/>
    <x v="1"/>
    <m/>
    <m/>
    <n v="0"/>
    <m/>
    <m/>
    <n v="0"/>
    <m/>
    <m/>
    <m/>
    <m/>
    <m/>
    <m/>
    <m/>
    <m/>
    <m/>
    <m/>
    <n v="0"/>
    <n v="0"/>
  </r>
  <r>
    <x v="5"/>
    <x v="37"/>
    <s v="Wed"/>
    <x v="2"/>
    <m/>
    <m/>
    <n v="0"/>
    <n v="4"/>
    <n v="80"/>
    <n v="320"/>
    <m/>
    <m/>
    <m/>
    <m/>
    <m/>
    <m/>
    <m/>
    <m/>
    <m/>
    <m/>
    <n v="0"/>
    <n v="320"/>
  </r>
  <r>
    <x v="5"/>
    <x v="37"/>
    <s v="Wed"/>
    <x v="3"/>
    <m/>
    <m/>
    <n v="0"/>
    <m/>
    <m/>
    <n v="0"/>
    <m/>
    <m/>
    <m/>
    <m/>
    <m/>
    <m/>
    <m/>
    <m/>
    <m/>
    <m/>
    <n v="0"/>
    <n v="0"/>
  </r>
  <r>
    <x v="5"/>
    <x v="37"/>
    <s v="Wed"/>
    <x v="4"/>
    <m/>
    <m/>
    <n v="0"/>
    <n v="6"/>
    <n v="80"/>
    <n v="480"/>
    <m/>
    <m/>
    <m/>
    <m/>
    <m/>
    <m/>
    <m/>
    <m/>
    <m/>
    <m/>
    <n v="0"/>
    <n v="480"/>
  </r>
  <r>
    <x v="5"/>
    <x v="37"/>
    <s v="Wed"/>
    <x v="5"/>
    <m/>
    <m/>
    <n v="0"/>
    <m/>
    <m/>
    <n v="0"/>
    <m/>
    <m/>
    <m/>
    <m/>
    <m/>
    <m/>
    <m/>
    <m/>
    <m/>
    <m/>
    <n v="0"/>
    <n v="0"/>
  </r>
  <r>
    <x v="5"/>
    <x v="37"/>
    <s v="Wed"/>
    <x v="6"/>
    <m/>
    <m/>
    <n v="0"/>
    <m/>
    <m/>
    <n v="0"/>
    <m/>
    <m/>
    <m/>
    <m/>
    <m/>
    <m/>
    <m/>
    <m/>
    <m/>
    <m/>
    <n v="0"/>
    <n v="0"/>
  </r>
  <r>
    <x v="5"/>
    <x v="37"/>
    <s v="Wed"/>
    <x v="7"/>
    <m/>
    <m/>
    <n v="0"/>
    <n v="4"/>
    <n v="80"/>
    <n v="320"/>
    <m/>
    <m/>
    <m/>
    <m/>
    <m/>
    <m/>
    <m/>
    <m/>
    <m/>
    <m/>
    <n v="0"/>
    <n v="320"/>
  </r>
  <r>
    <x v="5"/>
    <x v="37"/>
    <s v="Wed"/>
    <x v="8"/>
    <m/>
    <m/>
    <n v="0"/>
    <m/>
    <m/>
    <n v="0"/>
    <m/>
    <m/>
    <m/>
    <m/>
    <m/>
    <m/>
    <m/>
    <m/>
    <m/>
    <m/>
    <n v="0"/>
    <n v="0"/>
  </r>
  <r>
    <x v="5"/>
    <x v="37"/>
    <s v="Wed"/>
    <x v="9"/>
    <n v="6"/>
    <n v="60"/>
    <n v="360"/>
    <n v="6"/>
    <n v="80"/>
    <n v="480"/>
    <m/>
    <m/>
    <m/>
    <m/>
    <m/>
    <m/>
    <m/>
    <m/>
    <m/>
    <m/>
    <n v="0"/>
    <n v="840"/>
  </r>
  <r>
    <x v="5"/>
    <x v="37"/>
    <s v="Wed"/>
    <x v="10"/>
    <m/>
    <m/>
    <n v="0"/>
    <m/>
    <m/>
    <n v="0"/>
    <m/>
    <m/>
    <m/>
    <m/>
    <m/>
    <m/>
    <m/>
    <m/>
    <m/>
    <m/>
    <n v="0"/>
    <n v="0"/>
  </r>
  <r>
    <x v="5"/>
    <x v="37"/>
    <s v="Wed"/>
    <x v="11"/>
    <m/>
    <m/>
    <n v="0"/>
    <m/>
    <m/>
    <n v="0"/>
    <m/>
    <m/>
    <m/>
    <m/>
    <m/>
    <m/>
    <m/>
    <m/>
    <m/>
    <m/>
    <n v="0"/>
    <n v="0"/>
  </r>
  <r>
    <x v="5"/>
    <x v="37"/>
    <s v="Wed"/>
    <x v="12"/>
    <m/>
    <m/>
    <n v="0"/>
    <m/>
    <m/>
    <n v="0"/>
    <m/>
    <m/>
    <m/>
    <m/>
    <m/>
    <m/>
    <m/>
    <m/>
    <m/>
    <m/>
    <n v="0"/>
    <n v="0"/>
  </r>
  <r>
    <x v="5"/>
    <x v="37"/>
    <s v="Wed"/>
    <x v="13"/>
    <m/>
    <m/>
    <n v="0"/>
    <m/>
    <m/>
    <n v="0"/>
    <m/>
    <m/>
    <m/>
    <m/>
    <m/>
    <m/>
    <m/>
    <m/>
    <m/>
    <m/>
    <n v="0"/>
    <n v="0"/>
  </r>
  <r>
    <x v="5"/>
    <x v="37"/>
    <s v="Wed"/>
    <x v="14"/>
    <m/>
    <m/>
    <n v="0"/>
    <m/>
    <m/>
    <n v="0"/>
    <m/>
    <m/>
    <m/>
    <m/>
    <m/>
    <m/>
    <m/>
    <m/>
    <m/>
    <m/>
    <n v="0"/>
    <n v="0"/>
  </r>
  <r>
    <x v="5"/>
    <x v="37"/>
    <s v="Wed"/>
    <x v="15"/>
    <m/>
    <m/>
    <n v="0"/>
    <n v="3"/>
    <n v="80"/>
    <n v="240"/>
    <m/>
    <m/>
    <m/>
    <m/>
    <m/>
    <m/>
    <m/>
    <m/>
    <m/>
    <m/>
    <n v="0"/>
    <n v="240"/>
  </r>
  <r>
    <x v="5"/>
    <x v="37"/>
    <s v="Wed"/>
    <x v="16"/>
    <m/>
    <m/>
    <n v="0"/>
    <n v="3"/>
    <n v="80"/>
    <n v="240"/>
    <m/>
    <m/>
    <m/>
    <m/>
    <m/>
    <m/>
    <m/>
    <m/>
    <m/>
    <m/>
    <n v="0"/>
    <n v="240"/>
  </r>
  <r>
    <x v="5"/>
    <x v="37"/>
    <s v="Wed"/>
    <x v="17"/>
    <m/>
    <m/>
    <n v="0"/>
    <m/>
    <m/>
    <n v="0"/>
    <m/>
    <m/>
    <m/>
    <m/>
    <m/>
    <m/>
    <m/>
    <m/>
    <m/>
    <m/>
    <n v="0"/>
    <n v="0"/>
  </r>
  <r>
    <x v="5"/>
    <x v="37"/>
    <s v="Wed"/>
    <x v="18"/>
    <m/>
    <m/>
    <n v="0"/>
    <m/>
    <m/>
    <n v="0"/>
    <m/>
    <m/>
    <m/>
    <m/>
    <m/>
    <m/>
    <m/>
    <m/>
    <m/>
    <m/>
    <n v="0"/>
    <n v="0"/>
  </r>
  <r>
    <x v="5"/>
    <x v="37"/>
    <s v="Wed"/>
    <x v="19"/>
    <n v="7"/>
    <n v="60"/>
    <n v="420"/>
    <n v="4"/>
    <n v="80"/>
    <n v="320"/>
    <m/>
    <m/>
    <m/>
    <m/>
    <m/>
    <m/>
    <m/>
    <m/>
    <m/>
    <m/>
    <n v="0"/>
    <n v="740"/>
  </r>
  <r>
    <x v="5"/>
    <x v="37"/>
    <s v="Wed"/>
    <x v="20"/>
    <m/>
    <m/>
    <n v="0"/>
    <n v="4"/>
    <n v="80"/>
    <n v="320"/>
    <m/>
    <m/>
    <m/>
    <m/>
    <m/>
    <m/>
    <m/>
    <m/>
    <m/>
    <m/>
    <n v="0"/>
    <n v="320"/>
  </r>
  <r>
    <x v="5"/>
    <x v="37"/>
    <s v="Wed"/>
    <x v="21"/>
    <m/>
    <m/>
    <n v="0"/>
    <m/>
    <m/>
    <n v="0"/>
    <m/>
    <m/>
    <m/>
    <m/>
    <m/>
    <m/>
    <m/>
    <m/>
    <m/>
    <m/>
    <n v="0"/>
    <n v="0"/>
  </r>
</pivotCacheRecords>
</file>

<file path=xl/pivotCache/pivotCacheRecords2.xml><?xml version="1.0" encoding="utf-8"?>
<pivotCacheRecords xmlns="http://schemas.openxmlformats.org/spreadsheetml/2006/main" xmlns:r="http://schemas.openxmlformats.org/officeDocument/2006/relationships" count="12">
  <r>
    <x v="0"/>
    <s v="Sat"/>
    <x v="0"/>
    <x v="0"/>
    <x v="0"/>
    <d v="1899-12-30T16:51:00"/>
    <n v="1622"/>
    <n v="96.5"/>
    <n v="127"/>
    <n v="28.5"/>
    <n v="14"/>
    <n v="9"/>
    <n v="8"/>
  </r>
  <r>
    <x v="0"/>
    <s v="Sat"/>
    <x v="1"/>
    <x v="1"/>
    <x v="0"/>
    <d v="1899-12-30T17:17:00"/>
    <n v="1769"/>
    <n v="102"/>
    <n v="104"/>
    <n v="23"/>
    <n v="10"/>
    <n v="5"/>
    <n v="8"/>
  </r>
  <r>
    <x v="0"/>
    <s v="Sat"/>
    <x v="2"/>
    <x v="2"/>
    <x v="0"/>
    <d v="1899-12-30T17:05:00"/>
    <n v="1708"/>
    <n v="100"/>
    <n v="315"/>
    <n v="35.299999999999997"/>
    <n v="15"/>
    <n v="5"/>
    <n v="15"/>
  </r>
  <r>
    <x v="0"/>
    <s v="Sat"/>
    <x v="3"/>
    <x v="3"/>
    <x v="0"/>
    <d v="1899-12-30T10:29:00"/>
    <n v="1100"/>
    <n v="113"/>
    <n v="43"/>
    <n v="24.8"/>
    <n v="5"/>
    <n v="1"/>
    <n v="3"/>
  </r>
  <r>
    <x v="0"/>
    <s v="Sat"/>
    <x v="4"/>
    <x v="0"/>
    <x v="1"/>
    <d v="1899-12-30T17:53:00"/>
    <n v="1409"/>
    <n v="78"/>
    <n v="98"/>
    <n v="26.8"/>
    <n v="10"/>
    <n v="9"/>
    <n v="13"/>
  </r>
  <r>
    <x v="0"/>
    <s v="Sat"/>
    <x v="1"/>
    <x v="1"/>
    <x v="1"/>
    <d v="1899-12-30T17:04:00"/>
    <n v="1490"/>
    <n v="87.5"/>
    <n v="62"/>
    <n v="20"/>
    <n v="8"/>
    <n v="2"/>
    <n v="5"/>
  </r>
  <r>
    <x v="0"/>
    <s v="Sat"/>
    <x v="5"/>
    <x v="2"/>
    <x v="1"/>
    <d v="1899-12-30T17:40:00"/>
    <n v="1574"/>
    <n v="89.5"/>
    <n v="105"/>
    <n v="29.3"/>
    <n v="5"/>
    <n v="2"/>
    <n v="6"/>
  </r>
  <r>
    <x v="0"/>
    <s v="Sat"/>
    <x v="3"/>
    <x v="3"/>
    <x v="1"/>
    <d v="1899-12-30T12:43:00"/>
    <n v="1065"/>
    <n v="84"/>
    <n v="136"/>
    <n v="28.4"/>
    <n v="7"/>
    <n v="5"/>
    <n v="6"/>
  </r>
  <r>
    <x v="0"/>
    <s v="Sat"/>
    <x v="0"/>
    <x v="0"/>
    <x v="2"/>
    <d v="1899-12-30T17:34:00"/>
    <n v="1531"/>
    <n v="87.5"/>
    <n v="197"/>
    <n v="31.1"/>
    <n v="13"/>
    <n v="6"/>
    <n v="5"/>
  </r>
  <r>
    <x v="0"/>
    <s v="Sat"/>
    <x v="1"/>
    <x v="1"/>
    <x v="2"/>
    <d v="1899-12-30T17:37:00"/>
    <n v="1726"/>
    <n v="98"/>
    <n v="120"/>
    <n v="25.8"/>
    <n v="11"/>
    <n v="10"/>
    <n v="9"/>
  </r>
  <r>
    <x v="0"/>
    <s v="Sat"/>
    <x v="5"/>
    <x v="2"/>
    <x v="2"/>
    <d v="1899-12-30T17:49:00"/>
    <n v="1723"/>
    <n v="96.5"/>
    <n v="373"/>
    <n v="30.9"/>
    <n v="17"/>
    <n v="1"/>
    <n v="7"/>
  </r>
  <r>
    <x v="0"/>
    <s v="Sat"/>
    <x v="3"/>
    <x v="3"/>
    <x v="2"/>
    <d v="1899-12-30T16:42:00"/>
    <n v="1701"/>
    <n v="102"/>
    <n v="229"/>
    <n v="29.1"/>
    <n v="10"/>
    <n v="4"/>
    <n v="7"/>
  </r>
</pivotCacheRecords>
</file>

<file path=xl/pivotCache/pivotCacheRecords3.xml><?xml version="1.0" encoding="utf-8"?>
<pivotCacheRecords xmlns="http://schemas.openxmlformats.org/spreadsheetml/2006/main" xmlns:r="http://schemas.openxmlformats.org/officeDocument/2006/relationships" count="60">
  <r>
    <x v="0"/>
    <x v="0"/>
    <x v="0"/>
    <s v="Iver Aanhuizen"/>
    <x v="0"/>
    <d v="1900-01-01T03:32:00"/>
    <n v="2112"/>
    <n v="37"/>
    <n v="98"/>
    <n v="25.9"/>
    <n v="10"/>
    <n v="6"/>
    <n v="8"/>
  </r>
  <r>
    <x v="0"/>
    <x v="0"/>
    <x v="0"/>
    <s v="Callie Nel"/>
    <x v="1"/>
    <d v="1900-01-01T14:00:00"/>
    <n v="4132"/>
    <n v="68"/>
    <n v="430"/>
    <n v="29.2"/>
    <n v="35"/>
    <n v="22"/>
    <n v="20"/>
  </r>
  <r>
    <x v="0"/>
    <x v="0"/>
    <x v="0"/>
    <s v="Nikki Ferreira"/>
    <x v="2"/>
    <d v="1900-01-01T03:15:00"/>
    <n v="2857"/>
    <n v="51"/>
    <n v="350"/>
    <n v="25.4"/>
    <n v="28"/>
    <n v="20"/>
    <n v="12"/>
  </r>
  <r>
    <x v="0"/>
    <x v="0"/>
    <x v="0"/>
    <s v="Morne Taljaard"/>
    <x v="3"/>
    <d v="1899-12-31T09:41:00"/>
    <n v="1519"/>
    <n v="50"/>
    <n v="78"/>
    <n v="26.7"/>
    <n v="9"/>
    <n v="10"/>
    <n v="7"/>
  </r>
  <r>
    <x v="0"/>
    <x v="1"/>
    <x v="1"/>
    <s v="Iver Aanhuizen"/>
    <x v="0"/>
    <d v="1899-12-31T09:00:00"/>
    <n v="2273"/>
    <n v="62"/>
    <n v="126"/>
    <n v="27"/>
    <n v="9"/>
    <n v="39"/>
    <n v="42"/>
  </r>
  <r>
    <x v="0"/>
    <x v="1"/>
    <x v="1"/>
    <s v="Callie Nel"/>
    <x v="1"/>
    <d v="1899-12-31T13:53:00"/>
    <n v="2633"/>
    <n v="74"/>
    <n v="112"/>
    <n v="28"/>
    <n v="14"/>
    <n v="45"/>
    <n v="50"/>
  </r>
  <r>
    <x v="0"/>
    <x v="1"/>
    <x v="1"/>
    <s v="Nikki Ferreira"/>
    <x v="2"/>
    <d v="1899-12-31T07:45:00"/>
    <n v="2465"/>
    <n v="71"/>
    <n v="156"/>
    <n v="28.1"/>
    <n v="16"/>
    <n v="43"/>
    <n v="52"/>
  </r>
  <r>
    <x v="0"/>
    <x v="1"/>
    <x v="1"/>
    <s v="Angus van Niekerk"/>
    <x v="3"/>
    <d v="1899-12-31T11:58:00"/>
    <n v="2900"/>
    <n v="81"/>
    <n v="329"/>
    <n v="27.7"/>
    <n v="24"/>
    <n v="52"/>
    <n v="58"/>
  </r>
  <r>
    <x v="1"/>
    <x v="2"/>
    <x v="0"/>
    <s v="Iver Aanhuizen"/>
    <x v="0"/>
    <d v="1900-01-02T05:57:00"/>
    <n v="4331"/>
    <n v="58"/>
    <n v="144"/>
    <n v="28.5"/>
    <n v="15"/>
    <n v="13"/>
    <n v="18"/>
  </r>
  <r>
    <x v="1"/>
    <x v="2"/>
    <x v="0"/>
    <s v="Callie Nel"/>
    <x v="1"/>
    <d v="1900-01-01T15:32:00"/>
    <n v="2834"/>
    <n v="45"/>
    <n v="118"/>
    <n v="23.1"/>
    <n v="13"/>
    <n v="9"/>
    <n v="12"/>
  </r>
  <r>
    <x v="1"/>
    <x v="2"/>
    <x v="0"/>
    <s v="Brent Christoffels"/>
    <x v="2"/>
    <d v="1900-01-02T09:21:00"/>
    <n v="4556"/>
    <n v="58"/>
    <n v="277"/>
    <n v="29.7"/>
    <n v="20"/>
    <n v="15"/>
    <n v="16"/>
  </r>
  <r>
    <x v="1"/>
    <x v="2"/>
    <x v="0"/>
    <s v="Calvin Nell"/>
    <x v="3"/>
    <d v="1900-01-01T14:58:00"/>
    <n v="3772"/>
    <n v="68"/>
    <n v="278"/>
    <n v="31.3"/>
    <n v="22"/>
    <n v="17"/>
    <n v="22"/>
  </r>
  <r>
    <x v="1"/>
    <x v="3"/>
    <x v="1"/>
    <s v="Iver Aanhuizen"/>
    <x v="0"/>
    <d v="1900-01-02T04:11:00"/>
    <n v="4007"/>
    <n v="52"/>
    <n v="377"/>
    <n v="27.1"/>
    <n v="18"/>
    <n v="27"/>
    <n v="23"/>
  </r>
  <r>
    <x v="1"/>
    <x v="3"/>
    <x v="1"/>
    <s v="Callie Nel"/>
    <x v="1"/>
    <m/>
    <m/>
    <m/>
    <m/>
    <m/>
    <m/>
    <m/>
    <m/>
  </r>
  <r>
    <x v="1"/>
    <x v="3"/>
    <x v="1"/>
    <s v="Brent Christoffels"/>
    <x v="2"/>
    <d v="1900-01-02T07:54:00"/>
    <n v="4684"/>
    <n v="60"/>
    <n v="394"/>
    <n v="29.5"/>
    <n v="20"/>
    <n v="29"/>
    <n v="26"/>
  </r>
  <r>
    <x v="1"/>
    <x v="3"/>
    <x v="1"/>
    <s v="Calvin Nell"/>
    <x v="3"/>
    <d v="1900-01-02T14:57:00"/>
    <n v="5739"/>
    <n v="77"/>
    <n v="698"/>
    <n v="29.1"/>
    <n v="43"/>
    <n v="43"/>
    <n v="56"/>
  </r>
  <r>
    <x v="1"/>
    <x v="4"/>
    <x v="2"/>
    <s v="Iver Aanhuizen"/>
    <x v="0"/>
    <d v="1899-12-31T19:59:00"/>
    <n v="2990"/>
    <n v="68"/>
    <n v="238"/>
    <n v="26.8"/>
    <n v="17"/>
    <n v="10"/>
    <n v="11"/>
  </r>
  <r>
    <x v="1"/>
    <x v="4"/>
    <x v="2"/>
    <s v="George"/>
    <x v="1"/>
    <d v="1899-12-31T09:32:00"/>
    <n v="2916"/>
    <n v="87"/>
    <n v="163"/>
    <n v="26.1"/>
    <n v="15"/>
    <n v="8"/>
    <n v="9"/>
  </r>
  <r>
    <x v="1"/>
    <x v="4"/>
    <x v="2"/>
    <s v="Van Niekerk Ferreira"/>
    <x v="2"/>
    <d v="1899-12-31T00:56:00"/>
    <n v="2219"/>
    <n v="89"/>
    <n v="262"/>
    <n v="30.6"/>
    <n v="13"/>
    <n v="7"/>
    <n v="6"/>
  </r>
  <r>
    <x v="1"/>
    <x v="4"/>
    <x v="2"/>
    <s v="Calvin Nell"/>
    <x v="3"/>
    <m/>
    <m/>
    <m/>
    <m/>
    <m/>
    <m/>
    <m/>
    <m/>
  </r>
  <r>
    <x v="2"/>
    <x v="5"/>
    <x v="1"/>
    <s v="Malcolm Kayes"/>
    <x v="0"/>
    <d v="1900-01-03T19:16:00"/>
    <n v="6352"/>
    <n v="55"/>
    <n v="205"/>
    <n v="25.1"/>
    <n v="22"/>
    <n v="43"/>
    <n v="34"/>
  </r>
  <r>
    <x v="2"/>
    <x v="5"/>
    <x v="1"/>
    <s v="George Lourens"/>
    <x v="1"/>
    <d v="1900-01-03T11:08:00"/>
    <n v="6737"/>
    <n v="63"/>
    <n v="322"/>
    <n v="24.6"/>
    <n v="44"/>
    <n v="47"/>
    <n v="43"/>
  </r>
  <r>
    <x v="2"/>
    <x v="5"/>
    <x v="1"/>
    <s v="Romario Abrahams"/>
    <x v="2"/>
    <d v="1900-01-03T15:07:00"/>
    <n v="6956"/>
    <n v="63"/>
    <n v="459"/>
    <n v="33.200000000000003"/>
    <n v="44"/>
    <n v="72"/>
    <n v="41"/>
  </r>
  <r>
    <x v="2"/>
    <x v="5"/>
    <x v="1"/>
    <s v="Paul Beresford"/>
    <x v="3"/>
    <d v="1900-01-03T12:45:00"/>
    <n v="6486"/>
    <n v="60"/>
    <n v="411"/>
    <n v="32"/>
    <n v="32"/>
    <n v="38"/>
    <n v="37"/>
  </r>
  <r>
    <x v="2"/>
    <x v="6"/>
    <x v="2"/>
    <s v="Malcolm Kayes"/>
    <x v="0"/>
    <d v="1899-12-31T21:39:00"/>
    <n v="1772"/>
    <n v="38"/>
    <n v="14"/>
    <n v="20"/>
    <n v="3"/>
    <n v="19"/>
    <n v="9"/>
  </r>
  <r>
    <x v="2"/>
    <x v="6"/>
    <x v="2"/>
    <s v="George Lourens"/>
    <x v="1"/>
    <d v="1900-01-01T03:15:00"/>
    <n v="2990"/>
    <n v="61"/>
    <n v="149"/>
    <n v="23.1"/>
    <n v="19"/>
    <n v="17"/>
    <n v="3"/>
  </r>
  <r>
    <x v="2"/>
    <x v="6"/>
    <x v="2"/>
    <s v="Romario Abrahams"/>
    <x v="2"/>
    <d v="1900-01-01T05:20:00"/>
    <n v="3820"/>
    <n v="82"/>
    <n v="550"/>
    <n v="27.7"/>
    <n v="29"/>
    <n v="20"/>
    <n v="5"/>
  </r>
  <r>
    <x v="2"/>
    <x v="6"/>
    <x v="2"/>
    <s v="Calvin Nell"/>
    <x v="3"/>
    <d v="1899-12-31T11:37:00"/>
    <n v="1879"/>
    <n v="53"/>
    <n v="144"/>
    <n v="23.8"/>
    <n v="15"/>
    <n v="27"/>
    <n v="11"/>
  </r>
  <r>
    <x v="3"/>
    <x v="7"/>
    <x v="0"/>
    <s v="Iver Aanhuizen"/>
    <x v="0"/>
    <d v="1900-01-01T11:19:00"/>
    <n v="3350"/>
    <n v="56"/>
    <n v="227"/>
    <n v="25.2"/>
    <n v="5"/>
    <n v="22"/>
    <n v="20"/>
  </r>
  <r>
    <x v="3"/>
    <x v="7"/>
    <x v="0"/>
    <s v="George Lourens"/>
    <x v="1"/>
    <d v="1900-01-01T03:22:00"/>
    <n v="3811"/>
    <n v="76"/>
    <n v="431"/>
    <n v="42"/>
    <n v="36"/>
    <n v="31"/>
    <n v="8"/>
  </r>
  <r>
    <x v="3"/>
    <x v="7"/>
    <x v="0"/>
    <s v="Nikki Ferreira"/>
    <x v="2"/>
    <d v="1900-01-01T07:11:00"/>
    <n v="3499"/>
    <n v="66"/>
    <n v="156"/>
    <n v="25"/>
    <n v="8"/>
    <n v="11"/>
    <n v="20"/>
  </r>
  <r>
    <x v="3"/>
    <x v="7"/>
    <x v="0"/>
    <s v="Callie Nel"/>
    <x v="3"/>
    <d v="1900-01-01T11:19:00"/>
    <n v="3684"/>
    <n v="62"/>
    <n v="348"/>
    <n v="26.1"/>
    <n v="13"/>
    <n v="20"/>
    <n v="8"/>
  </r>
  <r>
    <x v="3"/>
    <x v="8"/>
    <x v="1"/>
    <s v="Iver Aanhuizen"/>
    <x v="0"/>
    <d v="1900-01-02T11:38:00"/>
    <n v="3680"/>
    <n v="44"/>
    <n v="481"/>
    <n v="26.7"/>
    <n v="25"/>
    <n v="24"/>
    <n v="10"/>
  </r>
  <r>
    <x v="3"/>
    <x v="8"/>
    <x v="1"/>
    <s v="Nikki Ferreira"/>
    <x v="1"/>
    <d v="1900-01-02T02:34:00"/>
    <n v="3350"/>
    <n v="46"/>
    <n v="511"/>
    <n v="28"/>
    <n v="27"/>
    <n v="32"/>
    <n v="15"/>
  </r>
  <r>
    <x v="3"/>
    <x v="8"/>
    <x v="1"/>
    <s v="Jacquin Marthinus"/>
    <x v="2"/>
    <d v="1900-01-02T11:32:00"/>
    <n v="3926"/>
    <n v="48"/>
    <n v="517"/>
    <n v="27"/>
    <n v="24"/>
    <n v="37"/>
    <n v="23"/>
  </r>
  <r>
    <x v="3"/>
    <x v="8"/>
    <x v="1"/>
    <s v="Angus van Niekerk"/>
    <x v="3"/>
    <d v="1900-01-02T12:00:00"/>
    <n v="4022"/>
    <n v="48"/>
    <n v="590"/>
    <n v="26.3"/>
    <n v="27"/>
    <n v="42"/>
    <n v="27"/>
  </r>
  <r>
    <x v="3"/>
    <x v="9"/>
    <x v="2"/>
    <s v="Malcolm Kayes"/>
    <x v="0"/>
    <d v="1900-01-02T00:30:00"/>
    <n v="4181"/>
    <n v="58"/>
    <n v="274"/>
    <n v="26.7"/>
    <n v="18"/>
    <n v="23"/>
    <n v="11"/>
  </r>
  <r>
    <x v="3"/>
    <x v="9"/>
    <x v="2"/>
    <s v="George Lourens"/>
    <x v="1"/>
    <d v="1900-01-02T00:30:00"/>
    <n v="5082"/>
    <n v="70"/>
    <n v="324"/>
    <n v="25.3"/>
    <n v="22"/>
    <n v="11"/>
    <n v="9"/>
  </r>
  <r>
    <x v="3"/>
    <x v="9"/>
    <x v="2"/>
    <s v="Romario Abrahams"/>
    <x v="2"/>
    <d v="1900-01-02T00:15:00"/>
    <n v="5443"/>
    <n v="76"/>
    <n v="629"/>
    <n v="32.9"/>
    <n v="37"/>
    <n v="35"/>
    <n v="26"/>
  </r>
  <r>
    <x v="3"/>
    <x v="9"/>
    <x v="2"/>
    <s v="Paul Beresford"/>
    <x v="3"/>
    <d v="1900-01-02T00:27:00"/>
    <n v="5080"/>
    <n v="70"/>
    <n v="408"/>
    <n v="30"/>
    <n v="28"/>
    <n v="16"/>
    <n v="21"/>
  </r>
  <r>
    <x v="4"/>
    <x v="10"/>
    <x v="0"/>
    <s v="Iver Aanhuizen"/>
    <x v="0"/>
    <d v="1900-01-01T05:23:00"/>
    <n v="3484"/>
    <n v="64"/>
    <n v="254"/>
    <n v="28.2"/>
    <n v="13"/>
    <n v="9"/>
    <n v="20"/>
  </r>
  <r>
    <x v="4"/>
    <x v="10"/>
    <x v="0"/>
    <s v="George Lourens"/>
    <x v="1"/>
    <m/>
    <m/>
    <m/>
    <m/>
    <m/>
    <m/>
    <m/>
    <m/>
  </r>
  <r>
    <x v="4"/>
    <x v="10"/>
    <x v="0"/>
    <s v="Jacquin Marthinus"/>
    <x v="2"/>
    <d v="1900-01-01T12:51:00"/>
    <n v="4007"/>
    <n v="58"/>
    <n v="258"/>
    <n v="28.4"/>
    <n v="31"/>
    <n v="26"/>
    <n v="43"/>
  </r>
  <r>
    <x v="4"/>
    <x v="10"/>
    <x v="0"/>
    <s v="Callie Nel"/>
    <x v="3"/>
    <d v="1900-01-01T09:34:00"/>
    <n v="4230"/>
    <n v="78"/>
    <n v="351"/>
    <n v="28.2"/>
    <n v="24"/>
    <n v="21"/>
    <n v="23"/>
  </r>
  <r>
    <x v="4"/>
    <x v="11"/>
    <x v="1"/>
    <s v="Malcolm Kayes"/>
    <x v="0"/>
    <d v="1900-01-01T16:35:00"/>
    <n v="3419"/>
    <n v="53"/>
    <n v="497"/>
    <n v="27.5"/>
    <n v="25"/>
    <n v="30"/>
    <n v="20"/>
  </r>
  <r>
    <x v="4"/>
    <x v="11"/>
    <x v="1"/>
    <s v="George Lourens"/>
    <x v="1"/>
    <d v="1900-01-01T16:35:00"/>
    <n v="3602"/>
    <n v="56"/>
    <n v="536"/>
    <n v="28"/>
    <n v="35"/>
    <n v="22"/>
    <n v="11"/>
  </r>
  <r>
    <x v="4"/>
    <x v="11"/>
    <x v="1"/>
    <s v="Jacquin Marthinus"/>
    <x v="2"/>
    <d v="1900-01-01T16:35:00"/>
    <n v="3505"/>
    <n v="54"/>
    <n v="621"/>
    <n v="29.9"/>
    <n v="35"/>
    <n v="31"/>
    <n v="13"/>
  </r>
  <r>
    <x v="4"/>
    <x v="11"/>
    <x v="1"/>
    <s v="Callie Nel"/>
    <x v="3"/>
    <d v="1900-01-01T16:35:00"/>
    <n v="3753"/>
    <n v="58"/>
    <n v="566"/>
    <n v="27.4"/>
    <n v="33"/>
    <n v="34"/>
    <n v="19"/>
  </r>
  <r>
    <x v="4"/>
    <x v="12"/>
    <x v="2"/>
    <s v="Dana Fourie"/>
    <x v="0"/>
    <d v="1899-12-31T05:26:00"/>
    <n v="2183"/>
    <n v="74"/>
    <n v="140"/>
    <n v="26.7"/>
    <n v="16"/>
    <n v="29"/>
    <n v="24"/>
  </r>
  <r>
    <x v="4"/>
    <x v="12"/>
    <x v="2"/>
    <s v="George Lourens"/>
    <x v="1"/>
    <d v="1899-12-31T05:26:00"/>
    <n v="2292"/>
    <n v="78"/>
    <n v="196"/>
    <n v="25.1"/>
    <n v="19"/>
    <n v="20"/>
    <n v="16"/>
  </r>
  <r>
    <x v="4"/>
    <x v="12"/>
    <x v="2"/>
    <s v="Romario Abrahams"/>
    <x v="2"/>
    <d v="1899-12-31T05:26:00"/>
    <n v="2220"/>
    <n v="75"/>
    <n v="182"/>
    <n v="29.4"/>
    <n v="20"/>
    <n v="20"/>
    <n v="18"/>
  </r>
  <r>
    <x v="4"/>
    <x v="12"/>
    <x v="2"/>
    <s v="Calvin Nell"/>
    <x v="3"/>
    <d v="1899-12-31T05:26:00"/>
    <n v="2166"/>
    <n v="75"/>
    <n v="124"/>
    <n v="24.2"/>
    <n v="13"/>
    <n v="21"/>
    <n v="14"/>
  </r>
  <r>
    <x v="5"/>
    <x v="13"/>
    <x v="1"/>
    <s v="Dana Fourie"/>
    <x v="0"/>
    <d v="1900-01-02T02:25:00"/>
    <n v="4208"/>
    <n v="63"/>
    <n v="211"/>
    <n v="23.3"/>
    <n v="23"/>
    <n v="26"/>
    <n v="33"/>
  </r>
  <r>
    <x v="5"/>
    <x v="13"/>
    <x v="1"/>
    <s v="Calvin Nell"/>
    <x v="1"/>
    <d v="1900-01-01T22:24:00"/>
    <n v="3946"/>
    <n v="65"/>
    <n v="161"/>
    <n v="25.2"/>
    <n v="18"/>
    <n v="34"/>
    <n v="36"/>
  </r>
  <r>
    <x v="5"/>
    <x v="13"/>
    <x v="1"/>
    <s v="Willie Smal"/>
    <x v="2"/>
    <d v="1900-01-02T01:38:00"/>
    <n v="4041"/>
    <n v="64"/>
    <n v="243"/>
    <n v="23.1"/>
    <n v="30"/>
    <n v="39"/>
    <n v="36"/>
  </r>
  <r>
    <x v="5"/>
    <x v="13"/>
    <x v="1"/>
    <s v="Angus van Niekerk"/>
    <x v="3"/>
    <d v="1900-01-01T20:50:00"/>
    <n v="3885"/>
    <n v="66"/>
    <n v="325"/>
    <n v="23.6"/>
    <n v="28"/>
    <n v="34"/>
    <n v="30"/>
  </r>
  <r>
    <x v="5"/>
    <x v="14"/>
    <x v="2"/>
    <s v="Iver Aanhuizen"/>
    <x v="0"/>
    <d v="1900-01-01T13:12:00"/>
    <n v="4337"/>
    <n v="71"/>
    <n v="263"/>
    <n v="30.2"/>
    <n v="22"/>
    <n v="22"/>
    <n v="18"/>
  </r>
  <r>
    <x v="5"/>
    <x v="14"/>
    <x v="2"/>
    <s v="George Lourens"/>
    <x v="1"/>
    <d v="1900-01-01T09:00:00"/>
    <n v="4145"/>
    <n v="71"/>
    <n v="461"/>
    <n v="29.6"/>
    <n v="27"/>
    <n v="14"/>
    <n v="23"/>
  </r>
  <r>
    <x v="5"/>
    <x v="14"/>
    <x v="2"/>
    <s v="Brent Christoffels"/>
    <x v="2"/>
    <d v="1900-01-01T13:26:00"/>
    <n v="4527"/>
    <n v="59"/>
    <n v="386"/>
    <n v="26"/>
    <n v="22"/>
    <n v="1"/>
    <n v="17"/>
  </r>
  <r>
    <x v="5"/>
    <x v="14"/>
    <x v="2"/>
    <s v="Bjorn Benade"/>
    <x v="3"/>
    <d v="1900-01-01T09:54:00"/>
    <n v="4809"/>
    <n v="84"/>
    <n v="583"/>
    <n v="30.3"/>
    <n v="25"/>
    <n v="12"/>
    <n v="17"/>
  </r>
</pivotCacheRecords>
</file>

<file path=xl/pivotCache/pivotCacheRecords4.xml><?xml version="1.0" encoding="utf-8"?>
<pivotCacheRecords xmlns="http://schemas.openxmlformats.org/spreadsheetml/2006/main" xmlns:r="http://schemas.openxmlformats.org/officeDocument/2006/relationships" count="1144">
  <r>
    <x v="0"/>
    <x v="0"/>
    <x v="0"/>
    <x v="0"/>
    <n v="0"/>
    <n v="0"/>
    <n v="0"/>
    <n v="0"/>
    <n v="0"/>
    <n v="0"/>
    <n v="0"/>
    <n v="0"/>
    <n v="0"/>
    <s v=""/>
    <s v=""/>
    <n v="0"/>
    <n v="0"/>
    <s v=""/>
    <n v="0"/>
    <s v=""/>
    <s v=""/>
    <s v=""/>
  </r>
  <r>
    <x v="0"/>
    <x v="0"/>
    <x v="0"/>
    <x v="1"/>
    <n v="0"/>
    <n v="0"/>
    <n v="0"/>
    <n v="0"/>
    <n v="0"/>
    <n v="0"/>
    <n v="0"/>
    <n v="0"/>
    <n v="0"/>
    <s v=""/>
    <s v=""/>
    <n v="0"/>
    <n v="0"/>
    <s v=""/>
    <n v="0"/>
    <s v=""/>
    <s v=""/>
    <s v=""/>
  </r>
  <r>
    <x v="0"/>
    <x v="0"/>
    <x v="0"/>
    <x v="2"/>
    <n v="0"/>
    <n v="0"/>
    <n v="0"/>
    <n v="0"/>
    <n v="0"/>
    <n v="0"/>
    <n v="0"/>
    <n v="0"/>
    <n v="0"/>
    <s v=""/>
    <s v=""/>
    <n v="0"/>
    <n v="0"/>
    <s v=""/>
    <n v="0"/>
    <s v=""/>
    <s v=""/>
    <s v=""/>
  </r>
  <r>
    <x v="0"/>
    <x v="0"/>
    <x v="0"/>
    <x v="3"/>
    <n v="0"/>
    <n v="0"/>
    <n v="0"/>
    <n v="0"/>
    <n v="0"/>
    <n v="0"/>
    <n v="0"/>
    <n v="0"/>
    <n v="0"/>
    <s v=""/>
    <s v=""/>
    <n v="0"/>
    <n v="0"/>
    <s v=""/>
    <n v="0"/>
    <s v=""/>
    <s v=""/>
    <s v=""/>
  </r>
  <r>
    <x v="0"/>
    <x v="0"/>
    <x v="0"/>
    <x v="4"/>
    <n v="0"/>
    <n v="0"/>
    <n v="0"/>
    <n v="0"/>
    <n v="0"/>
    <n v="0"/>
    <n v="0"/>
    <n v="0"/>
    <n v="0"/>
    <s v=""/>
    <s v=""/>
    <n v="0"/>
    <n v="0"/>
    <s v=""/>
    <n v="0"/>
    <s v=""/>
    <s v=""/>
    <s v=""/>
  </r>
  <r>
    <x v="0"/>
    <x v="0"/>
    <x v="0"/>
    <x v="5"/>
    <n v="0"/>
    <n v="0"/>
    <n v="0"/>
    <n v="0"/>
    <n v="0"/>
    <n v="0"/>
    <n v="0"/>
    <n v="0"/>
    <n v="0"/>
    <s v=""/>
    <s v=""/>
    <n v="0"/>
    <n v="0"/>
    <s v=""/>
    <n v="0"/>
    <s v=""/>
    <s v=""/>
    <s v=""/>
  </r>
  <r>
    <x v="0"/>
    <x v="0"/>
    <x v="0"/>
    <x v="6"/>
    <n v="0"/>
    <n v="0"/>
    <n v="0"/>
    <n v="0"/>
    <n v="0"/>
    <n v="0"/>
    <n v="0"/>
    <n v="0"/>
    <n v="0"/>
    <s v=""/>
    <s v=""/>
    <n v="0"/>
    <n v="0"/>
    <s v=""/>
    <n v="0"/>
    <s v=""/>
    <s v=""/>
    <s v=""/>
  </r>
  <r>
    <x v="0"/>
    <x v="0"/>
    <x v="0"/>
    <x v="7"/>
    <n v="0"/>
    <n v="0"/>
    <n v="0"/>
    <n v="0"/>
    <n v="0"/>
    <n v="0"/>
    <n v="0"/>
    <n v="0"/>
    <n v="0"/>
    <s v=""/>
    <s v=""/>
    <n v="0"/>
    <n v="0"/>
    <s v=""/>
    <n v="0"/>
    <s v=""/>
    <s v=""/>
    <s v=""/>
  </r>
  <r>
    <x v="0"/>
    <x v="0"/>
    <x v="0"/>
    <x v="8"/>
    <n v="0"/>
    <n v="0"/>
    <n v="0"/>
    <n v="0"/>
    <n v="0"/>
    <n v="0"/>
    <n v="0"/>
    <n v="0"/>
    <n v="0"/>
    <s v=""/>
    <s v=""/>
    <n v="0"/>
    <n v="0"/>
    <s v=""/>
    <n v="0"/>
    <s v=""/>
    <s v=""/>
    <s v=""/>
  </r>
  <r>
    <x v="0"/>
    <x v="0"/>
    <x v="0"/>
    <x v="9"/>
    <n v="0"/>
    <n v="0"/>
    <n v="0"/>
    <n v="0"/>
    <n v="0"/>
    <n v="0"/>
    <n v="0"/>
    <n v="0"/>
    <n v="0"/>
    <s v=""/>
    <s v=""/>
    <n v="0"/>
    <n v="0"/>
    <s v=""/>
    <n v="0"/>
    <s v=""/>
    <s v=""/>
    <s v=""/>
  </r>
  <r>
    <x v="0"/>
    <x v="0"/>
    <x v="0"/>
    <x v="10"/>
    <n v="0"/>
    <n v="0"/>
    <n v="0"/>
    <n v="0"/>
    <n v="0"/>
    <n v="0"/>
    <n v="0"/>
    <n v="0"/>
    <n v="0"/>
    <s v=""/>
    <s v=""/>
    <n v="0"/>
    <n v="0"/>
    <s v=""/>
    <n v="0"/>
    <s v=""/>
    <s v=""/>
    <s v=""/>
  </r>
  <r>
    <x v="0"/>
    <x v="0"/>
    <x v="0"/>
    <x v="11"/>
    <n v="0"/>
    <n v="0"/>
    <n v="0"/>
    <n v="0"/>
    <n v="0"/>
    <n v="0"/>
    <n v="0"/>
    <n v="0"/>
    <n v="0"/>
    <s v=""/>
    <s v=""/>
    <n v="0"/>
    <n v="0"/>
    <s v=""/>
    <n v="0"/>
    <s v=""/>
    <s v=""/>
    <s v=""/>
  </r>
  <r>
    <x v="0"/>
    <x v="0"/>
    <x v="0"/>
    <x v="12"/>
    <n v="0"/>
    <n v="0"/>
    <n v="0"/>
    <n v="0"/>
    <n v="0"/>
    <n v="0"/>
    <n v="0"/>
    <n v="0"/>
    <n v="0"/>
    <s v=""/>
    <s v=""/>
    <n v="0"/>
    <n v="0"/>
    <s v=""/>
    <n v="0"/>
    <s v=""/>
    <s v=""/>
    <s v=""/>
  </r>
  <r>
    <x v="0"/>
    <x v="0"/>
    <x v="0"/>
    <x v="13"/>
    <n v="0"/>
    <n v="0"/>
    <n v="0"/>
    <n v="0"/>
    <n v="0"/>
    <n v="0"/>
    <n v="0"/>
    <n v="0"/>
    <n v="0"/>
    <s v=""/>
    <s v=""/>
    <n v="0"/>
    <n v="0"/>
    <s v=""/>
    <n v="0"/>
    <s v=""/>
    <s v=""/>
    <s v=""/>
  </r>
  <r>
    <x v="0"/>
    <x v="0"/>
    <x v="0"/>
    <x v="14"/>
    <n v="0"/>
    <n v="0"/>
    <n v="0"/>
    <n v="0"/>
    <n v="0"/>
    <n v="0"/>
    <n v="0"/>
    <n v="0"/>
    <n v="0"/>
    <s v=""/>
    <s v=""/>
    <n v="0"/>
    <n v="0"/>
    <s v=""/>
    <n v="0"/>
    <s v=""/>
    <s v=""/>
    <s v=""/>
  </r>
  <r>
    <x v="0"/>
    <x v="0"/>
    <x v="0"/>
    <x v="15"/>
    <n v="0"/>
    <n v="0"/>
    <n v="0"/>
    <n v="0"/>
    <n v="0"/>
    <n v="0"/>
    <n v="0"/>
    <n v="0"/>
    <n v="0"/>
    <s v=""/>
    <s v=""/>
    <n v="0"/>
    <n v="0"/>
    <s v=""/>
    <n v="0"/>
    <s v=""/>
    <s v=""/>
    <s v=""/>
  </r>
  <r>
    <x v="0"/>
    <x v="0"/>
    <x v="0"/>
    <x v="16"/>
    <n v="0"/>
    <n v="0"/>
    <n v="0"/>
    <n v="0"/>
    <n v="0"/>
    <n v="0"/>
    <n v="0"/>
    <n v="0"/>
    <n v="0"/>
    <s v=""/>
    <s v=""/>
    <n v="0"/>
    <n v="0"/>
    <s v=""/>
    <n v="0"/>
    <s v=""/>
    <s v=""/>
    <s v=""/>
  </r>
  <r>
    <x v="0"/>
    <x v="0"/>
    <x v="0"/>
    <x v="17"/>
    <n v="0"/>
    <n v="0"/>
    <n v="0"/>
    <n v="0"/>
    <n v="0"/>
    <n v="0"/>
    <n v="0"/>
    <n v="0"/>
    <n v="0"/>
    <s v=""/>
    <s v=""/>
    <n v="0"/>
    <n v="0"/>
    <s v=""/>
    <n v="0"/>
    <s v=""/>
    <s v=""/>
    <s v=""/>
  </r>
  <r>
    <x v="0"/>
    <x v="0"/>
    <x v="0"/>
    <x v="18"/>
    <n v="0"/>
    <n v="0"/>
    <n v="0"/>
    <n v="0"/>
    <n v="0"/>
    <n v="0"/>
    <n v="0"/>
    <n v="0"/>
    <n v="0"/>
    <s v=""/>
    <s v=""/>
    <n v="0"/>
    <n v="0"/>
    <s v=""/>
    <n v="0"/>
    <s v=""/>
    <s v=""/>
    <s v=""/>
  </r>
  <r>
    <x v="0"/>
    <x v="0"/>
    <x v="0"/>
    <x v="19"/>
    <n v="0"/>
    <n v="0"/>
    <n v="0"/>
    <n v="0"/>
    <n v="0"/>
    <n v="0"/>
    <n v="0"/>
    <n v="0"/>
    <n v="0"/>
    <s v=""/>
    <s v=""/>
    <n v="0"/>
    <n v="0"/>
    <s v=""/>
    <n v="0"/>
    <s v=""/>
    <s v=""/>
    <s v=""/>
  </r>
  <r>
    <x v="0"/>
    <x v="0"/>
    <x v="0"/>
    <x v="20"/>
    <n v="0"/>
    <n v="0"/>
    <n v="0"/>
    <n v="0"/>
    <n v="0"/>
    <n v="0"/>
    <n v="0"/>
    <n v="0"/>
    <n v="0"/>
    <s v=""/>
    <s v=""/>
    <n v="0"/>
    <n v="0"/>
    <s v=""/>
    <n v="0"/>
    <s v=""/>
    <s v=""/>
    <s v=""/>
  </r>
  <r>
    <x v="0"/>
    <x v="0"/>
    <x v="0"/>
    <x v="21"/>
    <n v="0"/>
    <n v="0"/>
    <n v="0"/>
    <n v="0"/>
    <n v="0"/>
    <n v="0"/>
    <n v="0"/>
    <n v="0"/>
    <n v="0"/>
    <s v=""/>
    <s v=""/>
    <n v="0"/>
    <n v="0"/>
    <s v=""/>
    <n v="0"/>
    <s v=""/>
    <s v=""/>
    <s v=""/>
  </r>
  <r>
    <x v="0"/>
    <x v="1"/>
    <x v="1"/>
    <x v="0"/>
    <n v="0"/>
    <n v="0"/>
    <n v="0"/>
    <n v="0"/>
    <n v="0"/>
    <n v="0"/>
    <n v="0"/>
    <n v="0"/>
    <n v="0"/>
    <s v=""/>
    <s v=""/>
    <n v="0"/>
    <n v="0"/>
    <s v=""/>
    <n v="0"/>
    <n v="0"/>
    <s v=""/>
    <s v=""/>
  </r>
  <r>
    <x v="0"/>
    <x v="1"/>
    <x v="1"/>
    <x v="1"/>
    <n v="385"/>
    <n v="192.5"/>
    <n v="192.5"/>
    <n v="385"/>
    <n v="0"/>
    <n v="0"/>
    <n v="0"/>
    <n v="0"/>
    <n v="0"/>
    <n v="1"/>
    <s v=""/>
    <n v="96.25"/>
    <n v="26.551724137931036"/>
    <n v="3.625"/>
    <n v="192.5"/>
    <n v="272.23611075682078"/>
    <n v="0.70710678118654757"/>
    <n v="136.11805537841042"/>
  </r>
  <r>
    <x v="0"/>
    <x v="1"/>
    <x v="1"/>
    <x v="2"/>
    <n v="0"/>
    <n v="0"/>
    <n v="0"/>
    <n v="0"/>
    <n v="0"/>
    <n v="0"/>
    <n v="0"/>
    <n v="0"/>
    <n v="0"/>
    <s v=""/>
    <s v=""/>
    <n v="0"/>
    <n v="0"/>
    <s v=""/>
    <n v="0"/>
    <n v="0"/>
    <s v=""/>
    <s v=""/>
  </r>
  <r>
    <x v="0"/>
    <x v="1"/>
    <x v="1"/>
    <x v="3"/>
    <n v="390"/>
    <n v="195"/>
    <n v="195"/>
    <n v="390"/>
    <n v="0"/>
    <n v="0"/>
    <n v="0"/>
    <n v="0"/>
    <n v="0"/>
    <n v="1"/>
    <s v=""/>
    <n v="97.5"/>
    <n v="26.896551724137932"/>
    <n v="3.625"/>
    <n v="195"/>
    <n v="275.77164466275354"/>
    <n v="0.70710678118654746"/>
    <n v="137.88582233137674"/>
  </r>
  <r>
    <x v="0"/>
    <x v="1"/>
    <x v="1"/>
    <x v="4"/>
    <n v="385"/>
    <n v="192.5"/>
    <n v="192.5"/>
    <n v="385"/>
    <n v="0"/>
    <n v="0"/>
    <n v="0"/>
    <n v="0"/>
    <n v="0"/>
    <n v="1"/>
    <s v=""/>
    <n v="96.25"/>
    <n v="26.551724137931036"/>
    <n v="3.625"/>
    <n v="192.5"/>
    <n v="272.23611075682078"/>
    <n v="0.70710678118654757"/>
    <n v="136.11805537841042"/>
  </r>
  <r>
    <x v="0"/>
    <x v="1"/>
    <x v="1"/>
    <x v="5"/>
    <n v="585"/>
    <n v="292.5"/>
    <n v="292.5"/>
    <n v="585"/>
    <n v="0"/>
    <n v="0"/>
    <n v="0"/>
    <n v="0"/>
    <n v="0"/>
    <n v="1"/>
    <s v=""/>
    <n v="146.25"/>
    <n v="40.344827586206897"/>
    <n v="3.625"/>
    <n v="292.5"/>
    <n v="413.65746699413029"/>
    <n v="0.70710678118654757"/>
    <n v="206.82873349706517"/>
  </r>
  <r>
    <x v="0"/>
    <x v="1"/>
    <x v="1"/>
    <x v="6"/>
    <n v="0"/>
    <n v="0"/>
    <n v="0"/>
    <n v="0"/>
    <n v="0"/>
    <n v="0"/>
    <n v="0"/>
    <n v="0"/>
    <n v="0"/>
    <s v=""/>
    <s v=""/>
    <n v="0"/>
    <n v="0"/>
    <s v=""/>
    <n v="0"/>
    <n v="0"/>
    <s v=""/>
    <s v=""/>
  </r>
  <r>
    <x v="0"/>
    <x v="1"/>
    <x v="1"/>
    <x v="7"/>
    <n v="0"/>
    <n v="0"/>
    <n v="0"/>
    <n v="0"/>
    <n v="0"/>
    <n v="0"/>
    <n v="0"/>
    <n v="0"/>
    <n v="0"/>
    <s v=""/>
    <s v=""/>
    <n v="0"/>
    <n v="0"/>
    <s v=""/>
    <n v="0"/>
    <n v="0"/>
    <s v=""/>
    <s v=""/>
  </r>
  <r>
    <x v="0"/>
    <x v="1"/>
    <x v="1"/>
    <x v="8"/>
    <n v="0"/>
    <n v="0"/>
    <n v="0"/>
    <n v="0"/>
    <n v="0"/>
    <n v="0"/>
    <n v="0"/>
    <n v="0"/>
    <n v="0"/>
    <s v=""/>
    <s v=""/>
    <n v="0"/>
    <n v="0"/>
    <s v=""/>
    <n v="0"/>
    <n v="0"/>
    <s v=""/>
    <s v=""/>
  </r>
  <r>
    <x v="0"/>
    <x v="1"/>
    <x v="1"/>
    <x v="9"/>
    <n v="520"/>
    <n v="260"/>
    <n v="260"/>
    <n v="520"/>
    <n v="0"/>
    <n v="0"/>
    <n v="0"/>
    <n v="0"/>
    <n v="0"/>
    <n v="1"/>
    <s v=""/>
    <n v="130"/>
    <n v="35.862068965517238"/>
    <n v="3.6250000000000004"/>
    <n v="260"/>
    <n v="367.69552621700473"/>
    <n v="0.70710678118654746"/>
    <n v="183.84776310850233"/>
  </r>
  <r>
    <x v="0"/>
    <x v="1"/>
    <x v="1"/>
    <x v="10"/>
    <n v="455"/>
    <n v="227.5"/>
    <n v="227.5"/>
    <n v="455"/>
    <n v="0"/>
    <n v="0"/>
    <n v="0"/>
    <n v="0"/>
    <n v="0"/>
    <n v="1"/>
    <s v=""/>
    <n v="113.75"/>
    <n v="31.379310344827587"/>
    <n v="3.625"/>
    <n v="227.5"/>
    <n v="321.73358543987911"/>
    <n v="0.70710678118654757"/>
    <n v="160.86679271993958"/>
  </r>
  <r>
    <x v="0"/>
    <x v="1"/>
    <x v="1"/>
    <x v="11"/>
    <n v="390"/>
    <n v="195"/>
    <n v="195"/>
    <n v="390"/>
    <n v="0"/>
    <n v="0"/>
    <n v="0"/>
    <n v="0"/>
    <n v="0"/>
    <n v="1"/>
    <s v=""/>
    <n v="97.5"/>
    <n v="26.896551724137932"/>
    <n v="3.625"/>
    <n v="195"/>
    <n v="275.77164466275354"/>
    <n v="0.70710678118654746"/>
    <n v="137.88582233137674"/>
  </r>
  <r>
    <x v="0"/>
    <x v="1"/>
    <x v="1"/>
    <x v="12"/>
    <n v="455"/>
    <n v="227.5"/>
    <n v="227.5"/>
    <n v="455"/>
    <n v="0"/>
    <n v="0"/>
    <n v="0"/>
    <n v="0"/>
    <n v="0"/>
    <n v="1"/>
    <s v=""/>
    <n v="113.75"/>
    <n v="31.379310344827587"/>
    <n v="3.625"/>
    <n v="227.5"/>
    <n v="321.73358543987911"/>
    <n v="0.70710678118654757"/>
    <n v="160.86679271993958"/>
  </r>
  <r>
    <x v="0"/>
    <x v="1"/>
    <x v="1"/>
    <x v="13"/>
    <n v="0"/>
    <n v="0"/>
    <n v="0"/>
    <n v="0"/>
    <n v="0"/>
    <n v="0"/>
    <n v="0"/>
    <n v="0"/>
    <n v="0"/>
    <s v=""/>
    <s v=""/>
    <n v="0"/>
    <n v="0"/>
    <s v=""/>
    <n v="0"/>
    <n v="0"/>
    <s v=""/>
    <s v=""/>
  </r>
  <r>
    <x v="0"/>
    <x v="1"/>
    <x v="1"/>
    <x v="14"/>
    <n v="455"/>
    <n v="227.5"/>
    <n v="227.5"/>
    <n v="455"/>
    <n v="0"/>
    <n v="0"/>
    <n v="0"/>
    <n v="0"/>
    <n v="0"/>
    <n v="1"/>
    <s v=""/>
    <n v="113.75"/>
    <n v="31.379310344827587"/>
    <n v="3.625"/>
    <n v="227.5"/>
    <n v="321.73358543987911"/>
    <n v="0.70710678118654757"/>
    <n v="160.86679271993958"/>
  </r>
  <r>
    <x v="0"/>
    <x v="1"/>
    <x v="1"/>
    <x v="15"/>
    <n v="0"/>
    <n v="0"/>
    <n v="0"/>
    <n v="0"/>
    <n v="0"/>
    <n v="0"/>
    <n v="0"/>
    <n v="0"/>
    <n v="0"/>
    <s v=""/>
    <s v=""/>
    <n v="0"/>
    <n v="0"/>
    <s v=""/>
    <n v="0"/>
    <n v="0"/>
    <s v=""/>
    <s v=""/>
  </r>
  <r>
    <x v="0"/>
    <x v="1"/>
    <x v="1"/>
    <x v="16"/>
    <n v="520"/>
    <n v="260"/>
    <n v="260"/>
    <n v="520"/>
    <n v="0"/>
    <n v="0"/>
    <n v="0"/>
    <n v="0"/>
    <n v="0"/>
    <n v="1"/>
    <s v=""/>
    <n v="130"/>
    <n v="35.862068965517238"/>
    <n v="3.6250000000000004"/>
    <n v="260"/>
    <n v="367.69552621700473"/>
    <n v="0.70710678118654746"/>
    <n v="183.84776310850233"/>
  </r>
  <r>
    <x v="0"/>
    <x v="1"/>
    <x v="1"/>
    <x v="17"/>
    <n v="455"/>
    <n v="227.5"/>
    <n v="227.5"/>
    <n v="455"/>
    <n v="0"/>
    <n v="0"/>
    <n v="0"/>
    <n v="0"/>
    <n v="0"/>
    <n v="1"/>
    <s v=""/>
    <n v="113.75"/>
    <n v="31.379310344827587"/>
    <n v="3.625"/>
    <n v="227.5"/>
    <n v="321.73358543987911"/>
    <n v="0.70710678118654757"/>
    <n v="160.86679271993958"/>
  </r>
  <r>
    <x v="0"/>
    <x v="1"/>
    <x v="1"/>
    <x v="18"/>
    <n v="0"/>
    <n v="0"/>
    <n v="0"/>
    <n v="0"/>
    <n v="0"/>
    <n v="0"/>
    <n v="0"/>
    <n v="0"/>
    <n v="0"/>
    <s v=""/>
    <s v=""/>
    <n v="0"/>
    <n v="0"/>
    <s v=""/>
    <n v="0"/>
    <n v="0"/>
    <s v=""/>
    <s v=""/>
  </r>
  <r>
    <x v="0"/>
    <x v="1"/>
    <x v="1"/>
    <x v="19"/>
    <n v="0"/>
    <n v="0"/>
    <n v="0"/>
    <n v="0"/>
    <n v="0"/>
    <n v="0"/>
    <n v="0"/>
    <n v="0"/>
    <n v="0"/>
    <s v=""/>
    <s v=""/>
    <n v="0"/>
    <n v="0"/>
    <s v=""/>
    <n v="0"/>
    <n v="0"/>
    <s v=""/>
    <s v=""/>
  </r>
  <r>
    <x v="0"/>
    <x v="1"/>
    <x v="1"/>
    <x v="20"/>
    <n v="0"/>
    <n v="0"/>
    <n v="0"/>
    <n v="0"/>
    <n v="0"/>
    <n v="0"/>
    <n v="0"/>
    <n v="0"/>
    <n v="0"/>
    <s v=""/>
    <s v=""/>
    <n v="0"/>
    <n v="0"/>
    <s v=""/>
    <n v="0"/>
    <n v="0"/>
    <s v=""/>
    <s v=""/>
  </r>
  <r>
    <x v="0"/>
    <x v="1"/>
    <x v="1"/>
    <x v="21"/>
    <n v="0"/>
    <n v="0"/>
    <n v="0"/>
    <n v="0"/>
    <n v="0"/>
    <n v="0"/>
    <n v="0"/>
    <n v="0"/>
    <n v="0"/>
    <s v=""/>
    <s v=""/>
    <n v="0"/>
    <n v="0"/>
    <s v=""/>
    <n v="0"/>
    <n v="0"/>
    <s v=""/>
    <s v=""/>
  </r>
  <r>
    <x v="0"/>
    <x v="2"/>
    <x v="2"/>
    <x v="0"/>
    <n v="0"/>
    <n v="0"/>
    <n v="0"/>
    <n v="0"/>
    <n v="0"/>
    <n v="0"/>
    <n v="0"/>
    <n v="0"/>
    <n v="0"/>
    <s v=""/>
    <s v=""/>
    <n v="0"/>
    <n v="0"/>
    <s v=""/>
    <n v="0"/>
    <n v="0"/>
    <s v=""/>
    <s v=""/>
  </r>
  <r>
    <x v="0"/>
    <x v="2"/>
    <x v="2"/>
    <x v="1"/>
    <n v="0"/>
    <n v="128.33333333333334"/>
    <n v="128.33333333333334"/>
    <n v="385"/>
    <n v="0"/>
    <n v="0"/>
    <n v="0"/>
    <n v="0"/>
    <n v="0"/>
    <n v="1"/>
    <s v=""/>
    <n v="72.1875"/>
    <n v="24.720570749108205"/>
    <n v="2.9201388888888888"/>
    <n v="128.33333333333334"/>
    <n v="222.2798536380059"/>
    <n v="0.57735026918962584"/>
    <n v="74.093284546001982"/>
  </r>
  <r>
    <x v="0"/>
    <x v="2"/>
    <x v="2"/>
    <x v="2"/>
    <n v="0"/>
    <n v="0"/>
    <n v="0"/>
    <n v="0"/>
    <n v="0"/>
    <n v="0"/>
    <n v="0"/>
    <n v="0"/>
    <n v="0"/>
    <s v=""/>
    <s v=""/>
    <n v="0"/>
    <n v="0"/>
    <s v=""/>
    <n v="0"/>
    <n v="0"/>
    <s v=""/>
    <s v=""/>
  </r>
  <r>
    <x v="0"/>
    <x v="2"/>
    <x v="2"/>
    <x v="3"/>
    <n v="0"/>
    <n v="130"/>
    <n v="130"/>
    <n v="390"/>
    <n v="0"/>
    <n v="0"/>
    <n v="0"/>
    <n v="0"/>
    <n v="0"/>
    <n v="1"/>
    <s v=""/>
    <n v="73.125"/>
    <n v="25.041617122473248"/>
    <n v="2.9201388888888888"/>
    <n v="130"/>
    <n v="225.16660498395404"/>
    <n v="0.57735026918962573"/>
    <n v="75.055534994651339"/>
  </r>
  <r>
    <x v="0"/>
    <x v="2"/>
    <x v="2"/>
    <x v="4"/>
    <n v="0"/>
    <n v="128.33333333333334"/>
    <n v="128.33333333333334"/>
    <n v="385"/>
    <n v="0"/>
    <n v="0"/>
    <n v="0"/>
    <n v="0"/>
    <n v="0"/>
    <n v="1"/>
    <s v=""/>
    <n v="72.1875"/>
    <n v="24.720570749108205"/>
    <n v="2.9201388888888888"/>
    <n v="128.33333333333334"/>
    <n v="222.2798536380059"/>
    <n v="0.57735026918962584"/>
    <n v="74.093284546001982"/>
  </r>
  <r>
    <x v="0"/>
    <x v="2"/>
    <x v="2"/>
    <x v="5"/>
    <n v="0"/>
    <n v="195"/>
    <n v="195"/>
    <n v="585"/>
    <n v="0"/>
    <n v="0"/>
    <n v="0"/>
    <n v="0"/>
    <n v="0"/>
    <n v="1"/>
    <s v=""/>
    <n v="109.6875"/>
    <n v="37.562425683709868"/>
    <n v="2.9201388888888888"/>
    <n v="195"/>
    <n v="337.74990747593108"/>
    <n v="0.57735026918962573"/>
    <n v="112.58330249197702"/>
  </r>
  <r>
    <x v="0"/>
    <x v="2"/>
    <x v="2"/>
    <x v="6"/>
    <n v="0"/>
    <n v="0"/>
    <n v="0"/>
    <n v="0"/>
    <n v="0"/>
    <n v="0"/>
    <n v="0"/>
    <n v="0"/>
    <n v="0"/>
    <s v=""/>
    <s v=""/>
    <n v="0"/>
    <n v="0"/>
    <s v=""/>
    <n v="0"/>
    <n v="0"/>
    <s v=""/>
    <s v=""/>
  </r>
  <r>
    <x v="0"/>
    <x v="2"/>
    <x v="2"/>
    <x v="7"/>
    <n v="0"/>
    <n v="0"/>
    <n v="0"/>
    <n v="0"/>
    <n v="0"/>
    <n v="0"/>
    <n v="0"/>
    <n v="0"/>
    <n v="0"/>
    <s v=""/>
    <s v=""/>
    <n v="0"/>
    <n v="0"/>
    <s v=""/>
    <n v="0"/>
    <n v="0"/>
    <s v=""/>
    <s v=""/>
  </r>
  <r>
    <x v="0"/>
    <x v="2"/>
    <x v="2"/>
    <x v="8"/>
    <n v="0"/>
    <n v="0"/>
    <n v="0"/>
    <n v="0"/>
    <n v="0"/>
    <n v="0"/>
    <n v="0"/>
    <n v="0"/>
    <n v="0"/>
    <s v=""/>
    <s v=""/>
    <n v="0"/>
    <n v="0"/>
    <s v=""/>
    <n v="0"/>
    <n v="0"/>
    <s v=""/>
    <s v=""/>
  </r>
  <r>
    <x v="0"/>
    <x v="2"/>
    <x v="2"/>
    <x v="9"/>
    <n v="0"/>
    <n v="173.33333333333334"/>
    <n v="173.33333333333334"/>
    <n v="520"/>
    <n v="0"/>
    <n v="0"/>
    <n v="0"/>
    <n v="0"/>
    <n v="0"/>
    <n v="1"/>
    <s v=""/>
    <n v="97.5"/>
    <n v="33.388822829964326"/>
    <n v="2.9201388888888893"/>
    <n v="173.33333333333334"/>
    <n v="300.22213997860541"/>
    <n v="0.57735026918962573"/>
    <n v="100.07404665953513"/>
  </r>
  <r>
    <x v="0"/>
    <x v="2"/>
    <x v="2"/>
    <x v="10"/>
    <n v="0"/>
    <n v="151.66666666666666"/>
    <n v="151.66666666666666"/>
    <n v="455"/>
    <n v="0"/>
    <n v="0"/>
    <n v="0"/>
    <n v="0"/>
    <n v="0"/>
    <n v="1"/>
    <s v=""/>
    <n v="85.3125"/>
    <n v="29.215219976218787"/>
    <n v="2.9201388888888888"/>
    <n v="151.66666666666666"/>
    <n v="262.69437248127974"/>
    <n v="0.57735026918962573"/>
    <n v="87.564790827093233"/>
  </r>
  <r>
    <x v="0"/>
    <x v="2"/>
    <x v="2"/>
    <x v="11"/>
    <n v="0"/>
    <n v="130"/>
    <n v="130"/>
    <n v="390"/>
    <n v="0"/>
    <n v="0"/>
    <n v="0"/>
    <n v="0"/>
    <n v="0"/>
    <n v="1"/>
    <s v=""/>
    <n v="73.125"/>
    <n v="25.041617122473248"/>
    <n v="2.9201388888888888"/>
    <n v="130"/>
    <n v="225.16660498395404"/>
    <n v="0.57735026918962573"/>
    <n v="75.055534994651339"/>
  </r>
  <r>
    <x v="0"/>
    <x v="2"/>
    <x v="2"/>
    <x v="12"/>
    <n v="0"/>
    <n v="151.66666666666666"/>
    <n v="151.66666666666666"/>
    <n v="455"/>
    <n v="0"/>
    <n v="0"/>
    <n v="0"/>
    <n v="0"/>
    <n v="0"/>
    <n v="1"/>
    <s v=""/>
    <n v="85.3125"/>
    <n v="29.215219976218787"/>
    <n v="2.9201388888888888"/>
    <n v="151.66666666666666"/>
    <n v="262.69437248127974"/>
    <n v="0.57735026918962573"/>
    <n v="87.564790827093233"/>
  </r>
  <r>
    <x v="0"/>
    <x v="2"/>
    <x v="2"/>
    <x v="13"/>
    <n v="0"/>
    <n v="0"/>
    <n v="0"/>
    <n v="0"/>
    <n v="0"/>
    <n v="0"/>
    <n v="0"/>
    <n v="0"/>
    <n v="0"/>
    <s v=""/>
    <s v=""/>
    <n v="0"/>
    <n v="0"/>
    <s v=""/>
    <n v="0"/>
    <n v="0"/>
    <s v=""/>
    <s v=""/>
  </r>
  <r>
    <x v="0"/>
    <x v="2"/>
    <x v="2"/>
    <x v="14"/>
    <n v="0"/>
    <n v="151.66666666666666"/>
    <n v="151.66666666666666"/>
    <n v="455"/>
    <n v="0"/>
    <n v="0"/>
    <n v="0"/>
    <n v="0"/>
    <n v="0"/>
    <n v="1"/>
    <s v=""/>
    <n v="85.3125"/>
    <n v="29.215219976218787"/>
    <n v="2.9201388888888888"/>
    <n v="151.66666666666666"/>
    <n v="262.69437248127974"/>
    <n v="0.57735026918962573"/>
    <n v="87.564790827093233"/>
  </r>
  <r>
    <x v="0"/>
    <x v="2"/>
    <x v="2"/>
    <x v="15"/>
    <n v="0"/>
    <n v="0"/>
    <n v="0"/>
    <n v="0"/>
    <n v="0"/>
    <n v="0"/>
    <n v="0"/>
    <n v="0"/>
    <n v="0"/>
    <s v=""/>
    <s v=""/>
    <n v="0"/>
    <n v="0"/>
    <s v=""/>
    <n v="0"/>
    <n v="0"/>
    <s v=""/>
    <s v=""/>
  </r>
  <r>
    <x v="0"/>
    <x v="2"/>
    <x v="2"/>
    <x v="16"/>
    <n v="0"/>
    <n v="173.33333333333334"/>
    <n v="173.33333333333334"/>
    <n v="520"/>
    <n v="0"/>
    <n v="0"/>
    <n v="0"/>
    <n v="0"/>
    <n v="0"/>
    <n v="1"/>
    <s v=""/>
    <n v="97.5"/>
    <n v="33.388822829964326"/>
    <n v="2.9201388888888893"/>
    <n v="173.33333333333334"/>
    <n v="300.22213997860541"/>
    <n v="0.57735026918962573"/>
    <n v="100.07404665953513"/>
  </r>
  <r>
    <x v="0"/>
    <x v="2"/>
    <x v="2"/>
    <x v="17"/>
    <n v="0"/>
    <n v="151.66666666666666"/>
    <n v="151.66666666666666"/>
    <n v="455"/>
    <n v="0"/>
    <n v="0"/>
    <n v="0"/>
    <n v="0"/>
    <n v="0"/>
    <n v="1"/>
    <s v=""/>
    <n v="85.3125"/>
    <n v="29.215219976218787"/>
    <n v="2.9201388888888888"/>
    <n v="151.66666666666666"/>
    <n v="262.69437248127974"/>
    <n v="0.57735026918962573"/>
    <n v="87.564790827093233"/>
  </r>
  <r>
    <x v="0"/>
    <x v="2"/>
    <x v="2"/>
    <x v="18"/>
    <n v="0"/>
    <n v="0"/>
    <n v="0"/>
    <n v="0"/>
    <n v="0"/>
    <n v="0"/>
    <n v="0"/>
    <n v="0"/>
    <n v="0"/>
    <s v=""/>
    <s v=""/>
    <n v="0"/>
    <n v="0"/>
    <s v=""/>
    <n v="0"/>
    <n v="0"/>
    <s v=""/>
    <s v=""/>
  </r>
  <r>
    <x v="0"/>
    <x v="2"/>
    <x v="2"/>
    <x v="19"/>
    <n v="0"/>
    <n v="0"/>
    <n v="0"/>
    <n v="0"/>
    <n v="0"/>
    <n v="0"/>
    <n v="0"/>
    <n v="0"/>
    <n v="0"/>
    <s v=""/>
    <s v=""/>
    <n v="0"/>
    <n v="0"/>
    <s v=""/>
    <n v="0"/>
    <n v="0"/>
    <s v=""/>
    <s v=""/>
  </r>
  <r>
    <x v="0"/>
    <x v="2"/>
    <x v="2"/>
    <x v="20"/>
    <n v="0"/>
    <n v="0"/>
    <n v="0"/>
    <n v="0"/>
    <n v="0"/>
    <n v="0"/>
    <n v="0"/>
    <n v="0"/>
    <n v="0"/>
    <s v=""/>
    <s v=""/>
    <n v="0"/>
    <n v="0"/>
    <s v=""/>
    <n v="0"/>
    <n v="0"/>
    <s v=""/>
    <s v=""/>
  </r>
  <r>
    <x v="0"/>
    <x v="2"/>
    <x v="2"/>
    <x v="21"/>
    <n v="0"/>
    <n v="0"/>
    <n v="0"/>
    <n v="0"/>
    <n v="0"/>
    <n v="0"/>
    <n v="0"/>
    <n v="0"/>
    <n v="0"/>
    <s v=""/>
    <s v=""/>
    <n v="0"/>
    <n v="0"/>
    <s v=""/>
    <n v="0"/>
    <n v="0"/>
    <s v=""/>
    <s v=""/>
  </r>
  <r>
    <x v="0"/>
    <x v="3"/>
    <x v="3"/>
    <x v="0"/>
    <n v="1120"/>
    <n v="280"/>
    <n v="280"/>
    <n v="1120"/>
    <n v="0"/>
    <n v="0"/>
    <n v="0"/>
    <n v="0"/>
    <n v="0"/>
    <n v="1"/>
    <s v=""/>
    <n v="280"/>
    <n v="77.241379310344826"/>
    <n v="3.625"/>
    <n v="280"/>
    <n v="560"/>
    <n v="0.5"/>
    <n v="140"/>
  </r>
  <r>
    <x v="0"/>
    <x v="3"/>
    <x v="3"/>
    <x v="1"/>
    <n v="1060"/>
    <n v="361.25"/>
    <n v="361.25"/>
    <n v="1445"/>
    <n v="0"/>
    <n v="0"/>
    <n v="0"/>
    <n v="0"/>
    <n v="0"/>
    <n v="1"/>
    <s v=""/>
    <n v="319.140625"/>
    <n v="96.11915207675591"/>
    <n v="3.3202605110909675"/>
    <n v="361.25"/>
    <n v="499.9395796827186"/>
    <n v="0.72258731791002329"/>
    <n v="261.03466859499594"/>
  </r>
  <r>
    <x v="0"/>
    <x v="3"/>
    <x v="3"/>
    <x v="2"/>
    <n v="0"/>
    <n v="0"/>
    <n v="0"/>
    <n v="0"/>
    <n v="0"/>
    <n v="0"/>
    <n v="0"/>
    <n v="0"/>
    <n v="0"/>
    <s v=""/>
    <s v=""/>
    <n v="0"/>
    <n v="0"/>
    <s v=""/>
    <n v="0"/>
    <n v="0"/>
    <s v=""/>
    <s v=""/>
  </r>
  <r>
    <x v="0"/>
    <x v="3"/>
    <x v="3"/>
    <x v="3"/>
    <n v="1120"/>
    <n v="377.5"/>
    <n v="377.5"/>
    <n v="1510"/>
    <n v="0"/>
    <n v="0"/>
    <n v="0"/>
    <n v="0"/>
    <n v="0"/>
    <n v="1"/>
    <s v=""/>
    <n v="334.84375"/>
    <n v="100.55598835540613"/>
    <n v="3.3299235130236577"/>
    <n v="377.5"/>
    <n v="528.03882433018123"/>
    <n v="0.71490955324896766"/>
    <n v="269.87835635148531"/>
  </r>
  <r>
    <x v="0"/>
    <x v="3"/>
    <x v="3"/>
    <x v="4"/>
    <n v="480"/>
    <n v="216.25"/>
    <n v="216.25"/>
    <n v="865"/>
    <n v="0"/>
    <n v="0"/>
    <n v="0"/>
    <n v="0"/>
    <n v="0"/>
    <n v="1"/>
    <s v=""/>
    <n v="174.140625"/>
    <n v="56.119152076755917"/>
    <n v="3.1030516063717859"/>
    <n v="216.25"/>
    <n v="252.69794221560255"/>
    <n v="0.85576478424780733"/>
    <n v="185.05913459358834"/>
  </r>
  <r>
    <x v="0"/>
    <x v="3"/>
    <x v="3"/>
    <x v="5"/>
    <n v="1040"/>
    <n v="406.25"/>
    <n v="406.25"/>
    <n v="1625"/>
    <n v="0"/>
    <n v="0"/>
    <n v="0"/>
    <n v="0"/>
    <n v="0"/>
    <n v="1"/>
    <s v=""/>
    <n v="342.265625"/>
    <n v="106.69605149862642"/>
    <n v="3.2078565250786837"/>
    <n v="406.25"/>
    <n v="504.5356776284508"/>
    <n v="0.80519578300103856"/>
    <n v="327.11078684417191"/>
  </r>
  <r>
    <x v="0"/>
    <x v="3"/>
    <x v="3"/>
    <x v="6"/>
    <n v="0"/>
    <n v="0"/>
    <n v="0"/>
    <n v="0"/>
    <n v="0"/>
    <n v="0"/>
    <n v="0"/>
    <n v="0"/>
    <n v="0"/>
    <s v=""/>
    <s v=""/>
    <n v="0"/>
    <n v="0"/>
    <s v=""/>
    <n v="0"/>
    <n v="0"/>
    <s v=""/>
    <s v=""/>
  </r>
  <r>
    <x v="0"/>
    <x v="3"/>
    <x v="3"/>
    <x v="7"/>
    <n v="1060"/>
    <n v="265"/>
    <n v="265"/>
    <n v="1060"/>
    <n v="0"/>
    <n v="0"/>
    <n v="0"/>
    <n v="0"/>
    <n v="0"/>
    <n v="1"/>
    <s v=""/>
    <n v="265"/>
    <n v="73.103448275862064"/>
    <n v="3.6250000000000004"/>
    <n v="265"/>
    <n v="530"/>
    <n v="0.5"/>
    <n v="132.5"/>
  </r>
  <r>
    <x v="0"/>
    <x v="3"/>
    <x v="3"/>
    <x v="8"/>
    <n v="0"/>
    <n v="0"/>
    <n v="0"/>
    <n v="0"/>
    <n v="0"/>
    <n v="0"/>
    <n v="0"/>
    <n v="0"/>
    <n v="0"/>
    <s v=""/>
    <s v=""/>
    <n v="0"/>
    <n v="0"/>
    <s v=""/>
    <n v="0"/>
    <n v="0"/>
    <s v=""/>
    <s v=""/>
  </r>
  <r>
    <x v="0"/>
    <x v="3"/>
    <x v="3"/>
    <x v="9"/>
    <n v="1060"/>
    <n v="395"/>
    <n v="395"/>
    <n v="1580"/>
    <n v="0"/>
    <n v="0"/>
    <n v="0"/>
    <n v="0"/>
    <n v="0"/>
    <n v="1"/>
    <s v=""/>
    <n v="338.125"/>
    <n v="104.18959366927713"/>
    <n v="3.2452857151290004"/>
    <n v="395"/>
    <n v="506.58990646610135"/>
    <n v="0.77972339156037163"/>
    <n v="307.99073966634677"/>
  </r>
  <r>
    <x v="0"/>
    <x v="3"/>
    <x v="3"/>
    <x v="10"/>
    <n v="1040"/>
    <n v="373.75"/>
    <n v="373.75"/>
    <n v="1495"/>
    <n v="0"/>
    <n v="0"/>
    <n v="0"/>
    <n v="0"/>
    <n v="0"/>
    <n v="1"/>
    <s v=""/>
    <n v="323.984375"/>
    <n v="98.924515150272654"/>
    <n v="3.2750665950482247"/>
    <n v="373.75"/>
    <n v="493.24393897272915"/>
    <n v="0.75773865722182587"/>
    <n v="283.20482313665741"/>
  </r>
  <r>
    <x v="0"/>
    <x v="3"/>
    <x v="3"/>
    <x v="11"/>
    <n v="420"/>
    <n v="202.5"/>
    <n v="202.5"/>
    <n v="810"/>
    <n v="0"/>
    <n v="0"/>
    <n v="0"/>
    <n v="0"/>
    <n v="0"/>
    <n v="1"/>
    <s v=""/>
    <n v="159.84375"/>
    <n v="52.280126286440606"/>
    <n v="3.0574476642275661"/>
    <n v="202.5"/>
    <n v="234.14738947936192"/>
    <n v="0.8648398790619386"/>
    <n v="175.13007551004256"/>
  </r>
  <r>
    <x v="0"/>
    <x v="3"/>
    <x v="3"/>
    <x v="12"/>
    <n v="0"/>
    <n v="113.75"/>
    <n v="113.75"/>
    <n v="455"/>
    <n v="0"/>
    <n v="0"/>
    <n v="0"/>
    <n v="0"/>
    <n v="0"/>
    <n v="1"/>
    <s v=""/>
    <n v="63.984375"/>
    <n v="27.200377219238181"/>
    <n v="2.3523341049382718"/>
    <n v="113.75"/>
    <n v="227.5"/>
    <n v="0.5"/>
    <n v="56.875"/>
  </r>
  <r>
    <x v="0"/>
    <x v="3"/>
    <x v="3"/>
    <x v="13"/>
    <n v="0"/>
    <n v="0"/>
    <n v="0"/>
    <n v="0"/>
    <n v="0"/>
    <n v="0"/>
    <n v="0"/>
    <n v="0"/>
    <n v="0"/>
    <s v=""/>
    <s v=""/>
    <n v="0"/>
    <n v="0"/>
    <s v=""/>
    <n v="0"/>
    <n v="0"/>
    <s v=""/>
    <s v=""/>
  </r>
  <r>
    <x v="0"/>
    <x v="3"/>
    <x v="3"/>
    <x v="14"/>
    <n v="1120"/>
    <n v="393.75"/>
    <n v="393.75"/>
    <n v="1575"/>
    <n v="0"/>
    <n v="0"/>
    <n v="0"/>
    <n v="0"/>
    <n v="0"/>
    <n v="1"/>
    <s v=""/>
    <n v="343.984375"/>
    <n v="104.441756529583"/>
    <n v="3.2935521809475392"/>
    <n v="393.75"/>
    <n v="529.54973011669711"/>
    <n v="0.7435562282568422"/>
    <n v="292.77526487613164"/>
  </r>
  <r>
    <x v="0"/>
    <x v="3"/>
    <x v="3"/>
    <x v="15"/>
    <n v="0"/>
    <n v="0"/>
    <n v="0"/>
    <n v="0"/>
    <n v="0"/>
    <n v="0"/>
    <n v="0"/>
    <n v="0"/>
    <n v="0"/>
    <s v=""/>
    <s v=""/>
    <n v="0"/>
    <n v="0"/>
    <s v=""/>
    <n v="0"/>
    <n v="0"/>
    <s v=""/>
    <s v=""/>
  </r>
  <r>
    <x v="0"/>
    <x v="3"/>
    <x v="3"/>
    <x v="16"/>
    <n v="960"/>
    <n v="370"/>
    <n v="370"/>
    <n v="1480"/>
    <n v="0"/>
    <n v="0"/>
    <n v="0"/>
    <n v="0"/>
    <n v="0"/>
    <n v="1"/>
    <s v=""/>
    <n v="313.125"/>
    <n v="97.293041945139208"/>
    <n v="3.2183699238899561"/>
    <n v="370"/>
    <n v="463.46520905025869"/>
    <n v="0.79833392620389065"/>
    <n v="295.38355269543956"/>
  </r>
  <r>
    <x v="0"/>
    <x v="3"/>
    <x v="3"/>
    <x v="17"/>
    <n v="420"/>
    <n v="218.75"/>
    <n v="218.75"/>
    <n v="875"/>
    <n v="0"/>
    <n v="0"/>
    <n v="0"/>
    <n v="0"/>
    <n v="0"/>
    <n v="1"/>
    <s v=""/>
    <n v="168.984375"/>
    <n v="56.165894460617494"/>
    <n v="3.0086652518013182"/>
    <n v="218.75"/>
    <n v="252.99456515901682"/>
    <n v="0.86464307983259325"/>
    <n v="189.14067371337978"/>
  </r>
  <r>
    <x v="0"/>
    <x v="3"/>
    <x v="3"/>
    <x v="18"/>
    <n v="0"/>
    <n v="0"/>
    <n v="0"/>
    <n v="0"/>
    <n v="0"/>
    <n v="0"/>
    <n v="0"/>
    <n v="0"/>
    <n v="0"/>
    <s v=""/>
    <s v=""/>
    <n v="0"/>
    <n v="0"/>
    <s v=""/>
    <n v="0"/>
    <n v="0"/>
    <s v=""/>
    <s v=""/>
  </r>
  <r>
    <x v="0"/>
    <x v="3"/>
    <x v="3"/>
    <x v="19"/>
    <n v="900"/>
    <n v="225"/>
    <n v="225"/>
    <n v="900"/>
    <n v="0"/>
    <n v="0"/>
    <n v="0"/>
    <n v="0"/>
    <n v="0"/>
    <n v="1"/>
    <s v=""/>
    <n v="225"/>
    <n v="62.068965517241381"/>
    <n v="3.625"/>
    <n v="225"/>
    <n v="450"/>
    <n v="0.5"/>
    <n v="112.5"/>
  </r>
  <r>
    <x v="0"/>
    <x v="3"/>
    <x v="3"/>
    <x v="20"/>
    <n v="640"/>
    <n v="160"/>
    <n v="160"/>
    <n v="640"/>
    <n v="0"/>
    <n v="0"/>
    <n v="0"/>
    <n v="0"/>
    <n v="0"/>
    <n v="1"/>
    <s v=""/>
    <n v="160"/>
    <n v="44.137931034482762"/>
    <n v="3.6249999999999996"/>
    <n v="160"/>
    <n v="320"/>
    <n v="0.5"/>
    <n v="80"/>
  </r>
  <r>
    <x v="0"/>
    <x v="3"/>
    <x v="3"/>
    <x v="21"/>
    <n v="1122.4000000000001"/>
    <n v="280.60000000000002"/>
    <n v="280.60000000000002"/>
    <n v="1122.4000000000001"/>
    <n v="0"/>
    <n v="0"/>
    <n v="0"/>
    <n v="0"/>
    <n v="0"/>
    <n v="1"/>
    <s v=""/>
    <n v="280.60000000000002"/>
    <n v="77.406896551724145"/>
    <n v="3.625"/>
    <n v="280.60000000000002"/>
    <n v="561.20000000000005"/>
    <n v="0.5"/>
    <n v="140.30000000000001"/>
  </r>
  <r>
    <x v="0"/>
    <x v="4"/>
    <x v="4"/>
    <x v="0"/>
    <n v="0"/>
    <n v="224"/>
    <n v="224"/>
    <n v="1120"/>
    <n v="0"/>
    <n v="0"/>
    <n v="0"/>
    <n v="0"/>
    <n v="0"/>
    <n v="1"/>
    <s v=""/>
    <n v="210"/>
    <n v="71.914387633769323"/>
    <n v="2.9201388888888888"/>
    <n v="224"/>
    <n v="500.87922695995292"/>
    <n v="0.44721359549995793"/>
    <n v="100.17584539199058"/>
  </r>
  <r>
    <x v="0"/>
    <x v="4"/>
    <x v="4"/>
    <x v="1"/>
    <n v="0"/>
    <n v="289"/>
    <n v="289"/>
    <n v="1445"/>
    <n v="0"/>
    <n v="0"/>
    <n v="0"/>
    <n v="0"/>
    <n v="0"/>
    <n v="1"/>
    <s v=""/>
    <n v="239.35546875"/>
    <n v="89.490245036979644"/>
    <n v="2.6746543006010568"/>
    <n v="289"/>
    <n v="462.12011425602327"/>
    <n v="0.62537853489728978"/>
    <n v="180.73439658531674"/>
  </r>
  <r>
    <x v="0"/>
    <x v="4"/>
    <x v="4"/>
    <x v="2"/>
    <n v="0"/>
    <n v="0"/>
    <n v="0"/>
    <n v="0"/>
    <n v="0"/>
    <n v="0"/>
    <n v="0"/>
    <n v="0"/>
    <n v="0"/>
    <s v=""/>
    <s v=""/>
    <n v="0"/>
    <n v="0"/>
    <s v=""/>
    <n v="0"/>
    <n v="0"/>
    <s v=""/>
    <s v=""/>
  </r>
  <r>
    <x v="0"/>
    <x v="4"/>
    <x v="4"/>
    <x v="3"/>
    <n v="0"/>
    <n v="302"/>
    <n v="302"/>
    <n v="1510"/>
    <n v="0"/>
    <n v="0"/>
    <n v="0"/>
    <n v="0"/>
    <n v="0"/>
    <n v="1"/>
    <s v=""/>
    <n v="251.1328125"/>
    <n v="93.621092606757429"/>
    <n v="2.6824383854912801"/>
    <n v="302"/>
    <n v="487.46281909495417"/>
    <n v="0.61953443046324441"/>
    <n v="187.09939799989982"/>
  </r>
  <r>
    <x v="0"/>
    <x v="4"/>
    <x v="4"/>
    <x v="4"/>
    <n v="0"/>
    <n v="173"/>
    <n v="173"/>
    <n v="865"/>
    <n v="0"/>
    <n v="0"/>
    <n v="0"/>
    <n v="0"/>
    <n v="0"/>
    <n v="1"/>
    <s v=""/>
    <n v="130.60546875"/>
    <n v="52.248865726634818"/>
    <n v="2.4996804606883831"/>
    <n v="173"/>
    <n v="239.25927359247748"/>
    <n v="0.72306497216348342"/>
    <n v="125.09024018428264"/>
  </r>
  <r>
    <x v="0"/>
    <x v="4"/>
    <x v="4"/>
    <x v="5"/>
    <n v="0"/>
    <n v="325"/>
    <n v="325"/>
    <n v="1625"/>
    <n v="0"/>
    <n v="0"/>
    <n v="0"/>
    <n v="0"/>
    <n v="0"/>
    <n v="1"/>
    <s v=""/>
    <n v="256.69921875"/>
    <n v="99.337703119410804"/>
    <n v="2.5841066452022727"/>
    <n v="325"/>
    <n v="473.20714280323369"/>
    <n v="0.68680281974344515"/>
    <n v="223.21091641661968"/>
  </r>
  <r>
    <x v="0"/>
    <x v="4"/>
    <x v="4"/>
    <x v="6"/>
    <n v="0"/>
    <n v="0"/>
    <n v="0"/>
    <n v="0"/>
    <n v="0"/>
    <n v="0"/>
    <n v="0"/>
    <n v="0"/>
    <n v="0"/>
    <s v=""/>
    <s v=""/>
    <n v="0"/>
    <n v="0"/>
    <s v=""/>
    <n v="0"/>
    <n v="0"/>
    <s v=""/>
    <s v=""/>
  </r>
  <r>
    <x v="0"/>
    <x v="4"/>
    <x v="4"/>
    <x v="7"/>
    <n v="0"/>
    <n v="212"/>
    <n v="212"/>
    <n v="1060"/>
    <n v="0"/>
    <n v="0"/>
    <n v="0"/>
    <n v="0"/>
    <n v="0"/>
    <n v="1"/>
    <s v=""/>
    <n v="198.75"/>
    <n v="68.061831153388823"/>
    <n v="2.9201388888888888"/>
    <n v="212"/>
    <n v="474.04641122995542"/>
    <n v="0.44721359549995793"/>
    <n v="94.809282245991085"/>
  </r>
  <r>
    <x v="0"/>
    <x v="4"/>
    <x v="4"/>
    <x v="8"/>
    <n v="0"/>
    <n v="0"/>
    <n v="0"/>
    <n v="0"/>
    <n v="0"/>
    <n v="0"/>
    <n v="0"/>
    <n v="0"/>
    <n v="0"/>
    <s v=""/>
    <s v=""/>
    <n v="0"/>
    <n v="0"/>
    <s v=""/>
    <n v="0"/>
    <n v="0"/>
    <s v=""/>
    <s v=""/>
  </r>
  <r>
    <x v="0"/>
    <x v="4"/>
    <x v="4"/>
    <x v="9"/>
    <n v="0"/>
    <n v="316"/>
    <n v="316"/>
    <n v="1580"/>
    <n v="0"/>
    <n v="0"/>
    <n v="0"/>
    <n v="0"/>
    <n v="0"/>
    <n v="1"/>
    <s v=""/>
    <n v="253.59375"/>
    <n v="97.004104450706294"/>
    <n v="2.6142579371872503"/>
    <n v="316"/>
    <n v="472.94820012343848"/>
    <n v="0.6681492812902653"/>
    <n v="211.13517288772383"/>
  </r>
  <r>
    <x v="0"/>
    <x v="4"/>
    <x v="4"/>
    <x v="10"/>
    <n v="0"/>
    <n v="299"/>
    <n v="299"/>
    <n v="1495"/>
    <n v="0"/>
    <n v="0"/>
    <n v="0"/>
    <n v="0"/>
    <n v="0"/>
    <n v="1"/>
    <s v=""/>
    <n v="242.98828125"/>
    <n v="92.10213479508144"/>
    <n v="2.6382480904555146"/>
    <n v="299"/>
    <n v="458.69924787381109"/>
    <n v="0.65184323145490608"/>
    <n v="194.90112620501691"/>
  </r>
  <r>
    <x v="0"/>
    <x v="4"/>
    <x v="4"/>
    <x v="11"/>
    <n v="0"/>
    <n v="162"/>
    <n v="162"/>
    <n v="810"/>
    <n v="0"/>
    <n v="0"/>
    <n v="0"/>
    <n v="0"/>
    <n v="0"/>
    <n v="1"/>
    <s v=""/>
    <n v="119.8828125"/>
    <n v="48.674600335651597"/>
    <n v="2.4629439517388727"/>
    <n v="162"/>
    <n v="222.08106627986098"/>
    <n v="0.72946335639370385"/>
    <n v="118.17306373578002"/>
  </r>
  <r>
    <x v="0"/>
    <x v="4"/>
    <x v="4"/>
    <x v="12"/>
    <n v="0"/>
    <n v="91"/>
    <n v="91"/>
    <n v="455"/>
    <n v="0"/>
    <n v="0"/>
    <n v="0"/>
    <n v="0"/>
    <n v="0"/>
    <n v="1"/>
    <s v=""/>
    <n v="47.98828125"/>
    <n v="25.324489135152788"/>
    <n v="1.89493580675583"/>
    <n v="91"/>
    <n v="203.48218595248088"/>
    <n v="0.44721359549995793"/>
    <n v="40.696437190496169"/>
  </r>
  <r>
    <x v="0"/>
    <x v="4"/>
    <x v="4"/>
    <x v="13"/>
    <n v="0"/>
    <n v="0"/>
    <n v="0"/>
    <n v="0"/>
    <n v="0"/>
    <n v="0"/>
    <n v="0"/>
    <n v="0"/>
    <n v="0"/>
    <s v=""/>
    <s v=""/>
    <n v="0"/>
    <n v="0"/>
    <s v=""/>
    <n v="0"/>
    <n v="0"/>
    <s v=""/>
    <s v=""/>
  </r>
  <r>
    <x v="0"/>
    <x v="4"/>
    <x v="4"/>
    <x v="14"/>
    <n v="0"/>
    <n v="315"/>
    <n v="315"/>
    <n v="1575"/>
    <n v="0"/>
    <n v="0"/>
    <n v="0"/>
    <n v="0"/>
    <n v="0"/>
    <n v="1"/>
    <s v=""/>
    <n v="257.98828125"/>
    <n v="97.238876768922097"/>
    <n v="2.653139256874407"/>
    <n v="315"/>
    <n v="491.24840966663697"/>
    <n v="0.64122344989118685"/>
    <n v="201.98538671572385"/>
  </r>
  <r>
    <x v="0"/>
    <x v="4"/>
    <x v="4"/>
    <x v="15"/>
    <n v="0"/>
    <n v="0"/>
    <n v="0"/>
    <n v="0"/>
    <n v="0"/>
    <n v="0"/>
    <n v="0"/>
    <n v="0"/>
    <n v="0"/>
    <s v=""/>
    <s v=""/>
    <n v="0"/>
    <n v="0"/>
    <s v=""/>
    <n v="0"/>
    <n v="0"/>
    <s v=""/>
    <s v=""/>
  </r>
  <r>
    <x v="0"/>
    <x v="4"/>
    <x v="4"/>
    <x v="16"/>
    <n v="0"/>
    <n v="296"/>
    <n v="296"/>
    <n v="1480"/>
    <n v="0"/>
    <n v="0"/>
    <n v="0"/>
    <n v="0"/>
    <n v="0"/>
    <n v="1"/>
    <s v=""/>
    <n v="234.84375"/>
    <n v="90.583176983405465"/>
    <n v="2.5925757720224651"/>
    <n v="296"/>
    <n v="434.14283363888433"/>
    <n v="0.68180326165699157"/>
    <n v="201.8137654504695"/>
  </r>
  <r>
    <x v="0"/>
    <x v="4"/>
    <x v="4"/>
    <x v="17"/>
    <n v="0"/>
    <n v="175"/>
    <n v="175"/>
    <n v="875"/>
    <n v="0"/>
    <n v="0"/>
    <n v="0"/>
    <n v="0"/>
    <n v="0"/>
    <n v="1"/>
    <s v=""/>
    <n v="126.73828125"/>
    <n v="52.292384497816286"/>
    <n v="2.4236470083955064"/>
    <n v="175"/>
    <n v="239.94791101403655"/>
    <n v="0.72932495748947279"/>
    <n v="127.63186756065774"/>
  </r>
  <r>
    <x v="0"/>
    <x v="4"/>
    <x v="4"/>
    <x v="18"/>
    <n v="0"/>
    <n v="0"/>
    <n v="0"/>
    <n v="0"/>
    <n v="0"/>
    <n v="0"/>
    <n v="0"/>
    <n v="0"/>
    <n v="0"/>
    <s v=""/>
    <s v=""/>
    <n v="0"/>
    <n v="0"/>
    <s v=""/>
    <n v="0"/>
    <n v="0"/>
    <s v=""/>
    <s v=""/>
  </r>
  <r>
    <x v="0"/>
    <x v="4"/>
    <x v="4"/>
    <x v="19"/>
    <n v="0"/>
    <n v="180"/>
    <n v="180"/>
    <n v="900"/>
    <n v="0"/>
    <n v="0"/>
    <n v="0"/>
    <n v="0"/>
    <n v="0"/>
    <n v="1"/>
    <s v=""/>
    <n v="168.75"/>
    <n v="57.788347205707488"/>
    <n v="2.9201388888888888"/>
    <n v="180"/>
    <n v="402.49223594996215"/>
    <n v="0.44721359549995793"/>
    <n v="80.498447189992433"/>
  </r>
  <r>
    <x v="0"/>
    <x v="4"/>
    <x v="4"/>
    <x v="20"/>
    <n v="0"/>
    <n v="128"/>
    <n v="128"/>
    <n v="640"/>
    <n v="0"/>
    <n v="0"/>
    <n v="0"/>
    <n v="0"/>
    <n v="0"/>
    <n v="1"/>
    <s v=""/>
    <n v="120"/>
    <n v="41.093935790725325"/>
    <n v="2.9201388888888888"/>
    <n v="128"/>
    <n v="286.2167011199731"/>
    <n v="0.44721359549995793"/>
    <n v="57.243340223994615"/>
  </r>
  <r>
    <x v="0"/>
    <x v="4"/>
    <x v="4"/>
    <x v="21"/>
    <n v="0"/>
    <n v="224.48000000000002"/>
    <n v="224.48000000000002"/>
    <n v="1122.4000000000001"/>
    <n v="0"/>
    <n v="0"/>
    <n v="0"/>
    <n v="0"/>
    <n v="0"/>
    <n v="1"/>
    <s v=""/>
    <n v="210.45000000000002"/>
    <n v="72.068489892984545"/>
    <n v="2.9201388888888888"/>
    <n v="224.48000000000002"/>
    <n v="501.95253958915282"/>
    <n v="0.44721359549995793"/>
    <n v="100.39050791783056"/>
  </r>
  <r>
    <x v="0"/>
    <x v="5"/>
    <x v="5"/>
    <x v="0"/>
    <n v="0"/>
    <n v="186.66666666666666"/>
    <n v="186.66666666666666"/>
    <n v="1120"/>
    <n v="0"/>
    <n v="0"/>
    <n v="0"/>
    <n v="0"/>
    <n v="0"/>
    <n v="1"/>
    <s v=""/>
    <n v="157.5"/>
    <n v="66.954774693509364"/>
    <n v="2.3523341049382718"/>
    <n v="186.66666666666666"/>
    <n v="457.23808531952659"/>
    <n v="0.40824829046386296"/>
    <n v="76.206347553254417"/>
  </r>
  <r>
    <x v="0"/>
    <x v="5"/>
    <x v="5"/>
    <x v="1"/>
    <n v="0"/>
    <n v="240.83333333333334"/>
    <n v="240.83333333333334"/>
    <n v="1445"/>
    <n v="0"/>
    <n v="0"/>
    <n v="0"/>
    <n v="0"/>
    <n v="0"/>
    <n v="1"/>
    <s v=""/>
    <n v="179.5166015625"/>
    <n v="83.318503999946557"/>
    <n v="2.1545826310397405"/>
    <n v="240.83333333333334"/>
    <n v="429.84202524493423"/>
    <n v="0.56028335804555351"/>
    <n v="134.93490872930414"/>
  </r>
  <r>
    <x v="0"/>
    <x v="5"/>
    <x v="5"/>
    <x v="2"/>
    <n v="0"/>
    <n v="0"/>
    <n v="0"/>
    <n v="0"/>
    <n v="0"/>
    <n v="0"/>
    <n v="0"/>
    <n v="0"/>
    <n v="0"/>
    <s v=""/>
    <s v=""/>
    <n v="0"/>
    <n v="0"/>
    <s v=""/>
    <n v="0"/>
    <n v="0"/>
    <s v=""/>
    <s v=""/>
  </r>
  <r>
    <x v="0"/>
    <x v="5"/>
    <x v="5"/>
    <x v="3"/>
    <n v="0"/>
    <n v="251.66666666666666"/>
    <n v="251.66666666666666"/>
    <n v="1510"/>
    <n v="0"/>
    <n v="0"/>
    <n v="0"/>
    <n v="0"/>
    <n v="0"/>
    <n v="1"/>
    <s v=""/>
    <n v="188.349609375"/>
    <n v="87.164465530429325"/>
    <n v="2.1608531438679757"/>
    <n v="251.66666666666666"/>
    <n v="453.09675199306679"/>
    <n v="0.55543692502681552"/>
    <n v="139.7849594650819"/>
  </r>
  <r>
    <x v="0"/>
    <x v="5"/>
    <x v="5"/>
    <x v="4"/>
    <n v="0"/>
    <n v="144.16666666666666"/>
    <n v="144.16666666666666"/>
    <n v="865"/>
    <n v="0"/>
    <n v="0"/>
    <n v="0"/>
    <n v="0"/>
    <n v="0"/>
    <n v="1"/>
    <s v=""/>
    <n v="97.9541015625"/>
    <n v="48.645495676522074"/>
    <n v="2.0136314822211974"/>
    <n v="144.16666666666666"/>
    <n v="225.35342612586714"/>
    <n v="0.63973585467542404"/>
    <n v="92.228585715706956"/>
  </r>
  <r>
    <x v="0"/>
    <x v="5"/>
    <x v="5"/>
    <x v="5"/>
    <n v="0"/>
    <n v="270.83333333333331"/>
    <n v="270.83333333333331"/>
    <n v="1625"/>
    <n v="0"/>
    <n v="0"/>
    <n v="0"/>
    <n v="0"/>
    <n v="0"/>
    <n v="1"/>
    <s v=""/>
    <n v="192.5244140625"/>
    <n v="92.486827042210052"/>
    <n v="2.0816414641907199"/>
    <n v="270.83333333333331"/>
    <n v="443.55852676582225"/>
    <n v="0.61059210226009342"/>
    <n v="165.36869436210861"/>
  </r>
  <r>
    <x v="0"/>
    <x v="5"/>
    <x v="5"/>
    <x v="6"/>
    <n v="0"/>
    <n v="0"/>
    <n v="0"/>
    <n v="0"/>
    <n v="0"/>
    <n v="0"/>
    <n v="0"/>
    <n v="0"/>
    <n v="0"/>
    <s v=""/>
    <s v=""/>
    <n v="0"/>
    <n v="0"/>
    <s v=""/>
    <n v="0"/>
    <n v="0"/>
    <s v=""/>
    <s v=""/>
  </r>
  <r>
    <x v="0"/>
    <x v="5"/>
    <x v="5"/>
    <x v="7"/>
    <n v="0"/>
    <n v="176.66666666666666"/>
    <n v="176.66666666666666"/>
    <n v="1060"/>
    <n v="0"/>
    <n v="0"/>
    <n v="0"/>
    <n v="0"/>
    <n v="0"/>
    <n v="1"/>
    <s v=""/>
    <n v="149.0625"/>
    <n v="63.36791176349994"/>
    <n v="2.3523341049382713"/>
    <n v="176.66666666666666"/>
    <n v="432.74318789169484"/>
    <n v="0.40824829046386296"/>
    <n v="72.123864648615779"/>
  </r>
  <r>
    <x v="0"/>
    <x v="5"/>
    <x v="5"/>
    <x v="8"/>
    <n v="0"/>
    <n v="0"/>
    <n v="0"/>
    <n v="0"/>
    <n v="0"/>
    <n v="0"/>
    <n v="0"/>
    <n v="0"/>
    <n v="0"/>
    <s v=""/>
    <s v=""/>
    <n v="0"/>
    <n v="0"/>
    <s v=""/>
    <n v="0"/>
    <n v="0"/>
    <s v=""/>
    <s v=""/>
  </r>
  <r>
    <x v="0"/>
    <x v="5"/>
    <x v="5"/>
    <x v="9"/>
    <n v="0"/>
    <n v="263.33333333333331"/>
    <n v="263.33333333333331"/>
    <n v="1580"/>
    <n v="0"/>
    <n v="0"/>
    <n v="0"/>
    <n v="0"/>
    <n v="0"/>
    <n v="1"/>
    <s v=""/>
    <n v="190.1953125"/>
    <n v="90.314166212726548"/>
    <n v="2.105930004956396"/>
    <n v="263.33333333333331"/>
    <n v="442.25181363864033"/>
    <n v="0.59543754307472541"/>
    <n v="156.79855300967768"/>
  </r>
  <r>
    <x v="0"/>
    <x v="5"/>
    <x v="5"/>
    <x v="10"/>
    <n v="0"/>
    <n v="249.16666666666666"/>
    <n v="249.16666666666666"/>
    <n v="1495"/>
    <n v="0"/>
    <n v="0"/>
    <n v="0"/>
    <n v="0"/>
    <n v="0"/>
    <n v="1"/>
    <s v=""/>
    <n v="182.2412109375"/>
    <n v="85.750263429903413"/>
    <n v="2.1252554062002753"/>
    <n v="249.16666666666666"/>
    <n v="428.04692110406148"/>
    <n v="0.5821012939983099"/>
    <n v="145.0402390879122"/>
  </r>
  <r>
    <x v="0"/>
    <x v="5"/>
    <x v="5"/>
    <x v="11"/>
    <n v="0"/>
    <n v="135"/>
    <n v="135"/>
    <n v="810"/>
    <n v="0"/>
    <n v="0"/>
    <n v="0"/>
    <n v="0"/>
    <n v="0"/>
    <n v="1"/>
    <s v=""/>
    <n v="89.912109375"/>
    <n v="45.317731346985966"/>
    <n v="1.9840381833452032"/>
    <n v="135"/>
    <n v="209.35615586841482"/>
    <n v="0.6448341556522017"/>
    <n v="87.052611013047226"/>
  </r>
  <r>
    <x v="0"/>
    <x v="5"/>
    <x v="5"/>
    <x v="12"/>
    <n v="0"/>
    <n v="75.833333333333329"/>
    <n v="75.833333333333329"/>
    <n v="455"/>
    <n v="0"/>
    <n v="0"/>
    <n v="0"/>
    <n v="0"/>
    <n v="0"/>
    <n v="1"/>
    <s v=""/>
    <n v="35.9912109375"/>
    <n v="23.577972643073284"/>
    <n v="1.5264760665533075"/>
    <n v="75.833333333333329"/>
    <n v="185.7529721610577"/>
    <n v="0.40824829046386291"/>
    <n v="30.958828693509602"/>
  </r>
  <r>
    <x v="0"/>
    <x v="5"/>
    <x v="5"/>
    <x v="13"/>
    <n v="0"/>
    <n v="0"/>
    <n v="0"/>
    <n v="0"/>
    <n v="0"/>
    <n v="0"/>
    <n v="0"/>
    <n v="0"/>
    <n v="0"/>
    <s v=""/>
    <s v=""/>
    <n v="0"/>
    <n v="0"/>
    <s v=""/>
    <n v="0"/>
    <n v="0"/>
    <s v=""/>
    <s v=""/>
  </r>
  <r>
    <x v="0"/>
    <x v="5"/>
    <x v="5"/>
    <x v="14"/>
    <n v="0"/>
    <n v="262.5"/>
    <n v="262.5"/>
    <n v="1575"/>
    <n v="0"/>
    <n v="0"/>
    <n v="0"/>
    <n v="0"/>
    <n v="0"/>
    <n v="1"/>
    <s v=""/>
    <n v="193.4912109375"/>
    <n v="90.532747336582645"/>
    <n v="2.1372510680377168"/>
    <n v="262.5"/>
    <n v="457.81819535706529"/>
    <n v="0.57337170663404691"/>
    <n v="150.51007299143731"/>
  </r>
  <r>
    <x v="0"/>
    <x v="5"/>
    <x v="5"/>
    <x v="15"/>
    <n v="0"/>
    <n v="0"/>
    <n v="0"/>
    <n v="0"/>
    <n v="0"/>
    <n v="0"/>
    <n v="0"/>
    <n v="0"/>
    <n v="0"/>
    <s v=""/>
    <s v=""/>
    <n v="0"/>
    <n v="0"/>
    <s v=""/>
    <n v="0"/>
    <n v="0"/>
    <s v=""/>
    <s v=""/>
  </r>
  <r>
    <x v="0"/>
    <x v="5"/>
    <x v="5"/>
    <x v="16"/>
    <n v="0"/>
    <n v="246.66666666666666"/>
    <n v="246.66666666666666"/>
    <n v="1480"/>
    <n v="0"/>
    <n v="0"/>
    <n v="0"/>
    <n v="0"/>
    <n v="0"/>
    <n v="1"/>
    <s v=""/>
    <n v="176.1328125"/>
    <n v="84.3360613293775"/>
    <n v="2.08846381635143"/>
    <n v="246.66666666666666"/>
    <n v="406.67759548156408"/>
    <n v="0.60654107678240365"/>
    <n v="149.61346560632623"/>
  </r>
  <r>
    <x v="0"/>
    <x v="5"/>
    <x v="5"/>
    <x v="17"/>
    <n v="0"/>
    <n v="145.83333333333334"/>
    <n v="145.83333333333334"/>
    <n v="875"/>
    <n v="0"/>
    <n v="0"/>
    <n v="0"/>
    <n v="0"/>
    <n v="0"/>
    <n v="1"/>
    <s v=""/>
    <n v="95.0537109375"/>
    <n v="48.686013153139299"/>
    <n v="1.9523823123186024"/>
    <n v="145.83333333333334"/>
    <n v="226.19497489260601"/>
    <n v="0.64472401918996136"/>
    <n v="94.022252798536044"/>
  </r>
  <r>
    <x v="0"/>
    <x v="5"/>
    <x v="5"/>
    <x v="18"/>
    <n v="0"/>
    <n v="0"/>
    <n v="0"/>
    <n v="0"/>
    <n v="0"/>
    <n v="0"/>
    <n v="0"/>
    <n v="0"/>
    <n v="0"/>
    <s v=""/>
    <s v=""/>
    <n v="0"/>
    <n v="0"/>
    <s v=""/>
    <n v="0"/>
    <n v="0"/>
    <s v=""/>
    <s v=""/>
  </r>
  <r>
    <x v="0"/>
    <x v="5"/>
    <x v="5"/>
    <x v="19"/>
    <n v="0"/>
    <n v="150"/>
    <n v="150"/>
    <n v="900"/>
    <n v="0"/>
    <n v="0"/>
    <n v="0"/>
    <n v="0"/>
    <n v="0"/>
    <n v="1"/>
    <s v=""/>
    <n v="126.5625"/>
    <n v="53.802943950141454"/>
    <n v="2.3523341049382718"/>
    <n v="150"/>
    <n v="367.42346141747669"/>
    <n v="0.40824829046386307"/>
    <n v="61.237243569579462"/>
  </r>
  <r>
    <x v="0"/>
    <x v="5"/>
    <x v="5"/>
    <x v="20"/>
    <n v="0"/>
    <n v="106.66666666666667"/>
    <n v="106.66666666666667"/>
    <n v="640"/>
    <n v="0"/>
    <n v="0"/>
    <n v="0"/>
    <n v="0"/>
    <n v="0"/>
    <n v="1"/>
    <s v=""/>
    <n v="90"/>
    <n v="38.259871253433921"/>
    <n v="2.3523341049382718"/>
    <n v="106.66666666666667"/>
    <n v="261.27890589687229"/>
    <n v="0.40824829046386307"/>
    <n v="43.546484316145396"/>
  </r>
  <r>
    <x v="0"/>
    <x v="5"/>
    <x v="5"/>
    <x v="21"/>
    <n v="0"/>
    <n v="187.06666666666669"/>
    <n v="187.06666666666669"/>
    <n v="1122.4000000000001"/>
    <n v="0"/>
    <n v="0"/>
    <n v="0"/>
    <n v="0"/>
    <n v="0"/>
    <n v="1"/>
    <s v=""/>
    <n v="157.83750000000001"/>
    <n v="67.098249210709753"/>
    <n v="2.3523341049382713"/>
    <n v="187.06666666666669"/>
    <n v="458.21788121663991"/>
    <n v="0.40824829046386302"/>
    <n v="76.36964686943999"/>
  </r>
  <r>
    <x v="0"/>
    <x v="6"/>
    <x v="6"/>
    <x v="0"/>
    <n v="0"/>
    <n v="160"/>
    <n v="160"/>
    <n v="1120"/>
    <n v="0"/>
    <n v="0"/>
    <n v="0"/>
    <n v="0"/>
    <n v="0"/>
    <n v="1"/>
    <s v=""/>
    <n v="118.125"/>
    <n v="62.337204024991472"/>
    <n v="1.8949358067558302"/>
    <n v="160"/>
    <n v="423.32020977033449"/>
    <n v="0.37796447300922725"/>
    <n v="60.474315681476362"/>
  </r>
  <r>
    <x v="0"/>
    <x v="6"/>
    <x v="6"/>
    <x v="1"/>
    <n v="0"/>
    <n v="206.42857142857142"/>
    <n v="206.42857142857142"/>
    <n v="1445"/>
    <n v="0"/>
    <n v="0"/>
    <n v="0"/>
    <n v="0"/>
    <n v="0"/>
    <n v="1"/>
    <s v=""/>
    <n v="134.637451171875"/>
    <n v="77.572400275812313"/>
    <n v="1.7356360083375688"/>
    <n v="206.42857142857142"/>
    <n v="402.81006986041496"/>
    <n v="0.5124712286862757"/>
    <n v="105.78870363595261"/>
  </r>
  <r>
    <x v="0"/>
    <x v="6"/>
    <x v="6"/>
    <x v="2"/>
    <n v="0"/>
    <n v="0"/>
    <n v="0"/>
    <n v="0"/>
    <n v="0"/>
    <n v="0"/>
    <n v="0"/>
    <n v="0"/>
    <n v="0"/>
    <s v=""/>
    <s v=""/>
    <n v="0"/>
    <n v="0"/>
    <s v=""/>
    <n v="0"/>
    <n v="0"/>
    <s v=""/>
    <s v=""/>
  </r>
  <r>
    <x v="0"/>
    <x v="6"/>
    <x v="6"/>
    <x v="3"/>
    <n v="0"/>
    <n v="215.71428571428572"/>
    <n v="215.71428571428572"/>
    <n v="1510"/>
    <n v="0"/>
    <n v="0"/>
    <n v="0"/>
    <n v="0"/>
    <n v="0"/>
    <n v="1"/>
    <s v=""/>
    <n v="141.26220703125"/>
    <n v="81.153123080054883"/>
    <n v="1.7406872547825361"/>
    <n v="215.71428571428572"/>
    <n v="424.41556454561305"/>
    <n v="0.50826195769995697"/>
    <n v="109.63936516099072"/>
  </r>
  <r>
    <x v="0"/>
    <x v="6"/>
    <x v="6"/>
    <x v="4"/>
    <n v="0"/>
    <n v="123.57142857142857"/>
    <n v="123.57142857142857"/>
    <n v="865"/>
    <n v="0"/>
    <n v="0"/>
    <n v="0"/>
    <n v="0"/>
    <n v="0"/>
    <n v="1"/>
    <s v=""/>
    <n v="73.465576171875"/>
    <n v="45.290633905727447"/>
    <n v="1.6220920273448536"/>
    <n v="123.57142857142857"/>
    <n v="212.8127949966489"/>
    <n v="0.5806578902991919"/>
    <n v="71.752725015542993"/>
  </r>
  <r>
    <x v="0"/>
    <x v="6"/>
    <x v="6"/>
    <x v="5"/>
    <n v="0"/>
    <n v="232.14285714285714"/>
    <n v="232.14285714285714"/>
    <n v="1625"/>
    <n v="0"/>
    <n v="0"/>
    <n v="0"/>
    <n v="0"/>
    <n v="0"/>
    <n v="1"/>
    <s v=""/>
    <n v="144.393310546875"/>
    <n v="86.108425177230046"/>
    <n v="1.6768778461536356"/>
    <n v="232.14285714285714"/>
    <n v="417.65074267519611"/>
    <n v="0.55583010736651062"/>
    <n v="129.03198921008283"/>
  </r>
  <r>
    <x v="0"/>
    <x v="6"/>
    <x v="6"/>
    <x v="6"/>
    <n v="0"/>
    <n v="0"/>
    <n v="0"/>
    <n v="0"/>
    <n v="0"/>
    <n v="0"/>
    <n v="0"/>
    <n v="0"/>
    <n v="0"/>
    <s v=""/>
    <s v=""/>
    <n v="0"/>
    <n v="0"/>
    <s v=""/>
    <n v="0"/>
    <n v="0"/>
    <s v=""/>
    <s v=""/>
  </r>
  <r>
    <x v="0"/>
    <x v="6"/>
    <x v="6"/>
    <x v="7"/>
    <n v="0"/>
    <n v="151.42857142857142"/>
    <n v="151.42857142857142"/>
    <n v="1060"/>
    <n v="0"/>
    <n v="0"/>
    <n v="0"/>
    <n v="0"/>
    <n v="0"/>
    <n v="1"/>
    <s v=""/>
    <n v="111.796875"/>
    <n v="58.997710952224082"/>
    <n v="1.89493580675583"/>
    <n v="151.42857142857142"/>
    <n v="400.64234138978088"/>
    <n v="0.3779644730092272"/>
    <n v="57.234620198540114"/>
  </r>
  <r>
    <x v="0"/>
    <x v="6"/>
    <x v="6"/>
    <x v="8"/>
    <n v="0"/>
    <n v="0"/>
    <n v="0"/>
    <n v="0"/>
    <n v="0"/>
    <n v="0"/>
    <n v="0"/>
    <n v="0"/>
    <n v="0"/>
    <s v=""/>
    <s v=""/>
    <n v="0"/>
    <n v="0"/>
    <s v=""/>
    <n v="0"/>
    <n v="0"/>
    <s v=""/>
    <s v=""/>
  </r>
  <r>
    <x v="0"/>
    <x v="6"/>
    <x v="6"/>
    <x v="9"/>
    <n v="0"/>
    <n v="225.71428571428572"/>
    <n v="225.71428571428572"/>
    <n v="1580"/>
    <n v="0"/>
    <n v="0"/>
    <n v="0"/>
    <n v="0"/>
    <n v="0"/>
    <n v="1"/>
    <s v=""/>
    <n v="142.646484375"/>
    <n v="84.085603025641959"/>
    <n v="1.6964436151037636"/>
    <n v="225.71428571428572"/>
    <n v="415.80673166176388"/>
    <n v="0.542834611676975"/>
    <n v="122.52552663566007"/>
  </r>
  <r>
    <x v="0"/>
    <x v="6"/>
    <x v="6"/>
    <x v="10"/>
    <n v="0"/>
    <n v="213.57142857142858"/>
    <n v="213.57142857142858"/>
    <n v="1495"/>
    <n v="0"/>
    <n v="0"/>
    <n v="0"/>
    <n v="0"/>
    <n v="0"/>
    <n v="1"/>
    <s v=""/>
    <n v="136.680908203125"/>
    <n v="79.836452158875588"/>
    <n v="1.7120112994391108"/>
    <n v="213.57142857142858"/>
    <n v="401.94023483716131"/>
    <n v="0.53135120612633646"/>
    <n v="113.48143616555329"/>
  </r>
  <r>
    <x v="0"/>
    <x v="6"/>
    <x v="6"/>
    <x v="11"/>
    <n v="0"/>
    <n v="115.71428571428571"/>
    <n v="115.71428571428571"/>
    <n v="810"/>
    <n v="0"/>
    <n v="0"/>
    <n v="0"/>
    <n v="0"/>
    <n v="0"/>
    <n v="1"/>
    <s v=""/>
    <n v="67.43408203125"/>
    <n v="42.192370564435208"/>
    <n v="1.5982529810280803"/>
    <n v="115.71428571428571"/>
    <n v="197.80943210214073"/>
    <n v="0.58497860534039436"/>
    <n v="67.690381475102768"/>
  </r>
  <r>
    <x v="0"/>
    <x v="6"/>
    <x v="6"/>
    <x v="12"/>
    <n v="0"/>
    <n v="65"/>
    <n v="65"/>
    <n v="455"/>
    <n v="0"/>
    <n v="0"/>
    <n v="0"/>
    <n v="0"/>
    <n v="0"/>
    <n v="1"/>
    <s v=""/>
    <n v="26.993408203125"/>
    <n v="21.951905564240644"/>
    <n v="1.2296612758346088"/>
    <n v="65"/>
    <n v="171.97383521919838"/>
    <n v="0.37796447300922725"/>
    <n v="24.567690745599773"/>
  </r>
  <r>
    <x v="0"/>
    <x v="6"/>
    <x v="6"/>
    <x v="13"/>
    <n v="0"/>
    <n v="0"/>
    <n v="0"/>
    <n v="0"/>
    <n v="0"/>
    <n v="0"/>
    <n v="0"/>
    <n v="0"/>
    <n v="0"/>
    <s v=""/>
    <s v=""/>
    <n v="0"/>
    <n v="0"/>
    <s v=""/>
    <n v="0"/>
    <n v="0"/>
    <s v=""/>
    <s v=""/>
  </r>
  <r>
    <x v="0"/>
    <x v="6"/>
    <x v="6"/>
    <x v="14"/>
    <n v="0"/>
    <n v="225"/>
    <n v="225"/>
    <n v="1575"/>
    <n v="0"/>
    <n v="0"/>
    <n v="0"/>
    <n v="0"/>
    <n v="0"/>
    <n v="1"/>
    <s v=""/>
    <n v="145.118408203125"/>
    <n v="84.289109589232112"/>
    <n v="1.7216744714748273"/>
    <n v="225"/>
    <n v="429.54433220953263"/>
    <n v="0.52381089244647405"/>
    <n v="117.85745080045666"/>
  </r>
  <r>
    <x v="0"/>
    <x v="6"/>
    <x v="6"/>
    <x v="15"/>
    <n v="0"/>
    <n v="0"/>
    <n v="0"/>
    <n v="0"/>
    <n v="0"/>
    <n v="0"/>
    <n v="0"/>
    <n v="0"/>
    <n v="0"/>
    <s v=""/>
    <s v=""/>
    <n v="0"/>
    <n v="0"/>
    <s v=""/>
    <n v="0"/>
    <n v="0"/>
    <s v=""/>
    <s v=""/>
  </r>
  <r>
    <x v="0"/>
    <x v="6"/>
    <x v="6"/>
    <x v="16"/>
    <n v="0"/>
    <n v="211.42857142857142"/>
    <n v="211.42857142857142"/>
    <n v="1480"/>
    <n v="0"/>
    <n v="0"/>
    <n v="0"/>
    <n v="0"/>
    <n v="0"/>
    <n v="1"/>
    <s v=""/>
    <n v="132.099609375"/>
    <n v="78.519781237696293"/>
    <n v="1.682373629838652"/>
    <n v="211.42857142857142"/>
    <n v="382.77184550889541"/>
    <n v="0.55236186754403793"/>
    <n v="116.78508056645373"/>
  </r>
  <r>
    <x v="0"/>
    <x v="6"/>
    <x v="6"/>
    <x v="17"/>
    <n v="0"/>
    <n v="125"/>
    <n v="125"/>
    <n v="875"/>
    <n v="0"/>
    <n v="0"/>
    <n v="0"/>
    <n v="0"/>
    <n v="0"/>
    <n v="1"/>
    <s v=""/>
    <n v="71.290283203125"/>
    <n v="45.328357073612452"/>
    <n v="1.5727524182566519"/>
    <n v="125"/>
    <n v="213.71710273162512"/>
    <n v="0.58488533861966363"/>
    <n v="73.110667327457961"/>
  </r>
  <r>
    <x v="0"/>
    <x v="6"/>
    <x v="6"/>
    <x v="18"/>
    <n v="0"/>
    <n v="0"/>
    <n v="0"/>
    <n v="0"/>
    <n v="0"/>
    <n v="0"/>
    <n v="0"/>
    <n v="0"/>
    <n v="0"/>
    <s v=""/>
    <s v=""/>
    <n v="0"/>
    <n v="0"/>
    <s v=""/>
    <n v="0"/>
    <n v="0"/>
    <s v=""/>
    <s v=""/>
  </r>
  <r>
    <x v="0"/>
    <x v="6"/>
    <x v="6"/>
    <x v="19"/>
    <n v="0"/>
    <n v="128.57142857142858"/>
    <n v="128.57142857142858"/>
    <n v="900"/>
    <n v="0"/>
    <n v="0"/>
    <n v="0"/>
    <n v="0"/>
    <n v="0"/>
    <n v="1"/>
    <s v=""/>
    <n v="94.921875"/>
    <n v="50.092396091511006"/>
    <n v="1.8949358067558302"/>
    <n v="128.57142857142858"/>
    <n v="340.16802570830453"/>
    <n v="0.37796447300922725"/>
    <n v="48.595432244043508"/>
  </r>
  <r>
    <x v="0"/>
    <x v="6"/>
    <x v="6"/>
    <x v="20"/>
    <n v="0"/>
    <n v="91.428571428571431"/>
    <n v="91.428571428571431"/>
    <n v="640"/>
    <n v="0"/>
    <n v="0"/>
    <n v="0"/>
    <n v="0"/>
    <n v="0"/>
    <n v="1"/>
    <s v=""/>
    <n v="67.5"/>
    <n v="35.621259442852271"/>
    <n v="1.8949358067558302"/>
    <n v="91.428571428571431"/>
    <n v="241.89726272590542"/>
    <n v="0.37796447300922725"/>
    <n v="34.556751817986495"/>
  </r>
  <r>
    <x v="0"/>
    <x v="6"/>
    <x v="6"/>
    <x v="21"/>
    <n v="0"/>
    <n v="160.34285714285716"/>
    <n v="160.34285714285716"/>
    <n v="1122.4000000000001"/>
    <n v="0"/>
    <n v="0"/>
    <n v="0"/>
    <n v="0"/>
    <n v="0"/>
    <n v="1"/>
    <s v=""/>
    <n v="118.37812500000001"/>
    <n v="62.470783747902182"/>
    <n v="1.89493580675583"/>
    <n v="160.34285714285716"/>
    <n v="424.22732450555668"/>
    <n v="0.3779644730092272"/>
    <n v="60.603903500793805"/>
  </r>
  <r>
    <x v="1"/>
    <x v="7"/>
    <x v="0"/>
    <x v="0"/>
    <n v="0"/>
    <n v="160"/>
    <n v="140"/>
    <n v="1120"/>
    <n v="0"/>
    <n v="0"/>
    <n v="0"/>
    <n v="0"/>
    <n v="0"/>
    <n v="1.1428571428571428"/>
    <s v=""/>
    <n v="88.59375"/>
    <n v="58.038086506026538"/>
    <n v="1.5264760665533077"/>
    <n v="160"/>
    <n v="423.32020977033449"/>
    <n v="0.37796447300922725"/>
    <n v="60.474315681476362"/>
  </r>
  <r>
    <x v="1"/>
    <x v="7"/>
    <x v="0"/>
    <x v="1"/>
    <n v="0"/>
    <n v="206.42857142857142"/>
    <n v="180.625"/>
    <n v="1445"/>
    <n v="0"/>
    <n v="0"/>
    <n v="0"/>
    <n v="0"/>
    <n v="0"/>
    <n v="1.1428571428571428"/>
    <s v=""/>
    <n v="100.97808837890625"/>
    <n v="72.222579567135597"/>
    <n v="1.3981512289385971"/>
    <n v="206.42857142857142"/>
    <n v="402.81006986041496"/>
    <n v="0.5124712286862757"/>
    <n v="105.78870363595261"/>
  </r>
  <r>
    <x v="1"/>
    <x v="7"/>
    <x v="0"/>
    <x v="2"/>
    <n v="0"/>
    <n v="0"/>
    <n v="0"/>
    <n v="0"/>
    <n v="0"/>
    <n v="0"/>
    <n v="0"/>
    <n v="0"/>
    <n v="0"/>
    <s v=""/>
    <s v=""/>
    <n v="0"/>
    <n v="0"/>
    <s v=""/>
    <n v="0"/>
    <n v="0"/>
    <s v=""/>
    <s v=""/>
  </r>
  <r>
    <x v="1"/>
    <x v="7"/>
    <x v="0"/>
    <x v="3"/>
    <n v="0"/>
    <n v="215.71428571428572"/>
    <n v="188.75"/>
    <n v="1510"/>
    <n v="0"/>
    <n v="0"/>
    <n v="0"/>
    <n v="0"/>
    <n v="0"/>
    <n v="1.1428571428571428"/>
    <s v=""/>
    <n v="105.9466552734375"/>
    <n v="75.55635597108558"/>
    <n v="1.4022202885748207"/>
    <n v="215.71428571428572"/>
    <n v="424.41556454561305"/>
    <n v="0.50826195769995697"/>
    <n v="109.63936516099072"/>
  </r>
  <r>
    <x v="1"/>
    <x v="7"/>
    <x v="0"/>
    <x v="4"/>
    <n v="0"/>
    <n v="123.57142857142857"/>
    <n v="108.125"/>
    <n v="865"/>
    <n v="0"/>
    <n v="0"/>
    <n v="0"/>
    <n v="0"/>
    <n v="0"/>
    <n v="1.1428571428571428"/>
    <s v=""/>
    <n v="55.09918212890625"/>
    <n v="42.167141912228999"/>
    <n v="1.306685244250021"/>
    <n v="123.57142857142857"/>
    <n v="212.8127949966489"/>
    <n v="0.5806578902991919"/>
    <n v="71.752725015542993"/>
  </r>
  <r>
    <x v="1"/>
    <x v="7"/>
    <x v="0"/>
    <x v="5"/>
    <n v="0"/>
    <n v="232.14285714285714"/>
    <n v="203.125"/>
    <n v="1625"/>
    <n v="0"/>
    <n v="0"/>
    <n v="0"/>
    <n v="0"/>
    <n v="0"/>
    <n v="1.1428571428571428"/>
    <s v=""/>
    <n v="108.29498291015625"/>
    <n v="80.169913096041768"/>
    <n v="1.3508182649570952"/>
    <n v="232.14285714285714"/>
    <n v="417.65074267519611"/>
    <n v="0.55583010736651062"/>
    <n v="129.03198921008283"/>
  </r>
  <r>
    <x v="1"/>
    <x v="7"/>
    <x v="0"/>
    <x v="6"/>
    <n v="0"/>
    <n v="0"/>
    <n v="0"/>
    <n v="0"/>
    <n v="0"/>
    <n v="0"/>
    <n v="0"/>
    <n v="0"/>
    <n v="0"/>
    <s v=""/>
    <s v=""/>
    <n v="0"/>
    <n v="0"/>
    <s v=""/>
    <n v="0"/>
    <n v="0"/>
    <s v=""/>
    <s v=""/>
  </r>
  <r>
    <x v="1"/>
    <x v="7"/>
    <x v="0"/>
    <x v="7"/>
    <n v="0"/>
    <n v="151.42857142857142"/>
    <n v="132.5"/>
    <n v="1060"/>
    <n v="0"/>
    <n v="0"/>
    <n v="0"/>
    <n v="0"/>
    <n v="0"/>
    <n v="1.1428571428571428"/>
    <s v=""/>
    <n v="83.84765625"/>
    <n v="54.928903300346555"/>
    <n v="1.5264760665533075"/>
    <n v="151.42857142857142"/>
    <n v="400.64234138978088"/>
    <n v="0.3779644730092272"/>
    <n v="57.234620198540114"/>
  </r>
  <r>
    <x v="1"/>
    <x v="7"/>
    <x v="0"/>
    <x v="8"/>
    <n v="0"/>
    <n v="0"/>
    <n v="0"/>
    <n v="0"/>
    <n v="0"/>
    <n v="0"/>
    <n v="0"/>
    <n v="0"/>
    <n v="0"/>
    <s v=""/>
    <s v=""/>
    <n v="0"/>
    <n v="0"/>
    <s v=""/>
    <n v="0"/>
    <n v="0"/>
    <s v=""/>
    <s v=""/>
  </r>
  <r>
    <x v="1"/>
    <x v="7"/>
    <x v="0"/>
    <x v="9"/>
    <n v="0"/>
    <n v="225.71428571428572"/>
    <n v="197.5"/>
    <n v="1580"/>
    <n v="0"/>
    <n v="0"/>
    <n v="0"/>
    <n v="0"/>
    <n v="0"/>
    <n v="1.1428571428571428"/>
    <s v=""/>
    <n v="106.98486328125"/>
    <n v="78.28659592042527"/>
    <n v="1.3665795788335873"/>
    <n v="225.71428571428572"/>
    <n v="415.80673166176388"/>
    <n v="0.542834611676975"/>
    <n v="122.52552663566007"/>
  </r>
  <r>
    <x v="1"/>
    <x v="7"/>
    <x v="0"/>
    <x v="10"/>
    <n v="0"/>
    <n v="213.57142857142858"/>
    <n v="186.875"/>
    <n v="1495"/>
    <n v="0"/>
    <n v="0"/>
    <n v="0"/>
    <n v="0"/>
    <n v="0"/>
    <n v="1.142857142857143"/>
    <s v=""/>
    <n v="102.51068115234375"/>
    <n v="74.330489941022094"/>
    <n v="1.3791202134370615"/>
    <n v="213.57142857142858"/>
    <n v="401.94023483716131"/>
    <n v="0.53135120612633646"/>
    <n v="113.48143616555329"/>
  </r>
  <r>
    <x v="1"/>
    <x v="7"/>
    <x v="0"/>
    <x v="11"/>
    <n v="0"/>
    <n v="115.71428571428571"/>
    <n v="101.25"/>
    <n v="810"/>
    <n v="0"/>
    <n v="0"/>
    <n v="0"/>
    <n v="0"/>
    <n v="0"/>
    <n v="1.1428571428571428"/>
    <s v=""/>
    <n v="50.5755615234375"/>
    <n v="39.282551904818988"/>
    <n v="1.2874815680503979"/>
    <n v="115.71428571428571"/>
    <n v="197.80943210214073"/>
    <n v="0.58497860534039436"/>
    <n v="67.690381475102768"/>
  </r>
  <r>
    <x v="1"/>
    <x v="7"/>
    <x v="0"/>
    <x v="12"/>
    <n v="0"/>
    <n v="65"/>
    <n v="56.875"/>
    <n v="455"/>
    <n v="0"/>
    <n v="0"/>
    <n v="0"/>
    <n v="0"/>
    <n v="0"/>
    <n v="1.1428571428571428"/>
    <s v=""/>
    <n v="20.24505615234375"/>
    <n v="20.437981042568875"/>
    <n v="0.99056047220010157"/>
    <n v="65"/>
    <n v="171.97383521919838"/>
    <n v="0.37796447300922725"/>
    <n v="24.567690745599773"/>
  </r>
  <r>
    <x v="1"/>
    <x v="7"/>
    <x v="0"/>
    <x v="13"/>
    <n v="0"/>
    <n v="0"/>
    <n v="0"/>
    <n v="0"/>
    <n v="0"/>
    <n v="0"/>
    <n v="0"/>
    <n v="0"/>
    <n v="0"/>
    <s v=""/>
    <s v=""/>
    <n v="0"/>
    <n v="0"/>
    <s v=""/>
    <n v="0"/>
    <n v="0"/>
    <s v=""/>
    <s v=""/>
  </r>
  <r>
    <x v="1"/>
    <x v="7"/>
    <x v="0"/>
    <x v="14"/>
    <n v="0"/>
    <n v="225"/>
    <n v="196.875"/>
    <n v="1575"/>
    <n v="0"/>
    <n v="0"/>
    <n v="0"/>
    <n v="0"/>
    <n v="0"/>
    <n v="1.1428571428571428"/>
    <s v=""/>
    <n v="108.83880615234375"/>
    <n v="78.47606754859541"/>
    <n v="1.3869044353547222"/>
    <n v="225"/>
    <n v="429.54433220953263"/>
    <n v="0.52381089244647405"/>
    <n v="117.85745080045666"/>
  </r>
  <r>
    <x v="1"/>
    <x v="7"/>
    <x v="0"/>
    <x v="15"/>
    <n v="0"/>
    <n v="0"/>
    <n v="0"/>
    <n v="0"/>
    <n v="0"/>
    <n v="0"/>
    <n v="0"/>
    <n v="0"/>
    <n v="0"/>
    <s v=""/>
    <s v=""/>
    <n v="0"/>
    <n v="0"/>
    <s v=""/>
    <n v="0"/>
    <n v="0"/>
    <s v=""/>
    <s v=""/>
  </r>
  <r>
    <x v="1"/>
    <x v="7"/>
    <x v="0"/>
    <x v="16"/>
    <n v="0"/>
    <n v="211.42857142857142"/>
    <n v="185"/>
    <n v="1480"/>
    <n v="0"/>
    <n v="0"/>
    <n v="0"/>
    <n v="0"/>
    <n v="0"/>
    <n v="1.1428571428571428"/>
    <s v=""/>
    <n v="99.07470703125"/>
    <n v="73.104623910958622"/>
    <n v="1.3552454240366918"/>
    <n v="211.42857142857142"/>
    <n v="382.77184550889541"/>
    <n v="0.55236186754403793"/>
    <n v="116.78508056645373"/>
  </r>
  <r>
    <x v="1"/>
    <x v="7"/>
    <x v="0"/>
    <x v="17"/>
    <n v="0"/>
    <n v="125"/>
    <n v="109.375"/>
    <n v="875"/>
    <n v="0"/>
    <n v="0"/>
    <n v="0"/>
    <n v="0"/>
    <n v="0"/>
    <n v="1.1428571428571428"/>
    <s v=""/>
    <n v="53.46771240234375"/>
    <n v="42.202263482328831"/>
    <n v="1.2669394480400809"/>
    <n v="125"/>
    <n v="213.71710273162512"/>
    <n v="0.58488533861966363"/>
    <n v="73.110667327457961"/>
  </r>
  <r>
    <x v="1"/>
    <x v="7"/>
    <x v="0"/>
    <x v="18"/>
    <n v="0"/>
    <n v="0"/>
    <n v="0"/>
    <n v="0"/>
    <n v="0"/>
    <n v="0"/>
    <n v="0"/>
    <n v="0"/>
    <n v="0"/>
    <s v=""/>
    <s v=""/>
    <n v="0"/>
    <n v="0"/>
    <s v=""/>
    <n v="0"/>
    <n v="0"/>
    <s v=""/>
    <s v=""/>
  </r>
  <r>
    <x v="1"/>
    <x v="7"/>
    <x v="0"/>
    <x v="19"/>
    <n v="0"/>
    <n v="128.57142857142858"/>
    <n v="112.5"/>
    <n v="900"/>
    <n v="0"/>
    <n v="0"/>
    <n v="0"/>
    <n v="0"/>
    <n v="0"/>
    <n v="1.142857142857143"/>
    <s v=""/>
    <n v="71.19140625"/>
    <n v="46.637748085199902"/>
    <n v="1.5264760665533077"/>
    <n v="128.57142857142858"/>
    <n v="340.16802570830453"/>
    <n v="0.37796447300922725"/>
    <n v="48.595432244043508"/>
  </r>
  <r>
    <x v="1"/>
    <x v="7"/>
    <x v="0"/>
    <x v="20"/>
    <n v="0"/>
    <n v="91.428571428571431"/>
    <n v="80"/>
    <n v="640"/>
    <n v="0"/>
    <n v="0"/>
    <n v="0"/>
    <n v="0"/>
    <n v="0"/>
    <n v="1.1428571428571428"/>
    <s v=""/>
    <n v="50.625"/>
    <n v="33.164620860586595"/>
    <n v="1.5264760665533077"/>
    <n v="91.428571428571431"/>
    <n v="241.89726272590542"/>
    <n v="0.37796447300922725"/>
    <n v="34.556751817986495"/>
  </r>
  <r>
    <x v="1"/>
    <x v="7"/>
    <x v="0"/>
    <x v="21"/>
    <n v="0"/>
    <n v="160.34285714285716"/>
    <n v="140.30000000000001"/>
    <n v="1122.4000000000001"/>
    <n v="0"/>
    <n v="0"/>
    <n v="0"/>
    <n v="0"/>
    <n v="0"/>
    <n v="1.1428571428571428"/>
    <s v=""/>
    <n v="88.783593750000009"/>
    <n v="58.162453834253753"/>
    <n v="1.5264760665533075"/>
    <n v="160.34285714285716"/>
    <n v="424.22732450555668"/>
    <n v="0.3779644730092272"/>
    <n v="60.603903500793805"/>
  </r>
  <r>
    <x v="1"/>
    <x v="8"/>
    <x v="1"/>
    <x v="0"/>
    <n v="300"/>
    <n v="202.85714285714286"/>
    <n v="157.77777777777777"/>
    <n v="1420"/>
    <n v="0"/>
    <n v="0"/>
    <n v="0"/>
    <n v="0"/>
    <n v="0"/>
    <n v="1.2857142857142858"/>
    <s v=""/>
    <n v="141.4453125"/>
    <n v="74.725115022852293"/>
    <n v="1.8928751391917358"/>
    <n v="202.85714285714286"/>
    <n v="419.59163821165799"/>
    <n v="0.48346326376221538"/>
    <n v="98.073976363192259"/>
  </r>
  <r>
    <x v="1"/>
    <x v="8"/>
    <x v="1"/>
    <x v="1"/>
    <n v="300"/>
    <n v="194.28571428571428"/>
    <n v="193.88888888888889"/>
    <n v="1360"/>
    <n v="385"/>
    <n v="0"/>
    <n v="0"/>
    <n v="0"/>
    <n v="96.25"/>
    <n v="1.0020466639377814"/>
    <n v="3.5324675324675323"/>
    <n v="150.73356628417969"/>
    <n v="87.931367183195206"/>
    <n v="1.714218385461278"/>
    <n v="194.28571428571428"/>
    <n v="397.77955129515072"/>
    <n v="0.48842559566757393"/>
    <n v="94.894115729700076"/>
  </r>
  <r>
    <x v="1"/>
    <x v="8"/>
    <x v="1"/>
    <x v="2"/>
    <n v="0"/>
    <n v="0"/>
    <n v="0"/>
    <n v="0"/>
    <n v="0"/>
    <n v="0"/>
    <n v="0"/>
    <n v="0"/>
    <n v="0"/>
    <s v=""/>
    <s v=""/>
    <n v="0"/>
    <n v="0"/>
    <s v=""/>
    <n v="0"/>
    <n v="0"/>
    <s v=""/>
    <s v=""/>
  </r>
  <r>
    <x v="1"/>
    <x v="8"/>
    <x v="1"/>
    <x v="3"/>
    <n v="360"/>
    <n v="211.42857142857142"/>
    <n v="207.77777777777777"/>
    <n v="1480"/>
    <n v="390"/>
    <n v="0"/>
    <n v="0"/>
    <n v="0"/>
    <n v="97.5"/>
    <n v="1.0175706646294882"/>
    <n v="3.7948717948717947"/>
    <n v="169.45999145507812"/>
    <n v="95.173159007562433"/>
    <n v="1.7805439393013411"/>
    <n v="211.42857142857142"/>
    <n v="422.50950961402714"/>
    <n v="0.50041139102813714"/>
    <n v="105.80126553166328"/>
  </r>
  <r>
    <x v="1"/>
    <x v="8"/>
    <x v="1"/>
    <x v="4"/>
    <n v="360"/>
    <n v="120"/>
    <n v="136.11111111111111"/>
    <n v="840"/>
    <n v="385"/>
    <n v="0"/>
    <n v="0"/>
    <n v="0"/>
    <n v="96.25"/>
    <n v="0.88163265306122451"/>
    <n v="2.1818181818181817"/>
    <n v="131.32438659667969"/>
    <n v="64.086649366558035"/>
    <n v="2.0491691778975722"/>
    <n v="120"/>
    <n v="207.84609690826528"/>
    <n v="0.57735026918962573"/>
    <n v="69.282032302755084"/>
  </r>
  <r>
    <x v="1"/>
    <x v="8"/>
    <x v="1"/>
    <x v="5"/>
    <n v="0"/>
    <n v="148.57142857142858"/>
    <n v="180.55555555555554"/>
    <n v="1040"/>
    <n v="585"/>
    <n v="0"/>
    <n v="0"/>
    <n v="0"/>
    <n v="146.25"/>
    <n v="0.82285714285714295"/>
    <n v="1.7777777777777777"/>
    <n v="81.221237182617188"/>
    <n v="74.640953572176812"/>
    <n v="1.0881591578821046"/>
    <n v="148.57142857142858"/>
    <n v="393.08305192959631"/>
    <n v="0.37796447300922725"/>
    <n v="56.154721704228052"/>
  </r>
  <r>
    <x v="1"/>
    <x v="8"/>
    <x v="1"/>
    <x v="6"/>
    <n v="0"/>
    <n v="0"/>
    <n v="0"/>
    <n v="0"/>
    <n v="0"/>
    <n v="0"/>
    <n v="0"/>
    <n v="0"/>
    <n v="0"/>
    <s v=""/>
    <s v=""/>
    <n v="0"/>
    <n v="0"/>
    <s v=""/>
    <n v="0"/>
    <n v="0"/>
    <s v=""/>
    <s v=""/>
  </r>
  <r>
    <x v="1"/>
    <x v="8"/>
    <x v="1"/>
    <x v="7"/>
    <n v="0"/>
    <n v="151.42857142857142"/>
    <n v="117.77777777777777"/>
    <n v="1060"/>
    <n v="0"/>
    <n v="0"/>
    <n v="0"/>
    <n v="0"/>
    <n v="0"/>
    <n v="1.2857142857142856"/>
    <s v=""/>
    <n v="62.8857421875"/>
    <n v="51.140703072736443"/>
    <n v="1.229661275834609"/>
    <n v="151.42857142857142"/>
    <n v="400.64234138978088"/>
    <n v="0.3779644730092272"/>
    <n v="57.234620198540114"/>
  </r>
  <r>
    <x v="1"/>
    <x v="8"/>
    <x v="1"/>
    <x v="8"/>
    <n v="0"/>
    <n v="0"/>
    <n v="0"/>
    <n v="0"/>
    <n v="0"/>
    <n v="0"/>
    <n v="0"/>
    <n v="0"/>
    <n v="0"/>
    <s v=""/>
    <s v=""/>
    <n v="0"/>
    <n v="0"/>
    <s v=""/>
    <n v="0"/>
    <n v="0"/>
    <s v=""/>
    <s v=""/>
  </r>
  <r>
    <x v="1"/>
    <x v="8"/>
    <x v="1"/>
    <x v="9"/>
    <n v="480"/>
    <n v="220"/>
    <n v="228.88888888888889"/>
    <n v="1540"/>
    <n v="520"/>
    <n v="0"/>
    <n v="0"/>
    <n v="0"/>
    <n v="130"/>
    <n v="0.96116504854368934"/>
    <n v="2.9615384615384617"/>
    <n v="200.2386474609375"/>
    <n v="105.99096861556836"/>
    <n v="1.8892048075077754"/>
    <n v="220"/>
    <n v="411.33927602406266"/>
    <n v="0.53483830215894668"/>
    <n v="117.66442647496827"/>
  </r>
  <r>
    <x v="1"/>
    <x v="8"/>
    <x v="1"/>
    <x v="10"/>
    <n v="720"/>
    <n v="251.42857142857142"/>
    <n v="246.11111111111111"/>
    <n v="1760"/>
    <n v="455"/>
    <n v="0"/>
    <n v="0"/>
    <n v="0"/>
    <n v="113.75"/>
    <n v="1.0216059335698162"/>
    <n v="3.8681318681318682"/>
    <n v="256.88301086425781"/>
    <n v="118.85942166922746"/>
    <n v="2.1612338951062258"/>
    <n v="251.42857142857142"/>
    <n v="439.22008801315735"/>
    <n v="0.57244324267117663"/>
    <n v="143.92858672875298"/>
  </r>
  <r>
    <x v="1"/>
    <x v="8"/>
    <x v="1"/>
    <x v="11"/>
    <n v="360"/>
    <n v="111.42857142857143"/>
    <n v="130"/>
    <n v="780"/>
    <n v="390"/>
    <n v="0"/>
    <n v="0"/>
    <n v="0"/>
    <n v="97.5"/>
    <n v="0.85714285714285721"/>
    <n v="2"/>
    <n v="127.93167114257812"/>
    <n v="61.400996601038372"/>
    <n v="2.0835438873058068"/>
    <n v="111.42857142857143"/>
    <n v="191.08711551092532"/>
    <n v="0.58312969522113356"/>
    <n v="64.977308896069175"/>
  </r>
  <r>
    <x v="1"/>
    <x v="8"/>
    <x v="1"/>
    <x v="12"/>
    <n v="840"/>
    <n v="120"/>
    <n v="143.88888888888889"/>
    <n v="840"/>
    <n v="455"/>
    <n v="0"/>
    <n v="0"/>
    <n v="0"/>
    <n v="113.75"/>
    <n v="0.83397683397683398"/>
    <n v="1.8461538461538463"/>
    <n v="225.18379211425781"/>
    <n v="76.959499591357229"/>
    <n v="2.9260038502062531"/>
    <n v="120"/>
    <n v="317.49015732775086"/>
    <n v="0.37796447300922725"/>
    <n v="45.355736761107273"/>
  </r>
  <r>
    <x v="1"/>
    <x v="8"/>
    <x v="1"/>
    <x v="13"/>
    <n v="0"/>
    <n v="0"/>
    <n v="0"/>
    <n v="0"/>
    <n v="0"/>
    <n v="0"/>
    <n v="0"/>
    <n v="0"/>
    <n v="0"/>
    <s v=""/>
    <s v=""/>
    <n v="0"/>
    <n v="0"/>
    <s v=""/>
    <n v="0"/>
    <n v="0"/>
    <s v=""/>
    <s v=""/>
  </r>
  <r>
    <x v="1"/>
    <x v="8"/>
    <x v="1"/>
    <x v="14"/>
    <n v="600"/>
    <n v="245.71428571428572"/>
    <n v="241.66666666666666"/>
    <n v="1720"/>
    <n v="455"/>
    <n v="0"/>
    <n v="0"/>
    <n v="0"/>
    <n v="113.75"/>
    <n v="1.0167487684729064"/>
    <n v="3.7802197802197801"/>
    <n v="231.62910461425781"/>
    <n v="114.4432353038647"/>
    <n v="2.0239650163615726"/>
    <n v="245.71428571428572"/>
    <n v="445.67765417235296"/>
    <n v="0.55132736275636296"/>
    <n v="135.46900913442062"/>
  </r>
  <r>
    <x v="1"/>
    <x v="8"/>
    <x v="1"/>
    <x v="15"/>
    <n v="0"/>
    <n v="0"/>
    <n v="0"/>
    <n v="0"/>
    <n v="0"/>
    <n v="0"/>
    <n v="0"/>
    <n v="0"/>
    <n v="0"/>
    <s v=""/>
    <s v=""/>
    <n v="0"/>
    <n v="0"/>
    <s v=""/>
    <n v="0"/>
    <n v="0"/>
    <s v=""/>
    <s v=""/>
  </r>
  <r>
    <x v="1"/>
    <x v="8"/>
    <x v="1"/>
    <x v="16"/>
    <n v="515"/>
    <n v="210.71428571428572"/>
    <n v="221.66666666666666"/>
    <n v="1475"/>
    <n v="520"/>
    <n v="0"/>
    <n v="0"/>
    <n v="0"/>
    <n v="130"/>
    <n v="0.95059076262083786"/>
    <n v="2.8365384615384617"/>
    <n v="203.0560302734375"/>
    <n v="103.5801670895132"/>
    <n v="1.960375581340374"/>
    <n v="210.71428571428572"/>
    <n v="382.1041368901565"/>
    <n v="0.55145774507764556"/>
    <n v="116.20002485564675"/>
  </r>
  <r>
    <x v="1"/>
    <x v="8"/>
    <x v="1"/>
    <x v="17"/>
    <n v="420"/>
    <n v="120"/>
    <n v="143.88888888888889"/>
    <n v="840"/>
    <n v="455"/>
    <n v="0"/>
    <n v="0"/>
    <n v="0"/>
    <n v="113.75"/>
    <n v="0.83397683397683398"/>
    <n v="1.8461538461538463"/>
    <n v="145.10078430175781"/>
    <n v="68.257279793892366"/>
    <n v="2.1257920728733959"/>
    <n v="120"/>
    <n v="204.93901531919198"/>
    <n v="0.58554004376911983"/>
    <n v="70.26480525229438"/>
  </r>
  <r>
    <x v="1"/>
    <x v="8"/>
    <x v="1"/>
    <x v="18"/>
    <n v="360"/>
    <n v="51.428571428571431"/>
    <n v="40"/>
    <n v="360"/>
    <n v="0"/>
    <n v="0"/>
    <n v="0"/>
    <n v="0"/>
    <n v="0"/>
    <n v="1.2857142857142858"/>
    <s v=""/>
    <n v="90"/>
    <n v="24.827586206896552"/>
    <n v="3.625"/>
    <n v="51.428571428571431"/>
    <n v="136.0672102833218"/>
    <n v="0.37796447300922725"/>
    <n v="19.438172897617402"/>
  </r>
  <r>
    <x v="1"/>
    <x v="8"/>
    <x v="1"/>
    <x v="19"/>
    <n v="780"/>
    <n v="240"/>
    <n v="186.66666666666666"/>
    <n v="1680"/>
    <n v="0"/>
    <n v="0"/>
    <n v="0"/>
    <n v="0"/>
    <n v="0"/>
    <n v="1.2857142857142858"/>
    <s v=""/>
    <n v="248.3935546875"/>
    <n v="97.214455113806807"/>
    <n v="2.5551092622667193"/>
    <n v="240"/>
    <n v="411.33927602406266"/>
    <n v="0.58345996599157823"/>
    <n v="140.03039183797878"/>
  </r>
  <r>
    <x v="1"/>
    <x v="8"/>
    <x v="1"/>
    <x v="20"/>
    <n v="420"/>
    <n v="151.42857142857142"/>
    <n v="117.77777777777777"/>
    <n v="1060"/>
    <n v="0"/>
    <n v="0"/>
    <n v="0"/>
    <n v="0"/>
    <n v="0"/>
    <n v="1.2857142857142856"/>
    <s v=""/>
    <n v="142.96875"/>
    <n v="59.842922870201306"/>
    <n v="2.3890669630241455"/>
    <n v="151.42857142857142"/>
    <n v="266.29736332582365"/>
    <n v="0.5686446517432977"/>
    <n v="86.109047263985076"/>
  </r>
  <r>
    <x v="1"/>
    <x v="8"/>
    <x v="1"/>
    <x v="21"/>
    <n v="420"/>
    <n v="220.34285714285716"/>
    <n v="171.37777777777779"/>
    <n v="1542.4"/>
    <n v="0"/>
    <n v="0"/>
    <n v="0"/>
    <n v="0"/>
    <n v="0"/>
    <n v="1.2857142857142856"/>
    <s v=""/>
    <n v="171.58769531249999"/>
    <n v="83.116767362925913"/>
    <n v="2.0644173342698644"/>
    <n v="220.34285714285716"/>
    <n v="427.45856273695455"/>
    <n v="0.51547185236396742"/>
    <n v="113.58054072659763"/>
  </r>
  <r>
    <x v="1"/>
    <x v="9"/>
    <x v="2"/>
    <x v="0"/>
    <n v="600"/>
    <n v="288.57142857142856"/>
    <n v="202"/>
    <n v="2020"/>
    <n v="0"/>
    <n v="0"/>
    <n v="0"/>
    <n v="0"/>
    <n v="0"/>
    <n v="1.4285714285714284"/>
    <s v=""/>
    <n v="256.083984375"/>
    <n v="110.9509691592073"/>
    <n v="2.3080824468287107"/>
    <n v="288.57142857142856"/>
    <n v="432.33584828728431"/>
    <n v="0.6674705086673145"/>
    <n v="192.61291821542503"/>
  </r>
  <r>
    <x v="1"/>
    <x v="9"/>
    <x v="2"/>
    <x v="1"/>
    <n v="675"/>
    <n v="290.71428571428572"/>
    <n v="242"/>
    <n v="2035"/>
    <n v="385"/>
    <n v="0"/>
    <n v="0"/>
    <n v="0"/>
    <n v="96.25"/>
    <n v="1.2012987012987013"/>
    <n v="5.2857142857142856"/>
    <n v="281.80017471313477"/>
    <n v="128.41885910159553"/>
    <n v="2.194383104511116"/>
    <n v="290.71428571428572"/>
    <n v="423.79661564077105"/>
    <n v="0.68597594927635797"/>
    <n v="199.42300811105551"/>
  </r>
  <r>
    <x v="1"/>
    <x v="9"/>
    <x v="2"/>
    <x v="2"/>
    <n v="600"/>
    <n v="85.714285714285708"/>
    <n v="60"/>
    <n v="600"/>
    <n v="0"/>
    <n v="0"/>
    <n v="0"/>
    <n v="0"/>
    <n v="0"/>
    <n v="1.4285714285714284"/>
    <s v=""/>
    <n v="150"/>
    <n v="41.379310344827587"/>
    <n v="3.625"/>
    <n v="85.714285714285708"/>
    <n v="226.77868380553633"/>
    <n v="0.3779644730092272"/>
    <n v="32.396954829362329"/>
  </r>
  <r>
    <x v="1"/>
    <x v="9"/>
    <x v="2"/>
    <x v="3"/>
    <n v="0"/>
    <n v="211.42857142857142"/>
    <n v="187"/>
    <n v="1480"/>
    <n v="390"/>
    <n v="0"/>
    <n v="0"/>
    <n v="0"/>
    <n v="97.5"/>
    <n v="1.1306340718105423"/>
    <n v="3.7948717948717947"/>
    <n v="127.09499359130859"/>
    <n v="88.609492869109843"/>
    <n v="1.4343270622149693"/>
    <n v="211.42857142857142"/>
    <n v="422.50950961402714"/>
    <n v="0.50041139102813714"/>
    <n v="105.80126553166328"/>
  </r>
  <r>
    <x v="1"/>
    <x v="9"/>
    <x v="2"/>
    <x v="4"/>
    <n v="600"/>
    <n v="205.71428571428572"/>
    <n v="182.5"/>
    <n v="1440"/>
    <n v="385"/>
    <n v="0"/>
    <n v="0"/>
    <n v="0"/>
    <n v="96.25"/>
    <n v="1.1272015655577299"/>
    <n v="3.7402597402597402"/>
    <n v="248.49328994750977"/>
    <n v="101.04619078955403"/>
    <n v="2.4592049240632883"/>
    <n v="205.71428571428572"/>
    <n v="265.76036466819397"/>
    <n v="0.77405931456755517"/>
    <n v="159.23505899675422"/>
  </r>
  <r>
    <x v="1"/>
    <x v="9"/>
    <x v="2"/>
    <x v="5"/>
    <n v="600"/>
    <n v="234.28571428571428"/>
    <n v="222.5"/>
    <n v="1640"/>
    <n v="585"/>
    <n v="0"/>
    <n v="0"/>
    <n v="0"/>
    <n v="146.25"/>
    <n v="1.0529695024077046"/>
    <n v="2.8034188034188032"/>
    <n v="210.91592788696289"/>
    <n v="110.87261194650945"/>
    <n v="1.9023266809004138"/>
    <n v="234.28571428571428"/>
    <n v="419.79586876072455"/>
    <n v="0.55809437805414075"/>
    <n v="130.75354000125583"/>
  </r>
  <r>
    <x v="1"/>
    <x v="9"/>
    <x v="2"/>
    <x v="6"/>
    <n v="675"/>
    <n v="96.428571428571431"/>
    <n v="67.5"/>
    <n v="675"/>
    <n v="0"/>
    <n v="0"/>
    <n v="0"/>
    <n v="0"/>
    <n v="0"/>
    <n v="1.4285714285714286"/>
    <s v=""/>
    <n v="168.75"/>
    <n v="46.551724137931032"/>
    <n v="3.625"/>
    <n v="96.428571428571431"/>
    <n v="255.12601928122837"/>
    <n v="0.37796447300922725"/>
    <n v="36.446574183032631"/>
  </r>
  <r>
    <x v="1"/>
    <x v="9"/>
    <x v="2"/>
    <x v="7"/>
    <n v="600"/>
    <n v="237.14285714285714"/>
    <n v="166"/>
    <n v="1660"/>
    <n v="0"/>
    <n v="0"/>
    <n v="0"/>
    <n v="0"/>
    <n v="0"/>
    <n v="1.4285714285714286"/>
    <s v=""/>
    <n v="197.164306640625"/>
    <n v="88.993068378064962"/>
    <n v="2.2155018388962766"/>
    <n v="237.14285714285714"/>
    <n v="426.21255595904597"/>
    <n v="0.55639575565587929"/>
    <n v="131.94527919839422"/>
  </r>
  <r>
    <x v="1"/>
    <x v="9"/>
    <x v="2"/>
    <x v="8"/>
    <n v="0"/>
    <n v="0"/>
    <n v="0"/>
    <n v="0"/>
    <n v="0"/>
    <n v="0"/>
    <n v="0"/>
    <n v="0"/>
    <n v="0"/>
    <s v=""/>
    <s v=""/>
    <n v="0"/>
    <n v="0"/>
    <s v=""/>
    <n v="0"/>
    <n v="0"/>
    <s v=""/>
    <s v=""/>
  </r>
  <r>
    <x v="1"/>
    <x v="9"/>
    <x v="2"/>
    <x v="9"/>
    <n v="0"/>
    <n v="220"/>
    <n v="206"/>
    <n v="1540"/>
    <n v="520"/>
    <n v="0"/>
    <n v="0"/>
    <n v="0"/>
    <n v="130"/>
    <n v="1.0679611650485437"/>
    <n v="2.9615384615384617"/>
    <n v="150.17898559570312"/>
    <n v="98.681246642080893"/>
    <n v="1.5218594282701523"/>
    <n v="220"/>
    <n v="411.33927602406266"/>
    <n v="0.53483830215894668"/>
    <n v="117.66442647496827"/>
  </r>
  <r>
    <x v="1"/>
    <x v="9"/>
    <x v="2"/>
    <x v="10"/>
    <n v="675"/>
    <n v="347.85714285714283"/>
    <n v="289"/>
    <n v="2435"/>
    <n v="455"/>
    <n v="0"/>
    <n v="0"/>
    <n v="0"/>
    <n v="113.75"/>
    <n v="1.2036579337617399"/>
    <n v="5.3516483516483513"/>
    <n v="361.41225814819336"/>
    <n v="157.21394431272901"/>
    <n v="2.298856247950082"/>
    <n v="347.85714285714283"/>
    <n v="448.81192370205906"/>
    <n v="0.77506216855340404"/>
    <n v="269.6109114896484"/>
  </r>
  <r>
    <x v="1"/>
    <x v="9"/>
    <x v="2"/>
    <x v="11"/>
    <n v="600"/>
    <n v="197.14285714285714"/>
    <n v="177"/>
    <n v="1380"/>
    <n v="390"/>
    <n v="0"/>
    <n v="0"/>
    <n v="0"/>
    <n v="97.5"/>
    <n v="1.1138014527845037"/>
    <n v="3.5384615384615383"/>
    <n v="245.94875335693359"/>
    <n v="98.545755456139176"/>
    <n v="2.4957823116633437"/>
    <n v="197.14285714285714"/>
    <n v="256.23649790211942"/>
    <n v="0.76937851850505834"/>
    <n v="151.67747936242577"/>
  </r>
  <r>
    <x v="1"/>
    <x v="9"/>
    <x v="2"/>
    <x v="12"/>
    <n v="675"/>
    <n v="216.42857142857142"/>
    <n v="197"/>
    <n v="1515"/>
    <n v="455"/>
    <n v="0"/>
    <n v="0"/>
    <n v="0"/>
    <n v="113.75"/>
    <n v="1.0986221899927484"/>
    <n v="3.3296703296703298"/>
    <n v="337.63784408569336"/>
    <n v="118.20367203333259"/>
    <n v="2.8564074049280119"/>
    <n v="216.42857142857142"/>
    <n v="372.67852864672216"/>
    <n v="0.58073796795986943"/>
    <n v="125.68828877988602"/>
  </r>
  <r>
    <x v="1"/>
    <x v="9"/>
    <x v="2"/>
    <x v="13"/>
    <n v="750"/>
    <n v="107.14285714285714"/>
    <n v="75"/>
    <n v="750"/>
    <n v="0"/>
    <n v="0"/>
    <n v="0"/>
    <n v="0"/>
    <n v="0"/>
    <n v="1.4285714285714286"/>
    <s v=""/>
    <n v="187.5"/>
    <n v="51.724137931034484"/>
    <n v="3.625"/>
    <n v="107.14285714285714"/>
    <n v="283.4733547569204"/>
    <n v="0.37796447300922725"/>
    <n v="40.496193536702918"/>
  </r>
  <r>
    <x v="1"/>
    <x v="9"/>
    <x v="2"/>
    <x v="14"/>
    <n v="600"/>
    <n v="331.42857142857144"/>
    <n v="277.5"/>
    <n v="2320"/>
    <n v="455"/>
    <n v="0"/>
    <n v="0"/>
    <n v="0"/>
    <n v="113.75"/>
    <n v="1.1943371943371943"/>
    <n v="5.0989010989010985"/>
    <n v="323.72182846069336"/>
    <n v="147.92990873118436"/>
    <n v="2.188346029800877"/>
    <n v="331.42857142857144"/>
    <n v="448.23463243516301"/>
    <n v="0.73940866556426221"/>
    <n v="245.06115772986976"/>
  </r>
  <r>
    <x v="1"/>
    <x v="9"/>
    <x v="2"/>
    <x v="15"/>
    <n v="0"/>
    <n v="0"/>
    <n v="0"/>
    <n v="0"/>
    <n v="0"/>
    <n v="0"/>
    <n v="0"/>
    <n v="0"/>
    <n v="0"/>
    <s v=""/>
    <s v=""/>
    <n v="0"/>
    <n v="0"/>
    <s v=""/>
    <n v="0"/>
    <n v="0"/>
    <s v=""/>
    <s v=""/>
  </r>
  <r>
    <x v="1"/>
    <x v="9"/>
    <x v="2"/>
    <x v="16"/>
    <n v="0"/>
    <n v="210.71428571428572"/>
    <n v="199.5"/>
    <n v="1475"/>
    <n v="520"/>
    <n v="0"/>
    <n v="0"/>
    <n v="0"/>
    <n v="130"/>
    <n v="1.0562119584675975"/>
    <n v="2.8365384615384617"/>
    <n v="152.29202270507812"/>
    <n v="96.436707290236427"/>
    <n v="1.57919144052419"/>
    <n v="210.71428571428572"/>
    <n v="382.1041368901565"/>
    <n v="0.55145774507764556"/>
    <n v="116.20002485564675"/>
  </r>
  <r>
    <x v="1"/>
    <x v="9"/>
    <x v="2"/>
    <x v="17"/>
    <n v="0"/>
    <n v="120"/>
    <n v="129.5"/>
    <n v="840"/>
    <n v="455"/>
    <n v="0"/>
    <n v="0"/>
    <n v="0"/>
    <n v="113.75"/>
    <n v="0.92664092664092668"/>
    <n v="1.8461538461538463"/>
    <n v="108.82558822631836"/>
    <n v="63.549881187417029"/>
    <n v="1.7124436142591246"/>
    <n v="120"/>
    <n v="204.93901531919198"/>
    <n v="0.58554004376911983"/>
    <n v="70.26480525229438"/>
  </r>
  <r>
    <x v="1"/>
    <x v="9"/>
    <x v="2"/>
    <x v="18"/>
    <n v="0"/>
    <n v="51.428571428571431"/>
    <n v="36"/>
    <n v="360"/>
    <n v="0"/>
    <n v="0"/>
    <n v="0"/>
    <n v="0"/>
    <n v="0"/>
    <n v="1.4285714285714286"/>
    <s v=""/>
    <n v="67.5"/>
    <n v="23.115338882282995"/>
    <n v="2.9201388888888893"/>
    <n v="51.428571428571431"/>
    <n v="136.0672102833218"/>
    <n v="0.37796447300922725"/>
    <n v="19.438172897617402"/>
  </r>
  <r>
    <x v="1"/>
    <x v="9"/>
    <x v="2"/>
    <x v="19"/>
    <n v="0"/>
    <n v="240"/>
    <n v="168"/>
    <n v="1680"/>
    <n v="0"/>
    <n v="0"/>
    <n v="0"/>
    <n v="0"/>
    <n v="0"/>
    <n v="1.4285714285714286"/>
    <s v=""/>
    <n v="186.295166015625"/>
    <n v="90.510009933544268"/>
    <n v="2.0582824612704127"/>
    <n v="240"/>
    <n v="411.33927602406266"/>
    <n v="0.58345996599157823"/>
    <n v="140.03039183797878"/>
  </r>
  <r>
    <x v="1"/>
    <x v="9"/>
    <x v="2"/>
    <x v="20"/>
    <n v="0"/>
    <n v="151.42857142857142"/>
    <n v="106"/>
    <n v="1060"/>
    <n v="0"/>
    <n v="0"/>
    <n v="0"/>
    <n v="0"/>
    <n v="0"/>
    <n v="1.4285714285714284"/>
    <s v=""/>
    <n v="107.2265625"/>
    <n v="55.715824741221901"/>
    <n v="1.9245261646583394"/>
    <n v="151.42857142857142"/>
    <n v="266.29736332582365"/>
    <n v="0.5686446517432977"/>
    <n v="86.109047263985076"/>
  </r>
  <r>
    <x v="1"/>
    <x v="9"/>
    <x v="2"/>
    <x v="21"/>
    <n v="600"/>
    <n v="306.05714285714288"/>
    <n v="214.24"/>
    <n v="2142.4"/>
    <n v="0"/>
    <n v="0"/>
    <n v="0"/>
    <n v="0"/>
    <n v="0"/>
    <n v="1.4285714285714286"/>
    <s v=""/>
    <n v="278.69077148437498"/>
    <n v="118.76388685513791"/>
    <n v="2.3465952392102798"/>
    <n v="306.05714285714288"/>
    <n v="435.98259467224477"/>
    <n v="0.70199394791717562"/>
    <n v="214.85026200253674"/>
  </r>
  <r>
    <x v="1"/>
    <x v="10"/>
    <x v="3"/>
    <x v="0"/>
    <n v="1120"/>
    <n v="288.57142857142856"/>
    <n v="285.45454545454544"/>
    <n v="2020"/>
    <n v="1120"/>
    <n v="0"/>
    <n v="0"/>
    <n v="0"/>
    <n v="280"/>
    <n v="1.0109190172884441"/>
    <n v="1.8035714285714286"/>
    <n v="472.06298828125"/>
    <n v="180.54055749305508"/>
    <n v="2.6147198991529037"/>
    <n v="288.57142857142856"/>
    <n v="432.33584828728431"/>
    <n v="0.6674705086673145"/>
    <n v="192.61291821542503"/>
  </r>
  <r>
    <x v="1"/>
    <x v="10"/>
    <x v="3"/>
    <x v="1"/>
    <n v="1000"/>
    <n v="282.14285714285717"/>
    <n v="310.90909090909093"/>
    <n v="1975"/>
    <n v="1445"/>
    <n v="0"/>
    <n v="0"/>
    <n v="0"/>
    <n v="361.25"/>
    <n v="0.90747702589807855"/>
    <n v="1.3667820069204153"/>
    <n v="461.35013103485107"/>
    <n v="188.52790330148548"/>
    <n v="2.4471185588749713"/>
    <n v="282.14285714285717"/>
    <n v="405.87207696162454"/>
    <n v="0.69515217517546535"/>
    <n v="196.13222085307774"/>
  </r>
  <r>
    <x v="1"/>
    <x v="10"/>
    <x v="3"/>
    <x v="2"/>
    <n v="0"/>
    <n v="85.714285714285708"/>
    <n v="54.545454545454547"/>
    <n v="600"/>
    <n v="0"/>
    <n v="0"/>
    <n v="0"/>
    <n v="0"/>
    <n v="0"/>
    <n v="1.5714285714285712"/>
    <s v=""/>
    <n v="112.5"/>
    <n v="38.525564803804997"/>
    <n v="2.9201388888888888"/>
    <n v="85.714285714285708"/>
    <n v="226.77868380553633"/>
    <n v="0.3779644730092272"/>
    <n v="32.396954829362329"/>
  </r>
  <r>
    <x v="1"/>
    <x v="10"/>
    <x v="3"/>
    <x v="3"/>
    <n v="1120"/>
    <n v="211.42857142857142"/>
    <n v="271.81818181818181"/>
    <n v="1480"/>
    <n v="1510"/>
    <n v="0"/>
    <n v="0"/>
    <n v="0"/>
    <n v="377.5"/>
    <n v="0.7778308647873865"/>
    <n v="0.98013245033112584"/>
    <n v="375.32124519348145"/>
    <n v="159.73987267124019"/>
    <n v="2.349577716052949"/>
    <n v="211.42857142857142"/>
    <n v="422.50950961402714"/>
    <n v="0.50041139102813714"/>
    <n v="105.80126553166328"/>
  </r>
  <r>
    <x v="1"/>
    <x v="10"/>
    <x v="3"/>
    <x v="4"/>
    <n v="480"/>
    <n v="205.71428571428572"/>
    <n v="209.54545454545453"/>
    <n v="1440"/>
    <n v="865"/>
    <n v="0"/>
    <n v="0"/>
    <n v="0"/>
    <n v="216.25"/>
    <n v="0.98171676479702519"/>
    <n v="1.6647398843930636"/>
    <n v="306.36996746063232"/>
    <n v="127.1809362523434"/>
    <n v="2.4089299582820711"/>
    <n v="205.71428571428572"/>
    <n v="265.76036466819397"/>
    <n v="0.77405931456755517"/>
    <n v="159.23505899675422"/>
  </r>
  <r>
    <x v="1"/>
    <x v="10"/>
    <x v="3"/>
    <x v="5"/>
    <n v="1040"/>
    <n v="234.28571428571428"/>
    <n v="296.81818181818181"/>
    <n v="1640"/>
    <n v="1625"/>
    <n v="0"/>
    <n v="0"/>
    <n v="0"/>
    <n v="406.25"/>
    <n v="0.78932399912491791"/>
    <n v="1.0092307692307692"/>
    <n v="418.18694591522217"/>
    <n v="174.95036284675018"/>
    <n v="2.3903176827448931"/>
    <n v="234.28571428571428"/>
    <n v="419.79586876072455"/>
    <n v="0.55809437805414075"/>
    <n v="130.75354000125583"/>
  </r>
  <r>
    <x v="1"/>
    <x v="10"/>
    <x v="3"/>
    <x v="6"/>
    <n v="0"/>
    <n v="96.428571428571431"/>
    <n v="61.363636363636367"/>
    <n v="675"/>
    <n v="0"/>
    <n v="0"/>
    <n v="0"/>
    <n v="0"/>
    <n v="0"/>
    <n v="1.5714285714285714"/>
    <s v=""/>
    <n v="126.5625"/>
    <n v="43.341260404280618"/>
    <n v="2.9201388888888888"/>
    <n v="96.428571428571431"/>
    <n v="255.12601928122837"/>
    <n v="0.37796447300922725"/>
    <n v="36.446574183032631"/>
  </r>
  <r>
    <x v="1"/>
    <x v="10"/>
    <x v="3"/>
    <x v="7"/>
    <n v="1120"/>
    <n v="245.71428571428572"/>
    <n v="252.72727272727272"/>
    <n v="1720"/>
    <n v="1060"/>
    <n v="0"/>
    <n v="0"/>
    <n v="0"/>
    <n v="265"/>
    <n v="0.9722507708119219"/>
    <n v="1.6226415094339623"/>
    <n v="427.87322998046875"/>
    <n v="160.09699469681908"/>
    <n v="2.6725875197766595"/>
    <n v="245.71428571428572"/>
    <n v="445.67765417235296"/>
    <n v="0.55132736275636296"/>
    <n v="135.46900913442062"/>
  </r>
  <r>
    <x v="1"/>
    <x v="10"/>
    <x v="3"/>
    <x v="8"/>
    <n v="0"/>
    <n v="0"/>
    <n v="0"/>
    <n v="0"/>
    <n v="0"/>
    <n v="0"/>
    <n v="0"/>
    <n v="0"/>
    <n v="0"/>
    <s v=""/>
    <s v=""/>
    <n v="0"/>
    <n v="0"/>
    <s v=""/>
    <n v="0"/>
    <n v="0"/>
    <s v=""/>
    <s v=""/>
  </r>
  <r>
    <x v="1"/>
    <x v="10"/>
    <x v="3"/>
    <x v="9"/>
    <n v="1060"/>
    <n v="220"/>
    <n v="283.63636363636363"/>
    <n v="1540"/>
    <n v="1580"/>
    <n v="0"/>
    <n v="0"/>
    <n v="0"/>
    <n v="395"/>
    <n v="0.77564102564102566"/>
    <n v="0.97468354430379744"/>
    <n v="377.63423919677734"/>
    <n v="164.97909170124774"/>
    <n v="2.2889824116659341"/>
    <n v="220"/>
    <n v="411.33927602406266"/>
    <n v="0.53483830215894668"/>
    <n v="117.66442647496827"/>
  </r>
  <r>
    <x v="1"/>
    <x v="10"/>
    <x v="3"/>
    <x v="10"/>
    <n v="1040"/>
    <n v="347.85714285714283"/>
    <n v="357.27272727272725"/>
    <n v="2435"/>
    <n v="1495"/>
    <n v="0"/>
    <n v="0"/>
    <n v="0"/>
    <n v="373.75"/>
    <n v="0.97364594692838968"/>
    <n v="1.6287625418060201"/>
    <n v="531.05919361114502"/>
    <n v="218.09574125667874"/>
    <n v="2.4349819512804558"/>
    <n v="347.85714285714283"/>
    <n v="448.81192370205906"/>
    <n v="0.77506216855340404"/>
    <n v="269.6109114896484"/>
  </r>
  <r>
    <x v="1"/>
    <x v="10"/>
    <x v="3"/>
    <x v="11"/>
    <n v="0"/>
    <n v="137.14285714285714"/>
    <n v="160.90909090909091"/>
    <n v="960"/>
    <n v="810"/>
    <n v="0"/>
    <n v="0"/>
    <n v="0"/>
    <n v="202.5"/>
    <n v="0.85230024213075062"/>
    <n v="1.1851851851851851"/>
    <n v="184.4615650177002"/>
    <n v="91.749496459164064"/>
    <n v="2.0104913066176935"/>
    <n v="137.14285714285714"/>
    <n v="244.24811740757156"/>
    <n v="0.56148992507487705"/>
    <n v="77.004332581697426"/>
  </r>
  <r>
    <x v="1"/>
    <x v="10"/>
    <x v="3"/>
    <x v="12"/>
    <n v="240"/>
    <n v="250.71428571428572"/>
    <n v="200.90909090909091"/>
    <n v="1755"/>
    <n v="455"/>
    <n v="0"/>
    <n v="0"/>
    <n v="0"/>
    <n v="113.75"/>
    <n v="1.2478991596638656"/>
    <n v="3.8571428571428572"/>
    <n v="313.22838306427002"/>
    <n v="126.60341878965448"/>
    <n v="2.4740910321283187"/>
    <n v="250.71428571428572"/>
    <n v="360.28262715342163"/>
    <n v="0.69588225137350945"/>
    <n v="174.46762159435843"/>
  </r>
  <r>
    <x v="1"/>
    <x v="10"/>
    <x v="3"/>
    <x v="13"/>
    <n v="225"/>
    <n v="139.28571428571428"/>
    <n v="88.63636363636364"/>
    <n v="975"/>
    <n v="0"/>
    <n v="0"/>
    <n v="0"/>
    <n v="0"/>
    <n v="0"/>
    <n v="1.5714285714285712"/>
    <s v=""/>
    <n v="196.875"/>
    <n v="63.674197384066588"/>
    <n v="3.0919117647058822"/>
    <n v="139.28571428571428"/>
    <n v="282.05242673760392"/>
    <n v="0.49382916465843107"/>
    <n v="68.783347934567175"/>
  </r>
  <r>
    <x v="1"/>
    <x v="10"/>
    <x v="3"/>
    <x v="14"/>
    <n v="1120"/>
    <n v="331.42857142857144"/>
    <n v="354.09090909090907"/>
    <n v="2320"/>
    <n v="1575"/>
    <n v="0"/>
    <n v="0"/>
    <n v="0"/>
    <n v="393.75"/>
    <n v="0.93599853291766011"/>
    <n v="1.4730158730158731"/>
    <n v="522.79137134552002"/>
    <n v="214.96922537041303"/>
    <n v="2.4319358756803413"/>
    <n v="331.42857142857144"/>
    <n v="448.23463243516301"/>
    <n v="0.73940866556426221"/>
    <n v="245.06115772986976"/>
  </r>
  <r>
    <x v="1"/>
    <x v="10"/>
    <x v="3"/>
    <x v="15"/>
    <n v="240"/>
    <n v="34.285714285714285"/>
    <n v="21.818181818181817"/>
    <n v="240"/>
    <n v="0"/>
    <n v="0"/>
    <n v="0"/>
    <n v="0"/>
    <n v="0"/>
    <n v="1.5714285714285714"/>
    <s v=""/>
    <n v="60"/>
    <n v="16.551724137931036"/>
    <n v="3.6249999999999996"/>
    <n v="34.285714285714285"/>
    <n v="90.711473522214533"/>
    <n v="0.3779644730092272"/>
    <n v="12.958781931744932"/>
  </r>
  <r>
    <x v="1"/>
    <x v="10"/>
    <x v="3"/>
    <x v="16"/>
    <n v="960"/>
    <n v="210.71428571428572"/>
    <n v="268.63636363636363"/>
    <n v="1475"/>
    <n v="1480"/>
    <n v="0"/>
    <n v="0"/>
    <n v="0"/>
    <n v="370"/>
    <n v="0.78438481991781495"/>
    <n v="0.9966216216216216"/>
    <n v="354.21901702880859"/>
    <n v="155.9927964426339"/>
    <n v="2.2707395796899639"/>
    <n v="210.71428571428572"/>
    <n v="382.1041368901565"/>
    <n v="0.55145774507764556"/>
    <n v="116.20002485564675"/>
  </r>
  <r>
    <x v="1"/>
    <x v="10"/>
    <x v="3"/>
    <x v="17"/>
    <n v="0"/>
    <n v="60"/>
    <n v="117.72727272727273"/>
    <n v="420"/>
    <n v="875"/>
    <n v="0"/>
    <n v="0"/>
    <n v="0"/>
    <n v="218.75"/>
    <n v="0.50965250965250963"/>
    <n v="0.48"/>
    <n v="81.61919116973877"/>
    <n v="59.167130760698612"/>
    <n v="1.3794684670420725"/>
    <n v="60"/>
    <n v="158.74507866387543"/>
    <n v="0.37796447300922725"/>
    <n v="22.677868380553637"/>
  </r>
  <r>
    <x v="1"/>
    <x v="10"/>
    <x v="3"/>
    <x v="18"/>
    <n v="0"/>
    <n v="51.428571428571431"/>
    <n v="32.727272727272727"/>
    <n v="360"/>
    <n v="0"/>
    <n v="0"/>
    <n v="0"/>
    <n v="0"/>
    <n v="0"/>
    <n v="1.5714285714285716"/>
    <s v=""/>
    <n v="50.625"/>
    <n v="21.52117758005658"/>
    <n v="2.3523341049382718"/>
    <n v="51.428571428571431"/>
    <n v="136.0672102833218"/>
    <n v="0.37796447300922725"/>
    <n v="19.438172897617402"/>
  </r>
  <r>
    <x v="1"/>
    <x v="10"/>
    <x v="3"/>
    <x v="19"/>
    <n v="900"/>
    <n v="240"/>
    <n v="234.54545454545453"/>
    <n v="1680"/>
    <n v="900"/>
    <n v="0"/>
    <n v="0"/>
    <n v="0"/>
    <n v="225"/>
    <n v="1.0232558139534884"/>
    <n v="1.8666666666666667"/>
    <n v="364.72137451171875"/>
    <n v="146.3369058001964"/>
    <n v="2.4923403465267833"/>
    <n v="240"/>
    <n v="411.33927602406266"/>
    <n v="0.58345996599157823"/>
    <n v="140.03039183797878"/>
  </r>
  <r>
    <x v="1"/>
    <x v="10"/>
    <x v="3"/>
    <x v="20"/>
    <n v="1000"/>
    <n v="202.85714285714286"/>
    <n v="187.27272727272728"/>
    <n v="1420"/>
    <n v="640"/>
    <n v="0"/>
    <n v="0"/>
    <n v="0"/>
    <n v="160"/>
    <n v="1.0832177531206657"/>
    <n v="2.21875"/>
    <n v="330.419921875"/>
    <n v="120.8388713107928"/>
    <n v="2.7343843772354761"/>
    <n v="202.85714285714286"/>
    <n v="384.78194195822505"/>
    <n v="0.527200267831609"/>
    <n v="106.94634004584069"/>
  </r>
  <r>
    <x v="1"/>
    <x v="10"/>
    <x v="3"/>
    <x v="21"/>
    <n v="1122.4000000000001"/>
    <n v="306.05714285714288"/>
    <n v="296.8"/>
    <n v="2142.4"/>
    <n v="1122.4000000000001"/>
    <n v="0"/>
    <n v="0"/>
    <n v="0"/>
    <n v="280.60000000000002"/>
    <n v="1.0311898344243358"/>
    <n v="1.9087669280114041"/>
    <n v="489.61807861328123"/>
    <n v="187.98017052030082"/>
    <n v="2.6046262074243898"/>
    <n v="306.05714285714288"/>
    <n v="435.98259467224477"/>
    <n v="0.70199394791717562"/>
    <n v="214.85026200253674"/>
  </r>
  <r>
    <x v="1"/>
    <x v="11"/>
    <x v="4"/>
    <x v="0"/>
    <n v="0"/>
    <n v="288.57142857142856"/>
    <n v="261.66666666666669"/>
    <n v="2020"/>
    <n v="1120"/>
    <n v="0"/>
    <n v="0"/>
    <n v="0"/>
    <n v="280"/>
    <n v="1.1028207461328479"/>
    <n v="1.8035714285714286"/>
    <n v="354.0472412109375"/>
    <n v="168.08948456249954"/>
    <n v="2.1063021409842837"/>
    <n v="288.57142857142856"/>
    <n v="432.33584828728431"/>
    <n v="0.6674705086673145"/>
    <n v="192.61291821542503"/>
  </r>
  <r>
    <x v="1"/>
    <x v="11"/>
    <x v="4"/>
    <x v="1"/>
    <n v="0"/>
    <n v="282.14285714285717"/>
    <n v="285"/>
    <n v="1975"/>
    <n v="1445"/>
    <n v="0"/>
    <n v="0"/>
    <n v="0"/>
    <n v="361.25"/>
    <n v="0.98997493734335851"/>
    <n v="1.3667820069204153"/>
    <n v="346.01259827613831"/>
    <n v="175.52597893586579"/>
    <n v="1.971289950204838"/>
    <n v="282.14285714285717"/>
    <n v="405.87207696162454"/>
    <n v="0.69515217517546535"/>
    <n v="196.13222085307774"/>
  </r>
  <r>
    <x v="1"/>
    <x v="11"/>
    <x v="4"/>
    <x v="2"/>
    <n v="0"/>
    <n v="85.714285714285708"/>
    <n v="50"/>
    <n v="600"/>
    <n v="0"/>
    <n v="0"/>
    <n v="0"/>
    <n v="0"/>
    <n v="0"/>
    <n v="1.7142857142857142"/>
    <s v=""/>
    <n v="84.375"/>
    <n v="35.868629300094305"/>
    <n v="2.3523341049382718"/>
    <n v="85.714285714285708"/>
    <n v="226.77868380553633"/>
    <n v="0.3779644730092272"/>
    <n v="32.396954829362329"/>
  </r>
  <r>
    <x v="1"/>
    <x v="11"/>
    <x v="4"/>
    <x v="3"/>
    <n v="0"/>
    <n v="211.42857142857142"/>
    <n v="249.16666666666666"/>
    <n v="1480"/>
    <n v="1510"/>
    <n v="0"/>
    <n v="0"/>
    <n v="0"/>
    <n v="377.5"/>
    <n v="0.84854276158623987"/>
    <n v="0.98013245033112584"/>
    <n v="281.49093389511108"/>
    <n v="148.72332972839604"/>
    <n v="1.8927153823759868"/>
    <n v="211.42857142857142"/>
    <n v="422.50950961402714"/>
    <n v="0.50041139102813714"/>
    <n v="105.80126553166328"/>
  </r>
  <r>
    <x v="1"/>
    <x v="11"/>
    <x v="4"/>
    <x v="4"/>
    <n v="0"/>
    <n v="205.71428571428572"/>
    <n v="192.08333333333334"/>
    <n v="1440"/>
    <n v="865"/>
    <n v="0"/>
    <n v="0"/>
    <n v="0"/>
    <n v="216.25"/>
    <n v="1.0709637434149364"/>
    <n v="1.6647398843930636"/>
    <n v="229.77747559547424"/>
    <n v="118.40983720045764"/>
    <n v="1.9405269108383352"/>
    <n v="205.71428571428572"/>
    <n v="265.76036466819397"/>
    <n v="0.77405931456755517"/>
    <n v="159.23505899675422"/>
  </r>
  <r>
    <x v="1"/>
    <x v="11"/>
    <x v="4"/>
    <x v="5"/>
    <n v="0"/>
    <n v="234.28571428571428"/>
    <n v="272.08333333333331"/>
    <n v="1640"/>
    <n v="1625"/>
    <n v="0"/>
    <n v="0"/>
    <n v="0"/>
    <n v="406.25"/>
    <n v="0.8610807263180924"/>
    <n v="1.0092307692307692"/>
    <n v="313.64020943641663"/>
    <n v="162.88482058145706"/>
    <n v="1.9255336888778307"/>
    <n v="234.28571428571428"/>
    <n v="419.79586876072455"/>
    <n v="0.55809437805414075"/>
    <n v="130.75354000125583"/>
  </r>
  <r>
    <x v="1"/>
    <x v="11"/>
    <x v="4"/>
    <x v="6"/>
    <n v="0"/>
    <n v="96.428571428571431"/>
    <n v="56.25"/>
    <n v="675"/>
    <n v="0"/>
    <n v="0"/>
    <n v="0"/>
    <n v="0"/>
    <n v="0"/>
    <n v="1.7142857142857144"/>
    <s v=""/>
    <n v="94.921875"/>
    <n v="40.352207962606094"/>
    <n v="2.3523341049382713"/>
    <n v="96.428571428571431"/>
    <n v="255.12601928122837"/>
    <n v="0.37796447300922725"/>
    <n v="36.446574183032631"/>
  </r>
  <r>
    <x v="1"/>
    <x v="11"/>
    <x v="4"/>
    <x v="7"/>
    <n v="0"/>
    <n v="245.71428571428572"/>
    <n v="231.66666666666666"/>
    <n v="1720"/>
    <n v="1060"/>
    <n v="0"/>
    <n v="0"/>
    <n v="0"/>
    <n v="265"/>
    <n v="1.0606372045220966"/>
    <n v="1.6226415094339623"/>
    <n v="320.90492248535156"/>
    <n v="149.05582264876259"/>
    <n v="2.1529177242645314"/>
    <n v="245.71428571428572"/>
    <n v="445.67765417235296"/>
    <n v="0.55132736275636296"/>
    <n v="135.46900913442062"/>
  </r>
  <r>
    <x v="1"/>
    <x v="11"/>
    <x v="4"/>
    <x v="8"/>
    <n v="0"/>
    <n v="0"/>
    <n v="0"/>
    <n v="0"/>
    <n v="0"/>
    <n v="0"/>
    <n v="0"/>
    <n v="0"/>
    <n v="0"/>
    <s v=""/>
    <s v=""/>
    <n v="0"/>
    <n v="0"/>
    <s v=""/>
    <n v="0"/>
    <n v="0"/>
    <s v=""/>
    <s v=""/>
  </r>
  <r>
    <x v="1"/>
    <x v="11"/>
    <x v="4"/>
    <x v="9"/>
    <n v="0"/>
    <n v="220"/>
    <n v="260"/>
    <n v="1540"/>
    <n v="1580"/>
    <n v="0"/>
    <n v="0"/>
    <n v="0"/>
    <n v="395"/>
    <n v="0.84615384615384615"/>
    <n v="0.97468354430379744"/>
    <n v="283.22567939758301"/>
    <n v="153.60122330805822"/>
    <n v="1.8439024982864471"/>
    <n v="220"/>
    <n v="411.33927602406266"/>
    <n v="0.53483830215894668"/>
    <n v="117.66442647496827"/>
  </r>
  <r>
    <x v="1"/>
    <x v="11"/>
    <x v="4"/>
    <x v="10"/>
    <n v="0"/>
    <n v="347.85714285714283"/>
    <n v="327.5"/>
    <n v="2435"/>
    <n v="1495"/>
    <n v="0"/>
    <n v="0"/>
    <n v="0"/>
    <n v="373.75"/>
    <n v="1.0621592148309704"/>
    <n v="1.6287625418060201"/>
    <n v="398.29439520835876"/>
    <n v="203.05465565276984"/>
    <n v="1.9615132385314786"/>
    <n v="347.85714285714283"/>
    <n v="448.81192370205906"/>
    <n v="0.77506216855340404"/>
    <n v="269.6109114896484"/>
  </r>
  <r>
    <x v="1"/>
    <x v="11"/>
    <x v="4"/>
    <x v="11"/>
    <n v="0"/>
    <n v="137.14285714285714"/>
    <n v="147.5"/>
    <n v="960"/>
    <n v="810"/>
    <n v="0"/>
    <n v="0"/>
    <n v="0"/>
    <n v="202.5"/>
    <n v="0.92978208232445514"/>
    <n v="1.1851851851851851"/>
    <n v="138.34617376327515"/>
    <n v="85.421944979221706"/>
    <n v="1.6195624414420309"/>
    <n v="137.14285714285714"/>
    <n v="244.24811740757156"/>
    <n v="0.56148992507487705"/>
    <n v="77.004332581697426"/>
  </r>
  <r>
    <x v="1"/>
    <x v="11"/>
    <x v="4"/>
    <x v="12"/>
    <n v="0"/>
    <n v="250.71428571428572"/>
    <n v="184.16666666666666"/>
    <n v="1755"/>
    <n v="455"/>
    <n v="0"/>
    <n v="0"/>
    <n v="0"/>
    <n v="113.75"/>
    <n v="1.3613445378151261"/>
    <n v="3.8571428571428572"/>
    <n v="234.92128729820251"/>
    <n v="117.87214852829899"/>
    <n v="1.9930177758811456"/>
    <n v="250.71428571428572"/>
    <n v="360.28262715342163"/>
    <n v="0.69588225137350945"/>
    <n v="174.46762159435843"/>
  </r>
  <r>
    <x v="1"/>
    <x v="11"/>
    <x v="4"/>
    <x v="13"/>
    <n v="0"/>
    <n v="139.28571428571428"/>
    <n v="81.25"/>
    <n v="975"/>
    <n v="0"/>
    <n v="0"/>
    <n v="0"/>
    <n v="0"/>
    <n v="0"/>
    <n v="1.7142857142857142"/>
    <s v=""/>
    <n v="147.65625"/>
    <n v="59.282873426544754"/>
    <n v="2.4907066993464051"/>
    <n v="139.28571428571428"/>
    <n v="282.05242673760392"/>
    <n v="0.49382916465843107"/>
    <n v="68.783347934567175"/>
  </r>
  <r>
    <x v="1"/>
    <x v="11"/>
    <x v="4"/>
    <x v="14"/>
    <n v="0"/>
    <n v="331.42857142857144"/>
    <n v="324.58333333333331"/>
    <n v="2320"/>
    <n v="1575"/>
    <n v="0"/>
    <n v="0"/>
    <n v="0"/>
    <n v="393.75"/>
    <n v="1.0210893086374473"/>
    <n v="1.4730158730158731"/>
    <n v="392.09352850914001"/>
    <n v="200.14376155176384"/>
    <n v="1.9590594554091638"/>
    <n v="331.42857142857144"/>
    <n v="448.23463243516301"/>
    <n v="0.73940866556426221"/>
    <n v="245.06115772986976"/>
  </r>
  <r>
    <x v="1"/>
    <x v="11"/>
    <x v="4"/>
    <x v="15"/>
    <n v="0"/>
    <n v="34.285714285714285"/>
    <n v="20"/>
    <n v="240"/>
    <n v="0"/>
    <n v="0"/>
    <n v="0"/>
    <n v="0"/>
    <n v="0"/>
    <n v="1.7142857142857142"/>
    <s v=""/>
    <n v="45"/>
    <n v="15.410225921521999"/>
    <n v="2.9201388888888888"/>
    <n v="34.285714285714285"/>
    <n v="90.711473522214533"/>
    <n v="0.3779644730092272"/>
    <n v="12.958781931744932"/>
  </r>
  <r>
    <x v="1"/>
    <x v="11"/>
    <x v="4"/>
    <x v="16"/>
    <n v="0"/>
    <n v="210.71428571428572"/>
    <n v="246.25"/>
    <n v="1475"/>
    <n v="1480"/>
    <n v="0"/>
    <n v="0"/>
    <n v="0"/>
    <n v="370"/>
    <n v="0.85569253081943442"/>
    <n v="0.9966216216216216"/>
    <n v="265.66426277160645"/>
    <n v="145.23467255003845"/>
    <n v="1.8292068836391375"/>
    <n v="210.71428571428572"/>
    <n v="382.1041368901565"/>
    <n v="0.55145774507764556"/>
    <n v="116.20002485564675"/>
  </r>
  <r>
    <x v="1"/>
    <x v="11"/>
    <x v="4"/>
    <x v="17"/>
    <n v="0"/>
    <n v="60"/>
    <n v="107.91666666666667"/>
    <n v="420"/>
    <n v="875"/>
    <n v="0"/>
    <n v="0"/>
    <n v="0"/>
    <n v="218.75"/>
    <n v="0.55598455598455598"/>
    <n v="0.48"/>
    <n v="61.214393377304077"/>
    <n v="55.086638984098705"/>
    <n v="1.1112384873394474"/>
    <n v="60"/>
    <n v="158.74507866387543"/>
    <n v="0.37796447300922725"/>
    <n v="22.677868380553637"/>
  </r>
  <r>
    <x v="1"/>
    <x v="11"/>
    <x v="4"/>
    <x v="18"/>
    <n v="0"/>
    <n v="51.428571428571431"/>
    <n v="30"/>
    <n v="360"/>
    <n v="0"/>
    <n v="0"/>
    <n v="0"/>
    <n v="0"/>
    <n v="0"/>
    <n v="1.7142857142857144"/>
    <s v=""/>
    <n v="37.96875"/>
    <n v="20.036958436604401"/>
    <n v="1.8949358067558302"/>
    <n v="51.428571428571431"/>
    <n v="136.0672102833218"/>
    <n v="0.37796447300922725"/>
    <n v="19.438172897617402"/>
  </r>
  <r>
    <x v="1"/>
    <x v="11"/>
    <x v="4"/>
    <x v="19"/>
    <n v="0"/>
    <n v="240"/>
    <n v="215"/>
    <n v="1680"/>
    <n v="900"/>
    <n v="0"/>
    <n v="0"/>
    <n v="0"/>
    <n v="225"/>
    <n v="1.1162790697674418"/>
    <n v="1.8666666666666667"/>
    <n v="273.54103088378906"/>
    <n v="136.24470540018285"/>
    <n v="2.0077186124799087"/>
    <n v="240"/>
    <n v="411.33927602406266"/>
    <n v="0.58345996599157823"/>
    <n v="140.03039183797878"/>
  </r>
  <r>
    <x v="1"/>
    <x v="11"/>
    <x v="4"/>
    <x v="20"/>
    <n v="0"/>
    <n v="202.85714285714286"/>
    <n v="171.66666666666666"/>
    <n v="1420"/>
    <n v="640"/>
    <n v="0"/>
    <n v="0"/>
    <n v="0"/>
    <n v="160"/>
    <n v="1.1816920943134537"/>
    <n v="2.21875"/>
    <n v="247.81494140625"/>
    <n v="112.5051560479795"/>
    <n v="2.2026985261063556"/>
    <n v="202.85714285714286"/>
    <n v="384.78194195822505"/>
    <n v="0.527200267831609"/>
    <n v="106.94634004584069"/>
  </r>
  <r>
    <x v="1"/>
    <x v="11"/>
    <x v="4"/>
    <x v="21"/>
    <n v="0"/>
    <n v="306.05714285714288"/>
    <n v="272.06666666666666"/>
    <n v="2142.4"/>
    <n v="1122.4000000000001"/>
    <n v="0"/>
    <n v="0"/>
    <n v="0"/>
    <n v="280.60000000000002"/>
    <n v="1.1249343648265482"/>
    <n v="1.9087669280114041"/>
    <n v="367.21355895996089"/>
    <n v="175.01602082924558"/>
    <n v="2.0981711115363142"/>
    <n v="306.05714285714288"/>
    <n v="435.98259467224477"/>
    <n v="0.70199394791717562"/>
    <n v="214.85026200253674"/>
  </r>
  <r>
    <x v="1"/>
    <x v="12"/>
    <x v="5"/>
    <x v="0"/>
    <n v="0"/>
    <n v="288.57142857142856"/>
    <n v="241.53846153846155"/>
    <n v="2020"/>
    <n v="1120"/>
    <n v="0"/>
    <n v="0"/>
    <n v="0"/>
    <n v="280"/>
    <n v="1.194722474977252"/>
    <n v="1.8035714285714286"/>
    <n v="265.53543090820312"/>
    <n v="156.49710631680992"/>
    <n v="1.6967433913484509"/>
    <n v="288.57142857142856"/>
    <n v="432.33584828728431"/>
    <n v="0.6674705086673145"/>
    <n v="192.61291821542503"/>
  </r>
  <r>
    <x v="1"/>
    <x v="12"/>
    <x v="5"/>
    <x v="1"/>
    <n v="0"/>
    <n v="282.14285714285717"/>
    <n v="263.07692307692309"/>
    <n v="1975"/>
    <n v="1445"/>
    <n v="0"/>
    <n v="0"/>
    <n v="0"/>
    <n v="361.25"/>
    <n v="1.0724728487886384"/>
    <n v="1.3667820069204153"/>
    <n v="259.50944870710373"/>
    <n v="163.42073900925436"/>
    <n v="1.5879835709983416"/>
    <n v="282.14285714285717"/>
    <n v="405.87207696162454"/>
    <n v="0.69515217517546535"/>
    <n v="196.13222085307774"/>
  </r>
  <r>
    <x v="1"/>
    <x v="12"/>
    <x v="5"/>
    <x v="2"/>
    <n v="0"/>
    <n v="85.714285714285708"/>
    <n v="46.153846153846153"/>
    <n v="600"/>
    <n v="0"/>
    <n v="0"/>
    <n v="0"/>
    <n v="0"/>
    <n v="0"/>
    <n v="1.857142857142857"/>
    <s v=""/>
    <n v="63.28125"/>
    <n v="33.394930727674009"/>
    <n v="1.89493580675583"/>
    <n v="85.714285714285708"/>
    <n v="226.77868380553633"/>
    <n v="0.3779644730092272"/>
    <n v="32.396954829362329"/>
  </r>
  <r>
    <x v="1"/>
    <x v="12"/>
    <x v="5"/>
    <x v="3"/>
    <n v="0"/>
    <n v="211.42857142857142"/>
    <n v="230"/>
    <n v="1480"/>
    <n v="1510"/>
    <n v="0"/>
    <n v="0"/>
    <n v="0"/>
    <n v="377.5"/>
    <n v="0.91925465838509313"/>
    <n v="0.98013245033112584"/>
    <n v="211.11820042133331"/>
    <n v="138.46654836781698"/>
    <n v="1.524687391358434"/>
    <n v="211.42857142857142"/>
    <n v="422.50950961402714"/>
    <n v="0.50041139102813714"/>
    <n v="105.80126553166328"/>
  </r>
  <r>
    <x v="1"/>
    <x v="12"/>
    <x v="5"/>
    <x v="4"/>
    <n v="0"/>
    <n v="205.71428571428572"/>
    <n v="177.30769230769232"/>
    <n v="1440"/>
    <n v="865"/>
    <n v="0"/>
    <n v="0"/>
    <n v="0"/>
    <n v="216.25"/>
    <n v="1.1602107220328477"/>
    <n v="1.6647398843930636"/>
    <n v="172.33310669660568"/>
    <n v="110.24364153146057"/>
    <n v="1.5632022337308811"/>
    <n v="205.71428571428572"/>
    <n v="265.76036466819397"/>
    <n v="0.77405931456755517"/>
    <n v="159.23505899675422"/>
  </r>
  <r>
    <x v="1"/>
    <x v="12"/>
    <x v="5"/>
    <x v="5"/>
    <n v="0"/>
    <n v="234.28571428571428"/>
    <n v="251.15384615384616"/>
    <n v="1640"/>
    <n v="1625"/>
    <n v="0"/>
    <n v="0"/>
    <n v="0"/>
    <n v="406.25"/>
    <n v="0.93283745351126668"/>
    <n v="1.0092307692307692"/>
    <n v="235.23015707731247"/>
    <n v="151.65138467928762"/>
    <n v="1.5511243604849192"/>
    <n v="234.28571428571428"/>
    <n v="419.79586876072455"/>
    <n v="0.55809437805414075"/>
    <n v="130.75354000125583"/>
  </r>
  <r>
    <x v="1"/>
    <x v="12"/>
    <x v="5"/>
    <x v="6"/>
    <n v="0"/>
    <n v="96.428571428571431"/>
    <n v="51.92307692307692"/>
    <n v="675"/>
    <n v="0"/>
    <n v="0"/>
    <n v="0"/>
    <n v="0"/>
    <n v="0"/>
    <n v="1.8571428571428572"/>
    <s v=""/>
    <n v="71.19140625"/>
    <n v="37.569297068633261"/>
    <n v="1.8949358067558297"/>
    <n v="96.428571428571431"/>
    <n v="255.12601928122837"/>
    <n v="0.37796447300922725"/>
    <n v="36.446574183032631"/>
  </r>
  <r>
    <x v="1"/>
    <x v="12"/>
    <x v="5"/>
    <x v="7"/>
    <n v="0"/>
    <n v="245.71428571428572"/>
    <n v="213.84615384615384"/>
    <n v="1720"/>
    <n v="1060"/>
    <n v="0"/>
    <n v="0"/>
    <n v="0"/>
    <n v="265"/>
    <n v="1.1490236382322714"/>
    <n v="1.6226415094339623"/>
    <n v="240.67869186401367"/>
    <n v="138.77611074195136"/>
    <n v="1.7342948334353172"/>
    <n v="245.71428571428572"/>
    <n v="445.67765417235296"/>
    <n v="0.55132736275636296"/>
    <n v="135.46900913442062"/>
  </r>
  <r>
    <x v="1"/>
    <x v="12"/>
    <x v="5"/>
    <x v="8"/>
    <n v="0"/>
    <n v="0"/>
    <n v="0"/>
    <n v="0"/>
    <n v="0"/>
    <n v="0"/>
    <n v="0"/>
    <n v="0"/>
    <n v="0"/>
    <s v=""/>
    <s v=""/>
    <n v="0"/>
    <n v="0"/>
    <s v=""/>
    <n v="0"/>
    <n v="0"/>
    <s v=""/>
    <s v=""/>
  </r>
  <r>
    <x v="1"/>
    <x v="12"/>
    <x v="5"/>
    <x v="9"/>
    <n v="0"/>
    <n v="220"/>
    <n v="240"/>
    <n v="1540"/>
    <n v="1580"/>
    <n v="0"/>
    <n v="0"/>
    <n v="0"/>
    <n v="395"/>
    <n v="0.91666666666666663"/>
    <n v="0.97468354430379744"/>
    <n v="212.41925954818726"/>
    <n v="143.00803549370937"/>
    <n v="1.4853659013974159"/>
    <n v="220"/>
    <n v="411.33927602406266"/>
    <n v="0.53483830215894668"/>
    <n v="117.66442647496827"/>
  </r>
  <r>
    <x v="1"/>
    <x v="12"/>
    <x v="5"/>
    <x v="10"/>
    <n v="0"/>
    <n v="347.85714285714283"/>
    <n v="302.30769230769232"/>
    <n v="2435"/>
    <n v="1495"/>
    <n v="0"/>
    <n v="0"/>
    <n v="0"/>
    <n v="373.75"/>
    <n v="1.1506724827335513"/>
    <n v="1.6287625418060201"/>
    <n v="298.72079640626907"/>
    <n v="189.05088629740641"/>
    <n v="1.5801078865948022"/>
    <n v="347.85714285714283"/>
    <n v="448.81192370205906"/>
    <n v="0.77506216855340404"/>
    <n v="269.6109114896484"/>
  </r>
  <r>
    <x v="1"/>
    <x v="12"/>
    <x v="5"/>
    <x v="11"/>
    <n v="0"/>
    <n v="137.14285714285714"/>
    <n v="136.15384615384616"/>
    <n v="960"/>
    <n v="810"/>
    <n v="0"/>
    <n v="0"/>
    <n v="0"/>
    <n v="202.5"/>
    <n v="1.0072639225181597"/>
    <n v="1.1851851851851851"/>
    <n v="103.75963032245636"/>
    <n v="79.530776359965031"/>
    <n v="1.3046475222727472"/>
    <n v="137.14285714285714"/>
    <n v="244.24811740757156"/>
    <n v="0.56148992507487705"/>
    <n v="77.004332581697426"/>
  </r>
  <r>
    <x v="1"/>
    <x v="12"/>
    <x v="5"/>
    <x v="12"/>
    <n v="0"/>
    <n v="250.71428571428572"/>
    <n v="170"/>
    <n v="1755"/>
    <n v="455"/>
    <n v="0"/>
    <n v="0"/>
    <n v="0"/>
    <n v="113.75"/>
    <n v="1.4747899159663866"/>
    <n v="3.8571428571428572"/>
    <n v="176.19096547365189"/>
    <n v="109.74303483669216"/>
    <n v="1.6054865416820341"/>
    <n v="250.71428571428572"/>
    <n v="360.28262715342163"/>
    <n v="0.69588225137350945"/>
    <n v="174.46762159435843"/>
  </r>
  <r>
    <x v="1"/>
    <x v="12"/>
    <x v="5"/>
    <x v="13"/>
    <n v="0"/>
    <n v="139.28571428571428"/>
    <n v="75"/>
    <n v="975"/>
    <n v="0"/>
    <n v="0"/>
    <n v="0"/>
    <n v="0"/>
    <n v="0"/>
    <n v="1.857142857142857"/>
    <s v=""/>
    <n v="110.7421875"/>
    <n v="55.194399397127874"/>
    <n v="2.0064026189179374"/>
    <n v="139.28571428571428"/>
    <n v="282.05242673760392"/>
    <n v="0.49382916465843107"/>
    <n v="68.783347934567175"/>
  </r>
  <r>
    <x v="1"/>
    <x v="12"/>
    <x v="5"/>
    <x v="14"/>
    <n v="0"/>
    <n v="331.42857142857144"/>
    <n v="299.61538461538464"/>
    <n v="2320"/>
    <n v="1575"/>
    <n v="0"/>
    <n v="0"/>
    <n v="0"/>
    <n v="393.75"/>
    <n v="1.1061800843572345"/>
    <n v="1.4730158730158731"/>
    <n v="294.07014638185501"/>
    <n v="186.34074351371117"/>
    <n v="1.5781312279684929"/>
    <n v="331.42857142857144"/>
    <n v="448.23463243516301"/>
    <n v="0.73940866556426221"/>
    <n v="245.06115772986976"/>
  </r>
  <r>
    <x v="1"/>
    <x v="12"/>
    <x v="5"/>
    <x v="15"/>
    <n v="0"/>
    <n v="34.285714285714285"/>
    <n v="18.46153846153846"/>
    <n v="240"/>
    <n v="0"/>
    <n v="0"/>
    <n v="0"/>
    <n v="0"/>
    <n v="0"/>
    <n v="1.8571428571428572"/>
    <s v=""/>
    <n v="33.75"/>
    <n v="14.347451720037723"/>
    <n v="2.3523341049382713"/>
    <n v="34.285714285714285"/>
    <n v="90.711473522214533"/>
    <n v="0.3779644730092272"/>
    <n v="12.958781931744932"/>
  </r>
  <r>
    <x v="1"/>
    <x v="12"/>
    <x v="5"/>
    <x v="16"/>
    <n v="0"/>
    <n v="210.71428571428572"/>
    <n v="227.30769230769232"/>
    <n v="1475"/>
    <n v="1480"/>
    <n v="0"/>
    <n v="0"/>
    <n v="0"/>
    <n v="370"/>
    <n v="0.92700024172105389"/>
    <n v="0.9966216216216216"/>
    <n v="199.24819707870483"/>
    <n v="135.21848823624271"/>
    <n v="1.4735277673759719"/>
    <n v="210.71428571428572"/>
    <n v="382.1041368901565"/>
    <n v="0.55145774507764556"/>
    <n v="116.20002485564675"/>
  </r>
  <r>
    <x v="1"/>
    <x v="12"/>
    <x v="5"/>
    <x v="17"/>
    <n v="0"/>
    <n v="60"/>
    <n v="99.615384615384613"/>
    <n v="420"/>
    <n v="875"/>
    <n v="0"/>
    <n v="0"/>
    <n v="0"/>
    <n v="218.75"/>
    <n v="0.60231660231660233"/>
    <n v="0.48"/>
    <n v="45.910795032978058"/>
    <n v="51.287560433471207"/>
    <n v="0.89516433702344378"/>
    <n v="60"/>
    <n v="158.74507866387543"/>
    <n v="0.37796447300922725"/>
    <n v="22.677868380553637"/>
  </r>
  <r>
    <x v="1"/>
    <x v="12"/>
    <x v="5"/>
    <x v="18"/>
    <n v="0"/>
    <n v="51.428571428571431"/>
    <n v="27.692307692307693"/>
    <n v="360"/>
    <n v="0"/>
    <n v="0"/>
    <n v="0"/>
    <n v="0"/>
    <n v="0"/>
    <n v="1.8571428571428572"/>
    <s v=""/>
    <n v="28.4765625"/>
    <n v="18.655099234079959"/>
    <n v="1.5264760665533077"/>
    <n v="51.428571428571431"/>
    <n v="136.0672102833218"/>
    <n v="0.37796447300922725"/>
    <n v="19.438172897617402"/>
  </r>
  <r>
    <x v="1"/>
    <x v="12"/>
    <x v="5"/>
    <x v="19"/>
    <n v="0"/>
    <n v="240"/>
    <n v="198.46153846153845"/>
    <n v="1680"/>
    <n v="900"/>
    <n v="0"/>
    <n v="0"/>
    <n v="0"/>
    <n v="225"/>
    <n v="1.2093023255813955"/>
    <n v="1.8666666666666667"/>
    <n v="205.1557731628418"/>
    <n v="126.84851882085989"/>
    <n v="1.6173288822754821"/>
    <n v="240"/>
    <n v="411.33927602406266"/>
    <n v="0.58345996599157823"/>
    <n v="140.03039183797878"/>
  </r>
  <r>
    <x v="1"/>
    <x v="12"/>
    <x v="5"/>
    <x v="20"/>
    <n v="0"/>
    <n v="202.85714285714286"/>
    <n v="158.46153846153845"/>
    <n v="1420"/>
    <n v="640"/>
    <n v="0"/>
    <n v="0"/>
    <n v="0"/>
    <n v="160"/>
    <n v="1.2801664355062414"/>
    <n v="2.21875"/>
    <n v="185.8612060546875"/>
    <n v="104.74617976880849"/>
    <n v="1.7743960349190089"/>
    <n v="202.85714285714286"/>
    <n v="384.78194195822505"/>
    <n v="0.527200267831609"/>
    <n v="106.94634004584069"/>
  </r>
  <r>
    <x v="1"/>
    <x v="12"/>
    <x v="5"/>
    <x v="21"/>
    <n v="0"/>
    <n v="306.05714285714288"/>
    <n v="251.13846153846154"/>
    <n v="2142.4"/>
    <n v="1122.4000000000001"/>
    <n v="0"/>
    <n v="0"/>
    <n v="0"/>
    <n v="280.60000000000002"/>
    <n v="1.2186788952287606"/>
    <n v="1.9087669280114041"/>
    <n v="275.41016921997067"/>
    <n v="162.94595042722864"/>
    <n v="1.690193395404253"/>
    <n v="306.05714285714288"/>
    <n v="435.98259467224477"/>
    <n v="0.70199394791717562"/>
    <n v="214.85026200253674"/>
  </r>
  <r>
    <x v="1"/>
    <x v="13"/>
    <x v="6"/>
    <x v="0"/>
    <n v="0"/>
    <n v="288.57142857142856"/>
    <n v="224.28571428571428"/>
    <n v="2020"/>
    <n v="1120"/>
    <n v="0"/>
    <n v="0"/>
    <n v="0"/>
    <n v="280"/>
    <n v="1.286624203821656"/>
    <n v="1.8035714285714286"/>
    <n v="199.15157318115234"/>
    <n v="145.704202432892"/>
    <n v="1.3668210652529187"/>
    <n v="288.57142857142856"/>
    <n v="432.33584828728431"/>
    <n v="0.6674705086673145"/>
    <n v="192.61291821542503"/>
  </r>
  <r>
    <x v="1"/>
    <x v="13"/>
    <x v="6"/>
    <x v="1"/>
    <n v="0"/>
    <n v="282.14285714285717"/>
    <n v="244.28571428571428"/>
    <n v="1975"/>
    <n v="1445"/>
    <n v="0"/>
    <n v="0"/>
    <n v="0"/>
    <n v="361.25"/>
    <n v="1.1549707602339183"/>
    <n v="1.3667820069204153"/>
    <n v="194.6320865303278"/>
    <n v="152.15034321551269"/>
    <n v="1.2792089877486641"/>
    <n v="282.14285714285717"/>
    <n v="405.87207696162454"/>
    <n v="0.69515217517546535"/>
    <n v="196.13222085307774"/>
  </r>
  <r>
    <x v="1"/>
    <x v="13"/>
    <x v="6"/>
    <x v="2"/>
    <n v="0"/>
    <n v="85.714285714285708"/>
    <n v="42.857142857142854"/>
    <n v="600"/>
    <n v="0"/>
    <n v="0"/>
    <n v="0"/>
    <n v="0"/>
    <n v="0"/>
    <n v="2"/>
    <s v=""/>
    <n v="47.4609375"/>
    <n v="31.091832056799937"/>
    <n v="1.5264760665533075"/>
    <n v="85.714285714285708"/>
    <n v="226.77868380553633"/>
    <n v="0.3779644730092272"/>
    <n v="32.396954829362329"/>
  </r>
  <r>
    <x v="1"/>
    <x v="13"/>
    <x v="6"/>
    <x v="3"/>
    <n v="0"/>
    <n v="211.42857142857142"/>
    <n v="213.57142857142858"/>
    <n v="1480"/>
    <n v="1510"/>
    <n v="0"/>
    <n v="0"/>
    <n v="0"/>
    <n v="377.5"/>
    <n v="0.98996655518394638"/>
    <n v="0.98013245033112584"/>
    <n v="158.33865031599998"/>
    <n v="128.917131239002"/>
    <n v="1.2282203985942943"/>
    <n v="211.42857142857142"/>
    <n v="422.50950961402714"/>
    <n v="0.50041139102813714"/>
    <n v="105.80126553166328"/>
  </r>
  <r>
    <x v="1"/>
    <x v="13"/>
    <x v="6"/>
    <x v="4"/>
    <n v="0"/>
    <n v="205.71428571428572"/>
    <n v="164.64285714285714"/>
    <n v="1440"/>
    <n v="865"/>
    <n v="0"/>
    <n v="0"/>
    <n v="0"/>
    <n v="216.25"/>
    <n v="1.2494577006507592"/>
    <n v="1.6647398843930636"/>
    <n v="129.24983002245426"/>
    <n v="102.64063177067018"/>
    <n v="1.2592462438387653"/>
    <n v="205.71428571428572"/>
    <n v="265.76036466819397"/>
    <n v="0.77405931456755517"/>
    <n v="159.23505899675422"/>
  </r>
  <r>
    <x v="1"/>
    <x v="13"/>
    <x v="6"/>
    <x v="5"/>
    <n v="0"/>
    <n v="234.28571428571428"/>
    <n v="233.21428571428572"/>
    <n v="1640"/>
    <n v="1625"/>
    <n v="0"/>
    <n v="0"/>
    <n v="0"/>
    <n v="406.25"/>
    <n v="1.004594180704441"/>
    <n v="1.0092307692307692"/>
    <n v="176.42261780798435"/>
    <n v="141.19266849450915"/>
    <n v="1.249516845946185"/>
    <n v="234.28571428571428"/>
    <n v="419.79586876072455"/>
    <n v="0.55809437805414075"/>
    <n v="130.75354000125583"/>
  </r>
  <r>
    <x v="1"/>
    <x v="13"/>
    <x v="6"/>
    <x v="6"/>
    <n v="0"/>
    <n v="96.428571428571431"/>
    <n v="48.214285714285715"/>
    <n v="675"/>
    <n v="0"/>
    <n v="0"/>
    <n v="0"/>
    <n v="0"/>
    <n v="0"/>
    <n v="2"/>
    <s v=""/>
    <n v="53.3935546875"/>
    <n v="34.97831106389993"/>
    <n v="1.5264760665533075"/>
    <n v="96.428571428571431"/>
    <n v="255.12601928122837"/>
    <n v="0.37796447300922725"/>
    <n v="36.446574183032631"/>
  </r>
  <r>
    <x v="1"/>
    <x v="13"/>
    <x v="6"/>
    <x v="7"/>
    <n v="0"/>
    <n v="245.71428571428572"/>
    <n v="198.57142857142858"/>
    <n v="1720"/>
    <n v="1060"/>
    <n v="0"/>
    <n v="0"/>
    <n v="0"/>
    <n v="265"/>
    <n v="1.2374100719424459"/>
    <n v="1.6226415094339623"/>
    <n v="180.50901889801025"/>
    <n v="129.20534448388574"/>
    <n v="1.3970708380451167"/>
    <n v="245.71428571428572"/>
    <n v="445.67765417235296"/>
    <n v="0.55132736275636296"/>
    <n v="135.46900913442062"/>
  </r>
  <r>
    <x v="1"/>
    <x v="13"/>
    <x v="6"/>
    <x v="8"/>
    <n v="0"/>
    <n v="0"/>
    <n v="0"/>
    <n v="0"/>
    <n v="0"/>
    <n v="0"/>
    <n v="0"/>
    <n v="0"/>
    <n v="0"/>
    <s v=""/>
    <s v=""/>
    <n v="0"/>
    <n v="0"/>
    <s v=""/>
    <n v="0"/>
    <n v="0"/>
    <s v=""/>
    <s v=""/>
  </r>
  <r>
    <x v="1"/>
    <x v="13"/>
    <x v="6"/>
    <x v="9"/>
    <n v="0"/>
    <n v="220"/>
    <n v="222.85714285714286"/>
    <n v="1540"/>
    <n v="1580"/>
    <n v="0"/>
    <n v="0"/>
    <n v="0"/>
    <n v="395"/>
    <n v="0.98717948717948711"/>
    <n v="0.97468354430379744"/>
    <n v="159.31444466114044"/>
    <n v="133.14541235621218"/>
    <n v="1.1965447539034739"/>
    <n v="220"/>
    <n v="411.33927602406266"/>
    <n v="0.53483830215894668"/>
    <n v="117.66442647496827"/>
  </r>
  <r>
    <x v="1"/>
    <x v="13"/>
    <x v="6"/>
    <x v="10"/>
    <n v="0"/>
    <n v="347.85714285714283"/>
    <n v="280.71428571428572"/>
    <n v="2435"/>
    <n v="1495"/>
    <n v="0"/>
    <n v="0"/>
    <n v="0"/>
    <n v="373.75"/>
    <n v="1.2391857506361321"/>
    <n v="1.6287625418060201"/>
    <n v="224.04059730470181"/>
    <n v="176.01289413896458"/>
    <n v="1.2728646864235906"/>
    <n v="347.85714285714283"/>
    <n v="448.81192370205906"/>
    <n v="0.77506216855340404"/>
    <n v="269.6109114896484"/>
  </r>
  <r>
    <x v="1"/>
    <x v="13"/>
    <x v="6"/>
    <x v="11"/>
    <n v="0"/>
    <n v="137.14285714285714"/>
    <n v="126.42857142857143"/>
    <n v="960"/>
    <n v="810"/>
    <n v="0"/>
    <n v="0"/>
    <n v="0"/>
    <n v="202.5"/>
    <n v="1.0847457627118644"/>
    <n v="1.1851851851851851"/>
    <n v="77.81972274184227"/>
    <n v="74.045895231691574"/>
    <n v="1.0509660596086021"/>
    <n v="137.14285714285714"/>
    <n v="244.24811740757156"/>
    <n v="0.56148992507487705"/>
    <n v="77.004332581697426"/>
  </r>
  <r>
    <x v="1"/>
    <x v="13"/>
    <x v="6"/>
    <x v="12"/>
    <n v="0"/>
    <n v="250.71428571428572"/>
    <n v="157.85714285714286"/>
    <n v="1755"/>
    <n v="455"/>
    <n v="0"/>
    <n v="0"/>
    <n v="0"/>
    <n v="113.75"/>
    <n v="1.588235294117647"/>
    <n v="3.8571428571428572"/>
    <n v="132.14322410523891"/>
    <n v="102.17454967554097"/>
    <n v="1.2933086030216385"/>
    <n v="250.71428571428572"/>
    <n v="360.28262715342163"/>
    <n v="0.69588225137350945"/>
    <n v="174.46762159435843"/>
  </r>
  <r>
    <x v="1"/>
    <x v="13"/>
    <x v="6"/>
    <x v="13"/>
    <n v="0"/>
    <n v="139.28571428571428"/>
    <n v="69.642857142857139"/>
    <n v="975"/>
    <n v="0"/>
    <n v="0"/>
    <n v="0"/>
    <n v="0"/>
    <n v="0"/>
    <n v="2"/>
    <s v=""/>
    <n v="83.056640625"/>
    <n v="51.387889093877675"/>
    <n v="1.6162687763505608"/>
    <n v="139.28571428571428"/>
    <n v="282.05242673760392"/>
    <n v="0.49382916465843107"/>
    <n v="68.783347934567175"/>
  </r>
  <r>
    <x v="1"/>
    <x v="13"/>
    <x v="6"/>
    <x v="14"/>
    <n v="0"/>
    <n v="331.42857142857144"/>
    <n v="278.21428571428572"/>
    <n v="2320"/>
    <n v="1575"/>
    <n v="0"/>
    <n v="0"/>
    <n v="0"/>
    <n v="393.75"/>
    <n v="1.1912708600770219"/>
    <n v="1.4730158730158731"/>
    <n v="220.55260978639126"/>
    <n v="173.48965775414487"/>
    <n v="1.2712723780857307"/>
    <n v="331.42857142857144"/>
    <n v="448.23463243516301"/>
    <n v="0.73940866556426221"/>
    <n v="245.06115772986976"/>
  </r>
  <r>
    <x v="1"/>
    <x v="13"/>
    <x v="6"/>
    <x v="15"/>
    <n v="0"/>
    <n v="34.285714285714285"/>
    <n v="17.142857142857142"/>
    <n v="240"/>
    <n v="0"/>
    <n v="0"/>
    <n v="0"/>
    <n v="0"/>
    <n v="0"/>
    <n v="2"/>
    <s v=""/>
    <n v="25.3125"/>
    <n v="13.357972291069604"/>
    <n v="1.8949358067558297"/>
    <n v="34.285714285714285"/>
    <n v="90.711473522214533"/>
    <n v="0.3779644730092272"/>
    <n v="12.958781931744932"/>
  </r>
  <r>
    <x v="1"/>
    <x v="13"/>
    <x v="6"/>
    <x v="16"/>
    <n v="0"/>
    <n v="210.71428571428572"/>
    <n v="211.07142857142858"/>
    <n v="1475"/>
    <n v="1480"/>
    <n v="0"/>
    <n v="0"/>
    <n v="0"/>
    <n v="370"/>
    <n v="0.99830795262267347"/>
    <n v="0.9966216216216216"/>
    <n v="149.43614780902863"/>
    <n v="125.89307525443286"/>
    <n v="1.1870084792750886"/>
    <n v="210.71428571428572"/>
    <n v="382.1041368901565"/>
    <n v="0.55145774507764556"/>
    <n v="116.20002485564675"/>
  </r>
  <r>
    <x v="1"/>
    <x v="13"/>
    <x v="6"/>
    <x v="17"/>
    <n v="0"/>
    <n v="60"/>
    <n v="92.5"/>
    <n v="420"/>
    <n v="875"/>
    <n v="0"/>
    <n v="0"/>
    <n v="0"/>
    <n v="218.75"/>
    <n v="0.64864864864864868"/>
    <n v="0.48"/>
    <n v="34.433096274733543"/>
    <n v="47.750487300128363"/>
    <n v="0.72110460482444083"/>
    <n v="60"/>
    <n v="158.74507866387543"/>
    <n v="0.37796447300922725"/>
    <n v="22.677868380553637"/>
  </r>
  <r>
    <x v="1"/>
    <x v="13"/>
    <x v="6"/>
    <x v="18"/>
    <n v="0"/>
    <n v="51.428571428571431"/>
    <n v="25.714285714285715"/>
    <n v="360"/>
    <n v="0"/>
    <n v="0"/>
    <n v="0"/>
    <n v="0"/>
    <n v="0"/>
    <n v="2"/>
    <s v=""/>
    <n v="21.357421875"/>
    <n v="17.368540666212375"/>
    <n v="1.229661275834609"/>
    <n v="51.428571428571431"/>
    <n v="136.0672102833218"/>
    <n v="0.37796447300922725"/>
    <n v="19.438172897617402"/>
  </r>
  <r>
    <x v="1"/>
    <x v="13"/>
    <x v="6"/>
    <x v="19"/>
    <n v="0"/>
    <n v="240"/>
    <n v="184.28571428571428"/>
    <n v="1680"/>
    <n v="900"/>
    <n v="0"/>
    <n v="0"/>
    <n v="0"/>
    <n v="225"/>
    <n v="1.3023255813953489"/>
    <n v="1.8666666666666667"/>
    <n v="153.86682987213135"/>
    <n v="118.10034510907644"/>
    <n v="1.3028482662774719"/>
    <n v="240"/>
    <n v="411.33927602406266"/>
    <n v="0.58345996599157823"/>
    <n v="140.03039183797878"/>
  </r>
  <r>
    <x v="1"/>
    <x v="13"/>
    <x v="6"/>
    <x v="20"/>
    <n v="0"/>
    <n v="202.85714285714286"/>
    <n v="147.14285714285714"/>
    <n v="1420"/>
    <n v="640"/>
    <n v="0"/>
    <n v="0"/>
    <n v="0"/>
    <n v="160"/>
    <n v="1.3786407766990292"/>
    <n v="2.21875"/>
    <n v="139.39590454101562"/>
    <n v="97.522305301994109"/>
    <n v="1.4293745836847573"/>
    <n v="202.85714285714286"/>
    <n v="384.78194195822505"/>
    <n v="0.527200267831609"/>
    <n v="106.94634004584069"/>
  </r>
  <r>
    <x v="1"/>
    <x v="13"/>
    <x v="6"/>
    <x v="21"/>
    <n v="0"/>
    <n v="306.05714285714288"/>
    <n v="233.20000000000002"/>
    <n v="2142.4"/>
    <n v="1122.4000000000001"/>
    <n v="0"/>
    <n v="0"/>
    <n v="0"/>
    <n v="280.60000000000002"/>
    <n v="1.3124234256309728"/>
    <n v="1.9087669280114041"/>
    <n v="206.55762691497802"/>
    <n v="151.70829867362667"/>
    <n v="1.3615446796312038"/>
    <n v="306.05714285714288"/>
    <n v="435.98259467224477"/>
    <n v="0.70199394791717562"/>
    <n v="214.85026200253674"/>
  </r>
  <r>
    <x v="2"/>
    <x v="14"/>
    <x v="0"/>
    <x v="0"/>
    <n v="0"/>
    <n v="288.57142857142856"/>
    <n v="209.33333333333334"/>
    <n v="2020"/>
    <n v="1120"/>
    <n v="0"/>
    <n v="0"/>
    <n v="0"/>
    <n v="280"/>
    <n v="1.3785259326660599"/>
    <n v="1.8035714285714286"/>
    <n v="149.36367988586426"/>
    <n v="135.65563674786497"/>
    <n v="1.101050302564851"/>
    <n v="288.57142857142856"/>
    <n v="432.33584828728431"/>
    <n v="0.6674705086673145"/>
    <n v="192.61291821542503"/>
  </r>
  <r>
    <x v="2"/>
    <x v="14"/>
    <x v="0"/>
    <x v="1"/>
    <n v="0"/>
    <n v="282.14285714285717"/>
    <n v="228"/>
    <n v="1975"/>
    <n v="1445"/>
    <n v="0"/>
    <n v="0"/>
    <n v="0"/>
    <n v="361.25"/>
    <n v="1.2374686716791981"/>
    <n v="1.3667820069204153"/>
    <n v="145.97406489774585"/>
    <n v="141.65721609720146"/>
    <n v="1.030473906797535"/>
    <n v="282.14285714285717"/>
    <n v="405.87207696162454"/>
    <n v="0.69515217517546535"/>
    <n v="196.13222085307774"/>
  </r>
  <r>
    <x v="2"/>
    <x v="14"/>
    <x v="0"/>
    <x v="2"/>
    <n v="0"/>
    <n v="85.714285714285708"/>
    <n v="40"/>
    <n v="600"/>
    <n v="0"/>
    <n v="0"/>
    <n v="0"/>
    <n v="0"/>
    <n v="0"/>
    <n v="2.1428571428571428"/>
    <s v=""/>
    <n v="35.595703125"/>
    <n v="28.94756777702063"/>
    <n v="1.2296612758346088"/>
    <n v="85.714285714285708"/>
    <n v="226.77868380553633"/>
    <n v="0.3779644730092272"/>
    <n v="32.396954829362329"/>
  </r>
  <r>
    <x v="2"/>
    <x v="14"/>
    <x v="0"/>
    <x v="3"/>
    <n v="0"/>
    <n v="211.42857142857142"/>
    <n v="199.33333333333334"/>
    <n v="1480"/>
    <n v="1510"/>
    <n v="0"/>
    <n v="0"/>
    <n v="0"/>
    <n v="377.5"/>
    <n v="1.0606784519827996"/>
    <n v="0.98013245033112584"/>
    <n v="118.75398773699999"/>
    <n v="120.02629460182945"/>
    <n v="0.98939976553429265"/>
    <n v="211.42857142857142"/>
    <n v="422.50950961402714"/>
    <n v="0.50041139102813714"/>
    <n v="105.80126553166328"/>
  </r>
  <r>
    <x v="2"/>
    <x v="14"/>
    <x v="0"/>
    <x v="4"/>
    <n v="0"/>
    <n v="205.71428571428572"/>
    <n v="153.66666666666666"/>
    <n v="1440"/>
    <n v="865"/>
    <n v="0"/>
    <n v="0"/>
    <n v="0"/>
    <n v="216.25"/>
    <n v="1.3387046792686708"/>
    <n v="1.6647398843930636"/>
    <n v="96.937372516840696"/>
    <n v="95.561967510623958"/>
    <n v="1.0143928075367832"/>
    <n v="205.71428571428572"/>
    <n v="265.76036466819397"/>
    <n v="0.77405931456755517"/>
    <n v="159.23505899675422"/>
  </r>
  <r>
    <x v="2"/>
    <x v="14"/>
    <x v="0"/>
    <x v="5"/>
    <n v="0"/>
    <n v="234.28571428571428"/>
    <n v="217.66666666666666"/>
    <n v="1640"/>
    <n v="1625"/>
    <n v="0"/>
    <n v="0"/>
    <n v="0"/>
    <n v="406.25"/>
    <n v="1.0763509078976154"/>
    <n v="1.0092307692307692"/>
    <n v="132.31696335598826"/>
    <n v="131.45524308109472"/>
    <n v="1.0065552370122046"/>
    <n v="234.28571428571428"/>
    <n v="419.79586876072455"/>
    <n v="0.55809437805414075"/>
    <n v="130.75354000125583"/>
  </r>
  <r>
    <x v="2"/>
    <x v="14"/>
    <x v="0"/>
    <x v="6"/>
    <n v="0"/>
    <n v="96.428571428571431"/>
    <n v="45"/>
    <n v="675"/>
    <n v="0"/>
    <n v="0"/>
    <n v="0"/>
    <n v="0"/>
    <n v="0"/>
    <n v="2.1428571428571428"/>
    <s v=""/>
    <n v="40.045166015625"/>
    <n v="32.566013749148212"/>
    <n v="1.2296612758346088"/>
    <n v="96.428571428571431"/>
    <n v="255.12601928122837"/>
    <n v="0.37796447300922725"/>
    <n v="36.446574183032631"/>
  </r>
  <r>
    <x v="2"/>
    <x v="14"/>
    <x v="0"/>
    <x v="7"/>
    <n v="0"/>
    <n v="245.71428571428572"/>
    <n v="185.33333333333334"/>
    <n v="1720"/>
    <n v="1060"/>
    <n v="0"/>
    <n v="0"/>
    <n v="0"/>
    <n v="265"/>
    <n v="1.3257965056526206"/>
    <n v="1.6226415094339623"/>
    <n v="135.38176417350769"/>
    <n v="120.29463107120397"/>
    <n v="1.1254181750918997"/>
    <n v="245.71428571428572"/>
    <n v="445.67765417235296"/>
    <n v="0.55132736275636296"/>
    <n v="135.46900913442062"/>
  </r>
  <r>
    <x v="2"/>
    <x v="14"/>
    <x v="0"/>
    <x v="8"/>
    <n v="0"/>
    <n v="0"/>
    <n v="0"/>
    <n v="0"/>
    <n v="0"/>
    <n v="0"/>
    <n v="0"/>
    <n v="0"/>
    <n v="0"/>
    <s v=""/>
    <s v=""/>
    <n v="0"/>
    <n v="0"/>
    <s v=""/>
    <n v="0"/>
    <n v="0"/>
    <s v=""/>
    <s v=""/>
  </r>
  <r>
    <x v="2"/>
    <x v="14"/>
    <x v="0"/>
    <x v="9"/>
    <n v="0"/>
    <n v="220"/>
    <n v="208"/>
    <n v="1540"/>
    <n v="1580"/>
    <n v="0"/>
    <n v="0"/>
    <n v="0"/>
    <n v="395"/>
    <n v="1.0576923076923077"/>
    <n v="0.97468354430379744"/>
    <n v="119.48583349585533"/>
    <n v="123.96297012474926"/>
    <n v="0.96388327397779838"/>
    <n v="220"/>
    <n v="411.33927602406266"/>
    <n v="0.53483830215894668"/>
    <n v="117.66442647496827"/>
  </r>
  <r>
    <x v="2"/>
    <x v="14"/>
    <x v="0"/>
    <x v="10"/>
    <n v="0"/>
    <n v="347.85714285714283"/>
    <n v="262"/>
    <n v="2435"/>
    <n v="1495"/>
    <n v="0"/>
    <n v="0"/>
    <n v="0"/>
    <n v="373.75"/>
    <n v="1.3276990185387132"/>
    <n v="1.6287625418060201"/>
    <n v="168.03044797852635"/>
    <n v="163.87407385351875"/>
    <n v="1.0253632196190035"/>
    <n v="347.85714285714283"/>
    <n v="448.81192370205906"/>
    <n v="0.77506216855340404"/>
    <n v="269.6109114896484"/>
  </r>
  <r>
    <x v="2"/>
    <x v="14"/>
    <x v="0"/>
    <x v="11"/>
    <n v="0"/>
    <n v="137.14285714285714"/>
    <n v="118"/>
    <n v="960"/>
    <n v="810"/>
    <n v="0"/>
    <n v="0"/>
    <n v="0"/>
    <n v="202.5"/>
    <n v="1.1622276029055689"/>
    <n v="1.1851851851851851"/>
    <n v="58.364792056381702"/>
    <n v="68.939281767436981"/>
    <n v="0.84661154801804062"/>
    <n v="137.14285714285714"/>
    <n v="244.24811740757156"/>
    <n v="0.56148992507487705"/>
    <n v="77.004332581697426"/>
  </r>
  <r>
    <x v="2"/>
    <x v="14"/>
    <x v="0"/>
    <x v="12"/>
    <n v="0"/>
    <n v="250.71428571428572"/>
    <n v="147.33333333333334"/>
    <n v="1755"/>
    <n v="455"/>
    <n v="0"/>
    <n v="0"/>
    <n v="0"/>
    <n v="113.75"/>
    <n v="1.7016806722689075"/>
    <n v="3.8571428571428572"/>
    <n v="99.107418078929186"/>
    <n v="95.128029008262288"/>
    <n v="1.0418319302118755"/>
    <n v="250.71428571428572"/>
    <n v="360.28262715342163"/>
    <n v="0.69588225137350945"/>
    <n v="174.46762159435843"/>
  </r>
  <r>
    <x v="2"/>
    <x v="14"/>
    <x v="0"/>
    <x v="13"/>
    <n v="0"/>
    <n v="139.28571428571428"/>
    <n v="65"/>
    <n v="975"/>
    <n v="0"/>
    <n v="0"/>
    <n v="0"/>
    <n v="0"/>
    <n v="0"/>
    <n v="2.1428571428571428"/>
    <s v=""/>
    <n v="62.29248046875"/>
    <n v="47.843896742575765"/>
    <n v="1.3019942920601741"/>
    <n v="139.28571428571428"/>
    <n v="282.05242673760392"/>
    <n v="0.49382916465843107"/>
    <n v="68.783347934567175"/>
  </r>
  <r>
    <x v="2"/>
    <x v="14"/>
    <x v="0"/>
    <x v="14"/>
    <n v="0"/>
    <n v="331.42857142857144"/>
    <n v="259.66666666666669"/>
    <n v="2320"/>
    <n v="1575"/>
    <n v="0"/>
    <n v="0"/>
    <n v="0"/>
    <n v="393.75"/>
    <n v="1.2763616357968091"/>
    <n v="1.4730158730158731"/>
    <n v="165.41445733979344"/>
    <n v="161.5248537711004"/>
    <n v="1.0240805267912829"/>
    <n v="331.42857142857144"/>
    <n v="448.23463243516301"/>
    <n v="0.73940866556426221"/>
    <n v="245.06115772986976"/>
  </r>
  <r>
    <x v="2"/>
    <x v="14"/>
    <x v="0"/>
    <x v="15"/>
    <n v="0"/>
    <n v="34.285714285714285"/>
    <n v="16"/>
    <n v="240"/>
    <n v="0"/>
    <n v="0"/>
    <n v="0"/>
    <n v="0"/>
    <n v="0"/>
    <n v="2.1428571428571428"/>
    <s v=""/>
    <n v="18.984375"/>
    <n v="12.436732822719977"/>
    <n v="1.5264760665533073"/>
    <n v="34.285714285714285"/>
    <n v="90.711473522214533"/>
    <n v="0.3779644730092272"/>
    <n v="12.958781931744932"/>
  </r>
  <r>
    <x v="2"/>
    <x v="14"/>
    <x v="0"/>
    <x v="16"/>
    <n v="0"/>
    <n v="210.71428571428572"/>
    <n v="197"/>
    <n v="1475"/>
    <n v="1480"/>
    <n v="0"/>
    <n v="0"/>
    <n v="0"/>
    <n v="370"/>
    <n v="1.069615663524293"/>
    <n v="0.9966216216216216"/>
    <n v="112.07711085677147"/>
    <n v="117.21079420240301"/>
    <n v="0.95620127497159912"/>
    <n v="210.71428571428572"/>
    <n v="382.1041368901565"/>
    <n v="0.55145774507764556"/>
    <n v="116.20002485564675"/>
  </r>
  <r>
    <x v="2"/>
    <x v="14"/>
    <x v="0"/>
    <x v="17"/>
    <n v="0"/>
    <n v="60"/>
    <n v="86.333333333333329"/>
    <n v="420"/>
    <n v="875"/>
    <n v="0"/>
    <n v="0"/>
    <n v="0"/>
    <n v="218.75"/>
    <n v="0.69498069498069504"/>
    <n v="0.48"/>
    <n v="25.824822206050158"/>
    <n v="44.457350244947094"/>
    <n v="0.58088982055302185"/>
    <n v="60"/>
    <n v="158.74507866387543"/>
    <n v="0.37796447300922725"/>
    <n v="22.677868380553637"/>
  </r>
  <r>
    <x v="2"/>
    <x v="14"/>
    <x v="0"/>
    <x v="18"/>
    <n v="0"/>
    <n v="51.428571428571431"/>
    <n v="24"/>
    <n v="360"/>
    <n v="0"/>
    <n v="0"/>
    <n v="0"/>
    <n v="0"/>
    <n v="0"/>
    <n v="2.1428571428571428"/>
    <s v=""/>
    <n v="16.01806640625"/>
    <n v="16.170710275439106"/>
    <n v="0.9905604722001019"/>
    <n v="51.428571428571431"/>
    <n v="136.0672102833218"/>
    <n v="0.37796447300922725"/>
    <n v="19.438172897617402"/>
  </r>
  <r>
    <x v="2"/>
    <x v="14"/>
    <x v="0"/>
    <x v="19"/>
    <n v="0"/>
    <n v="240"/>
    <n v="172"/>
    <n v="1680"/>
    <n v="900"/>
    <n v="0"/>
    <n v="0"/>
    <n v="0"/>
    <n v="225"/>
    <n v="1.3953488372093024"/>
    <n v="1.8666666666666667"/>
    <n v="115.40012240409851"/>
    <n v="109.95549372224359"/>
    <n v="1.0495166589457412"/>
    <n v="240"/>
    <n v="411.33927602406266"/>
    <n v="0.58345996599157823"/>
    <n v="140.03039183797878"/>
  </r>
  <r>
    <x v="2"/>
    <x v="14"/>
    <x v="0"/>
    <x v="20"/>
    <n v="0"/>
    <n v="202.85714285714286"/>
    <n v="137.33333333333334"/>
    <n v="1420"/>
    <n v="640"/>
    <n v="0"/>
    <n v="0"/>
    <n v="0"/>
    <n v="160"/>
    <n v="1.4771151178918169"/>
    <n v="2.21875"/>
    <n v="104.54692840576172"/>
    <n v="90.796629074270371"/>
    <n v="1.1514406368571657"/>
    <n v="202.85714285714286"/>
    <n v="384.78194195822505"/>
    <n v="0.527200267831609"/>
    <n v="106.94634004584069"/>
  </r>
  <r>
    <x v="2"/>
    <x v="14"/>
    <x v="0"/>
    <x v="21"/>
    <n v="0"/>
    <n v="306.05714285714288"/>
    <n v="217.65333333333334"/>
    <n v="2142.4"/>
    <n v="1122.4000000000001"/>
    <n v="0"/>
    <n v="0"/>
    <n v="0"/>
    <n v="280.60000000000002"/>
    <n v="1.4061679560331852"/>
    <n v="1.9087669280114041"/>
    <n v="154.9182201862335"/>
    <n v="141.24565738579034"/>
    <n v="1.0967998808140254"/>
    <n v="306.05714285714288"/>
    <n v="435.98259467224477"/>
    <n v="0.70199394791717562"/>
    <n v="214.85026200253674"/>
  </r>
  <r>
    <x v="2"/>
    <x v="15"/>
    <x v="1"/>
    <x v="0"/>
    <n v="0"/>
    <n v="245.71428571428572"/>
    <n v="196.25"/>
    <n v="1720"/>
    <n v="1420"/>
    <n v="0"/>
    <n v="0"/>
    <n v="0"/>
    <n v="355"/>
    <n v="1.2520473157415832"/>
    <n v="1.2112676056338028"/>
    <n v="112.02275991439819"/>
    <n v="126.3000755928398"/>
    <n v="0.88695718817724112"/>
    <n v="245.71428571428572"/>
    <n v="445.67765417235296"/>
    <n v="0.55132736275636296"/>
    <n v="135.46900913442062"/>
  </r>
  <r>
    <x v="2"/>
    <x v="15"/>
    <x v="1"/>
    <x v="1"/>
    <n v="0"/>
    <n v="239.28571428571428"/>
    <n v="213.75"/>
    <n v="1675"/>
    <n v="1360"/>
    <n v="385"/>
    <n v="0"/>
    <n v="0"/>
    <n v="436.25"/>
    <n v="1.1194653299916457"/>
    <n v="1.2316176470588236"/>
    <n v="109.48054867330939"/>
    <n v="131.88775291808412"/>
    <n v="0.83010398047579204"/>
    <n v="239.28571428571428"/>
    <n v="419.28936479306441"/>
    <n v="0.57069349804236291"/>
    <n v="136.55880131727969"/>
  </r>
  <r>
    <x v="2"/>
    <x v="15"/>
    <x v="1"/>
    <x v="2"/>
    <n v="0"/>
    <n v="85.714285714285708"/>
    <n v="37.5"/>
    <n v="600"/>
    <n v="0"/>
    <n v="0"/>
    <n v="0"/>
    <n v="0"/>
    <n v="0"/>
    <n v="2.2857142857142856"/>
    <s v=""/>
    <n v="26.69677734375"/>
    <n v="26.951183792398517"/>
    <n v="0.99056047220010157"/>
    <n v="85.714285714285708"/>
    <n v="226.77868380553633"/>
    <n v="0.3779644730092272"/>
    <n v="32.396954829362329"/>
  </r>
  <r>
    <x v="2"/>
    <x v="15"/>
    <x v="1"/>
    <x v="3"/>
    <n v="360"/>
    <n v="211.42857142857142"/>
    <n v="209.375"/>
    <n v="1480"/>
    <n v="1480"/>
    <n v="390"/>
    <n v="0"/>
    <n v="0"/>
    <n v="467.5"/>
    <n v="1.0098081023454157"/>
    <n v="1"/>
    <n v="179.06549080274999"/>
    <n v="136.57620531894466"/>
    <n v="1.3111031338481007"/>
    <n v="211.42857142857142"/>
    <n v="422.50950961402714"/>
    <n v="0.50041139102813714"/>
    <n v="105.80126553166328"/>
  </r>
  <r>
    <x v="2"/>
    <x v="15"/>
    <x v="1"/>
    <x v="4"/>
    <n v="0"/>
    <n v="154.28571428571428"/>
    <n v="144.0625"/>
    <n v="1080"/>
    <n v="840"/>
    <n v="385"/>
    <n v="0"/>
    <n v="0"/>
    <n v="306.25"/>
    <n v="1.0709637434149364"/>
    <n v="1.2857142857142858"/>
    <n v="72.703029387630522"/>
    <n v="88.971486992649886"/>
    <n v="0.81714976162685315"/>
    <n v="154.28571428571428"/>
    <n v="265.76036466819397"/>
    <n v="0.58054448592566632"/>
    <n v="89.569720685674227"/>
  </r>
  <r>
    <x v="2"/>
    <x v="15"/>
    <x v="1"/>
    <x v="5"/>
    <n v="0"/>
    <n v="234.28571428571428"/>
    <n v="204.0625"/>
    <n v="1640"/>
    <n v="1040"/>
    <n v="585"/>
    <n v="0"/>
    <n v="0"/>
    <n v="406.25"/>
    <n v="1.1481076350907897"/>
    <n v="1.5769230769230769"/>
    <n v="99.237722516991198"/>
    <n v="122.38936424791576"/>
    <n v="0.81083616314872042"/>
    <n v="234.28571428571428"/>
    <n v="419.79586876072455"/>
    <n v="0.55809437805414075"/>
    <n v="130.75354000125583"/>
  </r>
  <r>
    <x v="2"/>
    <x v="15"/>
    <x v="1"/>
    <x v="6"/>
    <n v="0"/>
    <n v="96.428571428571431"/>
    <n v="42.1875"/>
    <n v="675"/>
    <n v="0"/>
    <n v="0"/>
    <n v="0"/>
    <n v="0"/>
    <n v="0"/>
    <n v="2.2857142857142856"/>
    <s v=""/>
    <n v="30.03387451171875"/>
    <n v="30.320081766448336"/>
    <n v="0.99056047220010146"/>
    <n v="96.428571428571431"/>
    <n v="255.12601928122837"/>
    <n v="0.37796447300922725"/>
    <n v="36.446574183032631"/>
  </r>
  <r>
    <x v="2"/>
    <x v="15"/>
    <x v="1"/>
    <x v="7"/>
    <n v="0"/>
    <n v="245.71428571428572"/>
    <n v="173.75"/>
    <n v="1720"/>
    <n v="1060"/>
    <n v="0"/>
    <n v="0"/>
    <n v="0"/>
    <n v="265"/>
    <n v="1.4141829393627956"/>
    <n v="1.6226415094339623"/>
    <n v="101.53632313013077"/>
    <n v="111.99844961801749"/>
    <n v="0.9065868632684746"/>
    <n v="245.71428571428572"/>
    <n v="445.67765417235296"/>
    <n v="0.55132736275636296"/>
    <n v="135.46900913442062"/>
  </r>
  <r>
    <x v="2"/>
    <x v="15"/>
    <x v="1"/>
    <x v="8"/>
    <n v="0"/>
    <n v="0"/>
    <n v="0"/>
    <n v="0"/>
    <n v="0"/>
    <n v="0"/>
    <n v="0"/>
    <n v="0"/>
    <n v="0"/>
    <s v=""/>
    <s v=""/>
    <n v="0"/>
    <n v="0"/>
    <s v=""/>
    <n v="0"/>
    <n v="0"/>
    <s v=""/>
    <s v=""/>
  </r>
  <r>
    <x v="2"/>
    <x v="15"/>
    <x v="1"/>
    <x v="9"/>
    <n v="0"/>
    <n v="151.42857142857142"/>
    <n v="195"/>
    <n v="1060"/>
    <n v="1540"/>
    <n v="520"/>
    <n v="0"/>
    <n v="0"/>
    <n v="515"/>
    <n v="0.77655677655677646"/>
    <n v="0.68831168831168832"/>
    <n v="89.614375121891499"/>
    <n v="115.41379977131828"/>
    <n v="0.77646152625989318"/>
    <n v="151.42857142857142"/>
    <n v="400.64234138978088"/>
    <n v="0.3779644730092272"/>
    <n v="57.234620198540114"/>
  </r>
  <r>
    <x v="2"/>
    <x v="15"/>
    <x v="1"/>
    <x v="10"/>
    <n v="0"/>
    <n v="245"/>
    <n v="245.625"/>
    <n v="1715"/>
    <n v="1760"/>
    <n v="455"/>
    <n v="0"/>
    <n v="0"/>
    <n v="553.75"/>
    <n v="0.99745547073791352"/>
    <n v="0.97443181818181823"/>
    <n v="126.02283598389477"/>
    <n v="152.57241358775883"/>
    <n v="0.8259870380264196"/>
    <n v="245"/>
    <n v="431.48001112450157"/>
    <n v="0.56781309373171951"/>
    <n v="139.11420796427129"/>
  </r>
  <r>
    <x v="2"/>
    <x v="15"/>
    <x v="1"/>
    <x v="11"/>
    <n v="0"/>
    <n v="85.714285714285708"/>
    <n v="110.625"/>
    <n v="600"/>
    <n v="780"/>
    <n v="390"/>
    <n v="0"/>
    <n v="0"/>
    <n v="292.5"/>
    <n v="0.77481840193704599"/>
    <n v="0.76923076923076927"/>
    <n v="43.773594042286277"/>
    <n v="64.184848542096503"/>
    <n v="0.68199263590342152"/>
    <n v="85.714285714285708"/>
    <n v="226.77868380553633"/>
    <n v="0.3779644730092272"/>
    <n v="32.396954829362329"/>
  </r>
  <r>
    <x v="2"/>
    <x v="15"/>
    <x v="1"/>
    <x v="12"/>
    <n v="360"/>
    <n v="182.14285714285714"/>
    <n v="160.625"/>
    <n v="1275"/>
    <n v="840"/>
    <n v="455"/>
    <n v="0"/>
    <n v="0"/>
    <n v="323.75"/>
    <n v="1.1339633129516398"/>
    <n v="1.5178571428571428"/>
    <n v="164.33056355919689"/>
    <n v="113.3950614904511"/>
    <n v="1.4491862467311685"/>
    <n v="182.14285714285714"/>
    <n v="261.59538003784178"/>
    <n v="0.69627704096497722"/>
    <n v="126.82188960433514"/>
  </r>
  <r>
    <x v="2"/>
    <x v="15"/>
    <x v="1"/>
    <x v="13"/>
    <n v="0"/>
    <n v="139.28571428571428"/>
    <n v="60.9375"/>
    <n v="975"/>
    <n v="0"/>
    <n v="0"/>
    <n v="0"/>
    <n v="0"/>
    <n v="0"/>
    <n v="2.2857142857142856"/>
    <s v=""/>
    <n v="46.7193603515625"/>
    <n v="44.544317656880885"/>
    <n v="1.0488287352706958"/>
    <n v="139.28571428571428"/>
    <n v="282.05242673760392"/>
    <n v="0.49382916465843107"/>
    <n v="68.783347934567175"/>
  </r>
  <r>
    <x v="2"/>
    <x v="15"/>
    <x v="1"/>
    <x v="14"/>
    <n v="0"/>
    <n v="245.71428571428572"/>
    <n v="243.4375"/>
    <n v="1720"/>
    <n v="1720"/>
    <n v="455"/>
    <n v="0"/>
    <n v="0"/>
    <n v="543.75"/>
    <n v="1.0093526499174768"/>
    <n v="1"/>
    <n v="124.06084300484508"/>
    <n v="150.38520868343829"/>
    <n v="0.82495375769297796"/>
    <n v="245.71428571428572"/>
    <n v="445.67765417235296"/>
    <n v="0.55132736275636296"/>
    <n v="135.46900913442062"/>
  </r>
  <r>
    <x v="2"/>
    <x v="15"/>
    <x v="1"/>
    <x v="15"/>
    <n v="480"/>
    <n v="102.85714285714286"/>
    <n v="45"/>
    <n v="720"/>
    <n v="0"/>
    <n v="0"/>
    <n v="0"/>
    <n v="0"/>
    <n v="0"/>
    <n v="2.2857142857142856"/>
    <s v=""/>
    <n v="134.23828125"/>
    <n v="44.682475386670326"/>
    <n v="3.0042713634000222"/>
    <n v="102.85714285714286"/>
    <n v="188.83099019266638"/>
    <n v="0.54470477940192219"/>
    <n v="56.026777309911999"/>
  </r>
  <r>
    <x v="2"/>
    <x v="15"/>
    <x v="1"/>
    <x v="16"/>
    <n v="0"/>
    <n v="137.14285714285714"/>
    <n v="184.6875"/>
    <n v="960"/>
    <n v="1475"/>
    <n v="520"/>
    <n v="0"/>
    <n v="0"/>
    <n v="498.75"/>
    <n v="0.74256707759245832"/>
    <n v="0.6508474576271186"/>
    <n v="84.057833142578602"/>
    <n v="109.12729115396142"/>
    <n v="0.77027324928267704"/>
    <n v="137.14285714285714"/>
    <n v="362.84589408885813"/>
    <n v="0.3779644730092272"/>
    <n v="51.835127726979728"/>
  </r>
  <r>
    <x v="2"/>
    <x v="15"/>
    <x v="1"/>
    <x v="17"/>
    <n v="0"/>
    <n v="0"/>
    <n v="80.9375"/>
    <n v="0"/>
    <n v="840"/>
    <n v="455"/>
    <n v="0"/>
    <n v="0"/>
    <n v="323.75"/>
    <n v="0"/>
    <n v="0"/>
    <n v="19.368616654537618"/>
    <n v="41.391326090123158"/>
    <n v="0.46793902211215643"/>
    <n v="0"/>
    <n v="0"/>
    <s v=""/>
    <s v=""/>
  </r>
  <r>
    <x v="2"/>
    <x v="15"/>
    <x v="1"/>
    <x v="18"/>
    <n v="0"/>
    <n v="0"/>
    <n v="22.5"/>
    <n v="0"/>
    <n v="360"/>
    <n v="0"/>
    <n v="0"/>
    <n v="0"/>
    <n v="90"/>
    <n v="0"/>
    <n v="0"/>
    <n v="12.0135498046875"/>
    <n v="15.05548887713296"/>
    <n v="0.79795149149452649"/>
    <n v="0"/>
    <n v="0"/>
    <s v=""/>
    <s v=""/>
  </r>
  <r>
    <x v="2"/>
    <x v="15"/>
    <x v="1"/>
    <x v="19"/>
    <n v="360"/>
    <n v="180"/>
    <n v="183.75"/>
    <n v="1260"/>
    <n v="1680"/>
    <n v="0"/>
    <n v="0"/>
    <n v="0"/>
    <n v="420"/>
    <n v="0.97959183673469385"/>
    <n v="0.75"/>
    <n v="176.55009180307388"/>
    <n v="127.19994243105438"/>
    <n v="1.3879730480127264"/>
    <n v="180"/>
    <n v="344.67375879228172"/>
    <n v="0.5222329678670935"/>
    <n v="94.001934216076833"/>
  </r>
  <r>
    <x v="2"/>
    <x v="15"/>
    <x v="1"/>
    <x v="20"/>
    <n v="690"/>
    <n v="241.42857142857142"/>
    <n v="171.875"/>
    <n v="1690"/>
    <n v="1060"/>
    <n v="0"/>
    <n v="0"/>
    <n v="0"/>
    <n v="265"/>
    <n v="1.4046753246753245"/>
    <n v="1.5943396226415094"/>
    <n v="250.91019630432129"/>
    <n v="132.12099948294139"/>
    <n v="1.8990939917671241"/>
    <n v="241.42857142857142"/>
    <n v="421.9173920500146"/>
    <n v="0.57221763306678808"/>
    <n v="138.14968569755311"/>
  </r>
  <r>
    <x v="2"/>
    <x v="15"/>
    <x v="1"/>
    <x v="21"/>
    <n v="0"/>
    <n v="246.05714285714288"/>
    <n v="204.05"/>
    <n v="1722.4"/>
    <n v="1542.4"/>
    <n v="0"/>
    <n v="0"/>
    <n v="0"/>
    <n v="385.6"/>
    <n v="1.2058669093709526"/>
    <n v="1.116701244813278"/>
    <n v="116.18866513967512"/>
    <n v="131.50457756608066"/>
    <n v="0.88353323732240929"/>
    <n v="246.05714285714288"/>
    <n v="446.46256601997766"/>
    <n v="0.55112603291836271"/>
    <n v="135.60849701408401"/>
  </r>
  <r>
    <x v="2"/>
    <x v="16"/>
    <x v="2"/>
    <x v="0"/>
    <n v="720"/>
    <n v="262.85714285714283"/>
    <n v="227.05882352941177"/>
    <n v="1840"/>
    <n v="2020"/>
    <n v="0"/>
    <n v="0"/>
    <n v="0"/>
    <n v="505"/>
    <n v="1.1576609918578828"/>
    <n v="0.91089108910891092"/>
    <n v="264.01706993579865"/>
    <n v="167.24489796574741"/>
    <n v="1.5786255553808921"/>
    <n v="262.85714285714283"/>
    <n v="463.52685235824566"/>
    <n v="0.56708072362976858"/>
    <n v="149.061218782682"/>
  </r>
  <r>
    <x v="2"/>
    <x v="16"/>
    <x v="2"/>
    <x v="1"/>
    <n v="810"/>
    <n v="258.57142857142856"/>
    <n v="248.8235294117647"/>
    <n v="1810"/>
    <n v="2035"/>
    <n v="385"/>
    <n v="0"/>
    <n v="0"/>
    <n v="605"/>
    <n v="1.0391759540695711"/>
    <n v="0.88943488943488946"/>
    <n v="284.61041150498204"/>
    <n v="178.65411478580245"/>
    <n v="1.5930806399069846"/>
    <n v="258.57142857142856"/>
    <n v="444.98796131388286"/>
    <n v="0.58107511000514245"/>
    <n v="150.24942130132968"/>
  </r>
  <r>
    <x v="2"/>
    <x v="16"/>
    <x v="2"/>
    <x v="2"/>
    <n v="720"/>
    <n v="102.85714285714286"/>
    <n v="77.647058823529406"/>
    <n v="720"/>
    <n v="600"/>
    <n v="0"/>
    <n v="0"/>
    <n v="0"/>
    <n v="150"/>
    <n v="1.3246753246753249"/>
    <n v="1.2"/>
    <n v="200.0225830078125"/>
    <n v="74.74765387568138"/>
    <n v="2.6759713868810593"/>
    <n v="102.85714285714286"/>
    <n v="272.1344205666436"/>
    <n v="0.37796447300922725"/>
    <n v="38.876345795234805"/>
  </r>
  <r>
    <x v="2"/>
    <x v="16"/>
    <x v="2"/>
    <x v="3"/>
    <n v="1080"/>
    <n v="365.71428571428572"/>
    <n v="260.58823529411762"/>
    <n v="2560"/>
    <n v="1480"/>
    <n v="390"/>
    <n v="0"/>
    <n v="0"/>
    <n v="467.5"/>
    <n v="1.4034182521767173"/>
    <n v="1.7297297297297298"/>
    <n v="404.29911810206249"/>
    <n v="201.63991529694846"/>
    <n v="2.0050549887737481"/>
    <n v="365.71428571428572"/>
    <n v="518.67964238879802"/>
    <n v="0.70508702448774596"/>
    <n v="257.86039752694711"/>
  </r>
  <r>
    <x v="2"/>
    <x v="16"/>
    <x v="2"/>
    <x v="4"/>
    <n v="720"/>
    <n v="171.42857142857142"/>
    <n v="177.94117647058823"/>
    <n v="1200"/>
    <n v="1440"/>
    <n v="385"/>
    <n v="0"/>
    <n v="0"/>
    <n v="456.25"/>
    <n v="0.9634002361275088"/>
    <n v="0.83333333333333337"/>
    <n v="234.52727204072289"/>
    <n v="132.49069478626024"/>
    <n v="1.7701414610216402"/>
    <n v="171.42857142857142"/>
    <n v="300.85592185344422"/>
    <n v="0.56980288229818965"/>
    <n v="97.680494108261072"/>
  </r>
  <r>
    <x v="2"/>
    <x v="16"/>
    <x v="2"/>
    <x v="5"/>
    <n v="720"/>
    <n v="251.42857142857142"/>
    <n v="234.41176470588235"/>
    <n v="1760"/>
    <n v="1640"/>
    <n v="585"/>
    <n v="0"/>
    <n v="0"/>
    <n v="556.25"/>
    <n v="1.0725936547768418"/>
    <n v="1.0731707317073171"/>
    <n v="254.4282918877434"/>
    <n v="163.60389085150777"/>
    <n v="1.5551481725986016"/>
    <n v="251.42857142857142"/>
    <n v="439.22008801315735"/>
    <n v="0.57244324267117663"/>
    <n v="143.92858672875298"/>
  </r>
  <r>
    <x v="2"/>
    <x v="16"/>
    <x v="2"/>
    <x v="6"/>
    <n v="630"/>
    <n v="90"/>
    <n v="76.764705882352942"/>
    <n v="630"/>
    <n v="675"/>
    <n v="0"/>
    <n v="0"/>
    <n v="0"/>
    <n v="168.75"/>
    <n v="1.1724137931034482"/>
    <n v="0.93333333333333335"/>
    <n v="180.02540588378906"/>
    <n v="71.677317506693285"/>
    <n v="2.5116091414411281"/>
    <n v="90"/>
    <n v="238.11761799581316"/>
    <n v="0.3779644730092272"/>
    <n v="34.01680257083045"/>
  </r>
  <r>
    <x v="2"/>
    <x v="16"/>
    <x v="2"/>
    <x v="7"/>
    <n v="720"/>
    <n v="262.85714285714283"/>
    <n v="205.88235294117646"/>
    <n v="1840"/>
    <n v="1660"/>
    <n v="0"/>
    <n v="0"/>
    <n v="0"/>
    <n v="415"/>
    <n v="1.276734693877551"/>
    <n v="1.1084337349397591"/>
    <n v="256.15224234759808"/>
    <n v="153.92959102367146"/>
    <n v="1.6640870715248421"/>
    <n v="262.85714285714283"/>
    <n v="463.52685235824566"/>
    <n v="0.56708072362976858"/>
    <n v="149.061218782682"/>
  </r>
  <r>
    <x v="2"/>
    <x v="16"/>
    <x v="2"/>
    <x v="8"/>
    <n v="0"/>
    <n v="0"/>
    <n v="0"/>
    <n v="0"/>
    <n v="0"/>
    <n v="0"/>
    <n v="0"/>
    <n v="0"/>
    <n v="0"/>
    <s v=""/>
    <s v=""/>
    <n v="0"/>
    <n v="0"/>
    <s v=""/>
    <n v="0"/>
    <n v="0"/>
    <s v=""/>
    <s v=""/>
  </r>
  <r>
    <x v="2"/>
    <x v="16"/>
    <x v="2"/>
    <x v="9"/>
    <n v="0"/>
    <n v="151.42857142857142"/>
    <n v="183.52941176470588"/>
    <n v="1060"/>
    <n v="1540"/>
    <n v="520"/>
    <n v="0"/>
    <n v="0"/>
    <n v="515"/>
    <n v="0.82509157509157505"/>
    <n v="0.68831168831168832"/>
    <n v="67.210781341418624"/>
    <n v="107.45422737329633"/>
    <n v="0.62548289615380281"/>
    <n v="151.42857142857142"/>
    <n v="400.64234138978088"/>
    <n v="0.3779644730092272"/>
    <n v="57.234620198540114"/>
  </r>
  <r>
    <x v="2"/>
    <x v="16"/>
    <x v="2"/>
    <x v="10"/>
    <n v="810"/>
    <n v="264.28571428571428"/>
    <n v="278.8235294117647"/>
    <n v="1850"/>
    <n v="2435"/>
    <n v="455"/>
    <n v="0"/>
    <n v="0"/>
    <n v="722.5"/>
    <n v="0.94786015672091617"/>
    <n v="0.75975359342915816"/>
    <n v="297.01712698792107"/>
    <n v="197.91224713343064"/>
    <n v="1.5007516275012269"/>
    <n v="264.28571428571428"/>
    <n v="456.21110401717698"/>
    <n v="0.57930574674430446"/>
    <n v="153.10223306813759"/>
  </r>
  <r>
    <x v="2"/>
    <x v="16"/>
    <x v="2"/>
    <x v="11"/>
    <n v="630"/>
    <n v="90"/>
    <n v="141.1764705882353"/>
    <n v="630"/>
    <n v="1380"/>
    <n v="390"/>
    <n v="0"/>
    <n v="0"/>
    <n v="442.5"/>
    <n v="0.63749999999999996"/>
    <n v="0.45652173913043476"/>
    <n v="190.33019553171471"/>
    <n v="103.20658312540019"/>
    <n v="1.8441672010442958"/>
    <n v="90"/>
    <n v="238.11761799581316"/>
    <n v="0.3779644730092272"/>
    <n v="34.01680257083045"/>
  </r>
  <r>
    <x v="2"/>
    <x v="16"/>
    <x v="2"/>
    <x v="12"/>
    <n v="1170"/>
    <n v="252.85714285714286"/>
    <n v="220"/>
    <n v="1770"/>
    <n v="1515"/>
    <n v="455"/>
    <n v="0"/>
    <n v="0"/>
    <n v="492.5"/>
    <n v="1.1493506493506493"/>
    <n v="1.1683168316831682"/>
    <n v="415.74792266939767"/>
    <n v="186.26436759455791"/>
    <n v="2.2320314295129013"/>
    <n v="252.85714285714286"/>
    <n v="429.8338549453066"/>
    <n v="0.58826716404020152"/>
    <n v="148.74755433587953"/>
  </r>
  <r>
    <x v="2"/>
    <x v="16"/>
    <x v="2"/>
    <x v="13"/>
    <n v="630"/>
    <n v="122.14285714285714"/>
    <n v="94.411764705882348"/>
    <n v="855"/>
    <n v="750"/>
    <n v="0"/>
    <n v="0"/>
    <n v="0"/>
    <n v="187.5"/>
    <n v="1.2937249666221629"/>
    <n v="1.1399999999999999"/>
    <n v="192.53952026367187"/>
    <n v="84.920571611578765"/>
    <n v="2.2672894989960177"/>
    <n v="122.14285714285714"/>
    <n v="239.12787971531648"/>
    <n v="0.51078467842507158"/>
    <n v="62.388700007633744"/>
  </r>
  <r>
    <x v="2"/>
    <x v="16"/>
    <x v="2"/>
    <x v="14"/>
    <n v="720"/>
    <n v="262.85714285714283"/>
    <n v="271.47058823529414"/>
    <n v="1840"/>
    <n v="2320"/>
    <n v="455"/>
    <n v="0"/>
    <n v="0"/>
    <n v="693.75"/>
    <n v="0.96827116545426384"/>
    <n v="0.7931034482758621"/>
    <n v="273.04563225363381"/>
    <n v="189.66898739492532"/>
    <n v="1.4395902883432554"/>
    <n v="262.85714285714283"/>
    <n v="463.52685235824566"/>
    <n v="0.56708072362976858"/>
    <n v="149.061218782682"/>
  </r>
  <r>
    <x v="2"/>
    <x v="16"/>
    <x v="2"/>
    <x v="15"/>
    <n v="720"/>
    <n v="205.71428571428572"/>
    <n v="84.705882352941174"/>
    <n v="1440"/>
    <n v="0"/>
    <n v="0"/>
    <n v="0"/>
    <n v="0"/>
    <n v="0"/>
    <n v="2.4285714285714288"/>
    <s v=""/>
    <n v="280.6787109375"/>
    <n v="91.256097773796512"/>
    <n v="3.0757255436588999"/>
    <n v="205.71428571428572"/>
    <n v="291.59659022109884"/>
    <n v="0.70547562150265841"/>
    <n v="145.12641356626116"/>
  </r>
  <r>
    <x v="2"/>
    <x v="16"/>
    <x v="2"/>
    <x v="16"/>
    <n v="0"/>
    <n v="137.14285714285714"/>
    <n v="173.8235294117647"/>
    <n v="960"/>
    <n v="1475"/>
    <n v="520"/>
    <n v="0"/>
    <n v="0"/>
    <n v="498.75"/>
    <n v="0.78897751994198695"/>
    <n v="0.6508474576271186"/>
    <n v="63.043374856933951"/>
    <n v="101.60127107437788"/>
    <n v="0.62049789525548982"/>
    <n v="137.14285714285714"/>
    <n v="362.84589408885813"/>
    <n v="0.3779644730092272"/>
    <n v="51.835127726979728"/>
  </r>
  <r>
    <x v="2"/>
    <x v="16"/>
    <x v="2"/>
    <x v="17"/>
    <n v="720"/>
    <n v="102.85714285714286"/>
    <n v="118.52941176470588"/>
    <n v="720"/>
    <n v="840"/>
    <n v="455"/>
    <n v="0"/>
    <n v="0"/>
    <n v="323.75"/>
    <n v="0.86777738390641623"/>
    <n v="0.8571428571428571"/>
    <n v="194.52646249090321"/>
    <n v="88.191924290804309"/>
    <n v="2.2057174061592204"/>
    <n v="102.85714285714286"/>
    <n v="272.1344205666436"/>
    <n v="0.37796447300922725"/>
    <n v="38.876345795234805"/>
  </r>
  <r>
    <x v="2"/>
    <x v="16"/>
    <x v="2"/>
    <x v="18"/>
    <n v="720"/>
    <n v="102.85714285714286"/>
    <n v="63.529411764705884"/>
    <n v="720"/>
    <n v="360"/>
    <n v="0"/>
    <n v="0"/>
    <n v="0"/>
    <n v="90"/>
    <n v="1.6190476190476191"/>
    <n v="2"/>
    <n v="189.01016235351562"/>
    <n v="63.672351713192754"/>
    <n v="2.9684809382398418"/>
    <n v="102.85714285714286"/>
    <n v="272.1344205666436"/>
    <n v="0.37796447300922725"/>
    <n v="38.876345795234805"/>
  </r>
  <r>
    <x v="2"/>
    <x v="16"/>
    <x v="2"/>
    <x v="19"/>
    <n v="990"/>
    <n v="321.42857142857144"/>
    <n v="231.1764705882353"/>
    <n v="2250"/>
    <n v="1680"/>
    <n v="0"/>
    <n v="0"/>
    <n v="0"/>
    <n v="420"/>
    <n v="1.3904034896401309"/>
    <n v="1.3392857142857142"/>
    <n v="379.91256885230541"/>
    <n v="186.70339467718856"/>
    <n v="2.0348455340577862"/>
    <n v="321.42857142857144"/>
    <n v="446.55826687486785"/>
    <n v="0.71979088793499013"/>
    <n v="231.36135683624684"/>
  </r>
  <r>
    <x v="2"/>
    <x v="16"/>
    <x v="2"/>
    <x v="20"/>
    <n v="630"/>
    <n v="331.42857142857144"/>
    <n v="198.8235294117647"/>
    <n v="2320"/>
    <n v="1060"/>
    <n v="0"/>
    <n v="0"/>
    <n v="0"/>
    <n v="265"/>
    <n v="1.6669484361792055"/>
    <n v="2.1886792452830188"/>
    <n v="345.68264722824097"/>
    <n v="166.45748227722129"/>
    <n v="2.0767023656679782"/>
    <n v="331.42857142857144"/>
    <n v="428.96886333892081"/>
    <n v="0.77261684880544701"/>
    <n v="256.06729846123386"/>
  </r>
  <r>
    <x v="2"/>
    <x v="16"/>
    <x v="2"/>
    <x v="21"/>
    <n v="0"/>
    <n v="160.34285714285716"/>
    <n v="192.04705882352943"/>
    <n v="1122.4000000000001"/>
    <n v="2142.4"/>
    <n v="0"/>
    <n v="0"/>
    <n v="0"/>
    <n v="535.6"/>
    <n v="0.83491441173381875"/>
    <n v="0.52389843166542194"/>
    <n v="87.14149885475635"/>
    <n v="122.43529635462681"/>
    <n v="0.71173510784305205"/>
    <n v="160.34285714285716"/>
    <n v="424.22732450555668"/>
    <n v="0.3779644730092272"/>
    <n v="60.603903500793805"/>
  </r>
  <r>
    <x v="2"/>
    <x v="17"/>
    <x v="3"/>
    <x v="0"/>
    <n v="0"/>
    <n v="102.85714285714286"/>
    <n v="214.44444444444446"/>
    <n v="720"/>
    <n v="2020"/>
    <n v="1120"/>
    <n v="0"/>
    <n v="0"/>
    <n v="785"/>
    <n v="0.4796447076239822"/>
    <n v="0.35643564356435642"/>
    <n v="198.01280245184898"/>
    <n v="155.71076707155794"/>
    <n v="1.2716705862790521"/>
    <n v="102.85714285714286"/>
    <n v="272.1344205666436"/>
    <n v="0.37796447300922725"/>
    <n v="38.876345795234805"/>
  </r>
  <r>
    <x v="2"/>
    <x v="17"/>
    <x v="3"/>
    <x v="1"/>
    <n v="0"/>
    <n v="115.71428571428571"/>
    <n v="235"/>
    <n v="810"/>
    <n v="1975"/>
    <n v="1445"/>
    <n v="0"/>
    <n v="0"/>
    <n v="855"/>
    <n v="0.49240121580547108"/>
    <n v="0.41012658227848103"/>
    <n v="213.45780862873653"/>
    <n v="166.33314135229884"/>
    <n v="1.2833149599250708"/>
    <n v="115.71428571428571"/>
    <n v="306.15122313747406"/>
    <n v="0.3779644730092272"/>
    <n v="43.735889019639146"/>
  </r>
  <r>
    <x v="2"/>
    <x v="17"/>
    <x v="3"/>
    <x v="2"/>
    <n v="0"/>
    <n v="102.85714285714286"/>
    <n v="73.333333333333329"/>
    <n v="720"/>
    <n v="600"/>
    <n v="0"/>
    <n v="0"/>
    <n v="0"/>
    <n v="150"/>
    <n v="1.4025974025974028"/>
    <n v="1.2"/>
    <n v="150.01693725585937"/>
    <n v="69.592643263565421"/>
    <n v="2.1556436172097424"/>
    <n v="102.85714285714286"/>
    <n v="272.1344205666436"/>
    <n v="0.37796447300922725"/>
    <n v="38.876345795234805"/>
  </r>
  <r>
    <x v="2"/>
    <x v="17"/>
    <x v="3"/>
    <x v="3"/>
    <n v="420"/>
    <n v="265.71428571428572"/>
    <n v="269.44444444444446"/>
    <n v="1860"/>
    <n v="1480"/>
    <n v="1510"/>
    <n v="0"/>
    <n v="0"/>
    <n v="747.5"/>
    <n v="0.98615611192930774"/>
    <n v="1.2567567567567568"/>
    <n v="408.22433857654687"/>
    <n v="216.69923148336579"/>
    <n v="1.8838291939576302"/>
    <n v="265.71428571428572"/>
    <n v="403.76796731361867"/>
    <n v="0.65808659236183908"/>
    <n v="174.86300882757439"/>
  </r>
  <r>
    <x v="2"/>
    <x v="17"/>
    <x v="3"/>
    <x v="4"/>
    <n v="420"/>
    <n v="162.85714285714286"/>
    <n v="191.38888888888889"/>
    <n v="1140"/>
    <n v="1440"/>
    <n v="865"/>
    <n v="0"/>
    <n v="0"/>
    <n v="576.25"/>
    <n v="0.85092266224341695"/>
    <n v="0.79166666666666663"/>
    <n v="280.89545403054217"/>
    <n v="152.31892273203539"/>
    <n v="1.8441271051050103"/>
    <n v="162.85714285714286"/>
    <n v="291.30249373656733"/>
    <n v="0.55906539201967476"/>
    <n v="91.047792414632752"/>
  </r>
  <r>
    <x v="2"/>
    <x v="17"/>
    <x v="3"/>
    <x v="5"/>
    <n v="0"/>
    <n v="102.85714285714286"/>
    <n v="221.38888888888889"/>
    <n v="720"/>
    <n v="1640"/>
    <n v="1625"/>
    <n v="0"/>
    <n v="0"/>
    <n v="816.25"/>
    <n v="0.46459939057178706"/>
    <n v="0.43902439024390244"/>
    <n v="190.82121891580755"/>
    <n v="152.32086389623137"/>
    <n v="1.2527582501488737"/>
    <n v="102.85714285714286"/>
    <n v="272.1344205666436"/>
    <n v="0.37796447300922725"/>
    <n v="38.876345795234805"/>
  </r>
  <r>
    <x v="2"/>
    <x v="17"/>
    <x v="3"/>
    <x v="6"/>
    <n v="360"/>
    <n v="141.42857142857142"/>
    <n v="92.5"/>
    <n v="990"/>
    <n v="675"/>
    <n v="0"/>
    <n v="0"/>
    <n v="0"/>
    <n v="168.75"/>
    <n v="1.5289575289575288"/>
    <n v="1.4666666666666666"/>
    <n v="225.0190544128418"/>
    <n v="91.561640437266163"/>
    <n v="2.4575690577214431"/>
    <n v="141.42857142857142"/>
    <n v="253.79969604845022"/>
    <n v="0.55724484162334376"/>
    <n v="78.810341886730043"/>
  </r>
  <r>
    <x v="2"/>
    <x v="17"/>
    <x v="3"/>
    <x v="7"/>
    <n v="420"/>
    <n v="162.85714285714286"/>
    <n v="217.77777777777777"/>
    <n v="1140"/>
    <n v="1720"/>
    <n v="1060"/>
    <n v="0"/>
    <n v="0"/>
    <n v="695"/>
    <n v="0.74781341107871724"/>
    <n v="0.66279069767441856"/>
    <n v="297.11418176069856"/>
    <n v="172.27927440134928"/>
    <n v="1.7246078078349021"/>
    <n v="162.85714285714286"/>
    <n v="291.30249373656733"/>
    <n v="0.55906539201967476"/>
    <n v="91.047792414632752"/>
  </r>
  <r>
    <x v="2"/>
    <x v="17"/>
    <x v="3"/>
    <x v="8"/>
    <n v="0"/>
    <n v="0"/>
    <n v="0"/>
    <n v="0"/>
    <n v="0"/>
    <n v="0"/>
    <n v="0"/>
    <n v="0"/>
    <n v="0"/>
    <s v=""/>
    <s v=""/>
    <n v="0"/>
    <n v="0"/>
    <s v=""/>
    <n v="0"/>
    <n v="0"/>
    <s v=""/>
    <s v=""/>
  </r>
  <r>
    <x v="2"/>
    <x v="17"/>
    <x v="3"/>
    <x v="9"/>
    <n v="0"/>
    <n v="0"/>
    <n v="173.33333333333334"/>
    <n v="0"/>
    <n v="1540"/>
    <n v="1580"/>
    <n v="0"/>
    <n v="0"/>
    <n v="780"/>
    <n v="0"/>
    <n v="0"/>
    <n v="50.408086006063968"/>
    <n v="100.04359100272417"/>
    <n v="0.50386122190167448"/>
    <n v="0"/>
    <n v="0"/>
    <s v=""/>
    <s v=""/>
  </r>
  <r>
    <x v="2"/>
    <x v="17"/>
    <x v="3"/>
    <x v="10"/>
    <n v="420"/>
    <n v="175.71428571428572"/>
    <n v="286.66666666666669"/>
    <n v="1230"/>
    <n v="2435"/>
    <n v="1495"/>
    <n v="0"/>
    <n v="0"/>
    <n v="982.5"/>
    <n v="0.6129568106312292"/>
    <n v="0.50513347022587274"/>
    <n v="327.76284524094081"/>
    <n v="213.22864388284921"/>
    <n v="1.5371426618509016"/>
    <n v="175.71428571428572"/>
    <n v="320.51298168494117"/>
    <n v="0.54822829574812637"/>
    <n v="96.331543395742216"/>
  </r>
  <r>
    <x v="2"/>
    <x v="17"/>
    <x v="3"/>
    <x v="11"/>
    <n v="360"/>
    <n v="141.42857142857142"/>
    <n v="153.33333333333334"/>
    <n v="990"/>
    <n v="960"/>
    <n v="810"/>
    <n v="0"/>
    <n v="0"/>
    <n v="442.5"/>
    <n v="0.92236024844720488"/>
    <n v="1.03125"/>
    <n v="232.74764664878603"/>
    <n v="120.91647394433811"/>
    <n v="1.9248629988658745"/>
    <n v="141.42857142857142"/>
    <n v="253.79969604845022"/>
    <n v="0.55724484162334376"/>
    <n v="78.810341886730043"/>
  </r>
  <r>
    <x v="2"/>
    <x v="17"/>
    <x v="3"/>
    <x v="12"/>
    <n v="0"/>
    <n v="218.57142857142858"/>
    <n v="207.77777777777777"/>
    <n v="1530"/>
    <n v="1755"/>
    <n v="455"/>
    <n v="0"/>
    <n v="0"/>
    <n v="552.5"/>
    <n v="1.051948051948052"/>
    <n v="0.87179487179487181"/>
    <n v="311.81094200204825"/>
    <n v="173.41854913976081"/>
    <n v="1.7980253182187262"/>
    <n v="218.57142857142858"/>
    <n v="440.47052763412643"/>
    <n v="0.49622259574421135"/>
    <n v="108.46008164123477"/>
  </r>
  <r>
    <x v="2"/>
    <x v="17"/>
    <x v="3"/>
    <x v="13"/>
    <n v="300"/>
    <n v="132.85714285714286"/>
    <n v="105.83333333333333"/>
    <n v="930"/>
    <n v="975"/>
    <n v="0"/>
    <n v="0"/>
    <n v="0"/>
    <n v="243.75"/>
    <n v="1.2553430821147358"/>
    <n v="0.9538461538461539"/>
    <n v="219.40464019775391"/>
    <n v="99.753635638366433"/>
    <n v="2.1994651001308294"/>
    <n v="132.85714285714286"/>
    <n v="246.08360948495303"/>
    <n v="0.53988619207597621"/>
    <n v="71.727736947236835"/>
  </r>
  <r>
    <x v="2"/>
    <x v="17"/>
    <x v="3"/>
    <x v="14"/>
    <n v="0"/>
    <n v="102.85714285714286"/>
    <n v="256.38888888888891"/>
    <n v="720"/>
    <n v="2320"/>
    <n v="1575"/>
    <n v="0"/>
    <n v="0"/>
    <n v="973.75"/>
    <n v="0.40117628850023213"/>
    <n v="0.31034482758620691"/>
    <n v="204.78422419022536"/>
    <n v="176.58836757458565"/>
    <n v="1.1596699544987334"/>
    <n v="102.85714285714286"/>
    <n v="272.1344205666436"/>
    <n v="0.37796447300922725"/>
    <n v="38.876345795234805"/>
  </r>
  <r>
    <x v="2"/>
    <x v="17"/>
    <x v="3"/>
    <x v="15"/>
    <n v="420"/>
    <n v="231.42857142857142"/>
    <n v="103.33333333333333"/>
    <n v="1620"/>
    <n v="240"/>
    <n v="0"/>
    <n v="0"/>
    <n v="0"/>
    <n v="60"/>
    <n v="2.2396313364055298"/>
    <n v="6.75"/>
    <n v="315.509033203125"/>
    <n v="113.92809103077607"/>
    <n v="2.7693699626538519"/>
    <n v="231.42857142857142"/>
    <n v="302.84366546831671"/>
    <n v="0.76418495024715416"/>
    <n v="176.85423134291281"/>
  </r>
  <r>
    <x v="2"/>
    <x v="17"/>
    <x v="3"/>
    <x v="16"/>
    <n v="0"/>
    <n v="0"/>
    <n v="164.16666666666666"/>
    <n v="0"/>
    <n v="1475"/>
    <n v="1480"/>
    <n v="0"/>
    <n v="0"/>
    <n v="738.75"/>
    <n v="0"/>
    <n v="0"/>
    <n v="47.282531142700464"/>
    <n v="94.594286862351808"/>
    <n v="0.49984552673358906"/>
    <n v="0"/>
    <n v="0"/>
    <s v=""/>
    <s v=""/>
  </r>
  <r>
    <x v="2"/>
    <x v="17"/>
    <x v="3"/>
    <x v="17"/>
    <n v="0"/>
    <n v="102.85714285714286"/>
    <n v="111.94444444444444"/>
    <n v="720"/>
    <n v="420"/>
    <n v="875"/>
    <n v="0"/>
    <n v="0"/>
    <n v="323.75"/>
    <n v="0.9188231123714995"/>
    <n v="1.7142857142857142"/>
    <n v="145.89484686817741"/>
    <n v="82.109722615576416"/>
    <n v="1.7768279105171498"/>
    <n v="102.85714285714286"/>
    <n v="272.1344205666436"/>
    <n v="0.37796447300922725"/>
    <n v="38.876345795234805"/>
  </r>
  <r>
    <x v="2"/>
    <x v="17"/>
    <x v="3"/>
    <x v="18"/>
    <n v="0"/>
    <n v="102.85714285714286"/>
    <n v="60"/>
    <n v="720"/>
    <n v="360"/>
    <n v="0"/>
    <n v="0"/>
    <n v="0"/>
    <n v="90"/>
    <n v="1.7142857142857144"/>
    <n v="2"/>
    <n v="141.75762176513672"/>
    <n v="59.281155043317391"/>
    <n v="2.3912763113598725"/>
    <n v="102.85714285714286"/>
    <n v="272.1344205666436"/>
    <n v="0.37796447300922725"/>
    <n v="38.876345795234805"/>
  </r>
  <r>
    <x v="2"/>
    <x v="17"/>
    <x v="3"/>
    <x v="19"/>
    <n v="450"/>
    <n v="257.14285714285717"/>
    <n v="243.33333333333334"/>
    <n v="1800"/>
    <n v="1680"/>
    <n v="900"/>
    <n v="0"/>
    <n v="0"/>
    <n v="645"/>
    <n v="1.056751467710372"/>
    <n v="1.0714285714285714"/>
    <n v="397.43442663922906"/>
    <n v="204.86178125117556"/>
    <n v="1.9400125499833731"/>
    <n v="257.14285714285717"/>
    <n v="376.24080434894734"/>
    <n v="0.68345286893541757"/>
    <n v="175.74502344053596"/>
  </r>
  <r>
    <x v="2"/>
    <x v="17"/>
    <x v="3"/>
    <x v="20"/>
    <n v="0"/>
    <n v="188.57142857142858"/>
    <n v="187.77777777777777"/>
    <n v="1320"/>
    <n v="1420"/>
    <n v="640"/>
    <n v="0"/>
    <n v="0"/>
    <n v="515"/>
    <n v="1.0042265426880812"/>
    <n v="0.92957746478873238"/>
    <n v="259.26198542118073"/>
    <n v="154.97765591327499"/>
    <n v="1.6728991278992045"/>
    <n v="188.57142857142858"/>
    <n v="322.51245823112902"/>
    <n v="0.58469502110299443"/>
    <n v="110.25677540799325"/>
  </r>
  <r>
    <x v="2"/>
    <x v="17"/>
    <x v="3"/>
    <x v="21"/>
    <n v="0"/>
    <n v="0"/>
    <n v="181.37777777777779"/>
    <n v="0"/>
    <n v="2142.4"/>
    <n v="1122.4000000000001"/>
    <n v="0"/>
    <n v="0"/>
    <n v="816.2"/>
    <n v="0"/>
    <n v="0"/>
    <n v="65.356124141067255"/>
    <n v="113.99148281292841"/>
    <n v="0.57334217020690292"/>
    <n v="0"/>
    <n v="0"/>
    <s v=""/>
    <s v=""/>
  </r>
  <r>
    <x v="2"/>
    <x v="18"/>
    <x v="4"/>
    <x v="0"/>
    <n v="0"/>
    <n v="102.85714285714286"/>
    <n v="203.15789473684211"/>
    <n v="720"/>
    <n v="2020"/>
    <n v="1120"/>
    <n v="0"/>
    <n v="0"/>
    <n v="785"/>
    <n v="0.50629163582531456"/>
    <n v="0.35643564356435642"/>
    <n v="148.50960183888674"/>
    <n v="144.97209348041602"/>
    <n v="1.0244013056136807"/>
    <n v="102.85714285714286"/>
    <n v="272.1344205666436"/>
    <n v="0.37796447300922725"/>
    <n v="38.876345795234805"/>
  </r>
  <r>
    <x v="2"/>
    <x v="18"/>
    <x v="4"/>
    <x v="1"/>
    <n v="0"/>
    <n v="115.71428571428571"/>
    <n v="222.63157894736841"/>
    <n v="810"/>
    <n v="1975"/>
    <n v="1445"/>
    <n v="0"/>
    <n v="0"/>
    <n v="855"/>
    <n v="0.51975683890577506"/>
    <n v="0.41012658227848103"/>
    <n v="160.0933564715524"/>
    <n v="154.86189022455409"/>
    <n v="1.033781495495196"/>
    <n v="115.71428571428571"/>
    <n v="306.15122313747406"/>
    <n v="0.3779644730092272"/>
    <n v="43.735889019639146"/>
  </r>
  <r>
    <x v="2"/>
    <x v="18"/>
    <x v="4"/>
    <x v="2"/>
    <n v="0"/>
    <n v="102.85714285714286"/>
    <n v="69.473684210526315"/>
    <n v="720"/>
    <n v="600"/>
    <n v="0"/>
    <n v="0"/>
    <n v="0"/>
    <n v="150"/>
    <n v="1.4805194805194806"/>
    <n v="1.2"/>
    <n v="112.51270294189453"/>
    <n v="64.793150624698839"/>
    <n v="1.7364906916411813"/>
    <n v="102.85714285714286"/>
    <n v="272.1344205666436"/>
    <n v="0.37796447300922725"/>
    <n v="38.876345795234805"/>
  </r>
  <r>
    <x v="2"/>
    <x v="18"/>
    <x v="4"/>
    <x v="3"/>
    <n v="0"/>
    <n v="265.71428571428572"/>
    <n v="255.26315789473685"/>
    <n v="1860"/>
    <n v="1480"/>
    <n v="1510"/>
    <n v="0"/>
    <n v="0"/>
    <n v="747.5"/>
    <n v="1.0409425625920472"/>
    <n v="1.2567567567567568"/>
    <n v="306.16825393241015"/>
    <n v="201.75445689830607"/>
    <n v="1.5175290729103132"/>
    <n v="265.71428571428572"/>
    <n v="403.76796731361867"/>
    <n v="0.65808659236183908"/>
    <n v="174.86300882757439"/>
  </r>
  <r>
    <x v="2"/>
    <x v="18"/>
    <x v="4"/>
    <x v="4"/>
    <n v="0"/>
    <n v="162.85714285714286"/>
    <n v="181.31578947368422"/>
    <n v="1140"/>
    <n v="1440"/>
    <n v="865"/>
    <n v="0"/>
    <n v="0"/>
    <n v="576.25"/>
    <n v="0.89819614347916232"/>
    <n v="0.79166666666666663"/>
    <n v="210.67159052290663"/>
    <n v="141.81416944017087"/>
    <n v="1.485546834667925"/>
    <n v="162.85714285714286"/>
    <n v="291.30249373656733"/>
    <n v="0.55906539201967476"/>
    <n v="91.047792414632752"/>
  </r>
  <r>
    <x v="2"/>
    <x v="18"/>
    <x v="4"/>
    <x v="5"/>
    <n v="0"/>
    <n v="102.85714285714286"/>
    <n v="209.73684210526315"/>
    <n v="720"/>
    <n v="1640"/>
    <n v="1625"/>
    <n v="0"/>
    <n v="0"/>
    <n v="816.25"/>
    <n v="0.49041046782577524"/>
    <n v="0.43902439024390244"/>
    <n v="143.11591418685566"/>
    <n v="141.81597673097403"/>
    <n v="1.0091663681754814"/>
    <n v="102.85714285714286"/>
    <n v="272.1344205666436"/>
    <n v="0.37796447300922725"/>
    <n v="38.876345795234805"/>
  </r>
  <r>
    <x v="2"/>
    <x v="18"/>
    <x v="4"/>
    <x v="6"/>
    <n v="0"/>
    <n v="141.42857142857142"/>
    <n v="87.631578947368425"/>
    <n v="990"/>
    <n v="675"/>
    <n v="0"/>
    <n v="0"/>
    <n v="0"/>
    <n v="168.75"/>
    <n v="1.6138996138996138"/>
    <n v="1.4666666666666666"/>
    <n v="168.76429080963135"/>
    <n v="85.247044545040907"/>
    <n v="1.9797084076089404"/>
    <n v="141.42857142857142"/>
    <n v="253.79969604845022"/>
    <n v="0.55724484162334376"/>
    <n v="78.810341886730043"/>
  </r>
  <r>
    <x v="2"/>
    <x v="18"/>
    <x v="4"/>
    <x v="7"/>
    <n v="0"/>
    <n v="162.85714285714286"/>
    <n v="206.31578947368422"/>
    <n v="1140"/>
    <n v="1720"/>
    <n v="1060"/>
    <n v="0"/>
    <n v="0"/>
    <n v="695"/>
    <n v="0.78935860058309038"/>
    <n v="0.66279069767441856"/>
    <n v="222.83563632052392"/>
    <n v="160.39794513229072"/>
    <n v="1.3892674007558934"/>
    <n v="162.85714285714286"/>
    <n v="291.30249373656733"/>
    <n v="0.55906539201967476"/>
    <n v="91.047792414632752"/>
  </r>
  <r>
    <x v="2"/>
    <x v="18"/>
    <x v="4"/>
    <x v="8"/>
    <n v="0"/>
    <n v="0"/>
    <n v="0"/>
    <n v="0"/>
    <n v="0"/>
    <n v="0"/>
    <n v="0"/>
    <n v="0"/>
    <n v="0"/>
    <s v=""/>
    <s v=""/>
    <n v="0"/>
    <n v="0"/>
    <s v=""/>
    <n v="0"/>
    <n v="0"/>
    <s v=""/>
    <s v=""/>
  </r>
  <r>
    <x v="2"/>
    <x v="18"/>
    <x v="4"/>
    <x v="9"/>
    <n v="0"/>
    <n v="0"/>
    <n v="164.21052631578948"/>
    <n v="0"/>
    <n v="1540"/>
    <n v="1580"/>
    <n v="0"/>
    <n v="0"/>
    <n v="780"/>
    <n v="0"/>
    <n v="0"/>
    <n v="37.806064504547976"/>
    <n v="93.14403300253629"/>
    <n v="0.40588820653190449"/>
    <n v="0"/>
    <n v="0"/>
    <s v=""/>
    <s v=""/>
  </r>
  <r>
    <x v="2"/>
    <x v="18"/>
    <x v="4"/>
    <x v="10"/>
    <n v="0"/>
    <n v="175.71428571428572"/>
    <n v="271.57894736842104"/>
    <n v="1230"/>
    <n v="2435"/>
    <n v="1495"/>
    <n v="0"/>
    <n v="0"/>
    <n v="982.5"/>
    <n v="0.64700996677740874"/>
    <n v="0.50513347022587274"/>
    <n v="245.8221339307056"/>
    <n v="198.52322016679065"/>
    <n v="1.2382538109354484"/>
    <n v="175.71428571428572"/>
    <n v="320.51298168494117"/>
    <n v="0.54822829574812637"/>
    <n v="96.331543395742216"/>
  </r>
  <r>
    <x v="2"/>
    <x v="18"/>
    <x v="4"/>
    <x v="11"/>
    <n v="0"/>
    <n v="141.42857142857142"/>
    <n v="145.26315789473685"/>
    <n v="990"/>
    <n v="960"/>
    <n v="810"/>
    <n v="0"/>
    <n v="0"/>
    <n v="442.5"/>
    <n v="0.97360248447204956"/>
    <n v="1.03125"/>
    <n v="174.56073498658952"/>
    <n v="112.57740677576307"/>
    <n v="1.5505840824197323"/>
    <n v="141.42857142857142"/>
    <n v="253.79969604845022"/>
    <n v="0.55724484162334376"/>
    <n v="78.810341886730043"/>
  </r>
  <r>
    <x v="2"/>
    <x v="18"/>
    <x v="4"/>
    <x v="12"/>
    <n v="0"/>
    <n v="218.57142857142858"/>
    <n v="196.84210526315789"/>
    <n v="1530"/>
    <n v="1755"/>
    <n v="455"/>
    <n v="0"/>
    <n v="0"/>
    <n v="552.5"/>
    <n v="1.1103896103896105"/>
    <n v="0.87179487179487181"/>
    <n v="233.85820650153619"/>
    <n v="161.45864919908766"/>
    <n v="1.4484092841206406"/>
    <n v="218.57142857142858"/>
    <n v="440.47052763412643"/>
    <n v="0.49622259574421135"/>
    <n v="108.46008164123477"/>
  </r>
  <r>
    <x v="2"/>
    <x v="18"/>
    <x v="4"/>
    <x v="13"/>
    <n v="0"/>
    <n v="132.85714285714286"/>
    <n v="100.26315789473684"/>
    <n v="930"/>
    <n v="975"/>
    <n v="0"/>
    <n v="0"/>
    <n v="0"/>
    <n v="243.75"/>
    <n v="1.3250843644544432"/>
    <n v="0.9538461538461539"/>
    <n v="164.55348014831543"/>
    <n v="92.8740745598584"/>
    <n v="1.7717913306609461"/>
    <n v="132.85714285714286"/>
    <n v="246.08360948495303"/>
    <n v="0.53988619207597621"/>
    <n v="71.727736947236835"/>
  </r>
  <r>
    <x v="2"/>
    <x v="18"/>
    <x v="4"/>
    <x v="14"/>
    <n v="0"/>
    <n v="102.85714285714286"/>
    <n v="242.89473684210526"/>
    <n v="720"/>
    <n v="2320"/>
    <n v="1575"/>
    <n v="0"/>
    <n v="0"/>
    <n v="973.75"/>
    <n v="0.42346386008357839"/>
    <n v="0.31034482758620691"/>
    <n v="153.58816814266902"/>
    <n v="164.40985946599352"/>
    <n v="0.93417857445731312"/>
    <n v="102.85714285714286"/>
    <n v="272.1344205666436"/>
    <n v="0.37796447300922725"/>
    <n v="38.876345795234805"/>
  </r>
  <r>
    <x v="2"/>
    <x v="18"/>
    <x v="4"/>
    <x v="15"/>
    <n v="0"/>
    <n v="231.42857142857142"/>
    <n v="97.89473684210526"/>
    <n v="1620"/>
    <n v="240"/>
    <n v="0"/>
    <n v="0"/>
    <n v="0"/>
    <n v="60"/>
    <n v="2.3640552995391704"/>
    <n v="6.75"/>
    <n v="236.63177490234375"/>
    <n v="106.07098130451566"/>
    <n v="2.230881358804492"/>
    <n v="231.42857142857142"/>
    <n v="302.84366546831671"/>
    <n v="0.76418495024715416"/>
    <n v="176.85423134291281"/>
  </r>
  <r>
    <x v="2"/>
    <x v="18"/>
    <x v="4"/>
    <x v="16"/>
    <n v="0"/>
    <n v="0"/>
    <n v="155.52631578947367"/>
    <n v="0"/>
    <n v="1475"/>
    <n v="1480"/>
    <n v="0"/>
    <n v="0"/>
    <n v="738.75"/>
    <n v="0"/>
    <n v="0"/>
    <n v="35.461898357025348"/>
    <n v="88.070542940810299"/>
    <n v="0.40265334097983568"/>
    <n v="0"/>
    <n v="0"/>
    <s v=""/>
    <s v=""/>
  </r>
  <r>
    <x v="2"/>
    <x v="18"/>
    <x v="4"/>
    <x v="17"/>
    <n v="0"/>
    <n v="102.85714285714286"/>
    <n v="106.05263157894737"/>
    <n v="720"/>
    <n v="420"/>
    <n v="875"/>
    <n v="0"/>
    <n v="0"/>
    <n v="323.75"/>
    <n v="0.96986884083658276"/>
    <n v="1.7142857142857142"/>
    <n v="109.42113515113306"/>
    <n v="76.446983124847009"/>
    <n v="1.4313335945832597"/>
    <n v="102.85714285714286"/>
    <n v="272.1344205666436"/>
    <n v="0.37796447300922725"/>
    <n v="38.876345795234805"/>
  </r>
  <r>
    <x v="2"/>
    <x v="18"/>
    <x v="4"/>
    <x v="18"/>
    <n v="0"/>
    <n v="102.85714285714286"/>
    <n v="56.842105263157897"/>
    <n v="720"/>
    <n v="360"/>
    <n v="0"/>
    <n v="0"/>
    <n v="0"/>
    <n v="90"/>
    <n v="1.8095238095238095"/>
    <n v="2"/>
    <n v="106.31821632385254"/>
    <n v="55.192799523088603"/>
    <n v="1.926305917484342"/>
    <n v="102.85714285714286"/>
    <n v="272.1344205666436"/>
    <n v="0.37796447300922725"/>
    <n v="38.876345795234805"/>
  </r>
  <r>
    <x v="2"/>
    <x v="18"/>
    <x v="4"/>
    <x v="19"/>
    <n v="0"/>
    <n v="257.14285714285717"/>
    <n v="230.52631578947367"/>
    <n v="1800"/>
    <n v="1680"/>
    <n v="900"/>
    <n v="0"/>
    <n v="0"/>
    <n v="645"/>
    <n v="1.1154598825831705"/>
    <n v="1.0714285714285714"/>
    <n v="298.07581997942179"/>
    <n v="190.73338254419792"/>
    <n v="1.5627878874866061"/>
    <n v="257.14285714285717"/>
    <n v="376.24080434894734"/>
    <n v="0.68345286893541757"/>
    <n v="175.74502344053596"/>
  </r>
  <r>
    <x v="2"/>
    <x v="18"/>
    <x v="4"/>
    <x v="20"/>
    <n v="0"/>
    <n v="188.57142857142858"/>
    <n v="177.89473684210526"/>
    <n v="1320"/>
    <n v="1420"/>
    <n v="640"/>
    <n v="0"/>
    <n v="0"/>
    <n v="515"/>
    <n v="1.0600169061707525"/>
    <n v="0.92957746478873238"/>
    <n v="194.44648906588554"/>
    <n v="144.28954171235947"/>
    <n v="1.3476131863632481"/>
    <n v="188.57142857142858"/>
    <n v="322.51245823112902"/>
    <n v="0.58469502110299443"/>
    <n v="110.25677540799325"/>
  </r>
  <r>
    <x v="2"/>
    <x v="18"/>
    <x v="4"/>
    <x v="21"/>
    <n v="0"/>
    <n v="0"/>
    <n v="171.83157894736843"/>
    <n v="0"/>
    <n v="2142.4"/>
    <n v="1122.4000000000001"/>
    <n v="0"/>
    <n v="0"/>
    <n v="816.2"/>
    <n v="0"/>
    <n v="0"/>
    <n v="49.017093105800441"/>
    <n v="106.130001239623"/>
    <n v="0.46185897044444962"/>
    <n v="0"/>
    <n v="0"/>
    <s v=""/>
    <s v=""/>
  </r>
  <r>
    <x v="2"/>
    <x v="19"/>
    <x v="5"/>
    <x v="0"/>
    <n v="0"/>
    <n v="102.85714285714286"/>
    <n v="193"/>
    <n v="720"/>
    <n v="2020"/>
    <n v="1120"/>
    <n v="0"/>
    <n v="0"/>
    <n v="785"/>
    <n v="0.53293856402664697"/>
    <n v="0.35643564356435642"/>
    <n v="111.38220137916505"/>
    <n v="134.97401806797353"/>
    <n v="0.82521216285546506"/>
    <n v="102.85714285714286"/>
    <n v="272.1344205666436"/>
    <n v="0.37796447300922725"/>
    <n v="38.876345795234805"/>
  </r>
  <r>
    <x v="2"/>
    <x v="19"/>
    <x v="5"/>
    <x v="1"/>
    <n v="0"/>
    <n v="115.71428571428571"/>
    <n v="211.5"/>
    <n v="810"/>
    <n v="1975"/>
    <n v="1445"/>
    <n v="0"/>
    <n v="0"/>
    <n v="855"/>
    <n v="0.54711246200607899"/>
    <n v="0.41012658227848103"/>
    <n v="120.0700173536643"/>
    <n v="144.18175986424001"/>
    <n v="0.83276842692668573"/>
    <n v="115.71428571428571"/>
    <n v="306.15122313747406"/>
    <n v="0.3779644730092272"/>
    <n v="43.735889019639146"/>
  </r>
  <r>
    <x v="2"/>
    <x v="19"/>
    <x v="5"/>
    <x v="2"/>
    <n v="0"/>
    <n v="102.85714285714286"/>
    <n v="66"/>
    <n v="720"/>
    <n v="600"/>
    <n v="0"/>
    <n v="0"/>
    <n v="0"/>
    <n v="150"/>
    <n v="1.5584415584415585"/>
    <n v="1.2"/>
    <n v="84.384527206420898"/>
    <n v="60.324657478167886"/>
    <n v="1.3988397238220627"/>
    <n v="102.85714285714286"/>
    <n v="272.1344205666436"/>
    <n v="0.37796447300922725"/>
    <n v="38.876345795234805"/>
  </r>
  <r>
    <x v="2"/>
    <x v="19"/>
    <x v="5"/>
    <x v="3"/>
    <n v="0"/>
    <n v="265.71428571428572"/>
    <n v="242.5"/>
    <n v="1860"/>
    <n v="1480"/>
    <n v="1510"/>
    <n v="0"/>
    <n v="0"/>
    <n v="747.5"/>
    <n v="1.0957290132547866"/>
    <n v="1.2567567567567568"/>
    <n v="229.62619044930761"/>
    <n v="187.84035642256083"/>
    <n v="1.2224539753999746"/>
    <n v="265.71428571428572"/>
    <n v="403.76796731361867"/>
    <n v="0.65808659236183908"/>
    <n v="174.86300882757439"/>
  </r>
  <r>
    <x v="2"/>
    <x v="19"/>
    <x v="5"/>
    <x v="4"/>
    <n v="0"/>
    <n v="162.85714285714286"/>
    <n v="172.25"/>
    <n v="1140"/>
    <n v="1440"/>
    <n v="865"/>
    <n v="0"/>
    <n v="0"/>
    <n v="576.25"/>
    <n v="0.94546962471490781"/>
    <n v="0.79166666666666663"/>
    <n v="158.00369289217997"/>
    <n v="132.03388189257288"/>
    <n v="1.1966905057047175"/>
    <n v="162.85714285714286"/>
    <n v="291.30249373656733"/>
    <n v="0.55906539201967476"/>
    <n v="91.047792414632752"/>
  </r>
  <r>
    <x v="2"/>
    <x v="19"/>
    <x v="5"/>
    <x v="5"/>
    <n v="0"/>
    <n v="102.85714285714286"/>
    <n v="199.25"/>
    <n v="720"/>
    <n v="1640"/>
    <n v="1625"/>
    <n v="0"/>
    <n v="0"/>
    <n v="816.25"/>
    <n v="0.51622154507976337"/>
    <n v="0.43902439024390244"/>
    <n v="107.33693564014175"/>
    <n v="132.03556454263099"/>
    <n v="0.81293957436358233"/>
    <n v="102.85714285714286"/>
    <n v="272.1344205666436"/>
    <n v="0.37796447300922725"/>
    <n v="38.876345795234805"/>
  </r>
  <r>
    <x v="2"/>
    <x v="19"/>
    <x v="5"/>
    <x v="6"/>
    <n v="0"/>
    <n v="141.42857142857142"/>
    <n v="83.25"/>
    <n v="990"/>
    <n v="675"/>
    <n v="0"/>
    <n v="0"/>
    <n v="0"/>
    <n v="168.75"/>
    <n v="1.6988416988416988"/>
    <n v="1.4666666666666666"/>
    <n v="126.57321810722351"/>
    <n v="79.36793802469326"/>
    <n v="1.5947651061294241"/>
    <n v="141.42857142857142"/>
    <n v="253.79969604845022"/>
    <n v="0.55724484162334376"/>
    <n v="78.810341886730043"/>
  </r>
  <r>
    <x v="2"/>
    <x v="19"/>
    <x v="5"/>
    <x v="7"/>
    <n v="0"/>
    <n v="162.85714285714286"/>
    <n v="196"/>
    <n v="1140"/>
    <n v="1720"/>
    <n v="1060"/>
    <n v="0"/>
    <n v="0"/>
    <n v="695"/>
    <n v="0.83090379008746362"/>
    <n v="0.66279069767441856"/>
    <n v="167.12672724039294"/>
    <n v="149.33601788178791"/>
    <n v="1.1191320728311362"/>
    <n v="162.85714285714286"/>
    <n v="291.30249373656733"/>
    <n v="0.55906539201967476"/>
    <n v="91.047792414632752"/>
  </r>
  <r>
    <x v="2"/>
    <x v="19"/>
    <x v="5"/>
    <x v="8"/>
    <n v="0"/>
    <n v="0"/>
    <n v="0"/>
    <n v="0"/>
    <n v="0"/>
    <n v="0"/>
    <n v="0"/>
    <n v="0"/>
    <n v="0"/>
    <s v=""/>
    <s v=""/>
    <n v="0"/>
    <n v="0"/>
    <s v=""/>
    <n v="0"/>
    <n v="0"/>
    <s v=""/>
    <s v=""/>
  </r>
  <r>
    <x v="2"/>
    <x v="19"/>
    <x v="5"/>
    <x v="9"/>
    <n v="0"/>
    <n v="0"/>
    <n v="156"/>
    <n v="0"/>
    <n v="1540"/>
    <n v="1580"/>
    <n v="0"/>
    <n v="0"/>
    <n v="780"/>
    <n v="0"/>
    <n v="0"/>
    <n v="28.354548378410982"/>
    <n v="86.720306588568263"/>
    <n v="0.32696549970625638"/>
    <n v="0"/>
    <n v="0"/>
    <s v=""/>
    <s v=""/>
  </r>
  <r>
    <x v="2"/>
    <x v="19"/>
    <x v="5"/>
    <x v="10"/>
    <n v="0"/>
    <n v="175.71428571428572"/>
    <n v="258"/>
    <n v="1230"/>
    <n v="2435"/>
    <n v="1495"/>
    <n v="0"/>
    <n v="0"/>
    <n v="982.5"/>
    <n v="0.68106312292358806"/>
    <n v="0.50513347022587274"/>
    <n v="184.3666004480292"/>
    <n v="184.83196360356371"/>
    <n v="0.99748223658688906"/>
    <n v="175.71428571428572"/>
    <n v="320.51298168494117"/>
    <n v="0.54822829574812637"/>
    <n v="96.331543395742216"/>
  </r>
  <r>
    <x v="2"/>
    <x v="19"/>
    <x v="5"/>
    <x v="11"/>
    <n v="0"/>
    <n v="141.42857142857142"/>
    <n v="138"/>
    <n v="990"/>
    <n v="960"/>
    <n v="810"/>
    <n v="0"/>
    <n v="0"/>
    <n v="442.5"/>
    <n v="1.0248447204968942"/>
    <n v="1.03125"/>
    <n v="130.92055123994214"/>
    <n v="104.8134476877794"/>
    <n v="1.2490816219492289"/>
    <n v="141.42857142857142"/>
    <n v="253.79969604845022"/>
    <n v="0.55724484162334376"/>
    <n v="78.810341886730043"/>
  </r>
  <r>
    <x v="2"/>
    <x v="19"/>
    <x v="5"/>
    <x v="12"/>
    <n v="0"/>
    <n v="218.57142857142858"/>
    <n v="187"/>
    <n v="1530"/>
    <n v="1755"/>
    <n v="455"/>
    <n v="0"/>
    <n v="0"/>
    <n v="552.5"/>
    <n v="1.168831168831169"/>
    <n v="0.87179487179487181"/>
    <n v="175.39365487615214"/>
    <n v="150.32356994397816"/>
    <n v="1.1667741455416272"/>
    <n v="218.57142857142858"/>
    <n v="440.47052763412643"/>
    <n v="0.49622259574421135"/>
    <n v="108.46008164123477"/>
  </r>
  <r>
    <x v="2"/>
    <x v="19"/>
    <x v="5"/>
    <x v="13"/>
    <n v="0"/>
    <n v="132.85714285714286"/>
    <n v="95.25"/>
    <n v="930"/>
    <n v="975"/>
    <n v="0"/>
    <n v="0"/>
    <n v="0"/>
    <n v="243.75"/>
    <n v="1.3948256467941507"/>
    <n v="0.9538461538461539"/>
    <n v="123.41511011123657"/>
    <n v="86.468965969523339"/>
    <n v="1.4272763496990954"/>
    <n v="132.85714285714286"/>
    <n v="246.08360948495303"/>
    <n v="0.53988619207597621"/>
    <n v="71.727736947236835"/>
  </r>
  <r>
    <x v="2"/>
    <x v="19"/>
    <x v="5"/>
    <x v="14"/>
    <n v="0"/>
    <n v="102.85714285714286"/>
    <n v="230.75"/>
    <n v="720"/>
    <n v="2320"/>
    <n v="1575"/>
    <n v="0"/>
    <n v="0"/>
    <n v="973.75"/>
    <n v="0.44575143166692466"/>
    <n v="0.31034482758620691"/>
    <n v="115.19112610700176"/>
    <n v="153.07124846833878"/>
    <n v="0.75253274053505792"/>
    <n v="102.85714285714286"/>
    <n v="272.1344205666436"/>
    <n v="0.37796447300922725"/>
    <n v="38.876345795234805"/>
  </r>
  <r>
    <x v="2"/>
    <x v="19"/>
    <x v="5"/>
    <x v="15"/>
    <n v="0"/>
    <n v="231.42857142857142"/>
    <n v="93"/>
    <n v="1620"/>
    <n v="240"/>
    <n v="0"/>
    <n v="0"/>
    <n v="0"/>
    <n v="60"/>
    <n v="2.4884792626728109"/>
    <n v="6.75"/>
    <n v="177.47383117675781"/>
    <n v="98.755741214549062"/>
    <n v="1.7970988723702852"/>
    <n v="231.42857142857142"/>
    <n v="302.84366546831671"/>
    <n v="0.76418495024715416"/>
    <n v="176.85423134291281"/>
  </r>
  <r>
    <x v="2"/>
    <x v="19"/>
    <x v="5"/>
    <x v="16"/>
    <n v="0"/>
    <n v="0"/>
    <n v="147.75"/>
    <n v="0"/>
    <n v="1475"/>
    <n v="1480"/>
    <n v="0"/>
    <n v="0"/>
    <n v="738.75"/>
    <n v="0"/>
    <n v="0"/>
    <n v="26.596423767769011"/>
    <n v="81.99671239316821"/>
    <n v="0.32435963578931204"/>
    <n v="0"/>
    <n v="0"/>
    <s v=""/>
    <s v=""/>
  </r>
  <r>
    <x v="2"/>
    <x v="19"/>
    <x v="5"/>
    <x v="17"/>
    <n v="0"/>
    <n v="102.85714285714286"/>
    <n v="100.75"/>
    <n v="720"/>
    <n v="420"/>
    <n v="875"/>
    <n v="0"/>
    <n v="0"/>
    <n v="323.75"/>
    <n v="1.0209145693016661"/>
    <n v="1.7142857142857142"/>
    <n v="82.065851363349793"/>
    <n v="71.174777392098932"/>
    <n v="1.1530187289698481"/>
    <n v="102.85714285714286"/>
    <n v="272.1344205666436"/>
    <n v="0.37796447300922725"/>
    <n v="38.876345795234805"/>
  </r>
  <r>
    <x v="2"/>
    <x v="19"/>
    <x v="5"/>
    <x v="18"/>
    <n v="0"/>
    <n v="102.85714285714286"/>
    <n v="54"/>
    <n v="720"/>
    <n v="360"/>
    <n v="0"/>
    <n v="0"/>
    <n v="0"/>
    <n v="90"/>
    <n v="1.9047619047619049"/>
    <n v="2"/>
    <n v="79.738662242889404"/>
    <n v="51.38639955597904"/>
    <n v="1.5517464335290534"/>
    <n v="102.85714285714286"/>
    <n v="272.1344205666436"/>
    <n v="0.37796447300922725"/>
    <n v="38.876345795234805"/>
  </r>
  <r>
    <x v="2"/>
    <x v="19"/>
    <x v="5"/>
    <x v="19"/>
    <n v="0"/>
    <n v="257.14285714285717"/>
    <n v="219"/>
    <n v="1800"/>
    <n v="1680"/>
    <n v="900"/>
    <n v="0"/>
    <n v="0"/>
    <n v="645"/>
    <n v="1.1741682974559688"/>
    <n v="1.0714285714285714"/>
    <n v="223.55686498456635"/>
    <n v="177.57935616183943"/>
    <n v="1.2589124649197663"/>
    <n v="257.14285714285717"/>
    <n v="376.24080434894734"/>
    <n v="0.68345286893541757"/>
    <n v="175.74502344053596"/>
  </r>
  <r>
    <x v="2"/>
    <x v="19"/>
    <x v="5"/>
    <x v="20"/>
    <n v="0"/>
    <n v="188.57142857142858"/>
    <n v="169"/>
    <n v="1320"/>
    <n v="1420"/>
    <n v="640"/>
    <n v="0"/>
    <n v="0"/>
    <n v="515"/>
    <n v="1.1158072696534236"/>
    <n v="0.92957746478873238"/>
    <n v="145.83486679941416"/>
    <n v="134.33853883564501"/>
    <n v="1.085577289014839"/>
    <n v="188.57142857142858"/>
    <n v="322.51245823112902"/>
    <n v="0.58469502110299443"/>
    <n v="110.25677540799325"/>
  </r>
  <r>
    <x v="2"/>
    <x v="19"/>
    <x v="5"/>
    <x v="21"/>
    <n v="0"/>
    <n v="0"/>
    <n v="163.24"/>
    <n v="0"/>
    <n v="2142.4"/>
    <n v="1122.4000000000001"/>
    <n v="0"/>
    <n v="0"/>
    <n v="816.2"/>
    <n v="0"/>
    <n v="0"/>
    <n v="36.762819829350335"/>
    <n v="98.810690809304162"/>
    <n v="0.37205305952469558"/>
    <n v="0"/>
    <n v="0"/>
    <s v=""/>
    <s v=""/>
  </r>
  <r>
    <x v="2"/>
    <x v="20"/>
    <x v="6"/>
    <x v="0"/>
    <n v="0"/>
    <n v="102.85714285714286"/>
    <n v="183.8095238095238"/>
    <n v="720"/>
    <n v="2020"/>
    <n v="1120"/>
    <n v="0"/>
    <n v="0"/>
    <n v="785"/>
    <n v="0.55958549222797938"/>
    <n v="0.35643564356435642"/>
    <n v="83.53665103437379"/>
    <n v="125.66546509776846"/>
    <n v="0.66475424230023572"/>
    <n v="102.85714285714286"/>
    <n v="272.1344205666436"/>
    <n v="0.37796447300922725"/>
    <n v="38.876345795234805"/>
  </r>
  <r>
    <x v="2"/>
    <x v="20"/>
    <x v="6"/>
    <x v="1"/>
    <n v="0"/>
    <n v="115.71428571428571"/>
    <n v="201.42857142857142"/>
    <n v="810"/>
    <n v="1975"/>
    <n v="1445"/>
    <n v="0"/>
    <n v="0"/>
    <n v="855"/>
    <n v="0.57446808510638303"/>
    <n v="0.41012658227848103"/>
    <n v="90.052513015248223"/>
    <n v="134.23819021843036"/>
    <n v="0.67084123280205232"/>
    <n v="115.71428571428571"/>
    <n v="306.15122313747406"/>
    <n v="0.3779644730092272"/>
    <n v="43.735889019639146"/>
  </r>
  <r>
    <x v="2"/>
    <x v="20"/>
    <x v="6"/>
    <x v="2"/>
    <n v="0"/>
    <n v="102.85714285714286"/>
    <n v="62.857142857142854"/>
    <n v="720"/>
    <n v="600"/>
    <n v="0"/>
    <n v="0"/>
    <n v="0"/>
    <n v="150"/>
    <n v="1.6363636363636365"/>
    <n v="1.2"/>
    <n v="63.288395404815674"/>
    <n v="56.164336272776993"/>
    <n v="1.1268431108566617"/>
    <n v="102.85714285714286"/>
    <n v="272.1344205666436"/>
    <n v="0.37796447300922725"/>
    <n v="38.876345795234805"/>
  </r>
  <r>
    <x v="2"/>
    <x v="20"/>
    <x v="6"/>
    <x v="3"/>
    <n v="0"/>
    <n v="265.71428571428572"/>
    <n v="230.95238095238096"/>
    <n v="1860"/>
    <n v="1480"/>
    <n v="1510"/>
    <n v="0"/>
    <n v="0"/>
    <n v="747.5"/>
    <n v="1.1505154639175257"/>
    <n v="1.2567567567567568"/>
    <n v="172.21964283698071"/>
    <n v="174.88584908307388"/>
    <n v="0.98475459129442389"/>
    <n v="265.71428571428572"/>
    <n v="403.76796731361867"/>
    <n v="0.65808659236183908"/>
    <n v="174.86300882757439"/>
  </r>
  <r>
    <x v="2"/>
    <x v="20"/>
    <x v="6"/>
    <x v="4"/>
    <n v="0"/>
    <n v="162.85714285714286"/>
    <n v="164.04761904761904"/>
    <n v="1140"/>
    <n v="1440"/>
    <n v="865"/>
    <n v="0"/>
    <n v="0"/>
    <n v="576.25"/>
    <n v="0.99274310595065318"/>
    <n v="0.79166666666666663"/>
    <n v="118.50276966913498"/>
    <n v="122.92809693446441"/>
    <n v="0.96400068515102233"/>
    <n v="162.85714285714286"/>
    <n v="291.30249373656733"/>
    <n v="0.55906539201967476"/>
    <n v="91.047792414632752"/>
  </r>
  <r>
    <x v="2"/>
    <x v="20"/>
    <x v="6"/>
    <x v="5"/>
    <n v="0"/>
    <n v="102.85714285714286"/>
    <n v="189.76190476190476"/>
    <n v="720"/>
    <n v="1640"/>
    <n v="1625"/>
    <n v="0"/>
    <n v="0"/>
    <n v="816.25"/>
    <n v="0.5420326223337516"/>
    <n v="0.43902439024390244"/>
    <n v="80.50270173010631"/>
    <n v="122.92966353969092"/>
    <n v="0.65486799045955246"/>
    <n v="102.85714285714286"/>
    <n v="272.1344205666436"/>
    <n v="0.37796447300922725"/>
    <n v="38.876345795234805"/>
  </r>
  <r>
    <x v="2"/>
    <x v="20"/>
    <x v="6"/>
    <x v="6"/>
    <n v="0"/>
    <n v="141.42857142857142"/>
    <n v="79.285714285714292"/>
    <n v="990"/>
    <n v="675"/>
    <n v="0"/>
    <n v="0"/>
    <n v="0"/>
    <n v="168.75"/>
    <n v="1.7837837837837835"/>
    <n v="1.4666666666666666"/>
    <n v="94.929913580417633"/>
    <n v="73.894287126438556"/>
    <n v="1.2846718910487027"/>
    <n v="141.42857142857142"/>
    <n v="253.79969604845022"/>
    <n v="0.55724484162334376"/>
    <n v="78.810341886730043"/>
  </r>
  <r>
    <x v="2"/>
    <x v="20"/>
    <x v="6"/>
    <x v="7"/>
    <n v="0"/>
    <n v="162.85714285714286"/>
    <n v="186.66666666666666"/>
    <n v="1140"/>
    <n v="1720"/>
    <n v="1060"/>
    <n v="0"/>
    <n v="0"/>
    <n v="695"/>
    <n v="0.87244897959183676"/>
    <n v="0.66279069767441856"/>
    <n v="125.3450454302947"/>
    <n v="139.03698216580253"/>
    <n v="0.90152305866952653"/>
    <n v="162.85714285714286"/>
    <n v="291.30249373656733"/>
    <n v="0.55906539201967476"/>
    <n v="91.047792414632752"/>
  </r>
  <r>
    <x v="2"/>
    <x v="20"/>
    <x v="6"/>
    <x v="8"/>
    <n v="0"/>
    <n v="0"/>
    <n v="0"/>
    <n v="0"/>
    <n v="0"/>
    <n v="0"/>
    <n v="0"/>
    <n v="0"/>
    <n v="0"/>
    <s v=""/>
    <s v=""/>
    <n v="0"/>
    <n v="0"/>
    <s v=""/>
    <n v="0"/>
    <n v="0"/>
    <s v=""/>
    <s v=""/>
  </r>
  <r>
    <x v="2"/>
    <x v="20"/>
    <x v="6"/>
    <x v="9"/>
    <n v="0"/>
    <n v="0"/>
    <n v="148.57142857142858"/>
    <n v="0"/>
    <n v="1540"/>
    <n v="1580"/>
    <n v="0"/>
    <n v="0"/>
    <n v="780"/>
    <n v="0"/>
    <n v="0"/>
    <n v="21.265911283808236"/>
    <n v="80.739595789356656"/>
    <n v="0.26338887476337325"/>
    <n v="0"/>
    <n v="0"/>
    <s v=""/>
    <s v=""/>
  </r>
  <r>
    <x v="2"/>
    <x v="20"/>
    <x v="6"/>
    <x v="10"/>
    <n v="0"/>
    <n v="175.71428571428572"/>
    <n v="245.71428571428572"/>
    <n v="1230"/>
    <n v="2435"/>
    <n v="1495"/>
    <n v="0"/>
    <n v="0"/>
    <n v="982.5"/>
    <n v="0.71511627906976749"/>
    <n v="0.50513347022587274"/>
    <n v="138.2749503360219"/>
    <n v="172.08493163090412"/>
    <n v="0.80352735725054958"/>
    <n v="175.71428571428572"/>
    <n v="320.51298168494117"/>
    <n v="0.54822829574812637"/>
    <n v="96.331543395742216"/>
  </r>
  <r>
    <x v="2"/>
    <x v="20"/>
    <x v="6"/>
    <x v="11"/>
    <n v="0"/>
    <n v="141.42857142857142"/>
    <n v="131.42857142857142"/>
    <n v="990"/>
    <n v="960"/>
    <n v="810"/>
    <n v="0"/>
    <n v="0"/>
    <n v="442.5"/>
    <n v="1.0760869565217392"/>
    <n v="1.03125"/>
    <n v="98.190413429956607"/>
    <n v="97.584934054139438"/>
    <n v="1.0062046399035456"/>
    <n v="141.42857142857142"/>
    <n v="253.79969604845022"/>
    <n v="0.55724484162334376"/>
    <n v="78.810341886730043"/>
  </r>
  <r>
    <x v="2"/>
    <x v="20"/>
    <x v="6"/>
    <x v="12"/>
    <n v="0"/>
    <n v="218.57142857142858"/>
    <n v="178.0952380952381"/>
    <n v="1530"/>
    <n v="1755"/>
    <n v="455"/>
    <n v="0"/>
    <n v="0"/>
    <n v="552.5"/>
    <n v="1.2272727272727273"/>
    <n v="0.87179487179487181"/>
    <n v="131.54524115711411"/>
    <n v="139.95642718922105"/>
    <n v="0.93990139501964409"/>
    <n v="218.57142857142858"/>
    <n v="440.47052763412643"/>
    <n v="0.49622259574421135"/>
    <n v="108.46008164123477"/>
  </r>
  <r>
    <x v="2"/>
    <x v="20"/>
    <x v="6"/>
    <x v="13"/>
    <n v="0"/>
    <n v="132.85714285714286"/>
    <n v="90.714285714285708"/>
    <n v="930"/>
    <n v="975"/>
    <n v="0"/>
    <n v="0"/>
    <n v="0"/>
    <n v="243.75"/>
    <n v="1.4645669291338583"/>
    <n v="0.9538461538461539"/>
    <n v="92.561332583427429"/>
    <n v="80.50558900610794"/>
    <n v="1.14975039281316"/>
    <n v="132.85714285714286"/>
    <n v="246.08360948495303"/>
    <n v="0.53988619207597621"/>
    <n v="71.727736947236835"/>
  </r>
  <r>
    <x v="2"/>
    <x v="20"/>
    <x v="6"/>
    <x v="14"/>
    <n v="0"/>
    <n v="102.85714285714286"/>
    <n v="219.76190476190476"/>
    <n v="720"/>
    <n v="2320"/>
    <n v="1575"/>
    <n v="0"/>
    <n v="0"/>
    <n v="973.75"/>
    <n v="0.46803900325027087"/>
    <n v="0.31034482758620691"/>
    <n v="86.393344580251323"/>
    <n v="142.51461064293611"/>
    <n v="0.60620692987546332"/>
    <n v="102.85714285714286"/>
    <n v="272.1344205666436"/>
    <n v="0.37796447300922725"/>
    <n v="38.876345795234805"/>
  </r>
  <r>
    <x v="2"/>
    <x v="20"/>
    <x v="6"/>
    <x v="15"/>
    <n v="0"/>
    <n v="231.42857142857142"/>
    <n v="88.571428571428569"/>
    <n v="1620"/>
    <n v="240"/>
    <n v="0"/>
    <n v="0"/>
    <n v="0"/>
    <n v="60"/>
    <n v="2.6129032258064515"/>
    <n v="6.75"/>
    <n v="133.10537338256836"/>
    <n v="91.945000441131882"/>
    <n v="1.4476629805205075"/>
    <n v="231.42857142857142"/>
    <n v="302.84366546831671"/>
    <n v="0.76418495024715416"/>
    <n v="176.85423134291281"/>
  </r>
  <r>
    <x v="2"/>
    <x v="20"/>
    <x v="6"/>
    <x v="16"/>
    <n v="0"/>
    <n v="0"/>
    <n v="140.71428571428572"/>
    <n v="0"/>
    <n v="1475"/>
    <n v="1480"/>
    <n v="0"/>
    <n v="0"/>
    <n v="738.75"/>
    <n v="0"/>
    <n v="0"/>
    <n v="19.947317825826758"/>
    <n v="76.341766710880748"/>
    <n v="0.26128970660805695"/>
    <n v="0"/>
    <n v="0"/>
    <s v=""/>
    <s v=""/>
  </r>
  <r>
    <x v="2"/>
    <x v="20"/>
    <x v="6"/>
    <x v="17"/>
    <n v="0"/>
    <n v="102.85714285714286"/>
    <n v="95.952380952380949"/>
    <n v="720"/>
    <n v="420"/>
    <n v="875"/>
    <n v="0"/>
    <n v="0"/>
    <n v="323.75"/>
    <n v="1.0719602977667495"/>
    <n v="1.7142857142857142"/>
    <n v="61.549388522512345"/>
    <n v="66.266172054712797"/>
    <n v="0.92882064278126653"/>
    <n v="102.85714285714286"/>
    <n v="272.1344205666436"/>
    <n v="0.37796447300922725"/>
    <n v="38.876345795234805"/>
  </r>
  <r>
    <x v="2"/>
    <x v="20"/>
    <x v="6"/>
    <x v="18"/>
    <n v="0"/>
    <n v="102.85714285714286"/>
    <n v="51.428571428571431"/>
    <n v="720"/>
    <n v="360"/>
    <n v="0"/>
    <n v="0"/>
    <n v="0"/>
    <n v="90"/>
    <n v="2"/>
    <n v="2"/>
    <n v="59.803996682167053"/>
    <n v="47.842509931428758"/>
    <n v="1.2500179603428485"/>
    <n v="102.85714285714286"/>
    <n v="272.1344205666436"/>
    <n v="0.37796447300922725"/>
    <n v="38.876345795234805"/>
  </r>
  <r>
    <x v="2"/>
    <x v="20"/>
    <x v="6"/>
    <x v="19"/>
    <n v="0"/>
    <n v="257.14285714285717"/>
    <n v="208.57142857142858"/>
    <n v="1800"/>
    <n v="1680"/>
    <n v="900"/>
    <n v="0"/>
    <n v="0"/>
    <n v="645"/>
    <n v="1.2328767123287672"/>
    <n v="1.0714285714285714"/>
    <n v="167.66764873842476"/>
    <n v="165.33250401274705"/>
    <n v="1.0141239300742562"/>
    <n v="257.14285714285717"/>
    <n v="376.24080434894734"/>
    <n v="0.68345286893541757"/>
    <n v="175.74502344053596"/>
  </r>
  <r>
    <x v="2"/>
    <x v="20"/>
    <x v="6"/>
    <x v="20"/>
    <n v="0"/>
    <n v="188.57142857142858"/>
    <n v="160.95238095238096"/>
    <n v="1320"/>
    <n v="1420"/>
    <n v="640"/>
    <n v="0"/>
    <n v="0"/>
    <n v="515"/>
    <n v="1.1715976331360947"/>
    <n v="0.92957746478873238"/>
    <n v="109.37615009956062"/>
    <n v="125.07381201939363"/>
    <n v="0.8744928161508424"/>
    <n v="188.57142857142858"/>
    <n v="322.51245823112902"/>
    <n v="0.58469502110299443"/>
    <n v="110.25677540799325"/>
  </r>
  <r>
    <x v="2"/>
    <x v="20"/>
    <x v="6"/>
    <x v="21"/>
    <n v="0"/>
    <n v="0"/>
    <n v="155.46666666666667"/>
    <n v="0"/>
    <n v="2142.4"/>
    <n v="1122.4000000000001"/>
    <n v="0"/>
    <n v="0"/>
    <n v="816.2"/>
    <n v="0"/>
    <n v="0"/>
    <n v="27.572114872012751"/>
    <n v="91.99616040866249"/>
    <n v="0.29970940906156035"/>
    <n v="0"/>
    <n v="0"/>
    <s v=""/>
    <s v=""/>
  </r>
  <r>
    <x v="3"/>
    <x v="21"/>
    <x v="0"/>
    <x v="0"/>
    <n v="0"/>
    <n v="102.85714285714286"/>
    <n v="175.45454545454547"/>
    <n v="720"/>
    <n v="2020"/>
    <n v="1120"/>
    <n v="0"/>
    <n v="0"/>
    <n v="785"/>
    <n v="0.58623242042931156"/>
    <n v="0.35643564356435642"/>
    <n v="62.652488275780343"/>
    <n v="116.99888129792235"/>
    <n v="0.53549647296407876"/>
    <n v="102.85714285714286"/>
    <n v="272.1344205666436"/>
    <n v="0.37796447300922725"/>
    <n v="38.876345795234805"/>
  </r>
  <r>
    <x v="3"/>
    <x v="21"/>
    <x v="0"/>
    <x v="1"/>
    <n v="0"/>
    <n v="115.71428571428571"/>
    <n v="192.27272727272728"/>
    <n v="810"/>
    <n v="1975"/>
    <n v="1445"/>
    <n v="0"/>
    <n v="0"/>
    <n v="855"/>
    <n v="0.60182370820668685"/>
    <n v="0.41012658227848103"/>
    <n v="67.539384761436168"/>
    <n v="124.98038399646964"/>
    <n v="0.54039988197943101"/>
    <n v="115.71428571428571"/>
    <n v="306.15122313747406"/>
    <n v="0.3779644730092272"/>
    <n v="43.735889019639146"/>
  </r>
  <r>
    <x v="3"/>
    <x v="21"/>
    <x v="0"/>
    <x v="2"/>
    <n v="0"/>
    <n v="102.85714285714286"/>
    <n v="60"/>
    <n v="720"/>
    <n v="600"/>
    <n v="0"/>
    <n v="0"/>
    <n v="0"/>
    <n v="150"/>
    <n v="1.7142857142857144"/>
    <n v="1.2"/>
    <n v="47.466296553611755"/>
    <n v="52.290933771206163"/>
    <n v="0.90773472819008871"/>
    <n v="102.85714285714286"/>
    <n v="272.1344205666436"/>
    <n v="0.37796447300922725"/>
    <n v="38.876345795234805"/>
  </r>
  <r>
    <x v="3"/>
    <x v="21"/>
    <x v="0"/>
    <x v="3"/>
    <n v="0"/>
    <n v="265.71428571428572"/>
    <n v="220.45454545454547"/>
    <n v="1860"/>
    <n v="1480"/>
    <n v="1510"/>
    <n v="0"/>
    <n v="0"/>
    <n v="747.5"/>
    <n v="1.205301914580265"/>
    <n v="1.2567567567567568"/>
    <n v="129.16473212773553"/>
    <n v="162.82475604286188"/>
    <n v="0.79327453187606367"/>
    <n v="265.71428571428572"/>
    <n v="403.76796731361867"/>
    <n v="0.65808659236183908"/>
    <n v="174.86300882757439"/>
  </r>
  <r>
    <x v="3"/>
    <x v="21"/>
    <x v="0"/>
    <x v="4"/>
    <n v="0"/>
    <n v="162.85714285714286"/>
    <n v="156.59090909090909"/>
    <n v="1140"/>
    <n v="1440"/>
    <n v="865"/>
    <n v="0"/>
    <n v="0"/>
    <n v="576.25"/>
    <n v="1.0400165871863984"/>
    <n v="0.79166666666666663"/>
    <n v="88.877077251851233"/>
    <n v="114.45029714588065"/>
    <n v="0.77655610748276804"/>
    <n v="162.85714285714286"/>
    <n v="291.30249373656733"/>
    <n v="0.55906539201967476"/>
    <n v="91.047792414632752"/>
  </r>
  <r>
    <x v="3"/>
    <x v="21"/>
    <x v="0"/>
    <x v="5"/>
    <n v="0"/>
    <n v="102.85714285714286"/>
    <n v="181.13636363636363"/>
    <n v="720"/>
    <n v="1640"/>
    <n v="1625"/>
    <n v="0"/>
    <n v="0"/>
    <n v="816.25"/>
    <n v="0.56784369958773984"/>
    <n v="0.43902439024390244"/>
    <n v="60.377026297579732"/>
    <n v="114.4517557093674"/>
    <n v="0.5275325478701951"/>
    <n v="102.85714285714286"/>
    <n v="272.1344205666436"/>
    <n v="0.37796447300922725"/>
    <n v="38.876345795234805"/>
  </r>
  <r>
    <x v="3"/>
    <x v="21"/>
    <x v="0"/>
    <x v="6"/>
    <n v="0"/>
    <n v="141.42857142857142"/>
    <n v="75.681818181818187"/>
    <n v="990"/>
    <n v="675"/>
    <n v="0"/>
    <n v="0"/>
    <n v="0"/>
    <n v="168.75"/>
    <n v="1.8687258687258685"/>
    <n v="1.4666666666666666"/>
    <n v="71.197435185313225"/>
    <n v="68.798129393580723"/>
    <n v="1.034874578900344"/>
    <n v="141.42857142857142"/>
    <n v="253.79969604845022"/>
    <n v="0.55724484162334376"/>
    <n v="78.810341886730043"/>
  </r>
  <r>
    <x v="3"/>
    <x v="21"/>
    <x v="0"/>
    <x v="7"/>
    <n v="0"/>
    <n v="162.85714285714286"/>
    <n v="178.18181818181819"/>
    <n v="1140"/>
    <n v="1720"/>
    <n v="1060"/>
    <n v="0"/>
    <n v="0"/>
    <n v="695"/>
    <n v="0.9139941690962099"/>
    <n v="0.66279069767441856"/>
    <n v="94.008784072721028"/>
    <n v="129.44822477505753"/>
    <n v="0.72622690837267412"/>
    <n v="162.85714285714286"/>
    <n v="291.30249373656733"/>
    <n v="0.55906539201967476"/>
    <n v="91.047792414632752"/>
  </r>
  <r>
    <x v="3"/>
    <x v="21"/>
    <x v="0"/>
    <x v="8"/>
    <n v="0"/>
    <n v="0"/>
    <n v="0"/>
    <n v="0"/>
    <n v="0"/>
    <n v="0"/>
    <n v="0"/>
    <n v="0"/>
    <n v="0"/>
    <s v=""/>
    <s v=""/>
    <n v="0"/>
    <n v="0"/>
    <s v=""/>
    <n v="0"/>
    <n v="0"/>
    <s v=""/>
    <s v=""/>
  </r>
  <r>
    <x v="3"/>
    <x v="21"/>
    <x v="0"/>
    <x v="9"/>
    <n v="0"/>
    <n v="0"/>
    <n v="141.81818181818181"/>
    <n v="0"/>
    <n v="1540"/>
    <n v="1580"/>
    <n v="0"/>
    <n v="0"/>
    <n v="780"/>
    <n v="0"/>
    <n v="0"/>
    <n v="15.949433462856177"/>
    <n v="75.171347803883776"/>
    <n v="0.21217437133716177"/>
    <n v="0"/>
    <n v="0"/>
    <s v=""/>
    <s v=""/>
  </r>
  <r>
    <x v="3"/>
    <x v="21"/>
    <x v="0"/>
    <x v="10"/>
    <n v="0"/>
    <n v="175.71428571428572"/>
    <n v="234.54545454545453"/>
    <n v="1230"/>
    <n v="2435"/>
    <n v="1495"/>
    <n v="0"/>
    <n v="0"/>
    <n v="982.5"/>
    <n v="0.74916943521594692"/>
    <n v="0.50513347022587274"/>
    <n v="103.70621275201643"/>
    <n v="160.21700531153141"/>
    <n v="0.64728592667405394"/>
    <n v="175.71428571428572"/>
    <n v="320.51298168494117"/>
    <n v="0.54822829574812637"/>
    <n v="96.331543395742216"/>
  </r>
  <r>
    <x v="3"/>
    <x v="21"/>
    <x v="0"/>
    <x v="11"/>
    <n v="0"/>
    <n v="141.42857142857142"/>
    <n v="125.45454545454545"/>
    <n v="990"/>
    <n v="960"/>
    <n v="810"/>
    <n v="0"/>
    <n v="0"/>
    <n v="442.5"/>
    <n v="1.1273291925465838"/>
    <n v="1.03125"/>
    <n v="73.642810072467455"/>
    <n v="90.85493860212982"/>
    <n v="0.81055373770007833"/>
    <n v="141.42857142857142"/>
    <n v="253.79969604845022"/>
    <n v="0.55724484162334376"/>
    <n v="78.810341886730043"/>
  </r>
  <r>
    <x v="3"/>
    <x v="21"/>
    <x v="0"/>
    <x v="12"/>
    <n v="0"/>
    <n v="218.57142857142858"/>
    <n v="170"/>
    <n v="1530"/>
    <n v="1755"/>
    <n v="455"/>
    <n v="0"/>
    <n v="0"/>
    <n v="552.5"/>
    <n v="1.2857142857142858"/>
    <n v="0.87179487179487181"/>
    <n v="98.658930867835579"/>
    <n v="130.30425979686098"/>
    <n v="0.75714279043249111"/>
    <n v="218.57142857142858"/>
    <n v="440.47052763412643"/>
    <n v="0.49622259574421135"/>
    <n v="108.46008164123477"/>
  </r>
  <r>
    <x v="3"/>
    <x v="21"/>
    <x v="0"/>
    <x v="13"/>
    <n v="0"/>
    <n v="132.85714285714286"/>
    <n v="86.590909090909093"/>
    <n v="930"/>
    <n v="975"/>
    <n v="0"/>
    <n v="0"/>
    <n v="0"/>
    <n v="243.75"/>
    <n v="1.5343082114735658"/>
    <n v="0.9538461538461539"/>
    <n v="69.420999437570572"/>
    <n v="74.953479419479805"/>
    <n v="0.92618781643282344"/>
    <n v="132.85714285714286"/>
    <n v="246.08360948495303"/>
    <n v="0.53988619207597621"/>
    <n v="71.727736947236835"/>
  </r>
  <r>
    <x v="3"/>
    <x v="21"/>
    <x v="0"/>
    <x v="14"/>
    <n v="0"/>
    <n v="102.85714285714286"/>
    <n v="209.77272727272728"/>
    <n v="720"/>
    <n v="2320"/>
    <n v="1575"/>
    <n v="0"/>
    <n v="0"/>
    <n v="973.75"/>
    <n v="0.49032657483361708"/>
    <n v="0.31034482758620691"/>
    <n v="64.795008435188493"/>
    <n v="132.68601680549224"/>
    <n v="0.48833336017745654"/>
    <n v="102.85714285714286"/>
    <n v="272.1344205666436"/>
    <n v="0.37796447300922725"/>
    <n v="38.876345795234805"/>
  </r>
  <r>
    <x v="3"/>
    <x v="21"/>
    <x v="0"/>
    <x v="15"/>
    <n v="0"/>
    <n v="231.42857142857142"/>
    <n v="84.545454545454547"/>
    <n v="1620"/>
    <n v="240"/>
    <n v="0"/>
    <n v="0"/>
    <n v="0"/>
    <n v="60"/>
    <n v="2.7373271889400921"/>
    <n v="6.75"/>
    <n v="99.82903003692627"/>
    <n v="85.60396592795037"/>
    <n v="1.1661729565304089"/>
    <n v="231.42857142857142"/>
    <n v="302.84366546831671"/>
    <n v="0.76418495024715416"/>
    <n v="176.85423134291281"/>
  </r>
  <r>
    <x v="3"/>
    <x v="21"/>
    <x v="0"/>
    <x v="16"/>
    <n v="0"/>
    <n v="0"/>
    <n v="134.31818181818181"/>
    <n v="0"/>
    <n v="1475"/>
    <n v="1480"/>
    <n v="0"/>
    <n v="0"/>
    <n v="738.75"/>
    <n v="0"/>
    <n v="0"/>
    <n v="14.960488369370069"/>
    <n v="71.076817282544141"/>
    <n v="0.21048337476760143"/>
    <n v="0"/>
    <n v="0"/>
    <s v=""/>
    <s v=""/>
  </r>
  <r>
    <x v="3"/>
    <x v="21"/>
    <x v="0"/>
    <x v="17"/>
    <n v="0"/>
    <n v="102.85714285714286"/>
    <n v="91.590909090909093"/>
    <n v="720"/>
    <n v="420"/>
    <n v="875"/>
    <n v="0"/>
    <n v="0"/>
    <n v="323.75"/>
    <n v="1.1230060262318327"/>
    <n v="1.7142857142857142"/>
    <n v="46.162041391884259"/>
    <n v="61.696091223353292"/>
    <n v="0.74821662890713148"/>
    <n v="102.85714285714286"/>
    <n v="272.1344205666436"/>
    <n v="0.37796447300922725"/>
    <n v="38.876345795234805"/>
  </r>
  <r>
    <x v="3"/>
    <x v="21"/>
    <x v="0"/>
    <x v="18"/>
    <n v="0"/>
    <n v="102.85714285714286"/>
    <n v="49.090909090909093"/>
    <n v="720"/>
    <n v="360"/>
    <n v="0"/>
    <n v="0"/>
    <n v="0"/>
    <n v="90"/>
    <n v="2.0952380952380953"/>
    <n v="2"/>
    <n v="44.85299751162529"/>
    <n v="44.543026487881946"/>
    <n v="1.0069589124984057"/>
    <n v="102.85714285714286"/>
    <n v="272.1344205666436"/>
    <n v="0.37796447300922725"/>
    <n v="38.876345795234805"/>
  </r>
  <r>
    <x v="3"/>
    <x v="21"/>
    <x v="0"/>
    <x v="19"/>
    <n v="0"/>
    <n v="257.14285714285717"/>
    <n v="199.09090909090909"/>
    <n v="1800"/>
    <n v="1680"/>
    <n v="900"/>
    <n v="0"/>
    <n v="0"/>
    <n v="645"/>
    <n v="1.2915851272015657"/>
    <n v="1.0714285714285714"/>
    <n v="125.75073655381857"/>
    <n v="153.93026235669552"/>
    <n v="0.81693316589315079"/>
    <n v="257.14285714285717"/>
    <n v="376.24080434894734"/>
    <n v="0.68345286893541757"/>
    <n v="175.74502344053596"/>
  </r>
  <r>
    <x v="3"/>
    <x v="21"/>
    <x v="0"/>
    <x v="20"/>
    <n v="0"/>
    <n v="188.57142857142858"/>
    <n v="153.63636363636363"/>
    <n v="1320"/>
    <n v="1420"/>
    <n v="640"/>
    <n v="0"/>
    <n v="0"/>
    <n v="515"/>
    <n v="1.227387996618766"/>
    <n v="0.92957746478873238"/>
    <n v="82.032112574670464"/>
    <n v="116.4480318801251"/>
    <n v="0.70445254634373422"/>
    <n v="188.57142857142858"/>
    <n v="322.51245823112902"/>
    <n v="0.58469502110299443"/>
    <n v="110.25677540799325"/>
  </r>
  <r>
    <x v="3"/>
    <x v="21"/>
    <x v="0"/>
    <x v="21"/>
    <n v="0"/>
    <n v="0"/>
    <n v="148.4"/>
    <n v="0"/>
    <n v="2142.4"/>
    <n v="1122.4000000000001"/>
    <n v="0"/>
    <n v="0"/>
    <n v="816.2"/>
    <n v="0"/>
    <n v="0"/>
    <n v="20.679086154009564"/>
    <n v="85.651597621858173"/>
    <n v="0.24143257952181255"/>
    <n v="0"/>
    <n v="0"/>
    <s v=""/>
    <s v=""/>
  </r>
  <r>
    <x v="3"/>
    <x v="22"/>
    <x v="1"/>
    <x v="0"/>
    <n v="0"/>
    <n v="102.85714285714286"/>
    <n v="167.82608695652175"/>
    <n v="720"/>
    <n v="1720"/>
    <n v="1420"/>
    <n v="0"/>
    <n v="0"/>
    <n v="785"/>
    <n v="0.61287934863064397"/>
    <n v="0.41860465116279072"/>
    <n v="46.989366206835257"/>
    <n v="108.92999293254839"/>
    <n v="0.43137215877661905"/>
    <n v="102.85714285714286"/>
    <n v="272.1344205666436"/>
    <n v="0.37796447300922725"/>
    <n v="38.876345795234805"/>
  </r>
  <r>
    <x v="3"/>
    <x v="22"/>
    <x v="1"/>
    <x v="1"/>
    <n v="300"/>
    <n v="158.57142857142858"/>
    <n v="196.95652173913044"/>
    <n v="1110"/>
    <n v="1675"/>
    <n v="1360"/>
    <n v="385"/>
    <n v="0"/>
    <n v="855"/>
    <n v="0.80510879848628203"/>
    <n v="0.66268656716417906"/>
    <n v="125.65453857107713"/>
    <n v="137.0507023415407"/>
    <n v="0.91684709690824151"/>
    <n v="158.57142857142858"/>
    <n v="308.2438737660259"/>
    <n v="0.51443497200464405"/>
    <n v="81.574688417879273"/>
  </r>
  <r>
    <x v="3"/>
    <x v="22"/>
    <x v="1"/>
    <x v="2"/>
    <n v="490"/>
    <n v="172.85714285714286"/>
    <n v="78.695652173913047"/>
    <n v="1210"/>
    <n v="600"/>
    <n v="0"/>
    <n v="0"/>
    <n v="0"/>
    <n v="150"/>
    <n v="2.1965272296764011"/>
    <n v="2.0166666666666666"/>
    <n v="158.09972241520882"/>
    <n v="82.477765924916085"/>
    <n v="1.9168768775712892"/>
    <n v="172.85714285714286"/>
    <n v="302.58410873200671"/>
    <n v="0.57126973251010782"/>
    <n v="98.748053762461495"/>
  </r>
  <r>
    <x v="3"/>
    <x v="22"/>
    <x v="1"/>
    <x v="3"/>
    <n v="490"/>
    <n v="284.28571428571428"/>
    <n v="232.17391304347825"/>
    <n v="1990"/>
    <n v="1480"/>
    <n v="1480"/>
    <n v="390"/>
    <n v="0"/>
    <n v="837.5"/>
    <n v="1.2244515783841627"/>
    <n v="1.3445945945945945"/>
    <n v="219.37354909580165"/>
    <n v="185.38856597094036"/>
    <n v="1.1833175791984303"/>
    <n v="284.28571428571428"/>
    <n v="411.73847455462726"/>
    <n v="0.69045214827985857"/>
    <n v="196.2856821538455"/>
  </r>
  <r>
    <x v="3"/>
    <x v="22"/>
    <x v="1"/>
    <x v="4"/>
    <n v="0"/>
    <n v="162.85714285714286"/>
    <n v="149.78260869565219"/>
    <n v="1140"/>
    <n v="1080"/>
    <n v="840"/>
    <n v="385"/>
    <n v="0"/>
    <n v="576.25"/>
    <n v="1.0872900684221438"/>
    <n v="1.0555555555555556"/>
    <n v="66.657807938888425"/>
    <n v="106.55717320478543"/>
    <n v="0.62555908658334092"/>
    <n v="162.85714285714286"/>
    <n v="291.30249373656733"/>
    <n v="0.55906539201967476"/>
    <n v="91.047792414632752"/>
  </r>
  <r>
    <x v="3"/>
    <x v="22"/>
    <x v="1"/>
    <x v="5"/>
    <n v="0"/>
    <n v="102.85714285714286"/>
    <n v="173.2608695652174"/>
    <n v="720"/>
    <n v="1640"/>
    <n v="1040"/>
    <n v="585"/>
    <n v="0"/>
    <n v="816.25"/>
    <n v="0.59365477684172785"/>
    <n v="0.43902439024390244"/>
    <n v="45.282769723184799"/>
    <n v="106.55853117768689"/>
    <n v="0.42495677467321274"/>
    <n v="102.85714285714286"/>
    <n v="272.1344205666436"/>
    <n v="0.37796447300922725"/>
    <n v="38.876345795234805"/>
  </r>
  <r>
    <x v="3"/>
    <x v="22"/>
    <x v="1"/>
    <x v="6"/>
    <n v="300"/>
    <n v="184.28571428571428"/>
    <n v="85.434782608695656"/>
    <n v="1290"/>
    <n v="675"/>
    <n v="0"/>
    <n v="0"/>
    <n v="0"/>
    <n v="168.75"/>
    <n v="2.1570338058887675"/>
    <n v="1.9111111111111112"/>
    <n v="128.39807638898492"/>
    <n v="84.743085987126875"/>
    <n v="1.5151451577830146"/>
    <n v="184.28571428571428"/>
    <n v="251.2539978359975"/>
    <n v="0.73346380902565456"/>
    <n v="135.16690194901346"/>
  </r>
  <r>
    <x v="3"/>
    <x v="22"/>
    <x v="1"/>
    <x v="7"/>
    <n v="420"/>
    <n v="222.85714285714286"/>
    <n v="188.69565217391303"/>
    <n v="1560"/>
    <n v="1720"/>
    <n v="1060"/>
    <n v="0"/>
    <n v="0"/>
    <n v="695"/>
    <n v="1.1810401579986833"/>
    <n v="0.90697674418604646"/>
    <n v="175.50658805454077"/>
    <n v="149.48627823884667"/>
    <n v="1.1740648715203097"/>
    <n v="222.85714285714286"/>
    <n v="295.39320042469302"/>
    <n v="0.75444235864852838"/>
    <n v="168.1328684988149"/>
  </r>
  <r>
    <x v="3"/>
    <x v="22"/>
    <x v="1"/>
    <x v="8"/>
    <n v="0"/>
    <n v="0"/>
    <n v="0"/>
    <n v="0"/>
    <n v="0"/>
    <n v="0"/>
    <n v="0"/>
    <n v="0"/>
    <n v="0"/>
    <s v=""/>
    <s v=""/>
    <n v="0"/>
    <n v="0"/>
    <s v=""/>
    <n v="0"/>
    <n v="0"/>
    <s v=""/>
    <s v=""/>
  </r>
  <r>
    <x v="3"/>
    <x v="22"/>
    <x v="1"/>
    <x v="9"/>
    <n v="1040"/>
    <n v="148.57142857142858"/>
    <n v="180.86956521739131"/>
    <n v="1040"/>
    <n v="1060"/>
    <n v="1540"/>
    <n v="520"/>
    <n v="0"/>
    <n v="780"/>
    <n v="0.82142857142857151"/>
    <n v="0.98113207547169812"/>
    <n v="271.96207509714213"/>
    <n v="141.71125485189179"/>
    <n v="1.9191282681208404"/>
    <n v="148.57142857142858"/>
    <n v="393.08305192959631"/>
    <n v="0.37796447300922725"/>
    <n v="56.154721704228052"/>
  </r>
  <r>
    <x v="3"/>
    <x v="22"/>
    <x v="1"/>
    <x v="10"/>
    <n v="0"/>
    <n v="175.71428571428572"/>
    <n v="224.34782608695653"/>
    <n v="1230"/>
    <n v="1715"/>
    <n v="1760"/>
    <n v="455"/>
    <n v="0"/>
    <n v="982.5"/>
    <n v="0.78322259136212624"/>
    <n v="0.71720116618075802"/>
    <n v="77.77965956401232"/>
    <n v="149.16755666935683"/>
    <n v="0.52142477426521006"/>
    <n v="175.71428571428572"/>
    <n v="320.51298168494117"/>
    <n v="0.54822829574812637"/>
    <n v="96.331543395742216"/>
  </r>
  <r>
    <x v="3"/>
    <x v="22"/>
    <x v="1"/>
    <x v="11"/>
    <n v="0"/>
    <n v="141.42857142857142"/>
    <n v="120"/>
    <n v="990"/>
    <n v="600"/>
    <n v="780"/>
    <n v="390"/>
    <n v="0"/>
    <n v="442.5"/>
    <n v="1.1785714285714284"/>
    <n v="1.65"/>
    <n v="55.232107554350591"/>
    <n v="84.589080767500178"/>
    <n v="0.65294606648061859"/>
    <n v="141.42857142857142"/>
    <n v="253.79969604845022"/>
    <n v="0.55724484162334376"/>
    <n v="78.810341886730043"/>
  </r>
  <r>
    <x v="3"/>
    <x v="22"/>
    <x v="1"/>
    <x v="12"/>
    <n v="420"/>
    <n v="227.14285714285714"/>
    <n v="180.86956521739131"/>
    <n v="1590"/>
    <n v="1275"/>
    <n v="840"/>
    <n v="455"/>
    <n v="0"/>
    <n v="642.5"/>
    <n v="1.255837912087912"/>
    <n v="1.2470588235294118"/>
    <n v="178.99419815087668"/>
    <n v="150.28327636259471"/>
    <n v="1.1910453543680399"/>
    <n v="227.14285714285714"/>
    <n v="444.24896494774509"/>
    <n v="0.51129631144908771"/>
    <n v="116.13730502914993"/>
  </r>
  <r>
    <x v="3"/>
    <x v="22"/>
    <x v="1"/>
    <x v="13"/>
    <n v="420"/>
    <n v="192.85714285714286"/>
    <n v="101.08695652173913"/>
    <n v="1350"/>
    <n v="975"/>
    <n v="0"/>
    <n v="0"/>
    <n v="0"/>
    <n v="243.75"/>
    <n v="1.9078341013824887"/>
    <n v="1.3846153846153846"/>
    <n v="157.06574957817793"/>
    <n v="98.749791183653599"/>
    <n v="1.5905425995895937"/>
    <n v="192.85714285714286"/>
    <n v="259.14695224359258"/>
    <n v="0.74419992667272927"/>
    <n v="143.5242715725978"/>
  </r>
  <r>
    <x v="3"/>
    <x v="22"/>
    <x v="1"/>
    <x v="14"/>
    <n v="0"/>
    <n v="102.85714285714286"/>
    <n v="200.65217391304347"/>
    <n v="720"/>
    <n v="1720"/>
    <n v="1720"/>
    <n v="455"/>
    <n v="0"/>
    <n v="973.75"/>
    <n v="0.51261414641696335"/>
    <n v="0.41860465116279072"/>
    <n v="48.596256326391369"/>
    <n v="123.53525702580312"/>
    <n v="0.39337965125406221"/>
    <n v="102.85714285714286"/>
    <n v="272.1344205666436"/>
    <n v="0.37796447300922725"/>
    <n v="38.876345795234805"/>
  </r>
  <r>
    <x v="3"/>
    <x v="22"/>
    <x v="1"/>
    <x v="15"/>
    <n v="1040"/>
    <n v="311.42857142857144"/>
    <n v="126.08695652173913"/>
    <n v="2180"/>
    <n v="720"/>
    <n v="0"/>
    <n v="0"/>
    <n v="0"/>
    <n v="180"/>
    <n v="2.4699507389162565"/>
    <n v="3.0277777777777777"/>
    <n v="334.8717725276947"/>
    <n v="151.42438207085036"/>
    <n v="2.2114785475631704"/>
    <n v="311.42857142857144"/>
    <n v="427.68479715122646"/>
    <n v="0.72817311604941715"/>
    <n v="226.77391328396135"/>
  </r>
  <r>
    <x v="3"/>
    <x v="22"/>
    <x v="1"/>
    <x v="16"/>
    <n v="0"/>
    <n v="0"/>
    <n v="128.47826086956522"/>
    <n v="0"/>
    <n v="960"/>
    <n v="1475"/>
    <n v="520"/>
    <n v="0"/>
    <n v="738.75"/>
    <n v="0"/>
    <n v="0"/>
    <n v="11.220366277027551"/>
    <n v="66.174967814782477"/>
    <n v="0.16955605189612338"/>
    <n v="0"/>
    <n v="0"/>
    <s v=""/>
    <s v=""/>
  </r>
  <r>
    <x v="3"/>
    <x v="22"/>
    <x v="1"/>
    <x v="17"/>
    <n v="490"/>
    <n v="172.85714285714286"/>
    <n v="108.91304347826087"/>
    <n v="1210"/>
    <n v="0"/>
    <n v="840"/>
    <n v="455"/>
    <n v="0"/>
    <n v="323.75"/>
    <n v="1.5871114913031081"/>
    <s v=""/>
    <n v="157.12153104391319"/>
    <n v="91.234291828639272"/>
    <n v="1.7221762551632074"/>
    <n v="172.85714285714286"/>
    <n v="302.58410873200671"/>
    <n v="0.57126973251010782"/>
    <n v="98.748053762461495"/>
  </r>
  <r>
    <x v="3"/>
    <x v="22"/>
    <x v="1"/>
    <x v="18"/>
    <n v="0"/>
    <n v="102.85714285714286"/>
    <n v="46.956521739130437"/>
    <n v="720"/>
    <n v="0"/>
    <n v="360"/>
    <n v="0"/>
    <n v="0"/>
    <n v="90"/>
    <n v="2.1904761904761902"/>
    <s v=""/>
    <n v="33.639748133718967"/>
    <n v="41.47109362664871"/>
    <n v="0.81116134617927138"/>
    <n v="102.85714285714286"/>
    <n v="272.1344205666436"/>
    <n v="0.37796447300922725"/>
    <n v="38.876345795234805"/>
  </r>
  <r>
    <x v="3"/>
    <x v="22"/>
    <x v="1"/>
    <x v="19"/>
    <n v="490"/>
    <n v="275.71428571428572"/>
    <n v="211.7391304347826"/>
    <n v="1930"/>
    <n v="1260"/>
    <n v="1680"/>
    <n v="0"/>
    <n v="0"/>
    <n v="735"/>
    <n v="1.3021413904370784"/>
    <n v="1.5317460317460319"/>
    <n v="216.81305241536393"/>
    <n v="177.10748564244065"/>
    <n v="1.2241890941475178"/>
    <n v="275.71428571428572"/>
    <n v="385.26428776694502"/>
    <n v="0.71564973569798263"/>
    <n v="197.31485569958664"/>
  </r>
  <r>
    <x v="3"/>
    <x v="22"/>
    <x v="1"/>
    <x v="20"/>
    <n v="0"/>
    <n v="90"/>
    <n v="146.95652173913044"/>
    <n v="630"/>
    <n v="1690"/>
    <n v="1060"/>
    <n v="0"/>
    <n v="0"/>
    <n v="687.5"/>
    <n v="0.6124260355029586"/>
    <n v="0.37278106508875741"/>
    <n v="61.524084431002848"/>
    <n v="108.41713312977164"/>
    <n v="0.56747566233245261"/>
    <n v="90"/>
    <n v="238.11761799581316"/>
    <n v="0.3779644730092272"/>
    <n v="34.01680257083045"/>
  </r>
  <r>
    <x v="3"/>
    <x v="22"/>
    <x v="1"/>
    <x v="21"/>
    <n v="0"/>
    <n v="0"/>
    <n v="141.94782608695652"/>
    <n v="0"/>
    <n v="1722.4"/>
    <n v="1542.4"/>
    <n v="0"/>
    <n v="0"/>
    <n v="816.2"/>
    <n v="0"/>
    <n v="0"/>
    <n v="15.509314615507172"/>
    <n v="79.744590889316228"/>
    <n v="0.19448735572590456"/>
    <n v="0"/>
    <n v="0"/>
    <s v=""/>
    <s v=""/>
  </r>
  <r>
    <x v="3"/>
    <x v="23"/>
    <x v="2"/>
    <x v="0"/>
    <n v="800"/>
    <n v="114.28571428571429"/>
    <n v="194.16666666666666"/>
    <n v="800"/>
    <n v="1840"/>
    <n v="2020"/>
    <n v="0"/>
    <n v="0"/>
    <n v="965"/>
    <n v="0.58859595340282045"/>
    <n v="0.43478260869565216"/>
    <n v="235.24202465512644"/>
    <n v="156.58999341995883"/>
    <n v="1.5022800596474302"/>
    <n v="114.28571428571429"/>
    <n v="302.37157840738178"/>
    <n v="0.37796447300922725"/>
    <n v="43.195939772483115"/>
  </r>
  <r>
    <x v="3"/>
    <x v="23"/>
    <x v="2"/>
    <x v="1"/>
    <n v="0"/>
    <n v="42.857142857142854"/>
    <n v="188.75"/>
    <n v="300"/>
    <n v="1810"/>
    <n v="2035"/>
    <n v="385"/>
    <n v="0"/>
    <n v="1057.5"/>
    <n v="0.2270577105014191"/>
    <n v="0.16574585635359115"/>
    <n v="94.240903928307844"/>
    <n v="127.59892976626203"/>
    <n v="0.73857127250941679"/>
    <n v="42.857142857142854"/>
    <n v="113.38934190276817"/>
    <n v="0.3779644730092272"/>
    <n v="16.198477414681165"/>
  </r>
  <r>
    <x v="3"/>
    <x v="23"/>
    <x v="2"/>
    <x v="2"/>
    <n v="0"/>
    <n v="70"/>
    <n v="75.416666666666671"/>
    <n v="490"/>
    <n v="720"/>
    <n v="600"/>
    <n v="0"/>
    <n v="0"/>
    <n v="330"/>
    <n v="0.92817679558011046"/>
    <n v="0.68055555555555558"/>
    <n v="118.57479181140661"/>
    <n v="76.78964413699083"/>
    <n v="1.5441508180435386"/>
    <n v="70"/>
    <n v="185.20259177452135"/>
    <n v="0.3779644730092272"/>
    <n v="26.457513110645905"/>
  </r>
  <r>
    <x v="3"/>
    <x v="23"/>
    <x v="2"/>
    <x v="3"/>
    <n v="0"/>
    <n v="130"/>
    <n v="222.5"/>
    <n v="910"/>
    <n v="2560"/>
    <n v="1480"/>
    <n v="390"/>
    <n v="0"/>
    <n v="1107.5"/>
    <n v="0.5842696629213483"/>
    <n v="0.35546875"/>
    <n v="164.53016182185124"/>
    <n v="172.60314762811689"/>
    <n v="0.95322804990984666"/>
    <n v="130"/>
    <n v="222.93496809607953"/>
    <n v="0.58312969522113356"/>
    <n v="75.806860378747359"/>
  </r>
  <r>
    <x v="3"/>
    <x v="23"/>
    <x v="2"/>
    <x v="4"/>
    <n v="700"/>
    <n v="160"/>
    <n v="172.70833333333334"/>
    <n v="1120"/>
    <n v="1200"/>
    <n v="1440"/>
    <n v="385"/>
    <n v="0"/>
    <n v="756.25"/>
    <n v="0.9264173703256936"/>
    <n v="0.93333333333333335"/>
    <n v="224.9933559541663"/>
    <n v="147.48426470790366"/>
    <n v="1.5255414291129388"/>
    <n v="160"/>
    <n v="284.95613697550016"/>
    <n v="0.56148992507487705"/>
    <n v="89.838388011980328"/>
  </r>
  <r>
    <x v="3"/>
    <x v="23"/>
    <x v="2"/>
    <x v="5"/>
    <n v="0"/>
    <n v="0"/>
    <n v="166.04166666666666"/>
    <n v="0"/>
    <n v="1760"/>
    <n v="1640"/>
    <n v="585"/>
    <n v="0"/>
    <n v="996.25"/>
    <n v="0"/>
    <n v="0"/>
    <n v="33.962077292388599"/>
    <n v="99.209666958536062"/>
    <n v="0.34232629070897691"/>
    <n v="0"/>
    <n v="0"/>
    <s v=""/>
    <s v=""/>
  </r>
  <r>
    <x v="3"/>
    <x v="23"/>
    <x v="2"/>
    <x v="6"/>
    <n v="800"/>
    <n v="208.57142857142858"/>
    <n v="115.20833333333333"/>
    <n v="1460"/>
    <n v="630"/>
    <n v="675"/>
    <n v="0"/>
    <n v="0"/>
    <n v="326.25"/>
    <n v="1.8103849134590546"/>
    <n v="2.3174603174603177"/>
    <n v="296.29855729173869"/>
    <n v="134.07114902249742"/>
    <n v="2.2100098302433371"/>
    <n v="208.57142857142858"/>
    <n v="304.16161117781729"/>
    <n v="0.68572568301360914"/>
    <n v="143.02278531426705"/>
  </r>
  <r>
    <x v="3"/>
    <x v="23"/>
    <x v="2"/>
    <x v="7"/>
    <n v="800"/>
    <n v="234.28571428571428"/>
    <n v="214.16666666666666"/>
    <n v="1640"/>
    <n v="1840"/>
    <n v="1660"/>
    <n v="0"/>
    <n v="0"/>
    <n v="875"/>
    <n v="1.0939410783768762"/>
    <n v="0.89130434782608692"/>
    <n v="331.62994104090558"/>
    <n v="194.34929353271929"/>
    <n v="1.7063604143488933"/>
    <n v="234.28571428571428"/>
    <n v="318.4785258515422"/>
    <n v="0.73564053858666079"/>
    <n v="172.35006904030337"/>
  </r>
  <r>
    <x v="3"/>
    <x v="23"/>
    <x v="2"/>
    <x v="8"/>
    <n v="0"/>
    <n v="0"/>
    <n v="0"/>
    <n v="0"/>
    <n v="0"/>
    <n v="0"/>
    <n v="0"/>
    <n v="0"/>
    <n v="0"/>
    <s v=""/>
    <s v=""/>
    <n v="0"/>
    <n v="0"/>
    <s v=""/>
    <n v="0"/>
    <n v="0"/>
    <s v=""/>
    <s v=""/>
  </r>
  <r>
    <x v="3"/>
    <x v="23"/>
    <x v="2"/>
    <x v="9"/>
    <n v="800"/>
    <n v="262.85714285714283"/>
    <n v="206.66666666666666"/>
    <n v="1840"/>
    <n v="1060"/>
    <n v="1540"/>
    <n v="520"/>
    <n v="0"/>
    <n v="780"/>
    <n v="1.271889400921659"/>
    <n v="1.7358490566037736"/>
    <n v="403.9715563228566"/>
    <n v="187.11047865520959"/>
    <n v="2.1590001758653994"/>
    <n v="262.85714285714283"/>
    <n v="454.22880745700132"/>
    <n v="0.57868884258739073"/>
    <n v="152.11249576582841"/>
  </r>
  <r>
    <x v="3"/>
    <x v="23"/>
    <x v="2"/>
    <x v="10"/>
    <n v="900"/>
    <n v="188.57142857142858"/>
    <n v="252.5"/>
    <n v="1320"/>
    <n v="1850"/>
    <n v="2435"/>
    <n v="455"/>
    <n v="0"/>
    <n v="1185"/>
    <n v="0.74681753889674685"/>
    <n v="0.71351351351351355"/>
    <n v="283.33474467300925"/>
    <n v="200.94910448526326"/>
    <n v="1.4099826192247988"/>
    <n v="188.57142857142858"/>
    <n v="350.59133719230101"/>
    <n v="0.53786676556698909"/>
    <n v="101.42630436406081"/>
  </r>
  <r>
    <x v="3"/>
    <x v="23"/>
    <x v="2"/>
    <x v="11"/>
    <n v="0"/>
    <n v="51.428571428571431"/>
    <n v="115"/>
    <n v="360"/>
    <n v="630"/>
    <n v="1380"/>
    <n v="390"/>
    <n v="0"/>
    <n v="600"/>
    <n v="0.44720496894409939"/>
    <n v="0.5714285714285714"/>
    <n v="41.424080665762943"/>
    <n v="78.755351059396716"/>
    <n v="0.52598433133160949"/>
    <n v="51.428571428571431"/>
    <n v="136.0672102833218"/>
    <n v="0.37796447300922725"/>
    <n v="19.438172897617402"/>
  </r>
  <r>
    <x v="3"/>
    <x v="23"/>
    <x v="2"/>
    <x v="12"/>
    <n v="500"/>
    <n v="131.42857142857142"/>
    <n v="194.16666666666666"/>
    <n v="920"/>
    <n v="1770"/>
    <n v="1515"/>
    <n v="455"/>
    <n v="0"/>
    <n v="935"/>
    <n v="0.67688534641324338"/>
    <n v="0.51977401129943501"/>
    <n v="259.24564861315753"/>
    <n v="174.40167109620884"/>
    <n v="1.4864860352751117"/>
    <n v="131.42857142857142"/>
    <n v="225.64194139008313"/>
    <n v="0.58246516857148278"/>
    <n v="76.552565012252018"/>
  </r>
  <r>
    <x v="3"/>
    <x v="23"/>
    <x v="2"/>
    <x v="13"/>
    <n v="0"/>
    <n v="102.85714285714286"/>
    <n v="96.875"/>
    <n v="720"/>
    <n v="855"/>
    <n v="750"/>
    <n v="0"/>
    <n v="0"/>
    <n v="401.25"/>
    <n v="1.0617511520737328"/>
    <n v="0.84210526315789469"/>
    <n v="117.79931218363345"/>
    <n v="91.939460757194723"/>
    <n v="1.2812704274471727"/>
    <n v="102.85714285714286"/>
    <n v="179.04508610163771"/>
    <n v="0.57447621209081612"/>
    <n v="59.088981815055377"/>
  </r>
  <r>
    <x v="3"/>
    <x v="23"/>
    <x v="2"/>
    <x v="14"/>
    <n v="0"/>
    <n v="0"/>
    <n v="192.29166666666666"/>
    <n v="0"/>
    <n v="1840"/>
    <n v="2320"/>
    <n v="455"/>
    <n v="0"/>
    <n v="1153.75"/>
    <n v="0"/>
    <n v="0"/>
    <n v="36.447192244793527"/>
    <n v="115.01558412747187"/>
    <n v="0.31688916351021679"/>
    <n v="0"/>
    <n v="0"/>
    <s v=""/>
    <s v=""/>
  </r>
  <r>
    <x v="3"/>
    <x v="23"/>
    <x v="2"/>
    <x v="15"/>
    <n v="800"/>
    <n v="322.85714285714283"/>
    <n v="154.16666666666666"/>
    <n v="2260"/>
    <n v="1440"/>
    <n v="0"/>
    <n v="0"/>
    <n v="0"/>
    <n v="360"/>
    <n v="2.0942084942084942"/>
    <n v="1.5694444444444444"/>
    <n v="451.15382939577103"/>
    <n v="196.15373503148135"/>
    <n v="2.3000012175315647"/>
    <n v="322.85714285714283"/>
    <n v="441.27520837206521"/>
    <n v="0.73164577735561998"/>
    <n v="236.21706526052873"/>
  </r>
  <r>
    <x v="3"/>
    <x v="23"/>
    <x v="2"/>
    <x v="16"/>
    <n v="0"/>
    <n v="0"/>
    <n v="123.125"/>
    <n v="0"/>
    <n v="960"/>
    <n v="1475"/>
    <n v="520"/>
    <n v="0"/>
    <n v="738.75"/>
    <n v="0"/>
    <n v="0"/>
    <n v="8.4152747077706636"/>
    <n v="61.611176931004373"/>
    <n v="0.13658681958298827"/>
    <n v="0"/>
    <n v="0"/>
    <s v=""/>
    <s v=""/>
  </r>
  <r>
    <x v="3"/>
    <x v="23"/>
    <x v="2"/>
    <x v="17"/>
    <n v="800"/>
    <n v="184.28571428571428"/>
    <n v="137.70833333333334"/>
    <n v="1290"/>
    <n v="720"/>
    <n v="840"/>
    <n v="455"/>
    <n v="0"/>
    <n v="503.75"/>
    <n v="1.338232115841798"/>
    <n v="1.7916666666666667"/>
    <n v="317.84114828293491"/>
    <n v="140.11468549562966"/>
    <n v="2.2684356543971886"/>
    <n v="184.28571428571428"/>
    <n v="327.20315518329704"/>
    <n v="0.56321496711264485"/>
    <n v="103.79247251075883"/>
  </r>
  <r>
    <x v="3"/>
    <x v="23"/>
    <x v="2"/>
    <x v="18"/>
    <n v="0"/>
    <n v="0"/>
    <n v="45"/>
    <n v="0"/>
    <n v="720"/>
    <n v="360"/>
    <n v="0"/>
    <n v="0"/>
    <n v="270"/>
    <n v="0"/>
    <n v="0"/>
    <n v="25.229811100289226"/>
    <n v="38.611018204121208"/>
    <n v="0.65343552886663536"/>
    <n v="0"/>
    <n v="0"/>
    <s v=""/>
    <s v=""/>
  </r>
  <r>
    <x v="3"/>
    <x v="23"/>
    <x v="2"/>
    <x v="19"/>
    <n v="700"/>
    <n v="234.28571428571428"/>
    <n v="232.08333333333334"/>
    <n v="1640"/>
    <n v="2250"/>
    <n v="1680"/>
    <n v="0"/>
    <n v="0"/>
    <n v="982.5"/>
    <n v="1.0094896127212105"/>
    <n v="0.72888888888888892"/>
    <n v="337.60978931152295"/>
    <n v="213.1690383567551"/>
    <n v="1.5837655970775011"/>
    <n v="234.28571428571428"/>
    <n v="302.3164535635434"/>
    <n v="0.77496845283834392"/>
    <n v="181.56403752212628"/>
  </r>
  <r>
    <x v="3"/>
    <x v="23"/>
    <x v="2"/>
    <x v="20"/>
    <n v="800"/>
    <n v="114.28571428571429"/>
    <n v="174.16666666666666"/>
    <n v="800"/>
    <n v="2320"/>
    <n v="1060"/>
    <n v="0"/>
    <n v="0"/>
    <n v="845"/>
    <n v="0.65618591934381421"/>
    <n v="0.34482758620689657"/>
    <n v="246.14306332325214"/>
    <n v="156.11250325875289"/>
    <n v="1.5767030710876224"/>
    <n v="114.28571428571429"/>
    <n v="302.37157840738178"/>
    <n v="0.37796447300922725"/>
    <n v="43.195939772483115"/>
  </r>
  <r>
    <x v="3"/>
    <x v="23"/>
    <x v="2"/>
    <x v="21"/>
    <n v="0"/>
    <n v="0"/>
    <n v="136.03333333333333"/>
    <n v="0"/>
    <n v="1122.4000000000001"/>
    <n v="2142.4"/>
    <n v="0"/>
    <n v="0"/>
    <n v="816.2"/>
    <n v="0"/>
    <n v="0"/>
    <n v="11.631985961630379"/>
    <n v="74.244963931432352"/>
    <n v="0.15667036989031199"/>
    <n v="0"/>
    <n v="0"/>
    <s v=""/>
    <s v=""/>
  </r>
  <r>
    <x v="3"/>
    <x v="24"/>
    <x v="3"/>
    <x v="0"/>
    <n v="0"/>
    <n v="114.28571428571429"/>
    <n v="186.4"/>
    <n v="800"/>
    <n v="720"/>
    <n v="2020"/>
    <n v="1120"/>
    <n v="0"/>
    <n v="965"/>
    <n v="0.61312078479460452"/>
    <n v="1.1111111111111112"/>
    <n v="176.43151849134483"/>
    <n v="145.79068352892719"/>
    <n v="1.2101700480493187"/>
    <n v="114.28571428571429"/>
    <n v="302.37157840738178"/>
    <n v="0.37796447300922725"/>
    <n v="43.195939772483115"/>
  </r>
  <r>
    <x v="3"/>
    <x v="24"/>
    <x v="3"/>
    <x v="1"/>
    <n v="0"/>
    <n v="42.857142857142854"/>
    <n v="181.2"/>
    <n v="300"/>
    <n v="810"/>
    <n v="1975"/>
    <n v="1445"/>
    <n v="0"/>
    <n v="1057.5"/>
    <n v="0.23651844843897823"/>
    <n v="0.37037037037037035"/>
    <n v="70.680677946230887"/>
    <n v="118.79900357548533"/>
    <n v="0.59496019174369696"/>
    <n v="42.857142857142854"/>
    <n v="113.38934190276817"/>
    <n v="0.3779644730092272"/>
    <n v="16.198477414681165"/>
  </r>
  <r>
    <x v="3"/>
    <x v="24"/>
    <x v="3"/>
    <x v="2"/>
    <n v="0"/>
    <n v="70"/>
    <n v="72.400000000000006"/>
    <n v="490"/>
    <n v="720"/>
    <n v="600"/>
    <n v="0"/>
    <n v="0"/>
    <n v="330"/>
    <n v="0.96685082872928174"/>
    <n v="0.68055555555555558"/>
    <n v="88.931093858554959"/>
    <n v="71.493806610301803"/>
    <n v="1.2438992700906284"/>
    <n v="70"/>
    <n v="185.20259177452135"/>
    <n v="0.3779644730092272"/>
    <n v="26.457513110645905"/>
  </r>
  <r>
    <x v="3"/>
    <x v="24"/>
    <x v="3"/>
    <x v="3"/>
    <n v="0"/>
    <n v="70"/>
    <n v="213.6"/>
    <n v="490"/>
    <n v="1860"/>
    <n v="1480"/>
    <n v="1510"/>
    <n v="0"/>
    <n v="1212.5"/>
    <n v="0.32771535580524347"/>
    <n v="0.26344086021505375"/>
    <n v="123.39762136638842"/>
    <n v="160.69948227445366"/>
    <n v="0.76787815131626536"/>
    <n v="70"/>
    <n v="185.20259177452135"/>
    <n v="0.3779644730092272"/>
    <n v="26.457513110645905"/>
  </r>
  <r>
    <x v="3"/>
    <x v="24"/>
    <x v="3"/>
    <x v="4"/>
    <n v="30"/>
    <n v="104.28571428571429"/>
    <n v="167"/>
    <n v="730"/>
    <n v="1140"/>
    <n v="1440"/>
    <n v="865"/>
    <n v="0"/>
    <n v="861.25"/>
    <n v="0.62446535500427724"/>
    <n v="0.64035087719298245"/>
    <n v="176.24501696562473"/>
    <n v="139.38190162459995"/>
    <n v="1.264475623530442"/>
    <n v="104.28571428571429"/>
    <n v="262.92312836373191"/>
    <n v="0.39663956128440642"/>
    <n v="41.363839962516671"/>
  </r>
  <r>
    <x v="3"/>
    <x v="24"/>
    <x v="3"/>
    <x v="5"/>
    <n v="0"/>
    <n v="0"/>
    <n v="159.4"/>
    <n v="0"/>
    <n v="720"/>
    <n v="1640"/>
    <n v="1625"/>
    <n v="0"/>
    <n v="996.25"/>
    <n v="0"/>
    <n v="0"/>
    <n v="25.47155796929145"/>
    <n v="92.367620961395644"/>
    <n v="0.27576284529334255"/>
    <n v="0"/>
    <n v="0"/>
    <s v=""/>
    <s v=""/>
  </r>
  <r>
    <x v="3"/>
    <x v="24"/>
    <x v="3"/>
    <x v="6"/>
    <n v="80"/>
    <n v="168.57142857142858"/>
    <n v="113.8"/>
    <n v="1180"/>
    <n v="990"/>
    <n v="675"/>
    <n v="0"/>
    <n v="0"/>
    <n v="416.25"/>
    <n v="1.4812955059000754"/>
    <n v="1.1919191919191918"/>
    <n v="242.22391796880402"/>
    <n v="130.34210426232519"/>
    <n v="1.8583704731458579"/>
    <n v="168.57142857142858"/>
    <n v="299.3007724362775"/>
    <n v="0.56321748587307174"/>
    <n v="94.942376190032107"/>
  </r>
  <r>
    <x v="3"/>
    <x v="24"/>
    <x v="3"/>
    <x v="7"/>
    <n v="60"/>
    <n v="182.85714285714286"/>
    <n v="208"/>
    <n v="1280"/>
    <n v="1140"/>
    <n v="1720"/>
    <n v="1060"/>
    <n v="0"/>
    <n v="980"/>
    <n v="0.87912087912087911"/>
    <n v="1.1228070175438596"/>
    <n v="263.72245578067918"/>
    <n v="185.0838250132214"/>
    <n v="1.4248811626939322"/>
    <n v="182.85714285714286"/>
    <n v="312.50142856816325"/>
    <n v="0.58514018222242403"/>
    <n v="106.99706189210039"/>
  </r>
  <r>
    <x v="3"/>
    <x v="24"/>
    <x v="3"/>
    <x v="8"/>
    <n v="0"/>
    <n v="0"/>
    <n v="0"/>
    <n v="0"/>
    <n v="0"/>
    <n v="0"/>
    <n v="0"/>
    <n v="0"/>
    <n v="0"/>
    <s v=""/>
    <s v=""/>
    <n v="0"/>
    <n v="0"/>
    <s v=""/>
    <n v="0"/>
    <n v="0"/>
    <s v=""/>
    <s v=""/>
  </r>
  <r>
    <x v="3"/>
    <x v="24"/>
    <x v="3"/>
    <x v="9"/>
    <n v="120"/>
    <n v="280"/>
    <n v="203.2"/>
    <n v="1960"/>
    <n v="0"/>
    <n v="1540"/>
    <n v="1580"/>
    <n v="0"/>
    <n v="780"/>
    <n v="1.3779527559055118"/>
    <s v=""/>
    <n v="332.97866724214248"/>
    <n v="182.48216978243653"/>
    <n v="1.8247189171365874"/>
    <n v="280"/>
    <n v="444.82206180299403"/>
    <n v="0.62946518179668975"/>
    <n v="176.25025090307312"/>
  </r>
  <r>
    <x v="3"/>
    <x v="24"/>
    <x v="3"/>
    <x v="10"/>
    <n v="320"/>
    <n v="174.28571428571428"/>
    <n v="255.2"/>
    <n v="1220"/>
    <n v="1230"/>
    <n v="2435"/>
    <n v="1495"/>
    <n v="0"/>
    <n v="1290"/>
    <n v="0.68293775190326911"/>
    <n v="0.99186991869918695"/>
    <n v="292.50105850475694"/>
    <n v="209.15951107248651"/>
    <n v="1.3984592763911534"/>
    <n v="174.28571428571428"/>
    <n v="341.50925526048547"/>
    <n v="0.51033965141816795"/>
    <n v="88.944910675737844"/>
  </r>
  <r>
    <x v="3"/>
    <x v="24"/>
    <x v="3"/>
    <x v="11"/>
    <n v="0"/>
    <n v="0"/>
    <n v="110.4"/>
    <n v="0"/>
    <n v="990"/>
    <n v="960"/>
    <n v="810"/>
    <n v="0"/>
    <n v="690"/>
    <n v="0"/>
    <n v="0"/>
    <n v="31.068060499322208"/>
    <n v="73.323947538059016"/>
    <n v="0.42370960023935206"/>
    <n v="0"/>
    <n v="0"/>
    <s v=""/>
    <s v=""/>
  </r>
  <r>
    <x v="3"/>
    <x v="24"/>
    <x v="3"/>
    <x v="12"/>
    <n v="0"/>
    <n v="131.42857142857142"/>
    <n v="186.4"/>
    <n v="920"/>
    <n v="1530"/>
    <n v="1755"/>
    <n v="455"/>
    <n v="0"/>
    <n v="935"/>
    <n v="0.70508890251379508"/>
    <n v="0.60130718954248363"/>
    <n v="194.43423645986815"/>
    <n v="162.37396964129789"/>
    <n v="1.1974470839716178"/>
    <n v="131.42857142857142"/>
    <n v="225.64194139008313"/>
    <n v="0.58246516857148278"/>
    <n v="76.552565012252018"/>
  </r>
  <r>
    <x v="3"/>
    <x v="24"/>
    <x v="3"/>
    <x v="13"/>
    <n v="0"/>
    <n v="60"/>
    <n v="93"/>
    <n v="420"/>
    <n v="930"/>
    <n v="975"/>
    <n v="0"/>
    <n v="0"/>
    <n v="476.25"/>
    <n v="0.64516129032258063"/>
    <n v="0.45161290322580644"/>
    <n v="88.349484137725085"/>
    <n v="85.598808291181285"/>
    <n v="1.0321345109991116"/>
    <n v="60"/>
    <n v="158.74507866387543"/>
    <n v="0.37796447300922725"/>
    <n v="22.677868380553637"/>
  </r>
  <r>
    <x v="3"/>
    <x v="24"/>
    <x v="3"/>
    <x v="14"/>
    <n v="0"/>
    <n v="0"/>
    <n v="184.6"/>
    <n v="0"/>
    <n v="720"/>
    <n v="2320"/>
    <n v="1575"/>
    <n v="0"/>
    <n v="1153.75"/>
    <n v="0"/>
    <n v="0"/>
    <n v="27.335394183595145"/>
    <n v="107.0834748773014"/>
    <n v="0.25527182616100796"/>
    <n v="0"/>
    <n v="0"/>
    <s v=""/>
    <s v=""/>
  </r>
  <r>
    <x v="3"/>
    <x v="24"/>
    <x v="3"/>
    <x v="15"/>
    <n v="260"/>
    <n v="300"/>
    <n v="158.4"/>
    <n v="2100"/>
    <n v="1620"/>
    <n v="240"/>
    <n v="0"/>
    <n v="0"/>
    <n v="465"/>
    <n v="1.8939393939393938"/>
    <n v="1.2962962962962963"/>
    <n v="403.36537204682827"/>
    <n v="200.55692571896537"/>
    <n v="2.0112263418519514"/>
    <n v="300"/>
    <n v="439.54521951671819"/>
    <n v="0.68252363278993511"/>
    <n v="204.75708983698053"/>
  </r>
  <r>
    <x v="3"/>
    <x v="24"/>
    <x v="3"/>
    <x v="16"/>
    <n v="0"/>
    <n v="0"/>
    <n v="118.2"/>
    <n v="0"/>
    <n v="0"/>
    <n v="1475"/>
    <n v="1480"/>
    <n v="0"/>
    <n v="738.75"/>
    <n v="0"/>
    <s v=""/>
    <n v="6.3114560308279977"/>
    <n v="57.362130246107519"/>
    <n v="0.11002827133074056"/>
    <n v="0"/>
    <n v="0"/>
    <s v=""/>
    <s v=""/>
  </r>
  <r>
    <x v="3"/>
    <x v="24"/>
    <x v="3"/>
    <x v="17"/>
    <n v="0"/>
    <n v="184.28571428571428"/>
    <n v="132.19999999999999"/>
    <n v="1290"/>
    <n v="720"/>
    <n v="420"/>
    <n v="875"/>
    <n v="0"/>
    <n v="503.75"/>
    <n v="1.3939917873352063"/>
    <n v="1.7916666666666667"/>
    <n v="238.38086121220118"/>
    <n v="130.45160373731036"/>
    <n v="1.8273509438199576"/>
    <n v="184.28571428571428"/>
    <n v="327.20315518329704"/>
    <n v="0.56321496711264485"/>
    <n v="103.79247251075883"/>
  </r>
  <r>
    <x v="3"/>
    <x v="24"/>
    <x v="3"/>
    <x v="18"/>
    <n v="120"/>
    <n v="17.142857142857142"/>
    <n v="48"/>
    <n v="120"/>
    <n v="720"/>
    <n v="360"/>
    <n v="0"/>
    <n v="0"/>
    <n v="270"/>
    <n v="0.35714285714285715"/>
    <n v="0.16666666666666666"/>
    <n v="48.922358325216919"/>
    <n v="44.224051431423192"/>
    <n v="1.1062387262523705"/>
    <n v="17.142857142857142"/>
    <n v="45.355736761107266"/>
    <n v="0.3779644730092272"/>
    <n v="6.479390965872466"/>
  </r>
  <r>
    <x v="3"/>
    <x v="24"/>
    <x v="3"/>
    <x v="19"/>
    <n v="60"/>
    <n v="178.57142857142858"/>
    <n v="225.2"/>
    <n v="1250"/>
    <n v="1800"/>
    <n v="1680"/>
    <n v="900"/>
    <n v="0"/>
    <n v="1095"/>
    <n v="0.79294595280385693"/>
    <n v="0.69444444444444442"/>
    <n v="268.20734198364221"/>
    <n v="202.60565640111682"/>
    <n v="1.3237900004758396"/>
    <n v="178.57142857142858"/>
    <n v="291.68639389068591"/>
    <n v="0.6122034908434949"/>
    <n v="109.32205193633838"/>
  </r>
  <r>
    <x v="3"/>
    <x v="24"/>
    <x v="3"/>
    <x v="20"/>
    <n v="60"/>
    <n v="122.85714285714286"/>
    <n v="169.6"/>
    <n v="860"/>
    <n v="1320"/>
    <n v="1420"/>
    <n v="640"/>
    <n v="0"/>
    <n v="845"/>
    <n v="0.72439353099730464"/>
    <n v="0.65151515151515149"/>
    <n v="199.6072974924391"/>
    <n v="149.48405475814926"/>
    <n v="1.3353082896726638"/>
    <n v="122.85714285714286"/>
    <n v="299.4280261718045"/>
    <n v="0.41030609067519425"/>
    <n v="50.409033997238154"/>
  </r>
  <r>
    <x v="3"/>
    <x v="24"/>
    <x v="3"/>
    <x v="21"/>
    <n v="0"/>
    <n v="0"/>
    <n v="130.59200000000001"/>
    <n v="0"/>
    <n v="0"/>
    <n v="2142.4"/>
    <n v="1122.4000000000001"/>
    <n v="0"/>
    <n v="816.2"/>
    <n v="0"/>
    <s v=""/>
    <n v="8.7239894712227848"/>
    <n v="69.124621591333565"/>
    <n v="0.12620668685608469"/>
    <n v="0"/>
    <n v="0"/>
    <s v=""/>
    <s v=""/>
  </r>
  <r>
    <x v="3"/>
    <x v="25"/>
    <x v="4"/>
    <x v="0"/>
    <n v="0"/>
    <n v="114.28571428571429"/>
    <n v="179.23076923076923"/>
    <n v="800"/>
    <n v="720"/>
    <n v="2020"/>
    <n v="1120"/>
    <n v="0"/>
    <n v="965"/>
    <n v="0.63764561618638882"/>
    <n v="1.1111111111111112"/>
    <n v="132.32363886850862"/>
    <n v="135.73615363038047"/>
    <n v="0.97485920537306237"/>
    <n v="114.28571428571429"/>
    <n v="302.37157840738178"/>
    <n v="0.37796447300922725"/>
    <n v="43.195939772483115"/>
  </r>
  <r>
    <x v="3"/>
    <x v="25"/>
    <x v="4"/>
    <x v="1"/>
    <n v="0"/>
    <n v="42.857142857142854"/>
    <n v="174.23076923076923"/>
    <n v="300"/>
    <n v="810"/>
    <n v="1975"/>
    <n v="1445"/>
    <n v="0"/>
    <n v="1057.5"/>
    <n v="0.24597918637653735"/>
    <n v="0.37037037037037035"/>
    <n v="53.010508459673161"/>
    <n v="110.60596884614151"/>
    <n v="0.47927348779353363"/>
    <n v="42.857142857142854"/>
    <n v="113.38934190276817"/>
    <n v="0.3779644730092272"/>
    <n v="16.198477414681165"/>
  </r>
  <r>
    <x v="3"/>
    <x v="25"/>
    <x v="4"/>
    <x v="2"/>
    <n v="0"/>
    <n v="70"/>
    <n v="69.615384615384613"/>
    <n v="490"/>
    <n v="720"/>
    <n v="600"/>
    <n v="0"/>
    <n v="0"/>
    <n v="330"/>
    <n v="1.0055248618784531"/>
    <n v="0.68055555555555558"/>
    <n v="66.698320393916219"/>
    <n v="66.563199257867197"/>
    <n v="1.0020299675730062"/>
    <n v="70"/>
    <n v="185.20259177452135"/>
    <n v="0.3779644730092272"/>
    <n v="26.457513110645905"/>
  </r>
  <r>
    <x v="3"/>
    <x v="25"/>
    <x v="4"/>
    <x v="3"/>
    <n v="0"/>
    <n v="70"/>
    <n v="205.38461538461539"/>
    <n v="490"/>
    <n v="1860"/>
    <n v="1480"/>
    <n v="1510"/>
    <n v="0"/>
    <n v="1212.5"/>
    <n v="0.34082397003745318"/>
    <n v="0.26344086021505375"/>
    <n v="92.548216024791316"/>
    <n v="149.61675935897409"/>
    <n v="0.61856851078254704"/>
    <n v="70"/>
    <n v="185.20259177452135"/>
    <n v="0.3779644730092272"/>
    <n v="26.457513110645905"/>
  </r>
  <r>
    <x v="3"/>
    <x v="25"/>
    <x v="4"/>
    <x v="4"/>
    <n v="0"/>
    <n v="104.28571428571429"/>
    <n v="160.57692307692307"/>
    <n v="730"/>
    <n v="1140"/>
    <n v="1440"/>
    <n v="865"/>
    <n v="0"/>
    <n v="861.25"/>
    <n v="0.64944396920444836"/>
    <n v="0.64035087719298245"/>
    <n v="132.18376272421855"/>
    <n v="129.76935668497237"/>
    <n v="1.0186053633995227"/>
    <n v="104.28571428571429"/>
    <n v="262.92312836373191"/>
    <n v="0.39663956128440642"/>
    <n v="41.363839962516671"/>
  </r>
  <r>
    <x v="3"/>
    <x v="25"/>
    <x v="4"/>
    <x v="5"/>
    <n v="0"/>
    <n v="0"/>
    <n v="153.26923076923077"/>
    <n v="0"/>
    <n v="720"/>
    <n v="1640"/>
    <n v="1625"/>
    <n v="0"/>
    <n v="996.25"/>
    <n v="0"/>
    <n v="0"/>
    <n v="19.103668476968586"/>
    <n v="85.997440205437329"/>
    <n v="0.22214229204185923"/>
    <n v="0"/>
    <n v="0"/>
    <s v=""/>
    <s v=""/>
  </r>
  <r>
    <x v="3"/>
    <x v="25"/>
    <x v="4"/>
    <x v="6"/>
    <n v="0"/>
    <n v="168.57142857142858"/>
    <n v="109.42307692307692"/>
    <n v="1180"/>
    <n v="990"/>
    <n v="675"/>
    <n v="0"/>
    <n v="0"/>
    <n v="416.25"/>
    <n v="1.5405473261360785"/>
    <n v="1.1919191919191918"/>
    <n v="181.66793847660301"/>
    <n v="121.35299362354414"/>
    <n v="1.4970206589230524"/>
    <n v="168.57142857142858"/>
    <n v="299.3007724362775"/>
    <n v="0.56321748587307174"/>
    <n v="94.942376190032107"/>
  </r>
  <r>
    <x v="3"/>
    <x v="25"/>
    <x v="4"/>
    <x v="7"/>
    <n v="0"/>
    <n v="182.85714285714286"/>
    <n v="200"/>
    <n v="1280"/>
    <n v="1140"/>
    <n v="1720"/>
    <n v="1060"/>
    <n v="0"/>
    <n v="980"/>
    <n v="0.91428571428571426"/>
    <n v="1.1228070175438596"/>
    <n v="197.79184183550939"/>
    <n v="172.31942328817163"/>
    <n v="1.1478209366145564"/>
    <n v="182.85714285714286"/>
    <n v="312.50142856816325"/>
    <n v="0.58514018222242403"/>
    <n v="106.99706189210039"/>
  </r>
  <r>
    <x v="3"/>
    <x v="25"/>
    <x v="4"/>
    <x v="8"/>
    <n v="0"/>
    <n v="0"/>
    <n v="0"/>
    <n v="0"/>
    <n v="0"/>
    <n v="0"/>
    <n v="0"/>
    <n v="0"/>
    <n v="0"/>
    <s v=""/>
    <s v=""/>
    <n v="0"/>
    <n v="0"/>
    <s v=""/>
    <n v="0"/>
    <n v="0"/>
    <s v=""/>
    <s v=""/>
  </r>
  <r>
    <x v="3"/>
    <x v="25"/>
    <x v="4"/>
    <x v="9"/>
    <n v="0"/>
    <n v="280"/>
    <n v="195.38461538461539"/>
    <n v="1960"/>
    <n v="0"/>
    <n v="1540"/>
    <n v="1580"/>
    <n v="0"/>
    <n v="780"/>
    <n v="1.4330708661417322"/>
    <s v=""/>
    <n v="249.73400043160686"/>
    <n v="169.89719255606158"/>
    <n v="1.4699124610266956"/>
    <n v="280"/>
    <n v="444.82206180299403"/>
    <n v="0.62946518179668975"/>
    <n v="176.25025090307312"/>
  </r>
  <r>
    <x v="3"/>
    <x v="25"/>
    <x v="4"/>
    <x v="10"/>
    <n v="0"/>
    <n v="174.28571428571428"/>
    <n v="245.38461538461539"/>
    <n v="1220"/>
    <n v="1230"/>
    <n v="2435"/>
    <n v="1495"/>
    <n v="0"/>
    <n v="1290"/>
    <n v="0.71025526197939992"/>
    <n v="0.99186991869918695"/>
    <n v="219.37579387856772"/>
    <n v="194.73471720541846"/>
    <n v="1.126536639315096"/>
    <n v="174.28571428571428"/>
    <n v="341.50925526048547"/>
    <n v="0.51033965141816795"/>
    <n v="88.944910675737844"/>
  </r>
  <r>
    <x v="3"/>
    <x v="25"/>
    <x v="4"/>
    <x v="11"/>
    <n v="0"/>
    <n v="0"/>
    <n v="106.15384615384616"/>
    <n v="0"/>
    <n v="990"/>
    <n v="960"/>
    <n v="810"/>
    <n v="0"/>
    <n v="690"/>
    <n v="0"/>
    <n v="0"/>
    <n v="23.301045374491657"/>
    <n v="68.267123569917018"/>
    <n v="0.34132162241503361"/>
    <n v="0"/>
    <n v="0"/>
    <s v=""/>
    <s v=""/>
  </r>
  <r>
    <x v="3"/>
    <x v="25"/>
    <x v="4"/>
    <x v="12"/>
    <n v="0"/>
    <n v="131.42857142857142"/>
    <n v="179.23076923076923"/>
    <n v="920"/>
    <n v="1530"/>
    <n v="1755"/>
    <n v="455"/>
    <n v="0"/>
    <n v="935"/>
    <n v="0.733292458614347"/>
    <n v="0.60130718954248363"/>
    <n v="145.82567734490112"/>
    <n v="151.17576483844977"/>
    <n v="0.96461015097713654"/>
    <n v="131.42857142857142"/>
    <n v="225.64194139008313"/>
    <n v="0.58246516857148278"/>
    <n v="76.552565012252018"/>
  </r>
  <r>
    <x v="3"/>
    <x v="25"/>
    <x v="4"/>
    <x v="13"/>
    <n v="0"/>
    <n v="60"/>
    <n v="89.42307692307692"/>
    <n v="420"/>
    <n v="930"/>
    <n v="975"/>
    <n v="0"/>
    <n v="0"/>
    <n v="476.25"/>
    <n v="0.67096774193548392"/>
    <n v="0.45161290322580644"/>
    <n v="66.262113103293814"/>
    <n v="79.695442202134302"/>
    <n v="0.83144168941595087"/>
    <n v="60"/>
    <n v="158.74507866387543"/>
    <n v="0.37796447300922725"/>
    <n v="22.677868380553637"/>
  </r>
  <r>
    <x v="3"/>
    <x v="25"/>
    <x v="4"/>
    <x v="14"/>
    <n v="0"/>
    <n v="0"/>
    <n v="177.5"/>
    <n v="0"/>
    <n v="720"/>
    <n v="2320"/>
    <n v="1575"/>
    <n v="0"/>
    <n v="1153.75"/>
    <n v="0"/>
    <n v="0"/>
    <n v="20.50154563769636"/>
    <n v="99.698407644384062"/>
    <n v="0.20563563774081198"/>
    <n v="0"/>
    <n v="0"/>
    <s v=""/>
    <s v=""/>
  </r>
  <r>
    <x v="3"/>
    <x v="25"/>
    <x v="4"/>
    <x v="15"/>
    <n v="0"/>
    <n v="300"/>
    <n v="152.30769230769232"/>
    <n v="2100"/>
    <n v="1620"/>
    <n v="240"/>
    <n v="0"/>
    <n v="0"/>
    <n v="465"/>
    <n v="1.9696969696969695"/>
    <n v="1.2962962962962963"/>
    <n v="302.5240290351212"/>
    <n v="186.72541360041603"/>
    <n v="1.6201545531585164"/>
    <n v="300"/>
    <n v="439.54521951671819"/>
    <n v="0.68252363278993511"/>
    <n v="204.75708983698053"/>
  </r>
  <r>
    <x v="3"/>
    <x v="25"/>
    <x v="4"/>
    <x v="16"/>
    <n v="0"/>
    <n v="0"/>
    <n v="113.65384615384616"/>
    <n v="0"/>
    <n v="0"/>
    <n v="1475"/>
    <n v="1480"/>
    <n v="0"/>
    <n v="738.75"/>
    <n v="0"/>
    <s v=""/>
    <n v="4.7335920231209982"/>
    <n v="53.406121263617344"/>
    <n v="8.8633885238652121E-2"/>
    <n v="0"/>
    <n v="0"/>
    <s v=""/>
    <s v=""/>
  </r>
  <r>
    <x v="3"/>
    <x v="25"/>
    <x v="4"/>
    <x v="17"/>
    <n v="0"/>
    <n v="184.28571428571428"/>
    <n v="127.11538461538461"/>
    <n v="1290"/>
    <n v="720"/>
    <n v="420"/>
    <n v="875"/>
    <n v="0"/>
    <n v="503.75"/>
    <n v="1.4497514588286147"/>
    <n v="1.7916666666666667"/>
    <n v="178.7856459091509"/>
    <n v="121.4549414105993"/>
    <n v="1.4720327047438548"/>
    <n v="184.28571428571428"/>
    <n v="327.20315518329704"/>
    <n v="0.56321496711264485"/>
    <n v="103.79247251075883"/>
  </r>
  <r>
    <x v="3"/>
    <x v="25"/>
    <x v="4"/>
    <x v="18"/>
    <n v="0"/>
    <n v="17.142857142857142"/>
    <n v="46.153846153846153"/>
    <n v="120"/>
    <n v="720"/>
    <n v="360"/>
    <n v="0"/>
    <n v="0"/>
    <n v="270"/>
    <n v="0.37142857142857144"/>
    <n v="0.16666666666666666"/>
    <n v="36.691768743912689"/>
    <n v="41.174116849945726"/>
    <n v="0.89113675170329865"/>
    <n v="17.142857142857142"/>
    <n v="45.355736761107266"/>
    <n v="0.3779644730092272"/>
    <n v="6.479390965872466"/>
  </r>
  <r>
    <x v="3"/>
    <x v="25"/>
    <x v="4"/>
    <x v="19"/>
    <n v="0"/>
    <n v="178.57142857142858"/>
    <n v="216.53846153846155"/>
    <n v="1250"/>
    <n v="1800"/>
    <n v="1680"/>
    <n v="900"/>
    <n v="0"/>
    <n v="1095"/>
    <n v="0.82466379091601116"/>
    <n v="0.69444444444444442"/>
    <n v="201.15550648773166"/>
    <n v="188.63285251138461"/>
    <n v="1.0663863892722041"/>
    <n v="178.57142857142858"/>
    <n v="291.68639389068591"/>
    <n v="0.6122034908434949"/>
    <n v="109.32205193633838"/>
  </r>
  <r>
    <x v="3"/>
    <x v="25"/>
    <x v="4"/>
    <x v="20"/>
    <n v="0"/>
    <n v="122.85714285714286"/>
    <n v="163.07692307692307"/>
    <n v="860"/>
    <n v="1320"/>
    <n v="1420"/>
    <n v="640"/>
    <n v="0"/>
    <n v="845"/>
    <n v="0.75336927223719685"/>
    <n v="0.65151515151515149"/>
    <n v="149.70547311932933"/>
    <n v="139.17480960241483"/>
    <n v="1.0756650111252013"/>
    <n v="122.85714285714286"/>
    <n v="299.4280261718045"/>
    <n v="0.41030609067519425"/>
    <n v="50.409033997238154"/>
  </r>
  <r>
    <x v="3"/>
    <x v="25"/>
    <x v="4"/>
    <x v="21"/>
    <n v="0"/>
    <n v="0"/>
    <n v="125.56923076923077"/>
    <n v="0"/>
    <n v="0"/>
    <n v="2142.4"/>
    <n v="1122.4000000000001"/>
    <n v="0"/>
    <n v="816.2"/>
    <n v="0"/>
    <s v=""/>
    <n v="6.5429921034170881"/>
    <n v="64.357406309172632"/>
    <n v="0.10166649774517932"/>
    <n v="0"/>
    <n v="0"/>
    <s v=""/>
    <s v=""/>
  </r>
  <r>
    <x v="3"/>
    <x v="26"/>
    <x v="5"/>
    <x v="0"/>
    <n v="0"/>
    <n v="114.28571428571429"/>
    <n v="172.59259259259258"/>
    <n v="800"/>
    <n v="720"/>
    <n v="2020"/>
    <n v="1120"/>
    <n v="0"/>
    <n v="965"/>
    <n v="0.662170447578173"/>
    <n v="1.1111111111111112"/>
    <n v="99.242729151381468"/>
    <n v="126.37503958690596"/>
    <n v="0.78530324877274471"/>
    <n v="114.28571428571429"/>
    <n v="302.37157840738178"/>
    <n v="0.37796447300922725"/>
    <n v="43.195939772483115"/>
  </r>
  <r>
    <x v="3"/>
    <x v="26"/>
    <x v="5"/>
    <x v="1"/>
    <n v="67"/>
    <n v="52.428571428571431"/>
    <n v="170.25925925925927"/>
    <n v="367"/>
    <n v="810"/>
    <n v="1975"/>
    <n v="1445"/>
    <n v="0"/>
    <n v="1057.5"/>
    <n v="0.30793374561049131"/>
    <n v="0.45308641975308644"/>
    <n v="56.507881344754871"/>
    <n v="107.59866064985589"/>
    <n v="0.52517272058470144"/>
    <n v="52.428571428571431"/>
    <n v="111.9878819974988"/>
    <n v="0.46816289846201753"/>
    <n v="24.545111962222919"/>
  </r>
  <r>
    <x v="3"/>
    <x v="26"/>
    <x v="5"/>
    <x v="2"/>
    <n v="0"/>
    <n v="70"/>
    <n v="67.037037037037038"/>
    <n v="490"/>
    <n v="720"/>
    <n v="600"/>
    <n v="0"/>
    <n v="0"/>
    <n v="330"/>
    <n v="1.0441988950276242"/>
    <n v="0.68055555555555558"/>
    <n v="50.023740295437165"/>
    <n v="61.97263379180739"/>
    <n v="0.80719080721158831"/>
    <n v="70"/>
    <n v="185.20259177452135"/>
    <n v="0.3779644730092272"/>
    <n v="26.457513110645905"/>
  </r>
  <r>
    <x v="3"/>
    <x v="26"/>
    <x v="5"/>
    <x v="3"/>
    <n v="154"/>
    <n v="92"/>
    <n v="203.4814814814815"/>
    <n v="644"/>
    <n v="1860"/>
    <n v="1480"/>
    <n v="1510"/>
    <n v="0"/>
    <n v="1212.5"/>
    <n v="0.45212959592282487"/>
    <n v="0.34623655913978496"/>
    <n v="107.91116201859349"/>
    <n v="149.91905181697587"/>
    <n v="0.71979618808110901"/>
    <n v="92"/>
    <n v="184.64741175187552"/>
    <n v="0.49824689730082572"/>
    <n v="45.838714551675963"/>
  </r>
  <r>
    <x v="3"/>
    <x v="26"/>
    <x v="5"/>
    <x v="4"/>
    <n v="124"/>
    <n v="122"/>
    <n v="159.22222222222223"/>
    <n v="854"/>
    <n v="1140"/>
    <n v="1440"/>
    <n v="865"/>
    <n v="0"/>
    <n v="861.25"/>
    <n v="0.76622470341939986"/>
    <n v="0.74912280701754386"/>
    <n v="130.13782204316391"/>
    <n v="129.37147001704324"/>
    <n v="1.00592365554801"/>
    <n v="122"/>
    <n v="258.87191169894555"/>
    <n v="0.4712755400898016"/>
    <n v="57.495615890955797"/>
  </r>
  <r>
    <x v="3"/>
    <x v="26"/>
    <x v="5"/>
    <x v="5"/>
    <n v="91"/>
    <n v="13"/>
    <n v="150.96296296296296"/>
    <n v="91"/>
    <n v="720"/>
    <n v="1640"/>
    <n v="1625"/>
    <n v="0"/>
    <n v="996.25"/>
    <n v="8.6113837095191367E-2"/>
    <n v="0.12638888888888888"/>
    <n v="37.077751357726441"/>
    <n v="86.342444329200276"/>
    <n v="0.4294267048586099"/>
    <n v="13"/>
    <n v="34.394767043839678"/>
    <n v="0.3779644730092272"/>
    <n v="4.9135381491199537"/>
  </r>
  <r>
    <x v="3"/>
    <x v="26"/>
    <x v="5"/>
    <x v="6"/>
    <n v="180"/>
    <n v="194.28571428571428"/>
    <n v="112.03703703703704"/>
    <n v="1360"/>
    <n v="990"/>
    <n v="675"/>
    <n v="0"/>
    <n v="0"/>
    <n v="416.25"/>
    <n v="1.7341204250295159"/>
    <n v="1.3737373737373737"/>
    <n v="181.25095385745226"/>
    <n v="125.39761475295488"/>
    <n v="1.4454099004557122"/>
    <n v="194.28571428571428"/>
    <n v="289.99178970315364"/>
    <n v="0.66996970667546263"/>
    <n v="130.16554301123273"/>
  </r>
  <r>
    <x v="3"/>
    <x v="26"/>
    <x v="5"/>
    <x v="7"/>
    <n v="0"/>
    <n v="182.85714285714286"/>
    <n v="192.59259259259258"/>
    <n v="1280"/>
    <n v="1140"/>
    <n v="1720"/>
    <n v="1060"/>
    <n v="0"/>
    <n v="980"/>
    <n v="0.94945054945054952"/>
    <n v="1.1228070175438596"/>
    <n v="148.34388137663205"/>
    <n v="160.43532513036669"/>
    <n v="0.92463353227283729"/>
    <n v="182.85714285714286"/>
    <n v="312.50142856816325"/>
    <n v="0.58514018222242403"/>
    <n v="106.99706189210039"/>
  </r>
  <r>
    <x v="3"/>
    <x v="26"/>
    <x v="5"/>
    <x v="8"/>
    <n v="0"/>
    <n v="0"/>
    <n v="0"/>
    <n v="0"/>
    <n v="0"/>
    <n v="0"/>
    <n v="0"/>
    <n v="0"/>
    <n v="0"/>
    <s v=""/>
    <s v=""/>
    <n v="0"/>
    <n v="0"/>
    <s v=""/>
    <n v="0"/>
    <n v="0"/>
    <s v=""/>
    <s v=""/>
  </r>
  <r>
    <x v="3"/>
    <x v="26"/>
    <x v="5"/>
    <x v="9"/>
    <n v="181"/>
    <n v="305.85714285714283"/>
    <n v="194.85185185185185"/>
    <n v="2141"/>
    <n v="0"/>
    <n v="1540"/>
    <n v="1580"/>
    <n v="0"/>
    <n v="780"/>
    <n v="1.5696907160507236"/>
    <s v=""/>
    <n v="232.55050032370514"/>
    <n v="170.66290341426424"/>
    <n v="1.3626306342580847"/>
    <n v="305.85714285714283"/>
    <n v="430.87524434629125"/>
    <n v="0.70985081382704762"/>
    <n v="217.11294177195842"/>
  </r>
  <r>
    <x v="3"/>
    <x v="26"/>
    <x v="5"/>
    <x v="10"/>
    <n v="0"/>
    <n v="174.28571428571428"/>
    <n v="236.2962962962963"/>
    <n v="1220"/>
    <n v="1230"/>
    <n v="2435"/>
    <n v="1495"/>
    <n v="0"/>
    <n v="1290"/>
    <n v="0.73757277205553062"/>
    <n v="0.99186991869918695"/>
    <n v="164.53184540892579"/>
    <n v="181.30473670849304"/>
    <n v="0.90748784833716079"/>
    <n v="174.28571428571428"/>
    <n v="341.50925526048547"/>
    <n v="0.51033965141816795"/>
    <n v="88.944910675737844"/>
  </r>
  <r>
    <x v="3"/>
    <x v="26"/>
    <x v="5"/>
    <x v="11"/>
    <n v="0"/>
    <n v="0"/>
    <n v="102.22222222222223"/>
    <n v="0"/>
    <n v="990"/>
    <n v="960"/>
    <n v="810"/>
    <n v="0"/>
    <n v="690"/>
    <n v="0"/>
    <n v="0"/>
    <n v="17.475784030868745"/>
    <n v="63.559046082336529"/>
    <n v="0.27495352916766602"/>
    <n v="0"/>
    <n v="0"/>
    <s v=""/>
    <s v=""/>
  </r>
  <r>
    <x v="3"/>
    <x v="26"/>
    <x v="5"/>
    <x v="12"/>
    <n v="0"/>
    <n v="131.42857142857142"/>
    <n v="172.59259259259258"/>
    <n v="920"/>
    <n v="1530"/>
    <n v="1755"/>
    <n v="455"/>
    <n v="0"/>
    <n v="935"/>
    <n v="0.76149601471489881"/>
    <n v="0.60130718954248363"/>
    <n v="109.36925800867584"/>
    <n v="140.74985002200495"/>
    <n v="0.77704706606491558"/>
    <n v="131.42857142857142"/>
    <n v="225.64194139008313"/>
    <n v="0.58246516857148278"/>
    <n v="76.552565012252018"/>
  </r>
  <r>
    <x v="3"/>
    <x v="26"/>
    <x v="5"/>
    <x v="13"/>
    <n v="0"/>
    <n v="60"/>
    <n v="86.111111111111114"/>
    <n v="420"/>
    <n v="930"/>
    <n v="975"/>
    <n v="0"/>
    <n v="0"/>
    <n v="476.25"/>
    <n v="0.6967741935483871"/>
    <n v="0.45161290322580644"/>
    <n v="49.69658482747036"/>
    <n v="74.199204808883664"/>
    <n v="0.66977247202951595"/>
    <n v="60"/>
    <n v="158.74507866387543"/>
    <n v="0.37796447300922725"/>
    <n v="22.677868380553637"/>
  </r>
  <r>
    <x v="3"/>
    <x v="26"/>
    <x v="5"/>
    <x v="14"/>
    <n v="0"/>
    <n v="0"/>
    <n v="170.92592592592592"/>
    <n v="0"/>
    <n v="720"/>
    <n v="2320"/>
    <n v="1575"/>
    <n v="0"/>
    <n v="1153.75"/>
    <n v="0"/>
    <n v="0"/>
    <n v="15.37615922827227"/>
    <n v="92.822655393047228"/>
    <n v="0.16565093040232076"/>
    <n v="0"/>
    <n v="0"/>
    <s v=""/>
    <s v=""/>
  </r>
  <r>
    <x v="3"/>
    <x v="26"/>
    <x v="5"/>
    <x v="15"/>
    <n v="216"/>
    <n v="330.85714285714283"/>
    <n v="154.66666666666666"/>
    <n v="2316"/>
    <n v="1620"/>
    <n v="240"/>
    <n v="0"/>
    <n v="0"/>
    <n v="465"/>
    <n v="2.1391625615763545"/>
    <n v="1.4296296296296296"/>
    <n v="280.8930217763409"/>
    <n v="188.74435059349079"/>
    <n v="1.4882194931561996"/>
    <n v="330.85714285714283"/>
    <n v="422.21456968837879"/>
    <n v="0.78362322527461914"/>
    <n v="259.26734139085971"/>
  </r>
  <r>
    <x v="3"/>
    <x v="26"/>
    <x v="5"/>
    <x v="16"/>
    <n v="0"/>
    <n v="0"/>
    <n v="109.44444444444444"/>
    <n v="0"/>
    <n v="0"/>
    <n v="1475"/>
    <n v="1480"/>
    <n v="0"/>
    <n v="738.75"/>
    <n v="0"/>
    <s v=""/>
    <n v="3.5501940173407487"/>
    <n v="49.72294048681615"/>
    <n v="7.1399518664469752E-2"/>
    <n v="0"/>
    <n v="0"/>
    <s v=""/>
    <s v=""/>
  </r>
  <r>
    <x v="3"/>
    <x v="26"/>
    <x v="5"/>
    <x v="17"/>
    <n v="141"/>
    <n v="204.42857142857142"/>
    <n v="127.62962962962963"/>
    <n v="1431"/>
    <n v="720"/>
    <n v="420"/>
    <n v="875"/>
    <n v="0"/>
    <n v="503.75"/>
    <n v="1.6017328579719756"/>
    <n v="1.9875"/>
    <n v="169.33923443186319"/>
    <n v="122.80287648573038"/>
    <n v="1.3789516929722758"/>
    <n v="204.42857142857142"/>
    <n v="318.18331044795394"/>
    <n v="0.64248678266866643"/>
    <n v="131.34265514269453"/>
  </r>
  <r>
    <x v="3"/>
    <x v="26"/>
    <x v="5"/>
    <x v="18"/>
    <n v="196"/>
    <n v="45.142857142857146"/>
    <n v="51.703703703703702"/>
    <n v="316"/>
    <n v="720"/>
    <n v="360"/>
    <n v="0"/>
    <n v="0"/>
    <n v="270"/>
    <n v="0.87310683585755222"/>
    <n v="0.43888888888888888"/>
    <n v="76.518826557934517"/>
    <n v="51.85176396374257"/>
    <n v="1.4757227278022871"/>
    <n v="45.142857142857146"/>
    <n v="80.156988822827287"/>
    <n v="0.56318055113868326"/>
    <n v="25.42357916568913"/>
  </r>
  <r>
    <x v="3"/>
    <x v="26"/>
    <x v="5"/>
    <x v="19"/>
    <n v="100"/>
    <n v="192.85714285714286"/>
    <n v="212.22222222222223"/>
    <n v="1350"/>
    <n v="1800"/>
    <n v="1680"/>
    <n v="900"/>
    <n v="0"/>
    <n v="1095"/>
    <n v="0.90875093492894543"/>
    <n v="0.75"/>
    <n v="175.86662986579876"/>
    <n v="182.5202419933581"/>
    <n v="0.96354589466410268"/>
    <n v="192.85714285714286"/>
    <n v="283.82590237175827"/>
    <n v="0.67949098812178343"/>
    <n v="131.04469056634395"/>
  </r>
  <r>
    <x v="3"/>
    <x v="26"/>
    <x v="5"/>
    <x v="20"/>
    <n v="200"/>
    <n v="151.42857142857142"/>
    <n v="164.44444444444446"/>
    <n v="1060"/>
    <n v="1320"/>
    <n v="1420"/>
    <n v="640"/>
    <n v="0"/>
    <n v="845"/>
    <n v="0.92084942084942067"/>
    <n v="0.80303030303030298"/>
    <n v="162.27910483949699"/>
    <n v="143.36965031948966"/>
    <n v="1.1318930085821433"/>
    <n v="151.42857142857142"/>
    <n v="295.26420775460133"/>
    <n v="0.51285786577432391"/>
    <n v="77.661333960111904"/>
  </r>
  <r>
    <x v="3"/>
    <x v="26"/>
    <x v="5"/>
    <x v="21"/>
    <n v="0"/>
    <n v="0"/>
    <n v="120.91851851851852"/>
    <n v="0"/>
    <n v="0"/>
    <n v="2142.4"/>
    <n v="1122.4000000000001"/>
    <n v="0"/>
    <n v="816.2"/>
    <n v="0"/>
    <s v=""/>
    <n v="4.9072440775628161"/>
    <n v="59.91896449474693"/>
    <n v="8.1898012072505563E-2"/>
    <n v="0"/>
    <n v="0"/>
    <s v=""/>
    <s v=""/>
  </r>
  <r>
    <x v="3"/>
    <x v="27"/>
    <x v="6"/>
    <x v="0"/>
    <n v="0"/>
    <n v="114.28571428571429"/>
    <n v="166.42857142857142"/>
    <n v="800"/>
    <n v="720"/>
    <n v="2020"/>
    <n v="1120"/>
    <n v="0"/>
    <n v="965"/>
    <n v="0.68669527896995719"/>
    <n v="1.1111111111111112"/>
    <n v="74.432046863536101"/>
    <n v="117.6595196153952"/>
    <n v="0.63260539484471101"/>
    <n v="114.28571428571429"/>
    <n v="302.37157840738178"/>
    <n v="0.37796447300922725"/>
    <n v="43.195939772483115"/>
  </r>
  <r>
    <x v="3"/>
    <x v="27"/>
    <x v="6"/>
    <x v="1"/>
    <n v="112"/>
    <n v="68.428571428571431"/>
    <n v="168.17857142857142"/>
    <n v="479"/>
    <n v="810"/>
    <n v="1975"/>
    <n v="1445"/>
    <n v="0"/>
    <n v="1057.5"/>
    <n v="0.40688044170736892"/>
    <n v="0.59135802469135801"/>
    <n v="70.380911008566159"/>
    <n v="107.9022012946934"/>
    <n v="0.65226575699181288"/>
    <n v="68.428571428571431"/>
    <n v="111.24725785812602"/>
    <n v="0.61510344386050941"/>
    <n v="42.090649944169144"/>
  </r>
  <r>
    <x v="3"/>
    <x v="27"/>
    <x v="6"/>
    <x v="2"/>
    <n v="149"/>
    <n v="91.285714285714292"/>
    <n v="69.964285714285708"/>
    <n v="639"/>
    <n v="720"/>
    <n v="600"/>
    <n v="0"/>
    <n v="0"/>
    <n v="330"/>
    <n v="1.304747320061256"/>
    <n v="0.88749999999999996"/>
    <n v="74.767805221577873"/>
    <n v="67.974521116510331"/>
    <n v="1.0999386828106321"/>
    <n v="91.285714285714292"/>
    <n v="184.37707222402889"/>
    <n v="0.4951033942810244"/>
    <n v="45.195866992224943"/>
  </r>
  <r>
    <x v="3"/>
    <x v="27"/>
    <x v="6"/>
    <x v="3"/>
    <n v="79"/>
    <n v="103.28571428571429"/>
    <n v="199.03571428571428"/>
    <n v="723"/>
    <n v="1860"/>
    <n v="1480"/>
    <n v="1510"/>
    <n v="0"/>
    <n v="1212.5"/>
    <n v="0.51893055804773014"/>
    <n v="0.38870967741935486"/>
    <n v="100.68337151394512"/>
    <n v="145.02808272614993"/>
    <n v="0.69423362442197523"/>
    <n v="103.28571428571429"/>
    <n v="180.45379305675851"/>
    <n v="0.57236654622841654"/>
    <n v="59.117287560449313"/>
  </r>
  <r>
    <x v="3"/>
    <x v="27"/>
    <x v="6"/>
    <x v="4"/>
    <n v="140"/>
    <n v="142"/>
    <n v="158.53571428571428"/>
    <n v="994"/>
    <n v="1140"/>
    <n v="1440"/>
    <n v="865"/>
    <n v="0"/>
    <n v="861.25"/>
    <n v="0.89569722910565452"/>
    <n v="0.87192982456140355"/>
    <n v="132.60336653237295"/>
    <n v="130.10447208483336"/>
    <n v="1.0192068297691581"/>
    <n v="142"/>
    <n v="253.22190531889876"/>
    <n v="0.56077297033671003"/>
    <n v="79.629761787812825"/>
  </r>
  <r>
    <x v="3"/>
    <x v="27"/>
    <x v="6"/>
    <x v="5"/>
    <n v="196"/>
    <n v="41"/>
    <n v="152.57142857142858"/>
    <n v="287"/>
    <n v="720"/>
    <n v="1640"/>
    <n v="1625"/>
    <n v="0"/>
    <n v="996.25"/>
    <n v="0.26872659176029962"/>
    <n v="0.39861111111111114"/>
    <n v="76.808313518294824"/>
    <n v="93.905034375462321"/>
    <n v="0.81793605666753344"/>
    <n v="41"/>
    <n v="76.299847094648015"/>
    <n v="0.53735363255892954"/>
    <n v="22.031498934916112"/>
  </r>
  <r>
    <x v="3"/>
    <x v="27"/>
    <x v="6"/>
    <x v="6"/>
    <n v="0"/>
    <n v="194.28571428571428"/>
    <n v="108.03571428571429"/>
    <n v="1360"/>
    <n v="990"/>
    <n v="675"/>
    <n v="0"/>
    <n v="0"/>
    <n v="416.25"/>
    <n v="1.7983471074380164"/>
    <n v="1.3737373737373737"/>
    <n v="135.93821539308919"/>
    <n v="116.74950339068212"/>
    <n v="1.1643579753671016"/>
    <n v="194.28571428571428"/>
    <n v="289.99178970315364"/>
    <n v="0.66996970667546263"/>
    <n v="130.16554301123273"/>
  </r>
  <r>
    <x v="3"/>
    <x v="27"/>
    <x v="6"/>
    <x v="7"/>
    <n v="287"/>
    <n v="223.85714285714286"/>
    <n v="195.96428571428572"/>
    <n v="1567"/>
    <n v="1140"/>
    <n v="1720"/>
    <n v="1060"/>
    <n v="0"/>
    <n v="980"/>
    <n v="1.1423364315655185"/>
    <n v="1.3745614035087719"/>
    <n v="183.00791103247406"/>
    <n v="169.16392339723797"/>
    <n v="1.0818377072203926"/>
    <n v="223.85714285714286"/>
    <n v="303.20093918688565"/>
    <n v="0.73831282797960851"/>
    <n v="165.27660020629236"/>
  </r>
  <r>
    <x v="3"/>
    <x v="27"/>
    <x v="6"/>
    <x v="8"/>
    <n v="0"/>
    <n v="0"/>
    <n v="0"/>
    <n v="0"/>
    <n v="0"/>
    <n v="0"/>
    <n v="0"/>
    <n v="0"/>
    <n v="0"/>
    <s v=""/>
    <s v=""/>
    <n v="0"/>
    <n v="0"/>
    <s v=""/>
    <n v="0"/>
    <n v="0"/>
    <s v=""/>
    <s v=""/>
  </r>
  <r>
    <x v="3"/>
    <x v="27"/>
    <x v="6"/>
    <x v="9"/>
    <n v="230"/>
    <n v="338.71428571428572"/>
    <n v="196.10714285714286"/>
    <n v="2371"/>
    <n v="0"/>
    <n v="1540"/>
    <n v="1580"/>
    <n v="0"/>
    <n v="780"/>
    <n v="1.7271899471863048"/>
    <s v=""/>
    <n v="231.91287524277885"/>
    <n v="174.75511697190117"/>
    <n v="1.3270734457524815"/>
    <n v="338.71428571428572"/>
    <n v="412.02132399740117"/>
    <n v="0.82207950410940911"/>
    <n v="278.45007203477275"/>
  </r>
  <r>
    <x v="3"/>
    <x v="27"/>
    <x v="6"/>
    <x v="10"/>
    <n v="274"/>
    <n v="213.42857142857142"/>
    <n v="237.64285714285714"/>
    <n v="1494"/>
    <n v="1230"/>
    <n v="2435"/>
    <n v="1495"/>
    <n v="0"/>
    <n v="1290"/>
    <n v="0.89810640216411175"/>
    <n v="1.2146341463414634"/>
    <n v="191.89888405669433"/>
    <n v="187.69751348721766"/>
    <n v="1.0223837305642451"/>
    <n v="213.42857142857142"/>
    <n v="333.81974035041583"/>
    <n v="0.63935275728311358"/>
    <n v="136.45614562585308"/>
  </r>
  <r>
    <x v="3"/>
    <x v="27"/>
    <x v="6"/>
    <x v="11"/>
    <n v="116"/>
    <n v="16.571428571428573"/>
    <n v="102.71428571428571"/>
    <n v="116"/>
    <n v="990"/>
    <n v="960"/>
    <n v="810"/>
    <n v="0"/>
    <n v="690"/>
    <n v="0.16133518776077888"/>
    <n v="0.11717171717171718"/>
    <n v="42.10683802315156"/>
    <n v="67.175663593899529"/>
    <n v="0.62681685256884367"/>
    <n v="16.571428571428573"/>
    <n v="43.843878869070359"/>
    <n v="0.37796447300922725"/>
    <n v="6.2634112670100519"/>
  </r>
  <r>
    <x v="3"/>
    <x v="27"/>
    <x v="6"/>
    <x v="12"/>
    <n v="0"/>
    <n v="131.42857142857142"/>
    <n v="166.42857142857142"/>
    <n v="920"/>
    <n v="1530"/>
    <n v="1755"/>
    <n v="455"/>
    <n v="0"/>
    <n v="935"/>
    <n v="0.78969957081545061"/>
    <n v="0.60130718954248363"/>
    <n v="82.026943506506882"/>
    <n v="131.0429638135908"/>
    <n v="0.62595458099673762"/>
    <n v="131.42857142857142"/>
    <n v="225.64194139008313"/>
    <n v="0.58246516857148278"/>
    <n v="76.552565012252018"/>
  </r>
  <r>
    <x v="3"/>
    <x v="27"/>
    <x v="6"/>
    <x v="13"/>
    <n v="0"/>
    <n v="60"/>
    <n v="83.035714285714292"/>
    <n v="420"/>
    <n v="930"/>
    <n v="975"/>
    <n v="0"/>
    <n v="0"/>
    <n v="476.25"/>
    <n v="0.72258064516129028"/>
    <n v="0.45161290322580644"/>
    <n v="37.27243862060277"/>
    <n v="69.082018270339958"/>
    <n v="0.53953893580155454"/>
    <n v="60"/>
    <n v="158.74507866387543"/>
    <n v="0.37796447300922725"/>
    <n v="22.677868380553637"/>
  </r>
  <r>
    <x v="3"/>
    <x v="27"/>
    <x v="6"/>
    <x v="14"/>
    <n v="0"/>
    <n v="0"/>
    <n v="164.82142857142858"/>
    <n v="0"/>
    <n v="720"/>
    <n v="2320"/>
    <n v="1575"/>
    <n v="0"/>
    <n v="1153.75"/>
    <n v="0"/>
    <n v="0"/>
    <n v="11.532119421204202"/>
    <n v="86.421092952147418"/>
    <n v="0.13344102726853616"/>
    <n v="0"/>
    <n v="0"/>
    <s v=""/>
    <s v=""/>
  </r>
  <r>
    <x v="3"/>
    <x v="27"/>
    <x v="6"/>
    <x v="15"/>
    <n v="0"/>
    <n v="330.85714285714283"/>
    <n v="149.14285714285714"/>
    <n v="2316"/>
    <n v="1620"/>
    <n v="240"/>
    <n v="0"/>
    <n v="0"/>
    <n v="465"/>
    <n v="2.2183908045977012"/>
    <n v="1.4296296296296296"/>
    <n v="210.66976633225568"/>
    <n v="175.72749882842245"/>
    <n v="1.1988434805980497"/>
    <n v="330.85714285714283"/>
    <n v="422.21456968837879"/>
    <n v="0.78362322527461914"/>
    <n v="259.26734139085971"/>
  </r>
  <r>
    <x v="3"/>
    <x v="27"/>
    <x v="6"/>
    <x v="16"/>
    <n v="0"/>
    <n v="0"/>
    <n v="105.53571428571429"/>
    <n v="0"/>
    <n v="0"/>
    <n v="1475"/>
    <n v="1480"/>
    <n v="0"/>
    <n v="738.75"/>
    <n v="0"/>
    <s v=""/>
    <n v="2.6626455130055615"/>
    <n v="46.293772177380554"/>
    <n v="5.7516278924156193E-2"/>
    <n v="0"/>
    <n v="0"/>
    <s v=""/>
    <s v=""/>
  </r>
  <r>
    <x v="3"/>
    <x v="27"/>
    <x v="6"/>
    <x v="17"/>
    <n v="0"/>
    <n v="204.42857142857142"/>
    <n v="123.07142857142857"/>
    <n v="1431"/>
    <n v="720"/>
    <n v="420"/>
    <n v="875"/>
    <n v="0"/>
    <n v="503.75"/>
    <n v="1.6610562971561229"/>
    <n v="1.9875"/>
    <n v="127.00442582389739"/>
    <n v="114.33371259016276"/>
    <n v="1.1108221971165555"/>
    <n v="204.42857142857142"/>
    <n v="318.18331044795394"/>
    <n v="0.64248678266866643"/>
    <n v="131.34265514269453"/>
  </r>
  <r>
    <x v="3"/>
    <x v="27"/>
    <x v="6"/>
    <x v="18"/>
    <n v="0"/>
    <n v="45.142857142857146"/>
    <n v="49.857142857142854"/>
    <n v="316"/>
    <n v="720"/>
    <n v="360"/>
    <n v="0"/>
    <n v="0"/>
    <n v="270"/>
    <n v="0.90544412607449865"/>
    <n v="0.43888888888888888"/>
    <n v="57.389119918450888"/>
    <n v="48.275780242105149"/>
    <n v="1.1887766418407313"/>
    <n v="45.142857142857146"/>
    <n v="80.156988822827287"/>
    <n v="0.56318055113868326"/>
    <n v="25.42357916568913"/>
  </r>
  <r>
    <x v="3"/>
    <x v="27"/>
    <x v="6"/>
    <x v="19"/>
    <n v="140"/>
    <n v="212.85714285714286"/>
    <n v="209.64285714285714"/>
    <n v="1490"/>
    <n v="1800"/>
    <n v="1680"/>
    <n v="900"/>
    <n v="0"/>
    <n v="1095"/>
    <n v="1.0153321976149916"/>
    <n v="0.82777777777777772"/>
    <n v="166.89997239934905"/>
    <n v="179.58781151105754"/>
    <n v="0.92935022146017254"/>
    <n v="212.85714285714286"/>
    <n v="272.68506166848022"/>
    <n v="0.78059700650535158"/>
    <n v="166.15564852756771"/>
  </r>
  <r>
    <x v="3"/>
    <x v="27"/>
    <x v="6"/>
    <x v="20"/>
    <n v="0"/>
    <n v="151.42857142857142"/>
    <n v="158.57142857142858"/>
    <n v="1060"/>
    <n v="1320"/>
    <n v="1420"/>
    <n v="640"/>
    <n v="0"/>
    <n v="845"/>
    <n v="0.95495495495495486"/>
    <n v="0.80303030303030298"/>
    <n v="121.70932862962275"/>
    <n v="133.48208822849037"/>
    <n v="0.9118027013578377"/>
    <n v="151.42857142857142"/>
    <n v="295.26420775460133"/>
    <n v="0.51285786577432391"/>
    <n v="77.661333960111904"/>
  </r>
  <r>
    <x v="3"/>
    <x v="27"/>
    <x v="6"/>
    <x v="21"/>
    <n v="0"/>
    <n v="0"/>
    <n v="116.60000000000001"/>
    <n v="0"/>
    <n v="0"/>
    <n v="2142.4"/>
    <n v="1122.4000000000001"/>
    <n v="0"/>
    <n v="816.2"/>
    <n v="0"/>
    <s v=""/>
    <n v="3.6804330581721123"/>
    <n v="55.786622115798863"/>
    <n v="6.5973398613962814E-2"/>
    <n v="0"/>
    <n v="0"/>
    <s v=""/>
    <s v=""/>
  </r>
  <r>
    <x v="4"/>
    <x v="28"/>
    <x v="0"/>
    <x v="0"/>
    <n v="0"/>
    <n v="114.28571428571429"/>
    <n v="166.42857142857142"/>
    <n v="800"/>
    <n v="720"/>
    <n v="2020"/>
    <n v="1120"/>
    <n v="0"/>
    <n v="965"/>
    <n v="0.68669527896995719"/>
    <n v="1.1111111111111112"/>
    <n v="55.824035147652076"/>
    <n v="109.54506998674725"/>
    <n v="0.50959879029157273"/>
    <n v="114.28571428571429"/>
    <n v="302.37157840738178"/>
    <n v="0.37796447300922725"/>
    <n v="43.195939772483115"/>
  </r>
  <r>
    <x v="4"/>
    <x v="28"/>
    <x v="0"/>
    <x v="1"/>
    <n v="0"/>
    <n v="68.428571428571431"/>
    <n v="168.17857142857142"/>
    <n v="479"/>
    <n v="810"/>
    <n v="1975"/>
    <n v="1445"/>
    <n v="0"/>
    <n v="1057.5"/>
    <n v="0.40688044170736892"/>
    <n v="0.59135802469135801"/>
    <n v="52.785683256424619"/>
    <n v="100.46067017092143"/>
    <n v="0.52543630424340482"/>
    <n v="68.428571428571431"/>
    <n v="111.24725785812602"/>
    <n v="0.61510344386050941"/>
    <n v="42.090649944169144"/>
  </r>
  <r>
    <x v="4"/>
    <x v="28"/>
    <x v="0"/>
    <x v="2"/>
    <n v="0"/>
    <n v="91.285714285714292"/>
    <n v="69.964285714285708"/>
    <n v="639"/>
    <n v="720"/>
    <n v="600"/>
    <n v="0"/>
    <n v="0"/>
    <n v="330"/>
    <n v="1.304747320061256"/>
    <n v="0.88749999999999996"/>
    <n v="56.075853916183405"/>
    <n v="63.286623108475133"/>
    <n v="0.88606171670856482"/>
    <n v="91.285714285714292"/>
    <n v="184.37707222402889"/>
    <n v="0.4951033942810244"/>
    <n v="45.195866992224943"/>
  </r>
  <r>
    <x v="4"/>
    <x v="28"/>
    <x v="0"/>
    <x v="3"/>
    <n v="0"/>
    <n v="103.28571428571429"/>
    <n v="199.03571428571428"/>
    <n v="723"/>
    <n v="1860"/>
    <n v="1480"/>
    <n v="1510"/>
    <n v="0"/>
    <n v="1212.5"/>
    <n v="0.51893055804773014"/>
    <n v="0.38870967741935486"/>
    <n v="75.512528635458835"/>
    <n v="135.02614598641546"/>
    <n v="0.55924375300659113"/>
    <n v="103.28571428571429"/>
    <n v="180.45379305675851"/>
    <n v="0.57236654622841654"/>
    <n v="59.117287560449313"/>
  </r>
  <r>
    <x v="4"/>
    <x v="28"/>
    <x v="0"/>
    <x v="4"/>
    <n v="0"/>
    <n v="142"/>
    <n v="158.53571428571428"/>
    <n v="994"/>
    <n v="1140"/>
    <n v="1440"/>
    <n v="865"/>
    <n v="0"/>
    <n v="861.25"/>
    <n v="0.89569722910565452"/>
    <n v="0.87192982456140355"/>
    <n v="99.452524899279709"/>
    <n v="121.13174987208623"/>
    <n v="0.82102772398071078"/>
    <n v="142"/>
    <n v="253.22190531889876"/>
    <n v="0.56077297033671003"/>
    <n v="79.629761787812825"/>
  </r>
  <r>
    <x v="4"/>
    <x v="28"/>
    <x v="0"/>
    <x v="5"/>
    <n v="0"/>
    <n v="41"/>
    <n v="152.57142857142858"/>
    <n v="287"/>
    <n v="720"/>
    <n v="1640"/>
    <n v="1625"/>
    <n v="0"/>
    <n v="996.25"/>
    <n v="0.26872659176029962"/>
    <n v="0.39861111111111114"/>
    <n v="57.606235138721118"/>
    <n v="87.428825108189059"/>
    <n v="0.65889293453773523"/>
    <n v="41"/>
    <n v="76.299847094648015"/>
    <n v="0.53735363255892954"/>
    <n v="22.031498934916112"/>
  </r>
  <r>
    <x v="4"/>
    <x v="28"/>
    <x v="0"/>
    <x v="6"/>
    <n v="0"/>
    <n v="194.28571428571428"/>
    <n v="108.03571428571429"/>
    <n v="1360"/>
    <n v="990"/>
    <n v="675"/>
    <n v="0"/>
    <n v="0"/>
    <n v="416.25"/>
    <n v="1.7983471074380164"/>
    <n v="1.3737373737373737"/>
    <n v="101.9536615448169"/>
    <n v="108.69781350166956"/>
    <n v="0.93795503571238736"/>
    <n v="194.28571428571428"/>
    <n v="289.99178970315364"/>
    <n v="0.66996970667546263"/>
    <n v="130.16554301123273"/>
  </r>
  <r>
    <x v="4"/>
    <x v="28"/>
    <x v="0"/>
    <x v="7"/>
    <n v="0"/>
    <n v="223.85714285714286"/>
    <n v="195.96428571428572"/>
    <n v="1567"/>
    <n v="1140"/>
    <n v="1720"/>
    <n v="1060"/>
    <n v="0"/>
    <n v="980"/>
    <n v="1.1423364315655185"/>
    <n v="1.3745614035087719"/>
    <n v="137.25593327435553"/>
    <n v="157.49744592156637"/>
    <n v="0.87148037526087185"/>
    <n v="223.85714285714286"/>
    <n v="303.20093918688565"/>
    <n v="0.73831282797960851"/>
    <n v="165.27660020629236"/>
  </r>
  <r>
    <x v="4"/>
    <x v="28"/>
    <x v="0"/>
    <x v="8"/>
    <n v="0"/>
    <n v="0"/>
    <n v="0"/>
    <n v="0"/>
    <n v="0"/>
    <n v="0"/>
    <n v="0"/>
    <n v="0"/>
    <n v="0"/>
    <s v=""/>
    <s v=""/>
    <n v="0"/>
    <n v="0"/>
    <s v=""/>
    <n v="0"/>
    <n v="0"/>
    <s v=""/>
    <s v=""/>
  </r>
  <r>
    <x v="4"/>
    <x v="28"/>
    <x v="0"/>
    <x v="9"/>
    <n v="0"/>
    <n v="338.71428571428572"/>
    <n v="196.10714285714286"/>
    <n v="2371"/>
    <n v="0"/>
    <n v="1540"/>
    <n v="1580"/>
    <n v="0"/>
    <n v="780"/>
    <n v="1.7271899471863048"/>
    <s v=""/>
    <n v="173.93465643208413"/>
    <n v="162.70303993935627"/>
    <n v="1.0690313868561656"/>
    <n v="338.71428571428572"/>
    <n v="412.02132399740117"/>
    <n v="0.82207950410940911"/>
    <n v="278.45007203477275"/>
  </r>
  <r>
    <x v="4"/>
    <x v="28"/>
    <x v="0"/>
    <x v="10"/>
    <n v="0"/>
    <n v="213.42857142857142"/>
    <n v="237.64285714285714"/>
    <n v="1494"/>
    <n v="1230"/>
    <n v="2435"/>
    <n v="1495"/>
    <n v="0"/>
    <n v="1290"/>
    <n v="0.89810640216411175"/>
    <n v="1.2146341463414634"/>
    <n v="143.92416304252075"/>
    <n v="174.75285738465092"/>
    <n v="0.82358689406564201"/>
    <n v="213.42857142857142"/>
    <n v="333.81974035041583"/>
    <n v="0.63935275728311358"/>
    <n v="136.45614562585308"/>
  </r>
  <r>
    <x v="4"/>
    <x v="28"/>
    <x v="0"/>
    <x v="11"/>
    <n v="0"/>
    <n v="16.571428571428573"/>
    <n v="102.71428571428571"/>
    <n v="116"/>
    <n v="990"/>
    <n v="960"/>
    <n v="810"/>
    <n v="0"/>
    <n v="690"/>
    <n v="0.16133518776077888"/>
    <n v="0.11717171717171718"/>
    <n v="31.580128517363669"/>
    <n v="62.542859208113356"/>
    <n v="0.50493579790267962"/>
    <n v="16.571428571428573"/>
    <n v="43.843878869070359"/>
    <n v="0.37796447300922725"/>
    <n v="6.2634112670100519"/>
  </r>
  <r>
    <x v="4"/>
    <x v="28"/>
    <x v="0"/>
    <x v="12"/>
    <n v="0"/>
    <n v="131.42857142857142"/>
    <n v="166.42857142857142"/>
    <n v="920"/>
    <n v="1530"/>
    <n v="1755"/>
    <n v="455"/>
    <n v="0"/>
    <n v="935"/>
    <n v="0.78969957081545061"/>
    <n v="0.60130718954248363"/>
    <n v="61.520207629880161"/>
    <n v="122.00551803334315"/>
    <n v="0.50424119024737202"/>
    <n v="131.42857142857142"/>
    <n v="225.64194139008313"/>
    <n v="0.58246516857148278"/>
    <n v="76.552565012252018"/>
  </r>
  <r>
    <x v="4"/>
    <x v="28"/>
    <x v="0"/>
    <x v="13"/>
    <n v="0"/>
    <n v="60"/>
    <n v="83.035714285714292"/>
    <n v="420"/>
    <n v="930"/>
    <n v="975"/>
    <n v="0"/>
    <n v="0"/>
    <n v="476.25"/>
    <n v="0.72258064516129028"/>
    <n v="0.45161290322580644"/>
    <n v="27.954328965452078"/>
    <n v="64.317741148247549"/>
    <n v="0.43462858717347452"/>
    <n v="60"/>
    <n v="158.74507866387543"/>
    <n v="0.37796447300922725"/>
    <n v="22.677868380553637"/>
  </r>
  <r>
    <x v="4"/>
    <x v="28"/>
    <x v="0"/>
    <x v="14"/>
    <n v="0"/>
    <n v="0"/>
    <n v="164.82142857142858"/>
    <n v="0"/>
    <n v="720"/>
    <n v="2320"/>
    <n v="1575"/>
    <n v="0"/>
    <n v="1153.75"/>
    <n v="0"/>
    <n v="0"/>
    <n v="8.6490895659031519"/>
    <n v="80.461017576137252"/>
    <n v="0.10749416085520969"/>
    <n v="0"/>
    <n v="0"/>
    <s v=""/>
    <s v=""/>
  </r>
  <r>
    <x v="4"/>
    <x v="28"/>
    <x v="0"/>
    <x v="15"/>
    <n v="0"/>
    <n v="330.85714285714283"/>
    <n v="149.14285714285714"/>
    <n v="2316"/>
    <n v="1620"/>
    <n v="240"/>
    <n v="0"/>
    <n v="0"/>
    <n v="465"/>
    <n v="2.2183908045977012"/>
    <n v="1.4296296296296296"/>
    <n v="158.00232474919176"/>
    <n v="163.60836097818643"/>
    <n v="0.96573502603731776"/>
    <n v="330.85714285714283"/>
    <n v="422.21456968837879"/>
    <n v="0.78362322527461914"/>
    <n v="259.26734139085971"/>
  </r>
  <r>
    <x v="4"/>
    <x v="28"/>
    <x v="0"/>
    <x v="16"/>
    <n v="640"/>
    <n v="91.428571428571431"/>
    <n v="128.39285714285714"/>
    <n v="640"/>
    <n v="0"/>
    <n v="1475"/>
    <n v="1480"/>
    <n v="0"/>
    <n v="738.75"/>
    <n v="0.71210013908205849"/>
    <s v=""/>
    <n v="161.99698413475417"/>
    <n v="87.239029268595687"/>
    <n v="1.8569324474713047"/>
    <n v="91.428571428571431"/>
    <n v="241.89726272590542"/>
    <n v="0.37796447300922725"/>
    <n v="34.556751817986495"/>
  </r>
  <r>
    <x v="4"/>
    <x v="28"/>
    <x v="0"/>
    <x v="17"/>
    <n v="0"/>
    <n v="204.42857142857142"/>
    <n v="123.07142857142857"/>
    <n v="1431"/>
    <n v="720"/>
    <n v="420"/>
    <n v="875"/>
    <n v="0"/>
    <n v="503.75"/>
    <n v="1.6610562971561229"/>
    <n v="1.9875"/>
    <n v="95.253319367923041"/>
    <n v="106.44862896325498"/>
    <n v="0.89482899212166978"/>
    <n v="204.42857142857142"/>
    <n v="318.18331044795394"/>
    <n v="0.64248678266866643"/>
    <n v="131.34265514269453"/>
  </r>
  <r>
    <x v="4"/>
    <x v="28"/>
    <x v="0"/>
    <x v="18"/>
    <n v="0"/>
    <n v="45.142857142857146"/>
    <n v="49.857142857142854"/>
    <n v="316"/>
    <n v="720"/>
    <n v="360"/>
    <n v="0"/>
    <n v="0"/>
    <n v="270"/>
    <n v="0.90544412607449865"/>
    <n v="0.43888888888888888"/>
    <n v="43.041839938838166"/>
    <n v="44.946416087477203"/>
    <n v="0.95762562814947816"/>
    <n v="45.142857142857146"/>
    <n v="80.156988822827287"/>
    <n v="0.56318055113868326"/>
    <n v="25.42357916568913"/>
  </r>
  <r>
    <x v="4"/>
    <x v="28"/>
    <x v="0"/>
    <x v="19"/>
    <n v="0"/>
    <n v="212.85714285714286"/>
    <n v="209.64285714285714"/>
    <n v="1490"/>
    <n v="1800"/>
    <n v="1680"/>
    <n v="900"/>
    <n v="0"/>
    <n v="1095"/>
    <n v="1.0153321976149916"/>
    <n v="0.82777777777777772"/>
    <n v="125.17497929951179"/>
    <n v="167.20244519995012"/>
    <n v="0.74864323395402788"/>
    <n v="212.85714285714286"/>
    <n v="272.68506166848022"/>
    <n v="0.78059700650535158"/>
    <n v="166.15564852756771"/>
  </r>
  <r>
    <x v="4"/>
    <x v="28"/>
    <x v="0"/>
    <x v="20"/>
    <n v="0"/>
    <n v="151.42857142857142"/>
    <n v="158.57142857142858"/>
    <n v="1060"/>
    <n v="1320"/>
    <n v="1420"/>
    <n v="640"/>
    <n v="0"/>
    <n v="845"/>
    <n v="0.95495495495495486"/>
    <n v="0.80303030303030298"/>
    <n v="91.28199647221706"/>
    <n v="124.2764269713531"/>
    <n v="0.73450773164936922"/>
    <n v="151.42857142857142"/>
    <n v="295.26420775460133"/>
    <n v="0.51285786577432391"/>
    <n v="77.661333960111904"/>
  </r>
  <r>
    <x v="4"/>
    <x v="28"/>
    <x v="0"/>
    <x v="21"/>
    <n v="630"/>
    <n v="90"/>
    <n v="139.1"/>
    <n v="630"/>
    <n v="0"/>
    <n v="2142.4"/>
    <n v="1122.4000000000001"/>
    <n v="0"/>
    <n v="816.2"/>
    <n v="0.64701653486700217"/>
    <s v=""/>
    <n v="160.26032479362908"/>
    <n v="95.387544728502391"/>
    <n v="1.6800969691564176"/>
    <n v="90"/>
    <n v="238.11761799581316"/>
    <n v="0.3779644730092272"/>
    <n v="34.01680257083045"/>
  </r>
  <r>
    <x v="4"/>
    <x v="29"/>
    <x v="1"/>
    <x v="0"/>
    <n v="730"/>
    <n v="218.57142857142858"/>
    <n v="192.5"/>
    <n v="1530"/>
    <n v="720"/>
    <n v="1720"/>
    <n v="1420"/>
    <n v="0"/>
    <n v="965"/>
    <n v="1.1354359925788498"/>
    <n v="2.125"/>
    <n v="224.36802636073907"/>
    <n v="152.33506516007503"/>
    <n v="1.4728587021311945"/>
    <n v="218.57142857142858"/>
    <n v="373.82832831076223"/>
    <n v="0.58468396324884964"/>
    <n v="127.79520911010572"/>
  </r>
  <r>
    <x v="4"/>
    <x v="29"/>
    <x v="1"/>
    <x v="1"/>
    <n v="490"/>
    <n v="95.571428571428569"/>
    <n v="171.92857142857142"/>
    <n v="669"/>
    <n v="1110"/>
    <n v="1675"/>
    <n v="1360"/>
    <n v="385"/>
    <n v="1132.5"/>
    <n v="0.55587868716244293"/>
    <n v="0.60270270270270265"/>
    <n v="162.08926244231847"/>
    <n v="127.3254515384441"/>
    <n v="1.2730311220877779"/>
    <n v="95.571428571428569"/>
    <n v="179.44159415889538"/>
    <n v="0.53260465623594577"/>
    <n v="50.901787860263958"/>
  </r>
  <r>
    <x v="4"/>
    <x v="29"/>
    <x v="1"/>
    <x v="2"/>
    <n v="0"/>
    <n v="21.285714285714285"/>
    <n v="69.964285714285708"/>
    <n v="149"/>
    <n v="1210"/>
    <n v="600"/>
    <n v="0"/>
    <n v="0"/>
    <n v="452.5"/>
    <n v="0.30423685553854007"/>
    <n v="0.1231404958677686"/>
    <n v="42.056890437137554"/>
    <n v="58.922028411338914"/>
    <n v="0.71377193845967724"/>
    <n v="21.285714285714285"/>
    <n v="56.316706478374861"/>
    <n v="0.3779644730092272"/>
    <n v="8.0452437826249792"/>
  </r>
  <r>
    <x v="4"/>
    <x v="29"/>
    <x v="1"/>
    <x v="3"/>
    <n v="1050"/>
    <n v="183.28571428571428"/>
    <n v="222.60714285714286"/>
    <n v="1283"/>
    <n v="1990"/>
    <n v="1480"/>
    <n v="1480"/>
    <n v="390"/>
    <n v="1335"/>
    <n v="0.82335953794320549"/>
    <n v="0.64472361809045231"/>
    <n v="319.13439647659413"/>
    <n v="198.1277910908006"/>
    <n v="1.6107502875774609"/>
    <n v="183.28571428571428"/>
    <n v="386.71725859500776"/>
    <n v="0.4739527657793558"/>
    <n v="86.868771213559071"/>
  </r>
  <r>
    <x v="4"/>
    <x v="29"/>
    <x v="1"/>
    <x v="4"/>
    <n v="0"/>
    <n v="142"/>
    <n v="144.78571428571428"/>
    <n v="994"/>
    <n v="1140"/>
    <n v="1080"/>
    <n v="840"/>
    <n v="385"/>
    <n v="861.25"/>
    <n v="0.98075974346324624"/>
    <n v="0.87192982456140355"/>
    <n v="74.589393674459785"/>
    <n v="112.77783608780442"/>
    <n v="0.66138344431779483"/>
    <n v="142"/>
    <n v="253.22190531889876"/>
    <n v="0.56077297033671003"/>
    <n v="79.629761787812825"/>
  </r>
  <r>
    <x v="4"/>
    <x v="29"/>
    <x v="1"/>
    <x v="5"/>
    <n v="490"/>
    <n v="111"/>
    <n v="149.17857142857142"/>
    <n v="777"/>
    <n v="720"/>
    <n v="1640"/>
    <n v="1040"/>
    <n v="585"/>
    <n v="996.25"/>
    <n v="0.74407469475700272"/>
    <n v="1.0791666666666666"/>
    <n v="165.70467635404083"/>
    <n v="115.19235441107259"/>
    <n v="1.4385041194896599"/>
    <n v="111"/>
    <n v="182.8250529878222"/>
    <n v="0.6071377975063057"/>
    <n v="67.392295523199934"/>
  </r>
  <r>
    <x v="4"/>
    <x v="29"/>
    <x v="1"/>
    <x v="6"/>
    <n v="600"/>
    <n v="237.14285714285714"/>
    <n v="129.46428571428572"/>
    <n v="1660"/>
    <n v="1290"/>
    <n v="675"/>
    <n v="0"/>
    <n v="0"/>
    <n v="491.25"/>
    <n v="1.8317241379310343"/>
    <n v="1.2868217054263567"/>
    <n v="226.46524615861267"/>
    <n v="142.58072291534751"/>
    <n v="1.5883300458019753"/>
    <n v="237.14285714285714"/>
    <n v="327.90823338825993"/>
    <n v="0.72319884954540925"/>
    <n v="171.50144146362561"/>
  </r>
  <r>
    <x v="4"/>
    <x v="29"/>
    <x v="1"/>
    <x v="7"/>
    <n v="525"/>
    <n v="238.85714285714286"/>
    <n v="214.71428571428572"/>
    <n v="1672"/>
    <n v="1560"/>
    <n v="1720"/>
    <n v="1060"/>
    <n v="0"/>
    <n v="1085"/>
    <n v="1.1124417831004658"/>
    <n v="1.0717948717948718"/>
    <n v="234.19194995576663"/>
    <n v="182.8424496511135"/>
    <n v="1.2808401462714729"/>
    <n v="238.85714285714286"/>
    <n v="316.81352484357342"/>
    <n v="0.75393606688691239"/>
    <n v="180.08301483355964"/>
  </r>
  <r>
    <x v="4"/>
    <x v="29"/>
    <x v="1"/>
    <x v="8"/>
    <n v="0"/>
    <n v="0"/>
    <n v="0"/>
    <n v="0"/>
    <n v="0"/>
    <n v="0"/>
    <n v="0"/>
    <n v="0"/>
    <n v="0"/>
    <s v=""/>
    <s v=""/>
    <n v="0"/>
    <n v="0"/>
    <s v=""/>
    <n v="0"/>
    <n v="0"/>
    <s v=""/>
    <s v=""/>
  </r>
  <r>
    <x v="4"/>
    <x v="29"/>
    <x v="1"/>
    <x v="9"/>
    <n v="1085"/>
    <n v="345.14285714285717"/>
    <n v="216.28571428571428"/>
    <n v="2416"/>
    <n v="1040"/>
    <n v="1060"/>
    <n v="1540"/>
    <n v="520"/>
    <n v="1040"/>
    <n v="1.595772787318362"/>
    <n v="2.3230769230769233"/>
    <n v="401.70099232406312"/>
    <n v="226.30972684009032"/>
    <n v="1.7750054225813443"/>
    <n v="345.14285714285717"/>
    <n v="424.93545728397726"/>
    <n v="0.81222418893654236"/>
    <n v="280.33337721009809"/>
  </r>
  <r>
    <x v="4"/>
    <x v="29"/>
    <x v="1"/>
    <x v="10"/>
    <n v="1015"/>
    <n v="358.42857142857144"/>
    <n v="257.64285714285717"/>
    <n v="2509"/>
    <n v="1230"/>
    <n v="1715"/>
    <n v="1760"/>
    <n v="455"/>
    <n v="1290"/>
    <n v="1.3911838092597726"/>
    <n v="2.0398373983739839"/>
    <n v="361.69312228189057"/>
    <n v="232.70093618570948"/>
    <n v="1.5543260298413131"/>
    <n v="358.42857142857144"/>
    <n v="431.74137981854261"/>
    <n v="0.83019276859497704"/>
    <n v="297.5648080578282"/>
  </r>
  <r>
    <x v="4"/>
    <x v="29"/>
    <x v="1"/>
    <x v="11"/>
    <n v="1015"/>
    <n v="161.57142857142858"/>
    <n v="125.03571428571429"/>
    <n v="1131"/>
    <n v="990"/>
    <n v="600"/>
    <n v="780"/>
    <n v="390"/>
    <n v="690"/>
    <n v="1.2922022279348757"/>
    <n v="1.1424242424242423"/>
    <n v="277.43509638802277"/>
    <n v="128.22955857307105"/>
    <n v="2.1635814665144277"/>
    <n v="161.57142857142858"/>
    <n v="378.80155628985881"/>
    <n v="0.42653316991072282"/>
    <n v="68.915573595575367"/>
  </r>
  <r>
    <x v="4"/>
    <x v="29"/>
    <x v="1"/>
    <x v="12"/>
    <n v="0"/>
    <n v="71.428571428571431"/>
    <n v="150.17857142857142"/>
    <n v="500"/>
    <n v="1590"/>
    <n v="1275"/>
    <n v="840"/>
    <n v="455"/>
    <n v="1040"/>
    <n v="0.47562425683709875"/>
    <n v="0.31446540880503143"/>
    <n v="46.140155722410121"/>
    <n v="113.5913443758712"/>
    <n v="0.40619429214371638"/>
    <n v="71.428571428571431"/>
    <n v="188.98223650461361"/>
    <n v="0.37796447300922725"/>
    <n v="26.997462357801947"/>
  </r>
  <r>
    <x v="4"/>
    <x v="29"/>
    <x v="1"/>
    <x v="13"/>
    <n v="0"/>
    <n v="0"/>
    <n v="83.035714285714292"/>
    <n v="0"/>
    <n v="1350"/>
    <n v="975"/>
    <n v="0"/>
    <n v="0"/>
    <n v="581.25"/>
    <n v="0"/>
    <n v="0"/>
    <n v="20.965746724089058"/>
    <n v="59.882034862161511"/>
    <n v="0.35011747300085444"/>
    <n v="0"/>
    <n v="0"/>
    <s v=""/>
    <s v=""/>
  </r>
  <r>
    <x v="4"/>
    <x v="29"/>
    <x v="1"/>
    <x v="14"/>
    <n v="0"/>
    <n v="0"/>
    <n v="148.57142857142858"/>
    <n v="0"/>
    <n v="720"/>
    <n v="1720"/>
    <n v="1720"/>
    <n v="455"/>
    <n v="1153.75"/>
    <n v="0"/>
    <n v="0"/>
    <n v="6.4868171744273635"/>
    <n v="74.911981881231227"/>
    <n v="8.6592518466696702E-2"/>
    <n v="0"/>
    <n v="0"/>
    <s v=""/>
    <s v=""/>
  </r>
  <r>
    <x v="4"/>
    <x v="29"/>
    <x v="1"/>
    <x v="15"/>
    <n v="560"/>
    <n v="262.28571428571428"/>
    <n v="169.14285714285714"/>
    <n v="1836"/>
    <n v="2180"/>
    <n v="720"/>
    <n v="0"/>
    <n v="0"/>
    <n v="725"/>
    <n v="1.5506756756756757"/>
    <n v="0.84220183486238531"/>
    <n v="258.50174356189382"/>
    <n v="190.94571539348391"/>
    <n v="1.353797036132476"/>
    <n v="262.28571428571428"/>
    <n v="312.59649938630378"/>
    <n v="0.83905518712026295"/>
    <n v="220.07218907897183"/>
  </r>
  <r>
    <x v="4"/>
    <x v="29"/>
    <x v="1"/>
    <x v="16"/>
    <n v="380"/>
    <n v="145.71428571428572"/>
    <n v="123.39285714285714"/>
    <n v="1020"/>
    <n v="0"/>
    <n v="960"/>
    <n v="1475"/>
    <n v="520"/>
    <n v="738.75"/>
    <n v="1.1808972503617947"/>
    <s v=""/>
    <n v="216.49773810106564"/>
    <n v="107.4294410431753"/>
    <n v="2.0152551851596843"/>
    <n v="145.71428571428572"/>
    <n v="259.92672960260313"/>
    <n v="0.56059754199602874"/>
    <n v="81.687070405135614"/>
  </r>
  <r>
    <x v="4"/>
    <x v="29"/>
    <x v="1"/>
    <x v="17"/>
    <n v="0"/>
    <n v="134.42857142857142"/>
    <n v="106.82142857142857"/>
    <n v="941"/>
    <n v="1210"/>
    <n v="0"/>
    <n v="840"/>
    <n v="455"/>
    <n v="626.25"/>
    <n v="1.2584419926446004"/>
    <n v="0.77768595041322319"/>
    <n v="71.439989525942281"/>
    <n v="99.107344207168424"/>
    <n v="0.72083446587578959"/>
    <n v="134.42857142857142"/>
    <n v="298.1564785717153"/>
    <n v="0.4508658408917901"/>
    <n v="60.609250897024921"/>
  </r>
  <r>
    <x v="4"/>
    <x v="29"/>
    <x v="1"/>
    <x v="18"/>
    <n v="0"/>
    <n v="45.142857142857146"/>
    <n v="49.857142857142854"/>
    <n v="316"/>
    <n v="720"/>
    <n v="0"/>
    <n v="360"/>
    <n v="0"/>
    <n v="270"/>
    <n v="0.90544412607449865"/>
    <n v="0.43888888888888888"/>
    <n v="32.281379954128624"/>
    <n v="41.846663253858082"/>
    <n v="0.77142064489819073"/>
    <n v="45.142857142857146"/>
    <n v="80.156988822827287"/>
    <n v="0.56318055113868326"/>
    <n v="25.42357916568913"/>
  </r>
  <r>
    <x v="4"/>
    <x v="29"/>
    <x v="1"/>
    <x v="19"/>
    <n v="0"/>
    <n v="142.85714285714286"/>
    <n v="209.64285714285714"/>
    <n v="1000"/>
    <n v="1930"/>
    <n v="1260"/>
    <n v="1680"/>
    <n v="0"/>
    <n v="1217.5"/>
    <n v="0.68143100511073262"/>
    <n v="0.51813471502590669"/>
    <n v="93.881234474633843"/>
    <n v="155.67124208271218"/>
    <n v="0.60307371624074468"/>
    <n v="142.85714285714286"/>
    <n v="251.77465359022182"/>
    <n v="0.56740081187700231"/>
    <n v="81.057258839571759"/>
  </r>
  <r>
    <x v="4"/>
    <x v="29"/>
    <x v="1"/>
    <x v="20"/>
    <n v="910"/>
    <n v="281.42857142857144"/>
    <n v="191.07142857142858"/>
    <n v="1970"/>
    <n v="630"/>
    <n v="1690"/>
    <n v="1060"/>
    <n v="0"/>
    <n v="845"/>
    <n v="1.4728971962616821"/>
    <n v="3.126984126984127"/>
    <n v="295.96149735416282"/>
    <n v="178.46425959401842"/>
    <n v="1.6583796555536354"/>
    <n v="281.42857142857144"/>
    <n v="399.43412353931285"/>
    <n v="0.70456817493429014"/>
    <n v="198.2856149457931"/>
  </r>
  <r>
    <x v="4"/>
    <x v="29"/>
    <x v="1"/>
    <x v="21"/>
    <n v="735"/>
    <n v="195"/>
    <n v="165.35"/>
    <n v="1365"/>
    <n v="0"/>
    <n v="1722.4"/>
    <n v="1542.4"/>
    <n v="0"/>
    <n v="816.2"/>
    <n v="1.1793166011490777"/>
    <s v=""/>
    <n v="303.94524359522183"/>
    <n v="139.49874854032981"/>
    <n v="2.1788384969442909"/>
    <n v="195"/>
    <n v="334.40245214411931"/>
    <n v="0.58312969522113356"/>
    <n v="113.71029056812104"/>
  </r>
  <r>
    <x v="4"/>
    <x v="30"/>
    <x v="2"/>
    <x v="0"/>
    <n v="0"/>
    <n v="104.28571428571429"/>
    <n v="192.5"/>
    <n v="730"/>
    <n v="800"/>
    <n v="1840"/>
    <n v="2020"/>
    <n v="0"/>
    <n v="1165"/>
    <n v="0.54174397031539889"/>
    <n v="0.91249999999999998"/>
    <n v="168.27601977055429"/>
    <n v="141.82919859731123"/>
    <n v="1.1864695100501288"/>
    <n v="104.28571428571429"/>
    <n v="275.91406529673588"/>
    <n v="0.37796447300922725"/>
    <n v="39.416295042390843"/>
  </r>
  <r>
    <x v="4"/>
    <x v="30"/>
    <x v="2"/>
    <x v="1"/>
    <n v="760"/>
    <n v="204.14285714285714"/>
    <n v="199.07142857142858"/>
    <n v="1429"/>
    <n v="300"/>
    <n v="1810"/>
    <n v="2035"/>
    <n v="385"/>
    <n v="1132.5"/>
    <n v="1.025475421600287"/>
    <n v="4.7633333333333336"/>
    <n v="311.56694683173885"/>
    <n v="170.95817901855139"/>
    <n v="1.8224746462579564"/>
    <n v="204.14285714285714"/>
    <n v="300.83574065782619"/>
    <n v="0.67858578470917597"/>
    <n v="138.52844090705892"/>
  </r>
  <r>
    <x v="4"/>
    <x v="30"/>
    <x v="2"/>
    <x v="2"/>
    <n v="0"/>
    <n v="21.285714285714285"/>
    <n v="69.964285714285708"/>
    <n v="149"/>
    <n v="490"/>
    <n v="720"/>
    <n v="600"/>
    <n v="0"/>
    <n v="452.5"/>
    <n v="0.30423685553854007"/>
    <n v="0.30408163265306121"/>
    <n v="31.542667827853165"/>
    <n v="54.858440245039674"/>
    <n v="0.57498295042585112"/>
    <n v="21.285714285714285"/>
    <n v="56.316706478374861"/>
    <n v="0.3779644730092272"/>
    <n v="8.0452437826249792"/>
  </r>
  <r>
    <x v="4"/>
    <x v="30"/>
    <x v="2"/>
    <x v="3"/>
    <n v="630"/>
    <n v="273.28571428571428"/>
    <n v="245.10714285714286"/>
    <n v="1913"/>
    <n v="910"/>
    <n v="2560"/>
    <n v="1480"/>
    <n v="390"/>
    <n v="1335"/>
    <n v="1.1149643013259507"/>
    <n v="2.1021978021978023"/>
    <n v="396.85079735744557"/>
    <n v="227.91208136040058"/>
    <n v="1.741245110784188"/>
    <n v="273.28571428571428"/>
    <n v="409.58544663505575"/>
    <n v="0.66722515785384895"/>
    <n v="182.34310385348758"/>
  </r>
  <r>
    <x v="4"/>
    <x v="30"/>
    <x v="2"/>
    <x v="4"/>
    <n v="0"/>
    <n v="42"/>
    <n v="144.78571428571428"/>
    <n v="294"/>
    <n v="1120"/>
    <n v="1200"/>
    <n v="1440"/>
    <n v="385"/>
    <n v="1036.25"/>
    <n v="0.2900838677849038"/>
    <n v="0.26250000000000001"/>
    <n v="55.942045255844839"/>
    <n v="105.00005428864549"/>
    <n v="0.53278110792266808"/>
    <n v="42"/>
    <n v="62.620550407460755"/>
    <n v="0.67070633724413931"/>
    <n v="28.169666164253851"/>
  </r>
  <r>
    <x v="4"/>
    <x v="30"/>
    <x v="2"/>
    <x v="5"/>
    <n v="0"/>
    <n v="111"/>
    <n v="149.17857142857142"/>
    <n v="777"/>
    <n v="0"/>
    <n v="1760"/>
    <n v="1640"/>
    <n v="585"/>
    <n v="996.25"/>
    <n v="0.74407469475700272"/>
    <s v=""/>
    <n v="124.27850726553062"/>
    <n v="107.24805410686068"/>
    <n v="1.1587949851444483"/>
    <n v="111"/>
    <n v="182.8250529878222"/>
    <n v="0.6071377975063057"/>
    <n v="67.392295523199934"/>
  </r>
  <r>
    <x v="4"/>
    <x v="30"/>
    <x v="2"/>
    <x v="6"/>
    <n v="665"/>
    <n v="217.85714285714286"/>
    <n v="153.21428571428572"/>
    <n v="1525"/>
    <n v="1460"/>
    <n v="630"/>
    <n v="675"/>
    <n v="0"/>
    <n v="691.25"/>
    <n v="1.4219114219114219"/>
    <n v="1.0445205479452055"/>
    <n v="336.0989346189595"/>
    <n v="178.60963857635801"/>
    <n v="1.8817513841800464"/>
    <n v="217.85714285714286"/>
    <n v="291.20235150803563"/>
    <n v="0.74812975145611471"/>
    <n v="162.98541013865358"/>
  </r>
  <r>
    <x v="4"/>
    <x v="30"/>
    <x v="2"/>
    <x v="7"/>
    <n v="665"/>
    <n v="219.57142857142858"/>
    <n v="238.46428571428572"/>
    <n v="1537"/>
    <n v="1640"/>
    <n v="1840"/>
    <n v="1660"/>
    <n v="0"/>
    <n v="1285"/>
    <n v="0.92077280215665724"/>
    <n v="0.93719512195121957"/>
    <n v="341.89396246682497"/>
    <n v="216.09469450276083"/>
    <n v="1.5821488040395038"/>
    <n v="219.57142857142858"/>
    <n v="278.78836485935415"/>
    <n v="0.7875917945219848"/>
    <n v="172.93265545432723"/>
  </r>
  <r>
    <x v="4"/>
    <x v="30"/>
    <x v="2"/>
    <x v="8"/>
    <n v="0"/>
    <n v="0"/>
    <n v="0"/>
    <n v="0"/>
    <n v="0"/>
    <n v="0"/>
    <n v="0"/>
    <n v="0"/>
    <n v="0"/>
    <s v=""/>
    <s v=""/>
    <n v="0"/>
    <n v="0"/>
    <s v=""/>
    <n v="0"/>
    <n v="0"/>
    <s v=""/>
    <s v=""/>
  </r>
  <r>
    <x v="4"/>
    <x v="30"/>
    <x v="2"/>
    <x v="9"/>
    <n v="0"/>
    <n v="230.85714285714286"/>
    <n v="216.28571428571428"/>
    <n v="1616"/>
    <n v="1840"/>
    <n v="1060"/>
    <n v="1540"/>
    <n v="520"/>
    <n v="1240"/>
    <n v="1.0673712021136064"/>
    <n v="0.87826086956521743"/>
    <n v="301.27574424304737"/>
    <n v="210.70215947180822"/>
    <n v="1.4298654793016388"/>
    <n v="230.85714285714286"/>
    <n v="388.20545615753031"/>
    <n v="0.59467773879886709"/>
    <n v="137.28560369985274"/>
  </r>
  <r>
    <x v="4"/>
    <x v="30"/>
    <x v="2"/>
    <x v="10"/>
    <n v="665"/>
    <n v="324.85714285714283"/>
    <n v="281.39285714285717"/>
    <n v="2274"/>
    <n v="1320"/>
    <n v="1850"/>
    <n v="2435"/>
    <n v="455"/>
    <n v="1515"/>
    <n v="1.154461226043914"/>
    <n v="1.7227272727272727"/>
    <n v="437.51984171141794"/>
    <n v="262.51466472462607"/>
    <n v="1.6666491457548462"/>
    <n v="324.85714285714283"/>
    <n v="389.70092317546482"/>
    <n v="0.83360629533554953"/>
    <n v="270.80295937043422"/>
  </r>
  <r>
    <x v="4"/>
    <x v="30"/>
    <x v="2"/>
    <x v="11"/>
    <n v="665"/>
    <n v="256.57142857142856"/>
    <n v="148.78571428571428"/>
    <n v="1796"/>
    <n v="360"/>
    <n v="630"/>
    <n v="1380"/>
    <n v="390"/>
    <n v="690"/>
    <n v="1.7244359097455593"/>
    <n v="4.9888888888888889"/>
    <n v="374.32632229101705"/>
    <n v="165.24820970596269"/>
    <n v="2.2652367790070533"/>
    <n v="256.57142857142856"/>
    <n v="413.34080254388033"/>
    <n v="0.62072611025182034"/>
    <n v="159.26058485889561"/>
  </r>
  <r>
    <x v="4"/>
    <x v="30"/>
    <x v="2"/>
    <x v="12"/>
    <n v="665"/>
    <n v="95"/>
    <n v="173.92857142857142"/>
    <n v="665"/>
    <n v="920"/>
    <n v="1770"/>
    <n v="1515"/>
    <n v="455"/>
    <n v="1165"/>
    <n v="0.5462012320328542"/>
    <n v="0.72282608695652173"/>
    <n v="200.85511679180757"/>
    <n v="151.61952752236283"/>
    <n v="1.3247311878226427"/>
    <n v="95"/>
    <n v="251.34637455113611"/>
    <n v="0.3779644730092272"/>
    <n v="35.906624935876586"/>
  </r>
  <r>
    <x v="4"/>
    <x v="30"/>
    <x v="2"/>
    <x v="13"/>
    <n v="0"/>
    <n v="0"/>
    <n v="83.035714285714292"/>
    <n v="0"/>
    <n v="720"/>
    <n v="855"/>
    <n v="750"/>
    <n v="0"/>
    <n v="581.25"/>
    <n v="0"/>
    <n v="0"/>
    <n v="15.724310043066794"/>
    <n v="55.75223935442623"/>
    <n v="0.28203907547291057"/>
    <n v="0"/>
    <n v="0"/>
    <s v=""/>
    <s v=""/>
  </r>
  <r>
    <x v="4"/>
    <x v="30"/>
    <x v="2"/>
    <x v="14"/>
    <n v="0"/>
    <n v="0"/>
    <n v="148.57142857142858"/>
    <n v="0"/>
    <n v="0"/>
    <n v="1840"/>
    <n v="2320"/>
    <n v="455"/>
    <n v="1153.75"/>
    <n v="0"/>
    <s v=""/>
    <n v="4.8651128808205222"/>
    <n v="69.745638303215273"/>
    <n v="6.9755084320394567E-2"/>
    <n v="0"/>
    <n v="0"/>
    <s v=""/>
    <s v=""/>
  </r>
  <r>
    <x v="4"/>
    <x v="30"/>
    <x v="2"/>
    <x v="15"/>
    <n v="760"/>
    <n v="256.57142857142856"/>
    <n v="196.28571428571428"/>
    <n v="1796"/>
    <n v="2260"/>
    <n v="1440"/>
    <n v="0"/>
    <n v="0"/>
    <n v="925"/>
    <n v="1.3071324599708878"/>
    <n v="0.79469026548672561"/>
    <n v="383.87630767142036"/>
    <n v="230.19083846979538"/>
    <n v="1.6676437264977899"/>
    <n v="256.57142857142856"/>
    <n v="301.28992523418214"/>
    <n v="0.85157652839538045"/>
    <n v="218.49020642830047"/>
  </r>
  <r>
    <x v="4"/>
    <x v="30"/>
    <x v="2"/>
    <x v="16"/>
    <n v="630"/>
    <n v="235.71428571428572"/>
    <n v="145.89285714285714"/>
    <n v="1650"/>
    <n v="0"/>
    <n v="960"/>
    <n v="1475"/>
    <n v="520"/>
    <n v="738.75"/>
    <n v="1.6156670746634028"/>
    <s v=""/>
    <n v="319.87330357579924"/>
    <n v="143.46878993674943"/>
    <n v="2.2295671673039177"/>
    <n v="235.71428571428572"/>
    <n v="306.04232511517876"/>
    <n v="0.77020159099096785"/>
    <n v="181.54751787644244"/>
  </r>
  <r>
    <x v="4"/>
    <x v="30"/>
    <x v="2"/>
    <x v="17"/>
    <n v="0"/>
    <n v="20.142857142857142"/>
    <n v="106.82142857142857"/>
    <n v="141"/>
    <n v="1290"/>
    <n v="720"/>
    <n v="840"/>
    <n v="455"/>
    <n v="826.25"/>
    <n v="0.18856569709127383"/>
    <n v="0.10930232558139535"/>
    <n v="53.57999214445671"/>
    <n v="92.27235495150164"/>
    <n v="0.58067220862216384"/>
    <n v="20.142857142857142"/>
    <n v="53.292990694301039"/>
    <n v="0.3779644730092272"/>
    <n v="7.6132843849001475"/>
  </r>
  <r>
    <x v="4"/>
    <x v="30"/>
    <x v="2"/>
    <x v="18"/>
    <n v="0"/>
    <n v="45.142857142857146"/>
    <n v="49.857142857142854"/>
    <n v="316"/>
    <n v="0"/>
    <n v="720"/>
    <n v="360"/>
    <n v="0"/>
    <n v="270"/>
    <n v="0.90544412607449865"/>
    <s v=""/>
    <n v="24.211034965596468"/>
    <n v="38.960686477729936"/>
    <n v="0.62142218616798706"/>
    <n v="45.142857142857146"/>
    <n v="80.156988822827287"/>
    <n v="0.56318055113868326"/>
    <n v="25.42357916568913"/>
  </r>
  <r>
    <x v="4"/>
    <x v="30"/>
    <x v="2"/>
    <x v="19"/>
    <n v="0"/>
    <n v="42.857142857142854"/>
    <n v="209.64285714285714"/>
    <n v="300"/>
    <n v="1640"/>
    <n v="2250"/>
    <n v="1680"/>
    <n v="0"/>
    <n v="1392.5"/>
    <n v="0.20442930153321975"/>
    <n v="0.18292682926829268"/>
    <n v="70.410925855975378"/>
    <n v="144.93529435286996"/>
    <n v="0.48580938252726658"/>
    <n v="42.857142857142854"/>
    <n v="58.227795686220091"/>
    <n v="0.73602550726963578"/>
    <n v="31.543950311555818"/>
  </r>
  <r>
    <x v="4"/>
    <x v="30"/>
    <x v="2"/>
    <x v="20"/>
    <n v="540"/>
    <n v="244.28571428571428"/>
    <n v="210.35714285714286"/>
    <n v="1710"/>
    <n v="800"/>
    <n v="2320"/>
    <n v="1060"/>
    <n v="0"/>
    <n v="1045"/>
    <n v="1.161290322580645"/>
    <n v="2.1375000000000002"/>
    <n v="356.97112301562208"/>
    <n v="203.39775893236197"/>
    <n v="1.7550396075618979"/>
    <n v="244.28571428571428"/>
    <n v="352.50802084761813"/>
    <n v="0.69299335004724305"/>
    <n v="169.28837551154081"/>
  </r>
  <r>
    <x v="4"/>
    <x v="30"/>
    <x v="2"/>
    <x v="21"/>
    <n v="0"/>
    <n v="195"/>
    <n v="165.35"/>
    <n v="1365"/>
    <n v="0"/>
    <n v="1122.4000000000001"/>
    <n v="2142.4"/>
    <n v="0"/>
    <n v="816.2"/>
    <n v="1.1793166011490777"/>
    <s v=""/>
    <n v="227.95893269641635"/>
    <n v="129.87814519272086"/>
    <n v="1.7551754558717898"/>
    <n v="195"/>
    <n v="334.40245214411931"/>
    <n v="0.58312969522113356"/>
    <n v="113.71029056812104"/>
  </r>
  <r>
    <x v="4"/>
    <x v="31"/>
    <x v="3"/>
    <x v="0"/>
    <n v="520"/>
    <n v="178.57142857142858"/>
    <n v="171.07142857142858"/>
    <n v="1250"/>
    <n v="800"/>
    <n v="720"/>
    <n v="2020"/>
    <n v="1120"/>
    <n v="1165"/>
    <n v="1.0438413361169103"/>
    <n v="1.5625"/>
    <n v="256.20701482791571"/>
    <n v="167.9099435216346"/>
    <n v="1.5258596927281103"/>
    <n v="178.57142857142858"/>
    <n v="310.93560809426828"/>
    <n v="0.57430356614958677"/>
    <n v="102.55420824099764"/>
  </r>
  <r>
    <x v="4"/>
    <x v="31"/>
    <x v="3"/>
    <x v="1"/>
    <n v="630"/>
    <n v="294.14285714285717"/>
    <n v="183.71428571428572"/>
    <n v="2059"/>
    <n v="300"/>
    <n v="810"/>
    <n v="1975"/>
    <n v="1445"/>
    <n v="1132.5"/>
    <n v="1.6010886469673407"/>
    <n v="6.8633333333333333"/>
    <n v="391.17521012380416"/>
    <n v="202.61623563796167"/>
    <n v="1.9306212500303435"/>
    <n v="294.14285714285717"/>
    <n v="323.0048650672972"/>
    <n v="0.91064528418658119"/>
    <n v="267.8598057343101"/>
  </r>
  <r>
    <x v="4"/>
    <x v="31"/>
    <x v="3"/>
    <x v="2"/>
    <n v="920"/>
    <n v="152.71428571428572"/>
    <n v="102.82142857142857"/>
    <n v="1069"/>
    <n v="490"/>
    <n v="720"/>
    <n v="600"/>
    <n v="0"/>
    <n v="452.5"/>
    <n v="1.4852379298367491"/>
    <n v="2.1816326530612247"/>
    <n v="253.65700087088987"/>
    <n v="114.52337540055419"/>
    <n v="2.2148928110414601"/>
    <n v="152.71428571428572"/>
    <n v="342.8676684892265"/>
    <n v="0.44540299290157265"/>
    <n v="68.019399915968734"/>
  </r>
  <r>
    <x v="4"/>
    <x v="31"/>
    <x v="3"/>
    <x v="3"/>
    <n v="1440"/>
    <n v="479"/>
    <n v="256.53571428571428"/>
    <n v="3353"/>
    <n v="490"/>
    <n v="1860"/>
    <n v="1480"/>
    <n v="1510"/>
    <n v="1335"/>
    <n v="1.8671864123625226"/>
    <n v="6.8428571428571425"/>
    <n v="657.63809801808418"/>
    <n v="311.5043516114074"/>
    <n v="2.1111682537214391"/>
    <n v="479"/>
    <n v="576.89831570794752"/>
    <n v="0.83030230277616524"/>
    <n v="397.71480302978313"/>
  </r>
  <r>
    <x v="4"/>
    <x v="31"/>
    <x v="3"/>
    <x v="4"/>
    <n v="0"/>
    <n v="37.714285714285715"/>
    <n v="127.64285714285714"/>
    <n v="264"/>
    <n v="730"/>
    <n v="1140"/>
    <n v="1440"/>
    <n v="865"/>
    <n v="1043.75"/>
    <n v="0.29546726357022945"/>
    <n v="0.36164383561643837"/>
    <n v="41.956533941883627"/>
    <n v="97.758671234256141"/>
    <n v="0.42918478138214927"/>
    <n v="37.714285714285715"/>
    <n v="64.574799743435221"/>
    <n v="0.58404030464097278"/>
    <n v="22.026662917888117"/>
  </r>
  <r>
    <x v="4"/>
    <x v="31"/>
    <x v="3"/>
    <x v="5"/>
    <n v="390"/>
    <n v="166.71428571428572"/>
    <n v="125.96428571428571"/>
    <n v="1167"/>
    <n v="0"/>
    <n v="720"/>
    <n v="1640"/>
    <n v="1625"/>
    <n v="996.25"/>
    <n v="1.3235043946696912"/>
    <s v=""/>
    <n v="190.70888044914796"/>
    <n v="126.74818830638753"/>
    <n v="1.5046280581790146"/>
    <n v="166.71428571428572"/>
    <n v="201.80082117913057"/>
    <n v="0.82613284098730244"/>
    <n v="137.7281464903117"/>
  </r>
  <r>
    <x v="4"/>
    <x v="31"/>
    <x v="3"/>
    <x v="6"/>
    <n v="675"/>
    <n v="302.85714285714283"/>
    <n v="177.32142857142858"/>
    <n v="2120"/>
    <n v="1180"/>
    <n v="990"/>
    <n v="675"/>
    <n v="0"/>
    <n v="711.25"/>
    <n v="1.7079556898288013"/>
    <n v="1.7966101694915255"/>
    <n v="420.82420096421964"/>
    <n v="212.84345660557472"/>
    <n v="1.9771535741597122"/>
    <n v="302.85714285714283"/>
    <n v="328.68243466474269"/>
    <n v="0.92142783098846837"/>
    <n v="279.06100024222184"/>
  </r>
  <r>
    <x v="4"/>
    <x v="31"/>
    <x v="3"/>
    <x v="7"/>
    <n v="1440"/>
    <n v="416.71428571428572"/>
    <n v="252.03571428571428"/>
    <n v="2917"/>
    <n v="1280"/>
    <n v="1140"/>
    <n v="1720"/>
    <n v="1060"/>
    <n v="1300"/>
    <n v="1.6533937933966276"/>
    <n v="2.2789062499999999"/>
    <n v="616.4204718501187"/>
    <n v="300.50195695084631"/>
    <n v="2.051302687359696"/>
    <n v="416.71428571428572"/>
    <n v="525.71592908645835"/>
    <n v="0.79266056563744258"/>
    <n v="330.31298142348857"/>
  </r>
  <r>
    <x v="4"/>
    <x v="31"/>
    <x v="3"/>
    <x v="8"/>
    <n v="490"/>
    <n v="70"/>
    <n v="17.5"/>
    <n v="490"/>
    <n v="0"/>
    <n v="0"/>
    <n v="0"/>
    <n v="0"/>
    <n v="0"/>
    <n v="4"/>
    <s v=""/>
    <n v="122.5"/>
    <n v="33.793103448275865"/>
    <n v="3.6249999999999996"/>
    <n v="70"/>
    <n v="185.20259177452135"/>
    <n v="0.3779644730092272"/>
    <n v="26.457513110645905"/>
  </r>
  <r>
    <x v="4"/>
    <x v="31"/>
    <x v="3"/>
    <x v="9"/>
    <n v="920"/>
    <n v="345.14285714285717"/>
    <n v="211.28571428571428"/>
    <n v="2416"/>
    <n v="1960"/>
    <n v="0"/>
    <n v="1540"/>
    <n v="1580"/>
    <n v="1270"/>
    <n v="1.6335361730899258"/>
    <n v="1.2326530612244897"/>
    <n v="455.9568081822855"/>
    <n v="259.61925192202835"/>
    <n v="1.7562519143196027"/>
    <n v="345.14285714285717"/>
    <n v="461.05329719799516"/>
    <n v="0.7485964404558606"/>
    <n v="258.37271430590846"/>
  </r>
  <r>
    <x v="4"/>
    <x v="31"/>
    <x v="3"/>
    <x v="10"/>
    <n v="1302.5"/>
    <n v="465.21428571428572"/>
    <n v="290.76785714285717"/>
    <n v="3256.5"/>
    <n v="1220"/>
    <n v="1230"/>
    <n v="2435"/>
    <n v="1495"/>
    <n v="1595"/>
    <n v="1.599950869004483"/>
    <n v="2.6692622950819671"/>
    <n v="653.76488128356345"/>
    <n v="334.23779129534154"/>
    <n v="1.9559873189380885"/>
    <n v="465.21428571428572"/>
    <n v="536.82118819513641"/>
    <n v="0.86660939609779086"/>
    <n v="403.15907119892228"/>
  </r>
  <r>
    <x v="4"/>
    <x v="31"/>
    <x v="3"/>
    <x v="11"/>
    <n v="455"/>
    <n v="321.57142857142856"/>
    <n v="150.03571428571428"/>
    <n v="2251"/>
    <n v="0"/>
    <n v="990"/>
    <n v="960"/>
    <n v="810"/>
    <n v="690"/>
    <n v="2.1432992144727447"/>
    <s v=""/>
    <n v="394.49474171826279"/>
    <n v="185.23109179520665"/>
    <n v="2.1297436509979661"/>
    <n v="321.57142857142856"/>
    <n v="401.88591131599242"/>
    <n v="0.80015601322880248"/>
    <n v="257.3073122540049"/>
  </r>
  <r>
    <x v="4"/>
    <x v="31"/>
    <x v="3"/>
    <x v="12"/>
    <n v="0"/>
    <n v="95"/>
    <n v="173.92857142857142"/>
    <n v="665"/>
    <n v="920"/>
    <n v="1530"/>
    <n v="1755"/>
    <n v="455"/>
    <n v="1165"/>
    <n v="0.5462012320328542"/>
    <n v="0.72282608695652173"/>
    <n v="150.64133759385567"/>
    <n v="141.16300838288953"/>
    <n v="1.0671445679682399"/>
    <n v="95"/>
    <n v="251.34637455113611"/>
    <n v="0.3779644730092272"/>
    <n v="35.906624935876586"/>
  </r>
  <r>
    <x v="4"/>
    <x v="31"/>
    <x v="3"/>
    <x v="13"/>
    <n v="0"/>
    <n v="0"/>
    <n v="83.035714285714292"/>
    <n v="0"/>
    <n v="420"/>
    <n v="930"/>
    <n v="975"/>
    <n v="0"/>
    <n v="581.25"/>
    <n v="0"/>
    <n v="0"/>
    <n v="11.793232532300095"/>
    <n v="51.90725732998304"/>
    <n v="0.22719814413095574"/>
    <n v="0"/>
    <n v="0"/>
    <s v=""/>
    <s v=""/>
  </r>
  <r>
    <x v="4"/>
    <x v="31"/>
    <x v="3"/>
    <x v="14"/>
    <n v="0"/>
    <n v="0"/>
    <n v="108.57142857142857"/>
    <n v="0"/>
    <n v="0"/>
    <n v="720"/>
    <n v="2320"/>
    <n v="1575"/>
    <n v="1153.75"/>
    <n v="0"/>
    <s v=""/>
    <n v="3.6488346606153916"/>
    <n v="64.935594282303867"/>
    <n v="5.6191595702540072E-2"/>
    <n v="0"/>
    <n v="0"/>
    <s v=""/>
    <s v=""/>
  </r>
  <r>
    <x v="4"/>
    <x v="31"/>
    <x v="3"/>
    <x v="15"/>
    <n v="805"/>
    <n v="334.42857142857144"/>
    <n v="225.03571428571428"/>
    <n v="2341"/>
    <n v="2100"/>
    <n v="1620"/>
    <n v="240"/>
    <n v="0"/>
    <n v="990"/>
    <n v="1.4861133153467705"/>
    <n v="1.1147619047619048"/>
    <n v="489.15723075356527"/>
    <n v="269.8328496098095"/>
    <n v="1.8128157170667276"/>
    <n v="334.42857142857144"/>
    <n v="365.82867444695893"/>
    <n v="0.91416719024046833"/>
    <n v="305.72362747899092"/>
  </r>
  <r>
    <x v="4"/>
    <x v="31"/>
    <x v="3"/>
    <x v="16"/>
    <n v="1100"/>
    <n v="392.85714285714283"/>
    <n v="150.89285714285714"/>
    <n v="2750"/>
    <n v="0"/>
    <n v="0"/>
    <n v="1475"/>
    <n v="1480"/>
    <n v="738.75"/>
    <n v="2.6035502958579881"/>
    <s v=""/>
    <n v="514.90497768184946"/>
    <n v="209.43645959628395"/>
    <n v="2.4585259828894923"/>
    <n v="392.85714285714283"/>
    <n v="424.37068252940867"/>
    <n v="0.92574053541014356"/>
    <n v="363.68378176827065"/>
  </r>
  <r>
    <x v="4"/>
    <x v="31"/>
    <x v="3"/>
    <x v="17"/>
    <n v="765"/>
    <n v="129.42857142857142"/>
    <n v="119.14285714285714"/>
    <n v="906"/>
    <n v="1290"/>
    <n v="720"/>
    <n v="420"/>
    <n v="875"/>
    <n v="826.25"/>
    <n v="1.0863309352517985"/>
    <n v="0.70232558139534884"/>
    <n v="231.43499410834255"/>
    <n v="138.66736495484633"/>
    <n v="1.6689939567518555"/>
    <n v="129.42857142857142"/>
    <n v="285.14432435923692"/>
    <n v="0.45390548003863407"/>
    <n v="58.74833784500035"/>
  </r>
  <r>
    <x v="4"/>
    <x v="31"/>
    <x v="3"/>
    <x v="18"/>
    <n v="595"/>
    <n v="113"/>
    <n v="71.107142857142861"/>
    <n v="791"/>
    <n v="120"/>
    <n v="720"/>
    <n v="360"/>
    <n v="0"/>
    <n v="300"/>
    <n v="1.5891511803114011"/>
    <n v="6.5916666666666668"/>
    <n v="166.90827622419735"/>
    <n v="77.308225341334776"/>
    <n v="2.158997642065335"/>
    <n v="113"/>
    <n v="224.74355756431967"/>
    <n v="0.502795280205798"/>
    <n v="56.815866663255171"/>
  </r>
  <r>
    <x v="4"/>
    <x v="31"/>
    <x v="3"/>
    <x v="19"/>
    <n v="1555"/>
    <n v="256.42857142857144"/>
    <n v="233.03571428571428"/>
    <n v="1795"/>
    <n v="1250"/>
    <n v="1800"/>
    <n v="1680"/>
    <n v="900"/>
    <n v="1407.5"/>
    <n v="1.1003831417624521"/>
    <n v="1.4359999999999999"/>
    <n v="441.55819439198154"/>
    <n v="242.18113612163754"/>
    <n v="1.8232559375318365"/>
    <n v="256.42857142857144"/>
    <n v="575.51943411810089"/>
    <n v="0.44556022998860256"/>
    <n v="114.2543732613631"/>
  </r>
  <r>
    <x v="4"/>
    <x v="31"/>
    <x v="3"/>
    <x v="20"/>
    <n v="0"/>
    <n v="235.71428571428572"/>
    <n v="187.5"/>
    <n v="1650"/>
    <n v="860"/>
    <n v="1320"/>
    <n v="1420"/>
    <n v="640"/>
    <n v="1060"/>
    <n v="1.2571428571428571"/>
    <n v="1.9186046511627908"/>
    <n v="267.72834226171653"/>
    <n v="189.37032728185423"/>
    <n v="1.4137819060915289"/>
    <n v="235.71428571428572"/>
    <n v="358.41582660633833"/>
    <n v="0.65765590751431757"/>
    <n v="155.01889248551771"/>
  </r>
  <r>
    <x v="4"/>
    <x v="31"/>
    <x v="3"/>
    <x v="21"/>
    <n v="750"/>
    <n v="302.14285714285717"/>
    <n v="152.04999999999998"/>
    <n v="2115"/>
    <n v="0"/>
    <n v="0"/>
    <n v="2142.4"/>
    <n v="1122.4000000000001"/>
    <n v="816.2"/>
    <n v="1.9871282942641053"/>
    <s v=""/>
    <n v="358.46919952231224"/>
    <n v="172.64516966218838"/>
    <n v="2.0763349488649019"/>
    <n v="302.14285714285717"/>
    <n v="378.72436264009065"/>
    <n v="0.79779091853668149"/>
    <n v="241.04682752929736"/>
  </r>
  <r>
    <x v="4"/>
    <x v="32"/>
    <x v="4"/>
    <x v="0"/>
    <n v="420"/>
    <n v="238.57142857142858"/>
    <n v="186.07142857142858"/>
    <n v="1670"/>
    <n v="800"/>
    <n v="720"/>
    <n v="2020"/>
    <n v="1120"/>
    <n v="1165"/>
    <n v="1.2821497120921306"/>
    <n v="2.0874999999999999"/>
    <n v="297.15526112093676"/>
    <n v="185.29546465807357"/>
    <n v="1.6036834019077504"/>
    <n v="238.57142857142858"/>
    <n v="311.25705193770693"/>
    <n v="0.76647718368538298"/>
    <n v="182.8595566792271"/>
  </r>
  <r>
    <x v="4"/>
    <x v="32"/>
    <x v="4"/>
    <x v="1"/>
    <n v="0"/>
    <n v="294.14285714285717"/>
    <n v="183.71428571428572"/>
    <n v="2059"/>
    <n v="300"/>
    <n v="810"/>
    <n v="1975"/>
    <n v="1445"/>
    <n v="1132.5"/>
    <n v="1.6010886469673407"/>
    <n v="6.8633333333333333"/>
    <n v="293.38140759285312"/>
    <n v="188.64270214568845"/>
    <n v="1.5552226736355543"/>
    <n v="294.14285714285717"/>
    <n v="323.0048650672972"/>
    <n v="0.91064528418658119"/>
    <n v="267.8598057343101"/>
  </r>
  <r>
    <x v="4"/>
    <x v="32"/>
    <x v="4"/>
    <x v="2"/>
    <n v="0"/>
    <n v="152.71428571428572"/>
    <n v="102.82142857142857"/>
    <n v="1069"/>
    <n v="490"/>
    <n v="720"/>
    <n v="600"/>
    <n v="0"/>
    <n v="452.5"/>
    <n v="1.4852379298367491"/>
    <n v="2.1816326530612247"/>
    <n v="190.24275065316741"/>
    <n v="106.62521157982631"/>
    <n v="1.7842192088945095"/>
    <n v="152.71428571428572"/>
    <n v="342.8676684892265"/>
    <n v="0.44540299290157265"/>
    <n v="68.019399915968734"/>
  </r>
  <r>
    <x v="4"/>
    <x v="32"/>
    <x v="4"/>
    <x v="3"/>
    <n v="0"/>
    <n v="479"/>
    <n v="256.53571428571428"/>
    <n v="3353"/>
    <n v="490"/>
    <n v="1860"/>
    <n v="1480"/>
    <n v="1510"/>
    <n v="1335"/>
    <n v="1.8671864123625226"/>
    <n v="6.8428571428571425"/>
    <n v="493.22857351356311"/>
    <n v="290.02129287958621"/>
    <n v="1.7006633154978259"/>
    <n v="479"/>
    <n v="576.89831570794752"/>
    <n v="0.83030230277616524"/>
    <n v="397.71480302978313"/>
  </r>
  <r>
    <x v="4"/>
    <x v="32"/>
    <x v="4"/>
    <x v="4"/>
    <n v="0"/>
    <n v="37.714285714285715"/>
    <n v="127.64285714285714"/>
    <n v="264"/>
    <n v="730"/>
    <n v="1140"/>
    <n v="1440"/>
    <n v="865"/>
    <n v="1043.75"/>
    <n v="0.29546726357022945"/>
    <n v="0.36164383561643837"/>
    <n v="31.467400456412719"/>
    <n v="91.016693907755709"/>
    <n v="0.34573218500228692"/>
    <n v="37.714285714285715"/>
    <n v="64.574799743435221"/>
    <n v="0.58404030464097278"/>
    <n v="22.026662917888117"/>
  </r>
  <r>
    <x v="4"/>
    <x v="32"/>
    <x v="4"/>
    <x v="5"/>
    <n v="0"/>
    <n v="166.71428571428572"/>
    <n v="125.96428571428571"/>
    <n v="1167"/>
    <n v="0"/>
    <n v="720"/>
    <n v="1640"/>
    <n v="1625"/>
    <n v="996.25"/>
    <n v="1.3235043946696912"/>
    <s v=""/>
    <n v="143.03166033686097"/>
    <n v="118.00693394042978"/>
    <n v="1.2120614913108727"/>
    <n v="166.71428571428572"/>
    <n v="201.80082117913057"/>
    <n v="0.82613284098730244"/>
    <n v="137.7281464903117"/>
  </r>
  <r>
    <x v="4"/>
    <x v="32"/>
    <x v="4"/>
    <x v="6"/>
    <n v="0"/>
    <n v="302.85714285714283"/>
    <n v="177.32142857142858"/>
    <n v="2120"/>
    <n v="1180"/>
    <n v="990"/>
    <n v="675"/>
    <n v="0"/>
    <n v="711.25"/>
    <n v="1.7079556898288013"/>
    <n v="1.7966101694915255"/>
    <n v="315.61815072316472"/>
    <n v="198.16459752932818"/>
    <n v="1.5927070458508792"/>
    <n v="302.85714285714283"/>
    <n v="328.68243466474269"/>
    <n v="0.92142783098846837"/>
    <n v="279.06100024222184"/>
  </r>
  <r>
    <x v="4"/>
    <x v="32"/>
    <x v="4"/>
    <x v="7"/>
    <n v="0"/>
    <n v="416.71428571428572"/>
    <n v="252.03571428571428"/>
    <n v="2917"/>
    <n v="1280"/>
    <n v="1140"/>
    <n v="1720"/>
    <n v="1060"/>
    <n v="1300"/>
    <n v="1.6533937933966276"/>
    <n v="2.2789062499999999"/>
    <n v="462.31535388758903"/>
    <n v="279.7776840576845"/>
    <n v="1.652438275928644"/>
    <n v="416.71428571428572"/>
    <n v="525.71592908645835"/>
    <n v="0.79266056563744258"/>
    <n v="330.31298142348857"/>
  </r>
  <r>
    <x v="4"/>
    <x v="32"/>
    <x v="4"/>
    <x v="8"/>
    <n v="0"/>
    <n v="70"/>
    <n v="17.5"/>
    <n v="490"/>
    <n v="0"/>
    <n v="0"/>
    <n v="0"/>
    <n v="0"/>
    <n v="0"/>
    <n v="4"/>
    <s v=""/>
    <n v="91.875"/>
    <n v="31.46254458977408"/>
    <n v="2.9201388888888888"/>
    <n v="70"/>
    <n v="185.20259177452135"/>
    <n v="0.3779644730092272"/>
    <n v="26.457513110645905"/>
  </r>
  <r>
    <x v="4"/>
    <x v="32"/>
    <x v="4"/>
    <x v="9"/>
    <n v="0"/>
    <n v="345.14285714285717"/>
    <n v="211.28571428571428"/>
    <n v="2416"/>
    <n v="1960"/>
    <n v="0"/>
    <n v="1540"/>
    <n v="1580"/>
    <n v="1270"/>
    <n v="1.6335361730899258"/>
    <n v="1.2326530612244897"/>
    <n v="341.96760613671415"/>
    <n v="241.71447592740572"/>
    <n v="1.4147584865352356"/>
    <n v="345.14285714285717"/>
    <n v="461.05329719799516"/>
    <n v="0.7485964404558606"/>
    <n v="258.37271430590846"/>
  </r>
  <r>
    <x v="4"/>
    <x v="32"/>
    <x v="4"/>
    <x v="10"/>
    <n v="0"/>
    <n v="465.21428571428572"/>
    <n v="290.76785714285717"/>
    <n v="3256.5"/>
    <n v="1220"/>
    <n v="1230"/>
    <n v="2435"/>
    <n v="1495"/>
    <n v="1595"/>
    <n v="1.599950869004483"/>
    <n v="2.6692622950819671"/>
    <n v="490.32366096267259"/>
    <n v="311.18690913704211"/>
    <n v="1.5756564513667934"/>
    <n v="465.21428571428572"/>
    <n v="536.82118819513641"/>
    <n v="0.86660939609779086"/>
    <n v="403.15907119892228"/>
  </r>
  <r>
    <x v="4"/>
    <x v="32"/>
    <x v="4"/>
    <x v="11"/>
    <n v="0"/>
    <n v="321.57142857142856"/>
    <n v="150.03571428571428"/>
    <n v="2251"/>
    <n v="0"/>
    <n v="990"/>
    <n v="960"/>
    <n v="810"/>
    <n v="690"/>
    <n v="2.1432992144727447"/>
    <s v=""/>
    <n v="295.8710562886971"/>
    <n v="172.45653374036482"/>
    <n v="1.7156268299705837"/>
    <n v="321.57142857142856"/>
    <n v="401.88591131599242"/>
    <n v="0.80015601322880248"/>
    <n v="257.3073122540049"/>
  </r>
  <r>
    <x v="4"/>
    <x v="32"/>
    <x v="4"/>
    <x v="12"/>
    <n v="0"/>
    <n v="95"/>
    <n v="173.92857142857142"/>
    <n v="665"/>
    <n v="920"/>
    <n v="1530"/>
    <n v="1755"/>
    <n v="455"/>
    <n v="1165"/>
    <n v="0.5462012320328542"/>
    <n v="0.72282608695652173"/>
    <n v="112.98100319539175"/>
    <n v="131.42762849441439"/>
    <n v="0.85964423530774869"/>
    <n v="95"/>
    <n v="251.34637455113611"/>
    <n v="0.3779644730092272"/>
    <n v="35.906624935876586"/>
  </r>
  <r>
    <x v="4"/>
    <x v="32"/>
    <x v="4"/>
    <x v="13"/>
    <n v="0"/>
    <n v="0"/>
    <n v="83.035714285714292"/>
    <n v="0"/>
    <n v="420"/>
    <n v="930"/>
    <n v="975"/>
    <n v="0"/>
    <n v="581.25"/>
    <n v="0"/>
    <n v="0"/>
    <n v="8.8449243992250715"/>
    <n v="48.327446479639377"/>
    <n v="0.18302072721660326"/>
    <n v="0"/>
    <n v="0"/>
    <s v=""/>
    <s v=""/>
  </r>
  <r>
    <x v="4"/>
    <x v="32"/>
    <x v="4"/>
    <x v="14"/>
    <n v="0"/>
    <n v="0"/>
    <n v="108.57142857142857"/>
    <n v="0"/>
    <n v="0"/>
    <n v="720"/>
    <n v="2320"/>
    <n v="1575"/>
    <n v="1153.75"/>
    <n v="0"/>
    <s v=""/>
    <n v="2.7366259954615435"/>
    <n v="60.457277435248429"/>
    <n v="4.5265452093712834E-2"/>
    <n v="0"/>
    <n v="0"/>
    <s v=""/>
    <s v=""/>
  </r>
  <r>
    <x v="4"/>
    <x v="32"/>
    <x v="4"/>
    <x v="15"/>
    <n v="0"/>
    <n v="334.42857142857144"/>
    <n v="225.03571428571428"/>
    <n v="2341"/>
    <n v="2100"/>
    <n v="1620"/>
    <n v="240"/>
    <n v="0"/>
    <n v="990"/>
    <n v="1.4861133153467705"/>
    <n v="1.1147619047619048"/>
    <n v="366.86792306517395"/>
    <n v="251.22368756775367"/>
    <n v="1.4603237720815305"/>
    <n v="334.42857142857144"/>
    <n v="365.82867444695893"/>
    <n v="0.91416719024046833"/>
    <n v="305.72362747899092"/>
  </r>
  <r>
    <x v="4"/>
    <x v="32"/>
    <x v="4"/>
    <x v="16"/>
    <n v="0"/>
    <n v="392.85714285714283"/>
    <n v="150.89285714285714"/>
    <n v="2750"/>
    <n v="0"/>
    <n v="0"/>
    <n v="1475"/>
    <n v="1480"/>
    <n v="738.75"/>
    <n v="2.6035502958579881"/>
    <s v=""/>
    <n v="386.17873326138709"/>
    <n v="194.99256583102297"/>
    <n v="1.9804792639943134"/>
    <n v="392.85714285714283"/>
    <n v="424.37068252940867"/>
    <n v="0.92574053541014356"/>
    <n v="363.68378176827065"/>
  </r>
  <r>
    <x v="4"/>
    <x v="32"/>
    <x v="4"/>
    <x v="17"/>
    <n v="0"/>
    <n v="129.42857142857142"/>
    <n v="119.14285714285714"/>
    <n v="906"/>
    <n v="1290"/>
    <n v="720"/>
    <n v="420"/>
    <n v="875"/>
    <n v="826.25"/>
    <n v="1.0863309352517985"/>
    <n v="0.70232558139534884"/>
    <n v="173.5762455812569"/>
    <n v="129.10409840623623"/>
    <n v="1.3444673540501058"/>
    <n v="129.42857142857142"/>
    <n v="285.14432435923692"/>
    <n v="0.45390548003863407"/>
    <n v="58.74833784500035"/>
  </r>
  <r>
    <x v="4"/>
    <x v="32"/>
    <x v="4"/>
    <x v="18"/>
    <n v="0"/>
    <n v="113"/>
    <n v="71.107142857142861"/>
    <n v="791"/>
    <n v="120"/>
    <n v="720"/>
    <n v="360"/>
    <n v="0"/>
    <n v="300"/>
    <n v="1.5891511803114011"/>
    <n v="6.5916666666666668"/>
    <n v="125.18120716814801"/>
    <n v="71.976623593656512"/>
    <n v="1.7391925449970753"/>
    <n v="113"/>
    <n v="224.74355756431967"/>
    <n v="0.502795280205798"/>
    <n v="56.815866663255171"/>
  </r>
  <r>
    <x v="4"/>
    <x v="32"/>
    <x v="4"/>
    <x v="19"/>
    <n v="0"/>
    <n v="256.42857142857144"/>
    <n v="233.03571428571428"/>
    <n v="1795"/>
    <n v="1250"/>
    <n v="1800"/>
    <n v="1680"/>
    <n v="900"/>
    <n v="1407.5"/>
    <n v="1.1003831417624521"/>
    <n v="1.4359999999999999"/>
    <n v="331.16864579398617"/>
    <n v="225.4789888029039"/>
    <n v="1.468733949678424"/>
    <n v="256.42857142857144"/>
    <n v="575.51943411810089"/>
    <n v="0.44556022998860256"/>
    <n v="114.2543732613631"/>
  </r>
  <r>
    <x v="4"/>
    <x v="32"/>
    <x v="4"/>
    <x v="20"/>
    <n v="0"/>
    <n v="235.71428571428572"/>
    <n v="187.5"/>
    <n v="1650"/>
    <n v="860"/>
    <n v="1320"/>
    <n v="1420"/>
    <n v="640"/>
    <n v="1060"/>
    <n v="1.2571428571428571"/>
    <n v="1.9186046511627908"/>
    <n v="200.7962566962874"/>
    <n v="176.31030471069187"/>
    <n v="1.1388798687959538"/>
    <n v="235.71428571428572"/>
    <n v="358.41582660633833"/>
    <n v="0.65765590751431757"/>
    <n v="155.01889248551771"/>
  </r>
  <r>
    <x v="4"/>
    <x v="32"/>
    <x v="4"/>
    <x v="21"/>
    <n v="0"/>
    <n v="302.14285714285717"/>
    <n v="152.04999999999998"/>
    <n v="2115"/>
    <n v="0"/>
    <n v="0"/>
    <n v="2142.4"/>
    <n v="1122.4000000000001"/>
    <n v="816.2"/>
    <n v="1.9871282942641053"/>
    <s v=""/>
    <n v="268.85189964173418"/>
    <n v="160.73860623720986"/>
    <n v="1.6726031532522823"/>
    <n v="302.14285714285717"/>
    <n v="378.72436264009065"/>
    <n v="0.79779091853668149"/>
    <n v="241.04682752929736"/>
  </r>
  <r>
    <x v="4"/>
    <x v="33"/>
    <x v="5"/>
    <x v="0"/>
    <n v="0"/>
    <n v="238.57142857142858"/>
    <n v="186.07142857142858"/>
    <n v="1670"/>
    <n v="800"/>
    <n v="720"/>
    <n v="2020"/>
    <n v="1120"/>
    <n v="1165"/>
    <n v="1.2821497120921306"/>
    <n v="2.0874999999999999"/>
    <n v="222.86644584070257"/>
    <n v="172.51646709544781"/>
    <n v="1.2918560737590212"/>
    <n v="238.57142857142858"/>
    <n v="311.25705193770693"/>
    <n v="0.76647718368538298"/>
    <n v="182.8595566792271"/>
  </r>
  <r>
    <x v="4"/>
    <x v="33"/>
    <x v="5"/>
    <x v="1"/>
    <n v="196"/>
    <n v="312.57142857142856"/>
    <n v="190.71428571428572"/>
    <n v="2188"/>
    <n v="367"/>
    <n v="810"/>
    <n v="1975"/>
    <n v="1445"/>
    <n v="1149.25"/>
    <n v="1.6389513108614231"/>
    <n v="5.961852861035422"/>
    <n v="269.03605569463986"/>
    <n v="189.15010199770992"/>
    <n v="1.4223415840288425"/>
    <n v="312.57142857142856"/>
    <n v="311.3555615599081"/>
    <n v="1.003905075616536"/>
    <n v="313.79204363556863"/>
  </r>
  <r>
    <x v="4"/>
    <x v="33"/>
    <x v="5"/>
    <x v="2"/>
    <n v="0"/>
    <n v="152.71428571428572"/>
    <n v="102.82142857142857"/>
    <n v="1069"/>
    <n v="490"/>
    <n v="720"/>
    <n v="600"/>
    <n v="0"/>
    <n v="452.5"/>
    <n v="1.4852379298367491"/>
    <n v="2.1816326530612247"/>
    <n v="142.68206298987556"/>
    <n v="99.271748712252077"/>
    <n v="1.4372876960539107"/>
    <n v="152.71428571428572"/>
    <n v="342.8676684892265"/>
    <n v="0.44540299290157265"/>
    <n v="68.019399915968734"/>
  </r>
  <r>
    <x v="4"/>
    <x v="33"/>
    <x v="5"/>
    <x v="3"/>
    <n v="128"/>
    <n v="475.28571428571428"/>
    <n v="261.10714285714283"/>
    <n v="3327"/>
    <n v="644"/>
    <n v="1860"/>
    <n v="1480"/>
    <n v="1510"/>
    <n v="1373.5"/>
    <n v="1.8202708247845714"/>
    <n v="5.1661490683229809"/>
    <n v="401.92143013517233"/>
    <n v="278.84741061202857"/>
    <n v="1.4413669083496763"/>
    <n v="475.28571428571428"/>
    <n v="579.41772907109498"/>
    <n v="0.82028162142652761"/>
    <n v="389.86813635515102"/>
  </r>
  <r>
    <x v="4"/>
    <x v="33"/>
    <x v="5"/>
    <x v="4"/>
    <n v="194"/>
    <n v="47.714285714285715"/>
    <n v="134.57142857142858"/>
    <n v="334"/>
    <n v="854"/>
    <n v="1140"/>
    <n v="1440"/>
    <n v="865"/>
    <n v="1074.75"/>
    <n v="0.35456475583864117"/>
    <n v="0.3911007025761124"/>
    <n v="72.100550342309532"/>
    <n v="98.118990879634623"/>
    <n v="0.73482767908566593"/>
    <n v="47.714285714285715"/>
    <n v="82.965282469464867"/>
    <n v="0.57511147185989298"/>
    <n v="27.441033085886321"/>
  </r>
  <r>
    <x v="4"/>
    <x v="33"/>
    <x v="5"/>
    <x v="5"/>
    <n v="224"/>
    <n v="185.71428571428572"/>
    <n v="133.96428571428572"/>
    <n v="1300"/>
    <n v="91"/>
    <n v="720"/>
    <n v="1640"/>
    <n v="1625"/>
    <n v="1019"/>
    <n v="1.386296987470008"/>
    <n v="14.285714285714286"/>
    <n v="163.27374525264571"/>
    <n v="125.31680056522772"/>
    <n v="1.302887916992912"/>
    <n v="185.71428571428572"/>
    <n v="199.73458579300873"/>
    <n v="0.92980534631467038"/>
    <n v="172.67813574415308"/>
  </r>
  <r>
    <x v="4"/>
    <x v="33"/>
    <x v="5"/>
    <x v="6"/>
    <n v="0"/>
    <n v="277.14285714285717"/>
    <n v="177.32142857142858"/>
    <n v="1940"/>
    <n v="1360"/>
    <n v="990"/>
    <n v="675"/>
    <n v="0"/>
    <n v="756.25"/>
    <n v="1.5629405840886204"/>
    <n v="1.4264705882352942"/>
    <n v="236.71361304237354"/>
    <n v="184.49807356178829"/>
    <n v="1.2830140091576527"/>
    <n v="277.14285714285717"/>
    <n v="346.4565526254957"/>
    <n v="0.79993538884639426"/>
    <n v="221.69637919457213"/>
  </r>
  <r>
    <x v="4"/>
    <x v="33"/>
    <x v="5"/>
    <x v="7"/>
    <n v="118"/>
    <n v="433.57142857142856"/>
    <n v="256.25"/>
    <n v="3035"/>
    <n v="1280"/>
    <n v="1140"/>
    <n v="1720"/>
    <n v="1060"/>
    <n v="1300"/>
    <n v="1.6919860627177701"/>
    <n v="2.37109375"/>
    <n v="376.23651541569177"/>
    <n v="268.62060239853383"/>
    <n v="1.4006241965666344"/>
    <n v="433.57142857142856"/>
    <n v="511.83553906271402"/>
    <n v="0.84709129296765007"/>
    <n v="367.27458202240257"/>
  </r>
  <r>
    <x v="4"/>
    <x v="33"/>
    <x v="5"/>
    <x v="8"/>
    <n v="0"/>
    <n v="70"/>
    <n v="17.5"/>
    <n v="490"/>
    <n v="0"/>
    <n v="0"/>
    <n v="0"/>
    <n v="0"/>
    <n v="0"/>
    <n v="4"/>
    <s v=""/>
    <n v="68.90625"/>
    <n v="29.29271392841035"/>
    <n v="2.3523341049382713"/>
    <n v="70"/>
    <n v="185.20259177452135"/>
    <n v="0.3779644730092272"/>
    <n v="26.457513110645905"/>
  </r>
  <r>
    <x v="4"/>
    <x v="33"/>
    <x v="5"/>
    <x v="9"/>
    <n v="253"/>
    <n v="355.42857142857144"/>
    <n v="220.32142857142858"/>
    <n v="2488"/>
    <n v="2141"/>
    <n v="0"/>
    <n v="1540"/>
    <n v="1580"/>
    <n v="1315.25"/>
    <n v="1.6132274274598801"/>
    <n v="1.1620737972909856"/>
    <n v="319.72570460253564"/>
    <n v="242.4927879324122"/>
    <n v="1.3184957265271322"/>
    <n v="355.42857142857144"/>
    <n v="457.57107176294011"/>
    <n v="0.77677238217697697"/>
    <n v="276.08709812233127"/>
  </r>
  <r>
    <x v="4"/>
    <x v="33"/>
    <x v="5"/>
    <x v="10"/>
    <n v="150"/>
    <n v="486.64285714285717"/>
    <n v="296.125"/>
    <n v="3406.5"/>
    <n v="1220"/>
    <n v="1230"/>
    <n v="2435"/>
    <n v="1495"/>
    <n v="1595"/>
    <n v="1.6433697159741905"/>
    <n v="2.7922131147540985"/>
    <n v="405.24274572200443"/>
    <n v="300.07057057586678"/>
    <n v="1.3504914692043983"/>
    <n v="486.64285714285717"/>
    <n v="517.81324772914945"/>
    <n v="0.93980379852584139"/>
    <n v="457.34880566832555"/>
  </r>
  <r>
    <x v="4"/>
    <x v="33"/>
    <x v="5"/>
    <x v="11"/>
    <n v="212"/>
    <n v="351.85714285714283"/>
    <n v="157.60714285714286"/>
    <n v="2463"/>
    <n v="0"/>
    <n v="990"/>
    <n v="960"/>
    <n v="810"/>
    <n v="690"/>
    <n v="2.2324949014276001"/>
    <s v=""/>
    <n v="274.9032922165228"/>
    <n v="175.18366934447758"/>
    <n v="1.5692289883251538"/>
    <n v="351.85714285714283"/>
    <n v="381.06229961841694"/>
    <n v="0.92335857734937521"/>
    <n v="324.8903108587873"/>
  </r>
  <r>
    <x v="4"/>
    <x v="33"/>
    <x v="5"/>
    <x v="12"/>
    <n v="229"/>
    <n v="127.71428571428571"/>
    <n v="182.10714285714286"/>
    <n v="894"/>
    <n v="920"/>
    <n v="1530"/>
    <n v="1755"/>
    <n v="455"/>
    <n v="1165"/>
    <n v="0.70131398313394777"/>
    <n v="0.97173913043478266"/>
    <n v="141.98575239654383"/>
    <n v="138.15675756376513"/>
    <n v="1.0277148573859043"/>
    <n v="127.71428571428571"/>
    <n v="251.82316168673756"/>
    <n v="0.50715861423882624"/>
    <n v="64.771400161358656"/>
  </r>
  <r>
    <x v="4"/>
    <x v="33"/>
    <x v="5"/>
    <x v="13"/>
    <n v="0"/>
    <n v="0"/>
    <n v="83.035714285714292"/>
    <n v="0"/>
    <n v="420"/>
    <n v="930"/>
    <n v="975"/>
    <n v="0"/>
    <n v="581.25"/>
    <n v="0"/>
    <n v="0"/>
    <n v="6.6336932994188036"/>
    <n v="44.99451913621597"/>
    <n v="0.14743336359115261"/>
    <n v="0"/>
    <n v="0"/>
    <s v=""/>
    <s v=""/>
  </r>
  <r>
    <x v="4"/>
    <x v="33"/>
    <x v="5"/>
    <x v="14"/>
    <n v="0"/>
    <n v="0"/>
    <n v="108.57142857142857"/>
    <n v="0"/>
    <n v="0"/>
    <n v="720"/>
    <n v="2320"/>
    <n v="1575"/>
    <n v="1153.75"/>
    <n v="0"/>
    <s v=""/>
    <n v="2.0524694965961574"/>
    <n v="56.287810025920948"/>
    <n v="3.6463836408824224E-2"/>
    <n v="0"/>
    <n v="0"/>
    <s v=""/>
    <s v=""/>
  </r>
  <r>
    <x v="4"/>
    <x v="33"/>
    <x v="5"/>
    <x v="15"/>
    <n v="72.5"/>
    <n v="313.92857142857144"/>
    <n v="227.625"/>
    <n v="2197.5"/>
    <n v="2316"/>
    <n v="1620"/>
    <n v="240"/>
    <n v="0"/>
    <n v="1044"/>
    <n v="1.3791480348317251"/>
    <n v="0.94883419689119175"/>
    <n v="293.27594229888047"/>
    <n v="238.89791601135687"/>
    <n v="1.2276203459428192"/>
    <n v="313.92857142857144"/>
    <n v="377.40853511937485"/>
    <n v="0.83180040252474785"/>
    <n v="261.12591207830479"/>
  </r>
  <r>
    <x v="4"/>
    <x v="33"/>
    <x v="5"/>
    <x v="16"/>
    <n v="108"/>
    <n v="408.28571428571428"/>
    <n v="154.75"/>
    <n v="2858"/>
    <n v="0"/>
    <n v="0"/>
    <n v="1475"/>
    <n v="1480"/>
    <n v="738.75"/>
    <n v="2.6383567966766672"/>
    <s v=""/>
    <n v="316.63404994604031"/>
    <n v="188.99307853233171"/>
    <n v="1.675373788315071"/>
    <n v="408.28571428571428"/>
    <n v="409.40677175872992"/>
    <n v="0.99726175151378227"/>
    <n v="407.16772654662708"/>
  </r>
  <r>
    <x v="4"/>
    <x v="33"/>
    <x v="5"/>
    <x v="17"/>
    <n v="83"/>
    <n v="121.14285714285714"/>
    <n v="122.10714285714286"/>
    <n v="848"/>
    <n v="1431"/>
    <n v="720"/>
    <n v="420"/>
    <n v="875"/>
    <n v="861.5"/>
    <n v="0.99210295408014038"/>
    <n v="0.59259259259259256"/>
    <n v="150.93218418594267"/>
    <n v="125.92450541270269"/>
    <n v="1.1985926304914225"/>
    <n v="121.14285714285714"/>
    <n v="285.59436769156156"/>
    <n v="0.42417803306853008"/>
    <n v="51.386138863159069"/>
  </r>
  <r>
    <x v="4"/>
    <x v="33"/>
    <x v="5"/>
    <x v="18"/>
    <n v="60"/>
    <n v="93.571428571428569"/>
    <n v="73.25"/>
    <n v="655"/>
    <n v="316"/>
    <n v="720"/>
    <n v="360"/>
    <n v="0"/>
    <n v="349"/>
    <n v="1.2774256460263287"/>
    <n v="2.0727848101265822"/>
    <n v="108.885905376111"/>
    <n v="71.150649552714682"/>
    <n v="1.5303571514893719"/>
    <n v="93.571428571428569"/>
    <n v="222.23700347666161"/>
    <n v="0.42104342259661109"/>
    <n v="39.397634542968611"/>
  </r>
  <r>
    <x v="4"/>
    <x v="33"/>
    <x v="5"/>
    <x v="19"/>
    <n v="121"/>
    <n v="259.42857142857144"/>
    <n v="237.35714285714286"/>
    <n v="1816"/>
    <n v="1350"/>
    <n v="1800"/>
    <n v="1680"/>
    <n v="900"/>
    <n v="1432.5"/>
    <n v="1.0929882636172135"/>
    <n v="1.3451851851851853"/>
    <n v="278.62648434548964"/>
    <n v="218.27354129925533"/>
    <n v="1.2765014150913041"/>
    <n v="259.42857142857144"/>
    <n v="574.6221532865045"/>
    <n v="0.45147680078951169"/>
    <n v="117.12598146196476"/>
  </r>
  <r>
    <x v="4"/>
    <x v="33"/>
    <x v="5"/>
    <x v="20"/>
    <n v="0"/>
    <n v="207.14285714285714"/>
    <n v="187.5"/>
    <n v="1450"/>
    <n v="1060"/>
    <n v="1320"/>
    <n v="1420"/>
    <n v="640"/>
    <n v="1110"/>
    <n v="1.1047619047619048"/>
    <n v="1.3679245283018868"/>
    <n v="150.59719252221555"/>
    <n v="164.15097335133379"/>
    <n v="0.91743100541896294"/>
    <n v="207.14285714285714"/>
    <n v="369.53638908386665"/>
    <n v="0.5605479277870139"/>
    <n v="116.11349932731002"/>
  </r>
  <r>
    <x v="4"/>
    <x v="33"/>
    <x v="5"/>
    <x v="21"/>
    <n v="0"/>
    <n v="302.14285714285717"/>
    <n v="152.04999999999998"/>
    <n v="2115"/>
    <n v="0"/>
    <n v="0"/>
    <n v="2142.4"/>
    <n v="1122.4000000000001"/>
    <n v="816.2"/>
    <n v="1.9871282942641053"/>
    <s v=""/>
    <n v="201.63892473130062"/>
    <n v="149.65318511740227"/>
    <n v="1.3473747623421162"/>
    <n v="302.14285714285717"/>
    <n v="378.72436264009065"/>
    <n v="0.79779091853668149"/>
    <n v="241.04682752929736"/>
  </r>
  <r>
    <x v="4"/>
    <x v="34"/>
    <x v="6"/>
    <x v="0"/>
    <n v="0"/>
    <n v="238.57142857142858"/>
    <n v="186.07142857142858"/>
    <n v="1670"/>
    <n v="800"/>
    <n v="720"/>
    <n v="2020"/>
    <n v="1120"/>
    <n v="1165"/>
    <n v="1.2821497120921306"/>
    <n v="2.0874999999999999"/>
    <n v="167.14983438052693"/>
    <n v="160.61877970955484"/>
    <n v="1.0406618371947671"/>
    <n v="238.57142857142858"/>
    <n v="311.25705193770693"/>
    <n v="0.76647718368538298"/>
    <n v="182.8595566792271"/>
  </r>
  <r>
    <x v="4"/>
    <x v="34"/>
    <x v="6"/>
    <x v="1"/>
    <n v="0"/>
    <n v="296.57142857142856"/>
    <n v="190.71428571428572"/>
    <n v="2076"/>
    <n v="479"/>
    <n v="810"/>
    <n v="1975"/>
    <n v="1445"/>
    <n v="1177.25"/>
    <n v="1.5550561797752807"/>
    <n v="4.3340292275574113"/>
    <n v="201.77704177097991"/>
    <n v="176.10526737717819"/>
    <n v="1.1457751649121233"/>
    <n v="296.57142857142856"/>
    <n v="325.91760571390699"/>
    <n v="0.90995829428055275"/>
    <n v="269.86763127520391"/>
  </r>
  <r>
    <x v="4"/>
    <x v="34"/>
    <x v="6"/>
    <x v="2"/>
    <n v="0"/>
    <n v="131.42857142857142"/>
    <n v="102.82142857142857"/>
    <n v="920"/>
    <n v="639"/>
    <n v="720"/>
    <n v="600"/>
    <n v="0"/>
    <n v="489.75"/>
    <n v="1.2782216047238624"/>
    <n v="1.4397496087636932"/>
    <n v="107.01154724240666"/>
    <n v="92.425421214855376"/>
    <n v="1.1578150884878724"/>
    <n v="131.42857142857142"/>
    <n v="347.72731516848904"/>
    <n v="0.3779644730092272"/>
    <n v="49.675330738355569"/>
  </r>
  <r>
    <x v="4"/>
    <x v="34"/>
    <x v="6"/>
    <x v="3"/>
    <n v="0"/>
    <n v="464"/>
    <n v="261.10714285714283"/>
    <n v="3248"/>
    <n v="723"/>
    <n v="1860"/>
    <n v="1480"/>
    <n v="1510"/>
    <n v="1393.25"/>
    <n v="1.7770482834085626"/>
    <n v="4.4923928077455049"/>
    <n v="301.44107260137923"/>
    <n v="259.61655470775071"/>
    <n v="1.161101120615017"/>
    <n v="464"/>
    <n v="589.11119493691513"/>
    <n v="0.78762719837583017"/>
    <n v="365.45902004638521"/>
  </r>
  <r>
    <x v="4"/>
    <x v="34"/>
    <x v="6"/>
    <x v="4"/>
    <n v="0"/>
    <n v="27.714285714285715"/>
    <n v="134.57142857142858"/>
    <n v="194"/>
    <n v="994"/>
    <n v="1140"/>
    <n v="1440"/>
    <n v="865"/>
    <n v="1109.75"/>
    <n v="0.20594479830148618"/>
    <n v="0.19517102615694165"/>
    <n v="54.075412756732149"/>
    <n v="91.352163922418441"/>
    <n v="0.59194451926345315"/>
    <n v="27.714285714285715"/>
    <n v="73.325107763790086"/>
    <n v="0.3779644730092272"/>
    <n v="10.475015394827155"/>
  </r>
  <r>
    <x v="4"/>
    <x v="34"/>
    <x v="6"/>
    <x v="5"/>
    <n v="0"/>
    <n v="157.71428571428572"/>
    <n v="133.96428571428572"/>
    <n v="1104"/>
    <n v="287"/>
    <n v="720"/>
    <n v="1640"/>
    <n v="1625"/>
    <n v="1068"/>
    <n v="1.1772860570514529"/>
    <n v="3.8466898954703832"/>
    <n v="122.45530893948428"/>
    <n v="116.67426259521201"/>
    <n v="1.0495485997998457"/>
    <n v="157.71428571428572"/>
    <n v="211.44716777934096"/>
    <n v="0.74588034150862192"/>
    <n v="117.63598528935981"/>
  </r>
  <r>
    <x v="4"/>
    <x v="34"/>
    <x v="6"/>
    <x v="6"/>
    <n v="0"/>
    <n v="277.14285714285717"/>
    <n v="177.32142857142858"/>
    <n v="1940"/>
    <n v="1360"/>
    <n v="990"/>
    <n v="675"/>
    <n v="0"/>
    <n v="756.25"/>
    <n v="1.5629405840886204"/>
    <n v="1.4264705882352942"/>
    <n v="177.53520978178017"/>
    <n v="171.77406848856151"/>
    <n v="1.0335390629325538"/>
    <n v="277.14285714285717"/>
    <n v="346.4565526254957"/>
    <n v="0.79993538884639426"/>
    <n v="221.69637919457213"/>
  </r>
  <r>
    <x v="4"/>
    <x v="34"/>
    <x v="6"/>
    <x v="7"/>
    <n v="0"/>
    <n v="392.57142857142856"/>
    <n v="256.25"/>
    <n v="2748"/>
    <n v="1567"/>
    <n v="1140"/>
    <n v="1720"/>
    <n v="1060"/>
    <n v="1371.75"/>
    <n v="1.5319860627177699"/>
    <n v="1.7536694320357371"/>
    <n v="282.1773865617688"/>
    <n v="250.09504361242804"/>
    <n v="1.1282806027897887"/>
    <n v="392.57142857142856"/>
    <n v="536.43696651854543"/>
    <n v="0.73181278150758611"/>
    <n v="287.28878908326379"/>
  </r>
  <r>
    <x v="4"/>
    <x v="34"/>
    <x v="6"/>
    <x v="8"/>
    <n v="0"/>
    <n v="70"/>
    <n v="17.5"/>
    <n v="490"/>
    <n v="0"/>
    <n v="0"/>
    <n v="0"/>
    <n v="0"/>
    <n v="0"/>
    <n v="4"/>
    <s v=""/>
    <n v="51.6796875"/>
    <n v="27.272526760933772"/>
    <n v="1.89493580675583"/>
    <n v="70"/>
    <n v="185.20259177452135"/>
    <n v="0.3779644730092272"/>
    <n v="26.457513110645905"/>
  </r>
  <r>
    <x v="4"/>
    <x v="34"/>
    <x v="6"/>
    <x v="9"/>
    <n v="0"/>
    <n v="322.57142857142856"/>
    <n v="220.32142857142858"/>
    <n v="2258"/>
    <n v="2371"/>
    <n v="0"/>
    <n v="1540"/>
    <n v="1580"/>
    <n v="1372.75"/>
    <n v="1.464094666882801"/>
    <n v="0.95234078447912274"/>
    <n v="239.79427845190173"/>
    <n v="225.76914738534927"/>
    <n v="1.0621215574801901"/>
    <n v="322.57142857142856"/>
    <n v="475.96703567329013"/>
    <n v="0.67771800228796875"/>
    <n v="218.61246416660475"/>
  </r>
  <r>
    <x v="4"/>
    <x v="34"/>
    <x v="6"/>
    <x v="10"/>
    <n v="0"/>
    <n v="447.5"/>
    <n v="296.125"/>
    <n v="3132.5"/>
    <n v="1494"/>
    <n v="1230"/>
    <n v="2435"/>
    <n v="1495"/>
    <n v="1663.5"/>
    <n v="1.5111861544955678"/>
    <n v="2.0967202141900936"/>
    <n v="303.93205929150332"/>
    <n v="279.37604846718631"/>
    <n v="1.0878959057479876"/>
    <n v="447.5"/>
    <n v="546.14749228878941"/>
    <n v="0.8193757296671299"/>
    <n v="366.67063902604065"/>
  </r>
  <r>
    <x v="4"/>
    <x v="34"/>
    <x v="6"/>
    <x v="11"/>
    <n v="0"/>
    <n v="335.28571428571428"/>
    <n v="157.60714285714286"/>
    <n v="2347"/>
    <n v="116"/>
    <n v="990"/>
    <n v="960"/>
    <n v="810"/>
    <n v="719"/>
    <n v="2.127351008384319"/>
    <n v="20.232758620689655"/>
    <n v="206.1774691623921"/>
    <n v="163.1020369758929"/>
    <n v="1.2641011294841518"/>
    <n v="335.28571428571428"/>
    <n v="395.28543032670888"/>
    <n v="0.84821166823324601"/>
    <n v="284.39325504906117"/>
  </r>
  <r>
    <x v="4"/>
    <x v="34"/>
    <x v="6"/>
    <x v="12"/>
    <n v="0"/>
    <n v="127.71428571428571"/>
    <n v="182.10714285714286"/>
    <n v="894"/>
    <n v="920"/>
    <n v="1530"/>
    <n v="1755"/>
    <n v="455"/>
    <n v="1165"/>
    <n v="0.70131398313394777"/>
    <n v="0.97173913043478266"/>
    <n v="106.48931429740787"/>
    <n v="128.62870531798822"/>
    <n v="0.8278814128942007"/>
    <n v="127.71428571428571"/>
    <n v="251.82316168673756"/>
    <n v="0.50715861423882624"/>
    <n v="64.771400161358656"/>
  </r>
  <r>
    <x v="4"/>
    <x v="34"/>
    <x v="6"/>
    <x v="13"/>
    <n v="0"/>
    <n v="0"/>
    <n v="83.035714285714292"/>
    <n v="0"/>
    <n v="420"/>
    <n v="930"/>
    <n v="975"/>
    <n v="0"/>
    <n v="581.25"/>
    <n v="0"/>
    <n v="0"/>
    <n v="4.9752699745641031"/>
    <n v="41.891448850959698"/>
    <n v="0.11876576511509518"/>
    <n v="0"/>
    <n v="0"/>
    <s v=""/>
    <s v=""/>
  </r>
  <r>
    <x v="4"/>
    <x v="34"/>
    <x v="6"/>
    <x v="14"/>
    <n v="0"/>
    <n v="0"/>
    <n v="108.57142857142857"/>
    <n v="0"/>
    <n v="0"/>
    <n v="720"/>
    <n v="2320"/>
    <n v="1575"/>
    <n v="1153.75"/>
    <n v="0"/>
    <s v=""/>
    <n v="1.5393521224471181"/>
    <n v="52.405892093098814"/>
    <n v="2.9373645995997292E-2"/>
    <n v="0"/>
    <n v="0"/>
    <s v=""/>
    <s v=""/>
  </r>
  <r>
    <x v="4"/>
    <x v="34"/>
    <x v="6"/>
    <x v="15"/>
    <n v="0"/>
    <n v="313.92857142857144"/>
    <n v="227.625"/>
    <n v="2197.5"/>
    <n v="2316"/>
    <n v="1620"/>
    <n v="240"/>
    <n v="0"/>
    <n v="1044"/>
    <n v="1.3791480348317251"/>
    <n v="0.94883419689119175"/>
    <n v="219.95695672416036"/>
    <n v="222.42219766574604"/>
    <n v="0.98891638978727103"/>
    <n v="313.92857142857144"/>
    <n v="377.40853511937485"/>
    <n v="0.83180040252474785"/>
    <n v="261.12591207830479"/>
  </r>
  <r>
    <x v="4"/>
    <x v="34"/>
    <x v="6"/>
    <x v="16"/>
    <n v="0"/>
    <n v="408.28571428571428"/>
    <n v="154.75"/>
    <n v="2858"/>
    <n v="0"/>
    <n v="0"/>
    <n v="1475"/>
    <n v="1480"/>
    <n v="738.75"/>
    <n v="2.6383567966766672"/>
    <s v=""/>
    <n v="237.47553745953024"/>
    <n v="175.95907311630882"/>
    <n v="1.349606662809363"/>
    <n v="408.28571428571428"/>
    <n v="409.40677175872992"/>
    <n v="0.99726175151378227"/>
    <n v="407.16772654662708"/>
  </r>
  <r>
    <x v="4"/>
    <x v="34"/>
    <x v="6"/>
    <x v="17"/>
    <n v="0"/>
    <n v="121.14285714285714"/>
    <n v="122.10714285714286"/>
    <n v="848"/>
    <n v="1431"/>
    <n v="720"/>
    <n v="420"/>
    <n v="875"/>
    <n v="861.5"/>
    <n v="0.99210295408014038"/>
    <n v="0.59259259259259256"/>
    <n v="113.19913813945701"/>
    <n v="117.24005676355077"/>
    <n v="0.96553295234031256"/>
    <n v="121.14285714285714"/>
    <n v="285.59436769156156"/>
    <n v="0.42417803306853008"/>
    <n v="51.386138863159069"/>
  </r>
  <r>
    <x v="4"/>
    <x v="34"/>
    <x v="6"/>
    <x v="18"/>
    <n v="0"/>
    <n v="93.571428571428569"/>
    <n v="73.25"/>
    <n v="655"/>
    <n v="316"/>
    <n v="720"/>
    <n v="360"/>
    <n v="0"/>
    <n v="349"/>
    <n v="1.2774256460263287"/>
    <n v="2.0727848101265822"/>
    <n v="81.664429032083248"/>
    <n v="66.243708204251604"/>
    <n v="1.2327877053664384"/>
    <n v="93.571428571428569"/>
    <n v="222.23700347666161"/>
    <n v="0.42104342259661109"/>
    <n v="39.397634542968611"/>
  </r>
  <r>
    <x v="4"/>
    <x v="34"/>
    <x v="6"/>
    <x v="19"/>
    <n v="0"/>
    <n v="239.42857142857142"/>
    <n v="237.35714285714286"/>
    <n v="1676"/>
    <n v="1490"/>
    <n v="1800"/>
    <n v="1680"/>
    <n v="900"/>
    <n v="1467.5"/>
    <n v="1.0087270538669877"/>
    <n v="1.1248322147651006"/>
    <n v="208.96986325911723"/>
    <n v="203.2201936234446"/>
    <n v="1.0282928066013284"/>
    <n v="239.42857142857142"/>
    <n v="581.86248579965388"/>
    <n v="0.41148652348591375"/>
    <n v="98.521630480341628"/>
  </r>
  <r>
    <x v="4"/>
    <x v="34"/>
    <x v="6"/>
    <x v="20"/>
    <n v="0"/>
    <n v="207.14285714285714"/>
    <n v="187.5"/>
    <n v="1450"/>
    <n v="1060"/>
    <n v="1320"/>
    <n v="1420"/>
    <n v="640"/>
    <n v="1110"/>
    <n v="1.1047619047619048"/>
    <n v="1.3679245283018868"/>
    <n v="112.94789439166166"/>
    <n v="152.83021656848317"/>
    <n v="0.73904164325416466"/>
    <n v="207.14285714285714"/>
    <n v="369.53638908386665"/>
    <n v="0.5605479277870139"/>
    <n v="116.11349932731002"/>
  </r>
  <r>
    <x v="4"/>
    <x v="34"/>
    <x v="6"/>
    <x v="21"/>
    <n v="0"/>
    <n v="302.14285714285717"/>
    <n v="152.04999999999998"/>
    <n v="2115"/>
    <n v="0"/>
    <n v="0"/>
    <n v="2142.4"/>
    <n v="1122.4000000000001"/>
    <n v="816.2"/>
    <n v="1.9871282942641053"/>
    <s v=""/>
    <n v="151.22919354847545"/>
    <n v="139.33227579896072"/>
    <n v="1.0853852252200382"/>
    <n v="302.14285714285717"/>
    <n v="378.72436264009065"/>
    <n v="0.79779091853668149"/>
    <n v="241.04682752929736"/>
  </r>
  <r>
    <x v="5"/>
    <x v="35"/>
    <x v="0"/>
    <x v="0"/>
    <n v="0"/>
    <n v="238.57142857142858"/>
    <n v="186.07142857142858"/>
    <n v="1670"/>
    <n v="800"/>
    <n v="720"/>
    <n v="2020"/>
    <n v="1120"/>
    <n v="1165"/>
    <n v="1.2821497120921306"/>
    <n v="2.0874999999999999"/>
    <n v="125.36237578539519"/>
    <n v="149.54162248820623"/>
    <n v="0.8383109244068957"/>
    <n v="238.57142857142858"/>
    <n v="311.25705193770693"/>
    <n v="0.76647718368538298"/>
    <n v="182.8595566792271"/>
  </r>
  <r>
    <x v="5"/>
    <x v="35"/>
    <x v="0"/>
    <x v="1"/>
    <n v="100"/>
    <n v="310.85714285714283"/>
    <n v="194.28571428571428"/>
    <n v="2176"/>
    <n v="479"/>
    <n v="810"/>
    <n v="1975"/>
    <n v="1445"/>
    <n v="1177.25"/>
    <n v="1.5999999999999999"/>
    <n v="4.5427974947807934"/>
    <n v="176.33278132823494"/>
    <n v="170.85662824771762"/>
    <n v="1.0320511597160731"/>
    <n v="310.85714285714283"/>
    <n v="312.67418002953627"/>
    <n v="0.99418872011682646"/>
    <n v="309.0506649963163"/>
  </r>
  <r>
    <x v="5"/>
    <x v="35"/>
    <x v="0"/>
    <x v="2"/>
    <n v="0"/>
    <n v="131.42857142857142"/>
    <n v="102.82142857142857"/>
    <n v="920"/>
    <n v="639"/>
    <n v="720"/>
    <n v="600"/>
    <n v="0"/>
    <n v="489.75"/>
    <n v="1.2782216047238624"/>
    <n v="1.4397496087636932"/>
    <n v="80.258660431804998"/>
    <n v="86.051254234520513"/>
    <n v="0.93268437683745298"/>
    <n v="131.42857142857142"/>
    <n v="347.72731516848904"/>
    <n v="0.3779644730092272"/>
    <n v="49.675330738355569"/>
  </r>
  <r>
    <x v="5"/>
    <x v="35"/>
    <x v="0"/>
    <x v="3"/>
    <n v="0"/>
    <n v="464"/>
    <n v="261.10714285714283"/>
    <n v="3248"/>
    <n v="723"/>
    <n v="1860"/>
    <n v="1480"/>
    <n v="1510"/>
    <n v="1393.25"/>
    <n v="1.7770482834085626"/>
    <n v="4.4923928077455049"/>
    <n v="226.08080445103442"/>
    <n v="241.71196472790584"/>
    <n v="0.93533145827320818"/>
    <n v="464"/>
    <n v="589.11119493691513"/>
    <n v="0.78762719837583017"/>
    <n v="365.45902004638521"/>
  </r>
  <r>
    <x v="5"/>
    <x v="35"/>
    <x v="0"/>
    <x v="4"/>
    <n v="0"/>
    <n v="27.714285714285715"/>
    <n v="134.57142857142858"/>
    <n v="194"/>
    <n v="994"/>
    <n v="1140"/>
    <n v="1440"/>
    <n v="865"/>
    <n v="1109.75"/>
    <n v="0.20594479830148618"/>
    <n v="0.19517102615694165"/>
    <n v="40.556559567549115"/>
    <n v="85.052014686389583"/>
    <n v="0.47684419607333728"/>
    <n v="27.714285714285715"/>
    <n v="73.325107763790086"/>
    <n v="0.3779644730092272"/>
    <n v="10.475015394827155"/>
  </r>
  <r>
    <x v="5"/>
    <x v="35"/>
    <x v="0"/>
    <x v="5"/>
    <n v="0"/>
    <n v="157.71428571428572"/>
    <n v="133.96428571428572"/>
    <n v="1104"/>
    <n v="287"/>
    <n v="720"/>
    <n v="1640"/>
    <n v="1625"/>
    <n v="1068"/>
    <n v="1.1772860570514529"/>
    <n v="3.8466898954703832"/>
    <n v="91.841481704613216"/>
    <n v="108.62776172657669"/>
    <n v="0.84546970539432031"/>
    <n v="157.71428571428572"/>
    <n v="211.44716777934096"/>
    <n v="0.74588034150862192"/>
    <n v="117.63598528935981"/>
  </r>
  <r>
    <x v="5"/>
    <x v="35"/>
    <x v="0"/>
    <x v="6"/>
    <n v="0"/>
    <n v="277.14285714285717"/>
    <n v="177.32142857142858"/>
    <n v="1940"/>
    <n v="1360"/>
    <n v="990"/>
    <n v="675"/>
    <n v="0"/>
    <n v="756.25"/>
    <n v="1.5629405840886204"/>
    <n v="1.4264705882352942"/>
    <n v="133.15140733633513"/>
    <n v="159.92758100659174"/>
    <n v="0.83257313402900168"/>
    <n v="277.14285714285717"/>
    <n v="346.4565526254957"/>
    <n v="0.79993538884639426"/>
    <n v="221.69637919457213"/>
  </r>
  <r>
    <x v="5"/>
    <x v="35"/>
    <x v="0"/>
    <x v="7"/>
    <n v="80"/>
    <n v="404"/>
    <n v="259.10714285714283"/>
    <n v="2828"/>
    <n v="1567"/>
    <n v="1140"/>
    <n v="1720"/>
    <n v="1060"/>
    <n v="1371.75"/>
    <n v="1.5592005513439009"/>
    <n v="1.8047223994894703"/>
    <n v="231.6330399213266"/>
    <n v="238.36435094950195"/>
    <n v="0.97176041215323594"/>
    <n v="404"/>
    <n v="527.45647529756741"/>
    <n v="0.76593997594224472"/>
    <n v="309.43975028066689"/>
  </r>
  <r>
    <x v="5"/>
    <x v="35"/>
    <x v="0"/>
    <x v="8"/>
    <n v="0"/>
    <n v="70"/>
    <n v="17.5"/>
    <n v="490"/>
    <n v="0"/>
    <n v="0"/>
    <n v="0"/>
    <n v="0"/>
    <n v="0"/>
    <n v="4"/>
    <s v=""/>
    <n v="38.759765625"/>
    <n v="25.391662846386616"/>
    <n v="1.5264760665533075"/>
    <n v="70"/>
    <n v="185.20259177452135"/>
    <n v="0.3779644730092272"/>
    <n v="26.457513110645905"/>
  </r>
  <r>
    <x v="5"/>
    <x v="35"/>
    <x v="0"/>
    <x v="9"/>
    <n v="60"/>
    <n v="331.14285714285717"/>
    <n v="222.46428571428572"/>
    <n v="2318"/>
    <n v="2371"/>
    <n v="0"/>
    <n v="1540"/>
    <n v="1580"/>
    <n v="1372.75"/>
    <n v="1.488521432011559"/>
    <n v="0.97764656263180094"/>
    <n v="194.8457088389263"/>
    <n v="214.33679239325622"/>
    <n v="0.90906328616428811"/>
    <n v="331.14285714285717"/>
    <n v="469.68870136557064"/>
    <n v="0.70502623584534618"/>
    <n v="233.46440209850181"/>
  </r>
  <r>
    <x v="5"/>
    <x v="35"/>
    <x v="0"/>
    <x v="10"/>
    <n v="60"/>
    <n v="456.07142857142856"/>
    <n v="298.26785714285717"/>
    <n v="3192.5"/>
    <n v="1494"/>
    <n v="1230"/>
    <n v="2435"/>
    <n v="1495"/>
    <n v="1663.5"/>
    <n v="1.5290666347362747"/>
    <n v="2.1368808567603748"/>
    <n v="242.94904446862751"/>
    <n v="264.24666581427687"/>
    <n v="0.91940249735972757"/>
    <n v="456.07142857142856"/>
    <n v="538.36917542483718"/>
    <n v="0.84713510615003929"/>
    <n v="386.35411805485717"/>
  </r>
  <r>
    <x v="5"/>
    <x v="35"/>
    <x v="0"/>
    <x v="11"/>
    <n v="0"/>
    <n v="335.28571428571428"/>
    <n v="157.60714285714286"/>
    <n v="2347"/>
    <n v="116"/>
    <n v="990"/>
    <n v="960"/>
    <n v="810"/>
    <n v="719"/>
    <n v="2.127351008384319"/>
    <n v="20.232758620689655"/>
    <n v="154.63310187179408"/>
    <n v="151.85362063272788"/>
    <n v="1.0183036876400111"/>
    <n v="335.28571428571428"/>
    <n v="395.28543032670888"/>
    <n v="0.84821166823324601"/>
    <n v="284.39325504906117"/>
  </r>
  <r>
    <x v="5"/>
    <x v="35"/>
    <x v="0"/>
    <x v="12"/>
    <n v="40"/>
    <n v="133.42857142857142"/>
    <n v="183.53571428571428"/>
    <n v="934"/>
    <n v="920"/>
    <n v="1530"/>
    <n v="1755"/>
    <n v="455"/>
    <n v="1165"/>
    <n v="0.7269896867094765"/>
    <n v="1.0152173913043478"/>
    <n v="89.866985723055905"/>
    <n v="122.51638081329938"/>
    <n v="0.73350996108840882"/>
    <n v="133.42857142857142"/>
    <n v="248.87872357358927"/>
    <n v="0.53611883536166893"/>
    <n v="71.533570318256963"/>
  </r>
  <r>
    <x v="5"/>
    <x v="35"/>
    <x v="0"/>
    <x v="13"/>
    <n v="0"/>
    <n v="0"/>
    <n v="83.035714285714292"/>
    <n v="0"/>
    <n v="420"/>
    <n v="930"/>
    <n v="975"/>
    <n v="0"/>
    <n v="581.25"/>
    <n v="0"/>
    <n v="0"/>
    <n v="3.7314524809230774"/>
    <n v="39.002383412962473"/>
    <n v="9.5672421898271118E-2"/>
    <n v="0"/>
    <n v="0"/>
    <s v=""/>
    <s v=""/>
  </r>
  <r>
    <x v="5"/>
    <x v="35"/>
    <x v="0"/>
    <x v="14"/>
    <n v="0"/>
    <n v="0"/>
    <n v="108.57142857142857"/>
    <n v="0"/>
    <n v="0"/>
    <n v="720"/>
    <n v="2320"/>
    <n v="1575"/>
    <n v="1153.75"/>
    <n v="0"/>
    <s v=""/>
    <n v="1.1545140918353385"/>
    <n v="48.791692638402345"/>
    <n v="2.3662103718997816E-2"/>
    <n v="0"/>
    <n v="0"/>
    <s v=""/>
    <s v=""/>
  </r>
  <r>
    <x v="5"/>
    <x v="35"/>
    <x v="0"/>
    <x v="15"/>
    <n v="60"/>
    <n v="322.5"/>
    <n v="229.76785714285714"/>
    <n v="2257.5"/>
    <n v="2316"/>
    <n v="1620"/>
    <n v="240"/>
    <n v="0"/>
    <n v="1044"/>
    <n v="1.4035905805549078"/>
    <n v="0.97474093264248707"/>
    <n v="179.96771754312027"/>
    <n v="211.22066679224631"/>
    <n v="0.85203649944034121"/>
    <n v="322.5"/>
    <n v="369.69300326983017"/>
    <n v="0.872345424845963"/>
    <n v="281.33139951282305"/>
  </r>
  <r>
    <x v="5"/>
    <x v="35"/>
    <x v="0"/>
    <x v="16"/>
    <n v="0"/>
    <n v="316.85714285714283"/>
    <n v="154.75"/>
    <n v="2218"/>
    <n v="640"/>
    <n v="0"/>
    <n v="1475"/>
    <n v="1480"/>
    <n v="898.75"/>
    <n v="2.0475421186245093"/>
    <n v="3.4656250000000002"/>
    <n v="178.1066530946477"/>
    <n v="163.8239646255289"/>
    <n v="1.0871831450408758"/>
    <n v="316.85714285714283"/>
    <n v="420.35200668464705"/>
    <n v="0.75379000889331482"/>
    <n v="238.84374853219603"/>
  </r>
  <r>
    <x v="5"/>
    <x v="35"/>
    <x v="0"/>
    <x v="17"/>
    <n v="0"/>
    <n v="121.14285714285714"/>
    <n v="122.10714285714286"/>
    <n v="848"/>
    <n v="1431"/>
    <n v="720"/>
    <n v="420"/>
    <n v="875"/>
    <n v="861.5"/>
    <n v="0.99210295408014038"/>
    <n v="0.59259259259259256"/>
    <n v="84.899353604592761"/>
    <n v="109.15453560744382"/>
    <n v="0.77779043382969626"/>
    <n v="121.14285714285714"/>
    <n v="285.59436769156156"/>
    <n v="0.42417803306853008"/>
    <n v="51.386138863159069"/>
  </r>
  <r>
    <x v="5"/>
    <x v="35"/>
    <x v="0"/>
    <x v="18"/>
    <n v="0"/>
    <n v="93.571428571428569"/>
    <n v="73.25"/>
    <n v="655"/>
    <n v="316"/>
    <n v="720"/>
    <n v="360"/>
    <n v="0"/>
    <n v="349"/>
    <n v="1.2774256460263287"/>
    <n v="2.0727848101265822"/>
    <n v="61.248321774062433"/>
    <n v="61.675176603958391"/>
    <n v="0.99307898487851975"/>
    <n v="93.571428571428569"/>
    <n v="222.23700347666161"/>
    <n v="0.42104342259661109"/>
    <n v="39.397634542968611"/>
  </r>
  <r>
    <x v="5"/>
    <x v="35"/>
    <x v="0"/>
    <x v="19"/>
    <n v="150"/>
    <n v="260.85714285714283"/>
    <n v="242.71428571428572"/>
    <n v="1826"/>
    <n v="1490"/>
    <n v="1800"/>
    <n v="1680"/>
    <n v="900"/>
    <n v="1467.5"/>
    <n v="1.0747498528546202"/>
    <n v="1.2255033557046979"/>
    <n v="194.22739744433792"/>
    <n v="199.54983544251738"/>
    <n v="0.97332777555853889"/>
    <n v="260.85714285714283"/>
    <n v="574.28808931041704"/>
    <n v="0.45422697721342264"/>
    <n v="118.48835148452996"/>
  </r>
  <r>
    <x v="5"/>
    <x v="35"/>
    <x v="0"/>
    <x v="20"/>
    <n v="0"/>
    <n v="207.14285714285714"/>
    <n v="187.5"/>
    <n v="1450"/>
    <n v="1060"/>
    <n v="1320"/>
    <n v="1420"/>
    <n v="640"/>
    <n v="1110"/>
    <n v="1.1047619047619048"/>
    <n v="1.3679245283018868"/>
    <n v="84.710920793746254"/>
    <n v="142.29020163272571"/>
    <n v="0.59533910151029934"/>
    <n v="207.14285714285714"/>
    <n v="369.53638908386665"/>
    <n v="0.5605479277870139"/>
    <n v="116.11349932731002"/>
  </r>
  <r>
    <x v="5"/>
    <x v="35"/>
    <x v="0"/>
    <x v="21"/>
    <n v="0"/>
    <n v="212.14285714285714"/>
    <n v="152.04999999999998"/>
    <n v="1485"/>
    <n v="630"/>
    <n v="0"/>
    <n v="2142.4"/>
    <n v="1122.4000000000001"/>
    <n v="973.7"/>
    <n v="1.3952177385258611"/>
    <n v="2.3571428571428572"/>
    <n v="113.42189516135659"/>
    <n v="129.72315333006688"/>
    <n v="0.8743380980939196"/>
    <n v="212.14285714285714"/>
    <n v="362.32877729645332"/>
    <n v="0.58549822822735453"/>
    <n v="124.20926698823163"/>
  </r>
  <r>
    <x v="5"/>
    <x v="36"/>
    <x v="1"/>
    <x v="0"/>
    <n v="890"/>
    <n v="261.42857142857144"/>
    <n v="207.14285714285714"/>
    <n v="1830"/>
    <n v="1530"/>
    <n v="720"/>
    <n v="1720"/>
    <n v="1420"/>
    <n v="1347.5"/>
    <n v="1.2620689655172415"/>
    <n v="1.196078431372549"/>
    <n v="316.52178183904641"/>
    <n v="200.60771748901959"/>
    <n v="1.5778145816168387"/>
    <n v="261.42857142857144"/>
    <n v="356.01631851309719"/>
    <n v="0.73431625977266535"/>
    <n v="191.97125076913966"/>
  </r>
  <r>
    <x v="5"/>
    <x v="36"/>
    <x v="1"/>
    <x v="1"/>
    <n v="0"/>
    <n v="240.85714285714286"/>
    <n v="183.57142857142858"/>
    <n v="1686"/>
    <n v="669"/>
    <n v="1110"/>
    <n v="1675"/>
    <n v="1360"/>
    <n v="1203.5"/>
    <n v="1.3120622568093385"/>
    <n v="2.5201793721973096"/>
    <n v="132.24958599617622"/>
    <n v="159.07341250649571"/>
    <n v="0.83137454532683674"/>
    <n v="240.85714285714286"/>
    <n v="320.63241080268671"/>
    <n v="0.75119399892908334"/>
    <n v="180.93044031349064"/>
  </r>
  <r>
    <x v="5"/>
    <x v="36"/>
    <x v="1"/>
    <x v="2"/>
    <n v="0"/>
    <n v="131.42857142857142"/>
    <n v="102.82142857142857"/>
    <n v="920"/>
    <n v="149"/>
    <n v="1210"/>
    <n v="600"/>
    <n v="0"/>
    <n v="489.75"/>
    <n v="1.2782216047238624"/>
    <n v="6.174496644295302"/>
    <n v="60.193995323853748"/>
    <n v="80.116684976967377"/>
    <n v="0.75132908134128151"/>
    <n v="131.42857142857142"/>
    <n v="347.72731516848904"/>
    <n v="0.3779644730092272"/>
    <n v="49.675330738355569"/>
  </r>
  <r>
    <x v="5"/>
    <x v="36"/>
    <x v="1"/>
    <x v="3"/>
    <n v="420"/>
    <n v="374"/>
    <n v="263.25"/>
    <n v="2618"/>
    <n v="1283"/>
    <n v="1990"/>
    <n v="1480"/>
    <n v="1480"/>
    <n v="1558.25"/>
    <n v="1.4207027540360875"/>
    <n v="2.0405300077942323"/>
    <n v="274.56060333827583"/>
    <n v="254.00769129839509"/>
    <n v="1.0809145263862747"/>
    <n v="374"/>
    <n v="529.80373724616175"/>
    <n v="0.70592178519539028"/>
    <n v="264.01474766307598"/>
  </r>
  <r>
    <x v="5"/>
    <x v="36"/>
    <x v="1"/>
    <x v="4"/>
    <n v="350"/>
    <n v="77.714285714285708"/>
    <n v="134.21428571428572"/>
    <n v="544"/>
    <n v="994"/>
    <n v="1140"/>
    <n v="1080"/>
    <n v="840"/>
    <n v="1013.5"/>
    <n v="0.57903139968068118"/>
    <n v="0.54728370221327971"/>
    <n v="117.91741967566183"/>
    <n v="103.32428953560409"/>
    <n v="1.1412362011454156"/>
    <n v="77.714285714285708"/>
    <n v="140.15433669793487"/>
    <n v="0.554490767430037"/>
    <n v="43.091853925991444"/>
  </r>
  <r>
    <x v="5"/>
    <x v="36"/>
    <x v="1"/>
    <x v="5"/>
    <n v="765"/>
    <n v="197"/>
    <n v="161.28571428571428"/>
    <n v="1379"/>
    <n v="777"/>
    <n v="720"/>
    <n v="1640"/>
    <n v="1040"/>
    <n v="1044.25"/>
    <n v="1.221434898139947"/>
    <n v="1.7747747747747749"/>
    <n v="260.13111127845991"/>
    <n v="153.8948126419852"/>
    <n v="1.6903176059846712"/>
    <n v="197"/>
    <n v="293.21152774063984"/>
    <n v="0.67186990060723772"/>
    <n v="132.35837041962583"/>
  </r>
  <r>
    <x v="5"/>
    <x v="36"/>
    <x v="1"/>
    <x v="6"/>
    <n v="0"/>
    <n v="191.42857142857142"/>
    <n v="177.32142857142858"/>
    <n v="1340"/>
    <n v="1660"/>
    <n v="1290"/>
    <n v="675"/>
    <n v="0"/>
    <n v="906.25"/>
    <n v="1.0795568982880159"/>
    <n v="0.80722891566265065"/>
    <n v="99.863555502251344"/>
    <n v="148.89809266130953"/>
    <n v="0.67068391352336254"/>
    <n v="191.42857142857142"/>
    <n v="326.93926915298158"/>
    <n v="0.58551721830331149"/>
    <n v="112.0847246466339"/>
  </r>
  <r>
    <x v="5"/>
    <x v="36"/>
    <x v="1"/>
    <x v="7"/>
    <n v="875"/>
    <n v="454"/>
    <n v="290.35714285714283"/>
    <n v="3178"/>
    <n v="1672"/>
    <n v="1560"/>
    <n v="1720"/>
    <n v="1060"/>
    <n v="1503"/>
    <n v="1.5635916359163593"/>
    <n v="1.9007177033492824"/>
    <n v="392.47477994099495"/>
    <n v="282.27025778057077"/>
    <n v="1.3904220126730256"/>
    <n v="454"/>
    <n v="556.62105601567032"/>
    <n v="0.81563569163150507"/>
    <n v="370.29860400070328"/>
  </r>
  <r>
    <x v="5"/>
    <x v="36"/>
    <x v="1"/>
    <x v="8"/>
    <n v="0"/>
    <n v="70"/>
    <n v="17.5"/>
    <n v="490"/>
    <n v="0"/>
    <n v="0"/>
    <n v="0"/>
    <n v="0"/>
    <n v="0"/>
    <n v="4"/>
    <s v=""/>
    <n v="29.06982421875"/>
    <n v="23.640513684566848"/>
    <n v="1.2296612758346088"/>
    <n v="70"/>
    <n v="185.20259177452135"/>
    <n v="0.3779644730092272"/>
    <n v="26.457513110645905"/>
  </r>
  <r>
    <x v="5"/>
    <x v="36"/>
    <x v="1"/>
    <x v="9"/>
    <n v="820"/>
    <n v="293.28571428571428"/>
    <n v="234.60714285714286"/>
    <n v="2053"/>
    <n v="2416"/>
    <n v="1040"/>
    <n v="1060"/>
    <n v="1540"/>
    <n v="1514"/>
    <n v="1.250114172629015"/>
    <n v="0.84975165562913912"/>
    <n v="351.13428162919473"/>
    <n v="256.10666877992821"/>
    <n v="1.3710470067100184"/>
    <n v="293.28571428571428"/>
    <n v="405.02951097655188"/>
    <n v="0.72410949409237813"/>
    <n v="212.37097019595032"/>
  </r>
  <r>
    <x v="5"/>
    <x v="36"/>
    <x v="1"/>
    <x v="10"/>
    <n v="835"/>
    <n v="430.35714285714283"/>
    <n v="302.375"/>
    <n v="3012.5"/>
    <n v="2509"/>
    <n v="1230"/>
    <n v="1715"/>
    <n v="1760"/>
    <n v="1803.5"/>
    <n v="1.4232563633142383"/>
    <n v="1.2006775607811877"/>
    <n v="390.96178335147061"/>
    <n v="303.60896472363709"/>
    <n v="1.2877148858478116"/>
    <n v="430.35714285714283"/>
    <n v="510.81721407023491"/>
    <n v="0.842487549368238"/>
    <n v="362.57053463883096"/>
  </r>
  <r>
    <x v="5"/>
    <x v="36"/>
    <x v="1"/>
    <x v="11"/>
    <n v="695"/>
    <n v="289.57142857142856"/>
    <n v="169.57142857142858"/>
    <n v="2027"/>
    <n v="1131"/>
    <n v="990"/>
    <n v="600"/>
    <n v="780"/>
    <n v="875.25"/>
    <n v="1.7076663858466721"/>
    <n v="1.7922192749778956"/>
    <n v="289.72482640384555"/>
    <n v="189.31199162357422"/>
    <n v="1.5304092673639558"/>
    <n v="289.57142857142856"/>
    <n v="313.6499413586518"/>
    <n v="0.9232312536615781"/>
    <n v="267.34139302457407"/>
  </r>
  <r>
    <x v="5"/>
    <x v="36"/>
    <x v="1"/>
    <x v="12"/>
    <n v="820"/>
    <n v="250.57142857142858"/>
    <n v="182.82142857142858"/>
    <n v="1754"/>
    <n v="500"/>
    <n v="1590"/>
    <n v="1275"/>
    <n v="840"/>
    <n v="1051.25"/>
    <n v="1.3705801914436413"/>
    <n v="3.508"/>
    <n v="272.40023929229193"/>
    <n v="170.61869937789942"/>
    <n v="1.5965438740624727"/>
    <n v="250.57142857142858"/>
    <n v="348.60763863444777"/>
    <n v="0.71877779142464349"/>
    <n v="180.10517802268924"/>
  </r>
  <r>
    <x v="5"/>
    <x v="36"/>
    <x v="1"/>
    <x v="13"/>
    <n v="165"/>
    <n v="23.571428571428573"/>
    <n v="88.928571428571431"/>
    <n v="165"/>
    <n v="0"/>
    <n v="1350"/>
    <n v="975"/>
    <n v="0"/>
    <n v="581.25"/>
    <n v="0.26506024096385544"/>
    <s v=""/>
    <n v="44.048589360692304"/>
    <n v="47.691874212068512"/>
    <n v="0.92360784910285054"/>
    <n v="23.571428571428573"/>
    <n v="62.364138046522491"/>
    <n v="0.37796447300922725"/>
    <n v="8.9091625780746426"/>
  </r>
  <r>
    <x v="5"/>
    <x v="36"/>
    <x v="1"/>
    <x v="14"/>
    <n v="0"/>
    <n v="0"/>
    <n v="87.142857142857139"/>
    <n v="0"/>
    <n v="0"/>
    <n v="720"/>
    <n v="1720"/>
    <n v="1720"/>
    <n v="1040"/>
    <n v="0"/>
    <s v=""/>
    <n v="0.86588556887650392"/>
    <n v="45.42674831851253"/>
    <n v="1.9061139106970462E-2"/>
    <n v="0"/>
    <n v="0"/>
    <s v=""/>
    <s v=""/>
  </r>
  <r>
    <x v="5"/>
    <x v="36"/>
    <x v="1"/>
    <x v="15"/>
    <n v="875"/>
    <n v="367.5"/>
    <n v="261.01785714285717"/>
    <n v="2572.5"/>
    <n v="1836"/>
    <n v="2180"/>
    <n v="720"/>
    <n v="0"/>
    <n v="1184"/>
    <n v="1.4079496476705204"/>
    <n v="1.4011437908496731"/>
    <n v="353.72578815734022"/>
    <n v="256.99855184105689"/>
    <n v="1.3763726901313638"/>
    <n v="367.5"/>
    <n v="419.26771479171475"/>
    <n v="0.87652825875841145"/>
    <n v="322.12413509371623"/>
  </r>
  <r>
    <x v="5"/>
    <x v="36"/>
    <x v="1"/>
    <x v="16"/>
    <n v="945"/>
    <n v="397.57142857142856"/>
    <n v="170.10714285714286"/>
    <n v="2783"/>
    <n v="1020"/>
    <n v="0"/>
    <n v="960"/>
    <n v="1475"/>
    <n v="863.75"/>
    <n v="2.3371824480369514"/>
    <n v="2.7284313725490197"/>
    <n v="369.82998982098576"/>
    <n v="217.6981739616993"/>
    <n v="1.6988198986274077"/>
    <n v="397.57142857142856"/>
    <n v="483.93314178126479"/>
    <n v="0.8215420566321302"/>
    <n v="326.62164908674549"/>
  </r>
  <r>
    <x v="5"/>
    <x v="36"/>
    <x v="1"/>
    <x v="17"/>
    <n v="350"/>
    <n v="171.14285714285714"/>
    <n v="119.60714285714286"/>
    <n v="1198"/>
    <n v="941"/>
    <n v="1210"/>
    <n v="0"/>
    <n v="840"/>
    <n v="747.75"/>
    <n v="1.4308748880262765"/>
    <n v="1.2731137088204039"/>
    <n v="151.17451520344457"/>
    <n v="125.76456763451665"/>
    <n v="1.2020437715237215"/>
    <n v="171.14285714285714"/>
    <n v="291.42890989709571"/>
    <n v="0.5872542199169194"/>
    <n v="100.50436506578134"/>
  </r>
  <r>
    <x v="5"/>
    <x v="36"/>
    <x v="1"/>
    <x v="18"/>
    <n v="0"/>
    <n v="93.571428571428569"/>
    <n v="60.392857142857146"/>
    <n v="655"/>
    <n v="316"/>
    <n v="720"/>
    <n v="0"/>
    <n v="360"/>
    <n v="349"/>
    <n v="1.549379065641632"/>
    <n v="2.0727848101265822"/>
    <n v="45.936241330546821"/>
    <n v="57.421716148512985"/>
    <n v="0.79998029337436305"/>
    <n v="93.571428571428569"/>
    <n v="222.23700347666161"/>
    <n v="0.42104342259661109"/>
    <n v="39.397634542968611"/>
  </r>
  <r>
    <x v="5"/>
    <x v="36"/>
    <x v="1"/>
    <x v="19"/>
    <n v="610"/>
    <n v="348"/>
    <n v="236.64285714285714"/>
    <n v="2436"/>
    <n v="1000"/>
    <n v="1930"/>
    <n v="1260"/>
    <n v="1680"/>
    <n v="1467.5"/>
    <n v="1.4705704799275581"/>
    <n v="2.4359999999999999"/>
    <n v="298.17054808325344"/>
    <n v="227.85674334303343"/>
    <n v="1.3085877718982584"/>
    <n v="348"/>
    <n v="574.38924084630969"/>
    <n v="0.60586093062476942"/>
    <n v="210.83960385741975"/>
  </r>
  <r>
    <x v="5"/>
    <x v="36"/>
    <x v="1"/>
    <x v="20"/>
    <n v="275"/>
    <n v="116.42857142857143"/>
    <n v="182.32142857142858"/>
    <n v="815"/>
    <n v="1970"/>
    <n v="630"/>
    <n v="1690"/>
    <n v="1060"/>
    <n v="1337.5"/>
    <n v="0.63858961802154746"/>
    <n v="0.4137055837563452"/>
    <n v="132.28319059530969"/>
    <n v="151.44260152012393"/>
    <n v="0.87348730982894329"/>
    <n v="116.42857142857143"/>
    <n v="213.0476137258658"/>
    <n v="0.54649084959188166"/>
    <n v="63.62714891676908"/>
  </r>
  <r>
    <x v="5"/>
    <x v="36"/>
    <x v="1"/>
    <x v="21"/>
    <n v="0"/>
    <n v="107.14285714285714"/>
    <n v="137.05000000000001"/>
    <n v="750"/>
    <n v="1365"/>
    <n v="0"/>
    <n v="1722.4"/>
    <n v="1542.4"/>
    <n v="1157.45"/>
    <n v="0.78177932975452125"/>
    <n v="0.5494505494505495"/>
    <n v="85.066421371017441"/>
    <n v="120.77672896247606"/>
    <n v="0.70432791235343528"/>
    <n v="107.14285714285714"/>
    <n v="283.4733547569204"/>
    <n v="0.37796447300922725"/>
    <n v="40.496193536702918"/>
  </r>
  <r>
    <x v="5"/>
    <x v="37"/>
    <x v="2"/>
    <x v="0"/>
    <n v="0"/>
    <n v="261.42857142857144"/>
    <n v="185.71428571428572"/>
    <n v="1830"/>
    <n v="730"/>
    <n v="800"/>
    <n v="1840"/>
    <n v="2020"/>
    <n v="1347.5"/>
    <n v="1.4076923076923078"/>
    <n v="2.506849315068493"/>
    <n v="237.39133637928481"/>
    <n v="186.77270248977686"/>
    <n v="1.2710173018580089"/>
    <n v="261.42857142857144"/>
    <n v="356.01631851309719"/>
    <n v="0.73431625977266535"/>
    <n v="191.97125076913966"/>
  </r>
  <r>
    <x v="5"/>
    <x v="37"/>
    <x v="2"/>
    <x v="1"/>
    <n v="0"/>
    <n v="132.28571428571428"/>
    <n v="159.46428571428572"/>
    <n v="926"/>
    <n v="1429"/>
    <n v="300"/>
    <n v="1810"/>
    <n v="2035"/>
    <n v="1393.5"/>
    <n v="0.82956326987681961"/>
    <n v="0.64800559832050386"/>
    <n v="99.187189497132167"/>
    <n v="148.10283233363393"/>
    <n v="0.66971838373550741"/>
    <n v="132.28571428571428"/>
    <n v="231.95525019977043"/>
    <n v="0.57030704919066844"/>
    <n v="75.443475364365568"/>
  </r>
  <r>
    <x v="5"/>
    <x v="37"/>
    <x v="2"/>
    <x v="2"/>
    <n v="320"/>
    <n v="177.14285714285714"/>
    <n v="92.821428571428569"/>
    <n v="1240"/>
    <n v="149"/>
    <n v="490"/>
    <n v="720"/>
    <n v="600"/>
    <n v="489.75"/>
    <n v="1.908426317814544"/>
    <n v="8.3221476510067109"/>
    <n v="125.14549649289032"/>
    <n v="96.660361875107554"/>
    <n v="1.2946930268540449"/>
    <n v="177.14285714285714"/>
    <n v="348.60265277792928"/>
    <n v="0.50815120232519473"/>
    <n v="90.015355840463059"/>
  </r>
  <r>
    <x v="5"/>
    <x v="37"/>
    <x v="2"/>
    <x v="3"/>
    <n v="0"/>
    <n v="284"/>
    <n v="263.25"/>
    <n v="1988"/>
    <n v="1913"/>
    <n v="910"/>
    <n v="2560"/>
    <n v="1480"/>
    <n v="1715.75"/>
    <n v="1.0788224121557455"/>
    <n v="1.039205436487193"/>
    <n v="205.92045250370688"/>
    <n v="236.48991948471266"/>
    <n v="0.87073670181116591"/>
    <n v="284"/>
    <n v="532.57112201094799"/>
    <n v="0.53326210953315989"/>
    <n v="151.4464391074174"/>
  </r>
  <r>
    <x v="5"/>
    <x v="37"/>
    <x v="2"/>
    <x v="4"/>
    <n v="480"/>
    <n v="146.28571428571428"/>
    <n v="129.92857142857142"/>
    <n v="1024"/>
    <n v="294"/>
    <n v="1120"/>
    <n v="1200"/>
    <n v="1440"/>
    <n v="1013.5"/>
    <n v="1.125893347993403"/>
    <n v="3.4829931972789114"/>
    <n v="208.43806475674637"/>
    <n v="129.30192474004519"/>
    <n v="1.6120260017459158"/>
    <n v="146.28571428571428"/>
    <n v="200.30785829626879"/>
    <n v="0.73030442005599139"/>
    <n v="106.83310373390502"/>
  </r>
  <r>
    <x v="5"/>
    <x v="37"/>
    <x v="2"/>
    <x v="5"/>
    <n v="0"/>
    <n v="197"/>
    <n v="139.85714285714286"/>
    <n v="1379"/>
    <n v="777"/>
    <n v="0"/>
    <n v="1760"/>
    <n v="1640"/>
    <n v="1044.25"/>
    <n v="1.4085801838610827"/>
    <n v="1.7747747747747749"/>
    <n v="195.09833345884493"/>
    <n v="143.28137728736553"/>
    <n v="1.3616447381543184"/>
    <n v="197"/>
    <n v="293.21152774063984"/>
    <n v="0.67186990060723772"/>
    <n v="132.35837041962583"/>
  </r>
  <r>
    <x v="5"/>
    <x v="37"/>
    <x v="2"/>
    <x v="6"/>
    <n v="0"/>
    <n v="96.428571428571431"/>
    <n v="153.21428571428572"/>
    <n v="675"/>
    <n v="1525"/>
    <n v="1460"/>
    <n v="630"/>
    <n v="675"/>
    <n v="1072.5"/>
    <n v="0.62937062937062938"/>
    <n v="0.44262295081967212"/>
    <n v="74.897666626688505"/>
    <n v="138.62925868466749"/>
    <n v="0.54027315256048647"/>
    <n v="96.428571428571431"/>
    <n v="255.12601928122837"/>
    <n v="0.37796447300922725"/>
    <n v="36.446574183032631"/>
  </r>
  <r>
    <x v="5"/>
    <x v="37"/>
    <x v="2"/>
    <x v="7"/>
    <n v="320"/>
    <n v="404.71428571428572"/>
    <n v="280.35714285714283"/>
    <n v="2833"/>
    <n v="1537"/>
    <n v="1640"/>
    <n v="1840"/>
    <n v="1660"/>
    <n v="1669.25"/>
    <n v="1.443566878980892"/>
    <n v="1.8432010409889394"/>
    <n v="374.35608495574621"/>
    <n v="284.87230896811764"/>
    <n v="1.3141188987857835"/>
    <n v="404.71428571428572"/>
    <n v="550.05960715959816"/>
    <n v="0.73576441615873656"/>
    <n v="297.77437013967153"/>
  </r>
  <r>
    <x v="5"/>
    <x v="37"/>
    <x v="2"/>
    <x v="8"/>
    <n v="0"/>
    <n v="70"/>
    <n v="17.5"/>
    <n v="490"/>
    <n v="0"/>
    <n v="0"/>
    <n v="0"/>
    <n v="0"/>
    <n v="0"/>
    <n v="4"/>
    <s v=""/>
    <n v="21.8023681640625"/>
    <n v="22.01013343045879"/>
    <n v="0.99056047220010157"/>
    <n v="70"/>
    <n v="185.20259177452135"/>
    <n v="0.3779644730092272"/>
    <n v="26.457513110645905"/>
  </r>
  <r>
    <x v="5"/>
    <x v="37"/>
    <x v="2"/>
    <x v="9"/>
    <n v="840"/>
    <n v="413.28571428571428"/>
    <n v="264.60714285714283"/>
    <n v="2893"/>
    <n v="1616"/>
    <n v="1840"/>
    <n v="1060"/>
    <n v="1540"/>
    <n v="1514"/>
    <n v="1.561884194898097"/>
    <n v="1.7902227722772277"/>
    <n v="473.35071122189606"/>
    <n v="296.37517438131249"/>
    <n v="1.5971334718234163"/>
    <n v="413.28571428571428"/>
    <n v="427.4680160689274"/>
    <n v="0.96682254285680569"/>
    <n v="399.57394521210557"/>
  </r>
  <r>
    <x v="5"/>
    <x v="37"/>
    <x v="2"/>
    <x v="10"/>
    <n v="0"/>
    <n v="335.35714285714283"/>
    <n v="278.26785714285717"/>
    <n v="2347.5"/>
    <n v="2274"/>
    <n v="1320"/>
    <n v="1850"/>
    <n v="2435"/>
    <n v="1969.75"/>
    <n v="1.2051594686517357"/>
    <n v="1.0323218997361479"/>
    <n v="293.22133751360298"/>
    <n v="282.67041543235177"/>
    <n v="1.0373258802662928"/>
    <n v="335.35714285714283"/>
    <n v="521.62891617554737"/>
    <n v="0.64290366668300802"/>
    <n v="215.60233679119446"/>
  </r>
  <r>
    <x v="5"/>
    <x v="37"/>
    <x v="2"/>
    <x v="11"/>
    <n v="0"/>
    <n v="194.57142857142858"/>
    <n v="148.14285714285714"/>
    <n v="1362"/>
    <n v="1796"/>
    <n v="360"/>
    <n v="630"/>
    <n v="1380"/>
    <n v="1041.5"/>
    <n v="1.3134040501446482"/>
    <n v="0.75835189309576834"/>
    <n v="217.29361980288417"/>
    <n v="176.25599220125875"/>
    <n v="1.2328296875987421"/>
    <n v="194.57142857142858"/>
    <n v="279.87726902034348"/>
    <n v="0.69520268384956174"/>
    <n v="135.26657934330046"/>
  </r>
  <r>
    <x v="5"/>
    <x v="37"/>
    <x v="2"/>
    <x v="12"/>
    <n v="0"/>
    <n v="155.57142857142858"/>
    <n v="158.71428571428572"/>
    <n v="1089"/>
    <n v="665"/>
    <n v="920"/>
    <n v="1770"/>
    <n v="1515"/>
    <n v="1217.5"/>
    <n v="0.98019801980198018"/>
    <n v="1.6375939849624059"/>
    <n v="204.30017946921896"/>
    <n v="158.85189252425118"/>
    <n v="1.2861047874392142"/>
    <n v="155.57142857142858"/>
    <n v="304.69211626539624"/>
    <n v="0.51058567080193529"/>
    <n v="79.432542214758229"/>
  </r>
  <r>
    <x v="5"/>
    <x v="37"/>
    <x v="2"/>
    <x v="13"/>
    <n v="0"/>
    <n v="23.571428571428573"/>
    <n v="62.142857142857146"/>
    <n v="165"/>
    <n v="0"/>
    <n v="720"/>
    <n v="855"/>
    <n v="750"/>
    <n v="581.25"/>
    <n v="0.37931034482758619"/>
    <s v=""/>
    <n v="33.036442020519232"/>
    <n v="44.402779438822407"/>
    <n v="0.74401743399951858"/>
    <n v="23.571428571428573"/>
    <n v="62.364138046522491"/>
    <n v="0.37796447300922725"/>
    <n v="8.9091625780746426"/>
  </r>
  <r>
    <x v="5"/>
    <x v="37"/>
    <x v="2"/>
    <x v="14"/>
    <n v="0"/>
    <n v="0"/>
    <n v="65.714285714285708"/>
    <n v="0"/>
    <n v="0"/>
    <n v="0"/>
    <n v="1840"/>
    <n v="2320"/>
    <n v="1040"/>
    <n v="0"/>
    <s v=""/>
    <n v="0.649414176657378"/>
    <n v="42.293869124132357"/>
    <n v="1.5354806502837319E-2"/>
    <n v="0"/>
    <n v="0"/>
    <s v=""/>
    <s v=""/>
  </r>
  <r>
    <x v="5"/>
    <x v="37"/>
    <x v="2"/>
    <x v="15"/>
    <n v="240"/>
    <n v="293.21428571428572"/>
    <n v="269.58928571428572"/>
    <n v="2052.5"/>
    <n v="1796"/>
    <n v="2260"/>
    <n v="1440"/>
    <n v="0"/>
    <n v="1374"/>
    <n v="1.087633304630059"/>
    <n v="1.1428173719376391"/>
    <n v="325.29434111800515"/>
    <n v="255.826237920984"/>
    <n v="1.271544090870294"/>
    <n v="293.21428571428572"/>
    <n v="382.59724876416033"/>
    <n v="0.76637844799304389"/>
    <n v="224.71310921510323"/>
  </r>
  <r>
    <x v="5"/>
    <x v="37"/>
    <x v="2"/>
    <x v="16"/>
    <n v="240"/>
    <n v="341.85714285714283"/>
    <n v="178.67857142857142"/>
    <n v="2393"/>
    <n v="1650"/>
    <n v="0"/>
    <n v="960"/>
    <n v="1475"/>
    <n v="1021.25"/>
    <n v="1.9132520487707376"/>
    <n v="1.4503030303030302"/>
    <n v="337.37249236573933"/>
    <n v="219.23623092985798"/>
    <n v="1.5388537329565644"/>
    <n v="341.85714285714283"/>
    <n v="475.08330096641248"/>
    <n v="0.71957305626558221"/>
    <n v="245.99118909193402"/>
  </r>
  <r>
    <x v="5"/>
    <x v="37"/>
    <x v="2"/>
    <x v="17"/>
    <n v="0"/>
    <n v="171.14285714285714"/>
    <n v="119.60714285714286"/>
    <n v="1198"/>
    <n v="141"/>
    <n v="1290"/>
    <n v="720"/>
    <n v="840"/>
    <n v="747.75"/>
    <n v="1.4308748880262765"/>
    <n v="8.4964539007092199"/>
    <n v="113.38088640258343"/>
    <n v="117.09114917696378"/>
    <n v="0.96831303817188685"/>
    <n v="171.14285714285714"/>
    <n v="291.42890989709571"/>
    <n v="0.5872542199169194"/>
    <n v="100.50436506578134"/>
  </r>
  <r>
    <x v="5"/>
    <x v="37"/>
    <x v="2"/>
    <x v="18"/>
    <n v="0"/>
    <n v="93.571428571428569"/>
    <n v="60.392857142857146"/>
    <n v="655"/>
    <n v="316"/>
    <n v="0"/>
    <n v="720"/>
    <n v="360"/>
    <n v="349"/>
    <n v="1.549379065641632"/>
    <n v="2.0727848101265822"/>
    <n v="34.452180997910119"/>
    <n v="53.461597793443126"/>
    <n v="0.64442856966268147"/>
    <n v="93.571428571428569"/>
    <n v="222.23700347666161"/>
    <n v="0.42104342259661109"/>
    <n v="39.397634542968611"/>
  </r>
  <r>
    <x v="5"/>
    <x v="37"/>
    <x v="2"/>
    <x v="19"/>
    <n v="740"/>
    <n v="453.71428571428572"/>
    <n v="263.07142857142856"/>
    <n v="3176"/>
    <n v="300"/>
    <n v="1640"/>
    <n v="2250"/>
    <n v="1680"/>
    <n v="1467.5"/>
    <n v="1.7246809666033127"/>
    <n v="10.586666666666666"/>
    <n v="408.62791106244009"/>
    <n v="263.17696794006559"/>
    <n v="1.5526735270979284"/>
    <n v="453.71428571428572"/>
    <n v="567.72490823335511"/>
    <n v="0.79917981250136205"/>
    <n v="362.59929778633227"/>
  </r>
  <r>
    <x v="5"/>
    <x v="37"/>
    <x v="2"/>
    <x v="20"/>
    <n v="320"/>
    <n v="85"/>
    <n v="193.75"/>
    <n v="595"/>
    <n v="1710"/>
    <n v="800"/>
    <n v="2320"/>
    <n v="1060"/>
    <n v="1472.5"/>
    <n v="0.43870967741935485"/>
    <n v="0.34795321637426901"/>
    <n v="179.21239294648228"/>
    <n v="163.06724969114987"/>
    <n v="1.0990091099586912"/>
    <n v="85"/>
    <n v="145.74521147079471"/>
    <n v="0.58320955551279163"/>
    <n v="49.572812218587288"/>
  </r>
  <r>
    <x v="5"/>
    <x v="37"/>
    <x v="2"/>
    <x v="21"/>
    <n v="0"/>
    <n v="107.14285714285714"/>
    <n v="115.62142857142858"/>
    <n v="750"/>
    <n v="1365"/>
    <n v="0"/>
    <n v="1122.4000000000001"/>
    <n v="2142.4"/>
    <n v="1157.45"/>
    <n v="0.92666954963859871"/>
    <n v="0.5494505494505495"/>
    <n v="63.799816028263081"/>
    <n v="112.44729937885701"/>
    <n v="0.56737526272915617"/>
    <n v="107.14285714285714"/>
    <n v="283.4733547569204"/>
    <n v="0.37796447300922725"/>
    <n v="40.496193536702918"/>
  </r>
  <r>
    <x v="5"/>
    <x v="38"/>
    <x v="3"/>
    <x v="0"/>
    <n v="360"/>
    <n v="238.57142857142858"/>
    <n v="158.57142857142858"/>
    <n v="1670"/>
    <n v="1250"/>
    <n v="800"/>
    <n v="720"/>
    <n v="2020"/>
    <n v="1197.5"/>
    <n v="1.5045045045045045"/>
    <n v="1.3360000000000001"/>
    <n v="268.04350228446361"/>
    <n v="198.71941266289568"/>
    <n v="1.348854139072805"/>
    <n v="238.57142857142858"/>
    <n v="341.48833906048054"/>
    <n v="0.69862247486341111"/>
    <n v="166.67136186027093"/>
  </r>
  <r>
    <x v="5"/>
    <x v="38"/>
    <x v="3"/>
    <x v="1"/>
    <n v="0"/>
    <n v="42.285714285714285"/>
    <n v="123.75"/>
    <n v="296"/>
    <n v="2059"/>
    <n v="300"/>
    <n v="810"/>
    <n v="1975"/>
    <n v="1286"/>
    <n v="0.34170274170274167"/>
    <n v="0.14375910636231179"/>
    <n v="74.390392122849121"/>
    <n v="137.88884389683159"/>
    <n v="0.53949536467582537"/>
    <n v="42.285714285714285"/>
    <n v="77.351393621822325"/>
    <n v="0.54667036113729006"/>
    <n v="23.116346699519692"/>
  </r>
  <r>
    <x v="5"/>
    <x v="38"/>
    <x v="3"/>
    <x v="2"/>
    <n v="560"/>
    <n v="125.71428571428571"/>
    <n v="112.82142857142857"/>
    <n v="880"/>
    <n v="1069"/>
    <n v="490"/>
    <n v="720"/>
    <n v="600"/>
    <n v="719.75"/>
    <n v="1.1142766698322253"/>
    <n v="0.82319925163704399"/>
    <n v="233.85912236966774"/>
    <n v="128.61481967682425"/>
    <n v="1.8182906367811671"/>
    <n v="125.71428571428571"/>
    <n v="225.59972982084463"/>
    <n v="0.55724484162334376"/>
    <n v="70.053637232648924"/>
  </r>
  <r>
    <x v="5"/>
    <x v="38"/>
    <x v="3"/>
    <x v="3"/>
    <n v="175"/>
    <n v="103.28571428571429"/>
    <n v="229.5"/>
    <n v="723"/>
    <n v="3353"/>
    <n v="490"/>
    <n v="1860"/>
    <n v="1480"/>
    <n v="1795.75"/>
    <n v="0.450046685340803"/>
    <n v="0.2156277960035789"/>
    <n v="198.19033937778016"/>
    <n v="232.24923538231866"/>
    <n v="0.8533519563650136"/>
    <n v="103.28571428571429"/>
    <n v="157.44492612308841"/>
    <n v="0.65601170408608056"/>
    <n v="67.756637436319465"/>
  </r>
  <r>
    <x v="5"/>
    <x v="38"/>
    <x v="3"/>
    <x v="4"/>
    <n v="525"/>
    <n v="221.28571428571428"/>
    <n v="131.53571428571428"/>
    <n v="1549"/>
    <n v="264"/>
    <n v="730"/>
    <n v="1140"/>
    <n v="1440"/>
    <n v="893.5"/>
    <n v="1.6823241922345915"/>
    <n v="5.8674242424242422"/>
    <n v="287.57854856755978"/>
    <n v="156.59144717176622"/>
    <n v="1.8364895002989079"/>
    <n v="221.28571428571428"/>
    <n v="232.15994076334121"/>
    <n v="0.95316062520574174"/>
    <n v="210.92082977767055"/>
  </r>
  <r>
    <x v="5"/>
    <x v="38"/>
    <x v="3"/>
    <x v="5"/>
    <n v="0"/>
    <n v="141.28571428571428"/>
    <n v="102.71428571428571"/>
    <n v="989"/>
    <n v="1167"/>
    <n v="0"/>
    <n v="720"/>
    <n v="1640"/>
    <n v="881.75"/>
    <n v="1.3755215577190543"/>
    <n v="0.84747215081405314"/>
    <n v="146.32375009413369"/>
    <n v="133.39990299168514"/>
    <n v="1.0968804835132009"/>
    <n v="141.28571428571428"/>
    <n v="287.42228763366882"/>
    <n v="0.49156144239513033"/>
    <n v="69.450609504111981"/>
  </r>
  <r>
    <x v="5"/>
    <x v="38"/>
    <x v="3"/>
    <x v="6"/>
    <n v="0"/>
    <n v="0"/>
    <n v="153.21428571428572"/>
    <n v="0"/>
    <n v="2120"/>
    <n v="1180"/>
    <n v="990"/>
    <n v="675"/>
    <n v="1241.25"/>
    <n v="0"/>
    <n v="0"/>
    <n v="56.173249970016379"/>
    <n v="129.06862015469042"/>
    <n v="0.43522003956261412"/>
    <n v="0"/>
    <n v="0"/>
    <s v=""/>
    <s v=""/>
  </r>
  <r>
    <x v="5"/>
    <x v="38"/>
    <x v="3"/>
    <x v="7"/>
    <n v="475"/>
    <n v="266.85714285714283"/>
    <n v="257.32142857142856"/>
    <n v="1868"/>
    <n v="2917"/>
    <n v="1280"/>
    <n v="1140"/>
    <n v="1720"/>
    <n v="1764.25"/>
    <n v="1.03705759888966"/>
    <n v="0.64038395611930066"/>
    <n v="399.51706371680967"/>
    <n v="297.98456352204056"/>
    <n v="1.3407307378432682"/>
    <n v="266.85714285714283"/>
    <n v="320.28239028052968"/>
    <n v="0.83319330364497213"/>
    <n v="222.34358445840112"/>
  </r>
  <r>
    <x v="5"/>
    <x v="38"/>
    <x v="3"/>
    <x v="8"/>
    <n v="0"/>
    <n v="0"/>
    <n v="17.5"/>
    <n v="0"/>
    <n v="490"/>
    <n v="0"/>
    <n v="0"/>
    <n v="0"/>
    <n v="122.5"/>
    <n v="0"/>
    <n v="0"/>
    <n v="16.351776123046875"/>
    <n v="20.492193193875426"/>
    <n v="0.79795149149452616"/>
    <n v="0"/>
    <n v="0"/>
    <s v=""/>
    <s v=""/>
  </r>
  <r>
    <x v="5"/>
    <x v="38"/>
    <x v="3"/>
    <x v="9"/>
    <n v="570"/>
    <n v="363.28571428571428"/>
    <n v="247.10714285714286"/>
    <n v="2543"/>
    <n v="2416"/>
    <n v="1960"/>
    <n v="0"/>
    <n v="1540"/>
    <n v="1479"/>
    <n v="1.4701546466252349"/>
    <n v="1.052566225165563"/>
    <n v="497.51303341642205"/>
    <n v="315.24585201018749"/>
    <n v="1.5781747174276679"/>
    <n v="363.28571428571428"/>
    <n v="375.6490890382114"/>
    <n v="0.96708796823079879"/>
    <n v="351.32924331584587"/>
  </r>
  <r>
    <x v="5"/>
    <x v="38"/>
    <x v="3"/>
    <x v="10"/>
    <n v="250"/>
    <n v="185"/>
    <n v="250.05357142857142"/>
    <n v="1295"/>
    <n v="3256.5"/>
    <n v="1220"/>
    <n v="1230"/>
    <n v="2435"/>
    <n v="2035.375"/>
    <n v="0.73984146254374061"/>
    <n v="0.39766620604943959"/>
    <n v="282.41600313520223"/>
    <n v="280.41728333356889"/>
    <n v="1.0071276626671253"/>
    <n v="185"/>
    <n v="301.73111650386124"/>
    <n v="0.61312867609937927"/>
    <n v="113.42880507838517"/>
  </r>
  <r>
    <x v="5"/>
    <x v="38"/>
    <x v="3"/>
    <x v="11"/>
    <n v="0"/>
    <n v="129.57142857142858"/>
    <n v="148.14285714285714"/>
    <n v="907"/>
    <n v="2251"/>
    <n v="0"/>
    <n v="990"/>
    <n v="960"/>
    <n v="1050.25"/>
    <n v="0.87463837994214089"/>
    <n v="0.40293203020879609"/>
    <n v="162.97021485216311"/>
    <n v="164.10040653220642"/>
    <n v="0.99311280389898671"/>
    <n v="129.57142857142858"/>
    <n v="261.54913951483837"/>
    <n v="0.49539994209798444"/>
    <n v="64.189678211838853"/>
  </r>
  <r>
    <x v="5"/>
    <x v="38"/>
    <x v="3"/>
    <x v="12"/>
    <n v="0"/>
    <n v="155.57142857142858"/>
    <n v="150.14285714285714"/>
    <n v="1089"/>
    <n v="665"/>
    <n v="920"/>
    <n v="1530"/>
    <n v="1755"/>
    <n v="1217.5"/>
    <n v="1.0361560418648907"/>
    <n v="1.6375939849624059"/>
    <n v="153.22513460191422"/>
    <n v="147.8965895915442"/>
    <n v="1.0360288565482558"/>
    <n v="155.57142857142858"/>
    <n v="304.69211626539624"/>
    <n v="0.51058567080193529"/>
    <n v="79.432542214758229"/>
  </r>
  <r>
    <x v="5"/>
    <x v="38"/>
    <x v="3"/>
    <x v="13"/>
    <n v="275"/>
    <n v="62.857142857142854"/>
    <n v="63.928571428571431"/>
    <n v="440"/>
    <n v="0"/>
    <n v="420"/>
    <n v="930"/>
    <n v="975"/>
    <n v="581.25"/>
    <n v="0.98324022346368711"/>
    <s v=""/>
    <n v="93.52733151538942"/>
    <n v="60.306036029248446"/>
    <n v="1.5508784472258903"/>
    <n v="62.857142857142854"/>
    <n v="111.94705381180363"/>
    <n v="0.56148992507487705"/>
    <n v="35.293652433277984"/>
  </r>
  <r>
    <x v="5"/>
    <x v="38"/>
    <x v="3"/>
    <x v="14"/>
    <n v="0"/>
    <n v="0"/>
    <n v="25.714285714285715"/>
    <n v="0"/>
    <n v="0"/>
    <n v="0"/>
    <n v="720"/>
    <n v="2320"/>
    <n v="760"/>
    <n v="0"/>
    <s v=""/>
    <n v="0.4870606324930335"/>
    <n v="39.377050563847362"/>
    <n v="1.2369149682841175E-2"/>
    <n v="0"/>
    <n v="0"/>
    <s v=""/>
    <s v=""/>
  </r>
  <r>
    <x v="5"/>
    <x v="38"/>
    <x v="3"/>
    <x v="15"/>
    <n v="0"/>
    <n v="178.21428571428572"/>
    <n v="261.01785714285717"/>
    <n v="1247.5"/>
    <n v="2341"/>
    <n v="2100"/>
    <n v="1620"/>
    <n v="240"/>
    <n v="1575.25"/>
    <n v="0.68276664158171985"/>
    <n v="0.53289192652712514"/>
    <n v="243.97075583850386"/>
    <n v="238.18304909884716"/>
    <n v="1.0242994065344035"/>
    <n v="178.21428571428572"/>
    <n v="318.78909657520927"/>
    <n v="0.55903507249420969"/>
    <n v="99.628036133789522"/>
  </r>
  <r>
    <x v="5"/>
    <x v="38"/>
    <x v="3"/>
    <x v="16"/>
    <n v="595"/>
    <n v="269.71428571428572"/>
    <n v="165.64285714285714"/>
    <n v="1888"/>
    <n v="2750"/>
    <n v="0"/>
    <n v="0"/>
    <n v="1475"/>
    <n v="1056.25"/>
    <n v="1.6282880551962053"/>
    <n v="0.68654545454545457"/>
    <n v="401.77936927430449"/>
    <n v="245.15097362435054"/>
    <n v="1.6389058682261592"/>
    <n v="269.71428571428572"/>
    <n v="366.76364518388601"/>
    <n v="0.73538991461124181"/>
    <n v="198.34516554086065"/>
  </r>
  <r>
    <x v="5"/>
    <x v="38"/>
    <x v="3"/>
    <x v="17"/>
    <n v="0"/>
    <n v="61.857142857142854"/>
    <n v="119.60714285714286"/>
    <n v="433"/>
    <n v="906"/>
    <n v="1290"/>
    <n v="720"/>
    <n v="420"/>
    <n v="834"/>
    <n v="0.51716930426993124"/>
    <n v="0.47792494481236203"/>
    <n v="85.035664801937571"/>
    <n v="109.01589750958696"/>
    <n v="0.78002994741624221"/>
    <n v="61.857142857142854"/>
    <n v="130.7700635612353"/>
    <n v="0.47302219768500148"/>
    <n v="29.259801656800803"/>
  </r>
  <r>
    <x v="5"/>
    <x v="38"/>
    <x v="3"/>
    <x v="18"/>
    <n v="0"/>
    <n v="8.5714285714285712"/>
    <n v="60.392857142857146"/>
    <n v="60"/>
    <n v="791"/>
    <n v="120"/>
    <n v="720"/>
    <n v="360"/>
    <n v="497.75"/>
    <n v="0.14192785334121821"/>
    <n v="7.5853350189633378E-2"/>
    <n v="25.839135748432589"/>
    <n v="49.774591049067737"/>
    <n v="0.51912301445049336"/>
    <n v="8.5714285714285712"/>
    <n v="22.677868380553633"/>
    <n v="0.3779644730092272"/>
    <n v="3.239695482936233"/>
  </r>
  <r>
    <x v="5"/>
    <x v="38"/>
    <x v="3"/>
    <x v="19"/>
    <n v="440"/>
    <n v="294.42857142857144"/>
    <n v="246.64285714285714"/>
    <n v="2061"/>
    <n v="1795"/>
    <n v="1250"/>
    <n v="1800"/>
    <n v="1680"/>
    <n v="1631.25"/>
    <n v="1.1937445699391833"/>
    <n v="1.1481894150417826"/>
    <n v="416.47093329683008"/>
    <n v="275.37165980626799"/>
    <n v="1.512395769375213"/>
    <n v="294.42857142857144"/>
    <n v="301.0049042473434"/>
    <n v="0.9781520741822598"/>
    <n v="287.99591784137681"/>
  </r>
  <r>
    <x v="5"/>
    <x v="38"/>
    <x v="3"/>
    <x v="20"/>
    <n v="490"/>
    <n v="155"/>
    <n v="175.53571428571428"/>
    <n v="1085"/>
    <n v="1650"/>
    <n v="860"/>
    <n v="1320"/>
    <n v="1420"/>
    <n v="1312.5"/>
    <n v="0.88301119023397767"/>
    <n v="0.65757575757575759"/>
    <n v="256.90929470986168"/>
    <n v="185.61433591934644"/>
    <n v="1.3841026526178155"/>
    <n v="155"/>
    <n v="204.10373179668551"/>
    <n v="0.75941776583683751"/>
    <n v="117.70975370470981"/>
  </r>
  <r>
    <x v="5"/>
    <x v="38"/>
    <x v="3"/>
    <x v="21"/>
    <n v="0"/>
    <n v="0"/>
    <n v="75.535714285714292"/>
    <n v="0"/>
    <n v="2115"/>
    <n v="0"/>
    <n v="0"/>
    <n v="2142.4"/>
    <n v="1064.3499999999999"/>
    <n v="0"/>
    <n v="0"/>
    <n v="47.84986202119731"/>
    <n v="104.69231321479791"/>
    <n v="0.45705229497626471"/>
    <n v="0"/>
    <n v="0"/>
    <s v=""/>
    <s v=""/>
  </r>
  <r>
    <x v="5"/>
    <x v="39"/>
    <x v="4"/>
    <x v="0"/>
    <n v="0"/>
    <n v="178.57142857142858"/>
    <n v="158.57142857142858"/>
    <n v="1250"/>
    <n v="1670"/>
    <n v="800"/>
    <n v="720"/>
    <n v="2020"/>
    <n v="1302.5"/>
    <n v="1.1261261261261262"/>
    <n v="0.74850299401197606"/>
    <n v="201.03262671334772"/>
    <n v="185.01462558269597"/>
    <n v="1.0865769453642042"/>
    <n v="178.57142857142858"/>
    <n v="341.19537762737309"/>
    <n v="0.52337001108628833"/>
    <n v="93.458930551122918"/>
  </r>
  <r>
    <x v="5"/>
    <x v="39"/>
    <x v="4"/>
    <x v="1"/>
    <n v="0"/>
    <n v="42.285714285714285"/>
    <n v="123.75"/>
    <n v="296"/>
    <n v="2059"/>
    <n v="300"/>
    <n v="810"/>
    <n v="1975"/>
    <n v="1286"/>
    <n v="0.34170274170274167"/>
    <n v="0.14375910636231179"/>
    <n v="55.792794092136845"/>
    <n v="128.3792684556708"/>
    <n v="0.43459348821108157"/>
    <n v="42.285714285714285"/>
    <n v="77.351393621822325"/>
    <n v="0.54667036113729006"/>
    <n v="23.116346699519692"/>
  </r>
  <r>
    <x v="5"/>
    <x v="39"/>
    <x v="4"/>
    <x v="2"/>
    <n v="0"/>
    <n v="125.71428571428571"/>
    <n v="112.82142857142857"/>
    <n v="880"/>
    <n v="1069"/>
    <n v="490"/>
    <n v="720"/>
    <n v="600"/>
    <n v="719.75"/>
    <n v="1.1142766698322253"/>
    <n v="0.82319925163704399"/>
    <n v="175.39434177725082"/>
    <n v="119.74483211290534"/>
    <n v="1.4647341240737179"/>
    <n v="125.71428571428571"/>
    <n v="225.59972982084463"/>
    <n v="0.55724484162334376"/>
    <n v="70.053637232648924"/>
  </r>
  <r>
    <x v="5"/>
    <x v="39"/>
    <x v="4"/>
    <x v="3"/>
    <n v="0"/>
    <n v="103.28571428571429"/>
    <n v="229.5"/>
    <n v="723"/>
    <n v="3353"/>
    <n v="490"/>
    <n v="1860"/>
    <n v="1480"/>
    <n v="1795.75"/>
    <n v="0.450046685340803"/>
    <n v="0.2156277960035789"/>
    <n v="148.64275453333511"/>
    <n v="216.2320467352622"/>
    <n v="0.68742240929403864"/>
    <n v="103.28571428571429"/>
    <n v="157.44492612308841"/>
    <n v="0.65601170408608056"/>
    <n v="67.756637436319465"/>
  </r>
  <r>
    <x v="5"/>
    <x v="39"/>
    <x v="4"/>
    <x v="4"/>
    <n v="0"/>
    <n v="221.28571428571428"/>
    <n v="131.53571428571428"/>
    <n v="1549"/>
    <n v="264"/>
    <n v="730"/>
    <n v="1140"/>
    <n v="1440"/>
    <n v="893.5"/>
    <n v="1.6823241922345915"/>
    <n v="5.8674242424242422"/>
    <n v="215.68391142566983"/>
    <n v="145.79203702198924"/>
    <n v="1.4793943196852313"/>
    <n v="221.28571428571428"/>
    <n v="232.15994076334121"/>
    <n v="0.95316062520574174"/>
    <n v="210.92082977767055"/>
  </r>
  <r>
    <x v="5"/>
    <x v="39"/>
    <x v="4"/>
    <x v="5"/>
    <n v="0"/>
    <n v="141.28571428571428"/>
    <n v="102.71428571428571"/>
    <n v="989"/>
    <n v="1167"/>
    <n v="0"/>
    <n v="720"/>
    <n v="1640"/>
    <n v="881.75"/>
    <n v="1.3755215577190543"/>
    <n v="0.84747215081405314"/>
    <n v="109.74281257060026"/>
    <n v="124.19990968191375"/>
    <n v="0.88359816727452289"/>
    <n v="141.28571428571428"/>
    <n v="287.42228763366882"/>
    <n v="0.49156144239513033"/>
    <n v="69.450609504111981"/>
  </r>
  <r>
    <x v="5"/>
    <x v="39"/>
    <x v="4"/>
    <x v="6"/>
    <n v="0"/>
    <n v="0"/>
    <n v="153.21428571428572"/>
    <n v="0"/>
    <n v="2120"/>
    <n v="1180"/>
    <n v="990"/>
    <n v="675"/>
    <n v="1241.25"/>
    <n v="0"/>
    <n v="0"/>
    <n v="42.129937477512286"/>
    <n v="120.16733600609108"/>
    <n v="0.35059392075877249"/>
    <n v="0"/>
    <n v="0"/>
    <s v=""/>
    <s v=""/>
  </r>
  <r>
    <x v="5"/>
    <x v="39"/>
    <x v="4"/>
    <x v="7"/>
    <n v="0"/>
    <n v="266.85714285714283"/>
    <n v="257.32142857142856"/>
    <n v="1868"/>
    <n v="2917"/>
    <n v="1280"/>
    <n v="1140"/>
    <n v="1720"/>
    <n v="1764.25"/>
    <n v="1.03705759888966"/>
    <n v="0.64038395611930066"/>
    <n v="299.63779778760727"/>
    <n v="277.43390396879636"/>
    <n v="1.080033094373744"/>
    <n v="266.85714285714283"/>
    <n v="320.28239028052968"/>
    <n v="0.83319330364497213"/>
    <n v="222.34358445840112"/>
  </r>
  <r>
    <x v="5"/>
    <x v="39"/>
    <x v="4"/>
    <x v="8"/>
    <n v="0"/>
    <n v="0"/>
    <n v="17.5"/>
    <n v="0"/>
    <n v="490"/>
    <n v="0"/>
    <n v="0"/>
    <n v="0"/>
    <n v="122.5"/>
    <n v="0"/>
    <n v="0"/>
    <n v="12.263832092285156"/>
    <n v="19.078938490849534"/>
    <n v="0.64279425703725723"/>
    <n v="0"/>
    <n v="0"/>
    <s v=""/>
    <s v=""/>
  </r>
  <r>
    <x v="5"/>
    <x v="39"/>
    <x v="4"/>
    <x v="9"/>
    <n v="0"/>
    <n v="363.28571428571428"/>
    <n v="247.10714285714286"/>
    <n v="2543"/>
    <n v="2416"/>
    <n v="1960"/>
    <n v="0"/>
    <n v="1540"/>
    <n v="1479"/>
    <n v="1.4701546466252349"/>
    <n v="1.052566225165563"/>
    <n v="373.13477506231652"/>
    <n v="293.5047587681056"/>
    <n v="1.2713074112611769"/>
    <n v="363.28571428571428"/>
    <n v="375.6490890382114"/>
    <n v="0.96708796823079879"/>
    <n v="351.32924331584587"/>
  </r>
  <r>
    <x v="5"/>
    <x v="39"/>
    <x v="4"/>
    <x v="10"/>
    <n v="0"/>
    <n v="185"/>
    <n v="250.05357142857142"/>
    <n v="1295"/>
    <n v="3256.5"/>
    <n v="1220"/>
    <n v="1230"/>
    <n v="2435"/>
    <n v="2035.375"/>
    <n v="0.73984146254374061"/>
    <n v="0.39766620604943959"/>
    <n v="211.81200235140167"/>
    <n v="261.07816034504691"/>
    <n v="0.81129728381518418"/>
    <n v="185"/>
    <n v="301.73111650386124"/>
    <n v="0.61312867609937927"/>
    <n v="113.42880507838517"/>
  </r>
  <r>
    <x v="5"/>
    <x v="39"/>
    <x v="4"/>
    <x v="11"/>
    <n v="0"/>
    <n v="129.57142857142858"/>
    <n v="148.14285714285714"/>
    <n v="907"/>
    <n v="2251"/>
    <n v="0"/>
    <n v="990"/>
    <n v="960"/>
    <n v="1050.25"/>
    <n v="0.87463837994214089"/>
    <n v="0.40293203020879609"/>
    <n v="122.22766113912233"/>
    <n v="152.78313711619219"/>
    <n v="0.80000753647418366"/>
    <n v="129.57142857142858"/>
    <n v="261.54913951483837"/>
    <n v="0.49539994209798444"/>
    <n v="64.189678211838853"/>
  </r>
  <r>
    <x v="5"/>
    <x v="39"/>
    <x v="4"/>
    <x v="12"/>
    <n v="0"/>
    <n v="155.57142857142858"/>
    <n v="150.14285714285714"/>
    <n v="1089"/>
    <n v="665"/>
    <n v="920"/>
    <n v="1530"/>
    <n v="1755"/>
    <n v="1217.5"/>
    <n v="1.0361560418648907"/>
    <n v="1.6375939849624059"/>
    <n v="114.91885095143567"/>
    <n v="137.69682479212736"/>
    <n v="0.83457880110831728"/>
    <n v="155.57142857142858"/>
    <n v="304.69211626539624"/>
    <n v="0.51058567080193529"/>
    <n v="79.432542214758229"/>
  </r>
  <r>
    <x v="5"/>
    <x v="39"/>
    <x v="4"/>
    <x v="13"/>
    <n v="0"/>
    <n v="62.857142857142854"/>
    <n v="63.928571428571431"/>
    <n v="440"/>
    <n v="0"/>
    <n v="420"/>
    <n v="930"/>
    <n v="975"/>
    <n v="581.25"/>
    <n v="0.98324022346368711"/>
    <s v=""/>
    <n v="70.145498636542072"/>
    <n v="56.14699906171407"/>
    <n v="1.2493187491541895"/>
    <n v="62.857142857142854"/>
    <n v="111.94705381180363"/>
    <n v="0.56148992507487705"/>
    <n v="35.293652433277984"/>
  </r>
  <r>
    <x v="5"/>
    <x v="39"/>
    <x v="4"/>
    <x v="14"/>
    <n v="0"/>
    <n v="0"/>
    <n v="25.714285714285715"/>
    <n v="0"/>
    <n v="0"/>
    <n v="0"/>
    <n v="720"/>
    <n v="2320"/>
    <n v="760"/>
    <n v="0"/>
    <s v=""/>
    <n v="0.36529547436977511"/>
    <n v="36.661391904271682"/>
    <n v="9.9640372445109465E-3"/>
    <n v="0"/>
    <n v="0"/>
    <s v=""/>
    <s v=""/>
  </r>
  <r>
    <x v="5"/>
    <x v="39"/>
    <x v="4"/>
    <x v="15"/>
    <n v="0"/>
    <n v="178.21428571428572"/>
    <n v="261.01785714285717"/>
    <n v="1247.5"/>
    <n v="2341"/>
    <n v="2100"/>
    <n v="1620"/>
    <n v="240"/>
    <n v="1575.25"/>
    <n v="0.68276664158171985"/>
    <n v="0.53289192652712514"/>
    <n v="182.97806687887788"/>
    <n v="221.75663191961632"/>
    <n v="0.82513007748604728"/>
    <n v="178.21428571428572"/>
    <n v="318.78909657520927"/>
    <n v="0.55903507249420969"/>
    <n v="99.628036133789522"/>
  </r>
  <r>
    <x v="5"/>
    <x v="39"/>
    <x v="4"/>
    <x v="16"/>
    <n v="0"/>
    <n v="269.71428571428572"/>
    <n v="165.64285714285714"/>
    <n v="1888"/>
    <n v="2750"/>
    <n v="0"/>
    <n v="0"/>
    <n v="1475"/>
    <n v="1056.25"/>
    <n v="1.6282880551962053"/>
    <n v="0.68654545454545457"/>
    <n v="301.33452695572839"/>
    <n v="228.24400992611947"/>
    <n v="1.3202297271821839"/>
    <n v="269.71428571428572"/>
    <n v="366.76364518388601"/>
    <n v="0.73538991461124181"/>
    <n v="198.34516554086065"/>
  </r>
  <r>
    <x v="5"/>
    <x v="39"/>
    <x v="4"/>
    <x v="17"/>
    <n v="0"/>
    <n v="61.857142857142854"/>
    <n v="119.60714285714286"/>
    <n v="433"/>
    <n v="906"/>
    <n v="1290"/>
    <n v="720"/>
    <n v="420"/>
    <n v="834"/>
    <n v="0.51716930426993124"/>
    <n v="0.47792494481236203"/>
    <n v="63.776748601453178"/>
    <n v="101.4975597503051"/>
    <n v="0.62835745764086182"/>
    <n v="61.857142857142854"/>
    <n v="130.7700635612353"/>
    <n v="0.47302219768500148"/>
    <n v="29.259801656800803"/>
  </r>
  <r>
    <x v="5"/>
    <x v="39"/>
    <x v="4"/>
    <x v="18"/>
    <n v="0"/>
    <n v="8.5714285714285712"/>
    <n v="60.392857142857146"/>
    <n v="60"/>
    <n v="791"/>
    <n v="120"/>
    <n v="720"/>
    <n v="360"/>
    <n v="497.75"/>
    <n v="0.14192785334121821"/>
    <n v="7.5853350189633378E-2"/>
    <n v="19.37935181132444"/>
    <n v="46.341860631890654"/>
    <n v="0.41818242830734181"/>
    <n v="8.5714285714285712"/>
    <n v="22.677868380553633"/>
    <n v="0.3779644730092272"/>
    <n v="3.239695482936233"/>
  </r>
  <r>
    <x v="5"/>
    <x v="39"/>
    <x v="4"/>
    <x v="19"/>
    <n v="0"/>
    <n v="294.42857142857144"/>
    <n v="246.64285714285714"/>
    <n v="2061"/>
    <n v="1795"/>
    <n v="1250"/>
    <n v="1800"/>
    <n v="1680"/>
    <n v="1631.25"/>
    <n v="1.1937445699391833"/>
    <n v="1.1481894150417826"/>
    <n v="312.35319997262258"/>
    <n v="256.38051085411155"/>
    <n v="1.2183188142189216"/>
    <n v="294.42857142857144"/>
    <n v="301.0049042473434"/>
    <n v="0.9781520741822598"/>
    <n v="287.99591784137681"/>
  </r>
  <r>
    <x v="5"/>
    <x v="39"/>
    <x v="4"/>
    <x v="20"/>
    <n v="0"/>
    <n v="155"/>
    <n v="175.53571428571428"/>
    <n v="1085"/>
    <n v="1650"/>
    <n v="860"/>
    <n v="1320"/>
    <n v="1420"/>
    <n v="1312.5"/>
    <n v="0.88301119023397767"/>
    <n v="0.65757575757575759"/>
    <n v="192.68197103239626"/>
    <n v="172.81334723525359"/>
    <n v="1.1149715812754624"/>
    <n v="155"/>
    <n v="204.10373179668551"/>
    <n v="0.75941776583683751"/>
    <n v="117.70975370470981"/>
  </r>
  <r>
    <x v="5"/>
    <x v="39"/>
    <x v="4"/>
    <x v="21"/>
    <n v="0"/>
    <n v="0"/>
    <n v="75.535714285714292"/>
    <n v="0"/>
    <n v="2115"/>
    <n v="0"/>
    <n v="0"/>
    <n v="2142.4"/>
    <n v="1064.3499999999999"/>
    <n v="0"/>
    <n v="0"/>
    <n v="35.887396515897983"/>
    <n v="97.472153682742871"/>
    <n v="0.36818101539754661"/>
    <n v="0"/>
    <n v="0"/>
    <s v=""/>
    <s v=""/>
  </r>
  <r>
    <x v="5"/>
    <x v="40"/>
    <x v="5"/>
    <x v="0"/>
    <n v="0"/>
    <n v="178.57142857142858"/>
    <n v="158.57142857142858"/>
    <n v="1250"/>
    <n v="1670"/>
    <n v="800"/>
    <n v="720"/>
    <n v="2020"/>
    <n v="1302.5"/>
    <n v="1.1261261261261262"/>
    <n v="0.74850299401197606"/>
    <n v="150.77447003501078"/>
    <n v="172.25499623216521"/>
    <n v="0.87529809487671995"/>
    <n v="178.57142857142858"/>
    <n v="341.19537762737309"/>
    <n v="0.52337001108628833"/>
    <n v="93.458930551122918"/>
  </r>
  <r>
    <x v="5"/>
    <x v="40"/>
    <x v="5"/>
    <x v="1"/>
    <n v="422"/>
    <n v="74.571428571428569"/>
    <n v="138.82142857142858"/>
    <n v="522"/>
    <n v="2188"/>
    <n v="367"/>
    <n v="810"/>
    <n v="1975"/>
    <n v="1335"/>
    <n v="0.5371751993825572"/>
    <n v="0.23857404021937842"/>
    <n v="147.34459556910264"/>
    <n v="148.62897407941765"/>
    <n v="0.99135849171892476"/>
    <n v="74.571428571428569"/>
    <n v="157.66933451885643"/>
    <n v="0.47296088867876979"/>
    <n v="35.269369127188263"/>
  </r>
  <r>
    <x v="5"/>
    <x v="40"/>
    <x v="5"/>
    <x v="2"/>
    <n v="314"/>
    <n v="170.57142857142858"/>
    <n v="124.03571428571429"/>
    <n v="1194"/>
    <n v="1069"/>
    <n v="490"/>
    <n v="720"/>
    <n v="600"/>
    <n v="719.75"/>
    <n v="1.3751799596890297"/>
    <n v="1.116931711880262"/>
    <n v="210.04575633293811"/>
    <n v="133.14174024304981"/>
    <n v="1.5776101164781253"/>
    <n v="170.57142857142858"/>
    <n v="227.64508717362148"/>
    <n v="0.74928666675479949"/>
    <n v="127.80689715789009"/>
  </r>
  <r>
    <x v="5"/>
    <x v="40"/>
    <x v="5"/>
    <x v="3"/>
    <n v="224"/>
    <n v="117"/>
    <n v="237.5"/>
    <n v="819"/>
    <n v="3327"/>
    <n v="644"/>
    <n v="1860"/>
    <n v="1480"/>
    <n v="1827.75"/>
    <n v="0.49263157894736842"/>
    <n v="0.24616771866546439"/>
    <n v="167.48206590000132"/>
    <n v="216.76776765007168"/>
    <n v="0.77263362406521485"/>
    <n v="117"/>
    <n v="164.00101625701387"/>
    <n v="0.71341021336504207"/>
    <n v="83.468994963709918"/>
  </r>
  <r>
    <x v="5"/>
    <x v="40"/>
    <x v="5"/>
    <x v="4"/>
    <n v="272"/>
    <n v="232.42857142857142"/>
    <n v="141.25"/>
    <n v="1627"/>
    <n v="334"/>
    <n v="854"/>
    <n v="1140"/>
    <n v="1440"/>
    <n v="942"/>
    <n v="1.6455120101137799"/>
    <n v="4.8712574850299397"/>
    <n v="229.76293356925237"/>
    <n v="154.4960344687486"/>
    <n v="1.487176899778154"/>
    <n v="232.42857142857142"/>
    <n v="232.5036610054826"/>
    <n v="0.9996770391632267"/>
    <n v="232.35350610265283"/>
  </r>
  <r>
    <x v="5"/>
    <x v="40"/>
    <x v="5"/>
    <x v="5"/>
    <n v="505"/>
    <n v="181.42857142857142"/>
    <n v="120.75"/>
    <n v="1270"/>
    <n v="1300"/>
    <n v="91"/>
    <n v="720"/>
    <n v="1640"/>
    <n v="937.75"/>
    <n v="1.5025140490978999"/>
    <n v="0.97692307692307689"/>
    <n v="208.55710942795019"/>
    <n v="150.46198487626452"/>
    <n v="1.3861116454063886"/>
    <n v="181.42857142857142"/>
    <n v="318.80916817790188"/>
    <n v="0.56908203884315722"/>
    <n v="103.24774133297281"/>
  </r>
  <r>
    <x v="5"/>
    <x v="40"/>
    <x v="5"/>
    <x v="6"/>
    <n v="0"/>
    <n v="0"/>
    <n v="153.21428571428572"/>
    <n v="0"/>
    <n v="1940"/>
    <n v="1360"/>
    <n v="990"/>
    <n v="675"/>
    <n v="1241.25"/>
    <n v="0"/>
    <n v="0"/>
    <n v="31.597453108134214"/>
    <n v="111.87993352291238"/>
    <n v="0.28242288061123344"/>
    <n v="0"/>
    <n v="0"/>
    <s v=""/>
    <s v=""/>
  </r>
  <r>
    <x v="5"/>
    <x v="40"/>
    <x v="5"/>
    <x v="7"/>
    <n v="0"/>
    <n v="250"/>
    <n v="257.32142857142856"/>
    <n v="1750"/>
    <n v="3035"/>
    <n v="1280"/>
    <n v="1140"/>
    <n v="1720"/>
    <n v="1793.75"/>
    <n v="0.97154753643303271"/>
    <n v="0.57660626029654038"/>
    <n v="224.72834834070545"/>
    <n v="258.30053128129316"/>
    <n v="0.87002665935662715"/>
    <n v="250"/>
    <n v="332.30257296626519"/>
    <n v="0.75232640472326284"/>
    <n v="188.08160118081571"/>
  </r>
  <r>
    <x v="5"/>
    <x v="40"/>
    <x v="5"/>
    <x v="8"/>
    <n v="0"/>
    <n v="0"/>
    <n v="17.5"/>
    <n v="0"/>
    <n v="490"/>
    <n v="0"/>
    <n v="0"/>
    <n v="0"/>
    <n v="122.5"/>
    <n v="0"/>
    <n v="0"/>
    <n v="9.1978740692138672"/>
    <n v="17.763149629411636"/>
    <n v="0.51780648483556835"/>
    <n v="0"/>
    <n v="0"/>
    <s v=""/>
    <s v=""/>
  </r>
  <r>
    <x v="5"/>
    <x v="40"/>
    <x v="5"/>
    <x v="9"/>
    <n v="350"/>
    <n v="377.14285714285717"/>
    <n v="259.60714285714283"/>
    <n v="2640"/>
    <n v="2488"/>
    <n v="2141"/>
    <n v="0"/>
    <n v="1540"/>
    <n v="1542.25"/>
    <n v="1.452744531572431"/>
    <n v="1.0610932475884245"/>
    <n v="367.35108129673739"/>
    <n v="297.40098230133964"/>
    <n v="1.2352046669587704"/>
    <n v="377.14285714285717"/>
    <n v="372.68012583243046"/>
    <n v="1.0119746962638767"/>
    <n v="381.65902830523351"/>
  </r>
  <r>
    <x v="5"/>
    <x v="40"/>
    <x v="5"/>
    <x v="10"/>
    <n v="0"/>
    <n v="163.57142857142858"/>
    <n v="250.05357142857142"/>
    <n v="1145"/>
    <n v="3406.5"/>
    <n v="1220"/>
    <n v="1230"/>
    <n v="2435"/>
    <n v="2072.875"/>
    <n v="0.65414554024137694"/>
    <n v="0.33612211947746956"/>
    <n v="158.85900176355125"/>
    <n v="243.07276997642299"/>
    <n v="0.65354503418445387"/>
    <n v="163.57142857142858"/>
    <n v="309.84827316115928"/>
    <n v="0.52790814969735622"/>
    <n v="86.350690200496132"/>
  </r>
  <r>
    <x v="5"/>
    <x v="40"/>
    <x v="5"/>
    <x v="11"/>
    <n v="196"/>
    <n v="127.28571428571429"/>
    <n v="155.14285714285714"/>
    <n v="891"/>
    <n v="2463"/>
    <n v="0"/>
    <n v="990"/>
    <n v="960"/>
    <n v="1103.25"/>
    <n v="0.82044198895027631"/>
    <n v="0.36175395858708892"/>
    <n v="140.67074585434176"/>
    <n v="155.76361041852377"/>
    <n v="0.90310404000248357"/>
    <n v="127.28571428571429"/>
    <n v="260.77750049017794"/>
    <n v="0.48810082942914185"/>
    <n v="62.128262717337918"/>
  </r>
  <r>
    <x v="5"/>
    <x v="40"/>
    <x v="5"/>
    <x v="12"/>
    <n v="480"/>
    <n v="191.42857142857142"/>
    <n v="167.28571428571428"/>
    <n v="1340"/>
    <n v="894"/>
    <n v="920"/>
    <n v="1530"/>
    <n v="1755"/>
    <n v="1274.75"/>
    <n v="1.1443210930828351"/>
    <n v="1.4988814317673378"/>
    <n v="206.18913821357677"/>
    <n v="161.30394032370478"/>
    <n v="1.2782647330238577"/>
    <n v="191.42857142857142"/>
    <n v="328.60455319571025"/>
    <n v="0.58254996641680867"/>
    <n v="111.51670785693194"/>
  </r>
  <r>
    <x v="5"/>
    <x v="40"/>
    <x v="5"/>
    <x v="13"/>
    <n v="0"/>
    <n v="62.857142857142854"/>
    <n v="63.928571428571431"/>
    <n v="440"/>
    <n v="0"/>
    <n v="420"/>
    <n v="930"/>
    <n v="975"/>
    <n v="581.25"/>
    <n v="0.98324022346368711"/>
    <s v=""/>
    <n v="52.609123977406554"/>
    <n v="52.274792229871721"/>
    <n v="1.0063956590408749"/>
    <n v="62.857142857142854"/>
    <n v="111.94705381180363"/>
    <n v="0.56148992507487705"/>
    <n v="35.293652433277984"/>
  </r>
  <r>
    <x v="5"/>
    <x v="40"/>
    <x v="5"/>
    <x v="14"/>
    <n v="0"/>
    <n v="0"/>
    <n v="25.714285714285715"/>
    <n v="0"/>
    <n v="0"/>
    <n v="0"/>
    <n v="720"/>
    <n v="2320"/>
    <n v="760"/>
    <n v="0"/>
    <s v=""/>
    <n v="0.27397160577733132"/>
    <n v="34.133020048804667"/>
    <n v="8.0265855580782617E-3"/>
    <n v="0"/>
    <n v="0"/>
    <s v=""/>
    <s v=""/>
  </r>
  <r>
    <x v="5"/>
    <x v="40"/>
    <x v="5"/>
    <x v="15"/>
    <n v="273"/>
    <n v="206.85714285714286"/>
    <n v="270.76785714285717"/>
    <n v="1448"/>
    <n v="2197.5"/>
    <n v="2316"/>
    <n v="1620"/>
    <n v="240"/>
    <n v="1593.375"/>
    <n v="0.76396491459473714"/>
    <n v="0.65893060295790673"/>
    <n v="205.48355015915843"/>
    <n v="225.29065730447036"/>
    <n v="0.91208198607835078"/>
    <n v="206.85714285714286"/>
    <n v="316.70829300342427"/>
    <n v="0.65314722546563153"/>
    <n v="135.10816892489063"/>
  </r>
  <r>
    <x v="5"/>
    <x v="40"/>
    <x v="5"/>
    <x v="16"/>
    <n v="140"/>
    <n v="274.28571428571428"/>
    <n v="170.64285714285714"/>
    <n v="1920"/>
    <n v="2858"/>
    <n v="0"/>
    <n v="0"/>
    <n v="1475"/>
    <n v="1083.25"/>
    <n v="1.6073670992046882"/>
    <n v="0.67179846046186142"/>
    <n v="261.00089521679627"/>
    <n v="222.15821613811124"/>
    <n v="1.1748424152565995"/>
    <n v="274.28571428571428"/>
    <n v="364.60513540254033"/>
    <n v="0.75228154420504967"/>
    <n v="206.34008069624218"/>
  </r>
  <r>
    <x v="5"/>
    <x v="40"/>
    <x v="5"/>
    <x v="17"/>
    <n v="0"/>
    <n v="50"/>
    <n v="119.60714285714286"/>
    <n v="350"/>
    <n v="848"/>
    <n v="1431"/>
    <n v="720"/>
    <n v="420"/>
    <n v="854.75"/>
    <n v="0.41803523439832785"/>
    <n v="0.41273584905660377"/>
    <n v="47.832561451089887"/>
    <n v="94.497728043387511"/>
    <n v="0.50617684087736092"/>
    <n v="50"/>
    <n v="132.28756555322954"/>
    <n v="0.3779644730092272"/>
    <n v="18.898223650461361"/>
  </r>
  <r>
    <x v="5"/>
    <x v="40"/>
    <x v="5"/>
    <x v="18"/>
    <n v="0"/>
    <n v="0"/>
    <n v="60.392857142857146"/>
    <n v="0"/>
    <n v="655"/>
    <n v="316"/>
    <n v="720"/>
    <n v="360"/>
    <n v="512.75"/>
    <n v="0"/>
    <n v="0"/>
    <n v="14.53451385849333"/>
    <n v="43.145870243484403"/>
    <n v="0.33686917835869201"/>
    <n v="0"/>
    <n v="0"/>
    <s v=""/>
    <s v=""/>
  </r>
  <r>
    <x v="5"/>
    <x v="40"/>
    <x v="5"/>
    <x v="19"/>
    <n v="290"/>
    <n v="318.57142857142856"/>
    <n v="257"/>
    <n v="2230"/>
    <n v="1816"/>
    <n v="1350"/>
    <n v="1800"/>
    <n v="1680"/>
    <n v="1661.5"/>
    <n v="1.2395775430794886"/>
    <n v="1.2279735682819384"/>
    <n v="306.76489997946692"/>
    <n v="258.69909631244866"/>
    <n v="1.1857981119847667"/>
    <n v="318.57142857142856"/>
    <n v="291.4005588777855"/>
    <n v="1.0932423389930375"/>
    <n v="348.27577370778192"/>
  </r>
  <r>
    <x v="5"/>
    <x v="40"/>
    <x v="5"/>
    <x v="20"/>
    <n v="350"/>
    <n v="205"/>
    <n v="188.03571428571428"/>
    <n v="1435"/>
    <n v="1450"/>
    <n v="1060"/>
    <n v="1320"/>
    <n v="1420"/>
    <n v="1312.5"/>
    <n v="1.0902184235517569"/>
    <n v="0.98965517241379308"/>
    <n v="232.01147827429719"/>
    <n v="185.033116391443"/>
    <n v="1.2538916427450213"/>
    <n v="205"/>
    <n v="202.66968199511243"/>
    <n v="1.0114981085574692"/>
    <n v="207.35711225428119"/>
  </r>
  <r>
    <x v="5"/>
    <x v="40"/>
    <x v="5"/>
    <x v="21"/>
    <n v="0"/>
    <n v="0"/>
    <n v="75.535714285714292"/>
    <n v="0"/>
    <n v="2115"/>
    <n v="0"/>
    <n v="0"/>
    <n v="2142.4"/>
    <n v="1064.3499999999999"/>
    <n v="0"/>
    <n v="0"/>
    <n v="26.915547386923485"/>
    <n v="90.749936187381294"/>
    <n v="0.29659026240357922"/>
    <n v="0"/>
    <n v="0"/>
    <s v=""/>
    <s v=""/>
  </r>
  <r>
    <x v="5"/>
    <x v="41"/>
    <x v="6"/>
    <x v="0"/>
    <n v="0"/>
    <n v="178.57142857142858"/>
    <n v="158.57142857142858"/>
    <n v="1250"/>
    <n v="1670"/>
    <n v="800"/>
    <n v="720"/>
    <n v="2020"/>
    <n v="1302.5"/>
    <n v="1.1261261261261262"/>
    <n v="0.74850299401197606"/>
    <n v="113.08085252625808"/>
    <n v="160.37534131960209"/>
    <n v="0.70510124309513555"/>
    <n v="178.57142857142858"/>
    <n v="341.19537762737309"/>
    <n v="0.52337001108628833"/>
    <n v="93.458930551122918"/>
  </r>
  <r>
    <x v="5"/>
    <x v="41"/>
    <x v="6"/>
    <x v="1"/>
    <n v="0"/>
    <n v="74.571428571428569"/>
    <n v="138.82142857142858"/>
    <n v="522"/>
    <n v="2076"/>
    <n v="479"/>
    <n v="810"/>
    <n v="1975"/>
    <n v="1335"/>
    <n v="0.5371751993825572"/>
    <n v="0.25144508670520233"/>
    <n v="110.50844667682698"/>
    <n v="138.37870000497506"/>
    <n v="0.79859434055135603"/>
    <n v="74.571428571428569"/>
    <n v="157.66933451885643"/>
    <n v="0.47296088867876979"/>
    <n v="35.269369127188263"/>
  </r>
  <r>
    <x v="5"/>
    <x v="41"/>
    <x v="6"/>
    <x v="2"/>
    <n v="0"/>
    <n v="170.57142857142858"/>
    <n v="124.03571428571429"/>
    <n v="1194"/>
    <n v="920"/>
    <n v="639"/>
    <n v="720"/>
    <n v="600"/>
    <n v="719.75"/>
    <n v="1.3751799596890297"/>
    <n v="1.2978260869565217"/>
    <n v="157.53431724970358"/>
    <n v="123.95955126077051"/>
    <n v="1.2708525938296009"/>
    <n v="170.57142857142858"/>
    <n v="227.64508717362148"/>
    <n v="0.74928666675479949"/>
    <n v="127.80689715789009"/>
  </r>
  <r>
    <x v="5"/>
    <x v="41"/>
    <x v="6"/>
    <x v="3"/>
    <n v="0"/>
    <n v="117"/>
    <n v="237.5"/>
    <n v="819"/>
    <n v="3248"/>
    <n v="723"/>
    <n v="1860"/>
    <n v="1480"/>
    <n v="1827.75"/>
    <n v="0.49263157894736842"/>
    <n v="0.25215517241379309"/>
    <n v="125.61154942500099"/>
    <n v="201.81826643282534"/>
    <n v="0.62239930827475642"/>
    <n v="117"/>
    <n v="164.00101625701387"/>
    <n v="0.71341021336504207"/>
    <n v="83.468994963709918"/>
  </r>
  <r>
    <x v="5"/>
    <x v="41"/>
    <x v="6"/>
    <x v="4"/>
    <n v="0"/>
    <n v="232.42857142857142"/>
    <n v="141.25"/>
    <n v="1627"/>
    <n v="194"/>
    <n v="994"/>
    <n v="1140"/>
    <n v="1440"/>
    <n v="942"/>
    <n v="1.6455120101137799"/>
    <n v="8.3865979381443303"/>
    <n v="172.32220017693928"/>
    <n v="143.84113553986938"/>
    <n v="1.1980036137101797"/>
    <n v="232.42857142857142"/>
    <n v="232.5036610054826"/>
    <n v="0.9996770391632267"/>
    <n v="232.35350610265283"/>
  </r>
  <r>
    <x v="5"/>
    <x v="41"/>
    <x v="6"/>
    <x v="5"/>
    <n v="0"/>
    <n v="181.42857142857142"/>
    <n v="120.75"/>
    <n v="1270"/>
    <n v="1104"/>
    <n v="287"/>
    <n v="720"/>
    <n v="1640"/>
    <n v="937.75"/>
    <n v="1.5025140490978999"/>
    <n v="1.1503623188405796"/>
    <n v="156.41783207096265"/>
    <n v="140.08529626410834"/>
    <n v="1.1165899365773688"/>
    <n v="181.42857142857142"/>
    <n v="318.80916817790188"/>
    <n v="0.56908203884315722"/>
    <n v="103.24774133297281"/>
  </r>
  <r>
    <x v="5"/>
    <x v="41"/>
    <x v="6"/>
    <x v="6"/>
    <n v="0"/>
    <n v="0"/>
    <n v="153.21428571428572"/>
    <n v="0"/>
    <n v="1940"/>
    <n v="1360"/>
    <n v="990"/>
    <n v="675"/>
    <n v="1241.25"/>
    <n v="0"/>
    <n v="0"/>
    <n v="23.69808983110066"/>
    <n v="104.1640760385736"/>
    <n v="0.22750732049238245"/>
    <n v="0"/>
    <n v="0"/>
    <s v=""/>
    <s v=""/>
  </r>
  <r>
    <x v="5"/>
    <x v="41"/>
    <x v="6"/>
    <x v="7"/>
    <n v="0"/>
    <n v="250"/>
    <n v="257.32142857142856"/>
    <n v="1750"/>
    <n v="2748"/>
    <n v="1567"/>
    <n v="1140"/>
    <n v="1720"/>
    <n v="1793.75"/>
    <n v="0.97154753643303271"/>
    <n v="0.63682678311499274"/>
    <n v="168.54626125552909"/>
    <n v="240.48670153775569"/>
    <n v="0.70085480892617191"/>
    <n v="250"/>
    <n v="332.30257296626519"/>
    <n v="0.75232640472326284"/>
    <n v="188.08160118081571"/>
  </r>
  <r>
    <x v="5"/>
    <x v="41"/>
    <x v="6"/>
    <x v="8"/>
    <n v="0"/>
    <n v="0"/>
    <n v="17.5"/>
    <n v="0"/>
    <n v="490"/>
    <n v="0"/>
    <n v="0"/>
    <n v="0"/>
    <n v="122.5"/>
    <n v="0"/>
    <n v="0"/>
    <n v="6.8984055519104004"/>
    <n v="16.538104827383247"/>
    <n v="0.41712189056198562"/>
    <n v="0"/>
    <n v="0"/>
    <s v=""/>
    <s v=""/>
  </r>
  <r>
    <x v="5"/>
    <x v="41"/>
    <x v="6"/>
    <x v="9"/>
    <n v="0"/>
    <n v="377.14285714285717"/>
    <n v="259.60714285714283"/>
    <n v="2640"/>
    <n v="2258"/>
    <n v="2371"/>
    <n v="0"/>
    <n v="1540"/>
    <n v="1542.25"/>
    <n v="1.452744531572431"/>
    <n v="1.1691762621789195"/>
    <n v="275.51331097255303"/>
    <n v="276.89056972883344"/>
    <n v="0.99502598171678724"/>
    <n v="377.14285714285717"/>
    <n v="372.68012583243046"/>
    <n v="1.0119746962638767"/>
    <n v="381.65902830523351"/>
  </r>
  <r>
    <x v="5"/>
    <x v="41"/>
    <x v="6"/>
    <x v="10"/>
    <n v="0"/>
    <n v="163.57142857142858"/>
    <n v="250.05357142857142"/>
    <n v="1145"/>
    <n v="3132.5"/>
    <n v="1494"/>
    <n v="1230"/>
    <n v="2435"/>
    <n v="2072.875"/>
    <n v="0.65414554024137694"/>
    <n v="0.36552274541101359"/>
    <n v="119.14425132266344"/>
    <n v="226.30913066770415"/>
    <n v="0.52646683309303233"/>
    <n v="163.57142857142858"/>
    <n v="309.84827316115928"/>
    <n v="0.52790814969735622"/>
    <n v="86.350690200496132"/>
  </r>
  <r>
    <x v="5"/>
    <x v="41"/>
    <x v="6"/>
    <x v="11"/>
    <n v="0"/>
    <n v="127.28571428571429"/>
    <n v="155.14285714285714"/>
    <n v="891"/>
    <n v="2347"/>
    <n v="116"/>
    <n v="990"/>
    <n v="960"/>
    <n v="1103.25"/>
    <n v="0.82044198895027631"/>
    <n v="0.37963357477631016"/>
    <n v="105.50305939075632"/>
    <n v="145.02129245862557"/>
    <n v="0.72750047666866735"/>
    <n v="127.28571428571429"/>
    <n v="260.77750049017794"/>
    <n v="0.48810082942914185"/>
    <n v="62.128262717337918"/>
  </r>
  <r>
    <x v="5"/>
    <x v="41"/>
    <x v="6"/>
    <x v="12"/>
    <n v="0"/>
    <n v="191.42857142857142"/>
    <n v="167.28571428571428"/>
    <n v="1340"/>
    <n v="894"/>
    <n v="920"/>
    <n v="1530"/>
    <n v="1755"/>
    <n v="1274.75"/>
    <n v="1.1443210930828351"/>
    <n v="1.4988814317673378"/>
    <n v="154.64185366018256"/>
    <n v="150.17953064620789"/>
    <n v="1.0297132571581076"/>
    <n v="191.42857142857142"/>
    <n v="328.60455319571025"/>
    <n v="0.58254996641680867"/>
    <n v="111.51670785693194"/>
  </r>
  <r>
    <x v="5"/>
    <x v="41"/>
    <x v="6"/>
    <x v="13"/>
    <n v="0"/>
    <n v="62.857142857142854"/>
    <n v="63.928571428571431"/>
    <n v="440"/>
    <n v="0"/>
    <n v="420"/>
    <n v="930"/>
    <n v="975"/>
    <n v="581.25"/>
    <n v="0.98324022346368711"/>
    <s v=""/>
    <n v="39.456842983054912"/>
    <n v="48.669634145052981"/>
    <n v="0.81070761422737136"/>
    <n v="62.857142857142854"/>
    <n v="111.94705381180363"/>
    <n v="0.56148992507487705"/>
    <n v="35.293652433277984"/>
  </r>
  <r>
    <x v="5"/>
    <x v="41"/>
    <x v="6"/>
    <x v="14"/>
    <n v="0"/>
    <n v="0"/>
    <n v="25.714285714285715"/>
    <n v="0"/>
    <n v="0"/>
    <n v="0"/>
    <n v="720"/>
    <n v="2320"/>
    <n v="760"/>
    <n v="0"/>
    <s v=""/>
    <n v="0.20547870433299847"/>
    <n v="31.779018666128483"/>
    <n v="6.4658605884519334E-3"/>
    <n v="0"/>
    <n v="0"/>
    <s v=""/>
    <s v=""/>
  </r>
  <r>
    <x v="5"/>
    <x v="41"/>
    <x v="6"/>
    <x v="15"/>
    <n v="0"/>
    <n v="206.85714285714286"/>
    <n v="270.76785714285717"/>
    <n v="1448"/>
    <n v="2197.5"/>
    <n v="2316"/>
    <n v="1620"/>
    <n v="240"/>
    <n v="1593.375"/>
    <n v="0.76396491459473714"/>
    <n v="0.65893060295790673"/>
    <n v="154.11266261936882"/>
    <n v="209.75337059381724"/>
    <n v="0.73473271100756032"/>
    <n v="206.85714285714286"/>
    <n v="316.70829300342427"/>
    <n v="0.65314722546563153"/>
    <n v="135.10816892489063"/>
  </r>
  <r>
    <x v="5"/>
    <x v="41"/>
    <x v="6"/>
    <x v="16"/>
    <n v="0"/>
    <n v="274.28571428571428"/>
    <n v="170.64285714285714"/>
    <n v="1920"/>
    <n v="2858"/>
    <n v="0"/>
    <n v="0"/>
    <n v="1475"/>
    <n v="1083.25"/>
    <n v="1.6073670992046882"/>
    <n v="0.67179846046186142"/>
    <n v="195.7506714125972"/>
    <n v="206.83695985272425"/>
    <n v="0.94640083451226076"/>
    <n v="274.28571428571428"/>
    <n v="364.60513540254033"/>
    <n v="0.75228154420504967"/>
    <n v="206.34008069624218"/>
  </r>
  <r>
    <x v="5"/>
    <x v="41"/>
    <x v="6"/>
    <x v="17"/>
    <n v="0"/>
    <n v="50"/>
    <n v="119.60714285714286"/>
    <n v="350"/>
    <n v="848"/>
    <n v="1431"/>
    <n v="720"/>
    <n v="420"/>
    <n v="854.75"/>
    <n v="0.41803523439832785"/>
    <n v="0.41273584905660377"/>
    <n v="35.874421088317419"/>
    <n v="87.980643350740095"/>
    <n v="0.40775356626231857"/>
    <n v="50"/>
    <n v="132.28756555322954"/>
    <n v="0.3779644730092272"/>
    <n v="18.898223650461361"/>
  </r>
  <r>
    <x v="5"/>
    <x v="41"/>
    <x v="6"/>
    <x v="18"/>
    <n v="0"/>
    <n v="0"/>
    <n v="60.392857142857146"/>
    <n v="0"/>
    <n v="655"/>
    <n v="316"/>
    <n v="720"/>
    <n v="360"/>
    <n v="512.75"/>
    <n v="0"/>
    <n v="0"/>
    <n v="10.900885393869999"/>
    <n v="40.170292985313061"/>
    <n v="0.27136683812227974"/>
    <n v="0"/>
    <n v="0"/>
    <s v=""/>
    <s v=""/>
  </r>
  <r>
    <x v="5"/>
    <x v="41"/>
    <x v="6"/>
    <x v="19"/>
    <n v="0"/>
    <n v="318.57142857142856"/>
    <n v="257"/>
    <n v="2230"/>
    <n v="1676"/>
    <n v="1490"/>
    <n v="1800"/>
    <n v="1680"/>
    <n v="1661.5"/>
    <n v="1.2395775430794886"/>
    <n v="1.3305489260143197"/>
    <n v="230.07367498460019"/>
    <n v="240.85777932538323"/>
    <n v="0.95522625687661755"/>
    <n v="318.57142857142856"/>
    <n v="291.4005588777855"/>
    <n v="1.0932423389930375"/>
    <n v="348.27577370778192"/>
  </r>
  <r>
    <x v="5"/>
    <x v="41"/>
    <x v="6"/>
    <x v="20"/>
    <n v="0"/>
    <n v="205"/>
    <n v="188.03571428571428"/>
    <n v="1435"/>
    <n v="1450"/>
    <n v="1060"/>
    <n v="1320"/>
    <n v="1420"/>
    <n v="1312.5"/>
    <n v="1.0902184235517569"/>
    <n v="0.98965517241379308"/>
    <n v="174.00860870572291"/>
    <n v="172.27221181272279"/>
    <n v="1.0100793788779339"/>
    <n v="205"/>
    <n v="202.66968199511243"/>
    <n v="1.0114981085574692"/>
    <n v="207.35711225428119"/>
  </r>
  <r>
    <x v="5"/>
    <x v="41"/>
    <x v="6"/>
    <x v="21"/>
    <n v="0"/>
    <n v="0"/>
    <n v="75.535714285714292"/>
    <n v="0"/>
    <n v="2115"/>
    <n v="0"/>
    <n v="0"/>
    <n v="2142.4"/>
    <n v="1064.3499999999999"/>
    <n v="0"/>
    <n v="0"/>
    <n v="20.186660540192612"/>
    <n v="84.491319898596373"/>
    <n v="0.23891993360288324"/>
    <n v="0"/>
    <n v="0"/>
    <s v=""/>
    <s v=""/>
  </r>
  <r>
    <x v="6"/>
    <x v="42"/>
    <x v="0"/>
    <x v="0"/>
    <n v="0"/>
    <n v="178.57142857142858"/>
    <n v="158.57142857142858"/>
    <n v="1250"/>
    <n v="1670"/>
    <n v="800"/>
    <n v="720"/>
    <n v="2020"/>
    <n v="1302.5"/>
    <n v="1.1261261261261262"/>
    <n v="0.74850299401197606"/>
    <n v="84.810639394693567"/>
    <n v="149.31497295273297"/>
    <n v="0.56799822360441476"/>
    <n v="178.57142857142858"/>
    <n v="341.19537762737309"/>
    <n v="0.52337001108628833"/>
    <n v="93.458930551122918"/>
  </r>
  <r>
    <x v="6"/>
    <x v="42"/>
    <x v="0"/>
    <x v="1"/>
    <n v="48"/>
    <n v="67.142857142857139"/>
    <n v="140.53571428571428"/>
    <n v="470"/>
    <n v="2176"/>
    <n v="479"/>
    <n v="810"/>
    <n v="1975"/>
    <n v="1360"/>
    <n v="0.47776365946632782"/>
    <n v="0.21599264705882354"/>
    <n v="94.881335007620237"/>
    <n v="132.1456862115285"/>
    <n v="0.71800554166968111"/>
    <n v="67.142857142857139"/>
    <n v="157.49648522155297"/>
    <n v="0.42631336850727902"/>
    <n v="28.623897599774448"/>
  </r>
  <r>
    <x v="6"/>
    <x v="42"/>
    <x v="0"/>
    <x v="2"/>
    <n v="36"/>
    <n v="175.71428571428572"/>
    <n v="125.32142857142857"/>
    <n v="1230"/>
    <n v="920"/>
    <n v="639"/>
    <n v="720"/>
    <n v="600"/>
    <n v="719.75"/>
    <n v="1.40210886292391"/>
    <n v="1.3369565217391304"/>
    <n v="127.15073793727768"/>
    <n v="117.89337531175185"/>
    <n v="1.0785231791103282"/>
    <n v="175.71428571428572"/>
    <n v="223.51861539605918"/>
    <n v="0.78612819519722077"/>
    <n v="138.13395429894024"/>
  </r>
  <r>
    <x v="6"/>
    <x v="42"/>
    <x v="0"/>
    <x v="3"/>
    <n v="72"/>
    <n v="127.28571428571429"/>
    <n v="240.07142857142858"/>
    <n v="891"/>
    <n v="3248"/>
    <n v="723"/>
    <n v="1860"/>
    <n v="1480"/>
    <n v="1827.75"/>
    <n v="0.53019934543290692"/>
    <n v="0.27432266009852219"/>
    <n v="112.20866206875074"/>
    <n v="192.86528254090635"/>
    <n v="0.58179813697134164"/>
    <n v="127.28571428571429"/>
    <n v="157.57190346602013"/>
    <n v="0.80779448293688372"/>
    <n v="102.82069775668049"/>
  </r>
  <r>
    <x v="6"/>
    <x v="42"/>
    <x v="0"/>
    <x v="4"/>
    <n v="0"/>
    <n v="232.42857142857142"/>
    <n v="141.25"/>
    <n v="1627"/>
    <n v="194"/>
    <n v="994"/>
    <n v="1140"/>
    <n v="1440"/>
    <n v="942"/>
    <n v="1.6455120101137799"/>
    <n v="8.3865979381443303"/>
    <n v="129.24165013270445"/>
    <n v="133.92105722677493"/>
    <n v="0.96505846659986694"/>
    <n v="232.42857142857142"/>
    <n v="232.5036610054826"/>
    <n v="0.9996770391632267"/>
    <n v="232.35350610265283"/>
  </r>
  <r>
    <x v="6"/>
    <x v="42"/>
    <x v="0"/>
    <x v="5"/>
    <n v="0"/>
    <n v="181.42857142857142"/>
    <n v="120.75"/>
    <n v="1270"/>
    <n v="1104"/>
    <n v="287"/>
    <n v="720"/>
    <n v="1640"/>
    <n v="937.75"/>
    <n v="1.5025140490978999"/>
    <n v="1.1503623188405796"/>
    <n v="117.31337405322199"/>
    <n v="130.42424134934225"/>
    <n v="0.89947522668732482"/>
    <n v="181.42857142857142"/>
    <n v="318.80916817790188"/>
    <n v="0.56908203884315722"/>
    <n v="103.24774133297281"/>
  </r>
  <r>
    <x v="6"/>
    <x v="42"/>
    <x v="0"/>
    <x v="6"/>
    <n v="0"/>
    <n v="0"/>
    <n v="153.21428571428572"/>
    <n v="0"/>
    <n v="1940"/>
    <n v="1360"/>
    <n v="990"/>
    <n v="675"/>
    <n v="1241.25"/>
    <n v="0"/>
    <n v="0"/>
    <n v="17.773567373325495"/>
    <n v="96.980346656603004"/>
    <n v="0.18326978595219698"/>
    <n v="0"/>
    <n v="0"/>
    <s v=""/>
    <s v=""/>
  </r>
  <r>
    <x v="6"/>
    <x v="42"/>
    <x v="0"/>
    <x v="7"/>
    <n v="24"/>
    <n v="242"/>
    <n v="258.17857142857144"/>
    <n v="1694"/>
    <n v="2828"/>
    <n v="1567"/>
    <n v="1140"/>
    <n v="1720"/>
    <n v="1813.75"/>
    <n v="0.93733573108313728"/>
    <n v="0.59900990099009899"/>
    <n v="132.40969594164682"/>
    <n v="225.55658419032426"/>
    <n v="0.58703538367968788"/>
    <n v="242"/>
    <n v="337.70746709738791"/>
    <n v="0.71659653273290569"/>
    <n v="173.41636092136318"/>
  </r>
  <r>
    <x v="6"/>
    <x v="42"/>
    <x v="0"/>
    <x v="8"/>
    <n v="0"/>
    <n v="0"/>
    <n v="17.5"/>
    <n v="0"/>
    <n v="490"/>
    <n v="0"/>
    <n v="0"/>
    <n v="0"/>
    <n v="122.5"/>
    <n v="0"/>
    <n v="0"/>
    <n v="5.1738041639328003"/>
    <n v="15.397545873770609"/>
    <n v="0.33601485628604394"/>
    <n v="0"/>
    <n v="0"/>
    <s v=""/>
    <s v=""/>
  </r>
  <r>
    <x v="6"/>
    <x v="42"/>
    <x v="0"/>
    <x v="9"/>
    <n v="36"/>
    <n v="373.71428571428572"/>
    <n v="260.89285714285717"/>
    <n v="2616"/>
    <n v="2318"/>
    <n v="2371"/>
    <n v="0"/>
    <n v="1540"/>
    <n v="1557.25"/>
    <n v="1.4324435318275153"/>
    <n v="1.1285591026747195"/>
    <n v="215.63498322941479"/>
    <n v="260.27742698891387"/>
    <n v="0.82848130828725086"/>
    <n v="373.71428571428572"/>
    <n v="376.17802269923317"/>
    <n v="0.9934506089237507"/>
    <n v="371.26668470636167"/>
  </r>
  <r>
    <x v="6"/>
    <x v="42"/>
    <x v="0"/>
    <x v="10"/>
    <n v="24"/>
    <n v="158.42857142857142"/>
    <n v="250.91071428571428"/>
    <n v="1109"/>
    <n v="3192.5"/>
    <n v="1494"/>
    <n v="1230"/>
    <n v="2435"/>
    <n v="2087.875"/>
    <n v="0.631414134225322"/>
    <n v="0.34737666405638212"/>
    <n v="95.358188491997581"/>
    <n v="212.35677682855214"/>
    <n v="0.44904707029427998"/>
    <n v="158.42857142857142"/>
    <n v="312.14412116993714"/>
    <n v="0.50754943208531522"/>
    <n v="80.410331454659215"/>
  </r>
  <r>
    <x v="6"/>
    <x v="42"/>
    <x v="0"/>
    <x v="11"/>
    <n v="60"/>
    <n v="135.85714285714286"/>
    <n v="157.28571428571428"/>
    <n v="951"/>
    <n v="2347"/>
    <n v="116"/>
    <n v="990"/>
    <n v="960"/>
    <n v="1103.25"/>
    <n v="0.86376021798365132"/>
    <n v="0.40519812526629739"/>
    <n v="94.127294543067237"/>
    <n v="139.15775504768587"/>
    <n v="0.67640710724897923"/>
    <n v="135.85714285714286"/>
    <n v="256.8530244915878"/>
    <n v="0.52892950404635908"/>
    <n v="71.858851192583927"/>
  </r>
  <r>
    <x v="6"/>
    <x v="42"/>
    <x v="0"/>
    <x v="12"/>
    <n v="0"/>
    <n v="185.71428571428572"/>
    <n v="167.28571428571428"/>
    <n v="1300"/>
    <n v="934"/>
    <n v="920"/>
    <n v="1530"/>
    <n v="1755"/>
    <n v="1284.75"/>
    <n v="1.1101622544833476"/>
    <n v="1.39186295503212"/>
    <n v="115.98139024513692"/>
    <n v="139.8223216361246"/>
    <n v="0.82949123493291987"/>
    <n v="185.71428571428572"/>
    <n v="332.00688461020115"/>
    <n v="0.55936877915145355"/>
    <n v="103.88277327098423"/>
  </r>
  <r>
    <x v="6"/>
    <x v="42"/>
    <x v="0"/>
    <x v="13"/>
    <n v="0"/>
    <n v="62.857142857142854"/>
    <n v="63.928571428571431"/>
    <n v="440"/>
    <n v="0"/>
    <n v="420"/>
    <n v="930"/>
    <n v="975"/>
    <n v="581.25"/>
    <n v="0.98324022346368711"/>
    <s v=""/>
    <n v="29.592632237291184"/>
    <n v="45.313107652290704"/>
    <n v="0.65307002257204916"/>
    <n v="62.857142857142854"/>
    <n v="111.94705381180363"/>
    <n v="0.56148992507487705"/>
    <n v="35.293652433277984"/>
  </r>
  <r>
    <x v="6"/>
    <x v="42"/>
    <x v="0"/>
    <x v="14"/>
    <n v="0"/>
    <n v="0"/>
    <n v="25.714285714285715"/>
    <n v="0"/>
    <n v="0"/>
    <n v="0"/>
    <n v="720"/>
    <n v="2320"/>
    <n v="760"/>
    <n v="0"/>
    <s v=""/>
    <n v="0.15410902824974887"/>
    <n v="29.587362206395483"/>
    <n v="5.2086099184751686E-3"/>
    <n v="0"/>
    <n v="0"/>
    <s v=""/>
    <s v=""/>
  </r>
  <r>
    <x v="6"/>
    <x v="42"/>
    <x v="0"/>
    <x v="15"/>
    <n v="36"/>
    <n v="203.42857142857142"/>
    <n v="272.05357142857144"/>
    <n v="1424"/>
    <n v="2257.5"/>
    <n v="2316"/>
    <n v="1620"/>
    <n v="240"/>
    <n v="1608.375"/>
    <n v="0.74775188710206753"/>
    <n v="0.63078626799557036"/>
    <n v="124.58449696452661"/>
    <n v="197.77037951838156"/>
    <n v="0.6299451781804728"/>
    <n v="203.42857142857142"/>
    <n v="318.68681446568468"/>
    <n v="0.63833381926906185"/>
    <n v="129.85533694844915"/>
  </r>
  <r>
    <x v="6"/>
    <x v="42"/>
    <x v="0"/>
    <x v="16"/>
    <n v="0"/>
    <n v="274.28571428571428"/>
    <n v="170.64285714285714"/>
    <n v="1920"/>
    <n v="2218"/>
    <n v="640"/>
    <n v="0"/>
    <n v="1475"/>
    <n v="1083.25"/>
    <n v="1.6073670992046882"/>
    <n v="0.86564472497745715"/>
    <n v="146.81300355944791"/>
    <n v="192.57234193184672"/>
    <n v="0.76237845002376559"/>
    <n v="274.28571428571428"/>
    <n v="364.60513540254033"/>
    <n v="0.75228154420504967"/>
    <n v="206.34008069624218"/>
  </r>
  <r>
    <x v="6"/>
    <x v="42"/>
    <x v="0"/>
    <x v="17"/>
    <n v="0"/>
    <n v="50"/>
    <n v="119.60714285714286"/>
    <n v="350"/>
    <n v="848"/>
    <n v="1431"/>
    <n v="720"/>
    <n v="420"/>
    <n v="854.75"/>
    <n v="0.41803523439832785"/>
    <n v="0.41273584905660377"/>
    <n v="26.905815816238064"/>
    <n v="81.913012774826981"/>
    <n v="0.32846815060020107"/>
    <n v="50"/>
    <n v="132.28756555322954"/>
    <n v="0.3779644730092272"/>
    <n v="18.898223650461361"/>
  </r>
  <r>
    <x v="6"/>
    <x v="42"/>
    <x v="0"/>
    <x v="18"/>
    <n v="0"/>
    <n v="0"/>
    <n v="60.392857142857146"/>
    <n v="0"/>
    <n v="655"/>
    <n v="316"/>
    <n v="720"/>
    <n v="360"/>
    <n v="512.75"/>
    <n v="0"/>
    <n v="0"/>
    <n v="8.1756640454024989"/>
    <n v="37.399927951843196"/>
    <n v="0.21860106404294755"/>
    <n v="0"/>
    <n v="0"/>
    <s v=""/>
    <s v=""/>
  </r>
  <r>
    <x v="6"/>
    <x v="42"/>
    <x v="0"/>
    <x v="19"/>
    <n v="0"/>
    <n v="297.14285714285717"/>
    <n v="257"/>
    <n v="2080"/>
    <n v="1826"/>
    <n v="1490"/>
    <n v="1800"/>
    <n v="1680"/>
    <n v="1699"/>
    <n v="1.1561978877153976"/>
    <n v="1.1391018619934283"/>
    <n v="172.55525623845014"/>
    <n v="224.24689799259818"/>
    <n v="0.76948781803949751"/>
    <n v="297.14285714285717"/>
    <n v="310.73645241127224"/>
    <n v="0.95625361890138527"/>
    <n v="284.14393247355451"/>
  </r>
  <r>
    <x v="6"/>
    <x v="42"/>
    <x v="0"/>
    <x v="20"/>
    <n v="0"/>
    <n v="205"/>
    <n v="188.03571428571428"/>
    <n v="1435"/>
    <n v="1450"/>
    <n v="1060"/>
    <n v="1320"/>
    <n v="1420"/>
    <n v="1312.5"/>
    <n v="1.0902184235517569"/>
    <n v="0.98965517241379308"/>
    <n v="130.50645652929217"/>
    <n v="160.39136961874189"/>
    <n v="0.8136750552072245"/>
    <n v="205"/>
    <n v="202.66968199511243"/>
    <n v="1.0114981085574692"/>
    <n v="207.35711225428119"/>
  </r>
  <r>
    <x v="6"/>
    <x v="42"/>
    <x v="0"/>
    <x v="21"/>
    <n v="0"/>
    <n v="0"/>
    <n v="75.535714285714292"/>
    <n v="0"/>
    <n v="1485"/>
    <n v="630"/>
    <n v="0"/>
    <n v="2142.4"/>
    <n v="1064.3499999999999"/>
    <n v="0"/>
    <n v="0"/>
    <n v="15.139995405144459"/>
    <n v="78.664332319382822"/>
    <n v="0.19246327984676706"/>
    <n v="0"/>
    <n v="0"/>
    <s v=""/>
    <s v=""/>
  </r>
  <r>
    <x v="6"/>
    <x v="43"/>
    <x v="1"/>
    <x v="0"/>
    <n v="0"/>
    <n v="51.428571428571431"/>
    <n v="158.57142857142858"/>
    <n v="360"/>
    <n v="1830"/>
    <n v="1530"/>
    <n v="720"/>
    <n v="1720"/>
    <n v="1450"/>
    <n v="0.32432432432432429"/>
    <n v="0.19672131147540983"/>
    <n v="63.607979546020175"/>
    <n v="139.01738861116519"/>
    <n v="0.45755412457022299"/>
    <n v="51.428571428571431"/>
    <n v="136.0672102833218"/>
    <n v="0.37796447300922725"/>
    <n v="19.438172897617402"/>
  </r>
  <r>
    <x v="6"/>
    <x v="43"/>
    <x v="1"/>
    <x v="1"/>
    <n v="1080"/>
    <n v="221.42857142857142"/>
    <n v="179.10714285714286"/>
    <n v="1550"/>
    <n v="1686"/>
    <n v="669"/>
    <n v="1110"/>
    <n v="1675"/>
    <n v="1285"/>
    <n v="1.2362911266201395"/>
    <n v="0.91933570581257418"/>
    <n v="341.16100125571518"/>
    <n v="197.51494923142309"/>
    <n v="1.7272667339016743"/>
    <n v="221.42857142857142"/>
    <n v="408.97712126020656"/>
    <n v="0.54142043629792747"/>
    <n v="119.88595375168393"/>
  </r>
  <r>
    <x v="6"/>
    <x v="43"/>
    <x v="1"/>
    <x v="2"/>
    <n v="330"/>
    <n v="222.85714285714286"/>
    <n v="137.10714285714286"/>
    <n v="1560"/>
    <n v="920"/>
    <n v="149"/>
    <n v="1210"/>
    <n v="600"/>
    <n v="719.75"/>
    <n v="1.6254232873144048"/>
    <n v="1.6956521739130435"/>
    <n v="177.86305345295827"/>
    <n v="132.5214183937"/>
    <n v="1.3421457120580726"/>
    <n v="222.85714285714286"/>
    <n v="214.91659511806634"/>
    <n v="1.036947113063625"/>
    <n v="231.09107091132213"/>
  </r>
  <r>
    <x v="6"/>
    <x v="43"/>
    <x v="1"/>
    <x v="3"/>
    <n v="360"/>
    <n v="118.71428571428571"/>
    <n v="240.07142857142858"/>
    <n v="831"/>
    <n v="2618"/>
    <n v="1283"/>
    <n v="1990"/>
    <n v="1480"/>
    <n v="1842.75"/>
    <n v="0.49449568580779524"/>
    <n v="0.31741787624140566"/>
    <n v="174.15649655156307"/>
    <n v="204.39181477946451"/>
    <n v="0.85207177567005377"/>
    <n v="118.71428571428571"/>
    <n v="139.60266745984748"/>
    <n v="0.85037261733147262"/>
    <n v="100.95137785749338"/>
  </r>
  <r>
    <x v="6"/>
    <x v="43"/>
    <x v="1"/>
    <x v="4"/>
    <n v="360"/>
    <n v="233.85714285714286"/>
    <n v="154.10714285714286"/>
    <n v="1637"/>
    <n v="544"/>
    <n v="994"/>
    <n v="1140"/>
    <n v="1080"/>
    <n v="939.5"/>
    <n v="1.5174971031286211"/>
    <n v="3.0091911764705883"/>
    <n v="186.93123759952834"/>
    <n v="149.51270845251457"/>
    <n v="1.2502698903277372"/>
    <n v="233.85714285714286"/>
    <n v="233.37554040032316"/>
    <n v="1.0020636372431899"/>
    <n v="234.33973916672883"/>
  </r>
  <r>
    <x v="6"/>
    <x v="43"/>
    <x v="1"/>
    <x v="5"/>
    <n v="1320"/>
    <n v="260.71428571428572"/>
    <n v="167.89285714285714"/>
    <n v="1825"/>
    <n v="1379"/>
    <n v="777"/>
    <n v="720"/>
    <n v="1640"/>
    <n v="1129"/>
    <n v="1.5528610933843865"/>
    <n v="1.3234227701232777"/>
    <n v="417.98503053991647"/>
    <n v="212.46394884249105"/>
    <n v="1.9673221401424075"/>
    <n v="260.71428571428572"/>
    <n v="503.59067845679141"/>
    <n v="0.51771070607029768"/>
    <n v="134.97457693975619"/>
  </r>
  <r>
    <x v="6"/>
    <x v="43"/>
    <x v="1"/>
    <x v="6"/>
    <n v="0"/>
    <n v="0"/>
    <n v="153.21428571428572"/>
    <n v="0"/>
    <n v="1340"/>
    <n v="1660"/>
    <n v="1290"/>
    <n v="675"/>
    <n v="1241.25"/>
    <n v="0"/>
    <n v="0"/>
    <n v="13.330175529994122"/>
    <n v="90.29204688718211"/>
    <n v="0.14763399423926979"/>
    <n v="0"/>
    <n v="0"/>
    <s v=""/>
    <s v=""/>
  </r>
  <r>
    <x v="6"/>
    <x v="43"/>
    <x v="1"/>
    <x v="7"/>
    <n v="420"/>
    <n v="177"/>
    <n v="273.17857142857144"/>
    <n v="1239"/>
    <n v="3178"/>
    <n v="1672"/>
    <n v="1560"/>
    <n v="1720"/>
    <n v="2032.5"/>
    <n v="0.64792783370375207"/>
    <n v="0.38986784140969161"/>
    <n v="204.30727195623513"/>
    <n v="238.96647493581912"/>
    <n v="0.85496206951668574"/>
    <n v="177"/>
    <n v="218.2116709374944"/>
    <n v="0.81113901579856706"/>
    <n v="143.57160579634638"/>
  </r>
  <r>
    <x v="6"/>
    <x v="43"/>
    <x v="1"/>
    <x v="8"/>
    <n v="0"/>
    <n v="0"/>
    <n v="17.5"/>
    <n v="0"/>
    <n v="490"/>
    <n v="0"/>
    <n v="0"/>
    <n v="0"/>
    <n v="122.5"/>
    <n v="0"/>
    <n v="0"/>
    <n v="3.8803531229496002"/>
    <n v="14.335646158338152"/>
    <n v="0.27067863423042432"/>
    <n v="0"/>
    <n v="0"/>
    <s v=""/>
    <s v=""/>
  </r>
  <r>
    <x v="6"/>
    <x v="43"/>
    <x v="1"/>
    <x v="9"/>
    <n v="360"/>
    <n v="308"/>
    <n v="273.75"/>
    <n v="2156"/>
    <n v="2053"/>
    <n v="2416"/>
    <n v="1040"/>
    <n v="1060"/>
    <n v="1642.25"/>
    <n v="1.1251141552511414"/>
    <n v="1.0501704822211397"/>
    <n v="251.7262374220611"/>
    <n v="267.15484581726463"/>
    <n v="0.94224844266625518"/>
    <n v="308"/>
    <n v="321.41561878664203"/>
    <n v="0.95826083736289303"/>
    <n v="295.14433790777105"/>
  </r>
  <r>
    <x v="6"/>
    <x v="43"/>
    <x v="1"/>
    <x v="10"/>
    <n v="300"/>
    <n v="82"/>
    <n v="261.625"/>
    <n v="574"/>
    <n v="3012.5"/>
    <n v="2509"/>
    <n v="1230"/>
    <n v="1715"/>
    <n v="2116.625"/>
    <n v="0.31342570473005255"/>
    <n v="0.19053941908713692"/>
    <n v="146.5186413689982"/>
    <n v="218.4011370472727"/>
    <n v="0.67086940732036759"/>
    <n v="82"/>
    <n v="132.92102918650608"/>
    <n v="0.6169076518730755"/>
    <n v="50.586427453592194"/>
  </r>
  <r>
    <x v="6"/>
    <x v="43"/>
    <x v="1"/>
    <x v="11"/>
    <n v="900"/>
    <n v="165.14285714285714"/>
    <n v="189.42857142857142"/>
    <n v="1156"/>
    <n v="2027"/>
    <n v="1131"/>
    <n v="990"/>
    <n v="600"/>
    <n v="1187"/>
    <n v="0.87179487179487181"/>
    <n v="0.57030093734583132"/>
    <n v="295.59547090730041"/>
    <n v="191.62963400991441"/>
    <n v="1.5425352787137665"/>
    <n v="165.14285714285714"/>
    <n v="331.94147504815191"/>
    <n v="0.49750594474191956"/>
    <n v="82.159553160236996"/>
  </r>
  <r>
    <x v="6"/>
    <x v="43"/>
    <x v="1"/>
    <x v="12"/>
    <n v="960"/>
    <n v="205.71428571428572"/>
    <n v="188.71428571428572"/>
    <n v="1440"/>
    <n v="1754"/>
    <n v="500"/>
    <n v="1590"/>
    <n v="1275"/>
    <n v="1279.75"/>
    <n v="1.0900832702498107"/>
    <n v="0.82098061573546177"/>
    <n v="326.9860426838527"/>
    <n v="196.38629945432291"/>
    <n v="1.6650145330525246"/>
    <n v="205.71428571428572"/>
    <n v="377.66198038533275"/>
    <n v="0.54470477940192219"/>
    <n v="112.053554619824"/>
  </r>
  <r>
    <x v="6"/>
    <x v="43"/>
    <x v="1"/>
    <x v="13"/>
    <n v="540"/>
    <n v="116.42857142857143"/>
    <n v="83.214285714285708"/>
    <n v="815"/>
    <n v="165"/>
    <n v="0"/>
    <n v="1350"/>
    <n v="975"/>
    <n v="622.5"/>
    <n v="1.3991416309012876"/>
    <n v="4.9393939393939394"/>
    <n v="157.1944741779684"/>
    <n v="79.429445055580999"/>
    <n v="1.9790453536213313"/>
    <n v="116.42857142857143"/>
    <n v="213.0476137258658"/>
    <n v="0.54649084959188166"/>
    <n v="63.62714891676908"/>
  </r>
  <r>
    <x v="6"/>
    <x v="43"/>
    <x v="1"/>
    <x v="14"/>
    <n v="0"/>
    <n v="0"/>
    <n v="25.714285714285715"/>
    <n v="0"/>
    <n v="0"/>
    <n v="0"/>
    <n v="720"/>
    <n v="1720"/>
    <n v="610"/>
    <n v="0"/>
    <s v=""/>
    <n v="0.11558177118731165"/>
    <n v="27.54685446802338"/>
    <n v="4.1958246565494415E-3"/>
    <n v="0"/>
    <n v="0"/>
    <s v=""/>
    <s v=""/>
  </r>
  <r>
    <x v="6"/>
    <x v="43"/>
    <x v="1"/>
    <x v="15"/>
    <n v="360"/>
    <n v="129.85714285714286"/>
    <n v="267.76785714285717"/>
    <n v="909"/>
    <n v="2572.5"/>
    <n v="1836"/>
    <n v="2180"/>
    <n v="720"/>
    <n v="1827.125"/>
    <n v="0.4849616538846282"/>
    <n v="0.35335276967930029"/>
    <n v="183.43837272339496"/>
    <n v="208.95862920676902"/>
    <n v="0.87786933432588121"/>
    <n v="129.85714285714286"/>
    <n v="155.4481999160584"/>
    <n v="0.83537244514420472"/>
    <n v="108.47907894801173"/>
  </r>
  <r>
    <x v="6"/>
    <x v="43"/>
    <x v="1"/>
    <x v="16"/>
    <n v="360"/>
    <n v="190.71428571428572"/>
    <n v="183.5"/>
    <n v="1335"/>
    <n v="2783"/>
    <n v="1020"/>
    <n v="0"/>
    <n v="960"/>
    <n v="1190.75"/>
    <n v="1.0393149085247178"/>
    <n v="0.47969816744520299"/>
    <n v="200.10975266958593"/>
    <n v="204.1190769710297"/>
    <n v="0.98035791479689671"/>
    <n v="190.71428571428572"/>
    <n v="225.91348955275947"/>
    <n v="0.84419166864202067"/>
    <n v="160.99941109101394"/>
  </r>
  <r>
    <x v="6"/>
    <x v="43"/>
    <x v="1"/>
    <x v="17"/>
    <n v="0"/>
    <n v="0"/>
    <n v="119.60714285714286"/>
    <n v="0"/>
    <n v="1198"/>
    <n v="941"/>
    <n v="1210"/>
    <n v="0"/>
    <n v="837.25"/>
    <n v="0"/>
    <n v="0"/>
    <n v="20.179361862178549"/>
    <n v="76.263839480011328"/>
    <n v="0.2645993435390509"/>
    <n v="0"/>
    <n v="0"/>
    <s v=""/>
    <s v=""/>
  </r>
  <r>
    <x v="6"/>
    <x v="43"/>
    <x v="1"/>
    <x v="18"/>
    <n v="0"/>
    <n v="0"/>
    <n v="60.392857142857146"/>
    <n v="0"/>
    <n v="655"/>
    <n v="316"/>
    <n v="720"/>
    <n v="0"/>
    <n v="422.75"/>
    <n v="0"/>
    <n v="0"/>
    <n v="6.1317480340518742"/>
    <n v="34.82062257585401"/>
    <n v="0.17609530159015219"/>
    <n v="0"/>
    <n v="0"/>
    <s v=""/>
    <s v=""/>
  </r>
  <r>
    <x v="6"/>
    <x v="43"/>
    <x v="1"/>
    <x v="19"/>
    <n v="0"/>
    <n v="210"/>
    <n v="244.14285714285714"/>
    <n v="1470"/>
    <n v="2436"/>
    <n v="1000"/>
    <n v="1930"/>
    <n v="1260"/>
    <n v="1656.5"/>
    <n v="0.86015213575190175"/>
    <n v="0.60344827586206895"/>
    <n v="129.4164421788376"/>
    <n v="208.78159468276382"/>
    <n v="0.61986518675403957"/>
    <n v="210"/>
    <n v="293.42801502242418"/>
    <n v="0.71567808542054689"/>
    <n v="150.29239793831485"/>
  </r>
  <r>
    <x v="6"/>
    <x v="43"/>
    <x v="1"/>
    <x v="20"/>
    <n v="0"/>
    <n v="165.71428571428572"/>
    <n v="163.39285714285714"/>
    <n v="1160"/>
    <n v="815"/>
    <n v="1970"/>
    <n v="630"/>
    <n v="1690"/>
    <n v="1276.25"/>
    <n v="1.014207650273224"/>
    <n v="1.4233128834355828"/>
    <n v="97.879842396969124"/>
    <n v="149.32989585193209"/>
    <n v="0.65546046113915313"/>
    <n v="165.71428571428572"/>
    <n v="213.21797476269387"/>
    <n v="0.777205983213758"/>
    <n v="128.79413436113705"/>
  </r>
  <r>
    <x v="6"/>
    <x v="43"/>
    <x v="1"/>
    <x v="21"/>
    <n v="0"/>
    <n v="0"/>
    <n v="75.535714285714292"/>
    <n v="0"/>
    <n v="750"/>
    <n v="1365"/>
    <n v="0"/>
    <n v="1722.4"/>
    <n v="959.35"/>
    <n v="0"/>
    <n v="0"/>
    <n v="11.354996553858344"/>
    <n v="73.239205952528835"/>
    <n v="0.1550398643210068"/>
    <n v="0"/>
    <n v="0"/>
    <s v=""/>
    <s v=""/>
  </r>
  <r>
    <x v="6"/>
    <x v="44"/>
    <x v="2"/>
    <x v="0"/>
    <n v="0"/>
    <n v="51.428571428571431"/>
    <n v="132.85714285714286"/>
    <n v="360"/>
    <n v="1830"/>
    <n v="730"/>
    <n v="800"/>
    <n v="1840"/>
    <n v="1300"/>
    <n v="0.38709677419354838"/>
    <n v="0.19672131147540983"/>
    <n v="47.705984659515131"/>
    <n v="129.42998250005036"/>
    <n v="0.36858526701490185"/>
    <n v="51.428571428571431"/>
    <n v="136.0672102833218"/>
    <n v="0.37796447300922725"/>
    <n v="19.438172897617402"/>
  </r>
  <r>
    <x v="6"/>
    <x v="44"/>
    <x v="2"/>
    <x v="1"/>
    <n v="720"/>
    <n v="324.28571428571428"/>
    <n v="175.89285714285714"/>
    <n v="2270"/>
    <n v="926"/>
    <n v="1429"/>
    <n v="300"/>
    <n v="1810"/>
    <n v="1116.25"/>
    <n v="1.8436548223350253"/>
    <n v="2.451403887688985"/>
    <n v="435.87075094178635"/>
    <n v="233.54840100856632"/>
    <n v="1.8662973030836509"/>
    <n v="324.28571428571428"/>
    <n v="433.7932358031548"/>
    <n v="0.74755825476464444"/>
    <n v="242.42246261653469"/>
  </r>
  <r>
    <x v="6"/>
    <x v="44"/>
    <x v="2"/>
    <x v="2"/>
    <n v="0"/>
    <n v="177.14285714285714"/>
    <n v="111.39285714285714"/>
    <n v="1240"/>
    <n v="1240"/>
    <n v="149"/>
    <n v="490"/>
    <n v="720"/>
    <n v="649.75"/>
    <n v="1.5902532863097147"/>
    <n v="1"/>
    <n v="133.39729008971869"/>
    <n v="123.38201022861725"/>
    <n v="1.0811729347134473"/>
    <n v="177.14285714285714"/>
    <n v="224.62370650447724"/>
    <n v="0.78862048845822197"/>
    <n v="139.69848652688503"/>
  </r>
  <r>
    <x v="6"/>
    <x v="44"/>
    <x v="2"/>
    <x v="3"/>
    <n v="0"/>
    <n v="118.71428571428571"/>
    <n v="201.5"/>
    <n v="831"/>
    <n v="1988"/>
    <n v="1913"/>
    <n v="910"/>
    <n v="2560"/>
    <n v="1842.75"/>
    <n v="0.58915278270116977"/>
    <n v="0.41800804828973842"/>
    <n v="130.61737241367229"/>
    <n v="190.29582755329454"/>
    <n v="0.6863911526230988"/>
    <n v="118.71428571428571"/>
    <n v="139.60266745984748"/>
    <n v="0.85037261733147262"/>
    <n v="100.95137785749338"/>
  </r>
  <r>
    <x v="6"/>
    <x v="44"/>
    <x v="2"/>
    <x v="4"/>
    <n v="765"/>
    <n v="274.57142857142856"/>
    <n v="155.71428571428572"/>
    <n v="1922"/>
    <n v="1024"/>
    <n v="294"/>
    <n v="1120"/>
    <n v="1200"/>
    <n v="909.5"/>
    <n v="1.7633027522935778"/>
    <n v="1.876953125"/>
    <n v="331.44842819964629"/>
    <n v="191.96010786958254"/>
    <n v="1.7266526461051581"/>
    <n v="274.57142857142856"/>
    <n v="299.08407800196539"/>
    <n v="0.91804094154963423"/>
    <n v="252.06781280834241"/>
  </r>
  <r>
    <x v="6"/>
    <x v="44"/>
    <x v="2"/>
    <x v="5"/>
    <n v="720"/>
    <n v="363.57142857142856"/>
    <n v="167.89285714285714"/>
    <n v="2545"/>
    <n v="1379"/>
    <n v="777"/>
    <n v="0"/>
    <n v="1760"/>
    <n v="979"/>
    <n v="2.1654967028291852"/>
    <n v="1.8455402465554749"/>
    <n v="493.48877290493738"/>
    <n v="247.4664351292158"/>
    <n v="1.9941644718293203"/>
    <n v="363.57142857142856"/>
    <n v="514.86822169782988"/>
    <n v="0.70614462740099804"/>
    <n v="256.73401096222"/>
  </r>
  <r>
    <x v="6"/>
    <x v="44"/>
    <x v="2"/>
    <x v="6"/>
    <n v="720"/>
    <n v="102.85714285714286"/>
    <n v="156.42857142857142"/>
    <n v="720"/>
    <n v="675"/>
    <n v="1525"/>
    <n v="1460"/>
    <n v="630"/>
    <n v="1072.5"/>
    <n v="0.65753424657534254"/>
    <n v="1.0666666666666667"/>
    <n v="189.99763164749558"/>
    <n v="133.72018158461782"/>
    <n v="1.4208598088633728"/>
    <n v="102.85714285714286"/>
    <n v="272.1344205666436"/>
    <n v="0.37796447300922725"/>
    <n v="38.876345795234805"/>
  </r>
  <r>
    <x v="6"/>
    <x v="44"/>
    <x v="2"/>
    <x v="7"/>
    <n v="720"/>
    <n v="234.14285714285714"/>
    <n v="273.17857142857144"/>
    <n v="1639"/>
    <n v="2833"/>
    <n v="1537"/>
    <n v="1640"/>
    <n v="1840"/>
    <n v="1962.5"/>
    <n v="0.85710550398744922"/>
    <n v="0.57853865160607132"/>
    <n v="333.23045396717635"/>
    <n v="272.14120080231436"/>
    <n v="1.2244763122407096"/>
    <n v="234.14285714285714"/>
    <n v="299.2325898981307"/>
    <n v="0.78247779502415693"/>
    <n v="183.21158657779904"/>
  </r>
  <r>
    <x v="6"/>
    <x v="44"/>
    <x v="2"/>
    <x v="8"/>
    <n v="0"/>
    <n v="0"/>
    <n v="17.5"/>
    <n v="0"/>
    <n v="490"/>
    <n v="0"/>
    <n v="0"/>
    <n v="0"/>
    <n v="122.5"/>
    <n v="0"/>
    <n v="0"/>
    <n v="2.9102648422122002"/>
    <n v="13.346980906038969"/>
    <n v="0.21804667757450849"/>
    <n v="0"/>
    <n v="0"/>
    <s v=""/>
    <s v=""/>
  </r>
  <r>
    <x v="6"/>
    <x v="44"/>
    <x v="2"/>
    <x v="9"/>
    <n v="720"/>
    <n v="290.85714285714283"/>
    <n v="299.46428571428572"/>
    <n v="2036"/>
    <n v="2893"/>
    <n v="1616"/>
    <n v="1840"/>
    <n v="1060"/>
    <n v="1852.25"/>
    <n v="0.97125819916517575"/>
    <n v="0.70376771517455927"/>
    <n v="368.79467806654583"/>
    <n v="298.38554610572913"/>
    <n v="1.2359669658257111"/>
    <n v="290.85714285714283"/>
    <n v="289.97438310503026"/>
    <n v="1.0030442680579574"/>
    <n v="291.74258996657159"/>
  </r>
  <r>
    <x v="6"/>
    <x v="44"/>
    <x v="2"/>
    <x v="10"/>
    <n v="810"/>
    <n v="197.71428571428572"/>
    <n v="261.625"/>
    <n v="1384"/>
    <n v="2347.5"/>
    <n v="2274"/>
    <n v="1320"/>
    <n v="1850"/>
    <n v="1947.875"/>
    <n v="0.7557163333560849"/>
    <n v="0.58956336528221509"/>
    <n v="312.38898102674864"/>
    <n v="259.20105863021939"/>
    <n v="1.2051994798077119"/>
    <n v="197.71428571428572"/>
    <n v="298.75838302643734"/>
    <n v="0.66178657051035739"/>
    <n v="130.84465908376208"/>
  </r>
  <r>
    <x v="6"/>
    <x v="44"/>
    <x v="2"/>
    <x v="11"/>
    <n v="630"/>
    <n v="255.14285714285714"/>
    <n v="189.42857142857142"/>
    <n v="1786"/>
    <n v="1362"/>
    <n v="1796"/>
    <n v="360"/>
    <n v="630"/>
    <n v="1037"/>
    <n v="1.3469079939668176"/>
    <n v="1.3113069016152716"/>
    <n v="379.19660318047534"/>
    <n v="221.86207304371339"/>
    <n v="1.7091546922747918"/>
    <n v="255.14285714285714"/>
    <n v="363.60025145362988"/>
    <n v="0.70171254316471676"/>
    <n v="179.0369431560263"/>
  </r>
  <r>
    <x v="6"/>
    <x v="44"/>
    <x v="2"/>
    <x v="12"/>
    <n v="0"/>
    <n v="205.71428571428572"/>
    <n v="146.92857142857142"/>
    <n v="1440"/>
    <n v="1089"/>
    <n v="665"/>
    <n v="920"/>
    <n v="1770"/>
    <n v="1111"/>
    <n v="1.4000972289742344"/>
    <n v="1.3223140495867769"/>
    <n v="245.23953201288953"/>
    <n v="182.84241673333511"/>
    <n v="1.3412617071812003"/>
    <n v="205.71428571428572"/>
    <n v="377.66198038533275"/>
    <n v="0.54470477940192219"/>
    <n v="112.053554619824"/>
  </r>
  <r>
    <x v="6"/>
    <x v="44"/>
    <x v="2"/>
    <x v="13"/>
    <n v="665"/>
    <n v="211.42857142857142"/>
    <n v="84.464285714285708"/>
    <n v="1480"/>
    <n v="165"/>
    <n v="0"/>
    <n v="720"/>
    <n v="855"/>
    <n v="435"/>
    <n v="2.5031712473572938"/>
    <n v="8.9696969696969688"/>
    <n v="284.14585563347629"/>
    <n v="119.81362125864437"/>
    <n v="2.3715655419518971"/>
    <n v="211.42857142857142"/>
    <n v="287.67334318798532"/>
    <n v="0.73496059483832543"/>
    <n v="155.39166862296022"/>
  </r>
  <r>
    <x v="6"/>
    <x v="44"/>
    <x v="2"/>
    <x v="14"/>
    <n v="0"/>
    <n v="0"/>
    <n v="0"/>
    <n v="0"/>
    <n v="0"/>
    <n v="0"/>
    <n v="0"/>
    <n v="1840"/>
    <n v="460"/>
    <s v=""/>
    <s v=""/>
    <n v="8.6686328390483736E-2"/>
    <n v="25.647071401263148"/>
    <n v="3.3799698622203832E-3"/>
    <n v="0"/>
    <n v="0"/>
    <s v=""/>
    <s v=""/>
  </r>
  <r>
    <x v="6"/>
    <x v="44"/>
    <x v="2"/>
    <x v="15"/>
    <n v="855"/>
    <n v="217.71428571428572"/>
    <n v="272.58928571428572"/>
    <n v="1524"/>
    <n v="2052.5"/>
    <n v="1796"/>
    <n v="2260"/>
    <n v="1440"/>
    <n v="1887.125"/>
    <n v="0.79868981329839506"/>
    <n v="0.74250913520097439"/>
    <n v="351.32877954254621"/>
    <n v="253.5132065028539"/>
    <n v="1.3858401476949926"/>
    <n v="217.71428571428572"/>
    <n v="317.45168361275302"/>
    <n v="0.68581865194914804"/>
    <n v="149.31251793864308"/>
  </r>
  <r>
    <x v="6"/>
    <x v="44"/>
    <x v="2"/>
    <x v="16"/>
    <n v="0"/>
    <n v="156.42857142857142"/>
    <n v="183.5"/>
    <n v="1095"/>
    <n v="2393"/>
    <n v="1650"/>
    <n v="0"/>
    <n v="960"/>
    <n v="1250.75"/>
    <n v="0.85247177890229653"/>
    <n v="0.45758462181362308"/>
    <n v="150.08231450218943"/>
    <n v="190.04189924888971"/>
    <n v="0.78973276469750009"/>
    <n v="156.42857142857142"/>
    <n v="235.20760839653775"/>
    <n v="0.66506594958802379"/>
    <n v="104.03531639984085"/>
  </r>
  <r>
    <x v="6"/>
    <x v="44"/>
    <x v="2"/>
    <x v="17"/>
    <n v="0"/>
    <n v="0"/>
    <n v="93.892857142857139"/>
    <n v="0"/>
    <n v="1198"/>
    <n v="141"/>
    <n v="1290"/>
    <n v="720"/>
    <n v="837.25"/>
    <n v="0"/>
    <n v="0"/>
    <n v="15.134521396633911"/>
    <n v="71.004264343458814"/>
    <n v="0.21314947118423544"/>
    <n v="0"/>
    <n v="0"/>
    <s v=""/>
    <s v=""/>
  </r>
  <r>
    <x v="6"/>
    <x v="44"/>
    <x v="2"/>
    <x v="18"/>
    <n v="0"/>
    <n v="0"/>
    <n v="34.678571428571431"/>
    <n v="0"/>
    <n v="655"/>
    <n v="316"/>
    <n v="0"/>
    <n v="720"/>
    <n v="422.75"/>
    <n v="0"/>
    <n v="0"/>
    <n v="4.5988110255389056"/>
    <n v="32.419200329243388"/>
    <n v="0.14185454850317816"/>
    <n v="0"/>
    <n v="0"/>
    <s v=""/>
    <s v=""/>
  </r>
  <r>
    <x v="6"/>
    <x v="44"/>
    <x v="2"/>
    <x v="19"/>
    <n v="0"/>
    <n v="104.28571428571429"/>
    <n v="208.78571428571428"/>
    <n v="730"/>
    <n v="3176"/>
    <n v="300"/>
    <n v="1640"/>
    <n v="2250"/>
    <n v="1841.5"/>
    <n v="0.49948682860075272"/>
    <n v="0.22984886649874056"/>
    <n v="97.062331634128199"/>
    <n v="194.38286401498701"/>
    <n v="0.49933584488519855"/>
    <n v="104.28571428571429"/>
    <n v="183.29003817785107"/>
    <n v="0.56896553311055109"/>
    <n v="59.334977024386049"/>
  </r>
  <r>
    <x v="6"/>
    <x v="44"/>
    <x v="2"/>
    <x v="20"/>
    <n v="0"/>
    <n v="120"/>
    <n v="140.89285714285714"/>
    <n v="840"/>
    <n v="595"/>
    <n v="1710"/>
    <n v="800"/>
    <n v="2320"/>
    <n v="1356.25"/>
    <n v="0.85171102661596965"/>
    <n v="1.411764705882353"/>
    <n v="73.40988179772684"/>
    <n v="139.03128234490228"/>
    <n v="0.52800981591765117"/>
    <n v="120"/>
    <n v="208.88593378524399"/>
    <n v="0.57447621209081612"/>
    <n v="68.93714545089793"/>
  </r>
  <r>
    <x v="6"/>
    <x v="44"/>
    <x v="2"/>
    <x v="21"/>
    <n v="720"/>
    <n v="102.85714285714286"/>
    <n v="101.25"/>
    <n v="720"/>
    <n v="750"/>
    <n v="1365"/>
    <n v="0"/>
    <n v="1122.4000000000001"/>
    <n v="809.35"/>
    <n v="1.0158730158730158"/>
    <n v="0.96"/>
    <n v="188.51624741539376"/>
    <n v="117.84339864545788"/>
    <n v="1.599718351492571"/>
    <n v="102.85714285714286"/>
    <n v="272.1344205666436"/>
    <n v="0.37796447300922725"/>
    <n v="38.876345795234805"/>
  </r>
  <r>
    <x v="6"/>
    <x v="45"/>
    <x v="3"/>
    <x v="0"/>
    <n v="0"/>
    <n v="0"/>
    <n v="132.85714285714286"/>
    <n v="0"/>
    <n v="1670"/>
    <n v="1250"/>
    <n v="800"/>
    <n v="720"/>
    <n v="1110"/>
    <n v="0"/>
    <n v="0"/>
    <n v="35.779488494636347"/>
    <n v="120.50377681039171"/>
    <n v="0.29691590953978203"/>
    <n v="0"/>
    <n v="0"/>
    <s v=""/>
    <s v=""/>
  </r>
  <r>
    <x v="6"/>
    <x v="45"/>
    <x v="3"/>
    <x v="1"/>
    <n v="450"/>
    <n v="388.57142857142856"/>
    <n v="191.96428571428572"/>
    <n v="2720"/>
    <n v="296"/>
    <n v="2059"/>
    <n v="300"/>
    <n v="810"/>
    <n v="866.25"/>
    <n v="2.0241860465116277"/>
    <n v="9.1891891891891895"/>
    <n v="439.40306320633977"/>
    <n v="248.47609749073416"/>
    <n v="1.7683916788926766"/>
    <n v="388.57142857142856"/>
    <n v="410.4415740568756"/>
    <n v="0.94671556960159098"/>
    <n v="367.86662133090391"/>
  </r>
  <r>
    <x v="6"/>
    <x v="45"/>
    <x v="3"/>
    <x v="2"/>
    <n v="1260"/>
    <n v="277.14285714285717"/>
    <n v="156.39285714285714"/>
    <n v="1940"/>
    <n v="880"/>
    <n v="1069"/>
    <n v="490"/>
    <n v="720"/>
    <n v="789.75"/>
    <n v="1.7720940854076275"/>
    <n v="2.2045454545454546"/>
    <n v="415.04796756728899"/>
    <n v="201.76945779905742"/>
    <n v="2.0570406051278387"/>
    <n v="277.14285714285717"/>
    <n v="458.02744771153493"/>
    <n v="0.60507914651744055"/>
    <n v="167.69336346340498"/>
  </r>
  <r>
    <x v="6"/>
    <x v="45"/>
    <x v="3"/>
    <x v="3"/>
    <n v="0"/>
    <n v="93.714285714285708"/>
    <n v="186.5"/>
    <n v="656"/>
    <n v="723"/>
    <n v="3353"/>
    <n v="490"/>
    <n v="1860"/>
    <n v="1606.5"/>
    <n v="0.50248946763692071"/>
    <n v="0.90733056708160442"/>
    <n v="97.963029310254214"/>
    <n v="177.17197737720525"/>
    <n v="0.55292620627971856"/>
    <n v="93.714285714285708"/>
    <n v="143.45930234241149"/>
    <n v="0.65324649000875945"/>
    <n v="61.218528206535169"/>
  </r>
  <r>
    <x v="6"/>
    <x v="45"/>
    <x v="3"/>
    <x v="4"/>
    <n v="0"/>
    <n v="199.57142857142858"/>
    <n v="140.71428571428572"/>
    <n v="1397"/>
    <n v="1549"/>
    <n v="264"/>
    <n v="730"/>
    <n v="1140"/>
    <n v="920.75"/>
    <n v="1.418274111675127"/>
    <n v="0.90187217559715949"/>
    <n v="248.58632114973472"/>
    <n v="178.7214797406458"/>
    <n v="1.3909146315847107"/>
    <n v="199.57142857142858"/>
    <n v="291.5497997157359"/>
    <n v="0.6845191756811797"/>
    <n v="136.61046977522972"/>
  </r>
  <r>
    <x v="6"/>
    <x v="45"/>
    <x v="3"/>
    <x v="5"/>
    <n v="450"/>
    <n v="427.85714285714283"/>
    <n v="183.96428571428572"/>
    <n v="2995"/>
    <n v="989"/>
    <n v="1167"/>
    <n v="0"/>
    <n v="720"/>
    <n v="719"/>
    <n v="2.3257619879635021"/>
    <n v="3.0283114256825074"/>
    <n v="482.61657967870303"/>
    <n v="261.43426718926986"/>
    <n v="1.8460341288363105"/>
    <n v="427.85714285714283"/>
    <n v="489.36912740501197"/>
    <n v="0.87430350403579804"/>
    <n v="374.07699922674499"/>
  </r>
  <r>
    <x v="6"/>
    <x v="45"/>
    <x v="3"/>
    <x v="6"/>
    <n v="1050"/>
    <n v="252.85714285714286"/>
    <n v="181.07142857142858"/>
    <n v="1770"/>
    <n v="0"/>
    <n v="2120"/>
    <n v="1180"/>
    <n v="990"/>
    <n v="1072.5"/>
    <n v="1.3964497041420119"/>
    <s v=""/>
    <n v="404.99822373562165"/>
    <n v="196.91189319947176"/>
    <n v="2.0567484124758195"/>
    <n v="252.85714285714286"/>
    <n v="442.21843342079586"/>
    <n v="0.57179240788575403"/>
    <n v="144.58179456539781"/>
  </r>
  <r>
    <x v="6"/>
    <x v="45"/>
    <x v="3"/>
    <x v="7"/>
    <n v="1350"/>
    <n v="359.14285714285717"/>
    <n v="306.39285714285717"/>
    <n v="2514"/>
    <n v="1868"/>
    <n v="2917"/>
    <n v="1280"/>
    <n v="1140"/>
    <n v="1801.25"/>
    <n v="1.1721645879473133"/>
    <n v="1.3458244111349036"/>
    <n v="587.42284047538226"/>
    <n v="346.47629040215475"/>
    <n v="1.6954200236719259"/>
    <n v="359.14285714285717"/>
    <n v="518.81127865259725"/>
    <n v="0.69224180722436424"/>
    <n v="248.61370048029312"/>
  </r>
  <r>
    <x v="6"/>
    <x v="45"/>
    <x v="3"/>
    <x v="8"/>
    <n v="0"/>
    <n v="0"/>
    <n v="17.5"/>
    <n v="0"/>
    <n v="0"/>
    <n v="490"/>
    <n v="0"/>
    <n v="0"/>
    <n v="122.5"/>
    <n v="0"/>
    <s v=""/>
    <n v="2.1826986316591501"/>
    <n v="12.426499464243177"/>
    <n v="0.17564871249057629"/>
    <n v="0"/>
    <n v="0"/>
    <s v=""/>
    <s v=""/>
  </r>
  <r>
    <x v="6"/>
    <x v="45"/>
    <x v="3"/>
    <x v="9"/>
    <n v="540"/>
    <n v="286.57142857142856"/>
    <n v="318.75"/>
    <n v="2006"/>
    <n v="2543"/>
    <n v="2416"/>
    <n v="1960"/>
    <n v="0"/>
    <n v="1729.75"/>
    <n v="0.89904761904761898"/>
    <n v="0.7888320880849391"/>
    <n v="411.59600854990936"/>
    <n v="315.04861189154093"/>
    <n v="1.3064523791382581"/>
    <n v="286.57142857142856"/>
    <n v="285.34590537501276"/>
    <n v="1.0042948686956106"/>
    <n v="287.8022152290564"/>
  </r>
  <r>
    <x v="6"/>
    <x v="45"/>
    <x v="3"/>
    <x v="10"/>
    <n v="1140"/>
    <n v="324.85714285714283"/>
    <n v="287.33928571428572"/>
    <n v="2274"/>
    <n v="1295"/>
    <n v="3256.5"/>
    <n v="1220"/>
    <n v="1230"/>
    <n v="1750.375"/>
    <n v="1.1305698837859672"/>
    <n v="1.7559845559845559"/>
    <n v="519.29173577006145"/>
    <n v="319.94581320744567"/>
    <n v="1.623061513336211"/>
    <n v="324.85714285714283"/>
    <n v="466.82453112185834"/>
    <n v="0.6958870436316964"/>
    <n v="226.0638767454968"/>
  </r>
  <r>
    <x v="6"/>
    <x v="45"/>
    <x v="3"/>
    <x v="11"/>
    <n v="540"/>
    <n v="332.28571428571428"/>
    <n v="195.85714285714286"/>
    <n v="2326"/>
    <n v="907"/>
    <n v="2251"/>
    <n v="0"/>
    <n v="990"/>
    <n v="1037"/>
    <n v="1.6965718453683443"/>
    <n v="2.5644983461962512"/>
    <n v="419.39745238535647"/>
    <n v="243.80261973035385"/>
    <n v="1.7202335760346252"/>
    <n v="332.28571428571428"/>
    <n v="357.68222129226859"/>
    <n v="0.92899701048936856"/>
    <n v="308.69243519975305"/>
  </r>
  <r>
    <x v="6"/>
    <x v="45"/>
    <x v="3"/>
    <x v="12"/>
    <n v="630"/>
    <n v="295.71428571428572"/>
    <n v="169.42857142857142"/>
    <n v="2070"/>
    <n v="1089"/>
    <n v="665"/>
    <n v="920"/>
    <n v="1530"/>
    <n v="1051"/>
    <n v="1.7453625632377743"/>
    <n v="1.9008264462809918"/>
    <n v="341.42964900966717"/>
    <n v="213.68087075172582"/>
    <n v="1.5978484541387501"/>
    <n v="295.71428571428572"/>
    <n v="395.13108132437696"/>
    <n v="0.7483954051985181"/>
    <n v="221.31121268013322"/>
  </r>
  <r>
    <x v="6"/>
    <x v="45"/>
    <x v="3"/>
    <x v="13"/>
    <n v="770"/>
    <n v="282.14285714285717"/>
    <n v="101.25"/>
    <n v="1975"/>
    <n v="440"/>
    <n v="0"/>
    <n v="420"/>
    <n v="930"/>
    <n v="447.5"/>
    <n v="2.7865961199294533"/>
    <n v="4.4886363636363633"/>
    <n v="405.60939172510723"/>
    <n v="164.65406117184131"/>
    <n v="2.4634035069550624"/>
    <n v="282.14285714285717"/>
    <n v="358.1184294668588"/>
    <n v="0.78784791266646437"/>
    <n v="222.28566107375246"/>
  </r>
  <r>
    <x v="6"/>
    <x v="45"/>
    <x v="3"/>
    <x v="14"/>
    <n v="0"/>
    <n v="0"/>
    <n v="0"/>
    <n v="0"/>
    <n v="0"/>
    <n v="0"/>
    <n v="0"/>
    <n v="720"/>
    <n v="180"/>
    <s v=""/>
    <s v=""/>
    <n v="6.5014746292862802E-2"/>
    <n v="23.878307856348446"/>
    <n v="2.7227535001219756E-3"/>
    <n v="0"/>
    <n v="0"/>
    <s v=""/>
    <s v=""/>
  </r>
  <r>
    <x v="6"/>
    <x v="45"/>
    <x v="3"/>
    <x v="15"/>
    <n v="810"/>
    <n v="333.42857142857144"/>
    <n v="286.51785714285717"/>
    <n v="2334"/>
    <n v="1247.5"/>
    <n v="2341"/>
    <n v="2100"/>
    <n v="1620"/>
    <n v="1827.125"/>
    <n v="1.1637270177625427"/>
    <n v="1.8709418837675351"/>
    <n v="465.99658465690965"/>
    <n v="291.89160605438121"/>
    <n v="1.5964713441265987"/>
    <n v="333.42857142857144"/>
    <n v="368.40369937649336"/>
    <n v="0.90506303816406908"/>
    <n v="301.77387586784818"/>
  </r>
  <r>
    <x v="6"/>
    <x v="45"/>
    <x v="3"/>
    <x v="16"/>
    <n v="420"/>
    <n v="131.42857142857142"/>
    <n v="198.5"/>
    <n v="920"/>
    <n v="1888"/>
    <n v="2750"/>
    <n v="0"/>
    <n v="0"/>
    <n v="1159.5"/>
    <n v="0.66210867218423886"/>
    <n v="0.48728813559322032"/>
    <n v="217.56173587664208"/>
    <n v="205.90107861103522"/>
    <n v="1.0566323272528106"/>
    <n v="131.42857142857142"/>
    <n v="184.70052981593128"/>
    <n v="0.7115765805303883"/>
    <n v="93.521493441136741"/>
  </r>
  <r>
    <x v="6"/>
    <x v="45"/>
    <x v="3"/>
    <x v="17"/>
    <n v="0"/>
    <n v="0"/>
    <n v="93.892857142857139"/>
    <n v="0"/>
    <n v="433"/>
    <n v="906"/>
    <n v="1290"/>
    <n v="720"/>
    <n v="837.25"/>
    <n v="0"/>
    <n v="0"/>
    <n v="11.350891047475432"/>
    <n v="66.107418526668553"/>
    <n v="0.17170374067618965"/>
    <n v="0"/>
    <n v="0"/>
    <s v=""/>
    <s v=""/>
  </r>
  <r>
    <x v="6"/>
    <x v="45"/>
    <x v="3"/>
    <x v="18"/>
    <n v="0"/>
    <n v="0"/>
    <n v="34.678571428571431"/>
    <n v="0"/>
    <n v="60"/>
    <n v="791"/>
    <n v="120"/>
    <n v="720"/>
    <n v="422.75"/>
    <n v="0"/>
    <n v="0"/>
    <n v="3.4491082691541792"/>
    <n v="30.183393409985221"/>
    <n v="0.11427171962756019"/>
    <n v="0"/>
    <n v="0"/>
    <s v=""/>
    <s v=""/>
  </r>
  <r>
    <x v="6"/>
    <x v="45"/>
    <x v="3"/>
    <x v="19"/>
    <n v="0"/>
    <n v="41.428571428571431"/>
    <n v="192.71428571428572"/>
    <n v="290"/>
    <n v="2061"/>
    <n v="1795"/>
    <n v="1250"/>
    <n v="1800"/>
    <n v="1726.5"/>
    <n v="0.21497405485544849"/>
    <n v="0.14070839398350315"/>
    <n v="72.796748725596146"/>
    <n v="180.97714925533273"/>
    <n v="0.40224276393529884"/>
    <n v="41.428571428571431"/>
    <n v="109.60969717267591"/>
    <n v="0.3779644730092272"/>
    <n v="15.658528167525127"/>
  </r>
  <r>
    <x v="6"/>
    <x v="45"/>
    <x v="3"/>
    <x v="20"/>
    <n v="0"/>
    <n v="50"/>
    <n v="140.89285714285714"/>
    <n v="350"/>
    <n v="1085"/>
    <n v="1650"/>
    <n v="860"/>
    <n v="1320"/>
    <n v="1228.75"/>
    <n v="0.35487959442332068"/>
    <n v="0.32258064516129031"/>
    <n v="55.057411348295133"/>
    <n v="129.44291804525383"/>
    <n v="0.42534124060033018"/>
    <n v="50"/>
    <n v="132.28756555322954"/>
    <n v="0.3779644730092272"/>
    <n v="18.898223650461361"/>
  </r>
  <r>
    <x v="6"/>
    <x v="45"/>
    <x v="3"/>
    <x v="21"/>
    <n v="0"/>
    <n v="102.85714285714286"/>
    <n v="101.25"/>
    <n v="720"/>
    <n v="0"/>
    <n v="2115"/>
    <n v="0"/>
    <n v="0"/>
    <n v="528.75"/>
    <n v="1.0158730158730158"/>
    <s v=""/>
    <n v="141.38718556154532"/>
    <n v="109.71626770439181"/>
    <n v="1.2886620053690157"/>
    <n v="102.85714285714286"/>
    <n v="272.1344205666436"/>
    <n v="0.37796447300922725"/>
    <n v="38.876345795234805"/>
  </r>
  <r>
    <x v="6"/>
    <x v="46"/>
    <x v="4"/>
    <x v="0"/>
    <n v="0"/>
    <n v="0"/>
    <n v="132.85714285714286"/>
    <n v="0"/>
    <n v="1250"/>
    <n v="1670"/>
    <n v="800"/>
    <n v="720"/>
    <n v="1110"/>
    <n v="0"/>
    <n v="0"/>
    <n v="26.834616370977258"/>
    <n v="112.19317151312332"/>
    <n v="0.23918226046260216"/>
    <n v="0"/>
    <n v="0"/>
    <s v=""/>
    <s v=""/>
  </r>
  <r>
    <x v="6"/>
    <x v="46"/>
    <x v="4"/>
    <x v="1"/>
    <n v="0"/>
    <n v="388.57142857142856"/>
    <n v="191.96428571428572"/>
    <n v="2720"/>
    <n v="296"/>
    <n v="2059"/>
    <n v="300"/>
    <n v="810"/>
    <n v="866.25"/>
    <n v="2.0241860465116277"/>
    <n v="9.1891891891891895"/>
    <n v="329.55229740475482"/>
    <n v="231.33981490516629"/>
    <n v="1.4245377413302116"/>
    <n v="388.57142857142856"/>
    <n v="410.4415740568756"/>
    <n v="0.94671556960159098"/>
    <n v="367.86662133090391"/>
  </r>
  <r>
    <x v="6"/>
    <x v="46"/>
    <x v="4"/>
    <x v="2"/>
    <n v="0"/>
    <n v="277.14285714285717"/>
    <n v="156.39285714285714"/>
    <n v="1940"/>
    <n v="880"/>
    <n v="1069"/>
    <n v="490"/>
    <n v="720"/>
    <n v="789.75"/>
    <n v="1.7720940854076275"/>
    <n v="2.2045454545454546"/>
    <n v="311.28597567546672"/>
    <n v="187.85432277843276"/>
    <n v="1.6570604874640922"/>
    <n v="277.14285714285717"/>
    <n v="458.02744771153493"/>
    <n v="0.60507914651744055"/>
    <n v="167.69336346340498"/>
  </r>
  <r>
    <x v="6"/>
    <x v="46"/>
    <x v="4"/>
    <x v="3"/>
    <n v="0"/>
    <n v="93.714285714285708"/>
    <n v="186.5"/>
    <n v="656"/>
    <n v="723"/>
    <n v="3353"/>
    <n v="490"/>
    <n v="1860"/>
    <n v="1606.5"/>
    <n v="0.50248946763692071"/>
    <n v="0.90733056708160442"/>
    <n v="73.472271982690657"/>
    <n v="164.95322031670833"/>
    <n v="0.44541277728088435"/>
    <n v="93.714285714285708"/>
    <n v="143.45930234241149"/>
    <n v="0.65324649000875945"/>
    <n v="61.218528206535169"/>
  </r>
  <r>
    <x v="6"/>
    <x v="46"/>
    <x v="4"/>
    <x v="4"/>
    <n v="0"/>
    <n v="199.57142857142858"/>
    <n v="140.71428571428572"/>
    <n v="1397"/>
    <n v="1549"/>
    <n v="264"/>
    <n v="730"/>
    <n v="1140"/>
    <n v="920.75"/>
    <n v="1.418274111675127"/>
    <n v="0.90187217559715949"/>
    <n v="186.43974086230105"/>
    <n v="166.39586044818748"/>
    <n v="1.1204590087765727"/>
    <n v="199.57142857142858"/>
    <n v="291.5497997157359"/>
    <n v="0.6845191756811797"/>
    <n v="136.61046977522972"/>
  </r>
  <r>
    <x v="6"/>
    <x v="46"/>
    <x v="4"/>
    <x v="5"/>
    <n v="0"/>
    <n v="427.85714285714283"/>
    <n v="183.96428571428572"/>
    <n v="2995"/>
    <n v="989"/>
    <n v="1167"/>
    <n v="0"/>
    <n v="720"/>
    <n v="719"/>
    <n v="2.3257619879635021"/>
    <n v="3.0283114256825074"/>
    <n v="361.96243475902725"/>
    <n v="243.40431772794091"/>
    <n v="1.4870830482292501"/>
    <n v="427.85714285714283"/>
    <n v="489.36912740501197"/>
    <n v="0.87430350403579804"/>
    <n v="374.07699922674499"/>
  </r>
  <r>
    <x v="6"/>
    <x v="46"/>
    <x v="4"/>
    <x v="6"/>
    <n v="0"/>
    <n v="252.85714285714286"/>
    <n v="181.07142857142858"/>
    <n v="1770"/>
    <n v="0"/>
    <n v="2120"/>
    <n v="1180"/>
    <n v="990"/>
    <n v="1072.5"/>
    <n v="1.3964497041420119"/>
    <s v=""/>
    <n v="303.74866780171624"/>
    <n v="183.33176263399093"/>
    <n v="1.6568251100499658"/>
    <n v="252.85714285714286"/>
    <n v="442.21843342079586"/>
    <n v="0.57179240788575403"/>
    <n v="144.58179456539781"/>
  </r>
  <r>
    <x v="6"/>
    <x v="46"/>
    <x v="4"/>
    <x v="7"/>
    <n v="0"/>
    <n v="359.14285714285717"/>
    <n v="306.39285714285717"/>
    <n v="2514"/>
    <n v="1868"/>
    <n v="2917"/>
    <n v="1280"/>
    <n v="1140"/>
    <n v="1801.25"/>
    <n v="1.1721645879473133"/>
    <n v="1.3458244111349036"/>
    <n v="440.56713035653672"/>
    <n v="322.58137382269581"/>
    <n v="1.3657550190690515"/>
    <n v="359.14285714285717"/>
    <n v="518.81127865259725"/>
    <n v="0.69224180722436424"/>
    <n v="248.61370048029312"/>
  </r>
  <r>
    <x v="6"/>
    <x v="46"/>
    <x v="4"/>
    <x v="8"/>
    <n v="0"/>
    <n v="0"/>
    <n v="17.5"/>
    <n v="0"/>
    <n v="0"/>
    <n v="490"/>
    <n v="0"/>
    <n v="0"/>
    <n v="122.5"/>
    <n v="0"/>
    <s v=""/>
    <n v="1.6370239737443626"/>
    <n v="11.569499501191924"/>
    <n v="0.14149479617296423"/>
    <n v="0"/>
    <n v="0"/>
    <s v=""/>
    <s v=""/>
  </r>
  <r>
    <x v="6"/>
    <x v="46"/>
    <x v="4"/>
    <x v="9"/>
    <n v="0"/>
    <n v="286.57142857142856"/>
    <n v="318.75"/>
    <n v="2006"/>
    <n v="2543"/>
    <n v="2416"/>
    <n v="1960"/>
    <n v="0"/>
    <n v="1729.75"/>
    <n v="0.89904761904761898"/>
    <n v="0.7888320880849391"/>
    <n v="308.69700641243202"/>
    <n v="293.32112141626226"/>
    <n v="1.0524199720835967"/>
    <n v="286.57142857142856"/>
    <n v="285.34590537501276"/>
    <n v="1.0042948686956106"/>
    <n v="287.8022152290564"/>
  </r>
  <r>
    <x v="6"/>
    <x v="46"/>
    <x v="4"/>
    <x v="10"/>
    <n v="0"/>
    <n v="324.85714285714283"/>
    <n v="287.33928571428572"/>
    <n v="2274"/>
    <n v="1295"/>
    <n v="3256.5"/>
    <n v="1220"/>
    <n v="1230"/>
    <n v="1750.375"/>
    <n v="1.1305698837859672"/>
    <n v="1.7559845559845559"/>
    <n v="389.46880182754609"/>
    <n v="297.88058471038045"/>
    <n v="1.3074662190763922"/>
    <n v="324.85714285714283"/>
    <n v="466.82453112185834"/>
    <n v="0.6958870436316964"/>
    <n v="226.0638767454968"/>
  </r>
  <r>
    <x v="6"/>
    <x v="46"/>
    <x v="4"/>
    <x v="11"/>
    <n v="0"/>
    <n v="332.28571428571428"/>
    <n v="195.85714285714286"/>
    <n v="2326"/>
    <n v="907"/>
    <n v="2251"/>
    <n v="0"/>
    <n v="990"/>
    <n v="1037"/>
    <n v="1.6965718453683443"/>
    <n v="2.5644983461962512"/>
    <n v="314.54808928901735"/>
    <n v="226.98864595584669"/>
    <n v="1.3857437140278925"/>
    <n v="332.28571428571428"/>
    <n v="357.68222129226859"/>
    <n v="0.92899701048936856"/>
    <n v="308.69243519975305"/>
  </r>
  <r>
    <x v="6"/>
    <x v="46"/>
    <x v="4"/>
    <x v="12"/>
    <n v="0"/>
    <n v="295.71428571428572"/>
    <n v="169.42857142857142"/>
    <n v="2070"/>
    <n v="1089"/>
    <n v="665"/>
    <n v="920"/>
    <n v="1530"/>
    <n v="1051"/>
    <n v="1.7453625632377743"/>
    <n v="1.9008264462809918"/>
    <n v="256.07223675725038"/>
    <n v="198.94425897574473"/>
    <n v="1.2871556991673265"/>
    <n v="295.71428571428572"/>
    <n v="395.13108132437696"/>
    <n v="0.7483954051985181"/>
    <n v="221.31121268013322"/>
  </r>
  <r>
    <x v="6"/>
    <x v="46"/>
    <x v="4"/>
    <x v="13"/>
    <n v="70"/>
    <n v="292.14285714285717"/>
    <n v="103.75"/>
    <n v="2045"/>
    <n v="440"/>
    <n v="0"/>
    <n v="420"/>
    <n v="930"/>
    <n v="447.5"/>
    <n v="2.8158347676419968"/>
    <n v="4.6477272727272725"/>
    <n v="321.70704379383039"/>
    <n v="158.1261948841281"/>
    <n v="2.0344955750663023"/>
    <n v="292.14285714285717"/>
    <n v="349.80777034033451"/>
    <n v="0.83515256638989444"/>
    <n v="243.98385689533347"/>
  </r>
  <r>
    <x v="6"/>
    <x v="46"/>
    <x v="4"/>
    <x v="14"/>
    <n v="0"/>
    <n v="0"/>
    <n v="0"/>
    <n v="0"/>
    <n v="0"/>
    <n v="0"/>
    <n v="0"/>
    <n v="720"/>
    <n v="180"/>
    <s v=""/>
    <s v=""/>
    <n v="4.8761059719647101E-2"/>
    <n v="22.231528004186483"/>
    <n v="2.1933292084315918E-3"/>
    <n v="0"/>
    <n v="0"/>
    <s v=""/>
    <s v=""/>
  </r>
  <r>
    <x v="6"/>
    <x v="46"/>
    <x v="4"/>
    <x v="15"/>
    <n v="0"/>
    <n v="333.42857142857144"/>
    <n v="286.51785714285717"/>
    <n v="2334"/>
    <n v="1247.5"/>
    <n v="2341"/>
    <n v="2100"/>
    <n v="1620"/>
    <n v="1827.125"/>
    <n v="1.1637270177625427"/>
    <n v="1.8709418837675351"/>
    <n v="349.49743849268225"/>
    <n v="271.76115046442391"/>
    <n v="1.2860463605464267"/>
    <n v="333.42857142857144"/>
    <n v="368.40369937649336"/>
    <n v="0.90506303816406908"/>
    <n v="301.77387586784818"/>
  </r>
  <r>
    <x v="6"/>
    <x v="46"/>
    <x v="4"/>
    <x v="16"/>
    <n v="0"/>
    <n v="131.42857142857142"/>
    <n v="198.5"/>
    <n v="920"/>
    <n v="1888"/>
    <n v="2750"/>
    <n v="0"/>
    <n v="0"/>
    <n v="1159.5"/>
    <n v="0.66210867218423886"/>
    <n v="0.48728813559322032"/>
    <n v="163.17130190748156"/>
    <n v="191.70100422406728"/>
    <n v="0.85117604139809755"/>
    <n v="131.42857142857142"/>
    <n v="184.70052981593128"/>
    <n v="0.7115765805303883"/>
    <n v="93.521493441136741"/>
  </r>
  <r>
    <x v="6"/>
    <x v="46"/>
    <x v="4"/>
    <x v="17"/>
    <n v="0"/>
    <n v="0"/>
    <n v="93.892857142857139"/>
    <n v="0"/>
    <n v="433"/>
    <n v="906"/>
    <n v="1290"/>
    <n v="720"/>
    <n v="837.25"/>
    <n v="0"/>
    <n v="0"/>
    <n v="8.5131682856065751"/>
    <n v="61.548286214484513"/>
    <n v="0.13831690221137502"/>
    <n v="0"/>
    <n v="0"/>
    <s v=""/>
    <s v=""/>
  </r>
  <r>
    <x v="6"/>
    <x v="46"/>
    <x v="4"/>
    <x v="18"/>
    <n v="0"/>
    <n v="0"/>
    <n v="34.678571428571431"/>
    <n v="0"/>
    <n v="60"/>
    <n v="791"/>
    <n v="120"/>
    <n v="720"/>
    <n v="422.75"/>
    <n v="0"/>
    <n v="0"/>
    <n v="2.5868312018656345"/>
    <n v="28.10178007136555"/>
    <n v="9.2052218588867946E-2"/>
    <n v="0"/>
    <n v="0"/>
    <s v=""/>
    <s v=""/>
  </r>
  <r>
    <x v="6"/>
    <x v="46"/>
    <x v="4"/>
    <x v="19"/>
    <n v="0"/>
    <n v="41.428571428571431"/>
    <n v="192.71428571428572"/>
    <n v="290"/>
    <n v="2061"/>
    <n v="1795"/>
    <n v="1250"/>
    <n v="1800"/>
    <n v="1726.5"/>
    <n v="0.21497405485544849"/>
    <n v="0.14070839398350315"/>
    <n v="54.597561544197106"/>
    <n v="168.4959665480684"/>
    <n v="0.32402889317010181"/>
    <n v="41.428571428571431"/>
    <n v="109.60969717267591"/>
    <n v="0.3779644730092272"/>
    <n v="15.658528167525127"/>
  </r>
  <r>
    <x v="6"/>
    <x v="46"/>
    <x v="4"/>
    <x v="20"/>
    <n v="0"/>
    <n v="50"/>
    <n v="140.89285714285714"/>
    <n v="350"/>
    <n v="1085"/>
    <n v="1650"/>
    <n v="860"/>
    <n v="1320"/>
    <n v="1228.75"/>
    <n v="0.35487959442332068"/>
    <n v="0.32258064516129031"/>
    <n v="41.293058511221346"/>
    <n v="120.51582024902943"/>
    <n v="0.34263599937248818"/>
    <n v="50"/>
    <n v="132.28756555322954"/>
    <n v="0.3779644730092272"/>
    <n v="18.898223650461361"/>
  </r>
  <r>
    <x v="6"/>
    <x v="46"/>
    <x v="4"/>
    <x v="21"/>
    <n v="0"/>
    <n v="102.85714285714286"/>
    <n v="101.25"/>
    <n v="720"/>
    <n v="0"/>
    <n v="2115"/>
    <n v="0"/>
    <n v="0"/>
    <n v="528.75"/>
    <n v="1.0158730158730158"/>
    <s v=""/>
    <n v="106.04038917115899"/>
    <n v="102.14962855236479"/>
    <n v="1.0380888376583737"/>
    <n v="102.85714285714286"/>
    <n v="272.1344205666436"/>
    <n v="0.37796447300922725"/>
    <n v="38.876345795234805"/>
  </r>
  <r>
    <x v="6"/>
    <x v="47"/>
    <x v="5"/>
    <x v="0"/>
    <n v="0"/>
    <n v="0"/>
    <n v="132.85714285714286"/>
    <n v="0"/>
    <n v="1250"/>
    <n v="1670"/>
    <n v="800"/>
    <n v="720"/>
    <n v="1110"/>
    <n v="0"/>
    <n v="0"/>
    <n v="20.125962278232944"/>
    <n v="104.45571140876999"/>
    <n v="0.19267459870598508"/>
    <n v="0"/>
    <n v="0"/>
    <s v=""/>
    <s v=""/>
  </r>
  <r>
    <x v="6"/>
    <x v="47"/>
    <x v="5"/>
    <x v="1"/>
    <n v="350"/>
    <n v="378.28571428571428"/>
    <n v="204.46428571428572"/>
    <n v="2648"/>
    <n v="522"/>
    <n v="2188"/>
    <n v="367"/>
    <n v="810"/>
    <n v="971.75"/>
    <n v="1.8501310043668122"/>
    <n v="5.0727969348659006"/>
    <n v="334.6642230535661"/>
    <n v="239.5232759461893"/>
    <n v="1.397209610345973"/>
    <n v="378.28571428571428"/>
    <n v="410.36638681618581"/>
    <n v="0.92182431709534407"/>
    <n v="348.71297023835302"/>
  </r>
  <r>
    <x v="6"/>
    <x v="47"/>
    <x v="5"/>
    <x v="2"/>
    <n v="0"/>
    <n v="232.28571428571428"/>
    <n v="156.39285714285714"/>
    <n v="1626"/>
    <n v="1194"/>
    <n v="1069"/>
    <n v="490"/>
    <n v="720"/>
    <n v="868.25"/>
    <n v="1.4852706097282484"/>
    <n v="1.3618090452261307"/>
    <n v="233.46448175660004"/>
    <n v="174.89885224198912"/>
    <n v="1.3348542815682964"/>
    <n v="232.28571428571428"/>
    <n v="469.0592408519114"/>
    <n v="0.49521615620200549"/>
    <n v="115.0316385692087"/>
  </r>
  <r>
    <x v="6"/>
    <x v="47"/>
    <x v="5"/>
    <x v="3"/>
    <n v="0"/>
    <n v="61.714285714285715"/>
    <n v="186.5"/>
    <n v="432"/>
    <n v="819"/>
    <n v="3327"/>
    <n v="644"/>
    <n v="1860"/>
    <n v="1662.5"/>
    <n v="0.33090769819992338"/>
    <n v="0.52747252747252749"/>
    <n v="55.104203987017996"/>
    <n v="153.57713615693532"/>
    <n v="0.35880473725404582"/>
    <n v="61.714285714285715"/>
    <n v="134.24072194595584"/>
    <n v="0.45972849981491726"/>
    <n v="28.371815988577751"/>
  </r>
  <r>
    <x v="6"/>
    <x v="47"/>
    <x v="5"/>
    <x v="4"/>
    <n v="0"/>
    <n v="160.71428571428572"/>
    <n v="140.71428571428572"/>
    <n v="1125"/>
    <n v="1627"/>
    <n v="334"/>
    <n v="854"/>
    <n v="1140"/>
    <n v="988.75"/>
    <n v="1.1421319796954315"/>
    <n v="0.69145666871542721"/>
    <n v="139.82980564672579"/>
    <n v="154.92028386555384"/>
    <n v="0.90259197929223922"/>
    <n v="160.71428571428572"/>
    <n v="298.33466347136306"/>
    <n v="0.53870470110394186"/>
    <n v="86.577541248847808"/>
  </r>
  <r>
    <x v="6"/>
    <x v="47"/>
    <x v="5"/>
    <x v="5"/>
    <n v="0"/>
    <n v="355.71428571428572"/>
    <n v="183.96428571428572"/>
    <n v="2490"/>
    <n v="1270"/>
    <n v="1300"/>
    <n v="91"/>
    <n v="720"/>
    <n v="845.25"/>
    <n v="1.9336051252184041"/>
    <n v="1.9606299212598426"/>
    <n v="271.47182606927043"/>
    <n v="226.61781305704844"/>
    <n v="1.1979280110735624"/>
    <n v="355.71428571428572"/>
    <n v="512.76561061421762"/>
    <n v="0.69371712601434488"/>
    <n v="246.76509196795982"/>
  </r>
  <r>
    <x v="6"/>
    <x v="47"/>
    <x v="5"/>
    <x v="6"/>
    <n v="0"/>
    <n v="252.85714285714286"/>
    <n v="181.07142857142858"/>
    <n v="1770"/>
    <n v="0"/>
    <n v="1940"/>
    <n v="1360"/>
    <n v="990"/>
    <n v="1072.5"/>
    <n v="1.3964497041420119"/>
    <s v=""/>
    <n v="227.81150085128718"/>
    <n v="170.68819279716396"/>
    <n v="1.3346646719846949"/>
    <n v="252.85714285714286"/>
    <n v="442.21843342079586"/>
    <n v="0.57179240788575403"/>
    <n v="144.58179456539781"/>
  </r>
  <r>
    <x v="6"/>
    <x v="47"/>
    <x v="5"/>
    <x v="7"/>
    <n v="0"/>
    <n v="359.14285714285717"/>
    <n v="306.39285714285717"/>
    <n v="2514"/>
    <n v="1750"/>
    <n v="3035"/>
    <n v="1280"/>
    <n v="1140"/>
    <n v="1801.25"/>
    <n v="1.1721645879473133"/>
    <n v="1.4365714285714286"/>
    <n v="330.42534776740251"/>
    <n v="300.33438252457887"/>
    <n v="1.100191543138958"/>
    <n v="359.14285714285717"/>
    <n v="518.81127865259725"/>
    <n v="0.69224180722436424"/>
    <n v="248.61370048029312"/>
  </r>
  <r>
    <x v="6"/>
    <x v="47"/>
    <x v="5"/>
    <x v="8"/>
    <n v="0"/>
    <n v="0"/>
    <n v="17.5"/>
    <n v="0"/>
    <n v="0"/>
    <n v="490"/>
    <n v="0"/>
    <n v="0"/>
    <n v="122.5"/>
    <n v="0"/>
    <s v=""/>
    <n v="1.2277679803082719"/>
    <n v="10.771602983868343"/>
    <n v="0.1139819191393323"/>
    <n v="0"/>
    <n v="0"/>
    <s v=""/>
    <s v=""/>
  </r>
  <r>
    <x v="6"/>
    <x v="47"/>
    <x v="5"/>
    <x v="9"/>
    <n v="0"/>
    <n v="236.57142857142858"/>
    <n v="318.75"/>
    <n v="1656"/>
    <n v="2640"/>
    <n v="2488"/>
    <n v="2141"/>
    <n v="0"/>
    <n v="1817.25"/>
    <n v="0.74218487394957988"/>
    <n v="0.62727272727272732"/>
    <n v="231.522754809324"/>
    <n v="273.09207855996829"/>
    <n v="0.84778275528956404"/>
    <n v="236.57142857142858"/>
    <n v="302.5265041517614"/>
    <n v="0.78198579405377755"/>
    <n v="184.99549642186508"/>
  </r>
  <r>
    <x v="6"/>
    <x v="47"/>
    <x v="5"/>
    <x v="10"/>
    <n v="0"/>
    <n v="324.85714285714283"/>
    <n v="287.33928571428572"/>
    <n v="2274"/>
    <n v="1145"/>
    <n v="3406.5"/>
    <n v="1220"/>
    <n v="1230"/>
    <n v="1750.375"/>
    <n v="1.1305698837859672"/>
    <n v="1.9860262008733625"/>
    <n v="292.10160137065958"/>
    <n v="277.33709610966457"/>
    <n v="1.0532366764782048"/>
    <n v="324.85714285714283"/>
    <n v="466.82453112185834"/>
    <n v="0.6958870436316964"/>
    <n v="226.0638767454968"/>
  </r>
  <r>
    <x v="6"/>
    <x v="47"/>
    <x v="5"/>
    <x v="11"/>
    <n v="245"/>
    <n v="339.28571428571428"/>
    <n v="204.60714285714286"/>
    <n v="2375"/>
    <n v="891"/>
    <n v="2463"/>
    <n v="0"/>
    <n v="990"/>
    <n v="1086"/>
    <n v="1.6582300576016755"/>
    <n v="2.6655443322109988"/>
    <n v="297.16106696676303"/>
    <n v="228.23080830371933"/>
    <n v="1.3020199559181089"/>
    <n v="339.28571428571428"/>
    <n v="355.04023916814191"/>
    <n v="0.95562608644208769"/>
    <n v="324.23027932856547"/>
  </r>
  <r>
    <x v="6"/>
    <x v="47"/>
    <x v="5"/>
    <x v="12"/>
    <n v="345"/>
    <n v="276.42857142857144"/>
    <n v="181.75"/>
    <n v="1935"/>
    <n v="1340"/>
    <n v="894"/>
    <n v="920"/>
    <n v="1530"/>
    <n v="1171"/>
    <n v="1.5209274906661427"/>
    <n v="1.4440298507462686"/>
    <n v="278.30417756793781"/>
    <n v="209.01706870155544"/>
    <n v="1.3314901950199762"/>
    <n v="276.42857142857144"/>
    <n v="387.86503543666538"/>
    <n v="0.71269267960016869"/>
    <n v="197.00861928947521"/>
  </r>
  <r>
    <x v="6"/>
    <x v="47"/>
    <x v="5"/>
    <x v="13"/>
    <n v="280"/>
    <n v="332.14285714285717"/>
    <n v="113.75"/>
    <n v="2325"/>
    <n v="440"/>
    <n v="0"/>
    <n v="420"/>
    <n v="930"/>
    <n v="447.5"/>
    <n v="2.9199372056514914"/>
    <n v="5.2840909090909092"/>
    <n v="311.28028284537277"/>
    <n v="166.53128489211923"/>
    <n v="1.8692000307751393"/>
    <n v="332.14285714285717"/>
    <n v="326.03498205531491"/>
    <n v="1.0187338028853175"/>
    <n v="338.3651559583376"/>
  </r>
  <r>
    <x v="6"/>
    <x v="47"/>
    <x v="5"/>
    <x v="14"/>
    <n v="0"/>
    <n v="0"/>
    <n v="0"/>
    <n v="0"/>
    <n v="0"/>
    <n v="0"/>
    <n v="0"/>
    <n v="720"/>
    <n v="180"/>
    <s v=""/>
    <s v=""/>
    <n v="3.6570794789735322E-2"/>
    <n v="20.698319176311553"/>
    <n v="1.7668485290143374E-3"/>
    <n v="0"/>
    <n v="0"/>
    <s v=""/>
    <s v=""/>
  </r>
  <r>
    <x v="6"/>
    <x v="47"/>
    <x v="5"/>
    <x v="15"/>
    <n v="0"/>
    <n v="294.42857142857144"/>
    <n v="286.51785714285717"/>
    <n v="2061"/>
    <n v="1448"/>
    <n v="2197.5"/>
    <n v="2316"/>
    <n v="1620"/>
    <n v="1895.375"/>
    <n v="1.0276098473044561"/>
    <n v="1.423342541436464"/>
    <n v="262.12307886951169"/>
    <n v="253.01900215653259"/>
    <n v="1.0359817904401771"/>
    <n v="294.42857142857144"/>
    <n v="389.70153414412641"/>
    <n v="0.75552325467541159"/>
    <n v="222.44763255514619"/>
  </r>
  <r>
    <x v="6"/>
    <x v="47"/>
    <x v="5"/>
    <x v="16"/>
    <n v="420"/>
    <n v="171.42857142857142"/>
    <n v="213.5"/>
    <n v="1200"/>
    <n v="1920"/>
    <n v="2858"/>
    <n v="0"/>
    <n v="0"/>
    <n v="1194.5"/>
    <n v="0.80294412847106045"/>
    <n v="0.625"/>
    <n v="227.37847643061116"/>
    <n v="207.44576255344194"/>
    <n v="1.0960863872648841"/>
    <n v="171.42857142857142"/>
    <n v="214.74237056129775"/>
    <n v="0.7982987753208094"/>
    <n v="136.85121862642447"/>
  </r>
  <r>
    <x v="6"/>
    <x v="47"/>
    <x v="5"/>
    <x v="17"/>
    <n v="0"/>
    <n v="0"/>
    <n v="93.892857142857139"/>
    <n v="0"/>
    <n v="350"/>
    <n v="848"/>
    <n v="1431"/>
    <n v="720"/>
    <n v="837.25"/>
    <n v="0"/>
    <n v="0"/>
    <n v="6.3848762142049313"/>
    <n v="57.303576820382133"/>
    <n v="0.11142194900360765"/>
    <n v="0"/>
    <n v="0"/>
    <s v=""/>
    <s v=""/>
  </r>
  <r>
    <x v="6"/>
    <x v="47"/>
    <x v="5"/>
    <x v="18"/>
    <n v="0"/>
    <n v="0"/>
    <n v="34.678571428571431"/>
    <n v="0"/>
    <n v="0"/>
    <n v="655"/>
    <n v="316"/>
    <n v="720"/>
    <n v="422.75"/>
    <n v="0"/>
    <s v=""/>
    <n v="1.9401234013992259"/>
    <n v="26.163726273340338"/>
    <n v="7.415317608547696E-2"/>
    <n v="0"/>
    <n v="0"/>
    <s v=""/>
    <s v=""/>
  </r>
  <r>
    <x v="6"/>
    <x v="47"/>
    <x v="5"/>
    <x v="19"/>
    <n v="0"/>
    <n v="0"/>
    <n v="192.71428571428572"/>
    <n v="0"/>
    <n v="2230"/>
    <n v="1816"/>
    <n v="1350"/>
    <n v="1800"/>
    <n v="1799"/>
    <n v="0"/>
    <n v="0"/>
    <n v="40.948171158147829"/>
    <n v="156.8755550619947"/>
    <n v="0.26102327505369316"/>
    <n v="0"/>
    <n v="0"/>
    <s v=""/>
    <s v=""/>
  </r>
  <r>
    <x v="6"/>
    <x v="47"/>
    <x v="5"/>
    <x v="20"/>
    <n v="0"/>
    <n v="0"/>
    <n v="140.89285714285714"/>
    <n v="0"/>
    <n v="1435"/>
    <n v="1450"/>
    <n v="1060"/>
    <n v="1320"/>
    <n v="1316.25"/>
    <n v="0"/>
    <n v="0"/>
    <n v="30.96979388341601"/>
    <n v="112.20438436978601"/>
    <n v="0.27601233282783771"/>
    <n v="0"/>
    <n v="0"/>
    <s v=""/>
    <s v=""/>
  </r>
  <r>
    <x v="6"/>
    <x v="47"/>
    <x v="5"/>
    <x v="21"/>
    <n v="0"/>
    <n v="102.85714285714286"/>
    <n v="101.25"/>
    <n v="720"/>
    <n v="0"/>
    <n v="2115"/>
    <n v="0"/>
    <n v="0"/>
    <n v="528.75"/>
    <n v="1.0158730158730158"/>
    <s v=""/>
    <n v="79.530291878369241"/>
    <n v="95.104826583236175"/>
    <n v="0.83623823033591227"/>
    <n v="102.85714285714286"/>
    <n v="272.1344205666436"/>
    <n v="0.37796447300922725"/>
    <n v="38.876345795234805"/>
  </r>
  <r>
    <x v="6"/>
    <x v="48"/>
    <x v="6"/>
    <x v="0"/>
    <n v="0"/>
    <n v="0"/>
    <n v="132.85714285714286"/>
    <n v="0"/>
    <n v="1250"/>
    <n v="1670"/>
    <n v="800"/>
    <n v="720"/>
    <n v="1110"/>
    <n v="0"/>
    <n v="0"/>
    <n v="15.094471708674707"/>
    <n v="97.251869242647913"/>
    <n v="0.15521009340204353"/>
    <n v="0"/>
    <n v="0"/>
    <s v=""/>
    <s v=""/>
  </r>
  <r>
    <x v="6"/>
    <x v="48"/>
    <x v="6"/>
    <x v="1"/>
    <n v="0"/>
    <n v="378.28571428571428"/>
    <n v="204.46428571428572"/>
    <n v="2648"/>
    <n v="522"/>
    <n v="2076"/>
    <n v="479"/>
    <n v="810"/>
    <n v="971.75"/>
    <n v="1.8501310043668122"/>
    <n v="5.0727969348659006"/>
    <n v="250.99816729017459"/>
    <n v="223.00442932921072"/>
    <n v="1.1255299638898115"/>
    <n v="378.28571428571428"/>
    <n v="410.36638681618581"/>
    <n v="0.92182431709534407"/>
    <n v="348.71297023835302"/>
  </r>
  <r>
    <x v="6"/>
    <x v="48"/>
    <x v="6"/>
    <x v="2"/>
    <n v="0"/>
    <n v="232.28571428571428"/>
    <n v="156.39285714285714"/>
    <n v="1626"/>
    <n v="1194"/>
    <n v="920"/>
    <n v="639"/>
    <n v="720"/>
    <n v="868.25"/>
    <n v="1.4852706097282484"/>
    <n v="1.3618090452261307"/>
    <n v="175.09836131745004"/>
    <n v="162.83686243219677"/>
    <n v="1.0752992823744612"/>
    <n v="232.28571428571428"/>
    <n v="469.0592408519114"/>
    <n v="0.49521615620200549"/>
    <n v="115.0316385692087"/>
  </r>
  <r>
    <x v="6"/>
    <x v="48"/>
    <x v="6"/>
    <x v="3"/>
    <n v="0"/>
    <n v="61.714285714285715"/>
    <n v="186.5"/>
    <n v="432"/>
    <n v="819"/>
    <n v="3248"/>
    <n v="723"/>
    <n v="1860"/>
    <n v="1662.5"/>
    <n v="0.33090769819992338"/>
    <n v="0.52747252747252749"/>
    <n v="41.328152990263497"/>
    <n v="142.98560952542255"/>
    <n v="0.28903714945464798"/>
    <n v="61.714285714285715"/>
    <n v="134.24072194595584"/>
    <n v="0.45972849981491726"/>
    <n v="28.371815988577751"/>
  </r>
  <r>
    <x v="6"/>
    <x v="48"/>
    <x v="6"/>
    <x v="4"/>
    <n v="0"/>
    <n v="160.71428571428572"/>
    <n v="140.71428571428572"/>
    <n v="1125"/>
    <n v="1627"/>
    <n v="194"/>
    <n v="994"/>
    <n v="1140"/>
    <n v="988.75"/>
    <n v="1.1421319796954315"/>
    <n v="0.69145666871542721"/>
    <n v="104.87235423504434"/>
    <n v="144.2361263575846"/>
    <n v="0.72708798331874835"/>
    <n v="160.71428571428572"/>
    <n v="298.33466347136306"/>
    <n v="0.53870470110394186"/>
    <n v="86.577541248847808"/>
  </r>
  <r>
    <x v="6"/>
    <x v="48"/>
    <x v="6"/>
    <x v="5"/>
    <n v="0"/>
    <n v="355.71428571428572"/>
    <n v="183.96428571428572"/>
    <n v="2490"/>
    <n v="1270"/>
    <n v="1104"/>
    <n v="287"/>
    <n v="720"/>
    <n v="845.25"/>
    <n v="1.9336051252184041"/>
    <n v="1.9606299212598426"/>
    <n v="203.60386955195281"/>
    <n v="210.98899836345888"/>
    <n v="0.96499756447592533"/>
    <n v="355.71428571428572"/>
    <n v="512.76561061421762"/>
    <n v="0.69371712601434488"/>
    <n v="246.76509196795982"/>
  </r>
  <r>
    <x v="6"/>
    <x v="48"/>
    <x v="6"/>
    <x v="6"/>
    <n v="0"/>
    <n v="252.85714285714286"/>
    <n v="181.07142857142858"/>
    <n v="1770"/>
    <n v="0"/>
    <n v="1940"/>
    <n v="1360"/>
    <n v="990"/>
    <n v="1072.5"/>
    <n v="1.3964497041420119"/>
    <s v=""/>
    <n v="170.85862563846538"/>
    <n v="158.91659329391126"/>
    <n v="1.0751465413210042"/>
    <n v="252.85714285714286"/>
    <n v="442.21843342079586"/>
    <n v="0.57179240788575403"/>
    <n v="144.58179456539781"/>
  </r>
  <r>
    <x v="6"/>
    <x v="48"/>
    <x v="6"/>
    <x v="7"/>
    <n v="0"/>
    <n v="359.14285714285717"/>
    <n v="306.39285714285717"/>
    <n v="2514"/>
    <n v="1750"/>
    <n v="2748"/>
    <n v="1567"/>
    <n v="1140"/>
    <n v="1801.25"/>
    <n v="1.1721645879473133"/>
    <n v="1.4365714285714286"/>
    <n v="247.81901082555189"/>
    <n v="279.62166648840099"/>
    <n v="0.88626540975082735"/>
    <n v="359.14285714285717"/>
    <n v="518.81127865259725"/>
    <n v="0.69224180722436424"/>
    <n v="248.61370048029312"/>
  </r>
  <r>
    <x v="6"/>
    <x v="48"/>
    <x v="6"/>
    <x v="8"/>
    <n v="0"/>
    <n v="0"/>
    <n v="17.5"/>
    <n v="0"/>
    <n v="0"/>
    <n v="490"/>
    <n v="0"/>
    <n v="0"/>
    <n v="122.5"/>
    <n v="0"/>
    <s v=""/>
    <n v="0.92082598523120396"/>
    <n v="10.028733812567078"/>
    <n v="9.1818768195573247E-2"/>
    <n v="0"/>
    <n v="0"/>
    <s v=""/>
    <s v=""/>
  </r>
  <r>
    <x v="6"/>
    <x v="48"/>
    <x v="6"/>
    <x v="9"/>
    <n v="0"/>
    <n v="236.57142857142858"/>
    <n v="318.75"/>
    <n v="1656"/>
    <n v="2640"/>
    <n v="2258"/>
    <n v="2371"/>
    <n v="0"/>
    <n v="1817.25"/>
    <n v="0.74218487394957988"/>
    <n v="0.62727272727272732"/>
    <n v="173.64206610699301"/>
    <n v="254.25814210755667"/>
    <n v="0.68293610842770447"/>
    <n v="236.57142857142858"/>
    <n v="302.5265041517614"/>
    <n v="0.78198579405377755"/>
    <n v="184.99549642186508"/>
  </r>
  <r>
    <x v="6"/>
    <x v="48"/>
    <x v="6"/>
    <x v="10"/>
    <n v="0"/>
    <n v="324.85714285714283"/>
    <n v="287.33928571428572"/>
    <n v="2274"/>
    <n v="1145"/>
    <n v="3132.5"/>
    <n v="1494"/>
    <n v="1230"/>
    <n v="1750.375"/>
    <n v="1.1305698837859672"/>
    <n v="1.9860262008733625"/>
    <n v="219.07620102799467"/>
    <n v="258.21039982623944"/>
    <n v="0.84844065605188712"/>
    <n v="324.85714285714283"/>
    <n v="466.82453112185834"/>
    <n v="0.6958870436316964"/>
    <n v="226.0638767454968"/>
  </r>
  <r>
    <x v="6"/>
    <x v="48"/>
    <x v="6"/>
    <x v="11"/>
    <n v="0"/>
    <n v="339.28571428571428"/>
    <n v="204.60714285714286"/>
    <n v="2375"/>
    <n v="891"/>
    <n v="2347"/>
    <n v="116"/>
    <n v="990"/>
    <n v="1086"/>
    <n v="1.6582300576016755"/>
    <n v="2.6655443322109988"/>
    <n v="222.87080022507229"/>
    <n v="212.49075255863522"/>
    <n v="1.0488494089340323"/>
    <n v="339.28571428571428"/>
    <n v="355.04023916814191"/>
    <n v="0.95562608644208769"/>
    <n v="324.23027932856547"/>
  </r>
  <r>
    <x v="6"/>
    <x v="48"/>
    <x v="6"/>
    <x v="12"/>
    <n v="0"/>
    <n v="276.42857142857144"/>
    <n v="181.75"/>
    <n v="1935"/>
    <n v="1340"/>
    <n v="894"/>
    <n v="920"/>
    <n v="1530"/>
    <n v="1171"/>
    <n v="1.5209274906661427"/>
    <n v="1.4440298507462686"/>
    <n v="208.72813317595336"/>
    <n v="194.60209844627576"/>
    <n v="1.072589323766092"/>
    <n v="276.42857142857144"/>
    <n v="387.86503543666538"/>
    <n v="0.71269267960016869"/>
    <n v="197.00861928947521"/>
  </r>
  <r>
    <x v="6"/>
    <x v="48"/>
    <x v="6"/>
    <x v="13"/>
    <n v="0"/>
    <n v="332.14285714285717"/>
    <n v="113.75"/>
    <n v="2325"/>
    <n v="440"/>
    <n v="0"/>
    <n v="420"/>
    <n v="930"/>
    <n v="447.5"/>
    <n v="2.9199372056514914"/>
    <n v="5.2840909090909092"/>
    <n v="233.46021213402958"/>
    <n v="155.04636869266272"/>
    <n v="1.5057444692355291"/>
    <n v="332.14285714285717"/>
    <n v="326.03498205531491"/>
    <n v="1.0187338028853175"/>
    <n v="338.3651559583376"/>
  </r>
  <r>
    <x v="6"/>
    <x v="48"/>
    <x v="6"/>
    <x v="14"/>
    <n v="0"/>
    <n v="0"/>
    <n v="0"/>
    <n v="0"/>
    <n v="0"/>
    <n v="0"/>
    <n v="0"/>
    <n v="720"/>
    <n v="180"/>
    <s v=""/>
    <s v=""/>
    <n v="2.7428096092301492E-2"/>
    <n v="19.270848888290068"/>
    <n v="1.4232946483726608E-3"/>
    <n v="0"/>
    <n v="0"/>
    <s v=""/>
    <s v=""/>
  </r>
  <r>
    <x v="6"/>
    <x v="48"/>
    <x v="6"/>
    <x v="15"/>
    <n v="0"/>
    <n v="294.42857142857144"/>
    <n v="286.51785714285717"/>
    <n v="2061"/>
    <n v="1448"/>
    <n v="2197.5"/>
    <n v="2316"/>
    <n v="1620"/>
    <n v="1895.375"/>
    <n v="1.0276098473044561"/>
    <n v="1.423342541436464"/>
    <n v="196.59230915213377"/>
    <n v="235.56941580090964"/>
    <n v="0.83454088674347615"/>
    <n v="294.42857142857144"/>
    <n v="389.70153414412641"/>
    <n v="0.75552325467541159"/>
    <n v="222.44763255514619"/>
  </r>
  <r>
    <x v="6"/>
    <x v="48"/>
    <x v="6"/>
    <x v="16"/>
    <n v="360"/>
    <n v="222.85714285714286"/>
    <n v="226.35714285714286"/>
    <n v="1560"/>
    <n v="1920"/>
    <n v="2858"/>
    <n v="0"/>
    <n v="0"/>
    <n v="1194.5"/>
    <n v="0.98453770905648474"/>
    <n v="0.8125"/>
    <n v="260.5338573229584"/>
    <n v="217.96674444630798"/>
    <n v="1.195291777123074"/>
    <n v="222.85714285714286"/>
    <n v="209.89793438036227"/>
    <n v="1.0617405241029996"/>
    <n v="236.61645965723991"/>
  </r>
  <r>
    <x v="6"/>
    <x v="48"/>
    <x v="6"/>
    <x v="17"/>
    <n v="0"/>
    <n v="0"/>
    <n v="93.892857142857139"/>
    <n v="0"/>
    <n v="350"/>
    <n v="848"/>
    <n v="1431"/>
    <n v="720"/>
    <n v="837.25"/>
    <n v="0"/>
    <n v="0"/>
    <n v="4.788657160653699"/>
    <n v="53.351606005183363"/>
    <n v="8.9756570030683949E-2"/>
    <n v="0"/>
    <n v="0"/>
    <s v=""/>
    <s v=""/>
  </r>
  <r>
    <x v="6"/>
    <x v="48"/>
    <x v="6"/>
    <x v="18"/>
    <n v="0"/>
    <n v="0"/>
    <n v="34.678571428571431"/>
    <n v="0"/>
    <n v="0"/>
    <n v="655"/>
    <n v="316"/>
    <n v="720"/>
    <n v="422.75"/>
    <n v="0"/>
    <s v=""/>
    <n v="1.4550925510494195"/>
    <n v="24.359331357937556"/>
    <n v="5.9734502957745329E-2"/>
    <n v="0"/>
    <n v="0"/>
    <s v=""/>
    <s v=""/>
  </r>
  <r>
    <x v="6"/>
    <x v="48"/>
    <x v="6"/>
    <x v="19"/>
    <n v="0"/>
    <n v="0"/>
    <n v="192.71428571428572"/>
    <n v="0"/>
    <n v="2230"/>
    <n v="1676"/>
    <n v="1490"/>
    <n v="1800"/>
    <n v="1799"/>
    <n v="0"/>
    <n v="0"/>
    <n v="30.711128368610872"/>
    <n v="146.05655126461576"/>
    <n v="0.21026874934880838"/>
    <n v="0"/>
    <n v="0"/>
    <s v=""/>
    <s v=""/>
  </r>
  <r>
    <x v="6"/>
    <x v="48"/>
    <x v="6"/>
    <x v="20"/>
    <n v="0"/>
    <n v="0"/>
    <n v="140.89285714285714"/>
    <n v="0"/>
    <n v="1435"/>
    <n v="1450"/>
    <n v="1060"/>
    <n v="1320"/>
    <n v="1316.25"/>
    <n v="0"/>
    <n v="0"/>
    <n v="23.227345412562009"/>
    <n v="104.46615096497318"/>
    <n v="0.22234326811131375"/>
    <n v="0"/>
    <n v="0"/>
    <s v=""/>
    <s v=""/>
  </r>
  <r>
    <x v="6"/>
    <x v="48"/>
    <x v="6"/>
    <x v="21"/>
    <n v="0"/>
    <n v="102.85714285714286"/>
    <n v="101.25"/>
    <n v="720"/>
    <n v="0"/>
    <n v="2115"/>
    <n v="0"/>
    <n v="0"/>
    <n v="528.75"/>
    <n v="1.0158730158730158"/>
    <s v=""/>
    <n v="59.64771890877693"/>
    <n v="88.545873025771613"/>
    <n v="0.67363635221504037"/>
    <n v="102.85714285714286"/>
    <n v="272.1344205666436"/>
    <n v="0.37796447300922725"/>
    <n v="38.876345795234805"/>
  </r>
  <r>
    <x v="7"/>
    <x v="49"/>
    <x v="0"/>
    <x v="0"/>
    <n v="0"/>
    <n v="0"/>
    <n v="132.85714285714286"/>
    <n v="0"/>
    <n v="1250"/>
    <n v="1670"/>
    <n v="800"/>
    <n v="720"/>
    <n v="1110"/>
    <n v="0"/>
    <n v="0"/>
    <n v="11.320853781506031"/>
    <n v="90.544843777637709"/>
    <n v="0.12503035301831286"/>
    <n v="0"/>
    <n v="0"/>
    <s v=""/>
    <s v=""/>
  </r>
  <r>
    <x v="7"/>
    <x v="49"/>
    <x v="0"/>
    <x v="1"/>
    <n v="285"/>
    <n v="412.14285714285717"/>
    <n v="214.64285714285714"/>
    <n v="2885"/>
    <n v="470"/>
    <n v="2176"/>
    <n v="479"/>
    <n v="810"/>
    <n v="983.75"/>
    <n v="1.9201331114808653"/>
    <n v="6.1382978723404253"/>
    <n v="259.49862546763097"/>
    <n v="227.27998592719618"/>
    <n v="1.1417574865160158"/>
    <n v="412.14285714285717"/>
    <n v="387.7268920995071"/>
    <n v="1.0629720701371519"/>
    <n v="438.09634604938333"/>
  </r>
  <r>
    <x v="7"/>
    <x v="49"/>
    <x v="0"/>
    <x v="2"/>
    <n v="240"/>
    <n v="261.42857142857144"/>
    <n v="164.96428571428572"/>
    <n v="1830"/>
    <n v="1230"/>
    <n v="920"/>
    <n v="639"/>
    <n v="720"/>
    <n v="877.25"/>
    <n v="1.5847586057588223"/>
    <n v="1.4878048780487805"/>
    <n v="191.32377098808752"/>
    <n v="168.15845812652805"/>
    <n v="1.1377588324705565"/>
    <n v="261.42857142857144"/>
    <n v="461.10116646380942"/>
    <n v="0.5669657559825112"/>
    <n v="148.22104763542794"/>
  </r>
  <r>
    <x v="7"/>
    <x v="49"/>
    <x v="0"/>
    <x v="3"/>
    <n v="300"/>
    <n v="94.285714285714292"/>
    <n v="197.21428571428572"/>
    <n v="660"/>
    <n v="891"/>
    <n v="3248"/>
    <n v="723"/>
    <n v="1860"/>
    <n v="1680.5"/>
    <n v="0.47808764940239046"/>
    <n v="0.7407407407407407"/>
    <n v="105.99611474269761"/>
    <n v="153.81418817884168"/>
    <n v="0.68911792857141763"/>
    <n v="94.285714285714292"/>
    <n v="161.95237395163872"/>
    <n v="0.58218173642745952"/>
    <n v="54.891420863160469"/>
  </r>
  <r>
    <x v="7"/>
    <x v="49"/>
    <x v="0"/>
    <x v="4"/>
    <n v="0"/>
    <n v="160.71428571428572"/>
    <n v="140.71428571428572"/>
    <n v="1125"/>
    <n v="1627"/>
    <n v="194"/>
    <n v="994"/>
    <n v="1140"/>
    <n v="988.75"/>
    <n v="1.1421319796954315"/>
    <n v="0.69145666871542721"/>
    <n v="78.654265676283259"/>
    <n v="134.28880729844082"/>
    <n v="0.58570976434010291"/>
    <n v="160.71428571428572"/>
    <n v="298.33466347136306"/>
    <n v="0.53870470110394186"/>
    <n v="86.577541248847808"/>
  </r>
  <r>
    <x v="7"/>
    <x v="49"/>
    <x v="0"/>
    <x v="5"/>
    <n v="0"/>
    <n v="355.71428571428572"/>
    <n v="183.96428571428572"/>
    <n v="2490"/>
    <n v="1270"/>
    <n v="1104"/>
    <n v="287"/>
    <n v="720"/>
    <n v="845.25"/>
    <n v="1.9336051252184041"/>
    <n v="1.9606299212598426"/>
    <n v="152.70290216396461"/>
    <n v="196.43803295908239"/>
    <n v="0.77735914916116211"/>
    <n v="355.71428571428572"/>
    <n v="512.76561061421762"/>
    <n v="0.69371712601434488"/>
    <n v="246.76509196795982"/>
  </r>
  <r>
    <x v="7"/>
    <x v="49"/>
    <x v="0"/>
    <x v="6"/>
    <n v="300"/>
    <n v="295.71428571428572"/>
    <n v="191.78571428571428"/>
    <n v="2070"/>
    <n v="0"/>
    <n v="1940"/>
    <n v="1360"/>
    <n v="990"/>
    <n v="1072.5"/>
    <n v="1.5418994413407823"/>
    <s v=""/>
    <n v="203.14396922884904"/>
    <n v="168.64648341157255"/>
    <n v="1.2045550261079994"/>
    <n v="295.71428571428572"/>
    <n v="427.93524209694561"/>
    <n v="0.69102578293211425"/>
    <n v="204.34619580992523"/>
  </r>
  <r>
    <x v="7"/>
    <x v="49"/>
    <x v="0"/>
    <x v="7"/>
    <n v="285"/>
    <n v="396.42857142857144"/>
    <n v="316.57142857142856"/>
    <n v="2775"/>
    <n v="1694"/>
    <n v="2828"/>
    <n v="1567"/>
    <n v="1140"/>
    <n v="1807.25"/>
    <n v="1.2522563176895307"/>
    <n v="1.6381345926800472"/>
    <n v="257.11425811916388"/>
    <n v="279.992586040925"/>
    <n v="0.91828952242893624"/>
    <n v="396.42857142857144"/>
    <n v="499.73921770688133"/>
    <n v="0.79327088485797792"/>
    <n v="314.47524364012696"/>
  </r>
  <r>
    <x v="7"/>
    <x v="49"/>
    <x v="0"/>
    <x v="8"/>
    <n v="0"/>
    <n v="0"/>
    <n v="17.5"/>
    <n v="0"/>
    <n v="0"/>
    <n v="490"/>
    <n v="0"/>
    <n v="0"/>
    <n v="122.5"/>
    <n v="0"/>
    <s v=""/>
    <n v="0.69061948892340297"/>
    <n v="9.3370969979072793"/>
    <n v="7.3965118824211779E-2"/>
    <n v="0"/>
    <n v="0"/>
    <s v=""/>
    <s v=""/>
  </r>
  <r>
    <x v="7"/>
    <x v="49"/>
    <x v="0"/>
    <x v="9"/>
    <n v="240"/>
    <n v="265.71428571428572"/>
    <n v="327.32142857142856"/>
    <n v="1860"/>
    <n v="2616"/>
    <n v="2318"/>
    <n v="2371"/>
    <n v="0"/>
    <n v="1826.25"/>
    <n v="0.81178396072013104"/>
    <n v="0.71100917431192656"/>
    <n v="190.23154958024475"/>
    <n v="253.27482196220794"/>
    <n v="0.75108748712744089"/>
    <n v="265.71428571428572"/>
    <n v="289.53164149807776"/>
    <n v="0.91773833194687238"/>
    <n v="243.85618534588323"/>
  </r>
  <r>
    <x v="7"/>
    <x v="49"/>
    <x v="0"/>
    <x v="10"/>
    <n v="285"/>
    <n v="362.14285714285717"/>
    <n v="297.51785714285717"/>
    <n v="2535"/>
    <n v="1109"/>
    <n v="3192.5"/>
    <n v="1494"/>
    <n v="1230"/>
    <n v="1756.375"/>
    <n v="1.2172138527099214"/>
    <n v="2.2858431018935979"/>
    <n v="235.557150770996"/>
    <n v="260.05795845891259"/>
    <n v="0.90578712594259037"/>
    <n v="362.14285714285717"/>
    <n v="448.86762286574299"/>
    <n v="0.80679211129285366"/>
    <n v="292.17400030391201"/>
  </r>
  <r>
    <x v="7"/>
    <x v="49"/>
    <x v="0"/>
    <x v="11"/>
    <n v="0"/>
    <n v="330.71428571428572"/>
    <n v="204.60714285714286"/>
    <n v="2315"/>
    <n v="951"/>
    <n v="2347"/>
    <n v="116"/>
    <n v="990"/>
    <n v="1101"/>
    <n v="1.6163379298306859"/>
    <n v="2.4342797055730809"/>
    <n v="167.1531001688042"/>
    <n v="197.83621789941898"/>
    <n v="0.84490646830797056"/>
    <n v="330.71428571428572"/>
    <n v="363.52932677924542"/>
    <n v="0.90973206658265904"/>
    <n v="300.86139059126509"/>
  </r>
  <r>
    <x v="7"/>
    <x v="49"/>
    <x v="0"/>
    <x v="12"/>
    <n v="360"/>
    <n v="327.85714285714283"/>
    <n v="194.60714285714286"/>
    <n v="2295"/>
    <n v="1300"/>
    <n v="934"/>
    <n v="920"/>
    <n v="1530"/>
    <n v="1171"/>
    <n v="1.6847127913378599"/>
    <n v="1.7653846153846153"/>
    <n v="246.54609988196501"/>
    <n v="206.00885027756706"/>
    <n v="1.196774311151098"/>
    <n v="327.85714285714283"/>
    <n v="368.48628584676374"/>
    <n v="0.88974042033543499"/>
    <n v="291.70775209568905"/>
  </r>
  <r>
    <x v="7"/>
    <x v="49"/>
    <x v="0"/>
    <x v="13"/>
    <n v="240"/>
    <n v="366.42857142857144"/>
    <n v="122.32142857142857"/>
    <n v="2565"/>
    <n v="440"/>
    <n v="0"/>
    <n v="420"/>
    <n v="930"/>
    <n v="447.5"/>
    <n v="2.9956204379562044"/>
    <n v="5.8295454545454541"/>
    <n v="235.09515910052218"/>
    <n v="160.90523981730669"/>
    <n v="1.4610783301243104"/>
    <n v="366.42857142857144"/>
    <n v="296.57368794441692"/>
    <n v="1.2355397202237528"/>
    <n v="452.73705462484656"/>
  </r>
  <r>
    <x v="7"/>
    <x v="49"/>
    <x v="0"/>
    <x v="14"/>
    <n v="0"/>
    <n v="0"/>
    <n v="0"/>
    <n v="0"/>
    <n v="0"/>
    <n v="0"/>
    <n v="0"/>
    <n v="720"/>
    <n v="180"/>
    <s v=""/>
    <s v=""/>
    <n v="2.0571072069226121E-2"/>
    <n v="17.941824827028682"/>
    <n v="1.1465429111890879E-3"/>
    <n v="0"/>
    <n v="0"/>
    <s v=""/>
    <s v=""/>
  </r>
  <r>
    <x v="7"/>
    <x v="49"/>
    <x v="0"/>
    <x v="15"/>
    <n v="90"/>
    <n v="302.14285714285717"/>
    <n v="289.73214285714283"/>
    <n v="2115"/>
    <n v="1424"/>
    <n v="2257.5"/>
    <n v="2316"/>
    <n v="1620"/>
    <n v="1904.375"/>
    <n v="1.0428351309707244"/>
    <n v="1.485252808988764"/>
    <n v="169.94423186410032"/>
    <n v="225.53014574567447"/>
    <n v="0.75353222205488568"/>
    <n v="302.14285714285717"/>
    <n v="384.22928422641456"/>
    <n v="0.7863608255450244"/>
    <n v="237.59330657538953"/>
  </r>
  <r>
    <x v="7"/>
    <x v="49"/>
    <x v="0"/>
    <x v="16"/>
    <n v="180"/>
    <n v="248.57142857142858"/>
    <n v="232.78571428571428"/>
    <n v="1740"/>
    <n v="1920"/>
    <n v="2218"/>
    <n v="640"/>
    <n v="0"/>
    <n v="1194.5"/>
    <n v="1.0678122123350722"/>
    <n v="0.90625"/>
    <n v="240.4003929922188"/>
    <n v="215.3483482775971"/>
    <n v="1.1163326531872355"/>
    <n v="248.57142857142858"/>
    <n v="187.92095602748969"/>
    <n v="1.3227445933973789"/>
    <n v="328.7965132159199"/>
  </r>
  <r>
    <x v="7"/>
    <x v="49"/>
    <x v="0"/>
    <x v="17"/>
    <n v="75"/>
    <n v="10.714285714285714"/>
    <n v="96.571428571428569"/>
    <n v="75"/>
    <n v="350"/>
    <n v="848"/>
    <n v="1431"/>
    <n v="720"/>
    <n v="837.25"/>
    <n v="0.11094674556213018"/>
    <n v="0.21428571428571427"/>
    <n v="22.341492870490274"/>
    <n v="54.844598694481064"/>
    <n v="0.4073599479676468"/>
    <n v="10.714285714285714"/>
    <n v="28.347335475692041"/>
    <n v="0.3779644730092272"/>
    <n v="4.0496193536702911"/>
  </r>
  <r>
    <x v="7"/>
    <x v="49"/>
    <x v="0"/>
    <x v="18"/>
    <n v="0"/>
    <n v="0"/>
    <n v="34.678571428571431"/>
    <n v="0"/>
    <n v="0"/>
    <n v="655"/>
    <n v="316"/>
    <n v="720"/>
    <n v="422.75"/>
    <n v="0"/>
    <s v=""/>
    <n v="1.0913194132870645"/>
    <n v="22.679377471183241"/>
    <n v="4.8119460715961515E-2"/>
    <n v="0"/>
    <n v="0"/>
    <s v=""/>
    <s v=""/>
  </r>
  <r>
    <x v="7"/>
    <x v="49"/>
    <x v="0"/>
    <x v="19"/>
    <n v="345"/>
    <n v="49.285714285714285"/>
    <n v="205.03571428571428"/>
    <n v="345"/>
    <n v="2080"/>
    <n v="1826"/>
    <n v="1490"/>
    <n v="1800"/>
    <n v="1799"/>
    <n v="0.2403762410729838"/>
    <n v="0.16586538461538461"/>
    <n v="109.28334627645816"/>
    <n v="159.77678910843537"/>
    <n v="0.68397510606056222"/>
    <n v="49.285714285714285"/>
    <n v="130.3977431881834"/>
    <n v="0.3779644730092272"/>
    <n v="18.628249026883339"/>
  </r>
  <r>
    <x v="7"/>
    <x v="49"/>
    <x v="0"/>
    <x v="20"/>
    <n v="0"/>
    <n v="0"/>
    <n v="140.89285714285714"/>
    <n v="0"/>
    <n v="1435"/>
    <n v="1450"/>
    <n v="1060"/>
    <n v="1320"/>
    <n v="1316.25"/>
    <n v="0"/>
    <n v="0"/>
    <n v="17.420509059421505"/>
    <n v="97.261588829457793"/>
    <n v="0.17910985486744715"/>
    <n v="0"/>
    <n v="0"/>
    <s v=""/>
    <s v=""/>
  </r>
  <r>
    <x v="7"/>
    <x v="49"/>
    <x v="0"/>
    <x v="21"/>
    <n v="300"/>
    <n v="145.71428571428572"/>
    <n v="111.96428571428571"/>
    <n v="1020"/>
    <n v="0"/>
    <n v="1485"/>
    <n v="630"/>
    <n v="0"/>
    <n v="528.75"/>
    <n v="1.3014354066985647"/>
    <s v=""/>
    <n v="119.7357891815827"/>
    <n v="103.12891626537356"/>
    <n v="1.1610302281609939"/>
    <n v="145.71428571428572"/>
    <n v="276.81866163351674"/>
    <n v="0.52638895388923768"/>
    <n v="76.702390423860351"/>
  </r>
  <r>
    <x v="7"/>
    <x v="50"/>
    <x v="1"/>
    <x v="0"/>
    <n v="0"/>
    <n v="0"/>
    <n v="132.85714285714286"/>
    <n v="0"/>
    <n v="360"/>
    <n v="1830"/>
    <n v="1530"/>
    <n v="720"/>
    <n v="1110"/>
    <n v="0"/>
    <n v="0"/>
    <n v="8.4906403361295233"/>
    <n v="84.300371792973039"/>
    <n v="0.10071889548697424"/>
    <n v="0"/>
    <n v="0"/>
    <s v=""/>
    <s v=""/>
  </r>
  <r>
    <x v="7"/>
    <x v="50"/>
    <x v="1"/>
    <x v="1"/>
    <n v="925"/>
    <n v="390"/>
    <n v="236.96428571428572"/>
    <n v="2730"/>
    <n v="1550"/>
    <n v="1686"/>
    <n v="669"/>
    <n v="1110"/>
    <n v="1253.75"/>
    <n v="1.6458176337603616"/>
    <n v="1.7612903225806451"/>
    <n v="425.87396910072323"/>
    <n v="275.39860758738956"/>
    <n v="1.5463911485666637"/>
    <n v="390"/>
    <n v="345.33799868148498"/>
    <n v="1.1293283724612884"/>
    <n v="440.43806525990249"/>
  </r>
  <r>
    <x v="7"/>
    <x v="50"/>
    <x v="1"/>
    <x v="2"/>
    <n v="1280"/>
    <n v="397.14285714285717"/>
    <n v="193.17857142857142"/>
    <n v="2780"/>
    <n v="1560"/>
    <n v="920"/>
    <n v="149"/>
    <n v="1210"/>
    <n v="959.75"/>
    <n v="2.0558328711406917"/>
    <n v="1.7820512820512822"/>
    <n v="463.49282824106564"/>
    <n v="244.83718515228475"/>
    <n v="1.8930654996412437"/>
    <n v="397.14285714285717"/>
    <n v="602.70817387616614"/>
    <n v="0.65893059752074157"/>
    <n v="261.68958015823739"/>
  </r>
  <r>
    <x v="7"/>
    <x v="50"/>
    <x v="1"/>
    <x v="3"/>
    <n v="1080"/>
    <n v="197.14285714285714"/>
    <n v="218.28571428571428"/>
    <n v="1380"/>
    <n v="831"/>
    <n v="2618"/>
    <n v="1283"/>
    <n v="1990"/>
    <n v="1680.5"/>
    <n v="0.90314136125654454"/>
    <n v="1.6606498194945849"/>
    <n v="349.49708605702324"/>
    <n v="217.68907175271465"/>
    <n v="1.6054875113530584"/>
    <n v="197.14285714285714"/>
    <n v="405.03968059579404"/>
    <n v="0.48672479904405763"/>
    <n v="95.9543175258285"/>
  </r>
  <r>
    <x v="7"/>
    <x v="50"/>
    <x v="1"/>
    <x v="4"/>
    <n v="1190"/>
    <n v="279.28571428571428"/>
    <n v="183.21428571428572"/>
    <n v="1955"/>
    <n v="1637"/>
    <n v="544"/>
    <n v="994"/>
    <n v="1140"/>
    <n v="1078.75"/>
    <n v="1.5243664717348926"/>
    <n v="1.1942577886377519"/>
    <n v="356.49069925721244"/>
    <n v="207.0964757606173"/>
    <n v="1.7213750159093959"/>
    <n v="279.28571428571428"/>
    <n v="492.497280630636"/>
    <n v="0.56708072362976858"/>
    <n v="158.37754495659965"/>
  </r>
  <r>
    <x v="7"/>
    <x v="50"/>
    <x v="1"/>
    <x v="5"/>
    <n v="390"/>
    <n v="222.85714285714286"/>
    <n v="197.89285714285714"/>
    <n v="1560"/>
    <n v="1825"/>
    <n v="1379"/>
    <n v="777"/>
    <n v="720"/>
    <n v="1175.25"/>
    <n v="1.1261505143475907"/>
    <n v="0.85479452054794525"/>
    <n v="212.02717662297346"/>
    <n v="209.78713413431808"/>
    <n v="1.01067769240425"/>
    <n v="222.85714285714286"/>
    <n v="295.90056244816918"/>
    <n v="0.75314876394051866"/>
    <n v="167.84458167817274"/>
  </r>
  <r>
    <x v="7"/>
    <x v="50"/>
    <x v="1"/>
    <x v="6"/>
    <n v="1100"/>
    <n v="452.85714285714283"/>
    <n v="220.35714285714286"/>
    <n v="3170"/>
    <n v="0"/>
    <n v="1340"/>
    <n v="1660"/>
    <n v="1290"/>
    <n v="1072.5"/>
    <n v="2.0551053484602915"/>
    <s v=""/>
    <n v="427.3579769216368"/>
    <n v="232.87776041767097"/>
    <n v="1.8351171711509147"/>
    <n v="452.85714285714283"/>
    <n v="497.55114597108792"/>
    <n v="0.91017204266163587"/>
    <n v="412.17791074819792"/>
  </r>
  <r>
    <x v="7"/>
    <x v="50"/>
    <x v="1"/>
    <x v="7"/>
    <n v="1017.5"/>
    <n v="481.78571428571428"/>
    <n v="337.91071428571428"/>
    <n v="3372.5"/>
    <n v="1239"/>
    <n v="3178"/>
    <n v="1672"/>
    <n v="1560"/>
    <n v="1912.25"/>
    <n v="1.42577815356973"/>
    <n v="2.7219531880548828"/>
    <n v="447.21069358937291"/>
    <n v="330.85516631396462"/>
    <n v="1.35168115575077"/>
    <n v="481.78571428571428"/>
    <n v="552.66157947569639"/>
    <n v="0.87175539639064248"/>
    <n v="419.99929633249167"/>
  </r>
  <r>
    <x v="7"/>
    <x v="50"/>
    <x v="1"/>
    <x v="8"/>
    <n v="0"/>
    <n v="0"/>
    <n v="17.5"/>
    <n v="0"/>
    <n v="0"/>
    <n v="490"/>
    <n v="0"/>
    <n v="0"/>
    <n v="122.5"/>
    <n v="0"/>
    <s v=""/>
    <n v="0.51796461669255223"/>
    <n v="8.6931592739136736"/>
    <n v="5.95830123861706E-2"/>
    <n v="0"/>
    <n v="0"/>
    <s v=""/>
    <s v=""/>
  </r>
  <r>
    <x v="7"/>
    <x v="50"/>
    <x v="1"/>
    <x v="9"/>
    <n v="1125"/>
    <n v="375"/>
    <n v="330.35714285714283"/>
    <n v="2625"/>
    <n v="2156"/>
    <n v="2053"/>
    <n v="2416"/>
    <n v="1040"/>
    <n v="1916.25"/>
    <n v="1.1351351351351353"/>
    <n v="1.2175324675324675"/>
    <n v="423.92366218518356"/>
    <n v="313.39379975791775"/>
    <n v="1.352686819307354"/>
    <n v="375"/>
    <n v="437.57856437444462"/>
    <n v="0.85698896273882619"/>
    <n v="321.37086102705985"/>
  </r>
  <r>
    <x v="7"/>
    <x v="50"/>
    <x v="1"/>
    <x v="10"/>
    <n v="950"/>
    <n v="455"/>
    <n v="331.44642857142856"/>
    <n v="3185"/>
    <n v="574"/>
    <n v="3012.5"/>
    <n v="2509"/>
    <n v="1230"/>
    <n v="1831.375"/>
    <n v="1.3727708636388127"/>
    <n v="5.5487804878048781"/>
    <n v="414.16786307824702"/>
    <n v="307.64016822036689"/>
    <n v="1.3462736855012147"/>
    <n v="455"/>
    <n v="498.37235075794484"/>
    <n v="0.91297199635577209"/>
    <n v="415.40225834187629"/>
  </r>
  <r>
    <x v="7"/>
    <x v="50"/>
    <x v="1"/>
    <x v="11"/>
    <n v="385"/>
    <n v="257.14285714285717"/>
    <n v="218.35714285714286"/>
    <n v="1800"/>
    <n v="1156"/>
    <n v="2027"/>
    <n v="1131"/>
    <n v="990"/>
    <n v="1326"/>
    <n v="1.1776251226692838"/>
    <n v="1.5570934256055364"/>
    <n v="221.61482512660314"/>
    <n v="210.74406494083837"/>
    <n v="1.0515827583985176"/>
    <n v="257.14285714285717"/>
    <n v="268.91536994094668"/>
    <n v="0.95622223898665692"/>
    <n v="245.88571859656895"/>
  </r>
  <r>
    <x v="7"/>
    <x v="50"/>
    <x v="1"/>
    <x v="12"/>
    <n v="860"/>
    <n v="313.57142857142856"/>
    <n v="210.32142857142858"/>
    <n v="2195"/>
    <n v="1440"/>
    <n v="1754"/>
    <n v="500"/>
    <n v="1590"/>
    <n v="1321"/>
    <n v="1.4909152657497027"/>
    <n v="1.5243055555555556"/>
    <n v="399.90957491147378"/>
    <n v="251.11168818945896"/>
    <n v="1.5925565942185442"/>
    <n v="313.57142857142856"/>
    <n v="340.79214444333326"/>
    <n v="0.92012516627585894"/>
    <n v="288.5249628536443"/>
  </r>
  <r>
    <x v="7"/>
    <x v="50"/>
    <x v="1"/>
    <x v="13"/>
    <n v="805"/>
    <n v="404.28571428571428"/>
    <n v="136.07142857142858"/>
    <n v="2830"/>
    <n v="815"/>
    <n v="165"/>
    <n v="0"/>
    <n v="1350"/>
    <n v="582.5"/>
    <n v="2.971128608923884"/>
    <n v="3.4723926380368098"/>
    <n v="377.57136932539163"/>
    <n v="205.3255681057683"/>
    <n v="1.8388911464299236"/>
    <n v="404.28571428571428"/>
    <n v="336.63071472347576"/>
    <n v="1.2009769061560931"/>
    <n v="485.53780634596336"/>
  </r>
  <r>
    <x v="7"/>
    <x v="50"/>
    <x v="1"/>
    <x v="14"/>
    <n v="0"/>
    <n v="0"/>
    <n v="0"/>
    <n v="0"/>
    <n v="0"/>
    <n v="0"/>
    <n v="0"/>
    <n v="720"/>
    <n v="180"/>
    <s v=""/>
    <s v=""/>
    <n v="1.542830405191959E-2"/>
    <n v="16.704457597578429"/>
    <n v="9.2360401179120979E-4"/>
    <n v="0"/>
    <n v="0"/>
    <s v=""/>
    <s v=""/>
  </r>
  <r>
    <x v="7"/>
    <x v="50"/>
    <x v="1"/>
    <x v="15"/>
    <n v="1190"/>
    <n v="420.71428571428572"/>
    <n v="295.08928571428572"/>
    <n v="2945"/>
    <n v="909"/>
    <n v="2572.5"/>
    <n v="1836"/>
    <n v="2180"/>
    <n v="1874.375"/>
    <n v="1.4257186081694402"/>
    <n v="3.23982398239824"/>
    <n v="424.95817389807524"/>
    <n v="292.04530810804175"/>
    <n v="1.4551104301284052"/>
    <n v="420.71428571428572"/>
    <n v="511.91168323117165"/>
    <n v="0.82184935311253182"/>
    <n v="345.76376355948662"/>
  </r>
  <r>
    <x v="7"/>
    <x v="50"/>
    <x v="1"/>
    <x v="16"/>
    <n v="995"/>
    <n v="339.28571428571428"/>
    <n v="268.32142857142856"/>
    <n v="2375"/>
    <n v="1335"/>
    <n v="2783"/>
    <n v="1020"/>
    <n v="0"/>
    <n v="1284.5"/>
    <n v="1.2644749101557302"/>
    <n v="1.7790262172284643"/>
    <n v="429.05029474416409"/>
    <n v="269.11742770672834"/>
    <n v="1.5942865476988846"/>
    <n v="339.28571428571428"/>
    <n v="341.32619505184687"/>
    <n v="0.99402190398594326"/>
    <n v="337.25743170951648"/>
  </r>
  <r>
    <x v="7"/>
    <x v="50"/>
    <x v="1"/>
    <x v="17"/>
    <n v="1270"/>
    <n v="192.14285714285714"/>
    <n v="124.42857142857143"/>
    <n v="1345"/>
    <n v="0"/>
    <n v="1198"/>
    <n v="941"/>
    <n v="1210"/>
    <n v="837.25"/>
    <n v="1.5442020665901262"/>
    <s v=""/>
    <n v="334.25611965286771"/>
    <n v="138.64841947417204"/>
    <n v="2.4108181032322133"/>
    <n v="192.14285714285714"/>
    <n v="476.11148154307602"/>
    <n v="0.40356694722026587"/>
    <n v="77.54250628732251"/>
  </r>
  <r>
    <x v="7"/>
    <x v="50"/>
    <x v="1"/>
    <x v="18"/>
    <n v="0"/>
    <n v="0"/>
    <n v="34.678571428571431"/>
    <n v="0"/>
    <n v="0"/>
    <n v="655"/>
    <n v="316"/>
    <n v="720"/>
    <n v="422.75"/>
    <n v="0"/>
    <s v=""/>
    <n v="0.81848955996529837"/>
    <n v="21.115282473170602"/>
    <n v="3.8762898910080112E-2"/>
    <n v="0"/>
    <n v="0"/>
    <s v=""/>
    <s v=""/>
  </r>
  <r>
    <x v="7"/>
    <x v="50"/>
    <x v="1"/>
    <x v="19"/>
    <n v="777.5"/>
    <n v="160.35714285714286"/>
    <n v="215.30357142857142"/>
    <n v="1122.5"/>
    <n v="1470"/>
    <n v="2436"/>
    <n v="1000"/>
    <n v="1930"/>
    <n v="1709"/>
    <n v="0.74479555444969736"/>
    <n v="0.76360544217687076"/>
    <n v="276.33750970734366"/>
    <n v="202.37838985957774"/>
    <n v="1.3654496900537809"/>
    <n v="160.35714285714286"/>
    <n v="300.97905717365597"/>
    <n v="0.53278505276405841"/>
    <n v="85.435888818236506"/>
  </r>
  <r>
    <x v="7"/>
    <x v="50"/>
    <x v="1"/>
    <x v="20"/>
    <n v="0"/>
    <n v="0"/>
    <n v="140.89285714285714"/>
    <n v="0"/>
    <n v="1160"/>
    <n v="815"/>
    <n v="1970"/>
    <n v="630"/>
    <n v="1143.75"/>
    <n v="0"/>
    <n v="0"/>
    <n v="13.065381794566129"/>
    <n v="90.553893048115867"/>
    <n v="0.14428293864322134"/>
    <n v="0"/>
    <n v="0"/>
    <s v=""/>
    <s v=""/>
  </r>
  <r>
    <x v="7"/>
    <x v="50"/>
    <x v="1"/>
    <x v="21"/>
    <n v="942.5"/>
    <n v="280.35714285714283"/>
    <n v="145.625"/>
    <n v="1962.5"/>
    <n v="0"/>
    <n v="750"/>
    <n v="1365"/>
    <n v="0"/>
    <n v="528.75"/>
    <n v="1.9251992642550582"/>
    <s v=""/>
    <n v="325.42684188618705"/>
    <n v="161.01657721258917"/>
    <n v="2.0210766339699795"/>
    <n v="280.35714285714283"/>
    <n v="397.17866616567267"/>
    <n v="0.7058716057528609"/>
    <n v="197.89614661285563"/>
  </r>
  <r>
    <x v="7"/>
    <x v="51"/>
    <x v="2"/>
    <x v="0"/>
    <n v="0"/>
    <n v="0"/>
    <n v="104.28571428571429"/>
    <n v="0"/>
    <n v="360"/>
    <n v="1830"/>
    <n v="730"/>
    <n v="800"/>
    <n v="930"/>
    <n v="0"/>
    <n v="0"/>
    <n v="6.3679802520971425"/>
    <n v="78.486553048630071"/>
    <n v="8.113466580895147E-2"/>
    <n v="0"/>
    <n v="0"/>
    <s v=""/>
    <s v=""/>
  </r>
  <r>
    <x v="7"/>
    <x v="51"/>
    <x v="2"/>
    <x v="1"/>
    <n v="150"/>
    <n v="308.57142857142856"/>
    <n v="242.32142857142858"/>
    <n v="2160"/>
    <n v="2270"/>
    <n v="926"/>
    <n v="1429"/>
    <n v="300"/>
    <n v="1231.25"/>
    <n v="1.273397199705232"/>
    <n v="0.95154185022026427"/>
    <n v="356.90547682554245"/>
    <n v="266.75042775377648"/>
    <n v="1.3379752746075573"/>
    <n v="308.57142857142856"/>
    <n v="320.89346993608183"/>
    <n v="0.96160083479695713"/>
    <n v="296.7225433087753"/>
  </r>
  <r>
    <x v="7"/>
    <x v="51"/>
    <x v="2"/>
    <x v="2"/>
    <n v="420"/>
    <n v="457.14285714285717"/>
    <n v="208.17857142857142"/>
    <n v="3200"/>
    <n v="1240"/>
    <n v="1240"/>
    <n v="149"/>
    <n v="490"/>
    <n v="779.75"/>
    <n v="2.1959169668896896"/>
    <n v="2.5806451612903225"/>
    <n v="452.61962118079924"/>
    <n v="256.91737927971337"/>
    <n v="1.761732205309549"/>
    <n v="457.14285714285717"/>
    <n v="576.93772875167633"/>
    <n v="0.79236082918685169"/>
    <n v="362.22209334256081"/>
  </r>
  <r>
    <x v="7"/>
    <x v="51"/>
    <x v="2"/>
    <x v="3"/>
    <n v="420"/>
    <n v="257.14285714285717"/>
    <n v="233.28571428571428"/>
    <n v="1800"/>
    <n v="831"/>
    <n v="1988"/>
    <n v="1913"/>
    <n v="910"/>
    <n v="1410.5"/>
    <n v="1.1022657685241888"/>
    <n v="2.1660649819494586"/>
    <n v="367.1228145427674"/>
    <n v="231.64154956287226"/>
    <n v="1.584874627352304"/>
    <n v="257.14285714285717"/>
    <n v="402.06609264789148"/>
    <n v="0.63955369986409039"/>
    <n v="164.45666567933753"/>
  </r>
  <r>
    <x v="7"/>
    <x v="51"/>
    <x v="2"/>
    <x v="4"/>
    <n v="360"/>
    <n v="221.42857142857142"/>
    <n v="171.07142857142858"/>
    <n v="1550"/>
    <n v="1922"/>
    <n v="1024"/>
    <n v="294"/>
    <n v="1120"/>
    <n v="1090"/>
    <n v="1.2943632567849686"/>
    <n v="0.80645161290322576"/>
    <n v="357.36802444290936"/>
    <n v="217.64154639781609"/>
    <n v="1.6420027809841704"/>
    <n v="221.42857142857142"/>
    <n v="447.67654139376759"/>
    <n v="0.49461732066458031"/>
    <n v="109.52240671858563"/>
  </r>
  <r>
    <x v="7"/>
    <x v="51"/>
    <x v="2"/>
    <x v="5"/>
    <n v="240"/>
    <n v="154.28571428571428"/>
    <n v="206.46428571428572"/>
    <n v="1080"/>
    <n v="2545"/>
    <n v="1379"/>
    <n v="777"/>
    <n v="0"/>
    <n v="1175.25"/>
    <n v="0.74727555786196154"/>
    <n v="0.42436149312377208"/>
    <n v="219.02038246723009"/>
    <n v="211.87078005608925"/>
    <n v="1.0337451082648024"/>
    <n v="154.28571428571428"/>
    <n v="202.30811014037829"/>
    <n v="0.76262743089566676"/>
    <n v="117.66251790961715"/>
  </r>
  <r>
    <x v="7"/>
    <x v="51"/>
    <x v="2"/>
    <x v="6"/>
    <n v="80"/>
    <n v="361.42857142857144"/>
    <n v="194.64285714285714"/>
    <n v="2530"/>
    <n v="720"/>
    <n v="675"/>
    <n v="1525"/>
    <n v="1460"/>
    <n v="1095"/>
    <n v="1.8568807339449542"/>
    <n v="3.5138888888888888"/>
    <n v="340.51848269122763"/>
    <n v="222.33446659576262"/>
    <n v="1.5315595818544017"/>
    <n v="361.42857142857144"/>
    <n v="499.08010617630555"/>
    <n v="0.72418949774947117"/>
    <n v="261.74277561516601"/>
  </r>
  <r>
    <x v="7"/>
    <x v="51"/>
    <x v="2"/>
    <x v="7"/>
    <n v="420"/>
    <n v="438.92857142857144"/>
    <n v="324.33928571428572"/>
    <n v="3072.5"/>
    <n v="1639"/>
    <n v="2833"/>
    <n v="1537"/>
    <n v="1640"/>
    <n v="1912.25"/>
    <n v="1.3533006661895062"/>
    <n v="1.8746186699206833"/>
    <n v="440.40802019202965"/>
    <n v="337.00308587851879"/>
    <n v="1.3068367580194378"/>
    <n v="438.92857142857144"/>
    <n v="542.65139428023747"/>
    <n v="0.8088591977373577"/>
    <n v="355.03141214971879"/>
  </r>
  <r>
    <x v="7"/>
    <x v="51"/>
    <x v="2"/>
    <x v="8"/>
    <n v="0"/>
    <n v="0"/>
    <n v="17.5"/>
    <n v="0"/>
    <n v="0"/>
    <n v="490"/>
    <n v="0"/>
    <n v="0"/>
    <n v="122.5"/>
    <n v="0"/>
    <s v=""/>
    <n v="0.38847346251941417"/>
    <n v="8.0936310481265235"/>
    <n v="4.7997426644415205E-2"/>
    <n v="0"/>
    <n v="0"/>
    <s v=""/>
    <s v=""/>
  </r>
  <r>
    <x v="7"/>
    <x v="51"/>
    <x v="2"/>
    <x v="9"/>
    <n v="420"/>
    <n v="332.14285714285717"/>
    <n v="316.78571428571428"/>
    <n v="2325"/>
    <n v="2036"/>
    <n v="2893"/>
    <n v="1616"/>
    <n v="1840"/>
    <n v="2096.25"/>
    <n v="1.0484780157835401"/>
    <n v="1.1419449901768173"/>
    <n v="422.94274663888768"/>
    <n v="320.74595149875097"/>
    <n v="1.3186222449967062"/>
    <n v="332.14285714285717"/>
    <n v="412.10695560393407"/>
    <n v="0.80596275463516209"/>
    <n v="267.69477207525028"/>
  </r>
  <r>
    <x v="7"/>
    <x v="51"/>
    <x v="2"/>
    <x v="10"/>
    <n v="480"/>
    <n v="407.85714285714283"/>
    <n v="316.44642857142856"/>
    <n v="2855"/>
    <n v="1384"/>
    <n v="2347.5"/>
    <n v="2274"/>
    <n v="1320"/>
    <n v="1831.375"/>
    <n v="1.2888663167992778"/>
    <n v="2.0628612716763004"/>
    <n v="430.62589730868524"/>
    <n v="319.52705317068643"/>
    <n v="1.3476977709259927"/>
    <n v="407.85714285714283"/>
    <n v="474.21740041582495"/>
    <n v="0.86006363853267909"/>
    <n v="350.78309828725696"/>
  </r>
  <r>
    <x v="7"/>
    <x v="51"/>
    <x v="2"/>
    <x v="11"/>
    <n v="300"/>
    <n v="210"/>
    <n v="229.07142857142858"/>
    <n v="1470"/>
    <n v="1786"/>
    <n v="1362"/>
    <n v="1796"/>
    <n v="360"/>
    <n v="1326"/>
    <n v="0.91674462114125344"/>
    <n v="0.82306830907054873"/>
    <n v="241.21111884495235"/>
    <n v="216.89964666905638"/>
    <n v="1.1120862691537263"/>
    <n v="210"/>
    <n v="216.46785750622038"/>
    <n v="0.97012093351533946"/>
    <n v="203.72539603822128"/>
  </r>
  <r>
    <x v="7"/>
    <x v="51"/>
    <x v="2"/>
    <x v="12"/>
    <n v="150"/>
    <n v="335"/>
    <n v="197.82142857142858"/>
    <n v="2345"/>
    <n v="1440"/>
    <n v="1089"/>
    <n v="665"/>
    <n v="920"/>
    <n v="1028.5"/>
    <n v="1.6934464704820364"/>
    <n v="1.6284722222222223"/>
    <n v="337.43218118360534"/>
    <n v="244.13846831432386"/>
    <n v="1.3821344236057365"/>
    <n v="335"/>
    <n v="321.98602454143878"/>
    <n v="1.0404178270690327"/>
    <n v="348.53997206812596"/>
  </r>
  <r>
    <x v="7"/>
    <x v="51"/>
    <x v="2"/>
    <x v="13"/>
    <n v="0"/>
    <n v="309.28571428571428"/>
    <n v="136.07142857142858"/>
    <n v="2165"/>
    <n v="1480"/>
    <n v="165"/>
    <n v="0"/>
    <n v="720"/>
    <n v="591.25"/>
    <n v="2.2729658792650915"/>
    <n v="1.4628378378378379"/>
    <n v="283.17852699404375"/>
    <n v="191.16518409847393"/>
    <n v="1.4813289790685498"/>
    <n v="309.28571428571428"/>
    <n v="344.5338465645595"/>
    <n v="0.89769326691611318"/>
    <n v="277.64370326762645"/>
  </r>
  <r>
    <x v="7"/>
    <x v="51"/>
    <x v="2"/>
    <x v="14"/>
    <n v="0"/>
    <n v="0"/>
    <n v="0"/>
    <n v="0"/>
    <n v="0"/>
    <n v="0"/>
    <n v="0"/>
    <n v="0"/>
    <n v="0"/>
    <s v=""/>
    <s v=""/>
    <n v="1.1571228038939693E-2"/>
    <n v="15.552426039124743"/>
    <n v="7.4401434283180795E-4"/>
    <n v="0"/>
    <n v="0"/>
    <s v=""/>
    <s v=""/>
  </r>
  <r>
    <x v="7"/>
    <x v="51"/>
    <x v="2"/>
    <x v="15"/>
    <n v="420"/>
    <n v="358.57142857142856"/>
    <n v="281.51785714285717"/>
    <n v="2510"/>
    <n v="1524"/>
    <n v="2052.5"/>
    <n v="1796"/>
    <n v="2260"/>
    <n v="1908.125"/>
    <n v="1.2737075800824609"/>
    <n v="1.646981627296588"/>
    <n v="423.71863042355642"/>
    <n v="300.86976961783193"/>
    <n v="1.4083124102556679"/>
    <n v="358.57142857142856"/>
    <n v="475.51475867136418"/>
    <n v="0.75407003049350774"/>
    <n v="270.38796807695775"/>
  </r>
  <r>
    <x v="7"/>
    <x v="51"/>
    <x v="2"/>
    <x v="16"/>
    <n v="120"/>
    <n v="356.42857142857144"/>
    <n v="272.60714285714283"/>
    <n v="2495"/>
    <n v="1095"/>
    <n v="2393"/>
    <n v="1650"/>
    <n v="0"/>
    <n v="1284.5"/>
    <n v="1.3074806760120532"/>
    <n v="2.2785388127853881"/>
    <n v="351.78772105812305"/>
    <n v="258.83346717522983"/>
    <n v="1.3591276464258903"/>
    <n v="356.42857142857144"/>
    <n v="324.02050199684237"/>
    <n v="1.1000185767011894"/>
    <n v="392.07804983849536"/>
  </r>
  <r>
    <x v="7"/>
    <x v="51"/>
    <x v="2"/>
    <x v="17"/>
    <n v="0"/>
    <n v="192.14285714285714"/>
    <n v="95.857142857142861"/>
    <n v="1345"/>
    <n v="0"/>
    <n v="1198"/>
    <n v="141"/>
    <n v="1290"/>
    <n v="657.25"/>
    <n v="2.0044709388971684"/>
    <s v=""/>
    <n v="250.69208973965078"/>
    <n v="129.08645951043604"/>
    <n v="1.9420479164926163"/>
    <n v="192.14285714285714"/>
    <n v="476.11148154307602"/>
    <n v="0.40356694722026587"/>
    <n v="77.54250628732251"/>
  </r>
  <r>
    <x v="7"/>
    <x v="51"/>
    <x v="2"/>
    <x v="18"/>
    <n v="0"/>
    <n v="0"/>
    <n v="34.678571428571431"/>
    <n v="0"/>
    <n v="0"/>
    <n v="655"/>
    <n v="316"/>
    <n v="0"/>
    <n v="242.75"/>
    <n v="0"/>
    <s v=""/>
    <n v="0.61386716997397373"/>
    <n v="19.659056095710561"/>
    <n v="3.1225668566453417E-2"/>
    <n v="0"/>
    <n v="0"/>
    <s v=""/>
    <s v=""/>
  </r>
  <r>
    <x v="7"/>
    <x v="51"/>
    <x v="2"/>
    <x v="19"/>
    <n v="510"/>
    <n v="233.21428571428572"/>
    <n v="208.51785714285714"/>
    <n v="1632.5"/>
    <n v="730"/>
    <n v="3176"/>
    <n v="300"/>
    <n v="1640"/>
    <n v="1461.5"/>
    <n v="1.1184379549541834"/>
    <n v="2.2363013698630136"/>
    <n v="334.75313228050777"/>
    <n v="223.59367331753788"/>
    <n v="1.4971493929754718"/>
    <n v="233.21428571428572"/>
    <n v="316.99340912481358"/>
    <n v="0.73570704942467591"/>
    <n v="171.5773940265405"/>
  </r>
  <r>
    <x v="7"/>
    <x v="51"/>
    <x v="2"/>
    <x v="20"/>
    <n v="0"/>
    <n v="0"/>
    <n v="112.32142857142857"/>
    <n v="0"/>
    <n v="840"/>
    <n v="595"/>
    <n v="1710"/>
    <n v="800"/>
    <n v="986.25"/>
    <n v="0"/>
    <n v="0"/>
    <n v="9.7990363459245966"/>
    <n v="84.30879697583201"/>
    <n v="0.11622792279592831"/>
    <n v="0"/>
    <n v="0"/>
    <s v=""/>
    <s v=""/>
  </r>
  <r>
    <x v="7"/>
    <x v="51"/>
    <x v="2"/>
    <x v="21"/>
    <n v="480"/>
    <n v="246.07142857142858"/>
    <n v="162.76785714285714"/>
    <n v="1722.5"/>
    <n v="720"/>
    <n v="750"/>
    <n v="1365"/>
    <n v="0"/>
    <n v="708.75"/>
    <n v="1.5117937465715854"/>
    <n v="2.3923611111111112"/>
    <n v="364.07013141464029"/>
    <n v="183.01543395654852"/>
    <n v="1.9892864964660726"/>
    <n v="246.07142857142858"/>
    <n v="361.67393563026593"/>
    <n v="0.68036815576056298"/>
    <n v="167.41916404250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21"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2">
  <location ref="A4:D56" firstHeaderRow="0" firstDataRow="1" firstDataCol="1" rowPageCount="2" colPageCount="1"/>
  <pivotFields count="22">
    <pivotField axis="axisPage" multipleItemSelectionAllowed="1" showAll="0">
      <items count="10">
        <item x="0"/>
        <item x="1"/>
        <item x="2"/>
        <item x="3"/>
        <item x="4"/>
        <item m="1" x="8"/>
        <item x="5"/>
        <item x="6"/>
        <item x="7"/>
        <item t="default"/>
      </items>
    </pivotField>
    <pivotField axis="axisRow" showAll="0">
      <items count="93">
        <item m="1" x="91"/>
        <item m="1" x="68"/>
        <item m="1" x="83"/>
        <item m="1" x="61"/>
        <item m="1" x="78"/>
        <item m="1" x="56"/>
        <item m="1" x="73"/>
        <item m="1" x="89"/>
        <item m="1" x="66"/>
        <item m="1" x="82"/>
        <item m="1" x="60"/>
        <item m="1" x="77"/>
        <item m="1" x="54"/>
        <item m="1" x="71"/>
        <item m="1" x="87"/>
        <item m="1" x="64"/>
        <item m="1" x="80"/>
        <item m="1" x="58"/>
        <item m="1" x="75"/>
        <item m="1" x="52"/>
        <item m="1" x="69"/>
        <item m="1" x="85"/>
        <item m="1" x="62"/>
        <item m="1" x="79"/>
        <item m="1" x="57"/>
        <item m="1" x="74"/>
        <item m="1" x="90"/>
        <item m="1" x="67"/>
        <item m="1" x="76"/>
        <item m="1" x="53"/>
        <item m="1" x="70"/>
        <item m="1" x="86"/>
        <item m="1" x="63"/>
        <item m="1" x="55"/>
        <item m="1" x="72"/>
        <item m="1" x="88"/>
        <item m="1" x="65"/>
        <item m="1" x="81"/>
        <item m="1" x="59"/>
        <item m="1" x="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defaultSubtotal="0">
      <items count="7">
        <item x="6"/>
        <item x="0"/>
        <item x="1"/>
        <item x="2"/>
        <item x="3"/>
        <item x="4"/>
        <item x="5"/>
      </items>
    </pivotField>
    <pivotField axis="axisPage" multipleItemSelectionAllowed="1" showAll="0">
      <items count="57">
        <item m="1" x="27"/>
        <item m="1" x="25"/>
        <item m="1" x="31"/>
        <item m="1" x="32"/>
        <item m="1" x="48"/>
        <item m="1" x="36"/>
        <item m="1" x="39"/>
        <item m="1" x="38"/>
        <item m="1" x="22"/>
        <item m="1" x="51"/>
        <item m="1" x="23"/>
        <item m="1" x="54"/>
        <item m="1" x="49"/>
        <item x="1"/>
        <item x="2"/>
        <item x="3"/>
        <item x="4"/>
        <item x="5"/>
        <item m="1" x="55"/>
        <item x="8"/>
        <item x="9"/>
        <item m="1" x="35"/>
        <item m="1" x="52"/>
        <item m="1" x="30"/>
        <item x="10"/>
        <item m="1" x="40"/>
        <item x="11"/>
        <item x="12"/>
        <item x="13"/>
        <item m="1" x="47"/>
        <item m="1" x="26"/>
        <item m="1" x="43"/>
        <item m="1" x="42"/>
        <item x="14"/>
        <item m="1" x="24"/>
        <item x="15"/>
        <item m="1" x="53"/>
        <item m="1" x="44"/>
        <item m="1" x="45"/>
        <item m="1" x="33"/>
        <item x="16"/>
        <item m="1" x="34"/>
        <item x="17"/>
        <item m="1" x="29"/>
        <item m="1" x="41"/>
        <item x="18"/>
        <item x="19"/>
        <item m="1" x="50"/>
        <item m="1" x="37"/>
        <item x="20"/>
        <item x="21"/>
        <item m="1" x="28"/>
        <item m="1" x="46"/>
        <item x="6"/>
        <item x="7"/>
        <item x="0"/>
        <item t="default"/>
      </items>
    </pivotField>
    <pivotField dataField="1" showAll="0" defaultSubtotal="0"/>
    <pivotField showAll="0"/>
    <pivotField showAll="0"/>
    <pivotField numFmtId="1" showAll="0"/>
    <pivotField numFmtId="1" showAll="0"/>
    <pivotField numFmtId="1" showAll="0"/>
    <pivotField numFmtId="1" showAll="0"/>
    <pivotField numFmtId="1" showAll="0"/>
    <pivotField numFmtId="1" showAll="0"/>
    <pivotField dataField="1" showAll="0"/>
    <pivotField showAll="0" defaultSubtotal="0"/>
    <pivotField numFmtId="1" showAll="0"/>
    <pivotField showAll="0"/>
    <pivotField dataField="1" showAll="0"/>
    <pivotField showAll="0"/>
    <pivotField showAll="0"/>
    <pivotField showAll="0"/>
    <pivotField showAll="0"/>
  </pivotFields>
  <rowFields count="1">
    <field x="1"/>
  </rowFields>
  <rowItems count="52">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rowItems>
  <colFields count="1">
    <field x="-2"/>
  </colFields>
  <colItems count="3">
    <i>
      <x/>
    </i>
    <i i="1">
      <x v="1"/>
    </i>
    <i i="2">
      <x v="2"/>
    </i>
  </colItems>
  <pageFields count="2">
    <pageField fld="3" hier="-1"/>
    <pageField fld="0" hier="-1"/>
  </pageFields>
  <dataFields count="3">
    <dataField name="Average of EWMA AL:CL" fld="17" subtotal="average" baseField="0" baseItem="0"/>
    <dataField name="Average of AL:CL " fld="13" subtotal="average" baseField="0" baseItem="0"/>
    <dataField name="Average of Total Load" fld="4" subtotal="average" baseField="0" baseItem="0"/>
  </dataFields>
  <chartFormats count="1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8" format="3" series="1">
      <pivotArea type="data" outline="0" fieldPosition="0">
        <references count="1">
          <reference field="4294967294" count="1" selected="0">
            <x v="2"/>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9" format="6" series="1">
      <pivotArea type="data" outline="0" fieldPosition="0">
        <references count="1">
          <reference field="4294967294" count="1" selected="0">
            <x v="2"/>
          </reference>
        </references>
      </pivotArea>
    </chartFormat>
    <chartFormat chart="9" format="7"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4:E43" firstHeaderRow="0" firstDataRow="1" firstDataCol="1" rowPageCount="2" colPageCount="1"/>
  <pivotFields count="22">
    <pivotField axis="axisPage" showAll="0">
      <items count="8">
        <item x="0"/>
        <item x="1"/>
        <item x="2"/>
        <item x="3"/>
        <item m="1" x="6"/>
        <item x="4"/>
        <item x="5"/>
        <item t="default"/>
      </items>
    </pivotField>
    <pivotField axis="axisRow"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showAll="0" defaultSubtotal="0"/>
    <pivotField axis="axisPage" showAll="0">
      <items count="24">
        <item x="0"/>
        <item x="1"/>
        <item x="2"/>
        <item x="3"/>
        <item x="4"/>
        <item x="5"/>
        <item x="7"/>
        <item x="6"/>
        <item x="8"/>
        <item x="9"/>
        <item x="10"/>
        <item x="11"/>
        <item x="12"/>
        <item x="13"/>
        <item x="14"/>
        <item x="15"/>
        <item x="16"/>
        <item x="17"/>
        <item x="18"/>
        <item x="19"/>
        <item x="20"/>
        <item x="21"/>
        <item m="1" x="22"/>
        <item t="default"/>
      </items>
    </pivotField>
    <pivotField showAll="0"/>
    <pivotField showAll="0"/>
    <pivotField dataField="1" numFmtId="1" showAll="0"/>
    <pivotField showAll="0"/>
    <pivotField showAll="0"/>
    <pivotField dataField="1" numFmtId="1"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s>
  <rowFields count="1">
    <field x="1"/>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1">
    <field x="-2"/>
  </colFields>
  <colItems count="4">
    <i>
      <x/>
    </i>
    <i i="1">
      <x v="1"/>
    </i>
    <i i="2">
      <x v="2"/>
    </i>
    <i i="3">
      <x v="3"/>
    </i>
  </colItems>
  <pageFields count="2">
    <pageField fld="3" hier="-1"/>
    <pageField fld="0" hier="-1"/>
  </pageFields>
  <dataFields count="4">
    <dataField name="Average of Gym Load" fld="6" subtotal="average" baseField="0" baseItem="0"/>
    <dataField name="Average of Field Load" fld="9" subtotal="average" baseField="0" baseItem="0"/>
    <dataField name="Average of Total Game Load" fld="20" subtotal="average" baseField="0" baseItem="0"/>
    <dataField name="Average of Total" fld="21" subtotal="average"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5:E21" firstHeaderRow="0" firstDataRow="1" firstDataCol="1" rowPageCount="3" colPageCount="1"/>
  <pivotFields count="13">
    <pivotField axis="axisPage" showAll="0">
      <items count="7">
        <item x="0"/>
        <item x="1"/>
        <item x="2"/>
        <item x="3"/>
        <item x="4"/>
        <item x="5"/>
        <item t="default"/>
      </items>
    </pivotField>
    <pivotField axis="axisRow" numFmtId="14" showAll="0">
      <items count="16">
        <item x="0"/>
        <item x="1"/>
        <item x="2"/>
        <item x="3"/>
        <item x="4"/>
        <item x="5"/>
        <item x="6"/>
        <item x="7"/>
        <item x="8"/>
        <item x="9"/>
        <item x="10"/>
        <item x="11"/>
        <item x="12"/>
        <item x="13"/>
        <item x="14"/>
        <item t="default"/>
      </items>
    </pivotField>
    <pivotField axis="axisPage" showAll="0" defaultSubtotal="0">
      <items count="3">
        <item x="0"/>
        <item x="1"/>
        <item x="2"/>
      </items>
    </pivotField>
    <pivotField showAll="0"/>
    <pivotField axis="axisPage" showAll="0">
      <items count="5">
        <item x="0"/>
        <item x="1"/>
        <item x="2"/>
        <item x="3"/>
        <item t="default"/>
      </items>
    </pivotField>
    <pivotField showAll="0"/>
    <pivotField dataField="1" showAll="0"/>
    <pivotField showAll="0"/>
    <pivotField showAll="0"/>
    <pivotField showAll="0"/>
    <pivotField dataField="1" showAll="0"/>
    <pivotField dataField="1" showAll="0"/>
    <pivotField dataField="1" showAll="0"/>
  </pivotFields>
  <rowFields count="1">
    <field x="1"/>
  </rowFields>
  <rowItems count="16">
    <i>
      <x/>
    </i>
    <i>
      <x v="1"/>
    </i>
    <i>
      <x v="2"/>
    </i>
    <i>
      <x v="3"/>
    </i>
    <i>
      <x v="4"/>
    </i>
    <i>
      <x v="5"/>
    </i>
    <i>
      <x v="6"/>
    </i>
    <i>
      <x v="7"/>
    </i>
    <i>
      <x v="8"/>
    </i>
    <i>
      <x v="9"/>
    </i>
    <i>
      <x v="10"/>
    </i>
    <i>
      <x v="11"/>
    </i>
    <i>
      <x v="12"/>
    </i>
    <i>
      <x v="13"/>
    </i>
    <i>
      <x v="14"/>
    </i>
    <i t="grand">
      <x/>
    </i>
  </rowItems>
  <colFields count="1">
    <field x="-2"/>
  </colFields>
  <colItems count="4">
    <i>
      <x/>
    </i>
    <i i="1">
      <x v="1"/>
    </i>
    <i i="2">
      <x v="2"/>
    </i>
    <i i="3">
      <x v="3"/>
    </i>
  </colItems>
  <pageFields count="3">
    <pageField fld="2" hier="-1"/>
    <pageField fld="0" hier="-1"/>
    <pageField fld="4" hier="-1"/>
  </pageFields>
  <dataFields count="4">
    <dataField name="Average of Distance  Total (m)" fld="6" subtotal="average" baseField="0" baseItem="0"/>
    <dataField name="Average of Hi Intensity Deceleration (3m/s/s)" fld="12" subtotal="average" baseField="0" baseItem="0"/>
    <dataField name="Average of Hi Intensity Acceleration (3m/s/s)" fld="11" subtotal="average" baseField="0" baseItem="0"/>
    <dataField name="Average of Hi-Intensity Efforts (+18km/h)" fld="10" subtotal="average" baseField="0" baseItem="0"/>
  </dataFields>
  <formats count="1">
    <format dxfId="5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2"/>
          </reference>
        </references>
      </pivotArea>
    </chartFormat>
    <chartFormat chart="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1">
  <location ref="A3:C7" firstHeaderRow="0" firstDataRow="1" firstDataCol="1" rowPageCount="1" colPageCount="1"/>
  <pivotFields count="13">
    <pivotField numFmtId="14" showAll="0">
      <items count="2">
        <item x="0"/>
        <item t="default"/>
      </items>
    </pivotField>
    <pivotField showAll="0"/>
    <pivotField axis="axisPage" showAll="0">
      <items count="7">
        <item x="3"/>
        <item x="5"/>
        <item x="1"/>
        <item x="4"/>
        <item x="0"/>
        <item x="2"/>
        <item t="default"/>
      </items>
    </pivotField>
    <pivotField showAll="0">
      <items count="5">
        <item x="0"/>
        <item x="1"/>
        <item x="2"/>
        <item x="3"/>
        <item t="default"/>
      </items>
    </pivotField>
    <pivotField axis="axisRow" showAll="0">
      <items count="4">
        <item x="2"/>
        <item x="0"/>
        <item x="1"/>
        <item t="default"/>
      </items>
    </pivotField>
    <pivotField numFmtId="46" showAll="0"/>
    <pivotField dataField="1" showAll="0"/>
    <pivotField showAll="0"/>
    <pivotField showAll="0"/>
    <pivotField dataField="1" showAll="0"/>
    <pivotField showAll="0"/>
    <pivotField showAll="0"/>
    <pivotField showAll="0"/>
  </pivotFields>
  <rowFields count="1">
    <field x="4"/>
  </rowFields>
  <rowItems count="4">
    <i>
      <x/>
    </i>
    <i>
      <x v="1"/>
    </i>
    <i>
      <x v="2"/>
    </i>
    <i t="grand">
      <x/>
    </i>
  </rowItems>
  <colFields count="1">
    <field x="-2"/>
  </colFields>
  <colItems count="2">
    <i>
      <x/>
    </i>
    <i i="1">
      <x v="1"/>
    </i>
  </colItems>
  <pageFields count="1">
    <pageField fld="2" hier="-1"/>
  </pageFields>
  <dataFields count="2">
    <dataField name="Average of Distance  Total (m)" fld="6" subtotal="average" baseField="0" baseItem="0"/>
    <dataField name="Average of Speed Max (km/h)" fld="9" subtotal="average" baseField="0" baseItem="0"/>
  </dataFields>
  <chartFormats count="2">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Week1" sourceName="Week ">
  <pivotTables>
    <pivotTable tabId="19" name="PivotTable1"/>
  </pivotTables>
  <data>
    <tabular pivotCacheId="1">
      <items count="9">
        <i x="0" s="1"/>
        <i x="1" s="1"/>
        <i x="2" s="1"/>
        <i x="3" s="1"/>
        <i x="4" s="1"/>
        <i x="5" s="1"/>
        <i x="6" s="1"/>
        <i x="7" s="1"/>
        <i x="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thlete1" sourceName="Athlete ">
  <pivotTables>
    <pivotTable tabId="19" name="PivotTable1"/>
  </pivotTables>
  <data>
    <tabular pivotCacheId="1">
      <items count="56">
        <i x="0" s="1"/>
        <i x="1" s="1"/>
        <i x="2" s="1"/>
        <i x="3" s="1"/>
        <i x="4" s="1"/>
        <i x="5" s="1"/>
        <i x="7" s="1"/>
        <i x="6" s="1"/>
        <i x="8" s="1"/>
        <i x="9" s="1"/>
        <i x="10" s="1"/>
        <i x="11" s="1"/>
        <i x="12" s="1"/>
        <i x="13" s="1"/>
        <i x="14" s="1"/>
        <i x="15" s="1"/>
        <i x="16" s="1"/>
        <i x="17" s="1"/>
        <i x="18" s="1"/>
        <i x="19" s="1"/>
        <i x="20" s="1"/>
        <i x="21" s="1"/>
        <i x="54" s="1" nd="1"/>
        <i x="27" s="1" nd="1"/>
        <i x="49" s="1" nd="1"/>
        <i x="25" s="1" nd="1"/>
        <i x="55" s="1" nd="1"/>
        <i x="31" s="1" nd="1"/>
        <i x="35" s="1" nd="1"/>
        <i x="52" s="1" nd="1"/>
        <i x="30" s="1" nd="1"/>
        <i x="42" s="1" nd="1"/>
        <i x="40" s="1" nd="1"/>
        <i x="26" s="1" nd="1"/>
        <i x="32" s="1" nd="1"/>
        <i x="47" s="1" nd="1"/>
        <i x="48" s="1" nd="1"/>
        <i x="43" s="1" nd="1"/>
        <i x="24" s="1" nd="1"/>
        <i x="53" s="1" nd="1"/>
        <i x="44" s="1" nd="1"/>
        <i x="36" s="1" nd="1"/>
        <i x="45" s="1" nd="1"/>
        <i x="33" s="1" nd="1"/>
        <i x="34" s="1" nd="1"/>
        <i x="39" s="1" nd="1"/>
        <i x="38" s="1" nd="1"/>
        <i x="29" s="1" nd="1"/>
        <i x="28" s="1" nd="1"/>
        <i x="41" s="1" nd="1"/>
        <i x="50" s="1" nd="1"/>
        <i x="37" s="1" nd="1"/>
        <i x="46" s="1" nd="1"/>
        <i x="22" s="1" nd="1"/>
        <i x="51" s="1" nd="1"/>
        <i x="2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Week2" sourceName="Week ">
  <pivotTables>
    <pivotTable tabId="29" name="PivotTable1"/>
  </pivotTables>
  <data>
    <tabular pivotCacheId="2">
      <items count="7">
        <i x="0" s="1"/>
        <i x="1" s="1"/>
        <i x="2" s="1"/>
        <i x="3" s="1"/>
        <i x="4" s="1"/>
        <i x="5" s="1"/>
        <i x="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thlete2" sourceName="Athlete ">
  <pivotTables>
    <pivotTable tabId="29" name="PivotTable1"/>
  </pivotTables>
  <data>
    <tabular pivotCacheId="2">
      <items count="23">
        <i x="0" s="1"/>
        <i x="1" s="1"/>
        <i x="2" s="1"/>
        <i x="3" s="1"/>
        <i x="4" s="1"/>
        <i x="5" s="1"/>
        <i x="7" s="1"/>
        <i x="6" s="1"/>
        <i x="8" s="1"/>
        <i x="9" s="1"/>
        <i x="10" s="1"/>
        <i x="11" s="1"/>
        <i x="12" s="1"/>
        <i x="13" s="1"/>
        <i x="14" s="1"/>
        <i x="15" s="1"/>
        <i x="16" s="1"/>
        <i x="17" s="1"/>
        <i x="18" s="1"/>
        <i x="19" s="1"/>
        <i x="20" s="1"/>
        <i x="21" s="1"/>
        <i x="2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Week3" sourceName="Week">
  <pivotTables>
    <pivotTable tabId="25" name="PivotTable1"/>
  </pivotTables>
  <data>
    <tabular pivotCacheId="3">
      <items count="6">
        <i x="0" s="1"/>
        <i x="1" s="1"/>
        <i x="2" s="1"/>
        <i x="3" s="1"/>
        <i x="4" s="1"/>
        <i x="5"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25" name="PivotTable1"/>
  </pivotTables>
  <data>
    <tabular pivotCacheId="3">
      <items count="15">
        <i x="0" s="1"/>
        <i x="1" s="1"/>
        <i x="2" s="1"/>
        <i x="3" s="1"/>
        <i x="4" s="1"/>
        <i x="5" s="1"/>
        <i x="6" s="1"/>
        <i x="7" s="1"/>
        <i x="8" s="1"/>
        <i x="9" s="1"/>
        <i x="10" s="1"/>
        <i x="11" s="1"/>
        <i x="12" s="1"/>
        <i x="13" s="1"/>
        <i x="1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Day" sourceName="Day">
  <pivotTables>
    <pivotTable tabId="25" name="PivotTable1"/>
  </pivotTables>
  <data>
    <tabular pivotCacheId="3">
      <items count="3">
        <i x="0" s="1"/>
        <i x="1"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Position" sourceName="Position">
  <pivotTables>
    <pivotTable tabId="25" name="PivotTable1"/>
  </pivotTables>
  <data>
    <tabular pivotCacheId="3">
      <items count="4">
        <i x="0" s="1"/>
        <i x="1" s="1"/>
        <i x="2" s="1"/>
        <i x="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Day_Name" sourceName="Day Name">
  <pivotTables>
    <pivotTable tabId="19" name="PivotTable1"/>
  </pivotTables>
  <data>
    <tabular pivotCacheId="1">
      <items count="7">
        <i x="6" s="1"/>
        <i x="0" s="1"/>
        <i x="1" s="1"/>
        <i x="2" s="1"/>
        <i x="3" s="1"/>
        <i x="4" s="1"/>
        <i x="5"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Player" sourceName="Player">
  <pivotTables>
    <pivotTable tabId="32" name="PivotTable1"/>
  </pivotTables>
  <data>
    <tabular pivotCacheId="4">
      <items count="6">
        <i x="3" s="1"/>
        <i x="5" s="1"/>
        <i x="1" s="1"/>
        <i x="4" s="1"/>
        <i x="0" s="1"/>
        <i x="2"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Position1" sourceName="Position">
  <pivotTables>
    <pivotTable tabId="32" name="PivotTable1"/>
  </pivotTables>
  <data>
    <tabular pivotCacheId="4">
      <items count="4">
        <i x="0" s="1"/>
        <i x="1" s="1"/>
        <i x="2" s="1"/>
        <i x="3"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Opponents" sourceName="Opponents">
  <pivotTables>
    <pivotTable tabId="32" name="PivotTable1"/>
  </pivotTables>
  <data>
    <tabular pivotCacheId="4">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Week " cache="Slicer_Week1" caption="Week " rowHeight="241300"/>
  <slicer name="Athlete " cache="Slicer_Athlete1" caption="Athlete " rowHeight="241300"/>
  <slicer name="Day Name" cache="Slicer_Day_Name" caption="Day Nam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Week  1" cache="Slicer_Week2" caption="Week " rowHeight="241300"/>
  <slicer name="Athlete  1" cache="Slicer_Athlete2" caption="Athlete "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Week" cache="Slicer_Week3" caption="Week" rowHeight="241300"/>
  <slicer name="Date" cache="Slicer_Date" caption="Date" rowHeight="241300"/>
  <slicer name="Day" cache="Slicer_Day" caption="Day" rowHeight="241300"/>
  <slicer name="Position" cache="Slicer_Position" caption="Position"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Player" cache="Slicer_Player" caption="Player" rowHeight="241300"/>
  <slicer name="Position 1" cache="Slicer_Position1" caption="Position" rowHeight="241300"/>
  <slicer name="Opponents" cache="Slicer_Opponents" caption="Opponents" rowHeight="241300"/>
</slicers>
</file>

<file path=xl/tables/table1.xml><?xml version="1.0" encoding="utf-8"?>
<table xmlns="http://schemas.openxmlformats.org/spreadsheetml/2006/main" id="2" name="TBLData3" displayName="TBLData3" ref="A1:V1145" totalsRowShown="0" headerRowDxfId="145" dataDxfId="144" totalsRowDxfId="143" totalsRowCellStyle="Normal 2">
  <autoFilter ref="A1:V1145">
    <filterColumn colId="0">
      <filters>
        <filter val="Week 1"/>
        <filter val="Week 2"/>
        <filter val="Week 3"/>
        <filter val="Week 4"/>
        <filter val="Week 5"/>
      </filters>
    </filterColumn>
    <filterColumn colId="3">
      <filters>
        <filter val="Alan"/>
        <filter val="Ben"/>
        <filter val="David"/>
        <filter val="Joe"/>
        <filter val="John"/>
        <filter val="Michael"/>
        <filter val="Niall"/>
        <filter val="Paul"/>
        <filter val="Steven"/>
        <filter val="Tom"/>
      </filters>
    </filterColumn>
  </autoFilter>
  <sortState ref="B2:J331">
    <sortCondition ref="B1:B331"/>
  </sortState>
  <tableColumns count="22">
    <tableColumn id="13" name="Week " dataDxfId="142" totalsRowDxfId="141" dataCellStyle="Style 1"/>
    <tableColumn id="2" name="Date" dataDxfId="140" totalsRowDxfId="139"/>
    <tableColumn id="6" name="Day Name" dataDxfId="138" totalsRowDxfId="137">
      <calculatedColumnFormula>CHOOSE(WEEKDAY(B2),"Sun","Mon","Tue","Wed","Thu","Fri","Sat")</calculatedColumnFormula>
    </tableColumn>
    <tableColumn id="3" name="Athlete " dataDxfId="136" totalsRowDxfId="135"/>
    <tableColumn id="23" name="Total Load" dataDxfId="134" totalsRowDxfId="133"/>
    <tableColumn id="12" name="7 Day Rolling Average" dataDxfId="132" totalsRowDxfId="131">
      <calculatedColumnFormula>AVERAGEIFS(TBLData3[Total Load],TBLData3[[Athlete ]],TBLData3[[#This Row],[Athlete ]],TBLData3[Date],"&lt;="&amp;TBLData3[[#This Row],[Date]],TBLData3[Date],"&gt;"&amp;TBLData3[[#This Row],[Date]]-7)</calculatedColumnFormula>
    </tableColumn>
    <tableColumn id="1" name="28 Day Rolling Average" dataDxfId="130" totalsRowDxfId="129">
      <calculatedColumnFormula>AVERAGEIFS(TBLData3[Total Load],TBLData3[[Athlete ]],TBLData3[[#This Row],[Athlete ]],TBLData3[Date],"&lt;="&amp;TBLData3[[#This Row],[Date]],TBLData3[Date],"&gt;"&amp;TBLData3[[#This Row],[Date]]-28)</calculatedColumnFormula>
    </tableColumn>
    <tableColumn id="4" name="Week 0 TL" dataDxfId="128" totalsRowDxfId="127">
      <calculatedColumnFormula>SUMIFS(TBLData3[Total Load],TBLData3[[Athlete ]],TBLData3[[#This Row],[Athlete ]],TBLData3[Date],"&lt;="&amp;TBLData3[[#This Row],[Date]],TBLData3[Date],"&gt;"&amp;TBLData3[[#This Row],[Date]]-7)</calculatedColumnFormula>
    </tableColumn>
    <tableColumn id="7" name="Week -1 TL" dataDxfId="126" totalsRowDxfId="125">
      <calculatedColumnFormula>IFERROR(SUMIFS(TBLData3[Total Load],TBLData3[[Athlete ]],TBLData3[[#This Row],[Athlete ]],TBLData3[Date],"&lt;="&amp;TBLData3[[#This Row],[Date]]-7,TBLData3[Date],"&gt;"&amp;TBLData3[[#This Row],[Date]]-14),"")</calculatedColumnFormula>
    </tableColumn>
    <tableColumn id="8" name="Week -2 TL" dataDxfId="124" totalsRowDxfId="123">
      <calculatedColumnFormula>IFERROR(SUMIFS(TBLData3[Total Load],TBLData3[[Athlete ]],TBLData3[[#This Row],[Athlete ]],TBLData3[Date],"&lt;="&amp;TBLData3[[#This Row],[Date]]-14,TBLData3[Date],"&gt;"&amp;TBLData3[[#This Row],[Date]]-21),"")</calculatedColumnFormula>
    </tableColumn>
    <tableColumn id="17" name="Week -3 TL" dataDxfId="122" totalsRowDxfId="121">
      <calculatedColumnFormula>IFERROR(SUMIFS(TBLData3[Total Load],TBLData3[[Athlete ]],TBLData3[[#This Row],[Athlete ]],TBLData3[Date],"&lt;="&amp;TBLData3[[#This Row],[Date]]-21,TBLData3[Date],"&gt;"&amp;TBLData3[[#This Row],[Date]]-28),"")</calculatedColumnFormula>
    </tableColumn>
    <tableColumn id="20" name="Week -4 TL" dataDxfId="120" totalsRowDxfId="119">
      <calculatedColumnFormula>IFERROR(SUMIFS(TBLData3[Total Load],TBLData3[[Athlete ]],TBLData3[[#This Row],[Athlete ]],TBLData3[Date],"&lt;="&amp;TBLData3[[#This Row],[Date]]-28,TBLData3[Date],"&gt;"&amp;TBLData3[[#This Row],[Date]]-35),"")</calculatedColumnFormula>
    </tableColumn>
    <tableColumn id="21" name="Avg TL Week 1-4" dataDxfId="118" totalsRowDxfId="117">
      <calculatedColumnFormula>IFERROR(AVERAGE(TBLData3[[#This Row],[Week -1 TL]:[Week -4 TL]]),"")</calculatedColumnFormula>
    </tableColumn>
    <tableColumn id="5" name="AL:CL " dataDxfId="116" totalsRowDxfId="115">
      <calculatedColumnFormula>IFERROR(TBLData3[[#This Row],[7 Day Rolling Average]]/TBLData3[[#This Row],[28 Day Rolling Average]],"")</calculatedColumnFormula>
    </tableColumn>
    <tableColumn id="22" name="Relative Change (AL:CL)" dataDxfId="114" totalsRowDxfId="113">
      <calculatedColumnFormula>IFERROR(TBLData3[[#This Row],[Week 0 TL]]/TBLData3[[#This Row],[Week -1 TL]],"")</calculatedColumnFormula>
    </tableColumn>
    <tableColumn id="14" name="7 Day EWMA" dataDxfId="112" totalsRowDxfId="111">
      <calculatedColumnFormula>E2*$AA$3+((1-$AA$3)*TBLData3[[#This Row],[Total Load]])</calculatedColumnFormula>
    </tableColumn>
    <tableColumn id="11" name="28 Day EWMA" dataDxfId="110" totalsRowDxfId="109">
      <calculatedColumnFormula>E2*$AA$4+((1-$AA$4)*TBLData3[[#This Row],[Total Load]])</calculatedColumnFormula>
    </tableColumn>
    <tableColumn id="10" name="EWMA AL:CL" dataDxfId="108" totalsRowDxfId="107">
      <calculatedColumnFormula>IFERROR(TBLData3[[#This Row],[7 Day EWMA]]/TBLData3[[#This Row],[28 Day EWMA]],"")</calculatedColumnFormula>
    </tableColumn>
    <tableColumn id="19" name="7 Day avg Load" dataDxfId="106" totalsRowDxfId="105">
      <calculatedColumnFormula>AVERAGEIFS(TBLData3[Total Load],TBLData3[[Athlete ]],TBLData3[[#This Row],[Athlete ]],TBLData3[Date],"&lt;="&amp;TBLData3[[#This Row],[Date]],TBLData3[Date],"&gt;"&amp;TBLData3[[#This Row],[Date]]-7)</calculatedColumnFormula>
    </tableColumn>
    <tableColumn id="18" name="7 Day SD" dataDxfId="104" totalsRowDxfId="103">
      <calculatedColumnFormula array="1">IFERROR(_xlfn.STDEV.S(IF(TBLData3[[Athlete ]]=TBLData3[[#This Row],[Athlete ]],IF(TBLData3[Date]&lt;=TBLData3[[#This Row],[Date]],IF(TBLData3[Date]&gt;TBLData3[[#This Row],[Date]]-7,TBLData3[Total Load])))),"")</calculatedColumnFormula>
    </tableColumn>
    <tableColumn id="15" name="Monotony" dataDxfId="102" totalsRowDxfId="101">
      <calculatedColumnFormula>IFERROR(TBLData3[[#This Row],[7 Day avg Load]]/TBLData3[[#This Row],[7 Day SD]],"")</calculatedColumnFormula>
    </tableColumn>
    <tableColumn id="16" name="Strain" dataDxfId="100" totalsRowDxfId="99">
      <calculatedColumnFormula>IFERROR(TBLData3[[#This Row],[7 Day Rolling Average]]*TBLData3[[#This Row],[Monotony]],"")</calculatedColumnFormula>
    </tableColumn>
  </tableColumns>
  <tableStyleInfo showFirstColumn="0" showLastColumn="0" showRowStripes="1" showColumnStripes="0"/>
</table>
</file>

<file path=xl/tables/table2.xml><?xml version="1.0" encoding="utf-8"?>
<table xmlns="http://schemas.openxmlformats.org/spreadsheetml/2006/main" id="15" name="tblTL" displayName="tblTL" ref="A1:AB1145" totalsRowShown="0" headerRowDxfId="97" dataDxfId="96">
  <autoFilter ref="A1:AB1145"/>
  <tableColumns count="28">
    <tableColumn id="1" name="Week " dataDxfId="95" dataCellStyle="Style 1">
      <calculatedColumnFormula>VLOOKUP(B2, $AE$3:$AF$26, 2)</calculatedColumnFormula>
    </tableColumn>
    <tableColumn id="2" name="Date" dataDxfId="94"/>
    <tableColumn id="22" name="Day" dataDxfId="93">
      <calculatedColumnFormula>CHOOSE(WEEKDAY(B2),"Sun","Mon","Tue","Wed","Thu","Fri","Sat")</calculatedColumnFormula>
    </tableColumn>
    <tableColumn id="3" name="Athlete " dataDxfId="92"/>
    <tableColumn id="4" name="Gym RPE" dataDxfId="91" dataCellStyle="Normal 2"/>
    <tableColumn id="5" name="Gym Duration" dataDxfId="90" dataCellStyle="Normal 2"/>
    <tableColumn id="27" name="Gym 2 RPE" dataDxfId="89" dataCellStyle="Normal 2"/>
    <tableColumn id="28" name="Gym 2 Duration" dataDxfId="88" dataCellStyle="Normal 2"/>
    <tableColumn id="6" name="Gym Load" dataDxfId="87" dataCellStyle="Normal 2">
      <calculatedColumnFormula>tblTL[[#This Row],[Gym RPE]]*tblTL[[#This Row],[Gym Duration]]+tblTL[[#This Row],[Gym 2 RPE]]*tblTL[[#This Row],[Gym 2 Duration]]</calculatedColumnFormula>
    </tableColumn>
    <tableColumn id="7" name="Field RPE" dataDxfId="86" dataCellStyle="Normal 2"/>
    <tableColumn id="8" name="Field duration" dataDxfId="85" dataCellStyle="Normal 2"/>
    <tableColumn id="25" name="Field 2 RPE" dataDxfId="84" dataCellStyle="Normal 2"/>
    <tableColumn id="26" name="Field 2 Duration" dataDxfId="83" dataCellStyle="Normal 2"/>
    <tableColumn id="9" name="Field Load" dataDxfId="82" dataCellStyle="Normal 2">
      <calculatedColumnFormula>tblTL[[#This Row],[Field RPE]]*tblTL[[#This Row],[Field duration]]+tblTL[[#This Row],[Field 2 RPE]]*tblTL[[#This Row],[Field 2 Duration]]</calculatedColumnFormula>
    </tableColumn>
    <tableColumn id="10" name="G1 RPE" dataDxfId="81"/>
    <tableColumn id="11" name="G1 Duration" dataDxfId="80"/>
    <tableColumn id="12" name="G2 RPE" dataDxfId="79"/>
    <tableColumn id="13" name="G2 Duration" dataDxfId="78"/>
    <tableColumn id="14" name="G3 RPE" dataDxfId="77"/>
    <tableColumn id="15" name="G3 Duration" dataDxfId="76"/>
    <tableColumn id="16" name="G4 RPE" dataDxfId="75"/>
    <tableColumn id="17" name="G4 Duration" dataDxfId="74"/>
    <tableColumn id="18" name="G5 RPE" dataDxfId="73"/>
    <tableColumn id="19" name="G5 Duration" dataDxfId="72"/>
    <tableColumn id="23" name="G6 RPE" dataDxfId="71"/>
    <tableColumn id="24" name="G6 Duration" dataDxfId="70"/>
    <tableColumn id="21" name="Total Game Load" dataDxfId="69">
      <calculatedColumnFormula>TL!$O2*TL!$P2+TL!$Q2*TL!$R2+TL!$S2*TL!$T2+TL!$U2*TL!$V2+TL!$W2*TL!$X2+tblTL[[#This Row],[G6 RPE]]*tblTL[[#This Row],[G6 Duration]]</calculatedColumnFormula>
    </tableColumn>
    <tableColumn id="20" name="Total" dataDxfId="68">
      <calculatedColumnFormula>tblTL[[#This Row],[Gym Load]]+tblTL[[#This Row],[Field Load]]+tblTL[[#This Row],[Total Game Load]]</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4" name="tblGPS" displayName="tblGPS" ref="A1:M61" totalsRowShown="0" headerRowDxfId="67" dataDxfId="66">
  <autoFilter ref="A1:M61"/>
  <tableColumns count="13">
    <tableColumn id="1" name="Week" dataDxfId="65">
      <calculatedColumnFormula>VLOOKUP(B2,Database!$AF$3:$AG$26,2)</calculatedColumnFormula>
    </tableColumn>
    <tableColumn id="2" name="Date" dataDxfId="64"/>
    <tableColumn id="13" name="Day" dataDxfId="63">
      <calculatedColumnFormula>CHOOSE(WEEKDAY(B2),"Sun","Mon","Tue","Wed","Thu","Fri","Sat")</calculatedColumnFormula>
    </tableColumn>
    <tableColumn id="3" name="Athlete" dataDxfId="62"/>
    <tableColumn id="4" name="Position" dataDxfId="61"/>
    <tableColumn id="5" name="Duration (min:sec)" dataDxfId="60"/>
    <tableColumn id="6" name="Distance  Total (m)" dataDxfId="59"/>
    <tableColumn id="7" name="Intensity (m/min)" dataDxfId="58"/>
    <tableColumn id="8" name="Hi-Intensity Speed Distance (m)" dataDxfId="57"/>
    <tableColumn id="9" name="Speed Max (km/h)" dataDxfId="56"/>
    <tableColumn id="10" name="Hi-Intensity Efforts (+18km/h)" dataDxfId="55"/>
    <tableColumn id="11" name="Hi Intensity Acceleration (3m/s/s)" dataDxfId="54"/>
    <tableColumn id="12" name="Hi Intensity Deceleration (3m/s/s)" dataDxfId="53"/>
  </tableColumns>
  <tableStyleInfo name="TableStyleMedium2" showFirstColumn="0" showLastColumn="0" showRowStripes="1" showColumnStripes="0"/>
</table>
</file>

<file path=xl/tables/table4.xml><?xml version="1.0" encoding="utf-8"?>
<table xmlns="http://schemas.openxmlformats.org/spreadsheetml/2006/main" id="16" name="tblGameGPS" displayName="tblGameGPS" ref="A1:M13" totalsRowShown="0" headerRowDxfId="51" dataDxfId="50">
  <autoFilter ref="A1:M13"/>
  <tableColumns count="13">
    <tableColumn id="1" name="Date" dataDxfId="49"/>
    <tableColumn id="2" name="Day" dataDxfId="48">
      <calculatedColumnFormula>CHOOSE(WEEKDAY(A2),"Sun","Mon","Tue","Wed","Thu","Fri","Sat")</calculatedColumnFormula>
    </tableColumn>
    <tableColumn id="3" name="Player" dataDxfId="47"/>
    <tableColumn id="4" name="Position" dataDxfId="46"/>
    <tableColumn id="13" name="Opponents" dataDxfId="45"/>
    <tableColumn id="5" name="Duration (min:sec)" dataDxfId="44"/>
    <tableColumn id="6" name="Distance  Total (m)" dataDxfId="43"/>
    <tableColumn id="7" name="Intensity (m/min)" dataDxfId="42"/>
    <tableColumn id="8" name="Hi-Intensity Speed Distance (m)" dataDxfId="41"/>
    <tableColumn id="9" name="Speed Max (km/h)" dataDxfId="40"/>
    <tableColumn id="10" name="Hi-Intensity Efforts (+18km/h)" dataDxfId="39"/>
    <tableColumn id="11" name="Hi Intensity Acceleration (3m/s/s)" dataDxfId="38"/>
    <tableColumn id="12" name="Hi Intensity Deceleration (3m/s/s)" dataDxfId="37"/>
  </tableColumns>
  <tableStyleInfo name="TableStyleMedium2" showFirstColumn="0" showLastColumn="0" showRowStripes="1" showColumnStripes="0"/>
</table>
</file>

<file path=xl/tables/table5.xml><?xml version="1.0" encoding="utf-8"?>
<table xmlns="http://schemas.openxmlformats.org/spreadsheetml/2006/main" id="13" name="Table13" displayName="Table13" ref="A1:L11" totalsRowShown="0" headerRowDxfId="36">
  <autoFilter ref="A1:L11"/>
  <tableColumns count="12">
    <tableColumn id="1" name="Name" dataDxfId="35"/>
    <tableColumn id="2" name="Date of injury"/>
    <tableColumn id="12" name="Location"/>
    <tableColumn id="3" name="Contact Type"/>
    <tableColumn id="4" name="Injury Site"/>
    <tableColumn id="5" name="Side of injury"/>
    <tableColumn id="6" name="Injury"/>
    <tableColumn id="7" name="Pathology"/>
    <tableColumn id="8" name="Specific detail"/>
    <tableColumn id="9" name="Weeks OOP"/>
    <tableColumn id="10" name="RTP Start Date"/>
    <tableColumn id="11" name="RTP Supervisor"/>
  </tableColumns>
  <tableStyleInfo name="TableStyleMedium2" showFirstColumn="0" showLastColumn="0" showRowStripes="1" showColumnStripes="0"/>
</table>
</file>

<file path=xl/tables/table6.xml><?xml version="1.0" encoding="utf-8"?>
<table xmlns="http://schemas.openxmlformats.org/spreadsheetml/2006/main" id="1" name="tblNames" displayName="tblNames" ref="A1:A23" totalsRowShown="0" headerRowDxfId="34" dataDxfId="32" headerRowBorderDxfId="33" tableBorderDxfId="31">
  <autoFilter ref="A1:A23"/>
  <tableColumns count="1">
    <tableColumn id="1" name="Athlete Name" dataDxfId="30"/>
  </tableColumns>
  <tableStyleInfo name="TableStyleMedium2" showFirstColumn="0" showLastColumn="0" showRowStripes="1" showColumnStripes="0"/>
</table>
</file>

<file path=xl/tables/table7.xml><?xml version="1.0" encoding="utf-8"?>
<table xmlns="http://schemas.openxmlformats.org/spreadsheetml/2006/main" id="3" name="tblSide" displayName="tblSide" ref="B1:B4" totalsRowShown="0" headerRowDxfId="29" headerRowBorderDxfId="28" tableBorderDxfId="27">
  <autoFilter ref="B1:B4"/>
  <tableColumns count="1">
    <tableColumn id="1" name="Side"/>
  </tableColumns>
  <tableStyleInfo name="TableStyleMedium2" showFirstColumn="0" showLastColumn="0" showRowStripes="1" showColumnStripes="0"/>
</table>
</file>

<file path=xl/tables/table8.xml><?xml version="1.0" encoding="utf-8"?>
<table xmlns="http://schemas.openxmlformats.org/spreadsheetml/2006/main" id="4" name="tblContact" displayName="tblContact" ref="C1:C4" totalsRowShown="0" headerRowDxfId="26" headerRowBorderDxfId="25" tableBorderDxfId="24">
  <autoFilter ref="C1:C4"/>
  <tableColumns count="1">
    <tableColumn id="1" name="Contact"/>
  </tableColumns>
  <tableStyleInfo name="TableStyleMedium2" showFirstColumn="0" showLastColumn="0" showRowStripes="1" showColumnStripes="0"/>
</table>
</file>

<file path=xl/tables/table9.xml><?xml version="1.0" encoding="utf-8"?>
<table xmlns="http://schemas.openxmlformats.org/spreadsheetml/2006/main" id="5" name="tblSessTyp" displayName="tblSessTyp" ref="D1:D5" totalsRowShown="0" headerRowDxfId="23" headerRowBorderDxfId="22" tableBorderDxfId="21">
  <autoFilter ref="D1:D5"/>
  <tableColumns count="1">
    <tableColumn id="1" name="Session Type"/>
  </tableColumns>
  <tableStyleInfo name="TableStyleMedium2" showFirstColumn="0" showLastColumn="0" showRowStripes="1" showColumnStripes="0"/>
</table>
</file>

<file path=xl/tables/table10.xml><?xml version="1.0" encoding="utf-8"?>
<table xmlns="http://schemas.openxmlformats.org/spreadsheetml/2006/main" id="6" name="tblSite" displayName="tblSite" ref="E1:E25" totalsRowShown="0" headerRowDxfId="20" headerRowBorderDxfId="19" tableBorderDxfId="18">
  <autoFilter ref="E1:E25"/>
  <tableColumns count="1">
    <tableColumn id="1" name="Body site"/>
  </tableColumns>
  <tableStyleInfo name="TableStyleMedium2" showFirstColumn="0" showLastColumn="0" showRowStripes="1" showColumnStripes="0"/>
</table>
</file>

<file path=xl/tables/table11.xml><?xml version="1.0" encoding="utf-8"?>
<table xmlns="http://schemas.openxmlformats.org/spreadsheetml/2006/main" id="7" name="tblPathology" displayName="tblPathology" ref="F1:F5" totalsRowShown="0" headerRowDxfId="17" headerRowBorderDxfId="16" tableBorderDxfId="15">
  <autoFilter ref="F1:F5"/>
  <tableColumns count="1">
    <tableColumn id="1" name="Type of pathology"/>
  </tableColumns>
  <tableStyleInfo name="TableStyleMedium2" showFirstColumn="0" showLastColumn="0" showRowStripes="1" showColumnStripes="0"/>
</table>
</file>

<file path=xl/tables/table12.xml><?xml version="1.0" encoding="utf-8"?>
<table xmlns="http://schemas.openxmlformats.org/spreadsheetml/2006/main" id="8" name="tblComInj" displayName="tblComInj" ref="G1:G21" totalsRowShown="0" headerRowDxfId="14" headerRowBorderDxfId="13" tableBorderDxfId="12">
  <autoFilter ref="G1:G21"/>
  <tableColumns count="1">
    <tableColumn id="1" name="Common injuries"/>
  </tableColumns>
  <tableStyleInfo name="TableStyleMedium2" showFirstColumn="0" showLastColumn="0" showRowStripes="1" showColumnStripes="0"/>
</table>
</file>

<file path=xl/tables/table13.xml><?xml version="1.0" encoding="utf-8"?>
<table xmlns="http://schemas.openxmlformats.org/spreadsheetml/2006/main" id="9" name="tblBoneInj" displayName="tblBoneInj" ref="H1:H5" totalsRowShown="0" headerRowDxfId="11" headerRowBorderDxfId="10" tableBorderDxfId="9">
  <autoFilter ref="H1:H5"/>
  <tableColumns count="1">
    <tableColumn id="1" name="Bone"/>
  </tableColumns>
  <tableStyleInfo name="TableStyleMedium2" showFirstColumn="0" showLastColumn="0" showRowStripes="1" showColumnStripes="0"/>
</table>
</file>

<file path=xl/tables/table14.xml><?xml version="1.0" encoding="utf-8"?>
<table xmlns="http://schemas.openxmlformats.org/spreadsheetml/2006/main" id="10" name="tblJointInj" displayName="tblJointInj" ref="I1:I8" totalsRowShown="0" headerRowDxfId="8" headerRowBorderDxfId="7" tableBorderDxfId="6">
  <autoFilter ref="I1:I8"/>
  <tableColumns count="1">
    <tableColumn id="1" name="Joint"/>
  </tableColumns>
  <tableStyleInfo name="TableStyleMedium2" showFirstColumn="0" showLastColumn="0" showRowStripes="1" showColumnStripes="0"/>
</table>
</file>

<file path=xl/tables/table15.xml><?xml version="1.0" encoding="utf-8"?>
<table xmlns="http://schemas.openxmlformats.org/spreadsheetml/2006/main" id="11" name="tblSoftTissueInj" displayName="tblSoftTissueInj" ref="J1:J8" totalsRowShown="0" headerRowDxfId="5" headerRowBorderDxfId="4" tableBorderDxfId="3">
  <autoFilter ref="J1:J8"/>
  <tableColumns count="1">
    <tableColumn id="1" name="Soft tissue"/>
  </tableColumns>
  <tableStyleInfo name="TableStyleMedium2" showFirstColumn="0" showLastColumn="0" showRowStripes="1" showColumnStripes="0"/>
</table>
</file>

<file path=xl/tables/table16.xml><?xml version="1.0" encoding="utf-8"?>
<table xmlns="http://schemas.openxmlformats.org/spreadsheetml/2006/main" id="12" name="tblOtherInjuries" displayName="tblOtherInjuries" ref="K1:L8" totalsRowShown="0" headerRowDxfId="2" headerRowBorderDxfId="1" tableBorderDxfId="0">
  <autoFilter ref="K1:L8"/>
  <tableColumns count="2">
    <tableColumn id="1" name="Other"/>
    <tableColumn id="2" name="GPS Athle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2.vml"/><Relationship Id="rId1" Type="http://schemas.openxmlformats.org/officeDocument/2006/relationships/drawing" Target="../drawings/drawing7.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table" Target="../tables/table7.xml"/><Relationship Id="rId7" Type="http://schemas.openxmlformats.org/officeDocument/2006/relationships/table" Target="../tables/table11.xml"/><Relationship Id="rId12" Type="http://schemas.openxmlformats.org/officeDocument/2006/relationships/table" Target="../tables/table16.xml"/><Relationship Id="rId2" Type="http://schemas.openxmlformats.org/officeDocument/2006/relationships/table" Target="../tables/table6.xml"/><Relationship Id="rId1" Type="http://schemas.openxmlformats.org/officeDocument/2006/relationships/printerSettings" Target="../printerSettings/printerSettings5.bin"/><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0" Type="http://schemas.openxmlformats.org/officeDocument/2006/relationships/table" Target="../tables/table14.xml"/><Relationship Id="rId4" Type="http://schemas.openxmlformats.org/officeDocument/2006/relationships/table" Target="../tables/table8.xml"/><Relationship Id="rId9"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2" sqref="A2:A23"/>
    </sheetView>
  </sheetViews>
  <sheetFormatPr defaultRowHeight="15" x14ac:dyDescent="0.25"/>
  <cols>
    <col min="1" max="1" width="31.140625" bestFit="1" customWidth="1"/>
    <col min="5" max="5" width="24.85546875" bestFit="1" customWidth="1"/>
    <col min="6" max="6" width="16" bestFit="1" customWidth="1"/>
    <col min="7" max="7" width="17.85546875" bestFit="1" customWidth="1"/>
    <col min="8" max="8" width="12.140625" bestFit="1" customWidth="1"/>
  </cols>
  <sheetData>
    <row r="1" spans="1:7" x14ac:dyDescent="0.25">
      <c r="A1" s="15" t="s">
        <v>78</v>
      </c>
      <c r="B1" s="15" t="s">
        <v>90</v>
      </c>
      <c r="C1" s="15" t="s">
        <v>91</v>
      </c>
      <c r="D1" s="15" t="s">
        <v>79</v>
      </c>
      <c r="E1" s="15" t="s">
        <v>89</v>
      </c>
      <c r="F1" s="15" t="s">
        <v>80</v>
      </c>
      <c r="G1" s="15" t="s">
        <v>81</v>
      </c>
    </row>
    <row r="2" spans="1:7" ht="15.75" x14ac:dyDescent="0.25">
      <c r="A2" s="101" t="s">
        <v>230</v>
      </c>
    </row>
    <row r="3" spans="1:7" ht="15.75" x14ac:dyDescent="0.25">
      <c r="A3" s="102" t="s">
        <v>190</v>
      </c>
    </row>
    <row r="4" spans="1:7" ht="15.75" x14ac:dyDescent="0.25">
      <c r="A4" s="103" t="s">
        <v>191</v>
      </c>
    </row>
    <row r="5" spans="1:7" ht="15.75" x14ac:dyDescent="0.25">
      <c r="A5" s="104" t="s">
        <v>192</v>
      </c>
    </row>
    <row r="6" spans="1:7" ht="15.75" x14ac:dyDescent="0.25">
      <c r="A6" s="103" t="s">
        <v>193</v>
      </c>
    </row>
    <row r="7" spans="1:7" ht="15.75" x14ac:dyDescent="0.25">
      <c r="A7" s="105" t="s">
        <v>194</v>
      </c>
    </row>
    <row r="8" spans="1:7" ht="15.75" x14ac:dyDescent="0.25">
      <c r="A8" s="101" t="s">
        <v>214</v>
      </c>
    </row>
    <row r="9" spans="1:7" ht="15.75" x14ac:dyDescent="0.25">
      <c r="A9" s="106" t="s">
        <v>231</v>
      </c>
    </row>
    <row r="10" spans="1:7" ht="15.75" x14ac:dyDescent="0.25">
      <c r="A10" s="101" t="s">
        <v>195</v>
      </c>
    </row>
    <row r="11" spans="1:7" ht="15.75" x14ac:dyDescent="0.25">
      <c r="A11" s="106" t="s">
        <v>197</v>
      </c>
    </row>
    <row r="12" spans="1:7" ht="15.75" x14ac:dyDescent="0.25">
      <c r="A12" s="101" t="s">
        <v>198</v>
      </c>
    </row>
    <row r="13" spans="1:7" ht="15.75" x14ac:dyDescent="0.25">
      <c r="A13" s="105" t="s">
        <v>199</v>
      </c>
    </row>
    <row r="14" spans="1:7" ht="15.75" x14ac:dyDescent="0.25">
      <c r="A14" s="107" t="s">
        <v>200</v>
      </c>
    </row>
    <row r="15" spans="1:7" ht="15.75" x14ac:dyDescent="0.25">
      <c r="A15" s="108" t="s">
        <v>232</v>
      </c>
    </row>
    <row r="16" spans="1:7" ht="15.75" x14ac:dyDescent="0.25">
      <c r="A16" s="101" t="s">
        <v>233</v>
      </c>
    </row>
    <row r="17" spans="1:1" ht="15.75" x14ac:dyDescent="0.25">
      <c r="A17" s="102" t="s">
        <v>202</v>
      </c>
    </row>
    <row r="18" spans="1:1" ht="15.75" x14ac:dyDescent="0.25">
      <c r="A18" s="109" t="s">
        <v>203</v>
      </c>
    </row>
    <row r="19" spans="1:1" ht="15.75" x14ac:dyDescent="0.25">
      <c r="A19" s="110" t="s">
        <v>204</v>
      </c>
    </row>
    <row r="20" spans="1:1" ht="15.75" x14ac:dyDescent="0.25">
      <c r="A20" s="111" t="s">
        <v>234</v>
      </c>
    </row>
    <row r="21" spans="1:1" ht="15.75" x14ac:dyDescent="0.25">
      <c r="A21" s="105" t="s">
        <v>206</v>
      </c>
    </row>
    <row r="22" spans="1:1" ht="15.75" x14ac:dyDescent="0.25">
      <c r="A22" s="103" t="s">
        <v>207</v>
      </c>
    </row>
    <row r="23" spans="1:1" ht="15.75" x14ac:dyDescent="0.25">
      <c r="A23" s="105" t="s">
        <v>208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145"/>
  <sheetViews>
    <sheetView showGridLines="0" zoomScale="60" zoomScaleNormal="60" workbookViewId="0">
      <pane ySplit="1" topLeftCell="A1111" activePane="bottomLeft" state="frozen"/>
      <selection activeCell="M1" sqref="M1"/>
      <selection pane="bottomLeft" activeCell="X1124" sqref="X1124"/>
    </sheetView>
  </sheetViews>
  <sheetFormatPr defaultColWidth="9.140625" defaultRowHeight="15.75" x14ac:dyDescent="0.25"/>
  <cols>
    <col min="1" max="1" width="13.85546875" style="58" bestFit="1" customWidth="1"/>
    <col min="2" max="2" width="19.7109375" style="80" bestFit="1" customWidth="1"/>
    <col min="3" max="3" width="19.7109375" style="80" customWidth="1"/>
    <col min="4" max="4" width="44.42578125" style="81" bestFit="1" customWidth="1"/>
    <col min="5" max="5" width="14.28515625" style="82" customWidth="1"/>
    <col min="6" max="6" width="14.28515625" style="83" hidden="1" customWidth="1"/>
    <col min="7" max="7" width="11.7109375" style="84" hidden="1" customWidth="1"/>
    <col min="8" max="8" width="14.42578125" style="29" hidden="1" customWidth="1"/>
    <col min="9" max="10" width="25.5703125" style="28" hidden="1" customWidth="1"/>
    <col min="11" max="11" width="24.85546875" style="28" hidden="1" customWidth="1"/>
    <col min="12" max="13" width="25.5703125" style="28" hidden="1" customWidth="1"/>
    <col min="14" max="14" width="14.28515625" style="80" customWidth="1"/>
    <col min="15" max="15" width="20.42578125" style="80" hidden="1" customWidth="1"/>
    <col min="16" max="16" width="14.28515625" style="80" hidden="1" customWidth="1"/>
    <col min="17" max="17" width="17.7109375" style="80" hidden="1" customWidth="1"/>
    <col min="18" max="18" width="26.140625" style="80" bestFit="1" customWidth="1"/>
    <col min="19" max="19" width="30.85546875" style="80" hidden="1" customWidth="1"/>
    <col min="20" max="20" width="33.42578125" style="80" hidden="1" customWidth="1"/>
    <col min="21" max="22" width="33.42578125" style="80" customWidth="1"/>
    <col min="23" max="23" width="22.5703125" style="97" bestFit="1" customWidth="1"/>
    <col min="24" max="24" width="33.42578125" style="97" customWidth="1"/>
    <col min="25" max="25" width="12.5703125" style="88" bestFit="1" customWidth="1"/>
    <col min="26" max="26" width="14.42578125" style="88" bestFit="1" customWidth="1"/>
    <col min="27" max="27" width="9.140625" style="88"/>
    <col min="28" max="28" width="14.42578125" style="88" bestFit="1" customWidth="1"/>
    <col min="29" max="29" width="5.140625" style="88" bestFit="1" customWidth="1"/>
    <col min="30" max="31" width="9.140625" style="88"/>
    <col min="32" max="32" width="12" style="88" bestFit="1" customWidth="1"/>
    <col min="33" max="33" width="9.85546875" style="88" bestFit="1" customWidth="1"/>
    <col min="34" max="34" width="12" style="88" bestFit="1" customWidth="1"/>
    <col min="35" max="35" width="9.85546875" style="88" bestFit="1" customWidth="1"/>
    <col min="36" max="16384" width="9.140625" style="88"/>
  </cols>
  <sheetData>
    <row r="1" spans="1:33" ht="48" thickBot="1" x14ac:dyDescent="0.3">
      <c r="A1" s="54" t="s">
        <v>1</v>
      </c>
      <c r="B1" s="55" t="s">
        <v>59</v>
      </c>
      <c r="C1" s="55" t="s">
        <v>271</v>
      </c>
      <c r="D1" s="56" t="s">
        <v>58</v>
      </c>
      <c r="E1" s="57" t="s">
        <v>218</v>
      </c>
      <c r="F1" s="57" t="s">
        <v>61</v>
      </c>
      <c r="G1" s="57" t="s">
        <v>60</v>
      </c>
      <c r="H1" s="10" t="s">
        <v>72</v>
      </c>
      <c r="I1" s="10" t="s">
        <v>73</v>
      </c>
      <c r="J1" s="10" t="s">
        <v>74</v>
      </c>
      <c r="K1" s="10" t="s">
        <v>75</v>
      </c>
      <c r="L1" s="10" t="s">
        <v>76</v>
      </c>
      <c r="M1" s="10" t="s">
        <v>77</v>
      </c>
      <c r="N1" s="85" t="s">
        <v>64</v>
      </c>
      <c r="O1" s="57" t="s">
        <v>270</v>
      </c>
      <c r="P1" s="57" t="s">
        <v>65</v>
      </c>
      <c r="Q1" s="57" t="s">
        <v>67</v>
      </c>
      <c r="R1" s="86" t="s">
        <v>66</v>
      </c>
      <c r="S1" s="87" t="s">
        <v>70</v>
      </c>
      <c r="T1" s="87" t="s">
        <v>71</v>
      </c>
      <c r="U1" s="85" t="s">
        <v>68</v>
      </c>
      <c r="V1" s="85" t="s">
        <v>69</v>
      </c>
      <c r="W1" s="88"/>
      <c r="X1" s="88"/>
      <c r="Y1" s="89"/>
      <c r="Z1" s="90" t="s">
        <v>62</v>
      </c>
      <c r="AA1" s="91">
        <v>7</v>
      </c>
      <c r="AB1" s="92"/>
      <c r="AC1" s="92"/>
      <c r="AF1" s="188" t="s">
        <v>47</v>
      </c>
      <c r="AG1" s="189"/>
    </row>
    <row r="2" spans="1:33" ht="16.5" thickBot="1" x14ac:dyDescent="0.3">
      <c r="A2" s="58" t="str">
        <f t="shared" ref="A2:A65" si="0">VLOOKUP(B2, $AF$3:$AG$26, 2)</f>
        <v>Week 1</v>
      </c>
      <c r="B2" s="59">
        <v>43010</v>
      </c>
      <c r="C2" s="59" t="str">
        <f t="shared" ref="C2:C65" si="1">CHOOSE(WEEKDAY(B2),"Sun","Mon","Tue","Wed","Thu","Fri","Sat")</f>
        <v>Mon</v>
      </c>
      <c r="D2" s="60" t="s">
        <v>215</v>
      </c>
      <c r="E2" s="61">
        <f>tblTL[[#This Row],[Total]]</f>
        <v>0</v>
      </c>
      <c r="F2" s="61">
        <f>AVERAGEIFS(TBLData3[Total Load],TBLData3[[Athlete ]],TBLData3[[#This Row],[Athlete ]],TBLData3[Date],"&lt;="&amp;TBLData3[[#This Row],[Date]],TBLData3[Date],"&gt;"&amp;TBLData3[[#This Row],[Date]]-7)</f>
        <v>0</v>
      </c>
      <c r="G2" s="65">
        <f>AVERAGEIFS(TBLData3[Total Load],TBLData3[[Athlete ]],TBLData3[[#This Row],[Athlete ]],TBLData3[Date],"&lt;="&amp;TBLData3[[#This Row],[Date]],TBLData3[Date],"&gt;"&amp;TBLData3[[#This Row],[Date]]-28)</f>
        <v>0</v>
      </c>
      <c r="H2" s="25">
        <f>SUMIFS(TBLData3[Total Load],TBLData3[[Athlete ]],TBLData3[[#This Row],[Athlete ]],TBLData3[Date],"&lt;="&amp;TBLData3[[#This Row],[Date]],TBLData3[Date],"&gt;"&amp;TBLData3[[#This Row],[Date]]-7)</f>
        <v>0</v>
      </c>
      <c r="I2" s="25">
        <f>IFERROR(SUMIFS(TBLData3[Total Load],TBLData3[[Athlete ]],TBLData3[[#This Row],[Athlete ]],TBLData3[Date],"&lt;="&amp;TBLData3[[#This Row],[Date]]-7,TBLData3[Date],"&gt;"&amp;TBLData3[[#This Row],[Date]]-14),"")</f>
        <v>0</v>
      </c>
      <c r="J2" s="25">
        <f>IFERROR(SUMIFS(TBLData3[Total Load],TBLData3[[Athlete ]],TBLData3[[#This Row],[Athlete ]],TBLData3[Date],"&lt;="&amp;TBLData3[[#This Row],[Date]]-14,TBLData3[Date],"&gt;"&amp;TBLData3[[#This Row],[Date]]-21),"")</f>
        <v>0</v>
      </c>
      <c r="K2" s="25">
        <f>IFERROR(SUMIFS(TBLData3[Total Load],TBLData3[[Athlete ]],TBLData3[[#This Row],[Athlete ]],TBLData3[Date],"&lt;="&amp;TBLData3[[#This Row],[Date]]-21,TBLData3[Date],"&gt;"&amp;TBLData3[[#This Row],[Date]]-28),"")</f>
        <v>0</v>
      </c>
      <c r="L2" s="25">
        <f>IFERROR(SUMIFS(TBLData3[Total Load],TBLData3[[Athlete ]],TBLData3[[#This Row],[Athlete ]],TBLData3[Date],"&lt;="&amp;TBLData3[[#This Row],[Date]]-28,TBLData3[Date],"&gt;"&amp;TBLData3[[#This Row],[Date]]-35),"")</f>
        <v>0</v>
      </c>
      <c r="M2" s="25">
        <f>IFERROR(AVERAGE(TBLData3[[#This Row],[Week -1 TL]:[Week -4 TL]]),"")</f>
        <v>0</v>
      </c>
      <c r="N2" s="93" t="str">
        <f>IFERROR(TBLData3[[#This Row],[7 Day Rolling Average]]/TBLData3[[#This Row],[28 Day Rolling Average]],"")</f>
        <v/>
      </c>
      <c r="O2" s="93" t="str">
        <f>IFERROR(TBLData3[[#This Row],[Week 0 TL]]/TBLData3[[#This Row],[Week -1 TL]],"")</f>
        <v/>
      </c>
      <c r="P2" s="26">
        <f>E2*$AA$3+((1-$AA$3)*TBLData3[[#This Row],[Total Load]])</f>
        <v>0</v>
      </c>
      <c r="Q2" s="27">
        <f>E2*$AA$4+((1-$AA$4)*TBLData3[[#This Row],[Total Load]])</f>
        <v>0</v>
      </c>
      <c r="R2" s="94" t="str">
        <f>IFERROR(TBLData3[[#This Row],[7 Day EWMA]]/TBLData3[[#This Row],[28 Day EWMA]],"")</f>
        <v/>
      </c>
      <c r="S2" s="94">
        <f>AVERAGEIFS(TBLData3[Total Load],TBLData3[[Athlete ]],TBLData3[[#This Row],[Athlete ]],TBLData3[Date],"&lt;="&amp;TBLData3[[#This Row],[Date]],TBLData3[Date],"&gt;"&amp;TBLData3[[#This Row],[Date]]-7)</f>
        <v>0</v>
      </c>
      <c r="T2" s="94" t="str">
        <f t="array" ref="T2">IFERROR(_xlfn.STDEV.S(IF(TBLData3[[Athlete ]]=TBLData3[[#This Row],[Athlete ]],IF(TBLData3[Date]&lt;=TBLData3[[#This Row],[Date]],IF(TBLData3[Date]&gt;TBLData3[[#This Row],[Date]]-7,TBLData3[Total Load])))),"")</f>
        <v/>
      </c>
      <c r="U2" s="95" t="str">
        <f>IFERROR(TBLData3[[#This Row],[7 Day avg Load]]/TBLData3[[#This Row],[7 Day SD]],"")</f>
        <v/>
      </c>
      <c r="V2" s="95" t="str">
        <f>IFERROR(TBLData3[[#This Row],[7 Day Rolling Average]]*TBLData3[[#This Row],[Monotony]],"")</f>
        <v/>
      </c>
      <c r="W2" s="88"/>
      <c r="X2" s="88"/>
      <c r="Y2" s="89"/>
      <c r="Z2" s="14" t="s">
        <v>256</v>
      </c>
      <c r="AA2" s="5">
        <v>28</v>
      </c>
      <c r="AB2" s="92"/>
      <c r="AC2" s="92"/>
      <c r="AF2" s="1" t="s">
        <v>2</v>
      </c>
      <c r="AG2" s="1" t="s">
        <v>1</v>
      </c>
    </row>
    <row r="3" spans="1:33" ht="16.5" thickBot="1" x14ac:dyDescent="0.3">
      <c r="A3" s="58" t="str">
        <f t="shared" si="0"/>
        <v>Week 1</v>
      </c>
      <c r="B3" s="63">
        <v>43010</v>
      </c>
      <c r="C3" s="63" t="str">
        <f t="shared" si="1"/>
        <v>Mon</v>
      </c>
      <c r="D3" s="64" t="s">
        <v>190</v>
      </c>
      <c r="E3" s="61">
        <f>tblTL[[#This Row],[Total]]</f>
        <v>0</v>
      </c>
      <c r="F3" s="61">
        <f>AVERAGEIFS(TBLData3[Total Load],TBLData3[[Athlete ]],TBLData3[[#This Row],[Athlete ]],TBLData3[Date],"&lt;="&amp;TBLData3[[#This Row],[Date]],TBLData3[Date],"&gt;"&amp;TBLData3[[#This Row],[Date]]-7)</f>
        <v>0</v>
      </c>
      <c r="G3" s="65">
        <f>AVERAGEIFS(TBLData3[Total Load],TBLData3[[Athlete ]],TBLData3[[#This Row],[Athlete ]],TBLData3[Date],"&lt;="&amp;TBLData3[[#This Row],[Date]],TBLData3[Date],"&gt;"&amp;TBLData3[[#This Row],[Date]]-28)</f>
        <v>0</v>
      </c>
      <c r="H3" s="25">
        <f>SUMIFS(TBLData3[Total Load],TBLData3[[Athlete ]],TBLData3[[#This Row],[Athlete ]],TBLData3[Date],"&lt;="&amp;TBLData3[[#This Row],[Date]],TBLData3[Date],"&gt;"&amp;TBLData3[[#This Row],[Date]]-7)</f>
        <v>0</v>
      </c>
      <c r="I3" s="25">
        <f>IFERROR(SUMIFS(TBLData3[Total Load],TBLData3[[Athlete ]],TBLData3[[#This Row],[Athlete ]],TBLData3[Date],"&lt;="&amp;TBLData3[[#This Row],[Date]]-7,TBLData3[Date],"&gt;"&amp;TBLData3[[#This Row],[Date]]-14),"")</f>
        <v>0</v>
      </c>
      <c r="J3" s="25">
        <f>IFERROR(SUMIFS(TBLData3[Total Load],TBLData3[[Athlete ]],TBLData3[[#This Row],[Athlete ]],TBLData3[Date],"&lt;="&amp;TBLData3[[#This Row],[Date]]-14,TBLData3[Date],"&gt;"&amp;TBLData3[[#This Row],[Date]]-21),"")</f>
        <v>0</v>
      </c>
      <c r="K3" s="25">
        <f>IFERROR(SUMIFS(TBLData3[Total Load],TBLData3[[Athlete ]],TBLData3[[#This Row],[Athlete ]],TBLData3[Date],"&lt;="&amp;TBLData3[[#This Row],[Date]]-21,TBLData3[Date],"&gt;"&amp;TBLData3[[#This Row],[Date]]-28),"")</f>
        <v>0</v>
      </c>
      <c r="L3" s="25">
        <f>IFERROR(SUMIFS(TBLData3[Total Load],TBLData3[[Athlete ]],TBLData3[[#This Row],[Athlete ]],TBLData3[Date],"&lt;="&amp;TBLData3[[#This Row],[Date]]-28,TBLData3[Date],"&gt;"&amp;TBLData3[[#This Row],[Date]]-35),"")</f>
        <v>0</v>
      </c>
      <c r="M3" s="25">
        <f>IFERROR(AVERAGE(TBLData3[[#This Row],[Week -1 TL]:[Week -4 TL]]),"")</f>
        <v>0</v>
      </c>
      <c r="N3" s="93" t="str">
        <f>IFERROR(TBLData3[[#This Row],[7 Day Rolling Average]]/TBLData3[[#This Row],[28 Day Rolling Average]],"")</f>
        <v/>
      </c>
      <c r="O3" s="93" t="str">
        <f>IFERROR(TBLData3[[#This Row],[Week 0 TL]]/TBLData3[[#This Row],[Week -1 TL]],"")</f>
        <v/>
      </c>
      <c r="P3" s="26">
        <f>E3*$AA$3+((1-$AA$3)*TBLData3[[#This Row],[Total Load]])</f>
        <v>0</v>
      </c>
      <c r="Q3" s="27">
        <f>E3*$AA$4+((1-$AA$4)*TBLData3[[#This Row],[Total Load]])</f>
        <v>0</v>
      </c>
      <c r="R3" s="94" t="str">
        <f>IFERROR(TBLData3[[#This Row],[7 Day EWMA]]/TBLData3[[#This Row],[28 Day EWMA]],"")</f>
        <v/>
      </c>
      <c r="S3" s="94">
        <f>AVERAGEIFS(TBLData3[Total Load],TBLData3[[Athlete ]],TBLData3[[#This Row],[Athlete ]],TBLData3[Date],"&lt;="&amp;TBLData3[[#This Row],[Date]],TBLData3[Date],"&gt;"&amp;TBLData3[[#This Row],[Date]]-7)</f>
        <v>0</v>
      </c>
      <c r="T3" s="94" t="str">
        <f t="array" ref="T3">IFERROR(_xlfn.STDEV.S(IF(TBLData3[[Athlete ]]=TBLData3[[#This Row],[Athlete ]],IF(TBLData3[Date]&lt;=TBLData3[[#This Row],[Date]],IF(TBLData3[Date]&gt;TBLData3[[#This Row],[Date]]-7,TBLData3[Total Load])))),"")</f>
        <v/>
      </c>
      <c r="U3" s="95" t="str">
        <f>IFERROR(TBLData3[[#This Row],[7 Day avg Load]]/TBLData3[[#This Row],[7 Day SD]],"")</f>
        <v/>
      </c>
      <c r="V3" s="95" t="str">
        <f>IFERROR(TBLData3[[#This Row],[7 Day Rolling Average]]*TBLData3[[#This Row],[Monotony]],"")</f>
        <v/>
      </c>
      <c r="W3" s="88"/>
      <c r="X3" s="88"/>
      <c r="Y3" s="96"/>
      <c r="Z3" s="14" t="s">
        <v>257</v>
      </c>
      <c r="AA3" s="6">
        <f>2/(AA1+1)</f>
        <v>0.25</v>
      </c>
      <c r="AB3" s="92"/>
      <c r="AC3" s="92"/>
      <c r="AF3" s="7">
        <v>43010</v>
      </c>
      <c r="AG3" s="2" t="s">
        <v>3</v>
      </c>
    </row>
    <row r="4" spans="1:33" ht="16.5" thickBot="1" x14ac:dyDescent="0.3">
      <c r="A4" s="58" t="str">
        <f t="shared" si="0"/>
        <v>Week 1</v>
      </c>
      <c r="B4" s="63">
        <v>43010</v>
      </c>
      <c r="C4" s="63" t="str">
        <f t="shared" si="1"/>
        <v>Mon</v>
      </c>
      <c r="D4" s="66" t="s">
        <v>191</v>
      </c>
      <c r="E4" s="61">
        <f>tblTL[[#This Row],[Total]]</f>
        <v>0</v>
      </c>
      <c r="F4" s="61">
        <f>AVERAGEIFS(TBLData3[Total Load],TBLData3[[Athlete ]],TBLData3[[#This Row],[Athlete ]],TBLData3[Date],"&lt;="&amp;TBLData3[[#This Row],[Date]],TBLData3[Date],"&gt;"&amp;TBLData3[[#This Row],[Date]]-7)</f>
        <v>0</v>
      </c>
      <c r="G4" s="65">
        <f>AVERAGEIFS(TBLData3[Total Load],TBLData3[[Athlete ]],TBLData3[[#This Row],[Athlete ]],TBLData3[Date],"&lt;="&amp;TBLData3[[#This Row],[Date]],TBLData3[Date],"&gt;"&amp;TBLData3[[#This Row],[Date]]-28)</f>
        <v>0</v>
      </c>
      <c r="H4" s="25">
        <f>SUMIFS(TBLData3[Total Load],TBLData3[[Athlete ]],TBLData3[[#This Row],[Athlete ]],TBLData3[Date],"&lt;="&amp;TBLData3[[#This Row],[Date]],TBLData3[Date],"&gt;"&amp;TBLData3[[#This Row],[Date]]-7)</f>
        <v>0</v>
      </c>
      <c r="I4" s="25">
        <f>IFERROR(SUMIFS(TBLData3[Total Load],TBLData3[[Athlete ]],TBLData3[[#This Row],[Athlete ]],TBLData3[Date],"&lt;="&amp;TBLData3[[#This Row],[Date]]-7,TBLData3[Date],"&gt;"&amp;TBLData3[[#This Row],[Date]]-14),"")</f>
        <v>0</v>
      </c>
      <c r="J4" s="25">
        <f>IFERROR(SUMIFS(TBLData3[Total Load],TBLData3[[Athlete ]],TBLData3[[#This Row],[Athlete ]],TBLData3[Date],"&lt;="&amp;TBLData3[[#This Row],[Date]]-14,TBLData3[Date],"&gt;"&amp;TBLData3[[#This Row],[Date]]-21),"")</f>
        <v>0</v>
      </c>
      <c r="K4" s="25">
        <f>IFERROR(SUMIFS(TBLData3[Total Load],TBLData3[[Athlete ]],TBLData3[[#This Row],[Athlete ]],TBLData3[Date],"&lt;="&amp;TBLData3[[#This Row],[Date]]-21,TBLData3[Date],"&gt;"&amp;TBLData3[[#This Row],[Date]]-28),"")</f>
        <v>0</v>
      </c>
      <c r="L4" s="25">
        <f>IFERROR(SUMIFS(TBLData3[Total Load],TBLData3[[Athlete ]],TBLData3[[#This Row],[Athlete ]],TBLData3[Date],"&lt;="&amp;TBLData3[[#This Row],[Date]]-28,TBLData3[Date],"&gt;"&amp;TBLData3[[#This Row],[Date]]-35),"")</f>
        <v>0</v>
      </c>
      <c r="M4" s="25">
        <f>IFERROR(AVERAGE(TBLData3[[#This Row],[Week -1 TL]:[Week -4 TL]]),"")</f>
        <v>0</v>
      </c>
      <c r="N4" s="93" t="str">
        <f>IFERROR(TBLData3[[#This Row],[7 Day Rolling Average]]/TBLData3[[#This Row],[28 Day Rolling Average]],"")</f>
        <v/>
      </c>
      <c r="O4" s="93" t="str">
        <f>IFERROR(TBLData3[[#This Row],[Week 0 TL]]/TBLData3[[#This Row],[Week -1 TL]],"")</f>
        <v/>
      </c>
      <c r="P4" s="26">
        <f>E4*$AA$3+((1-$AA$3)*TBLData3[[#This Row],[Total Load]])</f>
        <v>0</v>
      </c>
      <c r="Q4" s="27">
        <f>E4*$AA$4+((1-$AA$4)*TBLData3[[#This Row],[Total Load]])</f>
        <v>0</v>
      </c>
      <c r="R4" s="94" t="str">
        <f>IFERROR(TBLData3[[#This Row],[7 Day EWMA]]/TBLData3[[#This Row],[28 Day EWMA]],"")</f>
        <v/>
      </c>
      <c r="S4" s="94">
        <f>AVERAGEIFS(TBLData3[Total Load],TBLData3[[Athlete ]],TBLData3[[#This Row],[Athlete ]],TBLData3[Date],"&lt;="&amp;TBLData3[[#This Row],[Date]],TBLData3[Date],"&gt;"&amp;TBLData3[[#This Row],[Date]]-7)</f>
        <v>0</v>
      </c>
      <c r="T4" s="94" t="str">
        <f t="array" ref="T4">IFERROR(_xlfn.STDEV.S(IF(TBLData3[[Athlete ]]=TBLData3[[#This Row],[Athlete ]],IF(TBLData3[Date]&lt;=TBLData3[[#This Row],[Date]],IF(TBLData3[Date]&gt;TBLData3[[#This Row],[Date]]-7,TBLData3[Total Load])))),"")</f>
        <v/>
      </c>
      <c r="U4" s="95" t="str">
        <f>IFERROR(TBLData3[[#This Row],[7 Day avg Load]]/TBLData3[[#This Row],[7 Day SD]],"")</f>
        <v/>
      </c>
      <c r="V4" s="95" t="str">
        <f>IFERROR(TBLData3[[#This Row],[7 Day Rolling Average]]*TBLData3[[#This Row],[Monotony]],"")</f>
        <v/>
      </c>
      <c r="W4" s="88"/>
      <c r="X4" s="88"/>
      <c r="Z4" s="14" t="s">
        <v>63</v>
      </c>
      <c r="AA4" s="6">
        <f>2/(AA2+1)</f>
        <v>6.8965517241379309E-2</v>
      </c>
      <c r="AF4" s="8">
        <f>AF3+7</f>
        <v>43017</v>
      </c>
      <c r="AG4" s="3" t="s">
        <v>4</v>
      </c>
    </row>
    <row r="5" spans="1:33" ht="16.5" thickBot="1" x14ac:dyDescent="0.3">
      <c r="A5" s="58" t="str">
        <f t="shared" si="0"/>
        <v>Week 1</v>
      </c>
      <c r="B5" s="63">
        <v>43010</v>
      </c>
      <c r="C5" s="63" t="str">
        <f t="shared" si="1"/>
        <v>Mon</v>
      </c>
      <c r="D5" s="66" t="s">
        <v>192</v>
      </c>
      <c r="E5" s="61">
        <f>tblTL[[#This Row],[Total]]</f>
        <v>0</v>
      </c>
      <c r="F5" s="61">
        <f>AVERAGEIFS(TBLData3[Total Load],TBLData3[[Athlete ]],TBLData3[[#This Row],[Athlete ]],TBLData3[Date],"&lt;="&amp;TBLData3[[#This Row],[Date]],TBLData3[Date],"&gt;"&amp;TBLData3[[#This Row],[Date]]-7)</f>
        <v>0</v>
      </c>
      <c r="G5" s="65">
        <f>AVERAGEIFS(TBLData3[Total Load],TBLData3[[Athlete ]],TBLData3[[#This Row],[Athlete ]],TBLData3[Date],"&lt;="&amp;TBLData3[[#This Row],[Date]],TBLData3[Date],"&gt;"&amp;TBLData3[[#This Row],[Date]]-28)</f>
        <v>0</v>
      </c>
      <c r="H5" s="25">
        <f>SUMIFS(TBLData3[Total Load],TBLData3[[Athlete ]],TBLData3[[#This Row],[Athlete ]],TBLData3[Date],"&lt;="&amp;TBLData3[[#This Row],[Date]],TBLData3[Date],"&gt;"&amp;TBLData3[[#This Row],[Date]]-7)</f>
        <v>0</v>
      </c>
      <c r="I5" s="25">
        <f>IFERROR(SUMIFS(TBLData3[Total Load],TBLData3[[Athlete ]],TBLData3[[#This Row],[Athlete ]],TBLData3[Date],"&lt;="&amp;TBLData3[[#This Row],[Date]]-7,TBLData3[Date],"&gt;"&amp;TBLData3[[#This Row],[Date]]-14),"")</f>
        <v>0</v>
      </c>
      <c r="J5" s="25">
        <f>IFERROR(SUMIFS(TBLData3[Total Load],TBLData3[[Athlete ]],TBLData3[[#This Row],[Athlete ]],TBLData3[Date],"&lt;="&amp;TBLData3[[#This Row],[Date]]-14,TBLData3[Date],"&gt;"&amp;TBLData3[[#This Row],[Date]]-21),"")</f>
        <v>0</v>
      </c>
      <c r="K5" s="25">
        <f>IFERROR(SUMIFS(TBLData3[Total Load],TBLData3[[Athlete ]],TBLData3[[#This Row],[Athlete ]],TBLData3[Date],"&lt;="&amp;TBLData3[[#This Row],[Date]]-21,TBLData3[Date],"&gt;"&amp;TBLData3[[#This Row],[Date]]-28),"")</f>
        <v>0</v>
      </c>
      <c r="L5" s="25">
        <f>IFERROR(SUMIFS(TBLData3[Total Load],TBLData3[[Athlete ]],TBLData3[[#This Row],[Athlete ]],TBLData3[Date],"&lt;="&amp;TBLData3[[#This Row],[Date]]-28,TBLData3[Date],"&gt;"&amp;TBLData3[[#This Row],[Date]]-35),"")</f>
        <v>0</v>
      </c>
      <c r="M5" s="25">
        <f>IFERROR(AVERAGE(TBLData3[[#This Row],[Week -1 TL]:[Week -4 TL]]),"")</f>
        <v>0</v>
      </c>
      <c r="N5" s="93" t="str">
        <f>IFERROR(TBLData3[[#This Row],[7 Day Rolling Average]]/TBLData3[[#This Row],[28 Day Rolling Average]],"")</f>
        <v/>
      </c>
      <c r="O5" s="93" t="str">
        <f>IFERROR(TBLData3[[#This Row],[Week 0 TL]]/TBLData3[[#This Row],[Week -1 TL]],"")</f>
        <v/>
      </c>
      <c r="P5" s="26">
        <f>E5*$AA$3+((1-$AA$3)*TBLData3[[#This Row],[Total Load]])</f>
        <v>0</v>
      </c>
      <c r="Q5" s="27">
        <f>E5*$AA$4+((1-$AA$4)*TBLData3[[#This Row],[Total Load]])</f>
        <v>0</v>
      </c>
      <c r="R5" s="94" t="str">
        <f>IFERROR(TBLData3[[#This Row],[7 Day EWMA]]/TBLData3[[#This Row],[28 Day EWMA]],"")</f>
        <v/>
      </c>
      <c r="S5" s="94">
        <f>AVERAGEIFS(TBLData3[Total Load],TBLData3[[Athlete ]],TBLData3[[#This Row],[Athlete ]],TBLData3[Date],"&lt;="&amp;TBLData3[[#This Row],[Date]],TBLData3[Date],"&gt;"&amp;TBLData3[[#This Row],[Date]]-7)</f>
        <v>0</v>
      </c>
      <c r="T5" s="94" t="str">
        <f t="array" ref="T5">IFERROR(_xlfn.STDEV.S(IF(TBLData3[[Athlete ]]=TBLData3[[#This Row],[Athlete ]],IF(TBLData3[Date]&lt;=TBLData3[[#This Row],[Date]],IF(TBLData3[Date]&gt;TBLData3[[#This Row],[Date]]-7,TBLData3[Total Load])))),"")</f>
        <v/>
      </c>
      <c r="U5" s="95" t="str">
        <f>IFERROR(TBLData3[[#This Row],[7 Day avg Load]]/TBLData3[[#This Row],[7 Day SD]],"")</f>
        <v/>
      </c>
      <c r="V5" s="95" t="str">
        <f>IFERROR(TBLData3[[#This Row],[7 Day Rolling Average]]*TBLData3[[#This Row],[Monotony]],"")</f>
        <v/>
      </c>
      <c r="W5" s="88"/>
      <c r="X5" s="88"/>
      <c r="AF5" s="8">
        <f t="shared" ref="AF5:AF44" si="2">AF4+7</f>
        <v>43024</v>
      </c>
      <c r="AG5" s="3" t="s">
        <v>5</v>
      </c>
    </row>
    <row r="6" spans="1:33" ht="16.5" thickBot="1" x14ac:dyDescent="0.3">
      <c r="A6" s="58" t="str">
        <f t="shared" si="0"/>
        <v>Week 1</v>
      </c>
      <c r="B6" s="63">
        <v>43010</v>
      </c>
      <c r="C6" s="63" t="str">
        <f t="shared" si="1"/>
        <v>Mon</v>
      </c>
      <c r="D6" s="67" t="s">
        <v>193</v>
      </c>
      <c r="E6" s="61">
        <f>tblTL[[#This Row],[Total]]</f>
        <v>0</v>
      </c>
      <c r="F6" s="61">
        <f>AVERAGEIFS(TBLData3[Total Load],TBLData3[[Athlete ]],TBLData3[[#This Row],[Athlete ]],TBLData3[Date],"&lt;="&amp;TBLData3[[#This Row],[Date]],TBLData3[Date],"&gt;"&amp;TBLData3[[#This Row],[Date]]-7)</f>
        <v>0</v>
      </c>
      <c r="G6" s="65">
        <f>AVERAGEIFS(TBLData3[Total Load],TBLData3[[Athlete ]],TBLData3[[#This Row],[Athlete ]],TBLData3[Date],"&lt;="&amp;TBLData3[[#This Row],[Date]],TBLData3[Date],"&gt;"&amp;TBLData3[[#This Row],[Date]]-28)</f>
        <v>0</v>
      </c>
      <c r="H6" s="25">
        <f>SUMIFS(TBLData3[Total Load],TBLData3[[Athlete ]],TBLData3[[#This Row],[Athlete ]],TBLData3[Date],"&lt;="&amp;TBLData3[[#This Row],[Date]],TBLData3[Date],"&gt;"&amp;TBLData3[[#This Row],[Date]]-7)</f>
        <v>0</v>
      </c>
      <c r="I6" s="25">
        <f>IFERROR(SUMIFS(TBLData3[Total Load],TBLData3[[Athlete ]],TBLData3[[#This Row],[Athlete ]],TBLData3[Date],"&lt;="&amp;TBLData3[[#This Row],[Date]]-7,TBLData3[Date],"&gt;"&amp;TBLData3[[#This Row],[Date]]-14),"")</f>
        <v>0</v>
      </c>
      <c r="J6" s="25">
        <f>IFERROR(SUMIFS(TBLData3[Total Load],TBLData3[[Athlete ]],TBLData3[[#This Row],[Athlete ]],TBLData3[Date],"&lt;="&amp;TBLData3[[#This Row],[Date]]-14,TBLData3[Date],"&gt;"&amp;TBLData3[[#This Row],[Date]]-21),"")</f>
        <v>0</v>
      </c>
      <c r="K6" s="25">
        <f>IFERROR(SUMIFS(TBLData3[Total Load],TBLData3[[Athlete ]],TBLData3[[#This Row],[Athlete ]],TBLData3[Date],"&lt;="&amp;TBLData3[[#This Row],[Date]]-21,TBLData3[Date],"&gt;"&amp;TBLData3[[#This Row],[Date]]-28),"")</f>
        <v>0</v>
      </c>
      <c r="L6" s="25">
        <f>IFERROR(SUMIFS(TBLData3[Total Load],TBLData3[[Athlete ]],TBLData3[[#This Row],[Athlete ]],TBLData3[Date],"&lt;="&amp;TBLData3[[#This Row],[Date]]-28,TBLData3[Date],"&gt;"&amp;TBLData3[[#This Row],[Date]]-35),"")</f>
        <v>0</v>
      </c>
      <c r="M6" s="25">
        <f>IFERROR(AVERAGE(TBLData3[[#This Row],[Week -1 TL]:[Week -4 TL]]),"")</f>
        <v>0</v>
      </c>
      <c r="N6" s="93" t="str">
        <f>IFERROR(TBLData3[[#This Row],[7 Day Rolling Average]]/TBLData3[[#This Row],[28 Day Rolling Average]],"")</f>
        <v/>
      </c>
      <c r="O6" s="93" t="str">
        <f>IFERROR(TBLData3[[#This Row],[Week 0 TL]]/TBLData3[[#This Row],[Week -1 TL]],"")</f>
        <v/>
      </c>
      <c r="P6" s="26">
        <f>E6*$AA$3+((1-$AA$3)*TBLData3[[#This Row],[Total Load]])</f>
        <v>0</v>
      </c>
      <c r="Q6" s="27">
        <f>E6*$AA$4+((1-$AA$4)*TBLData3[[#This Row],[Total Load]])</f>
        <v>0</v>
      </c>
      <c r="R6" s="94" t="str">
        <f>IFERROR(TBLData3[[#This Row],[7 Day EWMA]]/TBLData3[[#This Row],[28 Day EWMA]],"")</f>
        <v/>
      </c>
      <c r="S6" s="94">
        <f>AVERAGEIFS(TBLData3[Total Load],TBLData3[[Athlete ]],TBLData3[[#This Row],[Athlete ]],TBLData3[Date],"&lt;="&amp;TBLData3[[#This Row],[Date]],TBLData3[Date],"&gt;"&amp;TBLData3[[#This Row],[Date]]-7)</f>
        <v>0</v>
      </c>
      <c r="T6" s="94" t="str">
        <f t="array" ref="T6">IFERROR(_xlfn.STDEV.S(IF(TBLData3[[Athlete ]]=TBLData3[[#This Row],[Athlete ]],IF(TBLData3[Date]&lt;=TBLData3[[#This Row],[Date]],IF(TBLData3[Date]&gt;TBLData3[[#This Row],[Date]]-7,TBLData3[Total Load])))),"")</f>
        <v/>
      </c>
      <c r="U6" s="95" t="str">
        <f>IFERROR(TBLData3[[#This Row],[7 Day avg Load]]/TBLData3[[#This Row],[7 Day SD]],"")</f>
        <v/>
      </c>
      <c r="V6" s="95" t="str">
        <f>IFERROR(TBLData3[[#This Row],[7 Day Rolling Average]]*TBLData3[[#This Row],[Monotony]],"")</f>
        <v/>
      </c>
      <c r="W6" s="88"/>
      <c r="X6" s="88"/>
      <c r="AF6" s="8">
        <f t="shared" si="2"/>
        <v>43031</v>
      </c>
      <c r="AG6" s="3" t="s">
        <v>6</v>
      </c>
    </row>
    <row r="7" spans="1:33" ht="16.5" thickBot="1" x14ac:dyDescent="0.3">
      <c r="A7" s="58" t="str">
        <f t="shared" si="0"/>
        <v>Week 1</v>
      </c>
      <c r="B7" s="63">
        <v>43010</v>
      </c>
      <c r="C7" s="63" t="str">
        <f t="shared" si="1"/>
        <v>Mon</v>
      </c>
      <c r="D7" s="67" t="s">
        <v>194</v>
      </c>
      <c r="E7" s="61">
        <f>tblTL[[#This Row],[Total]]</f>
        <v>0</v>
      </c>
      <c r="F7" s="61">
        <f>AVERAGEIFS(TBLData3[Total Load],TBLData3[[Athlete ]],TBLData3[[#This Row],[Athlete ]],TBLData3[Date],"&lt;="&amp;TBLData3[[#This Row],[Date]],TBLData3[Date],"&gt;"&amp;TBLData3[[#This Row],[Date]]-7)</f>
        <v>0</v>
      </c>
      <c r="G7" s="65">
        <f>AVERAGEIFS(TBLData3[Total Load],TBLData3[[Athlete ]],TBLData3[[#This Row],[Athlete ]],TBLData3[Date],"&lt;="&amp;TBLData3[[#This Row],[Date]],TBLData3[Date],"&gt;"&amp;TBLData3[[#This Row],[Date]]-28)</f>
        <v>0</v>
      </c>
      <c r="H7" s="25">
        <f>SUMIFS(TBLData3[Total Load],TBLData3[[Athlete ]],TBLData3[[#This Row],[Athlete ]],TBLData3[Date],"&lt;="&amp;TBLData3[[#This Row],[Date]],TBLData3[Date],"&gt;"&amp;TBLData3[[#This Row],[Date]]-7)</f>
        <v>0</v>
      </c>
      <c r="I7" s="25">
        <f>IFERROR(SUMIFS(TBLData3[Total Load],TBLData3[[Athlete ]],TBLData3[[#This Row],[Athlete ]],TBLData3[Date],"&lt;="&amp;TBLData3[[#This Row],[Date]]-7,TBLData3[Date],"&gt;"&amp;TBLData3[[#This Row],[Date]]-14),"")</f>
        <v>0</v>
      </c>
      <c r="J7" s="25">
        <f>IFERROR(SUMIFS(TBLData3[Total Load],TBLData3[[Athlete ]],TBLData3[[#This Row],[Athlete ]],TBLData3[Date],"&lt;="&amp;TBLData3[[#This Row],[Date]]-14,TBLData3[Date],"&gt;"&amp;TBLData3[[#This Row],[Date]]-21),"")</f>
        <v>0</v>
      </c>
      <c r="K7" s="25">
        <f>IFERROR(SUMIFS(TBLData3[Total Load],TBLData3[[Athlete ]],TBLData3[[#This Row],[Athlete ]],TBLData3[Date],"&lt;="&amp;TBLData3[[#This Row],[Date]]-21,TBLData3[Date],"&gt;"&amp;TBLData3[[#This Row],[Date]]-28),"")</f>
        <v>0</v>
      </c>
      <c r="L7" s="25">
        <f>IFERROR(SUMIFS(TBLData3[Total Load],TBLData3[[Athlete ]],TBLData3[[#This Row],[Athlete ]],TBLData3[Date],"&lt;="&amp;TBLData3[[#This Row],[Date]]-28,TBLData3[Date],"&gt;"&amp;TBLData3[[#This Row],[Date]]-35),"")</f>
        <v>0</v>
      </c>
      <c r="M7" s="25">
        <f>IFERROR(AVERAGE(TBLData3[[#This Row],[Week -1 TL]:[Week -4 TL]]),"")</f>
        <v>0</v>
      </c>
      <c r="N7" s="93" t="str">
        <f>IFERROR(TBLData3[[#This Row],[7 Day Rolling Average]]/TBLData3[[#This Row],[28 Day Rolling Average]],"")</f>
        <v/>
      </c>
      <c r="O7" s="93" t="str">
        <f>IFERROR(TBLData3[[#This Row],[Week 0 TL]]/TBLData3[[#This Row],[Week -1 TL]],"")</f>
        <v/>
      </c>
      <c r="P7" s="26">
        <f>E7*$AA$3+((1-$AA$3)*TBLData3[[#This Row],[Total Load]])</f>
        <v>0</v>
      </c>
      <c r="Q7" s="27">
        <f>E7*$AA$4+((1-$AA$4)*TBLData3[[#This Row],[Total Load]])</f>
        <v>0</v>
      </c>
      <c r="R7" s="94" t="str">
        <f>IFERROR(TBLData3[[#This Row],[7 Day EWMA]]/TBLData3[[#This Row],[28 Day EWMA]],"")</f>
        <v/>
      </c>
      <c r="S7" s="94">
        <f>AVERAGEIFS(TBLData3[Total Load],TBLData3[[Athlete ]],TBLData3[[#This Row],[Athlete ]],TBLData3[Date],"&lt;="&amp;TBLData3[[#This Row],[Date]],TBLData3[Date],"&gt;"&amp;TBLData3[[#This Row],[Date]]-7)</f>
        <v>0</v>
      </c>
      <c r="T7" s="94" t="str">
        <f t="array" ref="T7">IFERROR(_xlfn.STDEV.S(IF(TBLData3[[Athlete ]]=TBLData3[[#This Row],[Athlete ]],IF(TBLData3[Date]&lt;=TBLData3[[#This Row],[Date]],IF(TBLData3[Date]&gt;TBLData3[[#This Row],[Date]]-7,TBLData3[Total Load])))),"")</f>
        <v/>
      </c>
      <c r="U7" s="95" t="str">
        <f>IFERROR(TBLData3[[#This Row],[7 Day avg Load]]/TBLData3[[#This Row],[7 Day SD]],"")</f>
        <v/>
      </c>
      <c r="V7" s="95" t="str">
        <f>IFERROR(TBLData3[[#This Row],[7 Day Rolling Average]]*TBLData3[[#This Row],[Monotony]],"")</f>
        <v/>
      </c>
      <c r="W7" s="88"/>
      <c r="X7" s="88"/>
      <c r="AF7" s="8">
        <f t="shared" si="2"/>
        <v>43038</v>
      </c>
      <c r="AG7" s="3" t="s">
        <v>7</v>
      </c>
    </row>
    <row r="8" spans="1:33" ht="16.5" thickBot="1" x14ac:dyDescent="0.3">
      <c r="A8" s="58" t="str">
        <f t="shared" si="0"/>
        <v>Week 1</v>
      </c>
      <c r="B8" s="63">
        <v>43010</v>
      </c>
      <c r="C8" s="63" t="str">
        <f t="shared" si="1"/>
        <v>Mon</v>
      </c>
      <c r="D8" s="67" t="s">
        <v>213</v>
      </c>
      <c r="E8" s="61">
        <f>tblTL[[#This Row],[Total]]</f>
        <v>0</v>
      </c>
      <c r="F8" s="61">
        <f>AVERAGEIFS(TBLData3[Total Load],TBLData3[[Athlete ]],TBLData3[[#This Row],[Athlete ]],TBLData3[Date],"&lt;="&amp;TBLData3[[#This Row],[Date]],TBLData3[Date],"&gt;"&amp;TBLData3[[#This Row],[Date]]-7)</f>
        <v>0</v>
      </c>
      <c r="G8" s="65">
        <f>AVERAGEIFS(TBLData3[Total Load],TBLData3[[Athlete ]],TBLData3[[#This Row],[Athlete ]],TBLData3[Date],"&lt;="&amp;TBLData3[[#This Row],[Date]],TBLData3[Date],"&gt;"&amp;TBLData3[[#This Row],[Date]]-28)</f>
        <v>0</v>
      </c>
      <c r="H8" s="25">
        <f>SUMIFS(TBLData3[Total Load],TBLData3[[Athlete ]],TBLData3[[#This Row],[Athlete ]],TBLData3[Date],"&lt;="&amp;TBLData3[[#This Row],[Date]],TBLData3[Date],"&gt;"&amp;TBLData3[[#This Row],[Date]]-7)</f>
        <v>0</v>
      </c>
      <c r="I8" s="25">
        <f>IFERROR(SUMIFS(TBLData3[Total Load],TBLData3[[Athlete ]],TBLData3[[#This Row],[Athlete ]],TBLData3[Date],"&lt;="&amp;TBLData3[[#This Row],[Date]]-7,TBLData3[Date],"&gt;"&amp;TBLData3[[#This Row],[Date]]-14),"")</f>
        <v>0</v>
      </c>
      <c r="J8" s="25">
        <f>IFERROR(SUMIFS(TBLData3[Total Load],TBLData3[[Athlete ]],TBLData3[[#This Row],[Athlete ]],TBLData3[Date],"&lt;="&amp;TBLData3[[#This Row],[Date]]-14,TBLData3[Date],"&gt;"&amp;TBLData3[[#This Row],[Date]]-21),"")</f>
        <v>0</v>
      </c>
      <c r="K8" s="25">
        <f>IFERROR(SUMIFS(TBLData3[Total Load],TBLData3[[Athlete ]],TBLData3[[#This Row],[Athlete ]],TBLData3[Date],"&lt;="&amp;TBLData3[[#This Row],[Date]]-21,TBLData3[Date],"&gt;"&amp;TBLData3[[#This Row],[Date]]-28),"")</f>
        <v>0</v>
      </c>
      <c r="L8" s="25">
        <f>IFERROR(SUMIFS(TBLData3[Total Load],TBLData3[[Athlete ]],TBLData3[[#This Row],[Athlete ]],TBLData3[Date],"&lt;="&amp;TBLData3[[#This Row],[Date]]-28,TBLData3[Date],"&gt;"&amp;TBLData3[[#This Row],[Date]]-35),"")</f>
        <v>0</v>
      </c>
      <c r="M8" s="25">
        <f>IFERROR(AVERAGE(TBLData3[[#This Row],[Week -1 TL]:[Week -4 TL]]),"")</f>
        <v>0</v>
      </c>
      <c r="N8" s="93" t="str">
        <f>IFERROR(TBLData3[[#This Row],[7 Day Rolling Average]]/TBLData3[[#This Row],[28 Day Rolling Average]],"")</f>
        <v/>
      </c>
      <c r="O8" s="93" t="str">
        <f>IFERROR(TBLData3[[#This Row],[Week 0 TL]]/TBLData3[[#This Row],[Week -1 TL]],"")</f>
        <v/>
      </c>
      <c r="P8" s="26">
        <f>E8*$AA$3+((1-$AA$3)*TBLData3[[#This Row],[Total Load]])</f>
        <v>0</v>
      </c>
      <c r="Q8" s="27">
        <f>E8*$AA$4+((1-$AA$4)*TBLData3[[#This Row],[Total Load]])</f>
        <v>0</v>
      </c>
      <c r="R8" s="94" t="str">
        <f>IFERROR(TBLData3[[#This Row],[7 Day EWMA]]/TBLData3[[#This Row],[28 Day EWMA]],"")</f>
        <v/>
      </c>
      <c r="S8" s="94">
        <f>AVERAGEIFS(TBLData3[Total Load],TBLData3[[Athlete ]],TBLData3[[#This Row],[Athlete ]],TBLData3[Date],"&lt;="&amp;TBLData3[[#This Row],[Date]],TBLData3[Date],"&gt;"&amp;TBLData3[[#This Row],[Date]]-7)</f>
        <v>0</v>
      </c>
      <c r="T8" s="94" t="str">
        <f t="array" ref="T8">IFERROR(_xlfn.STDEV.S(IF(TBLData3[[Athlete ]]=TBLData3[[#This Row],[Athlete ]],IF(TBLData3[Date]&lt;=TBLData3[[#This Row],[Date]],IF(TBLData3[Date]&gt;TBLData3[[#This Row],[Date]]-7,TBLData3[Total Load])))),"")</f>
        <v/>
      </c>
      <c r="U8" s="95" t="str">
        <f>IFERROR(TBLData3[[#This Row],[7 Day avg Load]]/TBLData3[[#This Row],[7 Day SD]],"")</f>
        <v/>
      </c>
      <c r="V8" s="95" t="str">
        <f>IFERROR(TBLData3[[#This Row],[7 Day Rolling Average]]*TBLData3[[#This Row],[Monotony]],"")</f>
        <v/>
      </c>
      <c r="W8" s="88"/>
      <c r="X8" s="88"/>
      <c r="AF8" s="8">
        <f t="shared" si="2"/>
        <v>43045</v>
      </c>
      <c r="AG8" s="3" t="s">
        <v>0</v>
      </c>
    </row>
    <row r="9" spans="1:33" ht="16.5" thickBot="1" x14ac:dyDescent="0.3">
      <c r="A9" s="58" t="str">
        <f t="shared" si="0"/>
        <v>Week 1</v>
      </c>
      <c r="B9" s="63">
        <v>43010</v>
      </c>
      <c r="C9" s="63" t="str">
        <f t="shared" si="1"/>
        <v>Mon</v>
      </c>
      <c r="D9" s="67" t="s">
        <v>214</v>
      </c>
      <c r="E9" s="61">
        <f>tblTL[[#This Row],[Total]]</f>
        <v>0</v>
      </c>
      <c r="F9" s="61">
        <f>AVERAGEIFS(TBLData3[Total Load],TBLData3[[Athlete ]],TBLData3[[#This Row],[Athlete ]],TBLData3[Date],"&lt;="&amp;TBLData3[[#This Row],[Date]],TBLData3[Date],"&gt;"&amp;TBLData3[[#This Row],[Date]]-7)</f>
        <v>0</v>
      </c>
      <c r="G9" s="65">
        <f>AVERAGEIFS(TBLData3[Total Load],TBLData3[[Athlete ]],TBLData3[[#This Row],[Athlete ]],TBLData3[Date],"&lt;="&amp;TBLData3[[#This Row],[Date]],TBLData3[Date],"&gt;"&amp;TBLData3[[#This Row],[Date]]-28)</f>
        <v>0</v>
      </c>
      <c r="H9" s="25">
        <f>SUMIFS(TBLData3[Total Load],TBLData3[[Athlete ]],TBLData3[[#This Row],[Athlete ]],TBLData3[Date],"&lt;="&amp;TBLData3[[#This Row],[Date]],TBLData3[Date],"&gt;"&amp;TBLData3[[#This Row],[Date]]-7)</f>
        <v>0</v>
      </c>
      <c r="I9" s="25">
        <f>IFERROR(SUMIFS(TBLData3[Total Load],TBLData3[[Athlete ]],TBLData3[[#This Row],[Athlete ]],TBLData3[Date],"&lt;="&amp;TBLData3[[#This Row],[Date]]-7,TBLData3[Date],"&gt;"&amp;TBLData3[[#This Row],[Date]]-14),"")</f>
        <v>0</v>
      </c>
      <c r="J9" s="25">
        <f>IFERROR(SUMIFS(TBLData3[Total Load],TBLData3[[Athlete ]],TBLData3[[#This Row],[Athlete ]],TBLData3[Date],"&lt;="&amp;TBLData3[[#This Row],[Date]]-14,TBLData3[Date],"&gt;"&amp;TBLData3[[#This Row],[Date]]-21),"")</f>
        <v>0</v>
      </c>
      <c r="K9" s="25">
        <f>IFERROR(SUMIFS(TBLData3[Total Load],TBLData3[[Athlete ]],TBLData3[[#This Row],[Athlete ]],TBLData3[Date],"&lt;="&amp;TBLData3[[#This Row],[Date]]-21,TBLData3[Date],"&gt;"&amp;TBLData3[[#This Row],[Date]]-28),"")</f>
        <v>0</v>
      </c>
      <c r="L9" s="25">
        <f>IFERROR(SUMIFS(TBLData3[Total Load],TBLData3[[Athlete ]],TBLData3[[#This Row],[Athlete ]],TBLData3[Date],"&lt;="&amp;TBLData3[[#This Row],[Date]]-28,TBLData3[Date],"&gt;"&amp;TBLData3[[#This Row],[Date]]-35),"")</f>
        <v>0</v>
      </c>
      <c r="M9" s="25">
        <f>IFERROR(AVERAGE(TBLData3[[#This Row],[Week -1 TL]:[Week -4 TL]]),"")</f>
        <v>0</v>
      </c>
      <c r="N9" s="93" t="str">
        <f>IFERROR(TBLData3[[#This Row],[7 Day Rolling Average]]/TBLData3[[#This Row],[28 Day Rolling Average]],"")</f>
        <v/>
      </c>
      <c r="O9" s="93" t="str">
        <f>IFERROR(TBLData3[[#This Row],[Week 0 TL]]/TBLData3[[#This Row],[Week -1 TL]],"")</f>
        <v/>
      </c>
      <c r="P9" s="26">
        <f>E9*$AA$3+((1-$AA$3)*TBLData3[[#This Row],[Total Load]])</f>
        <v>0</v>
      </c>
      <c r="Q9" s="27">
        <f>E9*$AA$4+((1-$AA$4)*TBLData3[[#This Row],[Total Load]])</f>
        <v>0</v>
      </c>
      <c r="R9" s="94" t="str">
        <f>IFERROR(TBLData3[[#This Row],[7 Day EWMA]]/TBLData3[[#This Row],[28 Day EWMA]],"")</f>
        <v/>
      </c>
      <c r="S9" s="94">
        <f>AVERAGEIFS(TBLData3[Total Load],TBLData3[[Athlete ]],TBLData3[[#This Row],[Athlete ]],TBLData3[Date],"&lt;="&amp;TBLData3[[#This Row],[Date]],TBLData3[Date],"&gt;"&amp;TBLData3[[#This Row],[Date]]-7)</f>
        <v>0</v>
      </c>
      <c r="T9" s="94" t="str">
        <f t="array" ref="T9">IFERROR(_xlfn.STDEV.S(IF(TBLData3[[Athlete ]]=TBLData3[[#This Row],[Athlete ]],IF(TBLData3[Date]&lt;=TBLData3[[#This Row],[Date]],IF(TBLData3[Date]&gt;TBLData3[[#This Row],[Date]]-7,TBLData3[Total Load])))),"")</f>
        <v/>
      </c>
      <c r="U9" s="95" t="str">
        <f>IFERROR(TBLData3[[#This Row],[7 Day avg Load]]/TBLData3[[#This Row],[7 Day SD]],"")</f>
        <v/>
      </c>
      <c r="V9" s="95" t="str">
        <f>IFERROR(TBLData3[[#This Row],[7 Day Rolling Average]]*TBLData3[[#This Row],[Monotony]],"")</f>
        <v/>
      </c>
      <c r="W9" s="88"/>
      <c r="X9" s="88"/>
      <c r="AF9" s="8">
        <f t="shared" si="2"/>
        <v>43052</v>
      </c>
      <c r="AG9" s="3" t="s">
        <v>8</v>
      </c>
    </row>
    <row r="10" spans="1:33" ht="16.5" thickBot="1" x14ac:dyDescent="0.3">
      <c r="A10" s="58" t="str">
        <f t="shared" si="0"/>
        <v>Week 1</v>
      </c>
      <c r="B10" s="63">
        <v>43010</v>
      </c>
      <c r="C10" s="63" t="str">
        <f t="shared" si="1"/>
        <v>Mon</v>
      </c>
      <c r="D10" s="67" t="s">
        <v>195</v>
      </c>
      <c r="E10" s="61">
        <f>tblTL[[#This Row],[Total]]</f>
        <v>0</v>
      </c>
      <c r="F10" s="61">
        <f>AVERAGEIFS(TBLData3[Total Load],TBLData3[[Athlete ]],TBLData3[[#This Row],[Athlete ]],TBLData3[Date],"&lt;="&amp;TBLData3[[#This Row],[Date]],TBLData3[Date],"&gt;"&amp;TBLData3[[#This Row],[Date]]-7)</f>
        <v>0</v>
      </c>
      <c r="G10" s="65">
        <f>AVERAGEIFS(TBLData3[Total Load],TBLData3[[Athlete ]],TBLData3[[#This Row],[Athlete ]],TBLData3[Date],"&lt;="&amp;TBLData3[[#This Row],[Date]],TBLData3[Date],"&gt;"&amp;TBLData3[[#This Row],[Date]]-28)</f>
        <v>0</v>
      </c>
      <c r="H10" s="25">
        <f>SUMIFS(TBLData3[Total Load],TBLData3[[Athlete ]],TBLData3[[#This Row],[Athlete ]],TBLData3[Date],"&lt;="&amp;TBLData3[[#This Row],[Date]],TBLData3[Date],"&gt;"&amp;TBLData3[[#This Row],[Date]]-7)</f>
        <v>0</v>
      </c>
      <c r="I10" s="25">
        <f>IFERROR(SUMIFS(TBLData3[Total Load],TBLData3[[Athlete ]],TBLData3[[#This Row],[Athlete ]],TBLData3[Date],"&lt;="&amp;TBLData3[[#This Row],[Date]]-7,TBLData3[Date],"&gt;"&amp;TBLData3[[#This Row],[Date]]-14),"")</f>
        <v>0</v>
      </c>
      <c r="J10" s="25">
        <f>IFERROR(SUMIFS(TBLData3[Total Load],TBLData3[[Athlete ]],TBLData3[[#This Row],[Athlete ]],TBLData3[Date],"&lt;="&amp;TBLData3[[#This Row],[Date]]-14,TBLData3[Date],"&gt;"&amp;TBLData3[[#This Row],[Date]]-21),"")</f>
        <v>0</v>
      </c>
      <c r="K10" s="25">
        <f>IFERROR(SUMIFS(TBLData3[Total Load],TBLData3[[Athlete ]],TBLData3[[#This Row],[Athlete ]],TBLData3[Date],"&lt;="&amp;TBLData3[[#This Row],[Date]]-21,TBLData3[Date],"&gt;"&amp;TBLData3[[#This Row],[Date]]-28),"")</f>
        <v>0</v>
      </c>
      <c r="L10" s="25">
        <f>IFERROR(SUMIFS(TBLData3[Total Load],TBLData3[[Athlete ]],TBLData3[[#This Row],[Athlete ]],TBLData3[Date],"&lt;="&amp;TBLData3[[#This Row],[Date]]-28,TBLData3[Date],"&gt;"&amp;TBLData3[[#This Row],[Date]]-35),"")</f>
        <v>0</v>
      </c>
      <c r="M10" s="25">
        <f>IFERROR(AVERAGE(TBLData3[[#This Row],[Week -1 TL]:[Week -4 TL]]),"")</f>
        <v>0</v>
      </c>
      <c r="N10" s="93" t="str">
        <f>IFERROR(TBLData3[[#This Row],[7 Day Rolling Average]]/TBLData3[[#This Row],[28 Day Rolling Average]],"")</f>
        <v/>
      </c>
      <c r="O10" s="93" t="str">
        <f>IFERROR(TBLData3[[#This Row],[Week 0 TL]]/TBLData3[[#This Row],[Week -1 TL]],"")</f>
        <v/>
      </c>
      <c r="P10" s="26">
        <f>E10*$AA$3+((1-$AA$3)*TBLData3[[#This Row],[Total Load]])</f>
        <v>0</v>
      </c>
      <c r="Q10" s="27">
        <f>E10*$AA$4+((1-$AA$4)*TBLData3[[#This Row],[Total Load]])</f>
        <v>0</v>
      </c>
      <c r="R10" s="94" t="str">
        <f>IFERROR(TBLData3[[#This Row],[7 Day EWMA]]/TBLData3[[#This Row],[28 Day EWMA]],"")</f>
        <v/>
      </c>
      <c r="S10" s="94">
        <f>AVERAGEIFS(TBLData3[Total Load],TBLData3[[Athlete ]],TBLData3[[#This Row],[Athlete ]],TBLData3[Date],"&lt;="&amp;TBLData3[[#This Row],[Date]],TBLData3[Date],"&gt;"&amp;TBLData3[[#This Row],[Date]]-7)</f>
        <v>0</v>
      </c>
      <c r="T10" s="94" t="str">
        <f t="array" ref="T10">IFERROR(_xlfn.STDEV.S(IF(TBLData3[[Athlete ]]=TBLData3[[#This Row],[Athlete ]],IF(TBLData3[Date]&lt;=TBLData3[[#This Row],[Date]],IF(TBLData3[Date]&gt;TBLData3[[#This Row],[Date]]-7,TBLData3[Total Load])))),"")</f>
        <v/>
      </c>
      <c r="U10" s="95" t="str">
        <f>IFERROR(TBLData3[[#This Row],[7 Day avg Load]]/TBLData3[[#This Row],[7 Day SD]],"")</f>
        <v/>
      </c>
      <c r="V10" s="95" t="str">
        <f>IFERROR(TBLData3[[#This Row],[7 Day Rolling Average]]*TBLData3[[#This Row],[Monotony]],"")</f>
        <v/>
      </c>
      <c r="W10" s="88"/>
      <c r="X10" s="88"/>
      <c r="AF10" s="8">
        <f t="shared" si="2"/>
        <v>43059</v>
      </c>
      <c r="AG10" s="3" t="s">
        <v>9</v>
      </c>
    </row>
    <row r="11" spans="1:33" ht="16.5" thickBot="1" x14ac:dyDescent="0.3">
      <c r="A11" s="58" t="str">
        <f t="shared" si="0"/>
        <v>Week 1</v>
      </c>
      <c r="B11" s="63">
        <v>43010</v>
      </c>
      <c r="C11" s="63" t="str">
        <f t="shared" si="1"/>
        <v>Mon</v>
      </c>
      <c r="D11" s="66" t="s">
        <v>196</v>
      </c>
      <c r="E11" s="61">
        <f>tblTL[[#This Row],[Total]]</f>
        <v>0</v>
      </c>
      <c r="F11" s="61">
        <f>AVERAGEIFS(TBLData3[Total Load],TBLData3[[Athlete ]],TBLData3[[#This Row],[Athlete ]],TBLData3[Date],"&lt;="&amp;TBLData3[[#This Row],[Date]],TBLData3[Date],"&gt;"&amp;TBLData3[[#This Row],[Date]]-7)</f>
        <v>0</v>
      </c>
      <c r="G11" s="65">
        <f>AVERAGEIFS(TBLData3[Total Load],TBLData3[[Athlete ]],TBLData3[[#This Row],[Athlete ]],TBLData3[Date],"&lt;="&amp;TBLData3[[#This Row],[Date]],TBLData3[Date],"&gt;"&amp;TBLData3[[#This Row],[Date]]-28)</f>
        <v>0</v>
      </c>
      <c r="H11" s="25">
        <f>SUMIFS(TBLData3[Total Load],TBLData3[[Athlete ]],TBLData3[[#This Row],[Athlete ]],TBLData3[Date],"&lt;="&amp;TBLData3[[#This Row],[Date]],TBLData3[Date],"&gt;"&amp;TBLData3[[#This Row],[Date]]-7)</f>
        <v>0</v>
      </c>
      <c r="I11" s="25">
        <f>IFERROR(SUMIFS(TBLData3[Total Load],TBLData3[[Athlete ]],TBLData3[[#This Row],[Athlete ]],TBLData3[Date],"&lt;="&amp;TBLData3[[#This Row],[Date]]-7,TBLData3[Date],"&gt;"&amp;TBLData3[[#This Row],[Date]]-14),"")</f>
        <v>0</v>
      </c>
      <c r="J11" s="25">
        <f>IFERROR(SUMIFS(TBLData3[Total Load],TBLData3[[Athlete ]],TBLData3[[#This Row],[Athlete ]],TBLData3[Date],"&lt;="&amp;TBLData3[[#This Row],[Date]]-14,TBLData3[Date],"&gt;"&amp;TBLData3[[#This Row],[Date]]-21),"")</f>
        <v>0</v>
      </c>
      <c r="K11" s="25">
        <f>IFERROR(SUMIFS(TBLData3[Total Load],TBLData3[[Athlete ]],TBLData3[[#This Row],[Athlete ]],TBLData3[Date],"&lt;="&amp;TBLData3[[#This Row],[Date]]-21,TBLData3[Date],"&gt;"&amp;TBLData3[[#This Row],[Date]]-28),"")</f>
        <v>0</v>
      </c>
      <c r="L11" s="25">
        <f>IFERROR(SUMIFS(TBLData3[Total Load],TBLData3[[Athlete ]],TBLData3[[#This Row],[Athlete ]],TBLData3[Date],"&lt;="&amp;TBLData3[[#This Row],[Date]]-28,TBLData3[Date],"&gt;"&amp;TBLData3[[#This Row],[Date]]-35),"")</f>
        <v>0</v>
      </c>
      <c r="M11" s="25">
        <f>IFERROR(AVERAGE(TBLData3[[#This Row],[Week -1 TL]:[Week -4 TL]]),"")</f>
        <v>0</v>
      </c>
      <c r="N11" s="93" t="str">
        <f>IFERROR(TBLData3[[#This Row],[7 Day Rolling Average]]/TBLData3[[#This Row],[28 Day Rolling Average]],"")</f>
        <v/>
      </c>
      <c r="O11" s="93" t="str">
        <f>IFERROR(TBLData3[[#This Row],[Week 0 TL]]/TBLData3[[#This Row],[Week -1 TL]],"")</f>
        <v/>
      </c>
      <c r="P11" s="26">
        <f>E11*$AA$3+((1-$AA$3)*TBLData3[[#This Row],[Total Load]])</f>
        <v>0</v>
      </c>
      <c r="Q11" s="27">
        <f>E11*$AA$4+((1-$AA$4)*TBLData3[[#This Row],[Total Load]])</f>
        <v>0</v>
      </c>
      <c r="R11" s="94" t="str">
        <f>IFERROR(TBLData3[[#This Row],[7 Day EWMA]]/TBLData3[[#This Row],[28 Day EWMA]],"")</f>
        <v/>
      </c>
      <c r="S11" s="94">
        <f>AVERAGEIFS(TBLData3[Total Load],TBLData3[[Athlete ]],TBLData3[[#This Row],[Athlete ]],TBLData3[Date],"&lt;="&amp;TBLData3[[#This Row],[Date]],TBLData3[Date],"&gt;"&amp;TBLData3[[#This Row],[Date]]-7)</f>
        <v>0</v>
      </c>
      <c r="T11" s="94" t="str">
        <f t="array" ref="T11">IFERROR(_xlfn.STDEV.S(IF(TBLData3[[Athlete ]]=TBLData3[[#This Row],[Athlete ]],IF(TBLData3[Date]&lt;=TBLData3[[#This Row],[Date]],IF(TBLData3[Date]&gt;TBLData3[[#This Row],[Date]]-7,TBLData3[Total Load])))),"")</f>
        <v/>
      </c>
      <c r="U11" s="95" t="str">
        <f>IFERROR(TBLData3[[#This Row],[7 Day avg Load]]/TBLData3[[#This Row],[7 Day SD]],"")</f>
        <v/>
      </c>
      <c r="V11" s="95" t="str">
        <f>IFERROR(TBLData3[[#This Row],[7 Day Rolling Average]]*TBLData3[[#This Row],[Monotony]],"")</f>
        <v/>
      </c>
      <c r="W11" s="88"/>
      <c r="X11" s="88"/>
      <c r="AF11" s="8">
        <f t="shared" si="2"/>
        <v>43066</v>
      </c>
      <c r="AG11" s="3" t="s">
        <v>10</v>
      </c>
    </row>
    <row r="12" spans="1:33" ht="16.5" thickBot="1" x14ac:dyDescent="0.3">
      <c r="A12" s="58" t="str">
        <f t="shared" si="0"/>
        <v>Week 1</v>
      </c>
      <c r="B12" s="63">
        <v>43010</v>
      </c>
      <c r="C12" s="63" t="str">
        <f t="shared" si="1"/>
        <v>Mon</v>
      </c>
      <c r="D12" s="67" t="s">
        <v>197</v>
      </c>
      <c r="E12" s="61">
        <f>tblTL[[#This Row],[Total]]</f>
        <v>0</v>
      </c>
      <c r="F12" s="61">
        <f>AVERAGEIFS(TBLData3[Total Load],TBLData3[[Athlete ]],TBLData3[[#This Row],[Athlete ]],TBLData3[Date],"&lt;="&amp;TBLData3[[#This Row],[Date]],TBLData3[Date],"&gt;"&amp;TBLData3[[#This Row],[Date]]-7)</f>
        <v>0</v>
      </c>
      <c r="G12" s="65">
        <f>AVERAGEIFS(TBLData3[Total Load],TBLData3[[Athlete ]],TBLData3[[#This Row],[Athlete ]],TBLData3[Date],"&lt;="&amp;TBLData3[[#This Row],[Date]],TBLData3[Date],"&gt;"&amp;TBLData3[[#This Row],[Date]]-28)</f>
        <v>0</v>
      </c>
      <c r="H12" s="25">
        <f>SUMIFS(TBLData3[Total Load],TBLData3[[Athlete ]],TBLData3[[#This Row],[Athlete ]],TBLData3[Date],"&lt;="&amp;TBLData3[[#This Row],[Date]],TBLData3[Date],"&gt;"&amp;TBLData3[[#This Row],[Date]]-7)</f>
        <v>0</v>
      </c>
      <c r="I12" s="25">
        <f>IFERROR(SUMIFS(TBLData3[Total Load],TBLData3[[Athlete ]],TBLData3[[#This Row],[Athlete ]],TBLData3[Date],"&lt;="&amp;TBLData3[[#This Row],[Date]]-7,TBLData3[Date],"&gt;"&amp;TBLData3[[#This Row],[Date]]-14),"")</f>
        <v>0</v>
      </c>
      <c r="J12" s="25">
        <f>IFERROR(SUMIFS(TBLData3[Total Load],TBLData3[[Athlete ]],TBLData3[[#This Row],[Athlete ]],TBLData3[Date],"&lt;="&amp;TBLData3[[#This Row],[Date]]-14,TBLData3[Date],"&gt;"&amp;TBLData3[[#This Row],[Date]]-21),"")</f>
        <v>0</v>
      </c>
      <c r="K12" s="25">
        <f>IFERROR(SUMIFS(TBLData3[Total Load],TBLData3[[Athlete ]],TBLData3[[#This Row],[Athlete ]],TBLData3[Date],"&lt;="&amp;TBLData3[[#This Row],[Date]]-21,TBLData3[Date],"&gt;"&amp;TBLData3[[#This Row],[Date]]-28),"")</f>
        <v>0</v>
      </c>
      <c r="L12" s="25">
        <f>IFERROR(SUMIFS(TBLData3[Total Load],TBLData3[[Athlete ]],TBLData3[[#This Row],[Athlete ]],TBLData3[Date],"&lt;="&amp;TBLData3[[#This Row],[Date]]-28,TBLData3[Date],"&gt;"&amp;TBLData3[[#This Row],[Date]]-35),"")</f>
        <v>0</v>
      </c>
      <c r="M12" s="25">
        <f>IFERROR(AVERAGE(TBLData3[[#This Row],[Week -1 TL]:[Week -4 TL]]),"")</f>
        <v>0</v>
      </c>
      <c r="N12" s="93" t="str">
        <f>IFERROR(TBLData3[[#This Row],[7 Day Rolling Average]]/TBLData3[[#This Row],[28 Day Rolling Average]],"")</f>
        <v/>
      </c>
      <c r="O12" s="93" t="str">
        <f>IFERROR(TBLData3[[#This Row],[Week 0 TL]]/TBLData3[[#This Row],[Week -1 TL]],"")</f>
        <v/>
      </c>
      <c r="P12" s="26">
        <f>E12*$AA$3+((1-$AA$3)*TBLData3[[#This Row],[Total Load]])</f>
        <v>0</v>
      </c>
      <c r="Q12" s="27">
        <f>E12*$AA$4+((1-$AA$4)*TBLData3[[#This Row],[Total Load]])</f>
        <v>0</v>
      </c>
      <c r="R12" s="94" t="str">
        <f>IFERROR(TBLData3[[#This Row],[7 Day EWMA]]/TBLData3[[#This Row],[28 Day EWMA]],"")</f>
        <v/>
      </c>
      <c r="S12" s="94">
        <f>AVERAGEIFS(TBLData3[Total Load],TBLData3[[Athlete ]],TBLData3[[#This Row],[Athlete ]],TBLData3[Date],"&lt;="&amp;TBLData3[[#This Row],[Date]],TBLData3[Date],"&gt;"&amp;TBLData3[[#This Row],[Date]]-7)</f>
        <v>0</v>
      </c>
      <c r="T12" s="94" t="str">
        <f t="array" ref="T12">IFERROR(_xlfn.STDEV.S(IF(TBLData3[[Athlete ]]=TBLData3[[#This Row],[Athlete ]],IF(TBLData3[Date]&lt;=TBLData3[[#This Row],[Date]],IF(TBLData3[Date]&gt;TBLData3[[#This Row],[Date]]-7,TBLData3[Total Load])))),"")</f>
        <v/>
      </c>
      <c r="U12" s="95" t="str">
        <f>IFERROR(TBLData3[[#This Row],[7 Day avg Load]]/TBLData3[[#This Row],[7 Day SD]],"")</f>
        <v/>
      </c>
      <c r="V12" s="95" t="str">
        <f>IFERROR(TBLData3[[#This Row],[7 Day Rolling Average]]*TBLData3[[#This Row],[Monotony]],"")</f>
        <v/>
      </c>
      <c r="W12" s="88"/>
      <c r="X12" s="88"/>
      <c r="AF12" s="8">
        <f t="shared" si="2"/>
        <v>43073</v>
      </c>
      <c r="AG12" s="3" t="s">
        <v>11</v>
      </c>
    </row>
    <row r="13" spans="1:33" ht="16.5" thickBot="1" x14ac:dyDescent="0.3">
      <c r="A13" s="58" t="str">
        <f t="shared" si="0"/>
        <v>Week 1</v>
      </c>
      <c r="B13" s="63">
        <v>43010</v>
      </c>
      <c r="C13" s="63" t="str">
        <f t="shared" si="1"/>
        <v>Mon</v>
      </c>
      <c r="D13" s="67" t="s">
        <v>198</v>
      </c>
      <c r="E13" s="61">
        <f>tblTL[[#This Row],[Total]]</f>
        <v>0</v>
      </c>
      <c r="F13" s="61">
        <f>AVERAGEIFS(TBLData3[Total Load],TBLData3[[Athlete ]],TBLData3[[#This Row],[Athlete ]],TBLData3[Date],"&lt;="&amp;TBLData3[[#This Row],[Date]],TBLData3[Date],"&gt;"&amp;TBLData3[[#This Row],[Date]]-7)</f>
        <v>0</v>
      </c>
      <c r="G13" s="65">
        <f>AVERAGEIFS(TBLData3[Total Load],TBLData3[[Athlete ]],TBLData3[[#This Row],[Athlete ]],TBLData3[Date],"&lt;="&amp;TBLData3[[#This Row],[Date]],TBLData3[Date],"&gt;"&amp;TBLData3[[#This Row],[Date]]-28)</f>
        <v>0</v>
      </c>
      <c r="H13" s="25">
        <f>SUMIFS(TBLData3[Total Load],TBLData3[[Athlete ]],TBLData3[[#This Row],[Athlete ]],TBLData3[Date],"&lt;="&amp;TBLData3[[#This Row],[Date]],TBLData3[Date],"&gt;"&amp;TBLData3[[#This Row],[Date]]-7)</f>
        <v>0</v>
      </c>
      <c r="I13" s="25">
        <f>IFERROR(SUMIFS(TBLData3[Total Load],TBLData3[[Athlete ]],TBLData3[[#This Row],[Athlete ]],TBLData3[Date],"&lt;="&amp;TBLData3[[#This Row],[Date]]-7,TBLData3[Date],"&gt;"&amp;TBLData3[[#This Row],[Date]]-14),"")</f>
        <v>0</v>
      </c>
      <c r="J13" s="25">
        <f>IFERROR(SUMIFS(TBLData3[Total Load],TBLData3[[Athlete ]],TBLData3[[#This Row],[Athlete ]],TBLData3[Date],"&lt;="&amp;TBLData3[[#This Row],[Date]]-14,TBLData3[Date],"&gt;"&amp;TBLData3[[#This Row],[Date]]-21),"")</f>
        <v>0</v>
      </c>
      <c r="K13" s="25">
        <f>IFERROR(SUMIFS(TBLData3[Total Load],TBLData3[[Athlete ]],TBLData3[[#This Row],[Athlete ]],TBLData3[Date],"&lt;="&amp;TBLData3[[#This Row],[Date]]-21,TBLData3[Date],"&gt;"&amp;TBLData3[[#This Row],[Date]]-28),"")</f>
        <v>0</v>
      </c>
      <c r="L13" s="25">
        <f>IFERROR(SUMIFS(TBLData3[Total Load],TBLData3[[Athlete ]],TBLData3[[#This Row],[Athlete ]],TBLData3[Date],"&lt;="&amp;TBLData3[[#This Row],[Date]]-28,TBLData3[Date],"&gt;"&amp;TBLData3[[#This Row],[Date]]-35),"")</f>
        <v>0</v>
      </c>
      <c r="M13" s="25">
        <f>IFERROR(AVERAGE(TBLData3[[#This Row],[Week -1 TL]:[Week -4 TL]]),"")</f>
        <v>0</v>
      </c>
      <c r="N13" s="93" t="str">
        <f>IFERROR(TBLData3[[#This Row],[7 Day Rolling Average]]/TBLData3[[#This Row],[28 Day Rolling Average]],"")</f>
        <v/>
      </c>
      <c r="O13" s="93" t="str">
        <f>IFERROR(TBLData3[[#This Row],[Week 0 TL]]/TBLData3[[#This Row],[Week -1 TL]],"")</f>
        <v/>
      </c>
      <c r="P13" s="26">
        <f>E13*$AA$3+((1-$AA$3)*TBLData3[[#This Row],[Total Load]])</f>
        <v>0</v>
      </c>
      <c r="Q13" s="27">
        <f>E13*$AA$4+((1-$AA$4)*TBLData3[[#This Row],[Total Load]])</f>
        <v>0</v>
      </c>
      <c r="R13" s="94" t="str">
        <f>IFERROR(TBLData3[[#This Row],[7 Day EWMA]]/TBLData3[[#This Row],[28 Day EWMA]],"")</f>
        <v/>
      </c>
      <c r="S13" s="94">
        <f>AVERAGEIFS(TBLData3[Total Load],TBLData3[[Athlete ]],TBLData3[[#This Row],[Athlete ]],TBLData3[Date],"&lt;="&amp;TBLData3[[#This Row],[Date]],TBLData3[Date],"&gt;"&amp;TBLData3[[#This Row],[Date]]-7)</f>
        <v>0</v>
      </c>
      <c r="T13" s="94" t="str">
        <f t="array" ref="T13">IFERROR(_xlfn.STDEV.S(IF(TBLData3[[Athlete ]]=TBLData3[[#This Row],[Athlete ]],IF(TBLData3[Date]&lt;=TBLData3[[#This Row],[Date]],IF(TBLData3[Date]&gt;TBLData3[[#This Row],[Date]]-7,TBLData3[Total Load])))),"")</f>
        <v/>
      </c>
      <c r="U13" s="95" t="str">
        <f>IFERROR(TBLData3[[#This Row],[7 Day avg Load]]/TBLData3[[#This Row],[7 Day SD]],"")</f>
        <v/>
      </c>
      <c r="V13" s="95" t="str">
        <f>IFERROR(TBLData3[[#This Row],[7 Day Rolling Average]]*TBLData3[[#This Row],[Monotony]],"")</f>
        <v/>
      </c>
      <c r="W13" s="88"/>
      <c r="X13" s="88"/>
      <c r="AF13" s="8">
        <f t="shared" si="2"/>
        <v>43080</v>
      </c>
      <c r="AG13" s="3" t="s">
        <v>12</v>
      </c>
    </row>
    <row r="14" spans="1:33" ht="16.5" thickBot="1" x14ac:dyDescent="0.3">
      <c r="A14" s="58" t="str">
        <f t="shared" si="0"/>
        <v>Week 1</v>
      </c>
      <c r="B14" s="63">
        <v>43010</v>
      </c>
      <c r="C14" s="63" t="str">
        <f t="shared" si="1"/>
        <v>Mon</v>
      </c>
      <c r="D14" s="67" t="s">
        <v>199</v>
      </c>
      <c r="E14" s="61">
        <f>tblTL[[#This Row],[Total]]</f>
        <v>0</v>
      </c>
      <c r="F14" s="61">
        <f>AVERAGEIFS(TBLData3[Total Load],TBLData3[[Athlete ]],TBLData3[[#This Row],[Athlete ]],TBLData3[Date],"&lt;="&amp;TBLData3[[#This Row],[Date]],TBLData3[Date],"&gt;"&amp;TBLData3[[#This Row],[Date]]-7)</f>
        <v>0</v>
      </c>
      <c r="G14" s="65">
        <f>AVERAGEIFS(TBLData3[Total Load],TBLData3[[Athlete ]],TBLData3[[#This Row],[Athlete ]],TBLData3[Date],"&lt;="&amp;TBLData3[[#This Row],[Date]],TBLData3[Date],"&gt;"&amp;TBLData3[[#This Row],[Date]]-28)</f>
        <v>0</v>
      </c>
      <c r="H14" s="25">
        <f>SUMIFS(TBLData3[Total Load],TBLData3[[Athlete ]],TBLData3[[#This Row],[Athlete ]],TBLData3[Date],"&lt;="&amp;TBLData3[[#This Row],[Date]],TBLData3[Date],"&gt;"&amp;TBLData3[[#This Row],[Date]]-7)</f>
        <v>0</v>
      </c>
      <c r="I14" s="25">
        <f>IFERROR(SUMIFS(TBLData3[Total Load],TBLData3[[Athlete ]],TBLData3[[#This Row],[Athlete ]],TBLData3[Date],"&lt;="&amp;TBLData3[[#This Row],[Date]]-7,TBLData3[Date],"&gt;"&amp;TBLData3[[#This Row],[Date]]-14),"")</f>
        <v>0</v>
      </c>
      <c r="J14" s="25">
        <f>IFERROR(SUMIFS(TBLData3[Total Load],TBLData3[[Athlete ]],TBLData3[[#This Row],[Athlete ]],TBLData3[Date],"&lt;="&amp;TBLData3[[#This Row],[Date]]-14,TBLData3[Date],"&gt;"&amp;TBLData3[[#This Row],[Date]]-21),"")</f>
        <v>0</v>
      </c>
      <c r="K14" s="25">
        <f>IFERROR(SUMIFS(TBLData3[Total Load],TBLData3[[Athlete ]],TBLData3[[#This Row],[Athlete ]],TBLData3[Date],"&lt;="&amp;TBLData3[[#This Row],[Date]]-21,TBLData3[Date],"&gt;"&amp;TBLData3[[#This Row],[Date]]-28),"")</f>
        <v>0</v>
      </c>
      <c r="L14" s="25">
        <f>IFERROR(SUMIFS(TBLData3[Total Load],TBLData3[[Athlete ]],TBLData3[[#This Row],[Athlete ]],TBLData3[Date],"&lt;="&amp;TBLData3[[#This Row],[Date]]-28,TBLData3[Date],"&gt;"&amp;TBLData3[[#This Row],[Date]]-35),"")</f>
        <v>0</v>
      </c>
      <c r="M14" s="25">
        <f>IFERROR(AVERAGE(TBLData3[[#This Row],[Week -1 TL]:[Week -4 TL]]),"")</f>
        <v>0</v>
      </c>
      <c r="N14" s="93" t="str">
        <f>IFERROR(TBLData3[[#This Row],[7 Day Rolling Average]]/TBLData3[[#This Row],[28 Day Rolling Average]],"")</f>
        <v/>
      </c>
      <c r="O14" s="93" t="str">
        <f>IFERROR(TBLData3[[#This Row],[Week 0 TL]]/TBLData3[[#This Row],[Week -1 TL]],"")</f>
        <v/>
      </c>
      <c r="P14" s="26">
        <f>E14*$AA$3+((1-$AA$3)*TBLData3[[#This Row],[Total Load]])</f>
        <v>0</v>
      </c>
      <c r="Q14" s="27">
        <f>E14*$AA$4+((1-$AA$4)*TBLData3[[#This Row],[Total Load]])</f>
        <v>0</v>
      </c>
      <c r="R14" s="94" t="str">
        <f>IFERROR(TBLData3[[#This Row],[7 Day EWMA]]/TBLData3[[#This Row],[28 Day EWMA]],"")</f>
        <v/>
      </c>
      <c r="S14" s="94">
        <f>AVERAGEIFS(TBLData3[Total Load],TBLData3[[Athlete ]],TBLData3[[#This Row],[Athlete ]],TBLData3[Date],"&lt;="&amp;TBLData3[[#This Row],[Date]],TBLData3[Date],"&gt;"&amp;TBLData3[[#This Row],[Date]]-7)</f>
        <v>0</v>
      </c>
      <c r="T14" s="94" t="str">
        <f t="array" ref="T14">IFERROR(_xlfn.STDEV.S(IF(TBLData3[[Athlete ]]=TBLData3[[#This Row],[Athlete ]],IF(TBLData3[Date]&lt;=TBLData3[[#This Row],[Date]],IF(TBLData3[Date]&gt;TBLData3[[#This Row],[Date]]-7,TBLData3[Total Load])))),"")</f>
        <v/>
      </c>
      <c r="U14" s="95" t="str">
        <f>IFERROR(TBLData3[[#This Row],[7 Day avg Load]]/TBLData3[[#This Row],[7 Day SD]],"")</f>
        <v/>
      </c>
      <c r="V14" s="95" t="str">
        <f>IFERROR(TBLData3[[#This Row],[7 Day Rolling Average]]*TBLData3[[#This Row],[Monotony]],"")</f>
        <v/>
      </c>
      <c r="W14" s="88"/>
      <c r="X14" s="88"/>
      <c r="AF14" s="8">
        <f t="shared" si="2"/>
        <v>43087</v>
      </c>
      <c r="AG14" s="3" t="s">
        <v>13</v>
      </c>
    </row>
    <row r="15" spans="1:33" ht="16.5" thickBot="1" x14ac:dyDescent="0.3">
      <c r="A15" s="58" t="str">
        <f t="shared" si="0"/>
        <v>Week 1</v>
      </c>
      <c r="B15" s="63">
        <v>43010</v>
      </c>
      <c r="C15" s="63" t="str">
        <f t="shared" si="1"/>
        <v>Mon</v>
      </c>
      <c r="D15" s="66" t="s">
        <v>200</v>
      </c>
      <c r="E15" s="61">
        <f>tblTL[[#This Row],[Total]]</f>
        <v>0</v>
      </c>
      <c r="F15" s="61">
        <f>AVERAGEIFS(TBLData3[Total Load],TBLData3[[Athlete ]],TBLData3[[#This Row],[Athlete ]],TBLData3[Date],"&lt;="&amp;TBLData3[[#This Row],[Date]],TBLData3[Date],"&gt;"&amp;TBLData3[[#This Row],[Date]]-7)</f>
        <v>0</v>
      </c>
      <c r="G15" s="65">
        <f>AVERAGEIFS(TBLData3[Total Load],TBLData3[[Athlete ]],TBLData3[[#This Row],[Athlete ]],TBLData3[Date],"&lt;="&amp;TBLData3[[#This Row],[Date]],TBLData3[Date],"&gt;"&amp;TBLData3[[#This Row],[Date]]-28)</f>
        <v>0</v>
      </c>
      <c r="H15" s="25">
        <f>SUMIFS(TBLData3[Total Load],TBLData3[[Athlete ]],TBLData3[[#This Row],[Athlete ]],TBLData3[Date],"&lt;="&amp;TBLData3[[#This Row],[Date]],TBLData3[Date],"&gt;"&amp;TBLData3[[#This Row],[Date]]-7)</f>
        <v>0</v>
      </c>
      <c r="I15" s="25">
        <f>IFERROR(SUMIFS(TBLData3[Total Load],TBLData3[[Athlete ]],TBLData3[[#This Row],[Athlete ]],TBLData3[Date],"&lt;="&amp;TBLData3[[#This Row],[Date]]-7,TBLData3[Date],"&gt;"&amp;TBLData3[[#This Row],[Date]]-14),"")</f>
        <v>0</v>
      </c>
      <c r="J15" s="25">
        <f>IFERROR(SUMIFS(TBLData3[Total Load],TBLData3[[Athlete ]],TBLData3[[#This Row],[Athlete ]],TBLData3[Date],"&lt;="&amp;TBLData3[[#This Row],[Date]]-14,TBLData3[Date],"&gt;"&amp;TBLData3[[#This Row],[Date]]-21),"")</f>
        <v>0</v>
      </c>
      <c r="K15" s="25">
        <f>IFERROR(SUMIFS(TBLData3[Total Load],TBLData3[[Athlete ]],TBLData3[[#This Row],[Athlete ]],TBLData3[Date],"&lt;="&amp;TBLData3[[#This Row],[Date]]-21,TBLData3[Date],"&gt;"&amp;TBLData3[[#This Row],[Date]]-28),"")</f>
        <v>0</v>
      </c>
      <c r="L15" s="25">
        <f>IFERROR(SUMIFS(TBLData3[Total Load],TBLData3[[Athlete ]],TBLData3[[#This Row],[Athlete ]],TBLData3[Date],"&lt;="&amp;TBLData3[[#This Row],[Date]]-28,TBLData3[Date],"&gt;"&amp;TBLData3[[#This Row],[Date]]-35),"")</f>
        <v>0</v>
      </c>
      <c r="M15" s="25">
        <f>IFERROR(AVERAGE(TBLData3[[#This Row],[Week -1 TL]:[Week -4 TL]]),"")</f>
        <v>0</v>
      </c>
      <c r="N15" s="93" t="str">
        <f>IFERROR(TBLData3[[#This Row],[7 Day Rolling Average]]/TBLData3[[#This Row],[28 Day Rolling Average]],"")</f>
        <v/>
      </c>
      <c r="O15" s="93" t="str">
        <f>IFERROR(TBLData3[[#This Row],[Week 0 TL]]/TBLData3[[#This Row],[Week -1 TL]],"")</f>
        <v/>
      </c>
      <c r="P15" s="26">
        <f>E15*$AA$3+((1-$AA$3)*TBLData3[[#This Row],[Total Load]])</f>
        <v>0</v>
      </c>
      <c r="Q15" s="27">
        <f>E15*$AA$4+((1-$AA$4)*TBLData3[[#This Row],[Total Load]])</f>
        <v>0</v>
      </c>
      <c r="R15" s="94" t="str">
        <f>IFERROR(TBLData3[[#This Row],[7 Day EWMA]]/TBLData3[[#This Row],[28 Day EWMA]],"")</f>
        <v/>
      </c>
      <c r="S15" s="94">
        <f>AVERAGEIFS(TBLData3[Total Load],TBLData3[[Athlete ]],TBLData3[[#This Row],[Athlete ]],TBLData3[Date],"&lt;="&amp;TBLData3[[#This Row],[Date]],TBLData3[Date],"&gt;"&amp;TBLData3[[#This Row],[Date]]-7)</f>
        <v>0</v>
      </c>
      <c r="T15" s="94" t="str">
        <f t="array" ref="T15">IFERROR(_xlfn.STDEV.S(IF(TBLData3[[Athlete ]]=TBLData3[[#This Row],[Athlete ]],IF(TBLData3[Date]&lt;=TBLData3[[#This Row],[Date]],IF(TBLData3[Date]&gt;TBLData3[[#This Row],[Date]]-7,TBLData3[Total Load])))),"")</f>
        <v/>
      </c>
      <c r="U15" s="95" t="str">
        <f>IFERROR(TBLData3[[#This Row],[7 Day avg Load]]/TBLData3[[#This Row],[7 Day SD]],"")</f>
        <v/>
      </c>
      <c r="V15" s="95" t="str">
        <f>IFERROR(TBLData3[[#This Row],[7 Day Rolling Average]]*TBLData3[[#This Row],[Monotony]],"")</f>
        <v/>
      </c>
      <c r="W15" s="88"/>
      <c r="X15" s="88"/>
      <c r="AF15" s="8">
        <f t="shared" si="2"/>
        <v>43094</v>
      </c>
      <c r="AG15" s="3" t="s">
        <v>14</v>
      </c>
    </row>
    <row r="16" spans="1:33" ht="16.5" thickBot="1" x14ac:dyDescent="0.3">
      <c r="A16" s="58" t="str">
        <f t="shared" si="0"/>
        <v>Week 1</v>
      </c>
      <c r="B16" s="63">
        <v>43010</v>
      </c>
      <c r="C16" s="63" t="str">
        <f t="shared" si="1"/>
        <v>Mon</v>
      </c>
      <c r="D16" s="67" t="s">
        <v>201</v>
      </c>
      <c r="E16" s="61">
        <f>tblTL[[#This Row],[Total]]</f>
        <v>0</v>
      </c>
      <c r="F16" s="61">
        <f>AVERAGEIFS(TBLData3[Total Load],TBLData3[[Athlete ]],TBLData3[[#This Row],[Athlete ]],TBLData3[Date],"&lt;="&amp;TBLData3[[#This Row],[Date]],TBLData3[Date],"&gt;"&amp;TBLData3[[#This Row],[Date]]-7)</f>
        <v>0</v>
      </c>
      <c r="G16" s="65">
        <f>AVERAGEIFS(TBLData3[Total Load],TBLData3[[Athlete ]],TBLData3[[#This Row],[Athlete ]],TBLData3[Date],"&lt;="&amp;TBLData3[[#This Row],[Date]],TBLData3[Date],"&gt;"&amp;TBLData3[[#This Row],[Date]]-28)</f>
        <v>0</v>
      </c>
      <c r="H16" s="25">
        <f>SUMIFS(TBLData3[Total Load],TBLData3[[Athlete ]],TBLData3[[#This Row],[Athlete ]],TBLData3[Date],"&lt;="&amp;TBLData3[[#This Row],[Date]],TBLData3[Date],"&gt;"&amp;TBLData3[[#This Row],[Date]]-7)</f>
        <v>0</v>
      </c>
      <c r="I16" s="25">
        <f>IFERROR(SUMIFS(TBLData3[Total Load],TBLData3[[Athlete ]],TBLData3[[#This Row],[Athlete ]],TBLData3[Date],"&lt;="&amp;TBLData3[[#This Row],[Date]]-7,TBLData3[Date],"&gt;"&amp;TBLData3[[#This Row],[Date]]-14),"")</f>
        <v>0</v>
      </c>
      <c r="J16" s="25">
        <f>IFERROR(SUMIFS(TBLData3[Total Load],TBLData3[[Athlete ]],TBLData3[[#This Row],[Athlete ]],TBLData3[Date],"&lt;="&amp;TBLData3[[#This Row],[Date]]-14,TBLData3[Date],"&gt;"&amp;TBLData3[[#This Row],[Date]]-21),"")</f>
        <v>0</v>
      </c>
      <c r="K16" s="25">
        <f>IFERROR(SUMIFS(TBLData3[Total Load],TBLData3[[Athlete ]],TBLData3[[#This Row],[Athlete ]],TBLData3[Date],"&lt;="&amp;TBLData3[[#This Row],[Date]]-21,TBLData3[Date],"&gt;"&amp;TBLData3[[#This Row],[Date]]-28),"")</f>
        <v>0</v>
      </c>
      <c r="L16" s="25">
        <f>IFERROR(SUMIFS(TBLData3[Total Load],TBLData3[[Athlete ]],TBLData3[[#This Row],[Athlete ]],TBLData3[Date],"&lt;="&amp;TBLData3[[#This Row],[Date]]-28,TBLData3[Date],"&gt;"&amp;TBLData3[[#This Row],[Date]]-35),"")</f>
        <v>0</v>
      </c>
      <c r="M16" s="25">
        <f>IFERROR(AVERAGE(TBLData3[[#This Row],[Week -1 TL]:[Week -4 TL]]),"")</f>
        <v>0</v>
      </c>
      <c r="N16" s="93" t="str">
        <f>IFERROR(TBLData3[[#This Row],[7 Day Rolling Average]]/TBLData3[[#This Row],[28 Day Rolling Average]],"")</f>
        <v/>
      </c>
      <c r="O16" s="93" t="str">
        <f>IFERROR(TBLData3[[#This Row],[Week 0 TL]]/TBLData3[[#This Row],[Week -1 TL]],"")</f>
        <v/>
      </c>
      <c r="P16" s="26">
        <f>E16*$AA$3+((1-$AA$3)*TBLData3[[#This Row],[Total Load]])</f>
        <v>0</v>
      </c>
      <c r="Q16" s="27">
        <f>E16*$AA$4+((1-$AA$4)*TBLData3[[#This Row],[Total Load]])</f>
        <v>0</v>
      </c>
      <c r="R16" s="94" t="str">
        <f>IFERROR(TBLData3[[#This Row],[7 Day EWMA]]/TBLData3[[#This Row],[28 Day EWMA]],"")</f>
        <v/>
      </c>
      <c r="S16" s="94">
        <f>AVERAGEIFS(TBLData3[Total Load],TBLData3[[Athlete ]],TBLData3[[#This Row],[Athlete ]],TBLData3[Date],"&lt;="&amp;TBLData3[[#This Row],[Date]],TBLData3[Date],"&gt;"&amp;TBLData3[[#This Row],[Date]]-7)</f>
        <v>0</v>
      </c>
      <c r="T16" s="94" t="str">
        <f t="array" ref="T16">IFERROR(_xlfn.STDEV.S(IF(TBLData3[[Athlete ]]=TBLData3[[#This Row],[Athlete ]],IF(TBLData3[Date]&lt;=TBLData3[[#This Row],[Date]],IF(TBLData3[Date]&gt;TBLData3[[#This Row],[Date]]-7,TBLData3[Total Load])))),"")</f>
        <v/>
      </c>
      <c r="U16" s="95" t="str">
        <f>IFERROR(TBLData3[[#This Row],[7 Day avg Load]]/TBLData3[[#This Row],[7 Day SD]],"")</f>
        <v/>
      </c>
      <c r="V16" s="95" t="str">
        <f>IFERROR(TBLData3[[#This Row],[7 Day Rolling Average]]*TBLData3[[#This Row],[Monotony]],"")</f>
        <v/>
      </c>
      <c r="W16" s="88"/>
      <c r="X16" s="88"/>
      <c r="AF16" s="8">
        <f t="shared" si="2"/>
        <v>43101</v>
      </c>
      <c r="AG16" s="3" t="s">
        <v>15</v>
      </c>
    </row>
    <row r="17" spans="1:33" ht="16.5" thickBot="1" x14ac:dyDescent="0.3">
      <c r="A17" s="58" t="str">
        <f t="shared" si="0"/>
        <v>Week 1</v>
      </c>
      <c r="B17" s="63">
        <v>43010</v>
      </c>
      <c r="C17" s="63" t="str">
        <f t="shared" si="1"/>
        <v>Mon</v>
      </c>
      <c r="D17" s="67" t="s">
        <v>202</v>
      </c>
      <c r="E17" s="61">
        <f>tblTL[[#This Row],[Total]]</f>
        <v>0</v>
      </c>
      <c r="F17" s="61">
        <f>AVERAGEIFS(TBLData3[Total Load],TBLData3[[Athlete ]],TBLData3[[#This Row],[Athlete ]],TBLData3[Date],"&lt;="&amp;TBLData3[[#This Row],[Date]],TBLData3[Date],"&gt;"&amp;TBLData3[[#This Row],[Date]]-7)</f>
        <v>0</v>
      </c>
      <c r="G17" s="65">
        <f>AVERAGEIFS(TBLData3[Total Load],TBLData3[[Athlete ]],TBLData3[[#This Row],[Athlete ]],TBLData3[Date],"&lt;="&amp;TBLData3[[#This Row],[Date]],TBLData3[Date],"&gt;"&amp;TBLData3[[#This Row],[Date]]-28)</f>
        <v>0</v>
      </c>
      <c r="H17" s="25">
        <f>SUMIFS(TBLData3[Total Load],TBLData3[[Athlete ]],TBLData3[[#This Row],[Athlete ]],TBLData3[Date],"&lt;="&amp;TBLData3[[#This Row],[Date]],TBLData3[Date],"&gt;"&amp;TBLData3[[#This Row],[Date]]-7)</f>
        <v>0</v>
      </c>
      <c r="I17" s="25">
        <f>IFERROR(SUMIFS(TBLData3[Total Load],TBLData3[[Athlete ]],TBLData3[[#This Row],[Athlete ]],TBLData3[Date],"&lt;="&amp;TBLData3[[#This Row],[Date]]-7,TBLData3[Date],"&gt;"&amp;TBLData3[[#This Row],[Date]]-14),"")</f>
        <v>0</v>
      </c>
      <c r="J17" s="25">
        <f>IFERROR(SUMIFS(TBLData3[Total Load],TBLData3[[Athlete ]],TBLData3[[#This Row],[Athlete ]],TBLData3[Date],"&lt;="&amp;TBLData3[[#This Row],[Date]]-14,TBLData3[Date],"&gt;"&amp;TBLData3[[#This Row],[Date]]-21),"")</f>
        <v>0</v>
      </c>
      <c r="K17" s="25">
        <f>IFERROR(SUMIFS(TBLData3[Total Load],TBLData3[[Athlete ]],TBLData3[[#This Row],[Athlete ]],TBLData3[Date],"&lt;="&amp;TBLData3[[#This Row],[Date]]-21,TBLData3[Date],"&gt;"&amp;TBLData3[[#This Row],[Date]]-28),"")</f>
        <v>0</v>
      </c>
      <c r="L17" s="25">
        <f>IFERROR(SUMIFS(TBLData3[Total Load],TBLData3[[Athlete ]],TBLData3[[#This Row],[Athlete ]],TBLData3[Date],"&lt;="&amp;TBLData3[[#This Row],[Date]]-28,TBLData3[Date],"&gt;"&amp;TBLData3[[#This Row],[Date]]-35),"")</f>
        <v>0</v>
      </c>
      <c r="M17" s="25">
        <f>IFERROR(AVERAGE(TBLData3[[#This Row],[Week -1 TL]:[Week -4 TL]]),"")</f>
        <v>0</v>
      </c>
      <c r="N17" s="93" t="str">
        <f>IFERROR(TBLData3[[#This Row],[7 Day Rolling Average]]/TBLData3[[#This Row],[28 Day Rolling Average]],"")</f>
        <v/>
      </c>
      <c r="O17" s="93" t="str">
        <f>IFERROR(TBLData3[[#This Row],[Week 0 TL]]/TBLData3[[#This Row],[Week -1 TL]],"")</f>
        <v/>
      </c>
      <c r="P17" s="26">
        <f>E17*$AA$3+((1-$AA$3)*TBLData3[[#This Row],[Total Load]])</f>
        <v>0</v>
      </c>
      <c r="Q17" s="27">
        <f>E17*$AA$4+((1-$AA$4)*TBLData3[[#This Row],[Total Load]])</f>
        <v>0</v>
      </c>
      <c r="R17" s="94" t="str">
        <f>IFERROR(TBLData3[[#This Row],[7 Day EWMA]]/TBLData3[[#This Row],[28 Day EWMA]],"")</f>
        <v/>
      </c>
      <c r="S17" s="94">
        <f>AVERAGEIFS(TBLData3[Total Load],TBLData3[[Athlete ]],TBLData3[[#This Row],[Athlete ]],TBLData3[Date],"&lt;="&amp;TBLData3[[#This Row],[Date]],TBLData3[Date],"&gt;"&amp;TBLData3[[#This Row],[Date]]-7)</f>
        <v>0</v>
      </c>
      <c r="T17" s="94" t="str">
        <f t="array" ref="T17">IFERROR(_xlfn.STDEV.S(IF(TBLData3[[Athlete ]]=TBLData3[[#This Row],[Athlete ]],IF(TBLData3[Date]&lt;=TBLData3[[#This Row],[Date]],IF(TBLData3[Date]&gt;TBLData3[[#This Row],[Date]]-7,TBLData3[Total Load])))),"")</f>
        <v/>
      </c>
      <c r="U17" s="95" t="str">
        <f>IFERROR(TBLData3[[#This Row],[7 Day avg Load]]/TBLData3[[#This Row],[7 Day SD]],"")</f>
        <v/>
      </c>
      <c r="V17" s="95" t="str">
        <f>IFERROR(TBLData3[[#This Row],[7 Day Rolling Average]]*TBLData3[[#This Row],[Monotony]],"")</f>
        <v/>
      </c>
      <c r="W17" s="88"/>
      <c r="X17" s="88"/>
      <c r="AF17" s="8">
        <f t="shared" si="2"/>
        <v>43108</v>
      </c>
      <c r="AG17" s="3" t="s">
        <v>16</v>
      </c>
    </row>
    <row r="18" spans="1:33" ht="16.5" thickBot="1" x14ac:dyDescent="0.3">
      <c r="A18" s="58" t="str">
        <f t="shared" si="0"/>
        <v>Week 1</v>
      </c>
      <c r="B18" s="63">
        <v>43010</v>
      </c>
      <c r="C18" s="63" t="str">
        <f t="shared" si="1"/>
        <v>Mon</v>
      </c>
      <c r="D18" s="66" t="s">
        <v>203</v>
      </c>
      <c r="E18" s="61">
        <f>tblTL[[#This Row],[Total]]</f>
        <v>0</v>
      </c>
      <c r="F18" s="61">
        <f>AVERAGEIFS(TBLData3[Total Load],TBLData3[[Athlete ]],TBLData3[[#This Row],[Athlete ]],TBLData3[Date],"&lt;="&amp;TBLData3[[#This Row],[Date]],TBLData3[Date],"&gt;"&amp;TBLData3[[#This Row],[Date]]-7)</f>
        <v>0</v>
      </c>
      <c r="G18" s="65">
        <f>AVERAGEIFS(TBLData3[Total Load],TBLData3[[Athlete ]],TBLData3[[#This Row],[Athlete ]],TBLData3[Date],"&lt;="&amp;TBLData3[[#This Row],[Date]],TBLData3[Date],"&gt;"&amp;TBLData3[[#This Row],[Date]]-28)</f>
        <v>0</v>
      </c>
      <c r="H18" s="25">
        <f>SUMIFS(TBLData3[Total Load],TBLData3[[Athlete ]],TBLData3[[#This Row],[Athlete ]],TBLData3[Date],"&lt;="&amp;TBLData3[[#This Row],[Date]],TBLData3[Date],"&gt;"&amp;TBLData3[[#This Row],[Date]]-7)</f>
        <v>0</v>
      </c>
      <c r="I18" s="25">
        <f>IFERROR(SUMIFS(TBLData3[Total Load],TBLData3[[Athlete ]],TBLData3[[#This Row],[Athlete ]],TBLData3[Date],"&lt;="&amp;TBLData3[[#This Row],[Date]]-7,TBLData3[Date],"&gt;"&amp;TBLData3[[#This Row],[Date]]-14),"")</f>
        <v>0</v>
      </c>
      <c r="J18" s="25">
        <f>IFERROR(SUMIFS(TBLData3[Total Load],TBLData3[[Athlete ]],TBLData3[[#This Row],[Athlete ]],TBLData3[Date],"&lt;="&amp;TBLData3[[#This Row],[Date]]-14,TBLData3[Date],"&gt;"&amp;TBLData3[[#This Row],[Date]]-21),"")</f>
        <v>0</v>
      </c>
      <c r="K18" s="25">
        <f>IFERROR(SUMIFS(TBLData3[Total Load],TBLData3[[Athlete ]],TBLData3[[#This Row],[Athlete ]],TBLData3[Date],"&lt;="&amp;TBLData3[[#This Row],[Date]]-21,TBLData3[Date],"&gt;"&amp;TBLData3[[#This Row],[Date]]-28),"")</f>
        <v>0</v>
      </c>
      <c r="L18" s="25">
        <f>IFERROR(SUMIFS(TBLData3[Total Load],TBLData3[[Athlete ]],TBLData3[[#This Row],[Athlete ]],TBLData3[Date],"&lt;="&amp;TBLData3[[#This Row],[Date]]-28,TBLData3[Date],"&gt;"&amp;TBLData3[[#This Row],[Date]]-35),"")</f>
        <v>0</v>
      </c>
      <c r="M18" s="25">
        <f>IFERROR(AVERAGE(TBLData3[[#This Row],[Week -1 TL]:[Week -4 TL]]),"")</f>
        <v>0</v>
      </c>
      <c r="N18" s="93" t="str">
        <f>IFERROR(TBLData3[[#This Row],[7 Day Rolling Average]]/TBLData3[[#This Row],[28 Day Rolling Average]],"")</f>
        <v/>
      </c>
      <c r="O18" s="93" t="str">
        <f>IFERROR(TBLData3[[#This Row],[Week 0 TL]]/TBLData3[[#This Row],[Week -1 TL]],"")</f>
        <v/>
      </c>
      <c r="P18" s="26">
        <f>E18*$AA$3+((1-$AA$3)*TBLData3[[#This Row],[Total Load]])</f>
        <v>0</v>
      </c>
      <c r="Q18" s="27">
        <f>E18*$AA$4+((1-$AA$4)*TBLData3[[#This Row],[Total Load]])</f>
        <v>0</v>
      </c>
      <c r="R18" s="94" t="str">
        <f>IFERROR(TBLData3[[#This Row],[7 Day EWMA]]/TBLData3[[#This Row],[28 Day EWMA]],"")</f>
        <v/>
      </c>
      <c r="S18" s="94">
        <f>AVERAGEIFS(TBLData3[Total Load],TBLData3[[Athlete ]],TBLData3[[#This Row],[Athlete ]],TBLData3[Date],"&lt;="&amp;TBLData3[[#This Row],[Date]],TBLData3[Date],"&gt;"&amp;TBLData3[[#This Row],[Date]]-7)</f>
        <v>0</v>
      </c>
      <c r="T18" s="94" t="str">
        <f t="array" ref="T18">IFERROR(_xlfn.STDEV.S(IF(TBLData3[[Athlete ]]=TBLData3[[#This Row],[Athlete ]],IF(TBLData3[Date]&lt;=TBLData3[[#This Row],[Date]],IF(TBLData3[Date]&gt;TBLData3[[#This Row],[Date]]-7,TBLData3[Total Load])))),"")</f>
        <v/>
      </c>
      <c r="U18" s="95" t="str">
        <f>IFERROR(TBLData3[[#This Row],[7 Day avg Load]]/TBLData3[[#This Row],[7 Day SD]],"")</f>
        <v/>
      </c>
      <c r="V18" s="95" t="str">
        <f>IFERROR(TBLData3[[#This Row],[7 Day Rolling Average]]*TBLData3[[#This Row],[Monotony]],"")</f>
        <v/>
      </c>
      <c r="W18" s="88"/>
      <c r="X18" s="88"/>
      <c r="AF18" s="8">
        <f t="shared" si="2"/>
        <v>43115</v>
      </c>
      <c r="AG18" s="3" t="s">
        <v>17</v>
      </c>
    </row>
    <row r="19" spans="1:33" ht="16.5" thickBot="1" x14ac:dyDescent="0.3">
      <c r="A19" s="58" t="str">
        <f t="shared" si="0"/>
        <v>Week 1</v>
      </c>
      <c r="B19" s="63">
        <v>43010</v>
      </c>
      <c r="C19" s="63" t="str">
        <f t="shared" si="1"/>
        <v>Mon</v>
      </c>
      <c r="D19" s="66" t="s">
        <v>204</v>
      </c>
      <c r="E19" s="61">
        <f>tblTL[[#This Row],[Total]]</f>
        <v>0</v>
      </c>
      <c r="F19" s="61">
        <f>AVERAGEIFS(TBLData3[Total Load],TBLData3[[Athlete ]],TBLData3[[#This Row],[Athlete ]],TBLData3[Date],"&lt;="&amp;TBLData3[[#This Row],[Date]],TBLData3[Date],"&gt;"&amp;TBLData3[[#This Row],[Date]]-7)</f>
        <v>0</v>
      </c>
      <c r="G19" s="65">
        <f>AVERAGEIFS(TBLData3[Total Load],TBLData3[[Athlete ]],TBLData3[[#This Row],[Athlete ]],TBLData3[Date],"&lt;="&amp;TBLData3[[#This Row],[Date]],TBLData3[Date],"&gt;"&amp;TBLData3[[#This Row],[Date]]-28)</f>
        <v>0</v>
      </c>
      <c r="H19" s="25">
        <f>SUMIFS(TBLData3[Total Load],TBLData3[[Athlete ]],TBLData3[[#This Row],[Athlete ]],TBLData3[Date],"&lt;="&amp;TBLData3[[#This Row],[Date]],TBLData3[Date],"&gt;"&amp;TBLData3[[#This Row],[Date]]-7)</f>
        <v>0</v>
      </c>
      <c r="I19" s="25">
        <f>IFERROR(SUMIFS(TBLData3[Total Load],TBLData3[[Athlete ]],TBLData3[[#This Row],[Athlete ]],TBLData3[Date],"&lt;="&amp;TBLData3[[#This Row],[Date]]-7,TBLData3[Date],"&gt;"&amp;TBLData3[[#This Row],[Date]]-14),"")</f>
        <v>0</v>
      </c>
      <c r="J19" s="25">
        <f>IFERROR(SUMIFS(TBLData3[Total Load],TBLData3[[Athlete ]],TBLData3[[#This Row],[Athlete ]],TBLData3[Date],"&lt;="&amp;TBLData3[[#This Row],[Date]]-14,TBLData3[Date],"&gt;"&amp;TBLData3[[#This Row],[Date]]-21),"")</f>
        <v>0</v>
      </c>
      <c r="K19" s="25">
        <f>IFERROR(SUMIFS(TBLData3[Total Load],TBLData3[[Athlete ]],TBLData3[[#This Row],[Athlete ]],TBLData3[Date],"&lt;="&amp;TBLData3[[#This Row],[Date]]-21,TBLData3[Date],"&gt;"&amp;TBLData3[[#This Row],[Date]]-28),"")</f>
        <v>0</v>
      </c>
      <c r="L19" s="25">
        <f>IFERROR(SUMIFS(TBLData3[Total Load],TBLData3[[Athlete ]],TBLData3[[#This Row],[Athlete ]],TBLData3[Date],"&lt;="&amp;TBLData3[[#This Row],[Date]]-28,TBLData3[Date],"&gt;"&amp;TBLData3[[#This Row],[Date]]-35),"")</f>
        <v>0</v>
      </c>
      <c r="M19" s="25">
        <f>IFERROR(AVERAGE(TBLData3[[#This Row],[Week -1 TL]:[Week -4 TL]]),"")</f>
        <v>0</v>
      </c>
      <c r="N19" s="93" t="str">
        <f>IFERROR(TBLData3[[#This Row],[7 Day Rolling Average]]/TBLData3[[#This Row],[28 Day Rolling Average]],"")</f>
        <v/>
      </c>
      <c r="O19" s="93" t="str">
        <f>IFERROR(TBLData3[[#This Row],[Week 0 TL]]/TBLData3[[#This Row],[Week -1 TL]],"")</f>
        <v/>
      </c>
      <c r="P19" s="26">
        <f>E19*$AA$3+((1-$AA$3)*TBLData3[[#This Row],[Total Load]])</f>
        <v>0</v>
      </c>
      <c r="Q19" s="27">
        <f>E19*$AA$4+((1-$AA$4)*TBLData3[[#This Row],[Total Load]])</f>
        <v>0</v>
      </c>
      <c r="R19" s="94" t="str">
        <f>IFERROR(TBLData3[[#This Row],[7 Day EWMA]]/TBLData3[[#This Row],[28 Day EWMA]],"")</f>
        <v/>
      </c>
      <c r="S19" s="94">
        <f>AVERAGEIFS(TBLData3[Total Load],TBLData3[[Athlete ]],TBLData3[[#This Row],[Athlete ]],TBLData3[Date],"&lt;="&amp;TBLData3[[#This Row],[Date]],TBLData3[Date],"&gt;"&amp;TBLData3[[#This Row],[Date]]-7)</f>
        <v>0</v>
      </c>
      <c r="T19" s="94" t="str">
        <f t="array" ref="T19">IFERROR(_xlfn.STDEV.S(IF(TBLData3[[Athlete ]]=TBLData3[[#This Row],[Athlete ]],IF(TBLData3[Date]&lt;=TBLData3[[#This Row],[Date]],IF(TBLData3[Date]&gt;TBLData3[[#This Row],[Date]]-7,TBLData3[Total Load])))),"")</f>
        <v/>
      </c>
      <c r="U19" s="95" t="str">
        <f>IFERROR(TBLData3[[#This Row],[7 Day avg Load]]/TBLData3[[#This Row],[7 Day SD]],"")</f>
        <v/>
      </c>
      <c r="V19" s="95" t="str">
        <f>IFERROR(TBLData3[[#This Row],[7 Day Rolling Average]]*TBLData3[[#This Row],[Monotony]],"")</f>
        <v/>
      </c>
      <c r="W19" s="88"/>
      <c r="X19" s="88"/>
      <c r="AF19" s="8">
        <f t="shared" si="2"/>
        <v>43122</v>
      </c>
      <c r="AG19" s="3" t="s">
        <v>18</v>
      </c>
    </row>
    <row r="20" spans="1:33" ht="16.5" thickBot="1" x14ac:dyDescent="0.3">
      <c r="A20" s="58" t="str">
        <f t="shared" si="0"/>
        <v>Week 1</v>
      </c>
      <c r="B20" s="63">
        <v>43010</v>
      </c>
      <c r="C20" s="63" t="str">
        <f t="shared" si="1"/>
        <v>Mon</v>
      </c>
      <c r="D20" s="64" t="s">
        <v>205</v>
      </c>
      <c r="E20" s="61">
        <f>tblTL[[#This Row],[Total]]</f>
        <v>0</v>
      </c>
      <c r="F20" s="61">
        <f>AVERAGEIFS(TBLData3[Total Load],TBLData3[[Athlete ]],TBLData3[[#This Row],[Athlete ]],TBLData3[Date],"&lt;="&amp;TBLData3[[#This Row],[Date]],TBLData3[Date],"&gt;"&amp;TBLData3[[#This Row],[Date]]-7)</f>
        <v>0</v>
      </c>
      <c r="G20" s="65">
        <f>AVERAGEIFS(TBLData3[Total Load],TBLData3[[Athlete ]],TBLData3[[#This Row],[Athlete ]],TBLData3[Date],"&lt;="&amp;TBLData3[[#This Row],[Date]],TBLData3[Date],"&gt;"&amp;TBLData3[[#This Row],[Date]]-28)</f>
        <v>0</v>
      </c>
      <c r="H20" s="25">
        <f>SUMIFS(TBLData3[Total Load],TBLData3[[Athlete ]],TBLData3[[#This Row],[Athlete ]],TBLData3[Date],"&lt;="&amp;TBLData3[[#This Row],[Date]],TBLData3[Date],"&gt;"&amp;TBLData3[[#This Row],[Date]]-7)</f>
        <v>0</v>
      </c>
      <c r="I20" s="25">
        <f>IFERROR(SUMIFS(TBLData3[Total Load],TBLData3[[Athlete ]],TBLData3[[#This Row],[Athlete ]],TBLData3[Date],"&lt;="&amp;TBLData3[[#This Row],[Date]]-7,TBLData3[Date],"&gt;"&amp;TBLData3[[#This Row],[Date]]-14),"")</f>
        <v>0</v>
      </c>
      <c r="J20" s="25">
        <f>IFERROR(SUMIFS(TBLData3[Total Load],TBLData3[[Athlete ]],TBLData3[[#This Row],[Athlete ]],TBLData3[Date],"&lt;="&amp;TBLData3[[#This Row],[Date]]-14,TBLData3[Date],"&gt;"&amp;TBLData3[[#This Row],[Date]]-21),"")</f>
        <v>0</v>
      </c>
      <c r="K20" s="25">
        <f>IFERROR(SUMIFS(TBLData3[Total Load],TBLData3[[Athlete ]],TBLData3[[#This Row],[Athlete ]],TBLData3[Date],"&lt;="&amp;TBLData3[[#This Row],[Date]]-21,TBLData3[Date],"&gt;"&amp;TBLData3[[#This Row],[Date]]-28),"")</f>
        <v>0</v>
      </c>
      <c r="L20" s="25">
        <f>IFERROR(SUMIFS(TBLData3[Total Load],TBLData3[[Athlete ]],TBLData3[[#This Row],[Athlete ]],TBLData3[Date],"&lt;="&amp;TBLData3[[#This Row],[Date]]-28,TBLData3[Date],"&gt;"&amp;TBLData3[[#This Row],[Date]]-35),"")</f>
        <v>0</v>
      </c>
      <c r="M20" s="25">
        <f>IFERROR(AVERAGE(TBLData3[[#This Row],[Week -1 TL]:[Week -4 TL]]),"")</f>
        <v>0</v>
      </c>
      <c r="N20" s="93" t="str">
        <f>IFERROR(TBLData3[[#This Row],[7 Day Rolling Average]]/TBLData3[[#This Row],[28 Day Rolling Average]],"")</f>
        <v/>
      </c>
      <c r="O20" s="93" t="str">
        <f>IFERROR(TBLData3[[#This Row],[Week 0 TL]]/TBLData3[[#This Row],[Week -1 TL]],"")</f>
        <v/>
      </c>
      <c r="P20" s="26">
        <f>E20*$AA$3+((1-$AA$3)*TBLData3[[#This Row],[Total Load]])</f>
        <v>0</v>
      </c>
      <c r="Q20" s="27">
        <f>E20*$AA$4+((1-$AA$4)*TBLData3[[#This Row],[Total Load]])</f>
        <v>0</v>
      </c>
      <c r="R20" s="94" t="str">
        <f>IFERROR(TBLData3[[#This Row],[7 Day EWMA]]/TBLData3[[#This Row],[28 Day EWMA]],"")</f>
        <v/>
      </c>
      <c r="S20" s="94">
        <f>AVERAGEIFS(TBLData3[Total Load],TBLData3[[Athlete ]],TBLData3[[#This Row],[Athlete ]],TBLData3[Date],"&lt;="&amp;TBLData3[[#This Row],[Date]],TBLData3[Date],"&gt;"&amp;TBLData3[[#This Row],[Date]]-7)</f>
        <v>0</v>
      </c>
      <c r="T20" s="94" t="str">
        <f t="array" ref="T20">IFERROR(_xlfn.STDEV.S(IF(TBLData3[[Athlete ]]=TBLData3[[#This Row],[Athlete ]],IF(TBLData3[Date]&lt;=TBLData3[[#This Row],[Date]],IF(TBLData3[Date]&gt;TBLData3[[#This Row],[Date]]-7,TBLData3[Total Load])))),"")</f>
        <v/>
      </c>
      <c r="U20" s="95" t="str">
        <f>IFERROR(TBLData3[[#This Row],[7 Day avg Load]]/TBLData3[[#This Row],[7 Day SD]],"")</f>
        <v/>
      </c>
      <c r="V20" s="95" t="str">
        <f>IFERROR(TBLData3[[#This Row],[7 Day Rolling Average]]*TBLData3[[#This Row],[Monotony]],"")</f>
        <v/>
      </c>
      <c r="W20" s="88"/>
      <c r="X20" s="88"/>
      <c r="AF20" s="8">
        <f t="shared" si="2"/>
        <v>43129</v>
      </c>
      <c r="AG20" s="3" t="s">
        <v>19</v>
      </c>
    </row>
    <row r="21" spans="1:33" ht="16.5" thickBot="1" x14ac:dyDescent="0.3">
      <c r="A21" s="58" t="str">
        <f t="shared" si="0"/>
        <v>Week 1</v>
      </c>
      <c r="B21" s="63">
        <v>43010</v>
      </c>
      <c r="C21" s="63" t="str">
        <f t="shared" si="1"/>
        <v>Mon</v>
      </c>
      <c r="D21" s="64" t="s">
        <v>206</v>
      </c>
      <c r="E21" s="61">
        <f>tblTL[[#This Row],[Total]]</f>
        <v>0</v>
      </c>
      <c r="F21" s="61">
        <f>AVERAGEIFS(TBLData3[Total Load],TBLData3[[Athlete ]],TBLData3[[#This Row],[Athlete ]],TBLData3[Date],"&lt;="&amp;TBLData3[[#This Row],[Date]],TBLData3[Date],"&gt;"&amp;TBLData3[[#This Row],[Date]]-7)</f>
        <v>0</v>
      </c>
      <c r="G21" s="65">
        <f>AVERAGEIFS(TBLData3[Total Load],TBLData3[[Athlete ]],TBLData3[[#This Row],[Athlete ]],TBLData3[Date],"&lt;="&amp;TBLData3[[#This Row],[Date]],TBLData3[Date],"&gt;"&amp;TBLData3[[#This Row],[Date]]-28)</f>
        <v>0</v>
      </c>
      <c r="H21" s="25">
        <f>SUMIFS(TBLData3[Total Load],TBLData3[[Athlete ]],TBLData3[[#This Row],[Athlete ]],TBLData3[Date],"&lt;="&amp;TBLData3[[#This Row],[Date]],TBLData3[Date],"&gt;"&amp;TBLData3[[#This Row],[Date]]-7)</f>
        <v>0</v>
      </c>
      <c r="I21" s="25">
        <f>IFERROR(SUMIFS(TBLData3[Total Load],TBLData3[[Athlete ]],TBLData3[[#This Row],[Athlete ]],TBLData3[Date],"&lt;="&amp;TBLData3[[#This Row],[Date]]-7,TBLData3[Date],"&gt;"&amp;TBLData3[[#This Row],[Date]]-14),"")</f>
        <v>0</v>
      </c>
      <c r="J21" s="25">
        <f>IFERROR(SUMIFS(TBLData3[Total Load],TBLData3[[Athlete ]],TBLData3[[#This Row],[Athlete ]],TBLData3[Date],"&lt;="&amp;TBLData3[[#This Row],[Date]]-14,TBLData3[Date],"&gt;"&amp;TBLData3[[#This Row],[Date]]-21),"")</f>
        <v>0</v>
      </c>
      <c r="K21" s="25">
        <f>IFERROR(SUMIFS(TBLData3[Total Load],TBLData3[[Athlete ]],TBLData3[[#This Row],[Athlete ]],TBLData3[Date],"&lt;="&amp;TBLData3[[#This Row],[Date]]-21,TBLData3[Date],"&gt;"&amp;TBLData3[[#This Row],[Date]]-28),"")</f>
        <v>0</v>
      </c>
      <c r="L21" s="25">
        <f>IFERROR(SUMIFS(TBLData3[Total Load],TBLData3[[Athlete ]],TBLData3[[#This Row],[Athlete ]],TBLData3[Date],"&lt;="&amp;TBLData3[[#This Row],[Date]]-28,TBLData3[Date],"&gt;"&amp;TBLData3[[#This Row],[Date]]-35),"")</f>
        <v>0</v>
      </c>
      <c r="M21" s="25">
        <f>IFERROR(AVERAGE(TBLData3[[#This Row],[Week -1 TL]:[Week -4 TL]]),"")</f>
        <v>0</v>
      </c>
      <c r="N21" s="93" t="str">
        <f>IFERROR(TBLData3[[#This Row],[7 Day Rolling Average]]/TBLData3[[#This Row],[28 Day Rolling Average]],"")</f>
        <v/>
      </c>
      <c r="O21" s="93" t="str">
        <f>IFERROR(TBLData3[[#This Row],[Week 0 TL]]/TBLData3[[#This Row],[Week -1 TL]],"")</f>
        <v/>
      </c>
      <c r="P21" s="26">
        <f>E21*$AA$3+((1-$AA$3)*TBLData3[[#This Row],[Total Load]])</f>
        <v>0</v>
      </c>
      <c r="Q21" s="27">
        <f>E21*$AA$4+((1-$AA$4)*TBLData3[[#This Row],[Total Load]])</f>
        <v>0</v>
      </c>
      <c r="R21" s="94" t="str">
        <f>IFERROR(TBLData3[[#This Row],[7 Day EWMA]]/TBLData3[[#This Row],[28 Day EWMA]],"")</f>
        <v/>
      </c>
      <c r="S21" s="94">
        <f>AVERAGEIFS(TBLData3[Total Load],TBLData3[[Athlete ]],TBLData3[[#This Row],[Athlete ]],TBLData3[Date],"&lt;="&amp;TBLData3[[#This Row],[Date]],TBLData3[Date],"&gt;"&amp;TBLData3[[#This Row],[Date]]-7)</f>
        <v>0</v>
      </c>
      <c r="T21" s="94" t="str">
        <f t="array" ref="T21">IFERROR(_xlfn.STDEV.S(IF(TBLData3[[Athlete ]]=TBLData3[[#This Row],[Athlete ]],IF(TBLData3[Date]&lt;=TBLData3[[#This Row],[Date]],IF(TBLData3[Date]&gt;TBLData3[[#This Row],[Date]]-7,TBLData3[Total Load])))),"")</f>
        <v/>
      </c>
      <c r="U21" s="95" t="str">
        <f>IFERROR(TBLData3[[#This Row],[7 Day avg Load]]/TBLData3[[#This Row],[7 Day SD]],"")</f>
        <v/>
      </c>
      <c r="V21" s="95" t="str">
        <f>IFERROR(TBLData3[[#This Row],[7 Day Rolling Average]]*TBLData3[[#This Row],[Monotony]],"")</f>
        <v/>
      </c>
      <c r="W21" s="88"/>
      <c r="X21" s="88"/>
      <c r="AF21" s="8">
        <f t="shared" si="2"/>
        <v>43136</v>
      </c>
      <c r="AG21" s="3" t="s">
        <v>20</v>
      </c>
    </row>
    <row r="22" spans="1:33" ht="16.5" thickBot="1" x14ac:dyDescent="0.3">
      <c r="A22" s="58" t="str">
        <f t="shared" si="0"/>
        <v>Week 1</v>
      </c>
      <c r="B22" s="63">
        <v>43010</v>
      </c>
      <c r="C22" s="63" t="str">
        <f t="shared" si="1"/>
        <v>Mon</v>
      </c>
      <c r="D22" s="64" t="s">
        <v>207</v>
      </c>
      <c r="E22" s="61">
        <f>tblTL[[#This Row],[Total]]</f>
        <v>0</v>
      </c>
      <c r="F22" s="61">
        <f>AVERAGEIFS(TBLData3[Total Load],TBLData3[[Athlete ]],TBLData3[[#This Row],[Athlete ]],TBLData3[Date],"&lt;="&amp;TBLData3[[#This Row],[Date]],TBLData3[Date],"&gt;"&amp;TBLData3[[#This Row],[Date]]-7)</f>
        <v>0</v>
      </c>
      <c r="G22" s="65">
        <f>AVERAGEIFS(TBLData3[Total Load],TBLData3[[Athlete ]],TBLData3[[#This Row],[Athlete ]],TBLData3[Date],"&lt;="&amp;TBLData3[[#This Row],[Date]],TBLData3[Date],"&gt;"&amp;TBLData3[[#This Row],[Date]]-28)</f>
        <v>0</v>
      </c>
      <c r="H22" s="25">
        <f>SUMIFS(TBLData3[Total Load],TBLData3[[Athlete ]],TBLData3[[#This Row],[Athlete ]],TBLData3[Date],"&lt;="&amp;TBLData3[[#This Row],[Date]],TBLData3[Date],"&gt;"&amp;TBLData3[[#This Row],[Date]]-7)</f>
        <v>0</v>
      </c>
      <c r="I22" s="25">
        <f>IFERROR(SUMIFS(TBLData3[Total Load],TBLData3[[Athlete ]],TBLData3[[#This Row],[Athlete ]],TBLData3[Date],"&lt;="&amp;TBLData3[[#This Row],[Date]]-7,TBLData3[Date],"&gt;"&amp;TBLData3[[#This Row],[Date]]-14),"")</f>
        <v>0</v>
      </c>
      <c r="J22" s="25">
        <f>IFERROR(SUMIFS(TBLData3[Total Load],TBLData3[[Athlete ]],TBLData3[[#This Row],[Athlete ]],TBLData3[Date],"&lt;="&amp;TBLData3[[#This Row],[Date]]-14,TBLData3[Date],"&gt;"&amp;TBLData3[[#This Row],[Date]]-21),"")</f>
        <v>0</v>
      </c>
      <c r="K22" s="25">
        <f>IFERROR(SUMIFS(TBLData3[Total Load],TBLData3[[Athlete ]],TBLData3[[#This Row],[Athlete ]],TBLData3[Date],"&lt;="&amp;TBLData3[[#This Row],[Date]]-21,TBLData3[Date],"&gt;"&amp;TBLData3[[#This Row],[Date]]-28),"")</f>
        <v>0</v>
      </c>
      <c r="L22" s="25">
        <f>IFERROR(SUMIFS(TBLData3[Total Load],TBLData3[[Athlete ]],TBLData3[[#This Row],[Athlete ]],TBLData3[Date],"&lt;="&amp;TBLData3[[#This Row],[Date]]-28,TBLData3[Date],"&gt;"&amp;TBLData3[[#This Row],[Date]]-35),"")</f>
        <v>0</v>
      </c>
      <c r="M22" s="25">
        <f>IFERROR(AVERAGE(TBLData3[[#This Row],[Week -1 TL]:[Week -4 TL]]),"")</f>
        <v>0</v>
      </c>
      <c r="N22" s="93" t="str">
        <f>IFERROR(TBLData3[[#This Row],[7 Day Rolling Average]]/TBLData3[[#This Row],[28 Day Rolling Average]],"")</f>
        <v/>
      </c>
      <c r="O22" s="93" t="str">
        <f>IFERROR(TBLData3[[#This Row],[Week 0 TL]]/TBLData3[[#This Row],[Week -1 TL]],"")</f>
        <v/>
      </c>
      <c r="P22" s="26">
        <f>E22*$AA$3+((1-$AA$3)*TBLData3[[#This Row],[Total Load]])</f>
        <v>0</v>
      </c>
      <c r="Q22" s="27">
        <f>E22*$AA$4+((1-$AA$4)*TBLData3[[#This Row],[Total Load]])</f>
        <v>0</v>
      </c>
      <c r="R22" s="94" t="str">
        <f>IFERROR(TBLData3[[#This Row],[7 Day EWMA]]/TBLData3[[#This Row],[28 Day EWMA]],"")</f>
        <v/>
      </c>
      <c r="S22" s="94">
        <f>AVERAGEIFS(TBLData3[Total Load],TBLData3[[Athlete ]],TBLData3[[#This Row],[Athlete ]],TBLData3[Date],"&lt;="&amp;TBLData3[[#This Row],[Date]],TBLData3[Date],"&gt;"&amp;TBLData3[[#This Row],[Date]]-7)</f>
        <v>0</v>
      </c>
      <c r="T22" s="94" t="str">
        <f t="array" ref="T22">IFERROR(_xlfn.STDEV.S(IF(TBLData3[[Athlete ]]=TBLData3[[#This Row],[Athlete ]],IF(TBLData3[Date]&lt;=TBLData3[[#This Row],[Date]],IF(TBLData3[Date]&gt;TBLData3[[#This Row],[Date]]-7,TBLData3[Total Load])))),"")</f>
        <v/>
      </c>
      <c r="U22" s="95" t="str">
        <f>IFERROR(TBLData3[[#This Row],[7 Day avg Load]]/TBLData3[[#This Row],[7 Day SD]],"")</f>
        <v/>
      </c>
      <c r="V22" s="95" t="str">
        <f>IFERROR(TBLData3[[#This Row],[7 Day Rolling Average]]*TBLData3[[#This Row],[Monotony]],"")</f>
        <v/>
      </c>
      <c r="W22" s="88"/>
      <c r="X22" s="88"/>
      <c r="AF22" s="8">
        <f t="shared" si="2"/>
        <v>43143</v>
      </c>
      <c r="AG22" s="3" t="s">
        <v>21</v>
      </c>
    </row>
    <row r="23" spans="1:33" ht="16.5" thickBot="1" x14ac:dyDescent="0.3">
      <c r="A23" s="58" t="str">
        <f t="shared" si="0"/>
        <v>Week 1</v>
      </c>
      <c r="B23" s="63">
        <v>43010</v>
      </c>
      <c r="C23" s="63" t="str">
        <f t="shared" si="1"/>
        <v>Mon</v>
      </c>
      <c r="D23" s="67" t="s">
        <v>208</v>
      </c>
      <c r="E23" s="61">
        <f>tblTL[[#This Row],[Total]]</f>
        <v>0</v>
      </c>
      <c r="F23" s="61">
        <f>AVERAGEIFS(TBLData3[Total Load],TBLData3[[Athlete ]],TBLData3[[#This Row],[Athlete ]],TBLData3[Date],"&lt;="&amp;TBLData3[[#This Row],[Date]],TBLData3[Date],"&gt;"&amp;TBLData3[[#This Row],[Date]]-7)</f>
        <v>0</v>
      </c>
      <c r="G23" s="65">
        <f>AVERAGEIFS(TBLData3[Total Load],TBLData3[[Athlete ]],TBLData3[[#This Row],[Athlete ]],TBLData3[Date],"&lt;="&amp;TBLData3[[#This Row],[Date]],TBLData3[Date],"&gt;"&amp;TBLData3[[#This Row],[Date]]-28)</f>
        <v>0</v>
      </c>
      <c r="H23" s="25">
        <f>SUMIFS(TBLData3[Total Load],TBLData3[[Athlete ]],TBLData3[[#This Row],[Athlete ]],TBLData3[Date],"&lt;="&amp;TBLData3[[#This Row],[Date]],TBLData3[Date],"&gt;"&amp;TBLData3[[#This Row],[Date]]-7)</f>
        <v>0</v>
      </c>
      <c r="I23" s="25">
        <f>IFERROR(SUMIFS(TBLData3[Total Load],TBLData3[[Athlete ]],TBLData3[[#This Row],[Athlete ]],TBLData3[Date],"&lt;="&amp;TBLData3[[#This Row],[Date]]-7,TBLData3[Date],"&gt;"&amp;TBLData3[[#This Row],[Date]]-14),"")</f>
        <v>0</v>
      </c>
      <c r="J23" s="25">
        <f>IFERROR(SUMIFS(TBLData3[Total Load],TBLData3[[Athlete ]],TBLData3[[#This Row],[Athlete ]],TBLData3[Date],"&lt;="&amp;TBLData3[[#This Row],[Date]]-14,TBLData3[Date],"&gt;"&amp;TBLData3[[#This Row],[Date]]-21),"")</f>
        <v>0</v>
      </c>
      <c r="K23" s="25">
        <f>IFERROR(SUMIFS(TBLData3[Total Load],TBLData3[[Athlete ]],TBLData3[[#This Row],[Athlete ]],TBLData3[Date],"&lt;="&amp;TBLData3[[#This Row],[Date]]-21,TBLData3[Date],"&gt;"&amp;TBLData3[[#This Row],[Date]]-28),"")</f>
        <v>0</v>
      </c>
      <c r="L23" s="25">
        <f>IFERROR(SUMIFS(TBLData3[Total Load],TBLData3[[Athlete ]],TBLData3[[#This Row],[Athlete ]],TBLData3[Date],"&lt;="&amp;TBLData3[[#This Row],[Date]]-28,TBLData3[Date],"&gt;"&amp;TBLData3[[#This Row],[Date]]-35),"")</f>
        <v>0</v>
      </c>
      <c r="M23" s="25">
        <f>IFERROR(AVERAGE(TBLData3[[#This Row],[Week -1 TL]:[Week -4 TL]]),"")</f>
        <v>0</v>
      </c>
      <c r="N23" s="93" t="str">
        <f>IFERROR(TBLData3[[#This Row],[7 Day Rolling Average]]/TBLData3[[#This Row],[28 Day Rolling Average]],"")</f>
        <v/>
      </c>
      <c r="O23" s="93" t="str">
        <f>IFERROR(TBLData3[[#This Row],[Week 0 TL]]/TBLData3[[#This Row],[Week -1 TL]],"")</f>
        <v/>
      </c>
      <c r="P23" s="26">
        <f>E23*$AA$3+((1-$AA$3)*TBLData3[[#This Row],[Total Load]])</f>
        <v>0</v>
      </c>
      <c r="Q23" s="27">
        <f>E23*$AA$4+((1-$AA$4)*TBLData3[[#This Row],[Total Load]])</f>
        <v>0</v>
      </c>
      <c r="R23" s="94" t="str">
        <f>IFERROR(TBLData3[[#This Row],[7 Day EWMA]]/TBLData3[[#This Row],[28 Day EWMA]],"")</f>
        <v/>
      </c>
      <c r="S23" s="94">
        <f>AVERAGEIFS(TBLData3[Total Load],TBLData3[[Athlete ]],TBLData3[[#This Row],[Athlete ]],TBLData3[Date],"&lt;="&amp;TBLData3[[#This Row],[Date]],TBLData3[Date],"&gt;"&amp;TBLData3[[#This Row],[Date]]-7)</f>
        <v>0</v>
      </c>
      <c r="T23" s="94" t="str">
        <f t="array" ref="T23">IFERROR(_xlfn.STDEV.S(IF(TBLData3[[Athlete ]]=TBLData3[[#This Row],[Athlete ]],IF(TBLData3[Date]&lt;=TBLData3[[#This Row],[Date]],IF(TBLData3[Date]&gt;TBLData3[[#This Row],[Date]]-7,TBLData3[Total Load])))),"")</f>
        <v/>
      </c>
      <c r="U23" s="95" t="str">
        <f>IFERROR(TBLData3[[#This Row],[7 Day avg Load]]/TBLData3[[#This Row],[7 Day SD]],"")</f>
        <v/>
      </c>
      <c r="V23" s="95" t="str">
        <f>IFERROR(TBLData3[[#This Row],[7 Day Rolling Average]]*TBLData3[[#This Row],[Monotony]],"")</f>
        <v/>
      </c>
      <c r="W23" s="88"/>
      <c r="X23" s="88"/>
      <c r="AF23" s="8">
        <f t="shared" si="2"/>
        <v>43150</v>
      </c>
      <c r="AG23" s="3" t="s">
        <v>22</v>
      </c>
    </row>
    <row r="24" spans="1:33" ht="16.5" thickBot="1" x14ac:dyDescent="0.3">
      <c r="A24" s="58" t="str">
        <f t="shared" si="0"/>
        <v>Week 1</v>
      </c>
      <c r="B24" s="59">
        <v>43011</v>
      </c>
      <c r="C24" s="59" t="str">
        <f t="shared" si="1"/>
        <v>Tue</v>
      </c>
      <c r="D24" s="68" t="s">
        <v>215</v>
      </c>
      <c r="E24" s="61">
        <f>tblTL[[#This Row],[Total]]</f>
        <v>0</v>
      </c>
      <c r="F24" s="61">
        <f>AVERAGEIFS(TBLData3[Total Load],TBLData3[[Athlete ]],TBLData3[[#This Row],[Athlete ]],TBLData3[Date],"&lt;="&amp;TBLData3[[#This Row],[Date]],TBLData3[Date],"&gt;"&amp;TBLData3[[#This Row],[Date]]-7)</f>
        <v>0</v>
      </c>
      <c r="G24" s="65">
        <f>AVERAGEIFS(TBLData3[Total Load],TBLData3[[Athlete ]],TBLData3[[#This Row],[Athlete ]],TBLData3[Date],"&lt;="&amp;TBLData3[[#This Row],[Date]],TBLData3[Date],"&gt;"&amp;TBLData3[[#This Row],[Date]]-28)</f>
        <v>0</v>
      </c>
      <c r="H24" s="25">
        <f>SUMIFS(TBLData3[Total Load],TBLData3[[Athlete ]],TBLData3[[#This Row],[Athlete ]],TBLData3[Date],"&lt;="&amp;TBLData3[[#This Row],[Date]],TBLData3[Date],"&gt;"&amp;TBLData3[[#This Row],[Date]]-7)</f>
        <v>0</v>
      </c>
      <c r="I24" s="25">
        <f>IFERROR(SUMIFS(TBLData3[Total Load],TBLData3[[Athlete ]],TBLData3[[#This Row],[Athlete ]],TBLData3[Date],"&lt;="&amp;TBLData3[[#This Row],[Date]]-7,TBLData3[Date],"&gt;"&amp;TBLData3[[#This Row],[Date]]-14),"")</f>
        <v>0</v>
      </c>
      <c r="J24" s="25">
        <f>IFERROR(SUMIFS(TBLData3[Total Load],TBLData3[[Athlete ]],TBLData3[[#This Row],[Athlete ]],TBLData3[Date],"&lt;="&amp;TBLData3[[#This Row],[Date]]-14,TBLData3[Date],"&gt;"&amp;TBLData3[[#This Row],[Date]]-21),"")</f>
        <v>0</v>
      </c>
      <c r="K24" s="25">
        <f>IFERROR(SUMIFS(TBLData3[Total Load],TBLData3[[Athlete ]],TBLData3[[#This Row],[Athlete ]],TBLData3[Date],"&lt;="&amp;TBLData3[[#This Row],[Date]]-21,TBLData3[Date],"&gt;"&amp;TBLData3[[#This Row],[Date]]-28),"")</f>
        <v>0</v>
      </c>
      <c r="L24" s="25">
        <f>IFERROR(SUMIFS(TBLData3[Total Load],TBLData3[[Athlete ]],TBLData3[[#This Row],[Athlete ]],TBLData3[Date],"&lt;="&amp;TBLData3[[#This Row],[Date]]-28,TBLData3[Date],"&gt;"&amp;TBLData3[[#This Row],[Date]]-35),"")</f>
        <v>0</v>
      </c>
      <c r="M24" s="25">
        <f>IFERROR(AVERAGE(TBLData3[[#This Row],[Week -1 TL]:[Week -4 TL]]),"")</f>
        <v>0</v>
      </c>
      <c r="N24" s="93" t="str">
        <f>IFERROR(TBLData3[[#This Row],[7 Day Rolling Average]]/TBLData3[[#This Row],[28 Day Rolling Average]],"")</f>
        <v/>
      </c>
      <c r="O24" s="93" t="str">
        <f>IFERROR(TBLData3[[#This Row],[Week 0 TL]]/TBLData3[[#This Row],[Week -1 TL]],"")</f>
        <v/>
      </c>
      <c r="P24" s="26">
        <f t="shared" ref="P24:P87" si="3">E24*$AA$3+((1-$AA$3)*P2)</f>
        <v>0</v>
      </c>
      <c r="Q24" s="27">
        <f t="shared" ref="Q24:Q87" si="4">E24*$AA$4+((1-$AA$4)*Q2)</f>
        <v>0</v>
      </c>
      <c r="R24" s="94" t="str">
        <f>IFERROR(TBLData3[[#This Row],[7 Day EWMA]]/TBLData3[[#This Row],[28 Day EWMA]],"")</f>
        <v/>
      </c>
      <c r="S24" s="94">
        <f>AVERAGEIFS(TBLData3[Total Load],TBLData3[[Athlete ]],TBLData3[[#This Row],[Athlete ]],TBLData3[Date],"&lt;="&amp;TBLData3[[#This Row],[Date]],TBLData3[Date],"&gt;"&amp;TBLData3[[#This Row],[Date]]-7)</f>
        <v>0</v>
      </c>
      <c r="T24" s="94">
        <f t="array" ref="T24">IFERROR(_xlfn.STDEV.S(IF(TBLData3[[Athlete ]]=TBLData3[[#This Row],[Athlete ]],IF(TBLData3[Date]&lt;=TBLData3[[#This Row],[Date]],IF(TBLData3[Date]&gt;TBLData3[[#This Row],[Date]]-7,TBLData3[Total Load])))),"")</f>
        <v>0</v>
      </c>
      <c r="U24" s="95" t="str">
        <f>IFERROR(TBLData3[[#This Row],[7 Day avg Load]]/TBLData3[[#This Row],[7 Day SD]],"")</f>
        <v/>
      </c>
      <c r="V24" s="95" t="str">
        <f>IFERROR(TBLData3[[#This Row],[7 Day Rolling Average]]*TBLData3[[#This Row],[Monotony]],"")</f>
        <v/>
      </c>
      <c r="W24" s="88"/>
      <c r="X24" s="88"/>
      <c r="AF24" s="8">
        <f t="shared" si="2"/>
        <v>43157</v>
      </c>
      <c r="AG24" s="3" t="s">
        <v>23</v>
      </c>
    </row>
    <row r="25" spans="1:33" ht="16.5" thickBot="1" x14ac:dyDescent="0.3">
      <c r="A25" s="58" t="str">
        <f t="shared" si="0"/>
        <v>Week 1</v>
      </c>
      <c r="B25" s="63">
        <v>43011</v>
      </c>
      <c r="C25" s="63" t="str">
        <f t="shared" si="1"/>
        <v>Tue</v>
      </c>
      <c r="D25" s="64" t="s">
        <v>190</v>
      </c>
      <c r="E25" s="61">
        <f>tblTL[[#This Row],[Total]]</f>
        <v>385</v>
      </c>
      <c r="F25" s="65">
        <f>AVERAGEIFS(TBLData3[Total Load],TBLData3[[Athlete ]],TBLData3[[#This Row],[Athlete ]],TBLData3[Date],"&lt;="&amp;TBLData3[[#This Row],[Date]],TBLData3[Date],"&gt;"&amp;TBLData3[[#This Row],[Date]]-7)</f>
        <v>192.5</v>
      </c>
      <c r="G25" s="65">
        <f>IFERROR(AVERAGEIFS(TBLData3[Total Load],TBLData3[[Athlete ]],TBLData3[[#This Row],[Athlete ]],TBLData3[Date],"&lt;="&amp;TBLData3[[#This Row],[Date]],TBLData3[Date],"&gt;"&amp;TBLData3[[#This Row],[Date]]-28),"")</f>
        <v>192.5</v>
      </c>
      <c r="H25" s="25">
        <f>SUMIFS(TBLData3[Total Load],TBLData3[[Athlete ]],TBLData3[[#This Row],[Athlete ]],TBLData3[Date],"&lt;="&amp;TBLData3[[#This Row],[Date]],TBLData3[Date],"&gt;"&amp;TBLData3[[#This Row],[Date]]-7)</f>
        <v>385</v>
      </c>
      <c r="I25" s="25">
        <f>IFERROR(SUMIFS(TBLData3[Total Load],TBLData3[[Athlete ]],TBLData3[[#This Row],[Athlete ]],TBLData3[Date],"&lt;="&amp;TBLData3[[#This Row],[Date]]-7,TBLData3[Date],"&gt;"&amp;TBLData3[[#This Row],[Date]]-14),"")</f>
        <v>0</v>
      </c>
      <c r="J25" s="25">
        <f>IFERROR(SUMIFS(TBLData3[Total Load],TBLData3[[Athlete ]],TBLData3[[#This Row],[Athlete ]],TBLData3[Date],"&lt;="&amp;TBLData3[[#This Row],[Date]]-14,TBLData3[Date],"&gt;"&amp;TBLData3[[#This Row],[Date]]-21),"")</f>
        <v>0</v>
      </c>
      <c r="K25" s="25">
        <f>IFERROR(SUMIFS(TBLData3[Total Load],TBLData3[[Athlete ]],TBLData3[[#This Row],[Athlete ]],TBLData3[Date],"&lt;="&amp;TBLData3[[#This Row],[Date]]-21,TBLData3[Date],"&gt;"&amp;TBLData3[[#This Row],[Date]]-28),"")</f>
        <v>0</v>
      </c>
      <c r="L25" s="25">
        <f>IFERROR(SUMIFS(TBLData3[Total Load],TBLData3[[Athlete ]],TBLData3[[#This Row],[Athlete ]],TBLData3[Date],"&lt;="&amp;TBLData3[[#This Row],[Date]]-28,TBLData3[Date],"&gt;"&amp;TBLData3[[#This Row],[Date]]-35),"")</f>
        <v>0</v>
      </c>
      <c r="M25" s="25">
        <f>IFERROR(AVERAGE(TBLData3[[#This Row],[Week -1 TL]:[Week -4 TL]]),"")</f>
        <v>0</v>
      </c>
      <c r="N25" s="93">
        <f>IFERROR(TBLData3[[#This Row],[7 Day Rolling Average]]/TBLData3[[#This Row],[28 Day Rolling Average]],"")</f>
        <v>1</v>
      </c>
      <c r="O25" s="94" t="str">
        <f>IFERROR(TBLData3[[#This Row],[Week 0 TL]]/TBLData3[[#This Row],[Week -1 TL]],"")</f>
        <v/>
      </c>
      <c r="P25" s="26">
        <f t="shared" si="3"/>
        <v>96.25</v>
      </c>
      <c r="Q25" s="27">
        <f t="shared" si="4"/>
        <v>26.551724137931036</v>
      </c>
      <c r="R25" s="94">
        <f>IFERROR(TBLData3[[#This Row],[7 Day EWMA]]/TBLData3[[#This Row],[28 Day EWMA]],"")</f>
        <v>3.625</v>
      </c>
      <c r="S25" s="94">
        <f>AVERAGEIFS(TBLData3[Total Load],TBLData3[[Athlete ]],TBLData3[[#This Row],[Athlete ]],TBLData3[Date],"&lt;="&amp;TBLData3[[#This Row],[Date]],TBLData3[Date],"&gt;"&amp;TBLData3[[#This Row],[Date]]-7)</f>
        <v>192.5</v>
      </c>
      <c r="T25" s="94">
        <f t="array" ref="T25">IFERROR(_xlfn.STDEV.S(IF(TBLData3[[Athlete ]]=TBLData3[[#This Row],[Athlete ]],IF(TBLData3[Date]&lt;=TBLData3[[#This Row],[Date]],IF(TBLData3[Date]&gt;TBLData3[[#This Row],[Date]]-7,TBLData3[Total Load])))),"")</f>
        <v>272.23611075682078</v>
      </c>
      <c r="U25" s="95">
        <f>IFERROR(TBLData3[[#This Row],[7 Day avg Load]]/TBLData3[[#This Row],[7 Day SD]],"")</f>
        <v>0.70710678118654757</v>
      </c>
      <c r="V25" s="95">
        <f>IFERROR(TBLData3[[#This Row],[7 Day Rolling Average]]*TBLData3[[#This Row],[Monotony]],"")</f>
        <v>136.11805537841042</v>
      </c>
      <c r="W25" s="88"/>
      <c r="X25" s="88"/>
      <c r="AF25" s="8">
        <f t="shared" si="2"/>
        <v>43164</v>
      </c>
      <c r="AG25" s="3" t="s">
        <v>24</v>
      </c>
    </row>
    <row r="26" spans="1:33" ht="16.5" thickBot="1" x14ac:dyDescent="0.3">
      <c r="A26" s="58" t="str">
        <f t="shared" si="0"/>
        <v>Week 1</v>
      </c>
      <c r="B26" s="63">
        <v>43011</v>
      </c>
      <c r="C26" s="63" t="str">
        <f t="shared" si="1"/>
        <v>Tue</v>
      </c>
      <c r="D26" s="66" t="s">
        <v>191</v>
      </c>
      <c r="E26" s="61">
        <f>tblTL[[#This Row],[Total]]</f>
        <v>0</v>
      </c>
      <c r="F26" s="65">
        <f>AVERAGEIFS(TBLData3[Total Load],TBLData3[[Athlete ]],TBLData3[[#This Row],[Athlete ]],TBLData3[Date],"&lt;="&amp;TBLData3[[#This Row],[Date]],TBLData3[Date],"&gt;"&amp;TBLData3[[#This Row],[Date]]-7)</f>
        <v>0</v>
      </c>
      <c r="G26" s="65">
        <f>IFERROR(AVERAGEIFS(TBLData3[Total Load],TBLData3[[Athlete ]],TBLData3[[#This Row],[Athlete ]],TBLData3[Date],"&lt;="&amp;TBLData3[[#This Row],[Date]],TBLData3[Date],"&gt;"&amp;TBLData3[[#This Row],[Date]]-28),"")</f>
        <v>0</v>
      </c>
      <c r="H26" s="25">
        <f>SUMIFS(TBLData3[Total Load],TBLData3[[Athlete ]],TBLData3[[#This Row],[Athlete ]],TBLData3[Date],"&lt;="&amp;TBLData3[[#This Row],[Date]],TBLData3[Date],"&gt;"&amp;TBLData3[[#This Row],[Date]]-7)</f>
        <v>0</v>
      </c>
      <c r="I26" s="25">
        <f>IFERROR(SUMIFS(TBLData3[Total Load],TBLData3[[Athlete ]],TBLData3[[#This Row],[Athlete ]],TBLData3[Date],"&lt;="&amp;TBLData3[[#This Row],[Date]]-7,TBLData3[Date],"&gt;"&amp;TBLData3[[#This Row],[Date]]-14),"")</f>
        <v>0</v>
      </c>
      <c r="J26" s="25">
        <f>IFERROR(SUMIFS(TBLData3[Total Load],TBLData3[[Athlete ]],TBLData3[[#This Row],[Athlete ]],TBLData3[Date],"&lt;="&amp;TBLData3[[#This Row],[Date]]-14,TBLData3[Date],"&gt;"&amp;TBLData3[[#This Row],[Date]]-21),"")</f>
        <v>0</v>
      </c>
      <c r="K26" s="25">
        <f>IFERROR(SUMIFS(TBLData3[Total Load],TBLData3[[Athlete ]],TBLData3[[#This Row],[Athlete ]],TBLData3[Date],"&lt;="&amp;TBLData3[[#This Row],[Date]]-21,TBLData3[Date],"&gt;"&amp;TBLData3[[#This Row],[Date]]-28),"")</f>
        <v>0</v>
      </c>
      <c r="L26" s="25">
        <f>IFERROR(SUMIFS(TBLData3[Total Load],TBLData3[[Athlete ]],TBLData3[[#This Row],[Athlete ]],TBLData3[Date],"&lt;="&amp;TBLData3[[#This Row],[Date]]-28,TBLData3[Date],"&gt;"&amp;TBLData3[[#This Row],[Date]]-35),"")</f>
        <v>0</v>
      </c>
      <c r="M26" s="25">
        <f>IFERROR(AVERAGE(TBLData3[[#This Row],[Week -1 TL]:[Week -4 TL]]),"")</f>
        <v>0</v>
      </c>
      <c r="N26" s="93" t="str">
        <f>IFERROR(TBLData3[[#This Row],[7 Day Rolling Average]]/TBLData3[[#This Row],[28 Day Rolling Average]],"")</f>
        <v/>
      </c>
      <c r="O26" s="94" t="str">
        <f>IFERROR(TBLData3[[#This Row],[Week 0 TL]]/TBLData3[[#This Row],[Week -1 TL]],"")</f>
        <v/>
      </c>
      <c r="P26" s="26">
        <f t="shared" si="3"/>
        <v>0</v>
      </c>
      <c r="Q26" s="27">
        <f t="shared" si="4"/>
        <v>0</v>
      </c>
      <c r="R26" s="94" t="str">
        <f>IFERROR(TBLData3[[#This Row],[7 Day EWMA]]/TBLData3[[#This Row],[28 Day EWMA]],"")</f>
        <v/>
      </c>
      <c r="S26" s="94">
        <f>AVERAGEIFS(TBLData3[Total Load],TBLData3[[Athlete ]],TBLData3[[#This Row],[Athlete ]],TBLData3[Date],"&lt;="&amp;TBLData3[[#This Row],[Date]],TBLData3[Date],"&gt;"&amp;TBLData3[[#This Row],[Date]]-7)</f>
        <v>0</v>
      </c>
      <c r="T26" s="94">
        <f t="array" ref="T26">IFERROR(_xlfn.STDEV.S(IF(TBLData3[[Athlete ]]=TBLData3[[#This Row],[Athlete ]],IF(TBLData3[Date]&lt;=TBLData3[[#This Row],[Date]],IF(TBLData3[Date]&gt;TBLData3[[#This Row],[Date]]-7,TBLData3[Total Load])))),"")</f>
        <v>0</v>
      </c>
      <c r="U26" s="95" t="str">
        <f>IFERROR(TBLData3[[#This Row],[7 Day avg Load]]/TBLData3[[#This Row],[7 Day SD]],"")</f>
        <v/>
      </c>
      <c r="V26" s="95" t="str">
        <f>IFERROR(TBLData3[[#This Row],[7 Day Rolling Average]]*TBLData3[[#This Row],[Monotony]],"")</f>
        <v/>
      </c>
      <c r="W26" s="88"/>
      <c r="X26" s="88"/>
      <c r="AF26" s="8">
        <f t="shared" si="2"/>
        <v>43171</v>
      </c>
      <c r="AG26" s="3" t="s">
        <v>25</v>
      </c>
    </row>
    <row r="27" spans="1:33" ht="16.5" thickBot="1" x14ac:dyDescent="0.3">
      <c r="A27" s="58" t="str">
        <f t="shared" si="0"/>
        <v>Week 1</v>
      </c>
      <c r="B27" s="63">
        <v>43011</v>
      </c>
      <c r="C27" s="63" t="str">
        <f t="shared" si="1"/>
        <v>Tue</v>
      </c>
      <c r="D27" s="66" t="s">
        <v>192</v>
      </c>
      <c r="E27" s="61">
        <f>tblTL[[#This Row],[Total]]</f>
        <v>390</v>
      </c>
      <c r="F27" s="65">
        <f>AVERAGEIFS(TBLData3[Total Load],TBLData3[[Athlete ]],TBLData3[[#This Row],[Athlete ]],TBLData3[Date],"&lt;="&amp;TBLData3[[#This Row],[Date]],TBLData3[Date],"&gt;"&amp;TBLData3[[#This Row],[Date]]-7)</f>
        <v>195</v>
      </c>
      <c r="G27" s="65">
        <f>IFERROR(AVERAGEIFS(TBLData3[Total Load],TBLData3[[Athlete ]],TBLData3[[#This Row],[Athlete ]],TBLData3[Date],"&lt;="&amp;TBLData3[[#This Row],[Date]],TBLData3[Date],"&gt;"&amp;TBLData3[[#This Row],[Date]]-28),"")</f>
        <v>195</v>
      </c>
      <c r="H27" s="25">
        <f>SUMIFS(TBLData3[Total Load],TBLData3[[Athlete ]],TBLData3[[#This Row],[Athlete ]],TBLData3[Date],"&lt;="&amp;TBLData3[[#This Row],[Date]],TBLData3[Date],"&gt;"&amp;TBLData3[[#This Row],[Date]]-7)</f>
        <v>390</v>
      </c>
      <c r="I27" s="25">
        <f>IFERROR(SUMIFS(TBLData3[Total Load],TBLData3[[Athlete ]],TBLData3[[#This Row],[Athlete ]],TBLData3[Date],"&lt;="&amp;TBLData3[[#This Row],[Date]]-7,TBLData3[Date],"&gt;"&amp;TBLData3[[#This Row],[Date]]-14),"")</f>
        <v>0</v>
      </c>
      <c r="J27" s="25">
        <f>IFERROR(SUMIFS(TBLData3[Total Load],TBLData3[[Athlete ]],TBLData3[[#This Row],[Athlete ]],TBLData3[Date],"&lt;="&amp;TBLData3[[#This Row],[Date]]-14,TBLData3[Date],"&gt;"&amp;TBLData3[[#This Row],[Date]]-21),"")</f>
        <v>0</v>
      </c>
      <c r="K27" s="25">
        <f>IFERROR(SUMIFS(TBLData3[Total Load],TBLData3[[Athlete ]],TBLData3[[#This Row],[Athlete ]],TBLData3[Date],"&lt;="&amp;TBLData3[[#This Row],[Date]]-21,TBLData3[Date],"&gt;"&amp;TBLData3[[#This Row],[Date]]-28),"")</f>
        <v>0</v>
      </c>
      <c r="L27" s="25">
        <f>IFERROR(SUMIFS(TBLData3[Total Load],TBLData3[[Athlete ]],TBLData3[[#This Row],[Athlete ]],TBLData3[Date],"&lt;="&amp;TBLData3[[#This Row],[Date]]-28,TBLData3[Date],"&gt;"&amp;TBLData3[[#This Row],[Date]]-35),"")</f>
        <v>0</v>
      </c>
      <c r="M27" s="25">
        <f>IFERROR(AVERAGE(TBLData3[[#This Row],[Week -1 TL]:[Week -4 TL]]),"")</f>
        <v>0</v>
      </c>
      <c r="N27" s="93">
        <f>IFERROR(TBLData3[[#This Row],[7 Day Rolling Average]]/TBLData3[[#This Row],[28 Day Rolling Average]],"")</f>
        <v>1</v>
      </c>
      <c r="O27" s="94" t="str">
        <f>IFERROR(TBLData3[[#This Row],[Week 0 TL]]/TBLData3[[#This Row],[Week -1 TL]],"")</f>
        <v/>
      </c>
      <c r="P27" s="26">
        <f t="shared" si="3"/>
        <v>97.5</v>
      </c>
      <c r="Q27" s="27">
        <f t="shared" si="4"/>
        <v>26.896551724137932</v>
      </c>
      <c r="R27" s="94">
        <f>IFERROR(TBLData3[[#This Row],[7 Day EWMA]]/TBLData3[[#This Row],[28 Day EWMA]],"")</f>
        <v>3.625</v>
      </c>
      <c r="S27" s="94">
        <f>AVERAGEIFS(TBLData3[Total Load],TBLData3[[Athlete ]],TBLData3[[#This Row],[Athlete ]],TBLData3[Date],"&lt;="&amp;TBLData3[[#This Row],[Date]],TBLData3[Date],"&gt;"&amp;TBLData3[[#This Row],[Date]]-7)</f>
        <v>195</v>
      </c>
      <c r="T27" s="94">
        <f t="array" ref="T27">IFERROR(_xlfn.STDEV.S(IF(TBLData3[[Athlete ]]=TBLData3[[#This Row],[Athlete ]],IF(TBLData3[Date]&lt;=TBLData3[[#This Row],[Date]],IF(TBLData3[Date]&gt;TBLData3[[#This Row],[Date]]-7,TBLData3[Total Load])))),"")</f>
        <v>275.77164466275354</v>
      </c>
      <c r="U27" s="95">
        <f>IFERROR(TBLData3[[#This Row],[7 Day avg Load]]/TBLData3[[#This Row],[7 Day SD]],"")</f>
        <v>0.70710678118654746</v>
      </c>
      <c r="V27" s="95">
        <f>IFERROR(TBLData3[[#This Row],[7 Day Rolling Average]]*TBLData3[[#This Row],[Monotony]],"")</f>
        <v>137.88582233137674</v>
      </c>
      <c r="W27" s="88"/>
      <c r="X27" s="88"/>
      <c r="AF27" s="8">
        <f t="shared" si="2"/>
        <v>43178</v>
      </c>
      <c r="AG27" s="3" t="s">
        <v>26</v>
      </c>
    </row>
    <row r="28" spans="1:33" ht="16.5" thickBot="1" x14ac:dyDescent="0.3">
      <c r="A28" s="58" t="str">
        <f t="shared" si="0"/>
        <v>Week 1</v>
      </c>
      <c r="B28" s="63">
        <v>43011</v>
      </c>
      <c r="C28" s="63" t="str">
        <f t="shared" si="1"/>
        <v>Tue</v>
      </c>
      <c r="D28" s="67" t="s">
        <v>193</v>
      </c>
      <c r="E28" s="61">
        <f>tblTL[[#This Row],[Total]]</f>
        <v>385</v>
      </c>
      <c r="F28" s="65">
        <f>AVERAGEIFS(TBLData3[Total Load],TBLData3[[Athlete ]],TBLData3[[#This Row],[Athlete ]],TBLData3[Date],"&lt;="&amp;TBLData3[[#This Row],[Date]],TBLData3[Date],"&gt;"&amp;TBLData3[[#This Row],[Date]]-7)</f>
        <v>192.5</v>
      </c>
      <c r="G28" s="65">
        <f>IFERROR(AVERAGEIFS(TBLData3[Total Load],TBLData3[[Athlete ]],TBLData3[[#This Row],[Athlete ]],TBLData3[Date],"&lt;="&amp;TBLData3[[#This Row],[Date]],TBLData3[Date],"&gt;"&amp;TBLData3[[#This Row],[Date]]-28),"")</f>
        <v>192.5</v>
      </c>
      <c r="H28" s="25">
        <f>SUMIFS(TBLData3[Total Load],TBLData3[[Athlete ]],TBLData3[[#This Row],[Athlete ]],TBLData3[Date],"&lt;="&amp;TBLData3[[#This Row],[Date]],TBLData3[Date],"&gt;"&amp;TBLData3[[#This Row],[Date]]-7)</f>
        <v>385</v>
      </c>
      <c r="I28" s="25">
        <f>IFERROR(SUMIFS(TBLData3[Total Load],TBLData3[[Athlete ]],TBLData3[[#This Row],[Athlete ]],TBLData3[Date],"&lt;="&amp;TBLData3[[#This Row],[Date]]-7,TBLData3[Date],"&gt;"&amp;TBLData3[[#This Row],[Date]]-14),"")</f>
        <v>0</v>
      </c>
      <c r="J28" s="25">
        <f>IFERROR(SUMIFS(TBLData3[Total Load],TBLData3[[Athlete ]],TBLData3[[#This Row],[Athlete ]],TBLData3[Date],"&lt;="&amp;TBLData3[[#This Row],[Date]]-14,TBLData3[Date],"&gt;"&amp;TBLData3[[#This Row],[Date]]-21),"")</f>
        <v>0</v>
      </c>
      <c r="K28" s="25">
        <f>IFERROR(SUMIFS(TBLData3[Total Load],TBLData3[[Athlete ]],TBLData3[[#This Row],[Athlete ]],TBLData3[Date],"&lt;="&amp;TBLData3[[#This Row],[Date]]-21,TBLData3[Date],"&gt;"&amp;TBLData3[[#This Row],[Date]]-28),"")</f>
        <v>0</v>
      </c>
      <c r="L28" s="25">
        <f>IFERROR(SUMIFS(TBLData3[Total Load],TBLData3[[Athlete ]],TBLData3[[#This Row],[Athlete ]],TBLData3[Date],"&lt;="&amp;TBLData3[[#This Row],[Date]]-28,TBLData3[Date],"&gt;"&amp;TBLData3[[#This Row],[Date]]-35),"")</f>
        <v>0</v>
      </c>
      <c r="M28" s="25">
        <f>IFERROR(AVERAGE(TBLData3[[#This Row],[Week -1 TL]:[Week -4 TL]]),"")</f>
        <v>0</v>
      </c>
      <c r="N28" s="93">
        <f>IFERROR(TBLData3[[#This Row],[7 Day Rolling Average]]/TBLData3[[#This Row],[28 Day Rolling Average]],"")</f>
        <v>1</v>
      </c>
      <c r="O28" s="94" t="str">
        <f>IFERROR(TBLData3[[#This Row],[Week 0 TL]]/TBLData3[[#This Row],[Week -1 TL]],"")</f>
        <v/>
      </c>
      <c r="P28" s="26">
        <f t="shared" si="3"/>
        <v>96.25</v>
      </c>
      <c r="Q28" s="27">
        <f t="shared" si="4"/>
        <v>26.551724137931036</v>
      </c>
      <c r="R28" s="94">
        <f>IFERROR(TBLData3[[#This Row],[7 Day EWMA]]/TBLData3[[#This Row],[28 Day EWMA]],"")</f>
        <v>3.625</v>
      </c>
      <c r="S28" s="94">
        <f>AVERAGEIFS(TBLData3[Total Load],TBLData3[[Athlete ]],TBLData3[[#This Row],[Athlete ]],TBLData3[Date],"&lt;="&amp;TBLData3[[#This Row],[Date]],TBLData3[Date],"&gt;"&amp;TBLData3[[#This Row],[Date]]-7)</f>
        <v>192.5</v>
      </c>
      <c r="T28" s="94">
        <f t="array" ref="T28">IFERROR(_xlfn.STDEV.S(IF(TBLData3[[Athlete ]]=TBLData3[[#This Row],[Athlete ]],IF(TBLData3[Date]&lt;=TBLData3[[#This Row],[Date]],IF(TBLData3[Date]&gt;TBLData3[[#This Row],[Date]]-7,TBLData3[Total Load])))),"")</f>
        <v>272.23611075682078</v>
      </c>
      <c r="U28" s="95">
        <f>IFERROR(TBLData3[[#This Row],[7 Day avg Load]]/TBLData3[[#This Row],[7 Day SD]],"")</f>
        <v>0.70710678118654757</v>
      </c>
      <c r="V28" s="95">
        <f>IFERROR(TBLData3[[#This Row],[7 Day Rolling Average]]*TBLData3[[#This Row],[Monotony]],"")</f>
        <v>136.11805537841042</v>
      </c>
      <c r="W28" s="88"/>
      <c r="X28" s="88"/>
      <c r="AF28" s="8">
        <f t="shared" si="2"/>
        <v>43185</v>
      </c>
      <c r="AG28" s="3" t="s">
        <v>27</v>
      </c>
    </row>
    <row r="29" spans="1:33" ht="16.5" thickBot="1" x14ac:dyDescent="0.3">
      <c r="A29" s="58" t="str">
        <f t="shared" si="0"/>
        <v>Week 1</v>
      </c>
      <c r="B29" s="63">
        <v>43011</v>
      </c>
      <c r="C29" s="63" t="str">
        <f t="shared" si="1"/>
        <v>Tue</v>
      </c>
      <c r="D29" s="67" t="s">
        <v>194</v>
      </c>
      <c r="E29" s="61">
        <f>tblTL[[#This Row],[Total]]</f>
        <v>585</v>
      </c>
      <c r="F29" s="65">
        <f>AVERAGEIFS(TBLData3[Total Load],TBLData3[[Athlete ]],TBLData3[[#This Row],[Athlete ]],TBLData3[Date],"&lt;="&amp;TBLData3[[#This Row],[Date]],TBLData3[Date],"&gt;"&amp;TBLData3[[#This Row],[Date]]-7)</f>
        <v>292.5</v>
      </c>
      <c r="G29" s="65">
        <f>IFERROR(AVERAGEIFS(TBLData3[Total Load],TBLData3[[Athlete ]],TBLData3[[#This Row],[Athlete ]],TBLData3[Date],"&lt;="&amp;TBLData3[[#This Row],[Date]],TBLData3[Date],"&gt;"&amp;TBLData3[[#This Row],[Date]]-28),"")</f>
        <v>292.5</v>
      </c>
      <c r="H29" s="25">
        <f>SUMIFS(TBLData3[Total Load],TBLData3[[Athlete ]],TBLData3[[#This Row],[Athlete ]],TBLData3[Date],"&lt;="&amp;TBLData3[[#This Row],[Date]],TBLData3[Date],"&gt;"&amp;TBLData3[[#This Row],[Date]]-7)</f>
        <v>585</v>
      </c>
      <c r="I29" s="25">
        <f>IFERROR(SUMIFS(TBLData3[Total Load],TBLData3[[Athlete ]],TBLData3[[#This Row],[Athlete ]],TBLData3[Date],"&lt;="&amp;TBLData3[[#This Row],[Date]]-7,TBLData3[Date],"&gt;"&amp;TBLData3[[#This Row],[Date]]-14),"")</f>
        <v>0</v>
      </c>
      <c r="J29" s="25">
        <f>IFERROR(SUMIFS(TBLData3[Total Load],TBLData3[[Athlete ]],TBLData3[[#This Row],[Athlete ]],TBLData3[Date],"&lt;="&amp;TBLData3[[#This Row],[Date]]-14,TBLData3[Date],"&gt;"&amp;TBLData3[[#This Row],[Date]]-21),"")</f>
        <v>0</v>
      </c>
      <c r="K29" s="25">
        <f>IFERROR(SUMIFS(TBLData3[Total Load],TBLData3[[Athlete ]],TBLData3[[#This Row],[Athlete ]],TBLData3[Date],"&lt;="&amp;TBLData3[[#This Row],[Date]]-21,TBLData3[Date],"&gt;"&amp;TBLData3[[#This Row],[Date]]-28),"")</f>
        <v>0</v>
      </c>
      <c r="L29" s="25">
        <f>IFERROR(SUMIFS(TBLData3[Total Load],TBLData3[[Athlete ]],TBLData3[[#This Row],[Athlete ]],TBLData3[Date],"&lt;="&amp;TBLData3[[#This Row],[Date]]-28,TBLData3[Date],"&gt;"&amp;TBLData3[[#This Row],[Date]]-35),"")</f>
        <v>0</v>
      </c>
      <c r="M29" s="25">
        <f>IFERROR(AVERAGE(TBLData3[[#This Row],[Week -1 TL]:[Week -4 TL]]),"")</f>
        <v>0</v>
      </c>
      <c r="N29" s="93">
        <f>IFERROR(TBLData3[[#This Row],[7 Day Rolling Average]]/TBLData3[[#This Row],[28 Day Rolling Average]],"")</f>
        <v>1</v>
      </c>
      <c r="O29" s="94" t="str">
        <f>IFERROR(TBLData3[[#This Row],[Week 0 TL]]/TBLData3[[#This Row],[Week -1 TL]],"")</f>
        <v/>
      </c>
      <c r="P29" s="26">
        <f t="shared" si="3"/>
        <v>146.25</v>
      </c>
      <c r="Q29" s="27">
        <f t="shared" si="4"/>
        <v>40.344827586206897</v>
      </c>
      <c r="R29" s="94">
        <f>IFERROR(TBLData3[[#This Row],[7 Day EWMA]]/TBLData3[[#This Row],[28 Day EWMA]],"")</f>
        <v>3.625</v>
      </c>
      <c r="S29" s="94">
        <f>AVERAGEIFS(TBLData3[Total Load],TBLData3[[Athlete ]],TBLData3[[#This Row],[Athlete ]],TBLData3[Date],"&lt;="&amp;TBLData3[[#This Row],[Date]],TBLData3[Date],"&gt;"&amp;TBLData3[[#This Row],[Date]]-7)</f>
        <v>292.5</v>
      </c>
      <c r="T29" s="94">
        <f t="array" ref="T29">IFERROR(_xlfn.STDEV.S(IF(TBLData3[[Athlete ]]=TBLData3[[#This Row],[Athlete ]],IF(TBLData3[Date]&lt;=TBLData3[[#This Row],[Date]],IF(TBLData3[Date]&gt;TBLData3[[#This Row],[Date]]-7,TBLData3[Total Load])))),"")</f>
        <v>413.65746699413029</v>
      </c>
      <c r="U29" s="95">
        <f>IFERROR(TBLData3[[#This Row],[7 Day avg Load]]/TBLData3[[#This Row],[7 Day SD]],"")</f>
        <v>0.70710678118654757</v>
      </c>
      <c r="V29" s="95">
        <f>IFERROR(TBLData3[[#This Row],[7 Day Rolling Average]]*TBLData3[[#This Row],[Monotony]],"")</f>
        <v>206.82873349706517</v>
      </c>
      <c r="W29" s="88"/>
      <c r="X29" s="88"/>
      <c r="AF29" s="8">
        <f t="shared" si="2"/>
        <v>43192</v>
      </c>
      <c r="AG29" s="3" t="s">
        <v>28</v>
      </c>
    </row>
    <row r="30" spans="1:33" ht="16.5" thickBot="1" x14ac:dyDescent="0.3">
      <c r="A30" s="58" t="str">
        <f t="shared" si="0"/>
        <v>Week 1</v>
      </c>
      <c r="B30" s="63">
        <v>43011</v>
      </c>
      <c r="C30" s="63" t="str">
        <f t="shared" si="1"/>
        <v>Tue</v>
      </c>
      <c r="D30" s="67" t="s">
        <v>213</v>
      </c>
      <c r="E30" s="61">
        <f>tblTL[[#This Row],[Total]]</f>
        <v>0</v>
      </c>
      <c r="F30" s="65">
        <f>AVERAGEIFS(TBLData3[Total Load],TBLData3[[Athlete ]],TBLData3[[#This Row],[Athlete ]],TBLData3[Date],"&lt;="&amp;TBLData3[[#This Row],[Date]],TBLData3[Date],"&gt;"&amp;TBLData3[[#This Row],[Date]]-7)</f>
        <v>0</v>
      </c>
      <c r="G30" s="65">
        <f>IFERROR(AVERAGEIFS(TBLData3[Total Load],TBLData3[[Athlete ]],TBLData3[[#This Row],[Athlete ]],TBLData3[Date],"&lt;="&amp;TBLData3[[#This Row],[Date]],TBLData3[Date],"&gt;"&amp;TBLData3[[#This Row],[Date]]-28),"")</f>
        <v>0</v>
      </c>
      <c r="H30" s="25">
        <f>SUMIFS(TBLData3[Total Load],TBLData3[[Athlete ]],TBLData3[[#This Row],[Athlete ]],TBLData3[Date],"&lt;="&amp;TBLData3[[#This Row],[Date]],TBLData3[Date],"&gt;"&amp;TBLData3[[#This Row],[Date]]-7)</f>
        <v>0</v>
      </c>
      <c r="I30" s="25">
        <f>IFERROR(SUMIFS(TBLData3[Total Load],TBLData3[[Athlete ]],TBLData3[[#This Row],[Athlete ]],TBLData3[Date],"&lt;="&amp;TBLData3[[#This Row],[Date]]-7,TBLData3[Date],"&gt;"&amp;TBLData3[[#This Row],[Date]]-14),"")</f>
        <v>0</v>
      </c>
      <c r="J30" s="25">
        <f>IFERROR(SUMIFS(TBLData3[Total Load],TBLData3[[Athlete ]],TBLData3[[#This Row],[Athlete ]],TBLData3[Date],"&lt;="&amp;TBLData3[[#This Row],[Date]]-14,TBLData3[Date],"&gt;"&amp;TBLData3[[#This Row],[Date]]-21),"")</f>
        <v>0</v>
      </c>
      <c r="K30" s="25">
        <f>IFERROR(SUMIFS(TBLData3[Total Load],TBLData3[[Athlete ]],TBLData3[[#This Row],[Athlete ]],TBLData3[Date],"&lt;="&amp;TBLData3[[#This Row],[Date]]-21,TBLData3[Date],"&gt;"&amp;TBLData3[[#This Row],[Date]]-28),"")</f>
        <v>0</v>
      </c>
      <c r="L30" s="25">
        <f>IFERROR(SUMIFS(TBLData3[Total Load],TBLData3[[Athlete ]],TBLData3[[#This Row],[Athlete ]],TBLData3[Date],"&lt;="&amp;TBLData3[[#This Row],[Date]]-28,TBLData3[Date],"&gt;"&amp;TBLData3[[#This Row],[Date]]-35),"")</f>
        <v>0</v>
      </c>
      <c r="M30" s="25">
        <f>IFERROR(AVERAGE(TBLData3[[#This Row],[Week -1 TL]:[Week -4 TL]]),"")</f>
        <v>0</v>
      </c>
      <c r="N30" s="93" t="str">
        <f>IFERROR(TBLData3[[#This Row],[7 Day Rolling Average]]/TBLData3[[#This Row],[28 Day Rolling Average]],"")</f>
        <v/>
      </c>
      <c r="O30" s="94" t="str">
        <f>IFERROR(TBLData3[[#This Row],[Week 0 TL]]/TBLData3[[#This Row],[Week -1 TL]],"")</f>
        <v/>
      </c>
      <c r="P30" s="26">
        <f t="shared" si="3"/>
        <v>0</v>
      </c>
      <c r="Q30" s="27">
        <f t="shared" si="4"/>
        <v>0</v>
      </c>
      <c r="R30" s="94" t="str">
        <f>IFERROR(TBLData3[[#This Row],[7 Day EWMA]]/TBLData3[[#This Row],[28 Day EWMA]],"")</f>
        <v/>
      </c>
      <c r="S30" s="94">
        <f>AVERAGEIFS(TBLData3[Total Load],TBLData3[[Athlete ]],TBLData3[[#This Row],[Athlete ]],TBLData3[Date],"&lt;="&amp;TBLData3[[#This Row],[Date]],TBLData3[Date],"&gt;"&amp;TBLData3[[#This Row],[Date]]-7)</f>
        <v>0</v>
      </c>
      <c r="T30" s="94">
        <f t="array" ref="T30">IFERROR(_xlfn.STDEV.S(IF(TBLData3[[Athlete ]]=TBLData3[[#This Row],[Athlete ]],IF(TBLData3[Date]&lt;=TBLData3[[#This Row],[Date]],IF(TBLData3[Date]&gt;TBLData3[[#This Row],[Date]]-7,TBLData3[Total Load])))),"")</f>
        <v>0</v>
      </c>
      <c r="U30" s="95" t="str">
        <f>IFERROR(TBLData3[[#This Row],[7 Day avg Load]]/TBLData3[[#This Row],[7 Day SD]],"")</f>
        <v/>
      </c>
      <c r="V30" s="95" t="str">
        <f>IFERROR(TBLData3[[#This Row],[7 Day Rolling Average]]*TBLData3[[#This Row],[Monotony]],"")</f>
        <v/>
      </c>
      <c r="W30" s="88"/>
      <c r="X30" s="88"/>
      <c r="AF30" s="8">
        <f t="shared" si="2"/>
        <v>43199</v>
      </c>
      <c r="AG30" s="3" t="s">
        <v>29</v>
      </c>
    </row>
    <row r="31" spans="1:33" ht="16.5" thickBot="1" x14ac:dyDescent="0.3">
      <c r="A31" s="58" t="str">
        <f t="shared" si="0"/>
        <v>Week 1</v>
      </c>
      <c r="B31" s="63">
        <v>43011</v>
      </c>
      <c r="C31" s="63" t="str">
        <f t="shared" si="1"/>
        <v>Tue</v>
      </c>
      <c r="D31" s="67" t="s">
        <v>214</v>
      </c>
      <c r="E31" s="61">
        <f>tblTL[[#This Row],[Total]]</f>
        <v>0</v>
      </c>
      <c r="F31" s="65">
        <f>AVERAGEIFS(TBLData3[Total Load],TBLData3[[Athlete ]],TBLData3[[#This Row],[Athlete ]],TBLData3[Date],"&lt;="&amp;TBLData3[[#This Row],[Date]],TBLData3[Date],"&gt;"&amp;TBLData3[[#This Row],[Date]]-7)</f>
        <v>0</v>
      </c>
      <c r="G31" s="65">
        <f>IFERROR(AVERAGEIFS(TBLData3[Total Load],TBLData3[[Athlete ]],TBLData3[[#This Row],[Athlete ]],TBLData3[Date],"&lt;="&amp;TBLData3[[#This Row],[Date]],TBLData3[Date],"&gt;"&amp;TBLData3[[#This Row],[Date]]-28),"")</f>
        <v>0</v>
      </c>
      <c r="H31" s="25">
        <f>SUMIFS(TBLData3[Total Load],TBLData3[[Athlete ]],TBLData3[[#This Row],[Athlete ]],TBLData3[Date],"&lt;="&amp;TBLData3[[#This Row],[Date]],TBLData3[Date],"&gt;"&amp;TBLData3[[#This Row],[Date]]-7)</f>
        <v>0</v>
      </c>
      <c r="I31" s="25">
        <f>IFERROR(SUMIFS(TBLData3[Total Load],TBLData3[[Athlete ]],TBLData3[[#This Row],[Athlete ]],TBLData3[Date],"&lt;="&amp;TBLData3[[#This Row],[Date]]-7,TBLData3[Date],"&gt;"&amp;TBLData3[[#This Row],[Date]]-14),"")</f>
        <v>0</v>
      </c>
      <c r="J31" s="25">
        <f>IFERROR(SUMIFS(TBLData3[Total Load],TBLData3[[Athlete ]],TBLData3[[#This Row],[Athlete ]],TBLData3[Date],"&lt;="&amp;TBLData3[[#This Row],[Date]]-14,TBLData3[Date],"&gt;"&amp;TBLData3[[#This Row],[Date]]-21),"")</f>
        <v>0</v>
      </c>
      <c r="K31" s="25">
        <f>IFERROR(SUMIFS(TBLData3[Total Load],TBLData3[[Athlete ]],TBLData3[[#This Row],[Athlete ]],TBLData3[Date],"&lt;="&amp;TBLData3[[#This Row],[Date]]-21,TBLData3[Date],"&gt;"&amp;TBLData3[[#This Row],[Date]]-28),"")</f>
        <v>0</v>
      </c>
      <c r="L31" s="25">
        <f>IFERROR(SUMIFS(TBLData3[Total Load],TBLData3[[Athlete ]],TBLData3[[#This Row],[Athlete ]],TBLData3[Date],"&lt;="&amp;TBLData3[[#This Row],[Date]]-28,TBLData3[Date],"&gt;"&amp;TBLData3[[#This Row],[Date]]-35),"")</f>
        <v>0</v>
      </c>
      <c r="M31" s="25">
        <f>IFERROR(AVERAGE(TBLData3[[#This Row],[Week -1 TL]:[Week -4 TL]]),"")</f>
        <v>0</v>
      </c>
      <c r="N31" s="93" t="str">
        <f>IFERROR(TBLData3[[#This Row],[7 Day Rolling Average]]/TBLData3[[#This Row],[28 Day Rolling Average]],"")</f>
        <v/>
      </c>
      <c r="O31" s="94" t="str">
        <f>IFERROR(TBLData3[[#This Row],[Week 0 TL]]/TBLData3[[#This Row],[Week -1 TL]],"")</f>
        <v/>
      </c>
      <c r="P31" s="26">
        <f t="shared" si="3"/>
        <v>0</v>
      </c>
      <c r="Q31" s="27">
        <f t="shared" si="4"/>
        <v>0</v>
      </c>
      <c r="R31" s="94" t="str">
        <f>IFERROR(TBLData3[[#This Row],[7 Day EWMA]]/TBLData3[[#This Row],[28 Day EWMA]],"")</f>
        <v/>
      </c>
      <c r="S31" s="94">
        <f>AVERAGEIFS(TBLData3[Total Load],TBLData3[[Athlete ]],TBLData3[[#This Row],[Athlete ]],TBLData3[Date],"&lt;="&amp;TBLData3[[#This Row],[Date]],TBLData3[Date],"&gt;"&amp;TBLData3[[#This Row],[Date]]-7)</f>
        <v>0</v>
      </c>
      <c r="T31" s="94">
        <f t="array" ref="T31">IFERROR(_xlfn.STDEV.S(IF(TBLData3[[Athlete ]]=TBLData3[[#This Row],[Athlete ]],IF(TBLData3[Date]&lt;=TBLData3[[#This Row],[Date]],IF(TBLData3[Date]&gt;TBLData3[[#This Row],[Date]]-7,TBLData3[Total Load])))),"")</f>
        <v>0</v>
      </c>
      <c r="U31" s="95" t="str">
        <f>IFERROR(TBLData3[[#This Row],[7 Day avg Load]]/TBLData3[[#This Row],[7 Day SD]],"")</f>
        <v/>
      </c>
      <c r="V31" s="95" t="str">
        <f>IFERROR(TBLData3[[#This Row],[7 Day Rolling Average]]*TBLData3[[#This Row],[Monotony]],"")</f>
        <v/>
      </c>
      <c r="W31" s="88"/>
      <c r="X31" s="88"/>
      <c r="AF31" s="8">
        <f t="shared" si="2"/>
        <v>43206</v>
      </c>
      <c r="AG31" s="3" t="s">
        <v>30</v>
      </c>
    </row>
    <row r="32" spans="1:33" ht="16.5" thickBot="1" x14ac:dyDescent="0.3">
      <c r="A32" s="58" t="str">
        <f t="shared" si="0"/>
        <v>Week 1</v>
      </c>
      <c r="B32" s="63">
        <v>43011</v>
      </c>
      <c r="C32" s="63" t="str">
        <f t="shared" si="1"/>
        <v>Tue</v>
      </c>
      <c r="D32" s="67" t="s">
        <v>195</v>
      </c>
      <c r="E32" s="61">
        <f>tblTL[[#This Row],[Total]]</f>
        <v>0</v>
      </c>
      <c r="F32" s="65">
        <f>AVERAGEIFS(TBLData3[Total Load],TBLData3[[Athlete ]],TBLData3[[#This Row],[Athlete ]],TBLData3[Date],"&lt;="&amp;TBLData3[[#This Row],[Date]],TBLData3[Date],"&gt;"&amp;TBLData3[[#This Row],[Date]]-7)</f>
        <v>0</v>
      </c>
      <c r="G32" s="65">
        <f>IFERROR(AVERAGEIFS(TBLData3[Total Load],TBLData3[[Athlete ]],TBLData3[[#This Row],[Athlete ]],TBLData3[Date],"&lt;="&amp;TBLData3[[#This Row],[Date]],TBLData3[Date],"&gt;"&amp;TBLData3[[#This Row],[Date]]-28),"")</f>
        <v>0</v>
      </c>
      <c r="H32" s="25">
        <f>SUMIFS(TBLData3[Total Load],TBLData3[[Athlete ]],TBLData3[[#This Row],[Athlete ]],TBLData3[Date],"&lt;="&amp;TBLData3[[#This Row],[Date]],TBLData3[Date],"&gt;"&amp;TBLData3[[#This Row],[Date]]-7)</f>
        <v>0</v>
      </c>
      <c r="I32" s="25">
        <f>IFERROR(SUMIFS(TBLData3[Total Load],TBLData3[[Athlete ]],TBLData3[[#This Row],[Athlete ]],TBLData3[Date],"&lt;="&amp;TBLData3[[#This Row],[Date]]-7,TBLData3[Date],"&gt;"&amp;TBLData3[[#This Row],[Date]]-14),"")</f>
        <v>0</v>
      </c>
      <c r="J32" s="25">
        <f>IFERROR(SUMIFS(TBLData3[Total Load],TBLData3[[Athlete ]],TBLData3[[#This Row],[Athlete ]],TBLData3[Date],"&lt;="&amp;TBLData3[[#This Row],[Date]]-14,TBLData3[Date],"&gt;"&amp;TBLData3[[#This Row],[Date]]-21),"")</f>
        <v>0</v>
      </c>
      <c r="K32" s="25">
        <f>IFERROR(SUMIFS(TBLData3[Total Load],TBLData3[[Athlete ]],TBLData3[[#This Row],[Athlete ]],TBLData3[Date],"&lt;="&amp;TBLData3[[#This Row],[Date]]-21,TBLData3[Date],"&gt;"&amp;TBLData3[[#This Row],[Date]]-28),"")</f>
        <v>0</v>
      </c>
      <c r="L32" s="25">
        <f>IFERROR(SUMIFS(TBLData3[Total Load],TBLData3[[Athlete ]],TBLData3[[#This Row],[Athlete ]],TBLData3[Date],"&lt;="&amp;TBLData3[[#This Row],[Date]]-28,TBLData3[Date],"&gt;"&amp;TBLData3[[#This Row],[Date]]-35),"")</f>
        <v>0</v>
      </c>
      <c r="M32" s="25">
        <f>IFERROR(AVERAGE(TBLData3[[#This Row],[Week -1 TL]:[Week -4 TL]]),"")</f>
        <v>0</v>
      </c>
      <c r="N32" s="93" t="str">
        <f>IFERROR(TBLData3[[#This Row],[7 Day Rolling Average]]/TBLData3[[#This Row],[28 Day Rolling Average]],"")</f>
        <v/>
      </c>
      <c r="O32" s="94" t="str">
        <f>IFERROR(TBLData3[[#This Row],[Week 0 TL]]/TBLData3[[#This Row],[Week -1 TL]],"")</f>
        <v/>
      </c>
      <c r="P32" s="26">
        <f t="shared" si="3"/>
        <v>0</v>
      </c>
      <c r="Q32" s="27">
        <f t="shared" si="4"/>
        <v>0</v>
      </c>
      <c r="R32" s="94" t="str">
        <f>IFERROR(TBLData3[[#This Row],[7 Day EWMA]]/TBLData3[[#This Row],[28 Day EWMA]],"")</f>
        <v/>
      </c>
      <c r="S32" s="94">
        <f>AVERAGEIFS(TBLData3[Total Load],TBLData3[[Athlete ]],TBLData3[[#This Row],[Athlete ]],TBLData3[Date],"&lt;="&amp;TBLData3[[#This Row],[Date]],TBLData3[Date],"&gt;"&amp;TBLData3[[#This Row],[Date]]-7)</f>
        <v>0</v>
      </c>
      <c r="T32" s="94">
        <f t="array" ref="T32">IFERROR(_xlfn.STDEV.S(IF(TBLData3[[Athlete ]]=TBLData3[[#This Row],[Athlete ]],IF(TBLData3[Date]&lt;=TBLData3[[#This Row],[Date]],IF(TBLData3[Date]&gt;TBLData3[[#This Row],[Date]]-7,TBLData3[Total Load])))),"")</f>
        <v>0</v>
      </c>
      <c r="U32" s="95" t="str">
        <f>IFERROR(TBLData3[[#This Row],[7 Day avg Load]]/TBLData3[[#This Row],[7 Day SD]],"")</f>
        <v/>
      </c>
      <c r="V32" s="95" t="str">
        <f>IFERROR(TBLData3[[#This Row],[7 Day Rolling Average]]*TBLData3[[#This Row],[Monotony]],"")</f>
        <v/>
      </c>
      <c r="W32" s="88"/>
      <c r="X32" s="88"/>
      <c r="AF32" s="8">
        <f t="shared" si="2"/>
        <v>43213</v>
      </c>
      <c r="AG32" s="3" t="s">
        <v>31</v>
      </c>
    </row>
    <row r="33" spans="1:33" ht="16.5" thickBot="1" x14ac:dyDescent="0.3">
      <c r="A33" s="58" t="str">
        <f t="shared" si="0"/>
        <v>Week 1</v>
      </c>
      <c r="B33" s="63">
        <v>43011</v>
      </c>
      <c r="C33" s="63" t="str">
        <f t="shared" si="1"/>
        <v>Tue</v>
      </c>
      <c r="D33" s="66" t="s">
        <v>196</v>
      </c>
      <c r="E33" s="61">
        <f>tblTL[[#This Row],[Total]]</f>
        <v>520</v>
      </c>
      <c r="F33" s="65">
        <f>AVERAGEIFS(TBLData3[Total Load],TBLData3[[Athlete ]],TBLData3[[#This Row],[Athlete ]],TBLData3[Date],"&lt;="&amp;TBLData3[[#This Row],[Date]],TBLData3[Date],"&gt;"&amp;TBLData3[[#This Row],[Date]]-7)</f>
        <v>260</v>
      </c>
      <c r="G33" s="65">
        <f>IFERROR(AVERAGEIFS(TBLData3[Total Load],TBLData3[[Athlete ]],TBLData3[[#This Row],[Athlete ]],TBLData3[Date],"&lt;="&amp;TBLData3[[#This Row],[Date]],TBLData3[Date],"&gt;"&amp;TBLData3[[#This Row],[Date]]-28),"")</f>
        <v>260</v>
      </c>
      <c r="H33" s="25">
        <f>SUMIFS(TBLData3[Total Load],TBLData3[[Athlete ]],TBLData3[[#This Row],[Athlete ]],TBLData3[Date],"&lt;="&amp;TBLData3[[#This Row],[Date]],TBLData3[Date],"&gt;"&amp;TBLData3[[#This Row],[Date]]-7)</f>
        <v>520</v>
      </c>
      <c r="I33" s="25">
        <f>IFERROR(SUMIFS(TBLData3[Total Load],TBLData3[[Athlete ]],TBLData3[[#This Row],[Athlete ]],TBLData3[Date],"&lt;="&amp;TBLData3[[#This Row],[Date]]-7,TBLData3[Date],"&gt;"&amp;TBLData3[[#This Row],[Date]]-14),"")</f>
        <v>0</v>
      </c>
      <c r="J33" s="25">
        <f>IFERROR(SUMIFS(TBLData3[Total Load],TBLData3[[Athlete ]],TBLData3[[#This Row],[Athlete ]],TBLData3[Date],"&lt;="&amp;TBLData3[[#This Row],[Date]]-14,TBLData3[Date],"&gt;"&amp;TBLData3[[#This Row],[Date]]-21),"")</f>
        <v>0</v>
      </c>
      <c r="K33" s="25">
        <f>IFERROR(SUMIFS(TBLData3[Total Load],TBLData3[[Athlete ]],TBLData3[[#This Row],[Athlete ]],TBLData3[Date],"&lt;="&amp;TBLData3[[#This Row],[Date]]-21,TBLData3[Date],"&gt;"&amp;TBLData3[[#This Row],[Date]]-28),"")</f>
        <v>0</v>
      </c>
      <c r="L33" s="25">
        <f>IFERROR(SUMIFS(TBLData3[Total Load],TBLData3[[Athlete ]],TBLData3[[#This Row],[Athlete ]],TBLData3[Date],"&lt;="&amp;TBLData3[[#This Row],[Date]]-28,TBLData3[Date],"&gt;"&amp;TBLData3[[#This Row],[Date]]-35),"")</f>
        <v>0</v>
      </c>
      <c r="M33" s="25">
        <f>IFERROR(AVERAGE(TBLData3[[#This Row],[Week -1 TL]:[Week -4 TL]]),"")</f>
        <v>0</v>
      </c>
      <c r="N33" s="93">
        <f>IFERROR(TBLData3[[#This Row],[7 Day Rolling Average]]/TBLData3[[#This Row],[28 Day Rolling Average]],"")</f>
        <v>1</v>
      </c>
      <c r="O33" s="94" t="str">
        <f>IFERROR(TBLData3[[#This Row],[Week 0 TL]]/TBLData3[[#This Row],[Week -1 TL]],"")</f>
        <v/>
      </c>
      <c r="P33" s="26">
        <f t="shared" si="3"/>
        <v>130</v>
      </c>
      <c r="Q33" s="27">
        <f t="shared" si="4"/>
        <v>35.862068965517238</v>
      </c>
      <c r="R33" s="94">
        <f>IFERROR(TBLData3[[#This Row],[7 Day EWMA]]/TBLData3[[#This Row],[28 Day EWMA]],"")</f>
        <v>3.6250000000000004</v>
      </c>
      <c r="S33" s="94">
        <f>AVERAGEIFS(TBLData3[Total Load],TBLData3[[Athlete ]],TBLData3[[#This Row],[Athlete ]],TBLData3[Date],"&lt;="&amp;TBLData3[[#This Row],[Date]],TBLData3[Date],"&gt;"&amp;TBLData3[[#This Row],[Date]]-7)</f>
        <v>260</v>
      </c>
      <c r="T33" s="94">
        <f t="array" ref="T33">IFERROR(_xlfn.STDEV.S(IF(TBLData3[[Athlete ]]=TBLData3[[#This Row],[Athlete ]],IF(TBLData3[Date]&lt;=TBLData3[[#This Row],[Date]],IF(TBLData3[Date]&gt;TBLData3[[#This Row],[Date]]-7,TBLData3[Total Load])))),"")</f>
        <v>367.69552621700473</v>
      </c>
      <c r="U33" s="95">
        <f>IFERROR(TBLData3[[#This Row],[7 Day avg Load]]/TBLData3[[#This Row],[7 Day SD]],"")</f>
        <v>0.70710678118654746</v>
      </c>
      <c r="V33" s="95">
        <f>IFERROR(TBLData3[[#This Row],[7 Day Rolling Average]]*TBLData3[[#This Row],[Monotony]],"")</f>
        <v>183.84776310850233</v>
      </c>
      <c r="W33" s="88"/>
      <c r="X33" s="88"/>
      <c r="AF33" s="8">
        <f t="shared" si="2"/>
        <v>43220</v>
      </c>
      <c r="AG33" s="3" t="s">
        <v>32</v>
      </c>
    </row>
    <row r="34" spans="1:33" ht="16.5" thickBot="1" x14ac:dyDescent="0.3">
      <c r="A34" s="58" t="str">
        <f t="shared" si="0"/>
        <v>Week 1</v>
      </c>
      <c r="B34" s="63">
        <v>43011</v>
      </c>
      <c r="C34" s="63" t="str">
        <f t="shared" si="1"/>
        <v>Tue</v>
      </c>
      <c r="D34" s="67" t="s">
        <v>197</v>
      </c>
      <c r="E34" s="61">
        <f>tblTL[[#This Row],[Total]]</f>
        <v>455</v>
      </c>
      <c r="F34" s="65">
        <f>AVERAGEIFS(TBLData3[Total Load],TBLData3[[Athlete ]],TBLData3[[#This Row],[Athlete ]],TBLData3[Date],"&lt;="&amp;TBLData3[[#This Row],[Date]],TBLData3[Date],"&gt;"&amp;TBLData3[[#This Row],[Date]]-7)</f>
        <v>227.5</v>
      </c>
      <c r="G34" s="65">
        <f>IFERROR(AVERAGEIFS(TBLData3[Total Load],TBLData3[[Athlete ]],TBLData3[[#This Row],[Athlete ]],TBLData3[Date],"&lt;="&amp;TBLData3[[#This Row],[Date]],TBLData3[Date],"&gt;"&amp;TBLData3[[#This Row],[Date]]-28),"")</f>
        <v>227.5</v>
      </c>
      <c r="H34" s="25">
        <f>SUMIFS(TBLData3[Total Load],TBLData3[[Athlete ]],TBLData3[[#This Row],[Athlete ]],TBLData3[Date],"&lt;="&amp;TBLData3[[#This Row],[Date]],TBLData3[Date],"&gt;"&amp;TBLData3[[#This Row],[Date]]-7)</f>
        <v>455</v>
      </c>
      <c r="I34" s="25">
        <f>IFERROR(SUMIFS(TBLData3[Total Load],TBLData3[[Athlete ]],TBLData3[[#This Row],[Athlete ]],TBLData3[Date],"&lt;="&amp;TBLData3[[#This Row],[Date]]-7,TBLData3[Date],"&gt;"&amp;TBLData3[[#This Row],[Date]]-14),"")</f>
        <v>0</v>
      </c>
      <c r="J34" s="25">
        <f>IFERROR(SUMIFS(TBLData3[Total Load],TBLData3[[Athlete ]],TBLData3[[#This Row],[Athlete ]],TBLData3[Date],"&lt;="&amp;TBLData3[[#This Row],[Date]]-14,TBLData3[Date],"&gt;"&amp;TBLData3[[#This Row],[Date]]-21),"")</f>
        <v>0</v>
      </c>
      <c r="K34" s="25">
        <f>IFERROR(SUMIFS(TBLData3[Total Load],TBLData3[[Athlete ]],TBLData3[[#This Row],[Athlete ]],TBLData3[Date],"&lt;="&amp;TBLData3[[#This Row],[Date]]-21,TBLData3[Date],"&gt;"&amp;TBLData3[[#This Row],[Date]]-28),"")</f>
        <v>0</v>
      </c>
      <c r="L34" s="25">
        <f>IFERROR(SUMIFS(TBLData3[Total Load],TBLData3[[Athlete ]],TBLData3[[#This Row],[Athlete ]],TBLData3[Date],"&lt;="&amp;TBLData3[[#This Row],[Date]]-28,TBLData3[Date],"&gt;"&amp;TBLData3[[#This Row],[Date]]-35),"")</f>
        <v>0</v>
      </c>
      <c r="M34" s="25">
        <f>IFERROR(AVERAGE(TBLData3[[#This Row],[Week -1 TL]:[Week -4 TL]]),"")</f>
        <v>0</v>
      </c>
      <c r="N34" s="93">
        <f>IFERROR(TBLData3[[#This Row],[7 Day Rolling Average]]/TBLData3[[#This Row],[28 Day Rolling Average]],"")</f>
        <v>1</v>
      </c>
      <c r="O34" s="94" t="str">
        <f>IFERROR(TBLData3[[#This Row],[Week 0 TL]]/TBLData3[[#This Row],[Week -1 TL]],"")</f>
        <v/>
      </c>
      <c r="P34" s="26">
        <f t="shared" si="3"/>
        <v>113.75</v>
      </c>
      <c r="Q34" s="27">
        <f t="shared" si="4"/>
        <v>31.379310344827587</v>
      </c>
      <c r="R34" s="94">
        <f>IFERROR(TBLData3[[#This Row],[7 Day EWMA]]/TBLData3[[#This Row],[28 Day EWMA]],"")</f>
        <v>3.625</v>
      </c>
      <c r="S34" s="94">
        <f>AVERAGEIFS(TBLData3[Total Load],TBLData3[[Athlete ]],TBLData3[[#This Row],[Athlete ]],TBLData3[Date],"&lt;="&amp;TBLData3[[#This Row],[Date]],TBLData3[Date],"&gt;"&amp;TBLData3[[#This Row],[Date]]-7)</f>
        <v>227.5</v>
      </c>
      <c r="T34" s="94">
        <f t="array" ref="T34">IFERROR(_xlfn.STDEV.S(IF(TBLData3[[Athlete ]]=TBLData3[[#This Row],[Athlete ]],IF(TBLData3[Date]&lt;=TBLData3[[#This Row],[Date]],IF(TBLData3[Date]&gt;TBLData3[[#This Row],[Date]]-7,TBLData3[Total Load])))),"")</f>
        <v>321.73358543987911</v>
      </c>
      <c r="U34" s="95">
        <f>IFERROR(TBLData3[[#This Row],[7 Day avg Load]]/TBLData3[[#This Row],[7 Day SD]],"")</f>
        <v>0.70710678118654757</v>
      </c>
      <c r="V34" s="95">
        <f>IFERROR(TBLData3[[#This Row],[7 Day Rolling Average]]*TBLData3[[#This Row],[Monotony]],"")</f>
        <v>160.86679271993958</v>
      </c>
      <c r="W34" s="88"/>
      <c r="X34" s="88"/>
      <c r="AF34" s="8">
        <f t="shared" si="2"/>
        <v>43227</v>
      </c>
      <c r="AG34" s="3" t="s">
        <v>33</v>
      </c>
    </row>
    <row r="35" spans="1:33" ht="16.5" thickBot="1" x14ac:dyDescent="0.3">
      <c r="A35" s="58" t="str">
        <f t="shared" si="0"/>
        <v>Week 1</v>
      </c>
      <c r="B35" s="63">
        <v>43011</v>
      </c>
      <c r="C35" s="63" t="str">
        <f t="shared" si="1"/>
        <v>Tue</v>
      </c>
      <c r="D35" s="67" t="s">
        <v>198</v>
      </c>
      <c r="E35" s="61">
        <f>tblTL[[#This Row],[Total]]</f>
        <v>390</v>
      </c>
      <c r="F35" s="65">
        <f>AVERAGEIFS(TBLData3[Total Load],TBLData3[[Athlete ]],TBLData3[[#This Row],[Athlete ]],TBLData3[Date],"&lt;="&amp;TBLData3[[#This Row],[Date]],TBLData3[Date],"&gt;"&amp;TBLData3[[#This Row],[Date]]-7)</f>
        <v>195</v>
      </c>
      <c r="G35" s="65">
        <f>IFERROR(AVERAGEIFS(TBLData3[Total Load],TBLData3[[Athlete ]],TBLData3[[#This Row],[Athlete ]],TBLData3[Date],"&lt;="&amp;TBLData3[[#This Row],[Date]],TBLData3[Date],"&gt;"&amp;TBLData3[[#This Row],[Date]]-28),"")</f>
        <v>195</v>
      </c>
      <c r="H35" s="25">
        <f>SUMIFS(TBLData3[Total Load],TBLData3[[Athlete ]],TBLData3[[#This Row],[Athlete ]],TBLData3[Date],"&lt;="&amp;TBLData3[[#This Row],[Date]],TBLData3[Date],"&gt;"&amp;TBLData3[[#This Row],[Date]]-7)</f>
        <v>390</v>
      </c>
      <c r="I35" s="25">
        <f>IFERROR(SUMIFS(TBLData3[Total Load],TBLData3[[Athlete ]],TBLData3[[#This Row],[Athlete ]],TBLData3[Date],"&lt;="&amp;TBLData3[[#This Row],[Date]]-7,TBLData3[Date],"&gt;"&amp;TBLData3[[#This Row],[Date]]-14),"")</f>
        <v>0</v>
      </c>
      <c r="J35" s="25">
        <f>IFERROR(SUMIFS(TBLData3[Total Load],TBLData3[[Athlete ]],TBLData3[[#This Row],[Athlete ]],TBLData3[Date],"&lt;="&amp;TBLData3[[#This Row],[Date]]-14,TBLData3[Date],"&gt;"&amp;TBLData3[[#This Row],[Date]]-21),"")</f>
        <v>0</v>
      </c>
      <c r="K35" s="25">
        <f>IFERROR(SUMIFS(TBLData3[Total Load],TBLData3[[Athlete ]],TBLData3[[#This Row],[Athlete ]],TBLData3[Date],"&lt;="&amp;TBLData3[[#This Row],[Date]]-21,TBLData3[Date],"&gt;"&amp;TBLData3[[#This Row],[Date]]-28),"")</f>
        <v>0</v>
      </c>
      <c r="L35" s="25">
        <f>IFERROR(SUMIFS(TBLData3[Total Load],TBLData3[[Athlete ]],TBLData3[[#This Row],[Athlete ]],TBLData3[Date],"&lt;="&amp;TBLData3[[#This Row],[Date]]-28,TBLData3[Date],"&gt;"&amp;TBLData3[[#This Row],[Date]]-35),"")</f>
        <v>0</v>
      </c>
      <c r="M35" s="25">
        <f>IFERROR(AVERAGE(TBLData3[[#This Row],[Week -1 TL]:[Week -4 TL]]),"")</f>
        <v>0</v>
      </c>
      <c r="N35" s="93">
        <f>IFERROR(TBLData3[[#This Row],[7 Day Rolling Average]]/TBLData3[[#This Row],[28 Day Rolling Average]],"")</f>
        <v>1</v>
      </c>
      <c r="O35" s="94" t="str">
        <f>IFERROR(TBLData3[[#This Row],[Week 0 TL]]/TBLData3[[#This Row],[Week -1 TL]],"")</f>
        <v/>
      </c>
      <c r="P35" s="26">
        <f t="shared" si="3"/>
        <v>97.5</v>
      </c>
      <c r="Q35" s="27">
        <f t="shared" si="4"/>
        <v>26.896551724137932</v>
      </c>
      <c r="R35" s="94">
        <f>IFERROR(TBLData3[[#This Row],[7 Day EWMA]]/TBLData3[[#This Row],[28 Day EWMA]],"")</f>
        <v>3.625</v>
      </c>
      <c r="S35" s="94">
        <f>AVERAGEIFS(TBLData3[Total Load],TBLData3[[Athlete ]],TBLData3[[#This Row],[Athlete ]],TBLData3[Date],"&lt;="&amp;TBLData3[[#This Row],[Date]],TBLData3[Date],"&gt;"&amp;TBLData3[[#This Row],[Date]]-7)</f>
        <v>195</v>
      </c>
      <c r="T35" s="94">
        <f t="array" ref="T35">IFERROR(_xlfn.STDEV.S(IF(TBLData3[[Athlete ]]=TBLData3[[#This Row],[Athlete ]],IF(TBLData3[Date]&lt;=TBLData3[[#This Row],[Date]],IF(TBLData3[Date]&gt;TBLData3[[#This Row],[Date]]-7,TBLData3[Total Load])))),"")</f>
        <v>275.77164466275354</v>
      </c>
      <c r="U35" s="95">
        <f>IFERROR(TBLData3[[#This Row],[7 Day avg Load]]/TBLData3[[#This Row],[7 Day SD]],"")</f>
        <v>0.70710678118654746</v>
      </c>
      <c r="V35" s="95">
        <f>IFERROR(TBLData3[[#This Row],[7 Day Rolling Average]]*TBLData3[[#This Row],[Monotony]],"")</f>
        <v>137.88582233137674</v>
      </c>
      <c r="W35" s="88"/>
      <c r="X35" s="88"/>
      <c r="AF35" s="8">
        <f t="shared" si="2"/>
        <v>43234</v>
      </c>
      <c r="AG35" s="3" t="s">
        <v>34</v>
      </c>
    </row>
    <row r="36" spans="1:33" ht="16.5" thickBot="1" x14ac:dyDescent="0.3">
      <c r="A36" s="58" t="str">
        <f t="shared" si="0"/>
        <v>Week 1</v>
      </c>
      <c r="B36" s="63">
        <v>43011</v>
      </c>
      <c r="C36" s="63" t="str">
        <f t="shared" si="1"/>
        <v>Tue</v>
      </c>
      <c r="D36" s="67" t="s">
        <v>199</v>
      </c>
      <c r="E36" s="61">
        <f>tblTL[[#This Row],[Total]]</f>
        <v>455</v>
      </c>
      <c r="F36" s="65">
        <f>AVERAGEIFS(TBLData3[Total Load],TBLData3[[Athlete ]],TBLData3[[#This Row],[Athlete ]],TBLData3[Date],"&lt;="&amp;TBLData3[[#This Row],[Date]],TBLData3[Date],"&gt;"&amp;TBLData3[[#This Row],[Date]]-7)</f>
        <v>227.5</v>
      </c>
      <c r="G36" s="65">
        <f>IFERROR(AVERAGEIFS(TBLData3[Total Load],TBLData3[[Athlete ]],TBLData3[[#This Row],[Athlete ]],TBLData3[Date],"&lt;="&amp;TBLData3[[#This Row],[Date]],TBLData3[Date],"&gt;"&amp;TBLData3[[#This Row],[Date]]-28),"")</f>
        <v>227.5</v>
      </c>
      <c r="H36" s="25">
        <f>SUMIFS(TBLData3[Total Load],TBLData3[[Athlete ]],TBLData3[[#This Row],[Athlete ]],TBLData3[Date],"&lt;="&amp;TBLData3[[#This Row],[Date]],TBLData3[Date],"&gt;"&amp;TBLData3[[#This Row],[Date]]-7)</f>
        <v>455</v>
      </c>
      <c r="I36" s="25">
        <f>IFERROR(SUMIFS(TBLData3[Total Load],TBLData3[[Athlete ]],TBLData3[[#This Row],[Athlete ]],TBLData3[Date],"&lt;="&amp;TBLData3[[#This Row],[Date]]-7,TBLData3[Date],"&gt;"&amp;TBLData3[[#This Row],[Date]]-14),"")</f>
        <v>0</v>
      </c>
      <c r="J36" s="25">
        <f>IFERROR(SUMIFS(TBLData3[Total Load],TBLData3[[Athlete ]],TBLData3[[#This Row],[Athlete ]],TBLData3[Date],"&lt;="&amp;TBLData3[[#This Row],[Date]]-14,TBLData3[Date],"&gt;"&amp;TBLData3[[#This Row],[Date]]-21),"")</f>
        <v>0</v>
      </c>
      <c r="K36" s="25">
        <f>IFERROR(SUMIFS(TBLData3[Total Load],TBLData3[[Athlete ]],TBLData3[[#This Row],[Athlete ]],TBLData3[Date],"&lt;="&amp;TBLData3[[#This Row],[Date]]-21,TBLData3[Date],"&gt;"&amp;TBLData3[[#This Row],[Date]]-28),"")</f>
        <v>0</v>
      </c>
      <c r="L36" s="25">
        <f>IFERROR(SUMIFS(TBLData3[Total Load],TBLData3[[Athlete ]],TBLData3[[#This Row],[Athlete ]],TBLData3[Date],"&lt;="&amp;TBLData3[[#This Row],[Date]]-28,TBLData3[Date],"&gt;"&amp;TBLData3[[#This Row],[Date]]-35),"")</f>
        <v>0</v>
      </c>
      <c r="M36" s="25">
        <f>IFERROR(AVERAGE(TBLData3[[#This Row],[Week -1 TL]:[Week -4 TL]]),"")</f>
        <v>0</v>
      </c>
      <c r="N36" s="93">
        <f>IFERROR(TBLData3[[#This Row],[7 Day Rolling Average]]/TBLData3[[#This Row],[28 Day Rolling Average]],"")</f>
        <v>1</v>
      </c>
      <c r="O36" s="94" t="str">
        <f>IFERROR(TBLData3[[#This Row],[Week 0 TL]]/TBLData3[[#This Row],[Week -1 TL]],"")</f>
        <v/>
      </c>
      <c r="P36" s="26">
        <f t="shared" si="3"/>
        <v>113.75</v>
      </c>
      <c r="Q36" s="27">
        <f t="shared" si="4"/>
        <v>31.379310344827587</v>
      </c>
      <c r="R36" s="94">
        <f>IFERROR(TBLData3[[#This Row],[7 Day EWMA]]/TBLData3[[#This Row],[28 Day EWMA]],"")</f>
        <v>3.625</v>
      </c>
      <c r="S36" s="94">
        <f>AVERAGEIFS(TBLData3[Total Load],TBLData3[[Athlete ]],TBLData3[[#This Row],[Athlete ]],TBLData3[Date],"&lt;="&amp;TBLData3[[#This Row],[Date]],TBLData3[Date],"&gt;"&amp;TBLData3[[#This Row],[Date]]-7)</f>
        <v>227.5</v>
      </c>
      <c r="T36" s="94">
        <f t="array" ref="T36">IFERROR(_xlfn.STDEV.S(IF(TBLData3[[Athlete ]]=TBLData3[[#This Row],[Athlete ]],IF(TBLData3[Date]&lt;=TBLData3[[#This Row],[Date]],IF(TBLData3[Date]&gt;TBLData3[[#This Row],[Date]]-7,TBLData3[Total Load])))),"")</f>
        <v>321.73358543987911</v>
      </c>
      <c r="U36" s="95">
        <f>IFERROR(TBLData3[[#This Row],[7 Day avg Load]]/TBLData3[[#This Row],[7 Day SD]],"")</f>
        <v>0.70710678118654757</v>
      </c>
      <c r="V36" s="95">
        <f>IFERROR(TBLData3[[#This Row],[7 Day Rolling Average]]*TBLData3[[#This Row],[Monotony]],"")</f>
        <v>160.86679271993958</v>
      </c>
      <c r="W36" s="88"/>
      <c r="X36" s="88"/>
      <c r="AF36" s="8">
        <f t="shared" si="2"/>
        <v>43241</v>
      </c>
      <c r="AG36" s="3" t="s">
        <v>35</v>
      </c>
    </row>
    <row r="37" spans="1:33" ht="16.5" thickBot="1" x14ac:dyDescent="0.3">
      <c r="A37" s="58" t="str">
        <f t="shared" si="0"/>
        <v>Week 1</v>
      </c>
      <c r="B37" s="63">
        <v>43011</v>
      </c>
      <c r="C37" s="63" t="str">
        <f t="shared" si="1"/>
        <v>Tue</v>
      </c>
      <c r="D37" s="66" t="s">
        <v>200</v>
      </c>
      <c r="E37" s="61">
        <f>tblTL[[#This Row],[Total]]</f>
        <v>0</v>
      </c>
      <c r="F37" s="65">
        <f>AVERAGEIFS(TBLData3[Total Load],TBLData3[[Athlete ]],TBLData3[[#This Row],[Athlete ]],TBLData3[Date],"&lt;="&amp;TBLData3[[#This Row],[Date]],TBLData3[Date],"&gt;"&amp;TBLData3[[#This Row],[Date]]-7)</f>
        <v>0</v>
      </c>
      <c r="G37" s="65">
        <f>IFERROR(AVERAGEIFS(TBLData3[Total Load],TBLData3[[Athlete ]],TBLData3[[#This Row],[Athlete ]],TBLData3[Date],"&lt;="&amp;TBLData3[[#This Row],[Date]],TBLData3[Date],"&gt;"&amp;TBLData3[[#This Row],[Date]]-28),"")</f>
        <v>0</v>
      </c>
      <c r="H37" s="25">
        <f>SUMIFS(TBLData3[Total Load],TBLData3[[Athlete ]],TBLData3[[#This Row],[Athlete ]],TBLData3[Date],"&lt;="&amp;TBLData3[[#This Row],[Date]],TBLData3[Date],"&gt;"&amp;TBLData3[[#This Row],[Date]]-7)</f>
        <v>0</v>
      </c>
      <c r="I37" s="25">
        <f>IFERROR(SUMIFS(TBLData3[Total Load],TBLData3[[Athlete ]],TBLData3[[#This Row],[Athlete ]],TBLData3[Date],"&lt;="&amp;TBLData3[[#This Row],[Date]]-7,TBLData3[Date],"&gt;"&amp;TBLData3[[#This Row],[Date]]-14),"")</f>
        <v>0</v>
      </c>
      <c r="J37" s="25">
        <f>IFERROR(SUMIFS(TBLData3[Total Load],TBLData3[[Athlete ]],TBLData3[[#This Row],[Athlete ]],TBLData3[Date],"&lt;="&amp;TBLData3[[#This Row],[Date]]-14,TBLData3[Date],"&gt;"&amp;TBLData3[[#This Row],[Date]]-21),"")</f>
        <v>0</v>
      </c>
      <c r="K37" s="25">
        <f>IFERROR(SUMIFS(TBLData3[Total Load],TBLData3[[Athlete ]],TBLData3[[#This Row],[Athlete ]],TBLData3[Date],"&lt;="&amp;TBLData3[[#This Row],[Date]]-21,TBLData3[Date],"&gt;"&amp;TBLData3[[#This Row],[Date]]-28),"")</f>
        <v>0</v>
      </c>
      <c r="L37" s="25">
        <f>IFERROR(SUMIFS(TBLData3[Total Load],TBLData3[[Athlete ]],TBLData3[[#This Row],[Athlete ]],TBLData3[Date],"&lt;="&amp;TBLData3[[#This Row],[Date]]-28,TBLData3[Date],"&gt;"&amp;TBLData3[[#This Row],[Date]]-35),"")</f>
        <v>0</v>
      </c>
      <c r="M37" s="25">
        <f>IFERROR(AVERAGE(TBLData3[[#This Row],[Week -1 TL]:[Week -4 TL]]),"")</f>
        <v>0</v>
      </c>
      <c r="N37" s="93" t="str">
        <f>IFERROR(TBLData3[[#This Row],[7 Day Rolling Average]]/TBLData3[[#This Row],[28 Day Rolling Average]],"")</f>
        <v/>
      </c>
      <c r="O37" s="94" t="str">
        <f>IFERROR(TBLData3[[#This Row],[Week 0 TL]]/TBLData3[[#This Row],[Week -1 TL]],"")</f>
        <v/>
      </c>
      <c r="P37" s="26">
        <f t="shared" si="3"/>
        <v>0</v>
      </c>
      <c r="Q37" s="27">
        <f t="shared" si="4"/>
        <v>0</v>
      </c>
      <c r="R37" s="94" t="str">
        <f>IFERROR(TBLData3[[#This Row],[7 Day EWMA]]/TBLData3[[#This Row],[28 Day EWMA]],"")</f>
        <v/>
      </c>
      <c r="S37" s="94">
        <f>AVERAGEIFS(TBLData3[Total Load],TBLData3[[Athlete ]],TBLData3[[#This Row],[Athlete ]],TBLData3[Date],"&lt;="&amp;TBLData3[[#This Row],[Date]],TBLData3[Date],"&gt;"&amp;TBLData3[[#This Row],[Date]]-7)</f>
        <v>0</v>
      </c>
      <c r="T37" s="94">
        <f t="array" ref="T37">IFERROR(_xlfn.STDEV.S(IF(TBLData3[[Athlete ]]=TBLData3[[#This Row],[Athlete ]],IF(TBLData3[Date]&lt;=TBLData3[[#This Row],[Date]],IF(TBLData3[Date]&gt;TBLData3[[#This Row],[Date]]-7,TBLData3[Total Load])))),"")</f>
        <v>0</v>
      </c>
      <c r="U37" s="95" t="str">
        <f>IFERROR(TBLData3[[#This Row],[7 Day avg Load]]/TBLData3[[#This Row],[7 Day SD]],"")</f>
        <v/>
      </c>
      <c r="V37" s="95" t="str">
        <f>IFERROR(TBLData3[[#This Row],[7 Day Rolling Average]]*TBLData3[[#This Row],[Monotony]],"")</f>
        <v/>
      </c>
      <c r="W37" s="88"/>
      <c r="X37" s="88"/>
      <c r="AF37" s="8">
        <f t="shared" si="2"/>
        <v>43248</v>
      </c>
      <c r="AG37" s="3" t="s">
        <v>36</v>
      </c>
    </row>
    <row r="38" spans="1:33" ht="16.5" thickBot="1" x14ac:dyDescent="0.3">
      <c r="A38" s="58" t="str">
        <f t="shared" si="0"/>
        <v>Week 1</v>
      </c>
      <c r="B38" s="63">
        <v>43011</v>
      </c>
      <c r="C38" s="63" t="str">
        <f t="shared" si="1"/>
        <v>Tue</v>
      </c>
      <c r="D38" s="67" t="s">
        <v>201</v>
      </c>
      <c r="E38" s="61">
        <f>tblTL[[#This Row],[Total]]</f>
        <v>455</v>
      </c>
      <c r="F38" s="65">
        <f>AVERAGEIFS(TBLData3[Total Load],TBLData3[[Athlete ]],TBLData3[[#This Row],[Athlete ]],TBLData3[Date],"&lt;="&amp;TBLData3[[#This Row],[Date]],TBLData3[Date],"&gt;"&amp;TBLData3[[#This Row],[Date]]-7)</f>
        <v>227.5</v>
      </c>
      <c r="G38" s="65">
        <f>IFERROR(AVERAGEIFS(TBLData3[Total Load],TBLData3[[Athlete ]],TBLData3[[#This Row],[Athlete ]],TBLData3[Date],"&lt;="&amp;TBLData3[[#This Row],[Date]],TBLData3[Date],"&gt;"&amp;TBLData3[[#This Row],[Date]]-28),"")</f>
        <v>227.5</v>
      </c>
      <c r="H38" s="25">
        <f>SUMIFS(TBLData3[Total Load],TBLData3[[Athlete ]],TBLData3[[#This Row],[Athlete ]],TBLData3[Date],"&lt;="&amp;TBLData3[[#This Row],[Date]],TBLData3[Date],"&gt;"&amp;TBLData3[[#This Row],[Date]]-7)</f>
        <v>455</v>
      </c>
      <c r="I38" s="25">
        <f>IFERROR(SUMIFS(TBLData3[Total Load],TBLData3[[Athlete ]],TBLData3[[#This Row],[Athlete ]],TBLData3[Date],"&lt;="&amp;TBLData3[[#This Row],[Date]]-7,TBLData3[Date],"&gt;"&amp;TBLData3[[#This Row],[Date]]-14),"")</f>
        <v>0</v>
      </c>
      <c r="J38" s="25">
        <f>IFERROR(SUMIFS(TBLData3[Total Load],TBLData3[[Athlete ]],TBLData3[[#This Row],[Athlete ]],TBLData3[Date],"&lt;="&amp;TBLData3[[#This Row],[Date]]-14,TBLData3[Date],"&gt;"&amp;TBLData3[[#This Row],[Date]]-21),"")</f>
        <v>0</v>
      </c>
      <c r="K38" s="25">
        <f>IFERROR(SUMIFS(TBLData3[Total Load],TBLData3[[Athlete ]],TBLData3[[#This Row],[Athlete ]],TBLData3[Date],"&lt;="&amp;TBLData3[[#This Row],[Date]]-21,TBLData3[Date],"&gt;"&amp;TBLData3[[#This Row],[Date]]-28),"")</f>
        <v>0</v>
      </c>
      <c r="L38" s="25">
        <f>IFERROR(SUMIFS(TBLData3[Total Load],TBLData3[[Athlete ]],TBLData3[[#This Row],[Athlete ]],TBLData3[Date],"&lt;="&amp;TBLData3[[#This Row],[Date]]-28,TBLData3[Date],"&gt;"&amp;TBLData3[[#This Row],[Date]]-35),"")</f>
        <v>0</v>
      </c>
      <c r="M38" s="25">
        <f>IFERROR(AVERAGE(TBLData3[[#This Row],[Week -1 TL]:[Week -4 TL]]),"")</f>
        <v>0</v>
      </c>
      <c r="N38" s="93">
        <f>IFERROR(TBLData3[[#This Row],[7 Day Rolling Average]]/TBLData3[[#This Row],[28 Day Rolling Average]],"")</f>
        <v>1</v>
      </c>
      <c r="O38" s="94" t="str">
        <f>IFERROR(TBLData3[[#This Row],[Week 0 TL]]/TBLData3[[#This Row],[Week -1 TL]],"")</f>
        <v/>
      </c>
      <c r="P38" s="26">
        <f t="shared" si="3"/>
        <v>113.75</v>
      </c>
      <c r="Q38" s="27">
        <f t="shared" si="4"/>
        <v>31.379310344827587</v>
      </c>
      <c r="R38" s="94">
        <f>IFERROR(TBLData3[[#This Row],[7 Day EWMA]]/TBLData3[[#This Row],[28 Day EWMA]],"")</f>
        <v>3.625</v>
      </c>
      <c r="S38" s="94">
        <f>AVERAGEIFS(TBLData3[Total Load],TBLData3[[Athlete ]],TBLData3[[#This Row],[Athlete ]],TBLData3[Date],"&lt;="&amp;TBLData3[[#This Row],[Date]],TBLData3[Date],"&gt;"&amp;TBLData3[[#This Row],[Date]]-7)</f>
        <v>227.5</v>
      </c>
      <c r="T38" s="94">
        <f t="array" ref="T38">IFERROR(_xlfn.STDEV.S(IF(TBLData3[[Athlete ]]=TBLData3[[#This Row],[Athlete ]],IF(TBLData3[Date]&lt;=TBLData3[[#This Row],[Date]],IF(TBLData3[Date]&gt;TBLData3[[#This Row],[Date]]-7,TBLData3[Total Load])))),"")</f>
        <v>321.73358543987911</v>
      </c>
      <c r="U38" s="95">
        <f>IFERROR(TBLData3[[#This Row],[7 Day avg Load]]/TBLData3[[#This Row],[7 Day SD]],"")</f>
        <v>0.70710678118654757</v>
      </c>
      <c r="V38" s="95">
        <f>IFERROR(TBLData3[[#This Row],[7 Day Rolling Average]]*TBLData3[[#This Row],[Monotony]],"")</f>
        <v>160.86679271993958</v>
      </c>
      <c r="W38" s="88"/>
      <c r="X38" s="88"/>
      <c r="AF38" s="8">
        <f t="shared" si="2"/>
        <v>43255</v>
      </c>
      <c r="AG38" s="3" t="s">
        <v>37</v>
      </c>
    </row>
    <row r="39" spans="1:33" ht="16.5" thickBot="1" x14ac:dyDescent="0.3">
      <c r="A39" s="58" t="str">
        <f t="shared" si="0"/>
        <v>Week 1</v>
      </c>
      <c r="B39" s="63">
        <v>43011</v>
      </c>
      <c r="C39" s="63" t="str">
        <f t="shared" si="1"/>
        <v>Tue</v>
      </c>
      <c r="D39" s="67" t="s">
        <v>202</v>
      </c>
      <c r="E39" s="61">
        <f>tblTL[[#This Row],[Total]]</f>
        <v>0</v>
      </c>
      <c r="F39" s="65">
        <f>AVERAGEIFS(TBLData3[Total Load],TBLData3[[Athlete ]],TBLData3[[#This Row],[Athlete ]],TBLData3[Date],"&lt;="&amp;TBLData3[[#This Row],[Date]],TBLData3[Date],"&gt;"&amp;TBLData3[[#This Row],[Date]]-7)</f>
        <v>0</v>
      </c>
      <c r="G39" s="65">
        <f>IFERROR(AVERAGEIFS(TBLData3[Total Load],TBLData3[[Athlete ]],TBLData3[[#This Row],[Athlete ]],TBLData3[Date],"&lt;="&amp;TBLData3[[#This Row],[Date]],TBLData3[Date],"&gt;"&amp;TBLData3[[#This Row],[Date]]-28),"")</f>
        <v>0</v>
      </c>
      <c r="H39" s="25">
        <f>SUMIFS(TBLData3[Total Load],TBLData3[[Athlete ]],TBLData3[[#This Row],[Athlete ]],TBLData3[Date],"&lt;="&amp;TBLData3[[#This Row],[Date]],TBLData3[Date],"&gt;"&amp;TBLData3[[#This Row],[Date]]-7)</f>
        <v>0</v>
      </c>
      <c r="I39" s="25">
        <f>IFERROR(SUMIFS(TBLData3[Total Load],TBLData3[[Athlete ]],TBLData3[[#This Row],[Athlete ]],TBLData3[Date],"&lt;="&amp;TBLData3[[#This Row],[Date]]-7,TBLData3[Date],"&gt;"&amp;TBLData3[[#This Row],[Date]]-14),"")</f>
        <v>0</v>
      </c>
      <c r="J39" s="25">
        <f>IFERROR(SUMIFS(TBLData3[Total Load],TBLData3[[Athlete ]],TBLData3[[#This Row],[Athlete ]],TBLData3[Date],"&lt;="&amp;TBLData3[[#This Row],[Date]]-14,TBLData3[Date],"&gt;"&amp;TBLData3[[#This Row],[Date]]-21),"")</f>
        <v>0</v>
      </c>
      <c r="K39" s="25">
        <f>IFERROR(SUMIFS(TBLData3[Total Load],TBLData3[[Athlete ]],TBLData3[[#This Row],[Athlete ]],TBLData3[Date],"&lt;="&amp;TBLData3[[#This Row],[Date]]-21,TBLData3[Date],"&gt;"&amp;TBLData3[[#This Row],[Date]]-28),"")</f>
        <v>0</v>
      </c>
      <c r="L39" s="25">
        <f>IFERROR(SUMIFS(TBLData3[Total Load],TBLData3[[Athlete ]],TBLData3[[#This Row],[Athlete ]],TBLData3[Date],"&lt;="&amp;TBLData3[[#This Row],[Date]]-28,TBLData3[Date],"&gt;"&amp;TBLData3[[#This Row],[Date]]-35),"")</f>
        <v>0</v>
      </c>
      <c r="M39" s="25">
        <f>IFERROR(AVERAGE(TBLData3[[#This Row],[Week -1 TL]:[Week -4 TL]]),"")</f>
        <v>0</v>
      </c>
      <c r="N39" s="93" t="str">
        <f>IFERROR(TBLData3[[#This Row],[7 Day Rolling Average]]/TBLData3[[#This Row],[28 Day Rolling Average]],"")</f>
        <v/>
      </c>
      <c r="O39" s="94" t="str">
        <f>IFERROR(TBLData3[[#This Row],[Week 0 TL]]/TBLData3[[#This Row],[Week -1 TL]],"")</f>
        <v/>
      </c>
      <c r="P39" s="26">
        <f t="shared" si="3"/>
        <v>0</v>
      </c>
      <c r="Q39" s="27">
        <f t="shared" si="4"/>
        <v>0</v>
      </c>
      <c r="R39" s="94" t="str">
        <f>IFERROR(TBLData3[[#This Row],[7 Day EWMA]]/TBLData3[[#This Row],[28 Day EWMA]],"")</f>
        <v/>
      </c>
      <c r="S39" s="94">
        <f>AVERAGEIFS(TBLData3[Total Load],TBLData3[[Athlete ]],TBLData3[[#This Row],[Athlete ]],TBLData3[Date],"&lt;="&amp;TBLData3[[#This Row],[Date]],TBLData3[Date],"&gt;"&amp;TBLData3[[#This Row],[Date]]-7)</f>
        <v>0</v>
      </c>
      <c r="T39" s="94">
        <f t="array" ref="T39">IFERROR(_xlfn.STDEV.S(IF(TBLData3[[Athlete ]]=TBLData3[[#This Row],[Athlete ]],IF(TBLData3[Date]&lt;=TBLData3[[#This Row],[Date]],IF(TBLData3[Date]&gt;TBLData3[[#This Row],[Date]]-7,TBLData3[Total Load])))),"")</f>
        <v>0</v>
      </c>
      <c r="U39" s="95" t="str">
        <f>IFERROR(TBLData3[[#This Row],[7 Day avg Load]]/TBLData3[[#This Row],[7 Day SD]],"")</f>
        <v/>
      </c>
      <c r="V39" s="95" t="str">
        <f>IFERROR(TBLData3[[#This Row],[7 Day Rolling Average]]*TBLData3[[#This Row],[Monotony]],"")</f>
        <v/>
      </c>
      <c r="W39" s="88"/>
      <c r="X39" s="88"/>
      <c r="AF39" s="8">
        <f t="shared" si="2"/>
        <v>43262</v>
      </c>
      <c r="AG39" s="3" t="s">
        <v>38</v>
      </c>
    </row>
    <row r="40" spans="1:33" ht="16.5" thickBot="1" x14ac:dyDescent="0.3">
      <c r="A40" s="58" t="str">
        <f t="shared" si="0"/>
        <v>Week 1</v>
      </c>
      <c r="B40" s="63">
        <v>43011</v>
      </c>
      <c r="C40" s="63" t="str">
        <f t="shared" si="1"/>
        <v>Tue</v>
      </c>
      <c r="D40" s="66" t="s">
        <v>203</v>
      </c>
      <c r="E40" s="61">
        <f>tblTL[[#This Row],[Total]]</f>
        <v>520</v>
      </c>
      <c r="F40" s="65">
        <f>AVERAGEIFS(TBLData3[Total Load],TBLData3[[Athlete ]],TBLData3[[#This Row],[Athlete ]],TBLData3[Date],"&lt;="&amp;TBLData3[[#This Row],[Date]],TBLData3[Date],"&gt;"&amp;TBLData3[[#This Row],[Date]]-7)</f>
        <v>260</v>
      </c>
      <c r="G40" s="65">
        <f>IFERROR(AVERAGEIFS(TBLData3[Total Load],TBLData3[[Athlete ]],TBLData3[[#This Row],[Athlete ]],TBLData3[Date],"&lt;="&amp;TBLData3[[#This Row],[Date]],TBLData3[Date],"&gt;"&amp;TBLData3[[#This Row],[Date]]-28),"")</f>
        <v>260</v>
      </c>
      <c r="H40" s="25">
        <f>SUMIFS(TBLData3[Total Load],TBLData3[[Athlete ]],TBLData3[[#This Row],[Athlete ]],TBLData3[Date],"&lt;="&amp;TBLData3[[#This Row],[Date]],TBLData3[Date],"&gt;"&amp;TBLData3[[#This Row],[Date]]-7)</f>
        <v>520</v>
      </c>
      <c r="I40" s="25">
        <f>IFERROR(SUMIFS(TBLData3[Total Load],TBLData3[[Athlete ]],TBLData3[[#This Row],[Athlete ]],TBLData3[Date],"&lt;="&amp;TBLData3[[#This Row],[Date]]-7,TBLData3[Date],"&gt;"&amp;TBLData3[[#This Row],[Date]]-14),"")</f>
        <v>0</v>
      </c>
      <c r="J40" s="25">
        <f>IFERROR(SUMIFS(TBLData3[Total Load],TBLData3[[Athlete ]],TBLData3[[#This Row],[Athlete ]],TBLData3[Date],"&lt;="&amp;TBLData3[[#This Row],[Date]]-14,TBLData3[Date],"&gt;"&amp;TBLData3[[#This Row],[Date]]-21),"")</f>
        <v>0</v>
      </c>
      <c r="K40" s="25">
        <f>IFERROR(SUMIFS(TBLData3[Total Load],TBLData3[[Athlete ]],TBLData3[[#This Row],[Athlete ]],TBLData3[Date],"&lt;="&amp;TBLData3[[#This Row],[Date]]-21,TBLData3[Date],"&gt;"&amp;TBLData3[[#This Row],[Date]]-28),"")</f>
        <v>0</v>
      </c>
      <c r="L40" s="25">
        <f>IFERROR(SUMIFS(TBLData3[Total Load],TBLData3[[Athlete ]],TBLData3[[#This Row],[Athlete ]],TBLData3[Date],"&lt;="&amp;TBLData3[[#This Row],[Date]]-28,TBLData3[Date],"&gt;"&amp;TBLData3[[#This Row],[Date]]-35),"")</f>
        <v>0</v>
      </c>
      <c r="M40" s="25">
        <f>IFERROR(AVERAGE(TBLData3[[#This Row],[Week -1 TL]:[Week -4 TL]]),"")</f>
        <v>0</v>
      </c>
      <c r="N40" s="93">
        <f>IFERROR(TBLData3[[#This Row],[7 Day Rolling Average]]/TBLData3[[#This Row],[28 Day Rolling Average]],"")</f>
        <v>1</v>
      </c>
      <c r="O40" s="94" t="str">
        <f>IFERROR(TBLData3[[#This Row],[Week 0 TL]]/TBLData3[[#This Row],[Week -1 TL]],"")</f>
        <v/>
      </c>
      <c r="P40" s="26">
        <f t="shared" si="3"/>
        <v>130</v>
      </c>
      <c r="Q40" s="27">
        <f t="shared" si="4"/>
        <v>35.862068965517238</v>
      </c>
      <c r="R40" s="94">
        <f>IFERROR(TBLData3[[#This Row],[7 Day EWMA]]/TBLData3[[#This Row],[28 Day EWMA]],"")</f>
        <v>3.6250000000000004</v>
      </c>
      <c r="S40" s="94">
        <f>AVERAGEIFS(TBLData3[Total Load],TBLData3[[Athlete ]],TBLData3[[#This Row],[Athlete ]],TBLData3[Date],"&lt;="&amp;TBLData3[[#This Row],[Date]],TBLData3[Date],"&gt;"&amp;TBLData3[[#This Row],[Date]]-7)</f>
        <v>260</v>
      </c>
      <c r="T40" s="94">
        <f t="array" ref="T40">IFERROR(_xlfn.STDEV.S(IF(TBLData3[[Athlete ]]=TBLData3[[#This Row],[Athlete ]],IF(TBLData3[Date]&lt;=TBLData3[[#This Row],[Date]],IF(TBLData3[Date]&gt;TBLData3[[#This Row],[Date]]-7,TBLData3[Total Load])))),"")</f>
        <v>367.69552621700473</v>
      </c>
      <c r="U40" s="95">
        <f>IFERROR(TBLData3[[#This Row],[7 Day avg Load]]/TBLData3[[#This Row],[7 Day SD]],"")</f>
        <v>0.70710678118654746</v>
      </c>
      <c r="V40" s="95">
        <f>IFERROR(TBLData3[[#This Row],[7 Day Rolling Average]]*TBLData3[[#This Row],[Monotony]],"")</f>
        <v>183.84776310850233</v>
      </c>
      <c r="W40" s="88"/>
      <c r="X40" s="88"/>
      <c r="AF40" s="8">
        <f t="shared" si="2"/>
        <v>43269</v>
      </c>
      <c r="AG40" s="3" t="s">
        <v>39</v>
      </c>
    </row>
    <row r="41" spans="1:33" ht="16.5" thickBot="1" x14ac:dyDescent="0.3">
      <c r="A41" s="58" t="str">
        <f t="shared" si="0"/>
        <v>Week 1</v>
      </c>
      <c r="B41" s="63">
        <v>43011</v>
      </c>
      <c r="C41" s="63" t="str">
        <f t="shared" si="1"/>
        <v>Tue</v>
      </c>
      <c r="D41" s="66" t="s">
        <v>204</v>
      </c>
      <c r="E41" s="61">
        <f>tblTL[[#This Row],[Total]]</f>
        <v>455</v>
      </c>
      <c r="F41" s="65">
        <f>AVERAGEIFS(TBLData3[Total Load],TBLData3[[Athlete ]],TBLData3[[#This Row],[Athlete ]],TBLData3[Date],"&lt;="&amp;TBLData3[[#This Row],[Date]],TBLData3[Date],"&gt;"&amp;TBLData3[[#This Row],[Date]]-7)</f>
        <v>227.5</v>
      </c>
      <c r="G41" s="65">
        <f>IFERROR(AVERAGEIFS(TBLData3[Total Load],TBLData3[[Athlete ]],TBLData3[[#This Row],[Athlete ]],TBLData3[Date],"&lt;="&amp;TBLData3[[#This Row],[Date]],TBLData3[Date],"&gt;"&amp;TBLData3[[#This Row],[Date]]-28),"")</f>
        <v>227.5</v>
      </c>
      <c r="H41" s="25">
        <f>SUMIFS(TBLData3[Total Load],TBLData3[[Athlete ]],TBLData3[[#This Row],[Athlete ]],TBLData3[Date],"&lt;="&amp;TBLData3[[#This Row],[Date]],TBLData3[Date],"&gt;"&amp;TBLData3[[#This Row],[Date]]-7)</f>
        <v>455</v>
      </c>
      <c r="I41" s="25">
        <f>IFERROR(SUMIFS(TBLData3[Total Load],TBLData3[[Athlete ]],TBLData3[[#This Row],[Athlete ]],TBLData3[Date],"&lt;="&amp;TBLData3[[#This Row],[Date]]-7,TBLData3[Date],"&gt;"&amp;TBLData3[[#This Row],[Date]]-14),"")</f>
        <v>0</v>
      </c>
      <c r="J41" s="25">
        <f>IFERROR(SUMIFS(TBLData3[Total Load],TBLData3[[Athlete ]],TBLData3[[#This Row],[Athlete ]],TBLData3[Date],"&lt;="&amp;TBLData3[[#This Row],[Date]]-14,TBLData3[Date],"&gt;"&amp;TBLData3[[#This Row],[Date]]-21),"")</f>
        <v>0</v>
      </c>
      <c r="K41" s="25">
        <f>IFERROR(SUMIFS(TBLData3[Total Load],TBLData3[[Athlete ]],TBLData3[[#This Row],[Athlete ]],TBLData3[Date],"&lt;="&amp;TBLData3[[#This Row],[Date]]-21,TBLData3[Date],"&gt;"&amp;TBLData3[[#This Row],[Date]]-28),"")</f>
        <v>0</v>
      </c>
      <c r="L41" s="25">
        <f>IFERROR(SUMIFS(TBLData3[Total Load],TBLData3[[Athlete ]],TBLData3[[#This Row],[Athlete ]],TBLData3[Date],"&lt;="&amp;TBLData3[[#This Row],[Date]]-28,TBLData3[Date],"&gt;"&amp;TBLData3[[#This Row],[Date]]-35),"")</f>
        <v>0</v>
      </c>
      <c r="M41" s="25">
        <f>IFERROR(AVERAGE(TBLData3[[#This Row],[Week -1 TL]:[Week -4 TL]]),"")</f>
        <v>0</v>
      </c>
      <c r="N41" s="93">
        <f>IFERROR(TBLData3[[#This Row],[7 Day Rolling Average]]/TBLData3[[#This Row],[28 Day Rolling Average]],"")</f>
        <v>1</v>
      </c>
      <c r="O41" s="94" t="str">
        <f>IFERROR(TBLData3[[#This Row],[Week 0 TL]]/TBLData3[[#This Row],[Week -1 TL]],"")</f>
        <v/>
      </c>
      <c r="P41" s="26">
        <f t="shared" si="3"/>
        <v>113.75</v>
      </c>
      <c r="Q41" s="27">
        <f t="shared" si="4"/>
        <v>31.379310344827587</v>
      </c>
      <c r="R41" s="94">
        <f>IFERROR(TBLData3[[#This Row],[7 Day EWMA]]/TBLData3[[#This Row],[28 Day EWMA]],"")</f>
        <v>3.625</v>
      </c>
      <c r="S41" s="94">
        <f>AVERAGEIFS(TBLData3[Total Load],TBLData3[[Athlete ]],TBLData3[[#This Row],[Athlete ]],TBLData3[Date],"&lt;="&amp;TBLData3[[#This Row],[Date]],TBLData3[Date],"&gt;"&amp;TBLData3[[#This Row],[Date]]-7)</f>
        <v>227.5</v>
      </c>
      <c r="T41" s="94">
        <f t="array" ref="T41">IFERROR(_xlfn.STDEV.S(IF(TBLData3[[Athlete ]]=TBLData3[[#This Row],[Athlete ]],IF(TBLData3[Date]&lt;=TBLData3[[#This Row],[Date]],IF(TBLData3[Date]&gt;TBLData3[[#This Row],[Date]]-7,TBLData3[Total Load])))),"")</f>
        <v>321.73358543987911</v>
      </c>
      <c r="U41" s="95">
        <f>IFERROR(TBLData3[[#This Row],[7 Day avg Load]]/TBLData3[[#This Row],[7 Day SD]],"")</f>
        <v>0.70710678118654757</v>
      </c>
      <c r="V41" s="95">
        <f>IFERROR(TBLData3[[#This Row],[7 Day Rolling Average]]*TBLData3[[#This Row],[Monotony]],"")</f>
        <v>160.86679271993958</v>
      </c>
      <c r="W41" s="88"/>
      <c r="X41" s="88"/>
      <c r="AF41" s="8">
        <f t="shared" si="2"/>
        <v>43276</v>
      </c>
      <c r="AG41" s="3" t="s">
        <v>40</v>
      </c>
    </row>
    <row r="42" spans="1:33" ht="16.5" thickBot="1" x14ac:dyDescent="0.3">
      <c r="A42" s="58" t="str">
        <f t="shared" si="0"/>
        <v>Week 1</v>
      </c>
      <c r="B42" s="63">
        <v>43011</v>
      </c>
      <c r="C42" s="63" t="str">
        <f t="shared" si="1"/>
        <v>Tue</v>
      </c>
      <c r="D42" s="64" t="s">
        <v>205</v>
      </c>
      <c r="E42" s="61">
        <f>tblTL[[#This Row],[Total]]</f>
        <v>0</v>
      </c>
      <c r="F42" s="65">
        <f>AVERAGEIFS(TBLData3[Total Load],TBLData3[[Athlete ]],TBLData3[[#This Row],[Athlete ]],TBLData3[Date],"&lt;="&amp;TBLData3[[#This Row],[Date]],TBLData3[Date],"&gt;"&amp;TBLData3[[#This Row],[Date]]-7)</f>
        <v>0</v>
      </c>
      <c r="G42" s="65">
        <f>IFERROR(AVERAGEIFS(TBLData3[Total Load],TBLData3[[Athlete ]],TBLData3[[#This Row],[Athlete ]],TBLData3[Date],"&lt;="&amp;TBLData3[[#This Row],[Date]],TBLData3[Date],"&gt;"&amp;TBLData3[[#This Row],[Date]]-28),"")</f>
        <v>0</v>
      </c>
      <c r="H42" s="25">
        <f>SUMIFS(TBLData3[Total Load],TBLData3[[Athlete ]],TBLData3[[#This Row],[Athlete ]],TBLData3[Date],"&lt;="&amp;TBLData3[[#This Row],[Date]],TBLData3[Date],"&gt;"&amp;TBLData3[[#This Row],[Date]]-7)</f>
        <v>0</v>
      </c>
      <c r="I42" s="25">
        <f>IFERROR(SUMIFS(TBLData3[Total Load],TBLData3[[Athlete ]],TBLData3[[#This Row],[Athlete ]],TBLData3[Date],"&lt;="&amp;TBLData3[[#This Row],[Date]]-7,TBLData3[Date],"&gt;"&amp;TBLData3[[#This Row],[Date]]-14),"")</f>
        <v>0</v>
      </c>
      <c r="J42" s="25">
        <f>IFERROR(SUMIFS(TBLData3[Total Load],TBLData3[[Athlete ]],TBLData3[[#This Row],[Athlete ]],TBLData3[Date],"&lt;="&amp;TBLData3[[#This Row],[Date]]-14,TBLData3[Date],"&gt;"&amp;TBLData3[[#This Row],[Date]]-21),"")</f>
        <v>0</v>
      </c>
      <c r="K42" s="25">
        <f>IFERROR(SUMIFS(TBLData3[Total Load],TBLData3[[Athlete ]],TBLData3[[#This Row],[Athlete ]],TBLData3[Date],"&lt;="&amp;TBLData3[[#This Row],[Date]]-21,TBLData3[Date],"&gt;"&amp;TBLData3[[#This Row],[Date]]-28),"")</f>
        <v>0</v>
      </c>
      <c r="L42" s="25">
        <f>IFERROR(SUMIFS(TBLData3[Total Load],TBLData3[[Athlete ]],TBLData3[[#This Row],[Athlete ]],TBLData3[Date],"&lt;="&amp;TBLData3[[#This Row],[Date]]-28,TBLData3[Date],"&gt;"&amp;TBLData3[[#This Row],[Date]]-35),"")</f>
        <v>0</v>
      </c>
      <c r="M42" s="25">
        <f>IFERROR(AVERAGE(TBLData3[[#This Row],[Week -1 TL]:[Week -4 TL]]),"")</f>
        <v>0</v>
      </c>
      <c r="N42" s="93" t="str">
        <f>IFERROR(TBLData3[[#This Row],[7 Day Rolling Average]]/TBLData3[[#This Row],[28 Day Rolling Average]],"")</f>
        <v/>
      </c>
      <c r="O42" s="94" t="str">
        <f>IFERROR(TBLData3[[#This Row],[Week 0 TL]]/TBLData3[[#This Row],[Week -1 TL]],"")</f>
        <v/>
      </c>
      <c r="P42" s="26">
        <f t="shared" si="3"/>
        <v>0</v>
      </c>
      <c r="Q42" s="27">
        <f t="shared" si="4"/>
        <v>0</v>
      </c>
      <c r="R42" s="94" t="str">
        <f>IFERROR(TBLData3[[#This Row],[7 Day EWMA]]/TBLData3[[#This Row],[28 Day EWMA]],"")</f>
        <v/>
      </c>
      <c r="S42" s="94">
        <f>AVERAGEIFS(TBLData3[Total Load],TBLData3[[Athlete ]],TBLData3[[#This Row],[Athlete ]],TBLData3[Date],"&lt;="&amp;TBLData3[[#This Row],[Date]],TBLData3[Date],"&gt;"&amp;TBLData3[[#This Row],[Date]]-7)</f>
        <v>0</v>
      </c>
      <c r="T42" s="94">
        <f t="array" ref="T42">IFERROR(_xlfn.STDEV.S(IF(TBLData3[[Athlete ]]=TBLData3[[#This Row],[Athlete ]],IF(TBLData3[Date]&lt;=TBLData3[[#This Row],[Date]],IF(TBLData3[Date]&gt;TBLData3[[#This Row],[Date]]-7,TBLData3[Total Load])))),"")</f>
        <v>0</v>
      </c>
      <c r="U42" s="95" t="str">
        <f>IFERROR(TBLData3[[#This Row],[7 Day avg Load]]/TBLData3[[#This Row],[7 Day SD]],"")</f>
        <v/>
      </c>
      <c r="V42" s="95" t="str">
        <f>IFERROR(TBLData3[[#This Row],[7 Day Rolling Average]]*TBLData3[[#This Row],[Monotony]],"")</f>
        <v/>
      </c>
      <c r="W42" s="88"/>
      <c r="X42" s="88"/>
      <c r="AF42" s="8">
        <f t="shared" si="2"/>
        <v>43283</v>
      </c>
      <c r="AG42" s="3" t="s">
        <v>41</v>
      </c>
    </row>
    <row r="43" spans="1:33" ht="16.5" thickBot="1" x14ac:dyDescent="0.3">
      <c r="A43" s="58" t="str">
        <f t="shared" si="0"/>
        <v>Week 1</v>
      </c>
      <c r="B43" s="63">
        <v>43011</v>
      </c>
      <c r="C43" s="63" t="str">
        <f t="shared" si="1"/>
        <v>Tue</v>
      </c>
      <c r="D43" s="64" t="s">
        <v>206</v>
      </c>
      <c r="E43" s="61">
        <f>tblTL[[#This Row],[Total]]</f>
        <v>0</v>
      </c>
      <c r="F43" s="65">
        <f>AVERAGEIFS(TBLData3[Total Load],TBLData3[[Athlete ]],TBLData3[[#This Row],[Athlete ]],TBLData3[Date],"&lt;="&amp;TBLData3[[#This Row],[Date]],TBLData3[Date],"&gt;"&amp;TBLData3[[#This Row],[Date]]-7)</f>
        <v>0</v>
      </c>
      <c r="G43" s="65">
        <f>IFERROR(AVERAGEIFS(TBLData3[Total Load],TBLData3[[Athlete ]],TBLData3[[#This Row],[Athlete ]],TBLData3[Date],"&lt;="&amp;TBLData3[[#This Row],[Date]],TBLData3[Date],"&gt;"&amp;TBLData3[[#This Row],[Date]]-28),"")</f>
        <v>0</v>
      </c>
      <c r="H43" s="25">
        <f>SUMIFS(TBLData3[Total Load],TBLData3[[Athlete ]],TBLData3[[#This Row],[Athlete ]],TBLData3[Date],"&lt;="&amp;TBLData3[[#This Row],[Date]],TBLData3[Date],"&gt;"&amp;TBLData3[[#This Row],[Date]]-7)</f>
        <v>0</v>
      </c>
      <c r="I43" s="25">
        <f>IFERROR(SUMIFS(TBLData3[Total Load],TBLData3[[Athlete ]],TBLData3[[#This Row],[Athlete ]],TBLData3[Date],"&lt;="&amp;TBLData3[[#This Row],[Date]]-7,TBLData3[Date],"&gt;"&amp;TBLData3[[#This Row],[Date]]-14),"")</f>
        <v>0</v>
      </c>
      <c r="J43" s="25">
        <f>IFERROR(SUMIFS(TBLData3[Total Load],TBLData3[[Athlete ]],TBLData3[[#This Row],[Athlete ]],TBLData3[Date],"&lt;="&amp;TBLData3[[#This Row],[Date]]-14,TBLData3[Date],"&gt;"&amp;TBLData3[[#This Row],[Date]]-21),"")</f>
        <v>0</v>
      </c>
      <c r="K43" s="25">
        <f>IFERROR(SUMIFS(TBLData3[Total Load],TBLData3[[Athlete ]],TBLData3[[#This Row],[Athlete ]],TBLData3[Date],"&lt;="&amp;TBLData3[[#This Row],[Date]]-21,TBLData3[Date],"&gt;"&amp;TBLData3[[#This Row],[Date]]-28),"")</f>
        <v>0</v>
      </c>
      <c r="L43" s="25">
        <f>IFERROR(SUMIFS(TBLData3[Total Load],TBLData3[[Athlete ]],TBLData3[[#This Row],[Athlete ]],TBLData3[Date],"&lt;="&amp;TBLData3[[#This Row],[Date]]-28,TBLData3[Date],"&gt;"&amp;TBLData3[[#This Row],[Date]]-35),"")</f>
        <v>0</v>
      </c>
      <c r="M43" s="25">
        <f>IFERROR(AVERAGE(TBLData3[[#This Row],[Week -1 TL]:[Week -4 TL]]),"")</f>
        <v>0</v>
      </c>
      <c r="N43" s="93" t="str">
        <f>IFERROR(TBLData3[[#This Row],[7 Day Rolling Average]]/TBLData3[[#This Row],[28 Day Rolling Average]],"")</f>
        <v/>
      </c>
      <c r="O43" s="94" t="str">
        <f>IFERROR(TBLData3[[#This Row],[Week 0 TL]]/TBLData3[[#This Row],[Week -1 TL]],"")</f>
        <v/>
      </c>
      <c r="P43" s="26">
        <f t="shared" si="3"/>
        <v>0</v>
      </c>
      <c r="Q43" s="27">
        <f t="shared" si="4"/>
        <v>0</v>
      </c>
      <c r="R43" s="94" t="str">
        <f>IFERROR(TBLData3[[#This Row],[7 Day EWMA]]/TBLData3[[#This Row],[28 Day EWMA]],"")</f>
        <v/>
      </c>
      <c r="S43" s="94">
        <f>AVERAGEIFS(TBLData3[Total Load],TBLData3[[Athlete ]],TBLData3[[#This Row],[Athlete ]],TBLData3[Date],"&lt;="&amp;TBLData3[[#This Row],[Date]],TBLData3[Date],"&gt;"&amp;TBLData3[[#This Row],[Date]]-7)</f>
        <v>0</v>
      </c>
      <c r="T43" s="94">
        <f t="array" ref="T43">IFERROR(_xlfn.STDEV.S(IF(TBLData3[[Athlete ]]=TBLData3[[#This Row],[Athlete ]],IF(TBLData3[Date]&lt;=TBLData3[[#This Row],[Date]],IF(TBLData3[Date]&gt;TBLData3[[#This Row],[Date]]-7,TBLData3[Total Load])))),"")</f>
        <v>0</v>
      </c>
      <c r="U43" s="95" t="str">
        <f>IFERROR(TBLData3[[#This Row],[7 Day avg Load]]/TBLData3[[#This Row],[7 Day SD]],"")</f>
        <v/>
      </c>
      <c r="V43" s="95" t="str">
        <f>IFERROR(TBLData3[[#This Row],[7 Day Rolling Average]]*TBLData3[[#This Row],[Monotony]],"")</f>
        <v/>
      </c>
      <c r="W43" s="88"/>
      <c r="X43" s="88"/>
      <c r="AF43" s="8">
        <f t="shared" si="2"/>
        <v>43290</v>
      </c>
      <c r="AG43" s="3" t="s">
        <v>42</v>
      </c>
    </row>
    <row r="44" spans="1:33" ht="16.5" thickBot="1" x14ac:dyDescent="0.3">
      <c r="A44" s="58" t="str">
        <f t="shared" si="0"/>
        <v>Week 1</v>
      </c>
      <c r="B44" s="63">
        <v>43011</v>
      </c>
      <c r="C44" s="63" t="str">
        <f t="shared" si="1"/>
        <v>Tue</v>
      </c>
      <c r="D44" s="64" t="s">
        <v>207</v>
      </c>
      <c r="E44" s="61">
        <f>tblTL[[#This Row],[Total]]</f>
        <v>0</v>
      </c>
      <c r="F44" s="65">
        <f>AVERAGEIFS(TBLData3[Total Load],TBLData3[[Athlete ]],TBLData3[[#This Row],[Athlete ]],TBLData3[Date],"&lt;="&amp;TBLData3[[#This Row],[Date]],TBLData3[Date],"&gt;"&amp;TBLData3[[#This Row],[Date]]-7)</f>
        <v>0</v>
      </c>
      <c r="G44" s="65">
        <f>IFERROR(AVERAGEIFS(TBLData3[Total Load],TBLData3[[Athlete ]],TBLData3[[#This Row],[Athlete ]],TBLData3[Date],"&lt;="&amp;TBLData3[[#This Row],[Date]],TBLData3[Date],"&gt;"&amp;TBLData3[[#This Row],[Date]]-28),"")</f>
        <v>0</v>
      </c>
      <c r="H44" s="25">
        <f>SUMIFS(TBLData3[Total Load],TBLData3[[Athlete ]],TBLData3[[#This Row],[Athlete ]],TBLData3[Date],"&lt;="&amp;TBLData3[[#This Row],[Date]],TBLData3[Date],"&gt;"&amp;TBLData3[[#This Row],[Date]]-7)</f>
        <v>0</v>
      </c>
      <c r="I44" s="25">
        <f>IFERROR(SUMIFS(TBLData3[Total Load],TBLData3[[Athlete ]],TBLData3[[#This Row],[Athlete ]],TBLData3[Date],"&lt;="&amp;TBLData3[[#This Row],[Date]]-7,TBLData3[Date],"&gt;"&amp;TBLData3[[#This Row],[Date]]-14),"")</f>
        <v>0</v>
      </c>
      <c r="J44" s="25">
        <f>IFERROR(SUMIFS(TBLData3[Total Load],TBLData3[[Athlete ]],TBLData3[[#This Row],[Athlete ]],TBLData3[Date],"&lt;="&amp;TBLData3[[#This Row],[Date]]-14,TBLData3[Date],"&gt;"&amp;TBLData3[[#This Row],[Date]]-21),"")</f>
        <v>0</v>
      </c>
      <c r="K44" s="25">
        <f>IFERROR(SUMIFS(TBLData3[Total Load],TBLData3[[Athlete ]],TBLData3[[#This Row],[Athlete ]],TBLData3[Date],"&lt;="&amp;TBLData3[[#This Row],[Date]]-21,TBLData3[Date],"&gt;"&amp;TBLData3[[#This Row],[Date]]-28),"")</f>
        <v>0</v>
      </c>
      <c r="L44" s="25">
        <f>IFERROR(SUMIFS(TBLData3[Total Load],TBLData3[[Athlete ]],TBLData3[[#This Row],[Athlete ]],TBLData3[Date],"&lt;="&amp;TBLData3[[#This Row],[Date]]-28,TBLData3[Date],"&gt;"&amp;TBLData3[[#This Row],[Date]]-35),"")</f>
        <v>0</v>
      </c>
      <c r="M44" s="25">
        <f>IFERROR(AVERAGE(TBLData3[[#This Row],[Week -1 TL]:[Week -4 TL]]),"")</f>
        <v>0</v>
      </c>
      <c r="N44" s="93" t="str">
        <f>IFERROR(TBLData3[[#This Row],[7 Day Rolling Average]]/TBLData3[[#This Row],[28 Day Rolling Average]],"")</f>
        <v/>
      </c>
      <c r="O44" s="94" t="str">
        <f>IFERROR(TBLData3[[#This Row],[Week 0 TL]]/TBLData3[[#This Row],[Week -1 TL]],"")</f>
        <v/>
      </c>
      <c r="P44" s="26">
        <f t="shared" si="3"/>
        <v>0</v>
      </c>
      <c r="Q44" s="27">
        <f t="shared" si="4"/>
        <v>0</v>
      </c>
      <c r="R44" s="94" t="str">
        <f>IFERROR(TBLData3[[#This Row],[7 Day EWMA]]/TBLData3[[#This Row],[28 Day EWMA]],"")</f>
        <v/>
      </c>
      <c r="S44" s="94">
        <f>AVERAGEIFS(TBLData3[Total Load],TBLData3[[Athlete ]],TBLData3[[#This Row],[Athlete ]],TBLData3[Date],"&lt;="&amp;TBLData3[[#This Row],[Date]],TBLData3[Date],"&gt;"&amp;TBLData3[[#This Row],[Date]]-7)</f>
        <v>0</v>
      </c>
      <c r="T44" s="94">
        <f t="array" ref="T44">IFERROR(_xlfn.STDEV.S(IF(TBLData3[[Athlete ]]=TBLData3[[#This Row],[Athlete ]],IF(TBLData3[Date]&lt;=TBLData3[[#This Row],[Date]],IF(TBLData3[Date]&gt;TBLData3[[#This Row],[Date]]-7,TBLData3[Total Load])))),"")</f>
        <v>0</v>
      </c>
      <c r="U44" s="95" t="str">
        <f>IFERROR(TBLData3[[#This Row],[7 Day avg Load]]/TBLData3[[#This Row],[7 Day SD]],"")</f>
        <v/>
      </c>
      <c r="V44" s="95" t="str">
        <f>IFERROR(TBLData3[[#This Row],[7 Day Rolling Average]]*TBLData3[[#This Row],[Monotony]],"")</f>
        <v/>
      </c>
      <c r="W44" s="88"/>
      <c r="X44" s="88"/>
      <c r="AF44" s="8">
        <f t="shared" si="2"/>
        <v>43297</v>
      </c>
      <c r="AG44" s="3" t="s">
        <v>43</v>
      </c>
    </row>
    <row r="45" spans="1:33" ht="16.5" thickBot="1" x14ac:dyDescent="0.3">
      <c r="A45" s="58" t="str">
        <f t="shared" si="0"/>
        <v>Week 1</v>
      </c>
      <c r="B45" s="63">
        <v>43011</v>
      </c>
      <c r="C45" s="63" t="str">
        <f t="shared" si="1"/>
        <v>Tue</v>
      </c>
      <c r="D45" s="67" t="s">
        <v>208</v>
      </c>
      <c r="E45" s="61">
        <f>tblTL[[#This Row],[Total]]</f>
        <v>0</v>
      </c>
      <c r="F45" s="65">
        <f>AVERAGEIFS(TBLData3[Total Load],TBLData3[[Athlete ]],TBLData3[[#This Row],[Athlete ]],TBLData3[Date],"&lt;="&amp;TBLData3[[#This Row],[Date]],TBLData3[Date],"&gt;"&amp;TBLData3[[#This Row],[Date]]-7)</f>
        <v>0</v>
      </c>
      <c r="G45" s="65">
        <f>IFERROR(AVERAGEIFS(TBLData3[Total Load],TBLData3[[Athlete ]],TBLData3[[#This Row],[Athlete ]],TBLData3[Date],"&lt;="&amp;TBLData3[[#This Row],[Date]],TBLData3[Date],"&gt;"&amp;TBLData3[[#This Row],[Date]]-28),"")</f>
        <v>0</v>
      </c>
      <c r="H45" s="25">
        <f>SUMIFS(TBLData3[Total Load],TBLData3[[Athlete ]],TBLData3[[#This Row],[Athlete ]],TBLData3[Date],"&lt;="&amp;TBLData3[[#This Row],[Date]],TBLData3[Date],"&gt;"&amp;TBLData3[[#This Row],[Date]]-7)</f>
        <v>0</v>
      </c>
      <c r="I45" s="25">
        <f>IFERROR(SUMIFS(TBLData3[Total Load],TBLData3[[Athlete ]],TBLData3[[#This Row],[Athlete ]],TBLData3[Date],"&lt;="&amp;TBLData3[[#This Row],[Date]]-7,TBLData3[Date],"&gt;"&amp;TBLData3[[#This Row],[Date]]-14),"")</f>
        <v>0</v>
      </c>
      <c r="J45" s="25">
        <f>IFERROR(SUMIFS(TBLData3[Total Load],TBLData3[[Athlete ]],TBLData3[[#This Row],[Athlete ]],TBLData3[Date],"&lt;="&amp;TBLData3[[#This Row],[Date]]-14,TBLData3[Date],"&gt;"&amp;TBLData3[[#This Row],[Date]]-21),"")</f>
        <v>0</v>
      </c>
      <c r="K45" s="25">
        <f>IFERROR(SUMIFS(TBLData3[Total Load],TBLData3[[Athlete ]],TBLData3[[#This Row],[Athlete ]],TBLData3[Date],"&lt;="&amp;TBLData3[[#This Row],[Date]]-21,TBLData3[Date],"&gt;"&amp;TBLData3[[#This Row],[Date]]-28),"")</f>
        <v>0</v>
      </c>
      <c r="L45" s="25">
        <f>IFERROR(SUMIFS(TBLData3[Total Load],TBLData3[[Athlete ]],TBLData3[[#This Row],[Athlete ]],TBLData3[Date],"&lt;="&amp;TBLData3[[#This Row],[Date]]-28,TBLData3[Date],"&gt;"&amp;TBLData3[[#This Row],[Date]]-35),"")</f>
        <v>0</v>
      </c>
      <c r="M45" s="25">
        <f>IFERROR(AVERAGE(TBLData3[[#This Row],[Week -1 TL]:[Week -4 TL]]),"")</f>
        <v>0</v>
      </c>
      <c r="N45" s="93" t="str">
        <f>IFERROR(TBLData3[[#This Row],[7 Day Rolling Average]]/TBLData3[[#This Row],[28 Day Rolling Average]],"")</f>
        <v/>
      </c>
      <c r="O45" s="94" t="str">
        <f>IFERROR(TBLData3[[#This Row],[Week 0 TL]]/TBLData3[[#This Row],[Week -1 TL]],"")</f>
        <v/>
      </c>
      <c r="P45" s="26">
        <f t="shared" si="3"/>
        <v>0</v>
      </c>
      <c r="Q45" s="27">
        <f t="shared" si="4"/>
        <v>0</v>
      </c>
      <c r="R45" s="94" t="str">
        <f>IFERROR(TBLData3[[#This Row],[7 Day EWMA]]/TBLData3[[#This Row],[28 Day EWMA]],"")</f>
        <v/>
      </c>
      <c r="S45" s="94">
        <f>AVERAGEIFS(TBLData3[Total Load],TBLData3[[Athlete ]],TBLData3[[#This Row],[Athlete ]],TBLData3[Date],"&lt;="&amp;TBLData3[[#This Row],[Date]],TBLData3[Date],"&gt;"&amp;TBLData3[[#This Row],[Date]]-7)</f>
        <v>0</v>
      </c>
      <c r="T45" s="94">
        <f t="array" ref="T45">IFERROR(_xlfn.STDEV.S(IF(TBLData3[[Athlete ]]=TBLData3[[#This Row],[Athlete ]],IF(TBLData3[Date]&lt;=TBLData3[[#This Row],[Date]],IF(TBLData3[Date]&gt;TBLData3[[#This Row],[Date]]-7,TBLData3[Total Load])))),"")</f>
        <v>0</v>
      </c>
      <c r="U45" s="95" t="str">
        <f>IFERROR(TBLData3[[#This Row],[7 Day avg Load]]/TBLData3[[#This Row],[7 Day SD]],"")</f>
        <v/>
      </c>
      <c r="V45" s="95" t="str">
        <f>IFERROR(TBLData3[[#This Row],[7 Day Rolling Average]]*TBLData3[[#This Row],[Monotony]],"")</f>
        <v/>
      </c>
      <c r="W45" s="88"/>
      <c r="X45" s="88"/>
      <c r="AF45" s="8">
        <f>AF44+7</f>
        <v>43304</v>
      </c>
      <c r="AG45" s="3" t="s">
        <v>44</v>
      </c>
    </row>
    <row r="46" spans="1:33" ht="16.5" thickBot="1" x14ac:dyDescent="0.3">
      <c r="A46" s="58" t="str">
        <f t="shared" si="0"/>
        <v>Week 1</v>
      </c>
      <c r="B46" s="59">
        <v>43012</v>
      </c>
      <c r="C46" s="59" t="str">
        <f t="shared" si="1"/>
        <v>Wed</v>
      </c>
      <c r="D46" s="68" t="s">
        <v>215</v>
      </c>
      <c r="E46" s="61">
        <f>tblTL[[#This Row],[Total]]</f>
        <v>0</v>
      </c>
      <c r="F46" s="65">
        <f>AVERAGEIFS(TBLData3[Total Load],TBLData3[[Athlete ]],TBLData3[[#This Row],[Athlete ]],TBLData3[Date],"&lt;="&amp;TBLData3[[#This Row],[Date]],TBLData3[Date],"&gt;"&amp;TBLData3[[#This Row],[Date]]-7)</f>
        <v>0</v>
      </c>
      <c r="G46" s="65">
        <f>AVERAGEIFS(TBLData3[Total Load],TBLData3[[Athlete ]],TBLData3[[#This Row],[Athlete ]],TBLData3[Date],"&lt;="&amp;TBLData3[[#This Row],[Date]],TBLData3[Date],"&gt;"&amp;TBLData3[[#This Row],[Date]]-28)</f>
        <v>0</v>
      </c>
      <c r="H46" s="25">
        <f>SUMIFS(TBLData3[Total Load],TBLData3[[Athlete ]],TBLData3[[#This Row],[Athlete ]],TBLData3[Date],"&lt;="&amp;TBLData3[[#This Row],[Date]],TBLData3[Date],"&gt;"&amp;TBLData3[[#This Row],[Date]]-7)</f>
        <v>0</v>
      </c>
      <c r="I46" s="25">
        <f>IFERROR(SUMIFS(TBLData3[Total Load],TBLData3[[Athlete ]],TBLData3[[#This Row],[Athlete ]],TBLData3[Date],"&lt;="&amp;TBLData3[[#This Row],[Date]]-7,TBLData3[Date],"&gt;"&amp;TBLData3[[#This Row],[Date]]-14),"")</f>
        <v>0</v>
      </c>
      <c r="J46" s="25">
        <f>IFERROR(SUMIFS(TBLData3[Total Load],TBLData3[[Athlete ]],TBLData3[[#This Row],[Athlete ]],TBLData3[Date],"&lt;="&amp;TBLData3[[#This Row],[Date]]-14,TBLData3[Date],"&gt;"&amp;TBLData3[[#This Row],[Date]]-21),"")</f>
        <v>0</v>
      </c>
      <c r="K46" s="25">
        <f>IFERROR(SUMIFS(TBLData3[Total Load],TBLData3[[Athlete ]],TBLData3[[#This Row],[Athlete ]],TBLData3[Date],"&lt;="&amp;TBLData3[[#This Row],[Date]]-21,TBLData3[Date],"&gt;"&amp;TBLData3[[#This Row],[Date]]-28),"")</f>
        <v>0</v>
      </c>
      <c r="L46" s="25">
        <f>IFERROR(SUMIFS(TBLData3[Total Load],TBLData3[[Athlete ]],TBLData3[[#This Row],[Athlete ]],TBLData3[Date],"&lt;="&amp;TBLData3[[#This Row],[Date]]-28,TBLData3[Date],"&gt;"&amp;TBLData3[[#This Row],[Date]]-35),"")</f>
        <v>0</v>
      </c>
      <c r="M46" s="25">
        <f>IFERROR(AVERAGE(TBLData3[[#This Row],[Week -1 TL]:[Week -4 TL]]),"")</f>
        <v>0</v>
      </c>
      <c r="N46" s="93" t="str">
        <f>IFERROR(TBLData3[[#This Row],[7 Day Rolling Average]]/TBLData3[[#This Row],[28 Day Rolling Average]],"")</f>
        <v/>
      </c>
      <c r="O46" s="93" t="str">
        <f>IFERROR(TBLData3[[#This Row],[Week 0 TL]]/TBLData3[[#This Row],[Week -1 TL]],"")</f>
        <v/>
      </c>
      <c r="P46" s="26">
        <f t="shared" si="3"/>
        <v>0</v>
      </c>
      <c r="Q46" s="27">
        <f t="shared" si="4"/>
        <v>0</v>
      </c>
      <c r="R46" s="94" t="str">
        <f>IFERROR(TBLData3[[#This Row],[7 Day EWMA]]/TBLData3[[#This Row],[28 Day EWMA]],"")</f>
        <v/>
      </c>
      <c r="S46" s="94">
        <f>AVERAGEIFS(TBLData3[Total Load],TBLData3[[Athlete ]],TBLData3[[#This Row],[Athlete ]],TBLData3[Date],"&lt;="&amp;TBLData3[[#This Row],[Date]],TBLData3[Date],"&gt;"&amp;TBLData3[[#This Row],[Date]]-7)</f>
        <v>0</v>
      </c>
      <c r="T46" s="94">
        <f t="array" ref="T46">IFERROR(_xlfn.STDEV.S(IF(TBLData3[[Athlete ]]=TBLData3[[#This Row],[Athlete ]],IF(TBLData3[Date]&lt;=TBLData3[[#This Row],[Date]],IF(TBLData3[Date]&gt;TBLData3[[#This Row],[Date]]-7,TBLData3[Total Load])))),"")</f>
        <v>0</v>
      </c>
      <c r="U46" s="95" t="str">
        <f>IFERROR(TBLData3[[#This Row],[7 Day avg Load]]/TBLData3[[#This Row],[7 Day SD]],"")</f>
        <v/>
      </c>
      <c r="V46" s="95" t="str">
        <f>IFERROR(TBLData3[[#This Row],[7 Day Rolling Average]]*TBLData3[[#This Row],[Monotony]],"")</f>
        <v/>
      </c>
      <c r="W46" s="88"/>
      <c r="X46" s="88"/>
      <c r="AF46" s="8">
        <f>AF45+7</f>
        <v>43311</v>
      </c>
      <c r="AG46" s="3" t="s">
        <v>45</v>
      </c>
    </row>
    <row r="47" spans="1:33" ht="16.5" thickBot="1" x14ac:dyDescent="0.3">
      <c r="A47" s="58" t="str">
        <f t="shared" si="0"/>
        <v>Week 1</v>
      </c>
      <c r="B47" s="63">
        <v>43012</v>
      </c>
      <c r="C47" s="63" t="str">
        <f t="shared" si="1"/>
        <v>Wed</v>
      </c>
      <c r="D47" s="64" t="s">
        <v>190</v>
      </c>
      <c r="E47" s="61">
        <f>tblTL[[#This Row],[Total]]</f>
        <v>0</v>
      </c>
      <c r="F47" s="65">
        <f>AVERAGEIFS(TBLData3[Total Load],TBLData3[[Athlete ]],TBLData3[[#This Row],[Athlete ]],TBLData3[Date],"&lt;="&amp;TBLData3[[#This Row],[Date]],TBLData3[Date],"&gt;"&amp;TBLData3[[#This Row],[Date]]-7)</f>
        <v>128.33333333333334</v>
      </c>
      <c r="G47" s="65">
        <f>IFERROR(AVERAGEIFS(TBLData3[Total Load],TBLData3[[Athlete ]],TBLData3[[#This Row],[Athlete ]],TBLData3[Date],"&lt;="&amp;TBLData3[[#This Row],[Date]],TBLData3[Date],"&gt;"&amp;TBLData3[[#This Row],[Date]]-28),"")</f>
        <v>128.33333333333334</v>
      </c>
      <c r="H47" s="25">
        <f>SUMIFS(TBLData3[Total Load],TBLData3[[Athlete ]],TBLData3[[#This Row],[Athlete ]],TBLData3[Date],"&lt;="&amp;TBLData3[[#This Row],[Date]],TBLData3[Date],"&gt;"&amp;TBLData3[[#This Row],[Date]]-7)</f>
        <v>385</v>
      </c>
      <c r="I47" s="25">
        <f>IFERROR(SUMIFS(TBLData3[Total Load],TBLData3[[Athlete ]],TBLData3[[#This Row],[Athlete ]],TBLData3[Date],"&lt;="&amp;TBLData3[[#This Row],[Date]]-7,TBLData3[Date],"&gt;"&amp;TBLData3[[#This Row],[Date]]-14),"")</f>
        <v>0</v>
      </c>
      <c r="J47" s="25">
        <f>IFERROR(SUMIFS(TBLData3[Total Load],TBLData3[[Athlete ]],TBLData3[[#This Row],[Athlete ]],TBLData3[Date],"&lt;="&amp;TBLData3[[#This Row],[Date]]-14,TBLData3[Date],"&gt;"&amp;TBLData3[[#This Row],[Date]]-21),"")</f>
        <v>0</v>
      </c>
      <c r="K47" s="25">
        <f>IFERROR(SUMIFS(TBLData3[Total Load],TBLData3[[Athlete ]],TBLData3[[#This Row],[Athlete ]],TBLData3[Date],"&lt;="&amp;TBLData3[[#This Row],[Date]]-21,TBLData3[Date],"&gt;"&amp;TBLData3[[#This Row],[Date]]-28),"")</f>
        <v>0</v>
      </c>
      <c r="L47" s="25">
        <f>IFERROR(SUMIFS(TBLData3[Total Load],TBLData3[[Athlete ]],TBLData3[[#This Row],[Athlete ]],TBLData3[Date],"&lt;="&amp;TBLData3[[#This Row],[Date]]-28,TBLData3[Date],"&gt;"&amp;TBLData3[[#This Row],[Date]]-35),"")</f>
        <v>0</v>
      </c>
      <c r="M47" s="25">
        <f>IFERROR(AVERAGE(TBLData3[[#This Row],[Week -1 TL]:[Week -4 TL]]),"")</f>
        <v>0</v>
      </c>
      <c r="N47" s="93">
        <f>IFERROR(TBLData3[[#This Row],[7 Day Rolling Average]]/TBLData3[[#This Row],[28 Day Rolling Average]],"")</f>
        <v>1</v>
      </c>
      <c r="O47" s="94" t="str">
        <f>IFERROR(TBLData3[[#This Row],[Week 0 TL]]/TBLData3[[#This Row],[Week -1 TL]],"")</f>
        <v/>
      </c>
      <c r="P47" s="26">
        <f t="shared" si="3"/>
        <v>72.1875</v>
      </c>
      <c r="Q47" s="27">
        <f t="shared" si="4"/>
        <v>24.720570749108205</v>
      </c>
      <c r="R47" s="94">
        <f>IFERROR(TBLData3[[#This Row],[7 Day EWMA]]/TBLData3[[#This Row],[28 Day EWMA]],"")</f>
        <v>2.9201388888888888</v>
      </c>
      <c r="S47" s="94">
        <f>AVERAGEIFS(TBLData3[Total Load],TBLData3[[Athlete ]],TBLData3[[#This Row],[Athlete ]],TBLData3[Date],"&lt;="&amp;TBLData3[[#This Row],[Date]],TBLData3[Date],"&gt;"&amp;TBLData3[[#This Row],[Date]]-7)</f>
        <v>128.33333333333334</v>
      </c>
      <c r="T47" s="94">
        <f t="array" ref="T47">IFERROR(_xlfn.STDEV.S(IF(TBLData3[[Athlete ]]=TBLData3[[#This Row],[Athlete ]],IF(TBLData3[Date]&lt;=TBLData3[[#This Row],[Date]],IF(TBLData3[Date]&gt;TBLData3[[#This Row],[Date]]-7,TBLData3[Total Load])))),"")</f>
        <v>222.2798536380059</v>
      </c>
      <c r="U47" s="95">
        <f>IFERROR(TBLData3[[#This Row],[7 Day avg Load]]/TBLData3[[#This Row],[7 Day SD]],"")</f>
        <v>0.57735026918962584</v>
      </c>
      <c r="V47" s="95">
        <f>IFERROR(TBLData3[[#This Row],[7 Day Rolling Average]]*TBLData3[[#This Row],[Monotony]],"")</f>
        <v>74.093284546001982</v>
      </c>
      <c r="W47" s="88"/>
      <c r="X47" s="88"/>
      <c r="AF47" s="9">
        <f>AF46+7</f>
        <v>43318</v>
      </c>
      <c r="AG47" s="4" t="s">
        <v>46</v>
      </c>
    </row>
    <row r="48" spans="1:33" x14ac:dyDescent="0.25">
      <c r="A48" s="58" t="str">
        <f t="shared" si="0"/>
        <v>Week 1</v>
      </c>
      <c r="B48" s="63">
        <v>43012</v>
      </c>
      <c r="C48" s="63" t="str">
        <f t="shared" si="1"/>
        <v>Wed</v>
      </c>
      <c r="D48" s="66" t="s">
        <v>191</v>
      </c>
      <c r="E48" s="61">
        <f>tblTL[[#This Row],[Total]]</f>
        <v>0</v>
      </c>
      <c r="F48" s="65">
        <f>AVERAGEIFS(TBLData3[Total Load],TBLData3[[Athlete ]],TBLData3[[#This Row],[Athlete ]],TBLData3[Date],"&lt;="&amp;TBLData3[[#This Row],[Date]],TBLData3[Date],"&gt;"&amp;TBLData3[[#This Row],[Date]]-7)</f>
        <v>0</v>
      </c>
      <c r="G48" s="65">
        <f>IFERROR(AVERAGEIFS(TBLData3[Total Load],TBLData3[[Athlete ]],TBLData3[[#This Row],[Athlete ]],TBLData3[Date],"&lt;="&amp;TBLData3[[#This Row],[Date]],TBLData3[Date],"&gt;"&amp;TBLData3[[#This Row],[Date]]-28),"")</f>
        <v>0</v>
      </c>
      <c r="H48" s="25">
        <f>SUMIFS(TBLData3[Total Load],TBLData3[[Athlete ]],TBLData3[[#This Row],[Athlete ]],TBLData3[Date],"&lt;="&amp;TBLData3[[#This Row],[Date]],TBLData3[Date],"&gt;"&amp;TBLData3[[#This Row],[Date]]-7)</f>
        <v>0</v>
      </c>
      <c r="I48" s="25">
        <f>IFERROR(SUMIFS(TBLData3[Total Load],TBLData3[[Athlete ]],TBLData3[[#This Row],[Athlete ]],TBLData3[Date],"&lt;="&amp;TBLData3[[#This Row],[Date]]-7,TBLData3[Date],"&gt;"&amp;TBLData3[[#This Row],[Date]]-14),"")</f>
        <v>0</v>
      </c>
      <c r="J48" s="25">
        <f>IFERROR(SUMIFS(TBLData3[Total Load],TBLData3[[Athlete ]],TBLData3[[#This Row],[Athlete ]],TBLData3[Date],"&lt;="&amp;TBLData3[[#This Row],[Date]]-14,TBLData3[Date],"&gt;"&amp;TBLData3[[#This Row],[Date]]-21),"")</f>
        <v>0</v>
      </c>
      <c r="K48" s="25">
        <f>IFERROR(SUMIFS(TBLData3[Total Load],TBLData3[[Athlete ]],TBLData3[[#This Row],[Athlete ]],TBLData3[Date],"&lt;="&amp;TBLData3[[#This Row],[Date]]-21,TBLData3[Date],"&gt;"&amp;TBLData3[[#This Row],[Date]]-28),"")</f>
        <v>0</v>
      </c>
      <c r="L48" s="25">
        <f>IFERROR(SUMIFS(TBLData3[Total Load],TBLData3[[Athlete ]],TBLData3[[#This Row],[Athlete ]],TBLData3[Date],"&lt;="&amp;TBLData3[[#This Row],[Date]]-28,TBLData3[Date],"&gt;"&amp;TBLData3[[#This Row],[Date]]-35),"")</f>
        <v>0</v>
      </c>
      <c r="M48" s="25">
        <f>IFERROR(AVERAGE(TBLData3[[#This Row],[Week -1 TL]:[Week -4 TL]]),"")</f>
        <v>0</v>
      </c>
      <c r="N48" s="93" t="str">
        <f>IFERROR(TBLData3[[#This Row],[7 Day Rolling Average]]/TBLData3[[#This Row],[28 Day Rolling Average]],"")</f>
        <v/>
      </c>
      <c r="O48" s="94" t="str">
        <f>IFERROR(TBLData3[[#This Row],[Week 0 TL]]/TBLData3[[#This Row],[Week -1 TL]],"")</f>
        <v/>
      </c>
      <c r="P48" s="26">
        <f t="shared" si="3"/>
        <v>0</v>
      </c>
      <c r="Q48" s="27">
        <f t="shared" si="4"/>
        <v>0</v>
      </c>
      <c r="R48" s="94" t="str">
        <f>IFERROR(TBLData3[[#This Row],[7 Day EWMA]]/TBLData3[[#This Row],[28 Day EWMA]],"")</f>
        <v/>
      </c>
      <c r="S48" s="94">
        <f>AVERAGEIFS(TBLData3[Total Load],TBLData3[[Athlete ]],TBLData3[[#This Row],[Athlete ]],TBLData3[Date],"&lt;="&amp;TBLData3[[#This Row],[Date]],TBLData3[Date],"&gt;"&amp;TBLData3[[#This Row],[Date]]-7)</f>
        <v>0</v>
      </c>
      <c r="T48" s="94">
        <f t="array" ref="T48">IFERROR(_xlfn.STDEV.S(IF(TBLData3[[Athlete ]]=TBLData3[[#This Row],[Athlete ]],IF(TBLData3[Date]&lt;=TBLData3[[#This Row],[Date]],IF(TBLData3[Date]&gt;TBLData3[[#This Row],[Date]]-7,TBLData3[Total Load])))),"")</f>
        <v>0</v>
      </c>
      <c r="U48" s="95" t="str">
        <f>IFERROR(TBLData3[[#This Row],[7 Day avg Load]]/TBLData3[[#This Row],[7 Day SD]],"")</f>
        <v/>
      </c>
      <c r="V48" s="95" t="str">
        <f>IFERROR(TBLData3[[#This Row],[7 Day Rolling Average]]*TBLData3[[#This Row],[Monotony]],"")</f>
        <v/>
      </c>
      <c r="W48" s="88"/>
      <c r="X48" s="88"/>
      <c r="AF48"/>
      <c r="AG48"/>
    </row>
    <row r="49" spans="1:24" x14ac:dyDescent="0.25">
      <c r="A49" s="58" t="str">
        <f t="shared" si="0"/>
        <v>Week 1</v>
      </c>
      <c r="B49" s="63">
        <v>43012</v>
      </c>
      <c r="C49" s="63" t="str">
        <f t="shared" si="1"/>
        <v>Wed</v>
      </c>
      <c r="D49" s="66" t="s">
        <v>192</v>
      </c>
      <c r="E49" s="61">
        <f>tblTL[[#This Row],[Total]]</f>
        <v>0</v>
      </c>
      <c r="F49" s="65">
        <f>AVERAGEIFS(TBLData3[Total Load],TBLData3[[Athlete ]],TBLData3[[#This Row],[Athlete ]],TBLData3[Date],"&lt;="&amp;TBLData3[[#This Row],[Date]],TBLData3[Date],"&gt;"&amp;TBLData3[[#This Row],[Date]]-7)</f>
        <v>130</v>
      </c>
      <c r="G49" s="65">
        <f>IFERROR(AVERAGEIFS(TBLData3[Total Load],TBLData3[[Athlete ]],TBLData3[[#This Row],[Athlete ]],TBLData3[Date],"&lt;="&amp;TBLData3[[#This Row],[Date]],TBLData3[Date],"&gt;"&amp;TBLData3[[#This Row],[Date]]-28),"")</f>
        <v>130</v>
      </c>
      <c r="H49" s="25">
        <f>SUMIFS(TBLData3[Total Load],TBLData3[[Athlete ]],TBLData3[[#This Row],[Athlete ]],TBLData3[Date],"&lt;="&amp;TBLData3[[#This Row],[Date]],TBLData3[Date],"&gt;"&amp;TBLData3[[#This Row],[Date]]-7)</f>
        <v>390</v>
      </c>
      <c r="I49" s="25">
        <f>IFERROR(SUMIFS(TBLData3[Total Load],TBLData3[[Athlete ]],TBLData3[[#This Row],[Athlete ]],TBLData3[Date],"&lt;="&amp;TBLData3[[#This Row],[Date]]-7,TBLData3[Date],"&gt;"&amp;TBLData3[[#This Row],[Date]]-14),"")</f>
        <v>0</v>
      </c>
      <c r="J49" s="25">
        <f>IFERROR(SUMIFS(TBLData3[Total Load],TBLData3[[Athlete ]],TBLData3[[#This Row],[Athlete ]],TBLData3[Date],"&lt;="&amp;TBLData3[[#This Row],[Date]]-14,TBLData3[Date],"&gt;"&amp;TBLData3[[#This Row],[Date]]-21),"")</f>
        <v>0</v>
      </c>
      <c r="K49" s="25">
        <f>IFERROR(SUMIFS(TBLData3[Total Load],TBLData3[[Athlete ]],TBLData3[[#This Row],[Athlete ]],TBLData3[Date],"&lt;="&amp;TBLData3[[#This Row],[Date]]-21,TBLData3[Date],"&gt;"&amp;TBLData3[[#This Row],[Date]]-28),"")</f>
        <v>0</v>
      </c>
      <c r="L49" s="25">
        <f>IFERROR(SUMIFS(TBLData3[Total Load],TBLData3[[Athlete ]],TBLData3[[#This Row],[Athlete ]],TBLData3[Date],"&lt;="&amp;TBLData3[[#This Row],[Date]]-28,TBLData3[Date],"&gt;"&amp;TBLData3[[#This Row],[Date]]-35),"")</f>
        <v>0</v>
      </c>
      <c r="M49" s="25">
        <f>IFERROR(AVERAGE(TBLData3[[#This Row],[Week -1 TL]:[Week -4 TL]]),"")</f>
        <v>0</v>
      </c>
      <c r="N49" s="93">
        <f>IFERROR(TBLData3[[#This Row],[7 Day Rolling Average]]/TBLData3[[#This Row],[28 Day Rolling Average]],"")</f>
        <v>1</v>
      </c>
      <c r="O49" s="94" t="str">
        <f>IFERROR(TBLData3[[#This Row],[Week 0 TL]]/TBLData3[[#This Row],[Week -1 TL]],"")</f>
        <v/>
      </c>
      <c r="P49" s="26">
        <f t="shared" si="3"/>
        <v>73.125</v>
      </c>
      <c r="Q49" s="27">
        <f t="shared" si="4"/>
        <v>25.041617122473248</v>
      </c>
      <c r="R49" s="94">
        <f>IFERROR(TBLData3[[#This Row],[7 Day EWMA]]/TBLData3[[#This Row],[28 Day EWMA]],"")</f>
        <v>2.9201388888888888</v>
      </c>
      <c r="S49" s="94">
        <f>AVERAGEIFS(TBLData3[Total Load],TBLData3[[Athlete ]],TBLData3[[#This Row],[Athlete ]],TBLData3[Date],"&lt;="&amp;TBLData3[[#This Row],[Date]],TBLData3[Date],"&gt;"&amp;TBLData3[[#This Row],[Date]]-7)</f>
        <v>130</v>
      </c>
      <c r="T49" s="94">
        <f t="array" ref="T49">IFERROR(_xlfn.STDEV.S(IF(TBLData3[[Athlete ]]=TBLData3[[#This Row],[Athlete ]],IF(TBLData3[Date]&lt;=TBLData3[[#This Row],[Date]],IF(TBLData3[Date]&gt;TBLData3[[#This Row],[Date]]-7,TBLData3[Total Load])))),"")</f>
        <v>225.16660498395404</v>
      </c>
      <c r="U49" s="95">
        <f>IFERROR(TBLData3[[#This Row],[7 Day avg Load]]/TBLData3[[#This Row],[7 Day SD]],"")</f>
        <v>0.57735026918962573</v>
      </c>
      <c r="V49" s="95">
        <f>IFERROR(TBLData3[[#This Row],[7 Day Rolling Average]]*TBLData3[[#This Row],[Monotony]],"")</f>
        <v>75.055534994651339</v>
      </c>
      <c r="W49" s="88"/>
      <c r="X49" s="88"/>
    </row>
    <row r="50" spans="1:24" x14ac:dyDescent="0.25">
      <c r="A50" s="58" t="str">
        <f t="shared" si="0"/>
        <v>Week 1</v>
      </c>
      <c r="B50" s="63">
        <v>43012</v>
      </c>
      <c r="C50" s="63" t="str">
        <f t="shared" si="1"/>
        <v>Wed</v>
      </c>
      <c r="D50" s="67" t="s">
        <v>193</v>
      </c>
      <c r="E50" s="61">
        <f>tblTL[[#This Row],[Total]]</f>
        <v>0</v>
      </c>
      <c r="F50" s="65">
        <f>AVERAGEIFS(TBLData3[Total Load],TBLData3[[Athlete ]],TBLData3[[#This Row],[Athlete ]],TBLData3[Date],"&lt;="&amp;TBLData3[[#This Row],[Date]],TBLData3[Date],"&gt;"&amp;TBLData3[[#This Row],[Date]]-7)</f>
        <v>128.33333333333334</v>
      </c>
      <c r="G50" s="65">
        <f>IFERROR(AVERAGEIFS(TBLData3[Total Load],TBLData3[[Athlete ]],TBLData3[[#This Row],[Athlete ]],TBLData3[Date],"&lt;="&amp;TBLData3[[#This Row],[Date]],TBLData3[Date],"&gt;"&amp;TBLData3[[#This Row],[Date]]-28),"")</f>
        <v>128.33333333333334</v>
      </c>
      <c r="H50" s="25">
        <f>SUMIFS(TBLData3[Total Load],TBLData3[[Athlete ]],TBLData3[[#This Row],[Athlete ]],TBLData3[Date],"&lt;="&amp;TBLData3[[#This Row],[Date]],TBLData3[Date],"&gt;"&amp;TBLData3[[#This Row],[Date]]-7)</f>
        <v>385</v>
      </c>
      <c r="I50" s="25">
        <f>IFERROR(SUMIFS(TBLData3[Total Load],TBLData3[[Athlete ]],TBLData3[[#This Row],[Athlete ]],TBLData3[Date],"&lt;="&amp;TBLData3[[#This Row],[Date]]-7,TBLData3[Date],"&gt;"&amp;TBLData3[[#This Row],[Date]]-14),"")</f>
        <v>0</v>
      </c>
      <c r="J50" s="25">
        <f>IFERROR(SUMIFS(TBLData3[Total Load],TBLData3[[Athlete ]],TBLData3[[#This Row],[Athlete ]],TBLData3[Date],"&lt;="&amp;TBLData3[[#This Row],[Date]]-14,TBLData3[Date],"&gt;"&amp;TBLData3[[#This Row],[Date]]-21),"")</f>
        <v>0</v>
      </c>
      <c r="K50" s="25">
        <f>IFERROR(SUMIFS(TBLData3[Total Load],TBLData3[[Athlete ]],TBLData3[[#This Row],[Athlete ]],TBLData3[Date],"&lt;="&amp;TBLData3[[#This Row],[Date]]-21,TBLData3[Date],"&gt;"&amp;TBLData3[[#This Row],[Date]]-28),"")</f>
        <v>0</v>
      </c>
      <c r="L50" s="25">
        <f>IFERROR(SUMIFS(TBLData3[Total Load],TBLData3[[Athlete ]],TBLData3[[#This Row],[Athlete ]],TBLData3[Date],"&lt;="&amp;TBLData3[[#This Row],[Date]]-28,TBLData3[Date],"&gt;"&amp;TBLData3[[#This Row],[Date]]-35),"")</f>
        <v>0</v>
      </c>
      <c r="M50" s="25">
        <f>IFERROR(AVERAGE(TBLData3[[#This Row],[Week -1 TL]:[Week -4 TL]]),"")</f>
        <v>0</v>
      </c>
      <c r="N50" s="93">
        <f>IFERROR(TBLData3[[#This Row],[7 Day Rolling Average]]/TBLData3[[#This Row],[28 Day Rolling Average]],"")</f>
        <v>1</v>
      </c>
      <c r="O50" s="94" t="str">
        <f>IFERROR(TBLData3[[#This Row],[Week 0 TL]]/TBLData3[[#This Row],[Week -1 TL]],"")</f>
        <v/>
      </c>
      <c r="P50" s="26">
        <f t="shared" si="3"/>
        <v>72.1875</v>
      </c>
      <c r="Q50" s="27">
        <f t="shared" si="4"/>
        <v>24.720570749108205</v>
      </c>
      <c r="R50" s="94">
        <f>IFERROR(TBLData3[[#This Row],[7 Day EWMA]]/TBLData3[[#This Row],[28 Day EWMA]],"")</f>
        <v>2.9201388888888888</v>
      </c>
      <c r="S50" s="94">
        <f>AVERAGEIFS(TBLData3[Total Load],TBLData3[[Athlete ]],TBLData3[[#This Row],[Athlete ]],TBLData3[Date],"&lt;="&amp;TBLData3[[#This Row],[Date]],TBLData3[Date],"&gt;"&amp;TBLData3[[#This Row],[Date]]-7)</f>
        <v>128.33333333333334</v>
      </c>
      <c r="T50" s="94">
        <f t="array" ref="T50">IFERROR(_xlfn.STDEV.S(IF(TBLData3[[Athlete ]]=TBLData3[[#This Row],[Athlete ]],IF(TBLData3[Date]&lt;=TBLData3[[#This Row],[Date]],IF(TBLData3[Date]&gt;TBLData3[[#This Row],[Date]]-7,TBLData3[Total Load])))),"")</f>
        <v>222.2798536380059</v>
      </c>
      <c r="U50" s="95">
        <f>IFERROR(TBLData3[[#This Row],[7 Day avg Load]]/TBLData3[[#This Row],[7 Day SD]],"")</f>
        <v>0.57735026918962584</v>
      </c>
      <c r="V50" s="95">
        <f>IFERROR(TBLData3[[#This Row],[7 Day Rolling Average]]*TBLData3[[#This Row],[Monotony]],"")</f>
        <v>74.093284546001982</v>
      </c>
      <c r="W50" s="88"/>
      <c r="X50" s="88"/>
    </row>
    <row r="51" spans="1:24" x14ac:dyDescent="0.25">
      <c r="A51" s="58" t="str">
        <f t="shared" si="0"/>
        <v>Week 1</v>
      </c>
      <c r="B51" s="63">
        <v>43012</v>
      </c>
      <c r="C51" s="63" t="str">
        <f t="shared" si="1"/>
        <v>Wed</v>
      </c>
      <c r="D51" s="67" t="s">
        <v>194</v>
      </c>
      <c r="E51" s="61">
        <f>tblTL[[#This Row],[Total]]</f>
        <v>0</v>
      </c>
      <c r="F51" s="65">
        <f>AVERAGEIFS(TBLData3[Total Load],TBLData3[[Athlete ]],TBLData3[[#This Row],[Athlete ]],TBLData3[Date],"&lt;="&amp;TBLData3[[#This Row],[Date]],TBLData3[Date],"&gt;"&amp;TBLData3[[#This Row],[Date]]-7)</f>
        <v>195</v>
      </c>
      <c r="G51" s="65">
        <f>IFERROR(AVERAGEIFS(TBLData3[Total Load],TBLData3[[Athlete ]],TBLData3[[#This Row],[Athlete ]],TBLData3[Date],"&lt;="&amp;TBLData3[[#This Row],[Date]],TBLData3[Date],"&gt;"&amp;TBLData3[[#This Row],[Date]]-28),"")</f>
        <v>195</v>
      </c>
      <c r="H51" s="25">
        <f>SUMIFS(TBLData3[Total Load],TBLData3[[Athlete ]],TBLData3[[#This Row],[Athlete ]],TBLData3[Date],"&lt;="&amp;TBLData3[[#This Row],[Date]],TBLData3[Date],"&gt;"&amp;TBLData3[[#This Row],[Date]]-7)</f>
        <v>585</v>
      </c>
      <c r="I51" s="25">
        <f>IFERROR(SUMIFS(TBLData3[Total Load],TBLData3[[Athlete ]],TBLData3[[#This Row],[Athlete ]],TBLData3[Date],"&lt;="&amp;TBLData3[[#This Row],[Date]]-7,TBLData3[Date],"&gt;"&amp;TBLData3[[#This Row],[Date]]-14),"")</f>
        <v>0</v>
      </c>
      <c r="J51" s="25">
        <f>IFERROR(SUMIFS(TBLData3[Total Load],TBLData3[[Athlete ]],TBLData3[[#This Row],[Athlete ]],TBLData3[Date],"&lt;="&amp;TBLData3[[#This Row],[Date]]-14,TBLData3[Date],"&gt;"&amp;TBLData3[[#This Row],[Date]]-21),"")</f>
        <v>0</v>
      </c>
      <c r="K51" s="25">
        <f>IFERROR(SUMIFS(TBLData3[Total Load],TBLData3[[Athlete ]],TBLData3[[#This Row],[Athlete ]],TBLData3[Date],"&lt;="&amp;TBLData3[[#This Row],[Date]]-21,TBLData3[Date],"&gt;"&amp;TBLData3[[#This Row],[Date]]-28),"")</f>
        <v>0</v>
      </c>
      <c r="L51" s="25">
        <f>IFERROR(SUMIFS(TBLData3[Total Load],TBLData3[[Athlete ]],TBLData3[[#This Row],[Athlete ]],TBLData3[Date],"&lt;="&amp;TBLData3[[#This Row],[Date]]-28,TBLData3[Date],"&gt;"&amp;TBLData3[[#This Row],[Date]]-35),"")</f>
        <v>0</v>
      </c>
      <c r="M51" s="25">
        <f>IFERROR(AVERAGE(TBLData3[[#This Row],[Week -1 TL]:[Week -4 TL]]),"")</f>
        <v>0</v>
      </c>
      <c r="N51" s="93">
        <f>IFERROR(TBLData3[[#This Row],[7 Day Rolling Average]]/TBLData3[[#This Row],[28 Day Rolling Average]],"")</f>
        <v>1</v>
      </c>
      <c r="O51" s="94" t="str">
        <f>IFERROR(TBLData3[[#This Row],[Week 0 TL]]/TBLData3[[#This Row],[Week -1 TL]],"")</f>
        <v/>
      </c>
      <c r="P51" s="26">
        <f t="shared" si="3"/>
        <v>109.6875</v>
      </c>
      <c r="Q51" s="27">
        <f t="shared" si="4"/>
        <v>37.562425683709868</v>
      </c>
      <c r="R51" s="94">
        <f>IFERROR(TBLData3[[#This Row],[7 Day EWMA]]/TBLData3[[#This Row],[28 Day EWMA]],"")</f>
        <v>2.9201388888888888</v>
      </c>
      <c r="S51" s="94">
        <f>AVERAGEIFS(TBLData3[Total Load],TBLData3[[Athlete ]],TBLData3[[#This Row],[Athlete ]],TBLData3[Date],"&lt;="&amp;TBLData3[[#This Row],[Date]],TBLData3[Date],"&gt;"&amp;TBLData3[[#This Row],[Date]]-7)</f>
        <v>195</v>
      </c>
      <c r="T51" s="94">
        <f t="array" ref="T51">IFERROR(_xlfn.STDEV.S(IF(TBLData3[[Athlete ]]=TBLData3[[#This Row],[Athlete ]],IF(TBLData3[Date]&lt;=TBLData3[[#This Row],[Date]],IF(TBLData3[Date]&gt;TBLData3[[#This Row],[Date]]-7,TBLData3[Total Load])))),"")</f>
        <v>337.74990747593108</v>
      </c>
      <c r="U51" s="95">
        <f>IFERROR(TBLData3[[#This Row],[7 Day avg Load]]/TBLData3[[#This Row],[7 Day SD]],"")</f>
        <v>0.57735026918962573</v>
      </c>
      <c r="V51" s="95">
        <f>IFERROR(TBLData3[[#This Row],[7 Day Rolling Average]]*TBLData3[[#This Row],[Monotony]],"")</f>
        <v>112.58330249197702</v>
      </c>
      <c r="W51" s="88"/>
      <c r="X51" s="88"/>
    </row>
    <row r="52" spans="1:24" x14ac:dyDescent="0.25">
      <c r="A52" s="58" t="str">
        <f t="shared" si="0"/>
        <v>Week 1</v>
      </c>
      <c r="B52" s="63">
        <v>43012</v>
      </c>
      <c r="C52" s="63" t="str">
        <f t="shared" si="1"/>
        <v>Wed</v>
      </c>
      <c r="D52" s="67" t="s">
        <v>213</v>
      </c>
      <c r="E52" s="61">
        <f>tblTL[[#This Row],[Total]]</f>
        <v>0</v>
      </c>
      <c r="F52" s="65">
        <f>AVERAGEIFS(TBLData3[Total Load],TBLData3[[Athlete ]],TBLData3[[#This Row],[Athlete ]],TBLData3[Date],"&lt;="&amp;TBLData3[[#This Row],[Date]],TBLData3[Date],"&gt;"&amp;TBLData3[[#This Row],[Date]]-7)</f>
        <v>0</v>
      </c>
      <c r="G52" s="65">
        <f>IFERROR(AVERAGEIFS(TBLData3[Total Load],TBLData3[[Athlete ]],TBLData3[[#This Row],[Athlete ]],TBLData3[Date],"&lt;="&amp;TBLData3[[#This Row],[Date]],TBLData3[Date],"&gt;"&amp;TBLData3[[#This Row],[Date]]-28),"")</f>
        <v>0</v>
      </c>
      <c r="H52" s="25">
        <f>SUMIFS(TBLData3[Total Load],TBLData3[[Athlete ]],TBLData3[[#This Row],[Athlete ]],TBLData3[Date],"&lt;="&amp;TBLData3[[#This Row],[Date]],TBLData3[Date],"&gt;"&amp;TBLData3[[#This Row],[Date]]-7)</f>
        <v>0</v>
      </c>
      <c r="I52" s="25">
        <f>IFERROR(SUMIFS(TBLData3[Total Load],TBLData3[[Athlete ]],TBLData3[[#This Row],[Athlete ]],TBLData3[Date],"&lt;="&amp;TBLData3[[#This Row],[Date]]-7,TBLData3[Date],"&gt;"&amp;TBLData3[[#This Row],[Date]]-14),"")</f>
        <v>0</v>
      </c>
      <c r="J52" s="25">
        <f>IFERROR(SUMIFS(TBLData3[Total Load],TBLData3[[Athlete ]],TBLData3[[#This Row],[Athlete ]],TBLData3[Date],"&lt;="&amp;TBLData3[[#This Row],[Date]]-14,TBLData3[Date],"&gt;"&amp;TBLData3[[#This Row],[Date]]-21),"")</f>
        <v>0</v>
      </c>
      <c r="K52" s="25">
        <f>IFERROR(SUMIFS(TBLData3[Total Load],TBLData3[[Athlete ]],TBLData3[[#This Row],[Athlete ]],TBLData3[Date],"&lt;="&amp;TBLData3[[#This Row],[Date]]-21,TBLData3[Date],"&gt;"&amp;TBLData3[[#This Row],[Date]]-28),"")</f>
        <v>0</v>
      </c>
      <c r="L52" s="25">
        <f>IFERROR(SUMIFS(TBLData3[Total Load],TBLData3[[Athlete ]],TBLData3[[#This Row],[Athlete ]],TBLData3[Date],"&lt;="&amp;TBLData3[[#This Row],[Date]]-28,TBLData3[Date],"&gt;"&amp;TBLData3[[#This Row],[Date]]-35),"")</f>
        <v>0</v>
      </c>
      <c r="M52" s="25">
        <f>IFERROR(AVERAGE(TBLData3[[#This Row],[Week -1 TL]:[Week -4 TL]]),"")</f>
        <v>0</v>
      </c>
      <c r="N52" s="93" t="str">
        <f>IFERROR(TBLData3[[#This Row],[7 Day Rolling Average]]/TBLData3[[#This Row],[28 Day Rolling Average]],"")</f>
        <v/>
      </c>
      <c r="O52" s="94" t="str">
        <f>IFERROR(TBLData3[[#This Row],[Week 0 TL]]/TBLData3[[#This Row],[Week -1 TL]],"")</f>
        <v/>
      </c>
      <c r="P52" s="26">
        <f t="shared" si="3"/>
        <v>0</v>
      </c>
      <c r="Q52" s="27">
        <f t="shared" si="4"/>
        <v>0</v>
      </c>
      <c r="R52" s="94" t="str">
        <f>IFERROR(TBLData3[[#This Row],[7 Day EWMA]]/TBLData3[[#This Row],[28 Day EWMA]],"")</f>
        <v/>
      </c>
      <c r="S52" s="94">
        <f>AVERAGEIFS(TBLData3[Total Load],TBLData3[[Athlete ]],TBLData3[[#This Row],[Athlete ]],TBLData3[Date],"&lt;="&amp;TBLData3[[#This Row],[Date]],TBLData3[Date],"&gt;"&amp;TBLData3[[#This Row],[Date]]-7)</f>
        <v>0</v>
      </c>
      <c r="T52" s="94">
        <f t="array" ref="T52">IFERROR(_xlfn.STDEV.S(IF(TBLData3[[Athlete ]]=TBLData3[[#This Row],[Athlete ]],IF(TBLData3[Date]&lt;=TBLData3[[#This Row],[Date]],IF(TBLData3[Date]&gt;TBLData3[[#This Row],[Date]]-7,TBLData3[Total Load])))),"")</f>
        <v>0</v>
      </c>
      <c r="U52" s="95" t="str">
        <f>IFERROR(TBLData3[[#This Row],[7 Day avg Load]]/TBLData3[[#This Row],[7 Day SD]],"")</f>
        <v/>
      </c>
      <c r="V52" s="95" t="str">
        <f>IFERROR(TBLData3[[#This Row],[7 Day Rolling Average]]*TBLData3[[#This Row],[Monotony]],"")</f>
        <v/>
      </c>
      <c r="W52" s="88"/>
      <c r="X52" s="88"/>
    </row>
    <row r="53" spans="1:24" x14ac:dyDescent="0.25">
      <c r="A53" s="58" t="str">
        <f t="shared" si="0"/>
        <v>Week 1</v>
      </c>
      <c r="B53" s="63">
        <v>43012</v>
      </c>
      <c r="C53" s="63" t="str">
        <f t="shared" si="1"/>
        <v>Wed</v>
      </c>
      <c r="D53" s="67" t="s">
        <v>214</v>
      </c>
      <c r="E53" s="61">
        <f>tblTL[[#This Row],[Total]]</f>
        <v>0</v>
      </c>
      <c r="F53" s="65">
        <f>AVERAGEIFS(TBLData3[Total Load],TBLData3[[Athlete ]],TBLData3[[#This Row],[Athlete ]],TBLData3[Date],"&lt;="&amp;TBLData3[[#This Row],[Date]],TBLData3[Date],"&gt;"&amp;TBLData3[[#This Row],[Date]]-7)</f>
        <v>0</v>
      </c>
      <c r="G53" s="65">
        <f>IFERROR(AVERAGEIFS(TBLData3[Total Load],TBLData3[[Athlete ]],TBLData3[[#This Row],[Athlete ]],TBLData3[Date],"&lt;="&amp;TBLData3[[#This Row],[Date]],TBLData3[Date],"&gt;"&amp;TBLData3[[#This Row],[Date]]-28),"")</f>
        <v>0</v>
      </c>
      <c r="H53" s="25">
        <f>SUMIFS(TBLData3[Total Load],TBLData3[[Athlete ]],TBLData3[[#This Row],[Athlete ]],TBLData3[Date],"&lt;="&amp;TBLData3[[#This Row],[Date]],TBLData3[Date],"&gt;"&amp;TBLData3[[#This Row],[Date]]-7)</f>
        <v>0</v>
      </c>
      <c r="I53" s="25">
        <f>IFERROR(SUMIFS(TBLData3[Total Load],TBLData3[[Athlete ]],TBLData3[[#This Row],[Athlete ]],TBLData3[Date],"&lt;="&amp;TBLData3[[#This Row],[Date]]-7,TBLData3[Date],"&gt;"&amp;TBLData3[[#This Row],[Date]]-14),"")</f>
        <v>0</v>
      </c>
      <c r="J53" s="25">
        <f>IFERROR(SUMIFS(TBLData3[Total Load],TBLData3[[Athlete ]],TBLData3[[#This Row],[Athlete ]],TBLData3[Date],"&lt;="&amp;TBLData3[[#This Row],[Date]]-14,TBLData3[Date],"&gt;"&amp;TBLData3[[#This Row],[Date]]-21),"")</f>
        <v>0</v>
      </c>
      <c r="K53" s="25">
        <f>IFERROR(SUMIFS(TBLData3[Total Load],TBLData3[[Athlete ]],TBLData3[[#This Row],[Athlete ]],TBLData3[Date],"&lt;="&amp;TBLData3[[#This Row],[Date]]-21,TBLData3[Date],"&gt;"&amp;TBLData3[[#This Row],[Date]]-28),"")</f>
        <v>0</v>
      </c>
      <c r="L53" s="25">
        <f>IFERROR(SUMIFS(TBLData3[Total Load],TBLData3[[Athlete ]],TBLData3[[#This Row],[Athlete ]],TBLData3[Date],"&lt;="&amp;TBLData3[[#This Row],[Date]]-28,TBLData3[Date],"&gt;"&amp;TBLData3[[#This Row],[Date]]-35),"")</f>
        <v>0</v>
      </c>
      <c r="M53" s="25">
        <f>IFERROR(AVERAGE(TBLData3[[#This Row],[Week -1 TL]:[Week -4 TL]]),"")</f>
        <v>0</v>
      </c>
      <c r="N53" s="93" t="str">
        <f>IFERROR(TBLData3[[#This Row],[7 Day Rolling Average]]/TBLData3[[#This Row],[28 Day Rolling Average]],"")</f>
        <v/>
      </c>
      <c r="O53" s="94" t="str">
        <f>IFERROR(TBLData3[[#This Row],[Week 0 TL]]/TBLData3[[#This Row],[Week -1 TL]],"")</f>
        <v/>
      </c>
      <c r="P53" s="26">
        <f t="shared" si="3"/>
        <v>0</v>
      </c>
      <c r="Q53" s="27">
        <f t="shared" si="4"/>
        <v>0</v>
      </c>
      <c r="R53" s="94" t="str">
        <f>IFERROR(TBLData3[[#This Row],[7 Day EWMA]]/TBLData3[[#This Row],[28 Day EWMA]],"")</f>
        <v/>
      </c>
      <c r="S53" s="94">
        <f>AVERAGEIFS(TBLData3[Total Load],TBLData3[[Athlete ]],TBLData3[[#This Row],[Athlete ]],TBLData3[Date],"&lt;="&amp;TBLData3[[#This Row],[Date]],TBLData3[Date],"&gt;"&amp;TBLData3[[#This Row],[Date]]-7)</f>
        <v>0</v>
      </c>
      <c r="T53" s="94">
        <f t="array" ref="T53">IFERROR(_xlfn.STDEV.S(IF(TBLData3[[Athlete ]]=TBLData3[[#This Row],[Athlete ]],IF(TBLData3[Date]&lt;=TBLData3[[#This Row],[Date]],IF(TBLData3[Date]&gt;TBLData3[[#This Row],[Date]]-7,TBLData3[Total Load])))),"")</f>
        <v>0</v>
      </c>
      <c r="U53" s="95" t="str">
        <f>IFERROR(TBLData3[[#This Row],[7 Day avg Load]]/TBLData3[[#This Row],[7 Day SD]],"")</f>
        <v/>
      </c>
      <c r="V53" s="95" t="str">
        <f>IFERROR(TBLData3[[#This Row],[7 Day Rolling Average]]*TBLData3[[#This Row],[Monotony]],"")</f>
        <v/>
      </c>
      <c r="W53" s="88"/>
      <c r="X53" s="88"/>
    </row>
    <row r="54" spans="1:24" x14ac:dyDescent="0.25">
      <c r="A54" s="58" t="str">
        <f t="shared" si="0"/>
        <v>Week 1</v>
      </c>
      <c r="B54" s="63">
        <v>43012</v>
      </c>
      <c r="C54" s="63" t="str">
        <f t="shared" si="1"/>
        <v>Wed</v>
      </c>
      <c r="D54" s="67" t="s">
        <v>195</v>
      </c>
      <c r="E54" s="61">
        <f>tblTL[[#This Row],[Total]]</f>
        <v>0</v>
      </c>
      <c r="F54" s="65">
        <f>AVERAGEIFS(TBLData3[Total Load],TBLData3[[Athlete ]],TBLData3[[#This Row],[Athlete ]],TBLData3[Date],"&lt;="&amp;TBLData3[[#This Row],[Date]],TBLData3[Date],"&gt;"&amp;TBLData3[[#This Row],[Date]]-7)</f>
        <v>0</v>
      </c>
      <c r="G54" s="65">
        <f>IFERROR(AVERAGEIFS(TBLData3[Total Load],TBLData3[[Athlete ]],TBLData3[[#This Row],[Athlete ]],TBLData3[Date],"&lt;="&amp;TBLData3[[#This Row],[Date]],TBLData3[Date],"&gt;"&amp;TBLData3[[#This Row],[Date]]-28),"")</f>
        <v>0</v>
      </c>
      <c r="H54" s="25">
        <f>SUMIFS(TBLData3[Total Load],TBLData3[[Athlete ]],TBLData3[[#This Row],[Athlete ]],TBLData3[Date],"&lt;="&amp;TBLData3[[#This Row],[Date]],TBLData3[Date],"&gt;"&amp;TBLData3[[#This Row],[Date]]-7)</f>
        <v>0</v>
      </c>
      <c r="I54" s="25">
        <f>IFERROR(SUMIFS(TBLData3[Total Load],TBLData3[[Athlete ]],TBLData3[[#This Row],[Athlete ]],TBLData3[Date],"&lt;="&amp;TBLData3[[#This Row],[Date]]-7,TBLData3[Date],"&gt;"&amp;TBLData3[[#This Row],[Date]]-14),"")</f>
        <v>0</v>
      </c>
      <c r="J54" s="25">
        <f>IFERROR(SUMIFS(TBLData3[Total Load],TBLData3[[Athlete ]],TBLData3[[#This Row],[Athlete ]],TBLData3[Date],"&lt;="&amp;TBLData3[[#This Row],[Date]]-14,TBLData3[Date],"&gt;"&amp;TBLData3[[#This Row],[Date]]-21),"")</f>
        <v>0</v>
      </c>
      <c r="K54" s="25">
        <f>IFERROR(SUMIFS(TBLData3[Total Load],TBLData3[[Athlete ]],TBLData3[[#This Row],[Athlete ]],TBLData3[Date],"&lt;="&amp;TBLData3[[#This Row],[Date]]-21,TBLData3[Date],"&gt;"&amp;TBLData3[[#This Row],[Date]]-28),"")</f>
        <v>0</v>
      </c>
      <c r="L54" s="25">
        <f>IFERROR(SUMIFS(TBLData3[Total Load],TBLData3[[Athlete ]],TBLData3[[#This Row],[Athlete ]],TBLData3[Date],"&lt;="&amp;TBLData3[[#This Row],[Date]]-28,TBLData3[Date],"&gt;"&amp;TBLData3[[#This Row],[Date]]-35),"")</f>
        <v>0</v>
      </c>
      <c r="M54" s="25">
        <f>IFERROR(AVERAGE(TBLData3[[#This Row],[Week -1 TL]:[Week -4 TL]]),"")</f>
        <v>0</v>
      </c>
      <c r="N54" s="93" t="str">
        <f>IFERROR(TBLData3[[#This Row],[7 Day Rolling Average]]/TBLData3[[#This Row],[28 Day Rolling Average]],"")</f>
        <v/>
      </c>
      <c r="O54" s="94" t="str">
        <f>IFERROR(TBLData3[[#This Row],[Week 0 TL]]/TBLData3[[#This Row],[Week -1 TL]],"")</f>
        <v/>
      </c>
      <c r="P54" s="26">
        <f t="shared" si="3"/>
        <v>0</v>
      </c>
      <c r="Q54" s="27">
        <f t="shared" si="4"/>
        <v>0</v>
      </c>
      <c r="R54" s="94" t="str">
        <f>IFERROR(TBLData3[[#This Row],[7 Day EWMA]]/TBLData3[[#This Row],[28 Day EWMA]],"")</f>
        <v/>
      </c>
      <c r="S54" s="94">
        <f>AVERAGEIFS(TBLData3[Total Load],TBLData3[[Athlete ]],TBLData3[[#This Row],[Athlete ]],TBLData3[Date],"&lt;="&amp;TBLData3[[#This Row],[Date]],TBLData3[Date],"&gt;"&amp;TBLData3[[#This Row],[Date]]-7)</f>
        <v>0</v>
      </c>
      <c r="T54" s="94">
        <f t="array" ref="T54">IFERROR(_xlfn.STDEV.S(IF(TBLData3[[Athlete ]]=TBLData3[[#This Row],[Athlete ]],IF(TBLData3[Date]&lt;=TBLData3[[#This Row],[Date]],IF(TBLData3[Date]&gt;TBLData3[[#This Row],[Date]]-7,TBLData3[Total Load])))),"")</f>
        <v>0</v>
      </c>
      <c r="U54" s="95" t="str">
        <f>IFERROR(TBLData3[[#This Row],[7 Day avg Load]]/TBLData3[[#This Row],[7 Day SD]],"")</f>
        <v/>
      </c>
      <c r="V54" s="95" t="str">
        <f>IFERROR(TBLData3[[#This Row],[7 Day Rolling Average]]*TBLData3[[#This Row],[Monotony]],"")</f>
        <v/>
      </c>
      <c r="W54" s="88"/>
      <c r="X54" s="88"/>
    </row>
    <row r="55" spans="1:24" x14ac:dyDescent="0.25">
      <c r="A55" s="58" t="str">
        <f t="shared" si="0"/>
        <v>Week 1</v>
      </c>
      <c r="B55" s="63">
        <v>43012</v>
      </c>
      <c r="C55" s="63" t="str">
        <f t="shared" si="1"/>
        <v>Wed</v>
      </c>
      <c r="D55" s="66" t="s">
        <v>196</v>
      </c>
      <c r="E55" s="61">
        <f>tblTL[[#This Row],[Total]]</f>
        <v>0</v>
      </c>
      <c r="F55" s="65">
        <f>AVERAGEIFS(TBLData3[Total Load],TBLData3[[Athlete ]],TBLData3[[#This Row],[Athlete ]],TBLData3[Date],"&lt;="&amp;TBLData3[[#This Row],[Date]],TBLData3[Date],"&gt;"&amp;TBLData3[[#This Row],[Date]]-7)</f>
        <v>173.33333333333334</v>
      </c>
      <c r="G55" s="65">
        <f>IFERROR(AVERAGEIFS(TBLData3[Total Load],TBLData3[[Athlete ]],TBLData3[[#This Row],[Athlete ]],TBLData3[Date],"&lt;="&amp;TBLData3[[#This Row],[Date]],TBLData3[Date],"&gt;"&amp;TBLData3[[#This Row],[Date]]-28),"")</f>
        <v>173.33333333333334</v>
      </c>
      <c r="H55" s="25">
        <f>SUMIFS(TBLData3[Total Load],TBLData3[[Athlete ]],TBLData3[[#This Row],[Athlete ]],TBLData3[Date],"&lt;="&amp;TBLData3[[#This Row],[Date]],TBLData3[Date],"&gt;"&amp;TBLData3[[#This Row],[Date]]-7)</f>
        <v>520</v>
      </c>
      <c r="I55" s="25">
        <f>IFERROR(SUMIFS(TBLData3[Total Load],TBLData3[[Athlete ]],TBLData3[[#This Row],[Athlete ]],TBLData3[Date],"&lt;="&amp;TBLData3[[#This Row],[Date]]-7,TBLData3[Date],"&gt;"&amp;TBLData3[[#This Row],[Date]]-14),"")</f>
        <v>0</v>
      </c>
      <c r="J55" s="25">
        <f>IFERROR(SUMIFS(TBLData3[Total Load],TBLData3[[Athlete ]],TBLData3[[#This Row],[Athlete ]],TBLData3[Date],"&lt;="&amp;TBLData3[[#This Row],[Date]]-14,TBLData3[Date],"&gt;"&amp;TBLData3[[#This Row],[Date]]-21),"")</f>
        <v>0</v>
      </c>
      <c r="K55" s="25">
        <f>IFERROR(SUMIFS(TBLData3[Total Load],TBLData3[[Athlete ]],TBLData3[[#This Row],[Athlete ]],TBLData3[Date],"&lt;="&amp;TBLData3[[#This Row],[Date]]-21,TBLData3[Date],"&gt;"&amp;TBLData3[[#This Row],[Date]]-28),"")</f>
        <v>0</v>
      </c>
      <c r="L55" s="25">
        <f>IFERROR(SUMIFS(TBLData3[Total Load],TBLData3[[Athlete ]],TBLData3[[#This Row],[Athlete ]],TBLData3[Date],"&lt;="&amp;TBLData3[[#This Row],[Date]]-28,TBLData3[Date],"&gt;"&amp;TBLData3[[#This Row],[Date]]-35),"")</f>
        <v>0</v>
      </c>
      <c r="M55" s="25">
        <f>IFERROR(AVERAGE(TBLData3[[#This Row],[Week -1 TL]:[Week -4 TL]]),"")</f>
        <v>0</v>
      </c>
      <c r="N55" s="93">
        <f>IFERROR(TBLData3[[#This Row],[7 Day Rolling Average]]/TBLData3[[#This Row],[28 Day Rolling Average]],"")</f>
        <v>1</v>
      </c>
      <c r="O55" s="94" t="str">
        <f>IFERROR(TBLData3[[#This Row],[Week 0 TL]]/TBLData3[[#This Row],[Week -1 TL]],"")</f>
        <v/>
      </c>
      <c r="P55" s="26">
        <f t="shared" si="3"/>
        <v>97.5</v>
      </c>
      <c r="Q55" s="27">
        <f t="shared" si="4"/>
        <v>33.388822829964326</v>
      </c>
      <c r="R55" s="94">
        <f>IFERROR(TBLData3[[#This Row],[7 Day EWMA]]/TBLData3[[#This Row],[28 Day EWMA]],"")</f>
        <v>2.9201388888888893</v>
      </c>
      <c r="S55" s="94">
        <f>AVERAGEIFS(TBLData3[Total Load],TBLData3[[Athlete ]],TBLData3[[#This Row],[Athlete ]],TBLData3[Date],"&lt;="&amp;TBLData3[[#This Row],[Date]],TBLData3[Date],"&gt;"&amp;TBLData3[[#This Row],[Date]]-7)</f>
        <v>173.33333333333334</v>
      </c>
      <c r="T55" s="94">
        <f t="array" ref="T55">IFERROR(_xlfn.STDEV.S(IF(TBLData3[[Athlete ]]=TBLData3[[#This Row],[Athlete ]],IF(TBLData3[Date]&lt;=TBLData3[[#This Row],[Date]],IF(TBLData3[Date]&gt;TBLData3[[#This Row],[Date]]-7,TBLData3[Total Load])))),"")</f>
        <v>300.22213997860541</v>
      </c>
      <c r="U55" s="95">
        <f>IFERROR(TBLData3[[#This Row],[7 Day avg Load]]/TBLData3[[#This Row],[7 Day SD]],"")</f>
        <v>0.57735026918962573</v>
      </c>
      <c r="V55" s="95">
        <f>IFERROR(TBLData3[[#This Row],[7 Day Rolling Average]]*TBLData3[[#This Row],[Monotony]],"")</f>
        <v>100.07404665953513</v>
      </c>
      <c r="W55" s="88"/>
      <c r="X55" s="88"/>
    </row>
    <row r="56" spans="1:24" x14ac:dyDescent="0.25">
      <c r="A56" s="58" t="str">
        <f t="shared" si="0"/>
        <v>Week 1</v>
      </c>
      <c r="B56" s="63">
        <v>43012</v>
      </c>
      <c r="C56" s="63" t="str">
        <f t="shared" si="1"/>
        <v>Wed</v>
      </c>
      <c r="D56" s="67" t="s">
        <v>197</v>
      </c>
      <c r="E56" s="61">
        <f>tblTL[[#This Row],[Total]]</f>
        <v>0</v>
      </c>
      <c r="F56" s="65">
        <f>AVERAGEIFS(TBLData3[Total Load],TBLData3[[Athlete ]],TBLData3[[#This Row],[Athlete ]],TBLData3[Date],"&lt;="&amp;TBLData3[[#This Row],[Date]],TBLData3[Date],"&gt;"&amp;TBLData3[[#This Row],[Date]]-7)</f>
        <v>151.66666666666666</v>
      </c>
      <c r="G56" s="65">
        <f>IFERROR(AVERAGEIFS(TBLData3[Total Load],TBLData3[[Athlete ]],TBLData3[[#This Row],[Athlete ]],TBLData3[Date],"&lt;="&amp;TBLData3[[#This Row],[Date]],TBLData3[Date],"&gt;"&amp;TBLData3[[#This Row],[Date]]-28),"")</f>
        <v>151.66666666666666</v>
      </c>
      <c r="H56" s="25">
        <f>SUMIFS(TBLData3[Total Load],TBLData3[[Athlete ]],TBLData3[[#This Row],[Athlete ]],TBLData3[Date],"&lt;="&amp;TBLData3[[#This Row],[Date]],TBLData3[Date],"&gt;"&amp;TBLData3[[#This Row],[Date]]-7)</f>
        <v>455</v>
      </c>
      <c r="I56" s="25">
        <f>IFERROR(SUMIFS(TBLData3[Total Load],TBLData3[[Athlete ]],TBLData3[[#This Row],[Athlete ]],TBLData3[Date],"&lt;="&amp;TBLData3[[#This Row],[Date]]-7,TBLData3[Date],"&gt;"&amp;TBLData3[[#This Row],[Date]]-14),"")</f>
        <v>0</v>
      </c>
      <c r="J56" s="25">
        <f>IFERROR(SUMIFS(TBLData3[Total Load],TBLData3[[Athlete ]],TBLData3[[#This Row],[Athlete ]],TBLData3[Date],"&lt;="&amp;TBLData3[[#This Row],[Date]]-14,TBLData3[Date],"&gt;"&amp;TBLData3[[#This Row],[Date]]-21),"")</f>
        <v>0</v>
      </c>
      <c r="K56" s="25">
        <f>IFERROR(SUMIFS(TBLData3[Total Load],TBLData3[[Athlete ]],TBLData3[[#This Row],[Athlete ]],TBLData3[Date],"&lt;="&amp;TBLData3[[#This Row],[Date]]-21,TBLData3[Date],"&gt;"&amp;TBLData3[[#This Row],[Date]]-28),"")</f>
        <v>0</v>
      </c>
      <c r="L56" s="25">
        <f>IFERROR(SUMIFS(TBLData3[Total Load],TBLData3[[Athlete ]],TBLData3[[#This Row],[Athlete ]],TBLData3[Date],"&lt;="&amp;TBLData3[[#This Row],[Date]]-28,TBLData3[Date],"&gt;"&amp;TBLData3[[#This Row],[Date]]-35),"")</f>
        <v>0</v>
      </c>
      <c r="M56" s="25">
        <f>IFERROR(AVERAGE(TBLData3[[#This Row],[Week -1 TL]:[Week -4 TL]]),"")</f>
        <v>0</v>
      </c>
      <c r="N56" s="93">
        <f>IFERROR(TBLData3[[#This Row],[7 Day Rolling Average]]/TBLData3[[#This Row],[28 Day Rolling Average]],"")</f>
        <v>1</v>
      </c>
      <c r="O56" s="94" t="str">
        <f>IFERROR(TBLData3[[#This Row],[Week 0 TL]]/TBLData3[[#This Row],[Week -1 TL]],"")</f>
        <v/>
      </c>
      <c r="P56" s="26">
        <f t="shared" si="3"/>
        <v>85.3125</v>
      </c>
      <c r="Q56" s="27">
        <f t="shared" si="4"/>
        <v>29.215219976218787</v>
      </c>
      <c r="R56" s="94">
        <f>IFERROR(TBLData3[[#This Row],[7 Day EWMA]]/TBLData3[[#This Row],[28 Day EWMA]],"")</f>
        <v>2.9201388888888888</v>
      </c>
      <c r="S56" s="94">
        <f>AVERAGEIFS(TBLData3[Total Load],TBLData3[[Athlete ]],TBLData3[[#This Row],[Athlete ]],TBLData3[Date],"&lt;="&amp;TBLData3[[#This Row],[Date]],TBLData3[Date],"&gt;"&amp;TBLData3[[#This Row],[Date]]-7)</f>
        <v>151.66666666666666</v>
      </c>
      <c r="T56" s="94">
        <f t="array" ref="T56">IFERROR(_xlfn.STDEV.S(IF(TBLData3[[Athlete ]]=TBLData3[[#This Row],[Athlete ]],IF(TBLData3[Date]&lt;=TBLData3[[#This Row],[Date]],IF(TBLData3[Date]&gt;TBLData3[[#This Row],[Date]]-7,TBLData3[Total Load])))),"")</f>
        <v>262.69437248127974</v>
      </c>
      <c r="U56" s="95">
        <f>IFERROR(TBLData3[[#This Row],[7 Day avg Load]]/TBLData3[[#This Row],[7 Day SD]],"")</f>
        <v>0.57735026918962573</v>
      </c>
      <c r="V56" s="95">
        <f>IFERROR(TBLData3[[#This Row],[7 Day Rolling Average]]*TBLData3[[#This Row],[Monotony]],"")</f>
        <v>87.564790827093233</v>
      </c>
      <c r="W56" s="88"/>
      <c r="X56" s="88"/>
    </row>
    <row r="57" spans="1:24" x14ac:dyDescent="0.25">
      <c r="A57" s="58" t="str">
        <f t="shared" si="0"/>
        <v>Week 1</v>
      </c>
      <c r="B57" s="63">
        <v>43012</v>
      </c>
      <c r="C57" s="63" t="str">
        <f t="shared" si="1"/>
        <v>Wed</v>
      </c>
      <c r="D57" s="67" t="s">
        <v>198</v>
      </c>
      <c r="E57" s="61">
        <f>tblTL[[#This Row],[Total]]</f>
        <v>0</v>
      </c>
      <c r="F57" s="65">
        <f>AVERAGEIFS(TBLData3[Total Load],TBLData3[[Athlete ]],TBLData3[[#This Row],[Athlete ]],TBLData3[Date],"&lt;="&amp;TBLData3[[#This Row],[Date]],TBLData3[Date],"&gt;"&amp;TBLData3[[#This Row],[Date]]-7)</f>
        <v>130</v>
      </c>
      <c r="G57" s="65">
        <f>IFERROR(AVERAGEIFS(TBLData3[Total Load],TBLData3[[Athlete ]],TBLData3[[#This Row],[Athlete ]],TBLData3[Date],"&lt;="&amp;TBLData3[[#This Row],[Date]],TBLData3[Date],"&gt;"&amp;TBLData3[[#This Row],[Date]]-28),"")</f>
        <v>130</v>
      </c>
      <c r="H57" s="25">
        <f>SUMIFS(TBLData3[Total Load],TBLData3[[Athlete ]],TBLData3[[#This Row],[Athlete ]],TBLData3[Date],"&lt;="&amp;TBLData3[[#This Row],[Date]],TBLData3[Date],"&gt;"&amp;TBLData3[[#This Row],[Date]]-7)</f>
        <v>390</v>
      </c>
      <c r="I57" s="25">
        <f>IFERROR(SUMIFS(TBLData3[Total Load],TBLData3[[Athlete ]],TBLData3[[#This Row],[Athlete ]],TBLData3[Date],"&lt;="&amp;TBLData3[[#This Row],[Date]]-7,TBLData3[Date],"&gt;"&amp;TBLData3[[#This Row],[Date]]-14),"")</f>
        <v>0</v>
      </c>
      <c r="J57" s="25">
        <f>IFERROR(SUMIFS(TBLData3[Total Load],TBLData3[[Athlete ]],TBLData3[[#This Row],[Athlete ]],TBLData3[Date],"&lt;="&amp;TBLData3[[#This Row],[Date]]-14,TBLData3[Date],"&gt;"&amp;TBLData3[[#This Row],[Date]]-21),"")</f>
        <v>0</v>
      </c>
      <c r="K57" s="25">
        <f>IFERROR(SUMIFS(TBLData3[Total Load],TBLData3[[Athlete ]],TBLData3[[#This Row],[Athlete ]],TBLData3[Date],"&lt;="&amp;TBLData3[[#This Row],[Date]]-21,TBLData3[Date],"&gt;"&amp;TBLData3[[#This Row],[Date]]-28),"")</f>
        <v>0</v>
      </c>
      <c r="L57" s="25">
        <f>IFERROR(SUMIFS(TBLData3[Total Load],TBLData3[[Athlete ]],TBLData3[[#This Row],[Athlete ]],TBLData3[Date],"&lt;="&amp;TBLData3[[#This Row],[Date]]-28,TBLData3[Date],"&gt;"&amp;TBLData3[[#This Row],[Date]]-35),"")</f>
        <v>0</v>
      </c>
      <c r="M57" s="25">
        <f>IFERROR(AVERAGE(TBLData3[[#This Row],[Week -1 TL]:[Week -4 TL]]),"")</f>
        <v>0</v>
      </c>
      <c r="N57" s="93">
        <f>IFERROR(TBLData3[[#This Row],[7 Day Rolling Average]]/TBLData3[[#This Row],[28 Day Rolling Average]],"")</f>
        <v>1</v>
      </c>
      <c r="O57" s="94" t="str">
        <f>IFERROR(TBLData3[[#This Row],[Week 0 TL]]/TBLData3[[#This Row],[Week -1 TL]],"")</f>
        <v/>
      </c>
      <c r="P57" s="26">
        <f t="shared" si="3"/>
        <v>73.125</v>
      </c>
      <c r="Q57" s="27">
        <f t="shared" si="4"/>
        <v>25.041617122473248</v>
      </c>
      <c r="R57" s="94">
        <f>IFERROR(TBLData3[[#This Row],[7 Day EWMA]]/TBLData3[[#This Row],[28 Day EWMA]],"")</f>
        <v>2.9201388888888888</v>
      </c>
      <c r="S57" s="94">
        <f>AVERAGEIFS(TBLData3[Total Load],TBLData3[[Athlete ]],TBLData3[[#This Row],[Athlete ]],TBLData3[Date],"&lt;="&amp;TBLData3[[#This Row],[Date]],TBLData3[Date],"&gt;"&amp;TBLData3[[#This Row],[Date]]-7)</f>
        <v>130</v>
      </c>
      <c r="T57" s="94">
        <f t="array" ref="T57">IFERROR(_xlfn.STDEV.S(IF(TBLData3[[Athlete ]]=TBLData3[[#This Row],[Athlete ]],IF(TBLData3[Date]&lt;=TBLData3[[#This Row],[Date]],IF(TBLData3[Date]&gt;TBLData3[[#This Row],[Date]]-7,TBLData3[Total Load])))),"")</f>
        <v>225.16660498395404</v>
      </c>
      <c r="U57" s="95">
        <f>IFERROR(TBLData3[[#This Row],[7 Day avg Load]]/TBLData3[[#This Row],[7 Day SD]],"")</f>
        <v>0.57735026918962573</v>
      </c>
      <c r="V57" s="95">
        <f>IFERROR(TBLData3[[#This Row],[7 Day Rolling Average]]*TBLData3[[#This Row],[Monotony]],"")</f>
        <v>75.055534994651339</v>
      </c>
      <c r="W57" s="88"/>
      <c r="X57" s="88"/>
    </row>
    <row r="58" spans="1:24" x14ac:dyDescent="0.25">
      <c r="A58" s="58" t="str">
        <f t="shared" si="0"/>
        <v>Week 1</v>
      </c>
      <c r="B58" s="63">
        <v>43012</v>
      </c>
      <c r="C58" s="63" t="str">
        <f t="shared" si="1"/>
        <v>Wed</v>
      </c>
      <c r="D58" s="67" t="s">
        <v>199</v>
      </c>
      <c r="E58" s="61">
        <f>tblTL[[#This Row],[Total]]</f>
        <v>0</v>
      </c>
      <c r="F58" s="65">
        <f>AVERAGEIFS(TBLData3[Total Load],TBLData3[[Athlete ]],TBLData3[[#This Row],[Athlete ]],TBLData3[Date],"&lt;="&amp;TBLData3[[#This Row],[Date]],TBLData3[Date],"&gt;"&amp;TBLData3[[#This Row],[Date]]-7)</f>
        <v>151.66666666666666</v>
      </c>
      <c r="G58" s="65">
        <f>IFERROR(AVERAGEIFS(TBLData3[Total Load],TBLData3[[Athlete ]],TBLData3[[#This Row],[Athlete ]],TBLData3[Date],"&lt;="&amp;TBLData3[[#This Row],[Date]],TBLData3[Date],"&gt;"&amp;TBLData3[[#This Row],[Date]]-28),"")</f>
        <v>151.66666666666666</v>
      </c>
      <c r="H58" s="25">
        <f>SUMIFS(TBLData3[Total Load],TBLData3[[Athlete ]],TBLData3[[#This Row],[Athlete ]],TBLData3[Date],"&lt;="&amp;TBLData3[[#This Row],[Date]],TBLData3[Date],"&gt;"&amp;TBLData3[[#This Row],[Date]]-7)</f>
        <v>455</v>
      </c>
      <c r="I58" s="25">
        <f>IFERROR(SUMIFS(TBLData3[Total Load],TBLData3[[Athlete ]],TBLData3[[#This Row],[Athlete ]],TBLData3[Date],"&lt;="&amp;TBLData3[[#This Row],[Date]]-7,TBLData3[Date],"&gt;"&amp;TBLData3[[#This Row],[Date]]-14),"")</f>
        <v>0</v>
      </c>
      <c r="J58" s="25">
        <f>IFERROR(SUMIFS(TBLData3[Total Load],TBLData3[[Athlete ]],TBLData3[[#This Row],[Athlete ]],TBLData3[Date],"&lt;="&amp;TBLData3[[#This Row],[Date]]-14,TBLData3[Date],"&gt;"&amp;TBLData3[[#This Row],[Date]]-21),"")</f>
        <v>0</v>
      </c>
      <c r="K58" s="25">
        <f>IFERROR(SUMIFS(TBLData3[Total Load],TBLData3[[Athlete ]],TBLData3[[#This Row],[Athlete ]],TBLData3[Date],"&lt;="&amp;TBLData3[[#This Row],[Date]]-21,TBLData3[Date],"&gt;"&amp;TBLData3[[#This Row],[Date]]-28),"")</f>
        <v>0</v>
      </c>
      <c r="L58" s="25">
        <f>IFERROR(SUMIFS(TBLData3[Total Load],TBLData3[[Athlete ]],TBLData3[[#This Row],[Athlete ]],TBLData3[Date],"&lt;="&amp;TBLData3[[#This Row],[Date]]-28,TBLData3[Date],"&gt;"&amp;TBLData3[[#This Row],[Date]]-35),"")</f>
        <v>0</v>
      </c>
      <c r="M58" s="25">
        <f>IFERROR(AVERAGE(TBLData3[[#This Row],[Week -1 TL]:[Week -4 TL]]),"")</f>
        <v>0</v>
      </c>
      <c r="N58" s="93">
        <f>IFERROR(TBLData3[[#This Row],[7 Day Rolling Average]]/TBLData3[[#This Row],[28 Day Rolling Average]],"")</f>
        <v>1</v>
      </c>
      <c r="O58" s="94" t="str">
        <f>IFERROR(TBLData3[[#This Row],[Week 0 TL]]/TBLData3[[#This Row],[Week -1 TL]],"")</f>
        <v/>
      </c>
      <c r="P58" s="26">
        <f t="shared" si="3"/>
        <v>85.3125</v>
      </c>
      <c r="Q58" s="27">
        <f t="shared" si="4"/>
        <v>29.215219976218787</v>
      </c>
      <c r="R58" s="94">
        <f>IFERROR(TBLData3[[#This Row],[7 Day EWMA]]/TBLData3[[#This Row],[28 Day EWMA]],"")</f>
        <v>2.9201388888888888</v>
      </c>
      <c r="S58" s="94">
        <f>AVERAGEIFS(TBLData3[Total Load],TBLData3[[Athlete ]],TBLData3[[#This Row],[Athlete ]],TBLData3[Date],"&lt;="&amp;TBLData3[[#This Row],[Date]],TBLData3[Date],"&gt;"&amp;TBLData3[[#This Row],[Date]]-7)</f>
        <v>151.66666666666666</v>
      </c>
      <c r="T58" s="94">
        <f t="array" ref="T58">IFERROR(_xlfn.STDEV.S(IF(TBLData3[[Athlete ]]=TBLData3[[#This Row],[Athlete ]],IF(TBLData3[Date]&lt;=TBLData3[[#This Row],[Date]],IF(TBLData3[Date]&gt;TBLData3[[#This Row],[Date]]-7,TBLData3[Total Load])))),"")</f>
        <v>262.69437248127974</v>
      </c>
      <c r="U58" s="95">
        <f>IFERROR(TBLData3[[#This Row],[7 Day avg Load]]/TBLData3[[#This Row],[7 Day SD]],"")</f>
        <v>0.57735026918962573</v>
      </c>
      <c r="V58" s="95">
        <f>IFERROR(TBLData3[[#This Row],[7 Day Rolling Average]]*TBLData3[[#This Row],[Monotony]],"")</f>
        <v>87.564790827093233</v>
      </c>
      <c r="W58" s="88"/>
      <c r="X58" s="88"/>
    </row>
    <row r="59" spans="1:24" x14ac:dyDescent="0.25">
      <c r="A59" s="58" t="str">
        <f t="shared" si="0"/>
        <v>Week 1</v>
      </c>
      <c r="B59" s="63">
        <v>43012</v>
      </c>
      <c r="C59" s="63" t="str">
        <f t="shared" si="1"/>
        <v>Wed</v>
      </c>
      <c r="D59" s="66" t="s">
        <v>200</v>
      </c>
      <c r="E59" s="61">
        <f>tblTL[[#This Row],[Total]]</f>
        <v>0</v>
      </c>
      <c r="F59" s="65">
        <f>AVERAGEIFS(TBLData3[Total Load],TBLData3[[Athlete ]],TBLData3[[#This Row],[Athlete ]],TBLData3[Date],"&lt;="&amp;TBLData3[[#This Row],[Date]],TBLData3[Date],"&gt;"&amp;TBLData3[[#This Row],[Date]]-7)</f>
        <v>0</v>
      </c>
      <c r="G59" s="65">
        <f>IFERROR(AVERAGEIFS(TBLData3[Total Load],TBLData3[[Athlete ]],TBLData3[[#This Row],[Athlete ]],TBLData3[Date],"&lt;="&amp;TBLData3[[#This Row],[Date]],TBLData3[Date],"&gt;"&amp;TBLData3[[#This Row],[Date]]-28),"")</f>
        <v>0</v>
      </c>
      <c r="H59" s="25">
        <f>SUMIFS(TBLData3[Total Load],TBLData3[[Athlete ]],TBLData3[[#This Row],[Athlete ]],TBLData3[Date],"&lt;="&amp;TBLData3[[#This Row],[Date]],TBLData3[Date],"&gt;"&amp;TBLData3[[#This Row],[Date]]-7)</f>
        <v>0</v>
      </c>
      <c r="I59" s="25">
        <f>IFERROR(SUMIFS(TBLData3[Total Load],TBLData3[[Athlete ]],TBLData3[[#This Row],[Athlete ]],TBLData3[Date],"&lt;="&amp;TBLData3[[#This Row],[Date]]-7,TBLData3[Date],"&gt;"&amp;TBLData3[[#This Row],[Date]]-14),"")</f>
        <v>0</v>
      </c>
      <c r="J59" s="25">
        <f>IFERROR(SUMIFS(TBLData3[Total Load],TBLData3[[Athlete ]],TBLData3[[#This Row],[Athlete ]],TBLData3[Date],"&lt;="&amp;TBLData3[[#This Row],[Date]]-14,TBLData3[Date],"&gt;"&amp;TBLData3[[#This Row],[Date]]-21),"")</f>
        <v>0</v>
      </c>
      <c r="K59" s="25">
        <f>IFERROR(SUMIFS(TBLData3[Total Load],TBLData3[[Athlete ]],TBLData3[[#This Row],[Athlete ]],TBLData3[Date],"&lt;="&amp;TBLData3[[#This Row],[Date]]-21,TBLData3[Date],"&gt;"&amp;TBLData3[[#This Row],[Date]]-28),"")</f>
        <v>0</v>
      </c>
      <c r="L59" s="25">
        <f>IFERROR(SUMIFS(TBLData3[Total Load],TBLData3[[Athlete ]],TBLData3[[#This Row],[Athlete ]],TBLData3[Date],"&lt;="&amp;TBLData3[[#This Row],[Date]]-28,TBLData3[Date],"&gt;"&amp;TBLData3[[#This Row],[Date]]-35),"")</f>
        <v>0</v>
      </c>
      <c r="M59" s="25">
        <f>IFERROR(AVERAGE(TBLData3[[#This Row],[Week -1 TL]:[Week -4 TL]]),"")</f>
        <v>0</v>
      </c>
      <c r="N59" s="93" t="str">
        <f>IFERROR(TBLData3[[#This Row],[7 Day Rolling Average]]/TBLData3[[#This Row],[28 Day Rolling Average]],"")</f>
        <v/>
      </c>
      <c r="O59" s="94" t="str">
        <f>IFERROR(TBLData3[[#This Row],[Week 0 TL]]/TBLData3[[#This Row],[Week -1 TL]],"")</f>
        <v/>
      </c>
      <c r="P59" s="26">
        <f t="shared" si="3"/>
        <v>0</v>
      </c>
      <c r="Q59" s="27">
        <f t="shared" si="4"/>
        <v>0</v>
      </c>
      <c r="R59" s="94" t="str">
        <f>IFERROR(TBLData3[[#This Row],[7 Day EWMA]]/TBLData3[[#This Row],[28 Day EWMA]],"")</f>
        <v/>
      </c>
      <c r="S59" s="94">
        <f>AVERAGEIFS(TBLData3[Total Load],TBLData3[[Athlete ]],TBLData3[[#This Row],[Athlete ]],TBLData3[Date],"&lt;="&amp;TBLData3[[#This Row],[Date]],TBLData3[Date],"&gt;"&amp;TBLData3[[#This Row],[Date]]-7)</f>
        <v>0</v>
      </c>
      <c r="T59" s="94">
        <f t="array" ref="T59">IFERROR(_xlfn.STDEV.S(IF(TBLData3[[Athlete ]]=TBLData3[[#This Row],[Athlete ]],IF(TBLData3[Date]&lt;=TBLData3[[#This Row],[Date]],IF(TBLData3[Date]&gt;TBLData3[[#This Row],[Date]]-7,TBLData3[Total Load])))),"")</f>
        <v>0</v>
      </c>
      <c r="U59" s="95" t="str">
        <f>IFERROR(TBLData3[[#This Row],[7 Day avg Load]]/TBLData3[[#This Row],[7 Day SD]],"")</f>
        <v/>
      </c>
      <c r="V59" s="95" t="str">
        <f>IFERROR(TBLData3[[#This Row],[7 Day Rolling Average]]*TBLData3[[#This Row],[Monotony]],"")</f>
        <v/>
      </c>
      <c r="W59" s="88"/>
      <c r="X59" s="88"/>
    </row>
    <row r="60" spans="1:24" x14ac:dyDescent="0.25">
      <c r="A60" s="58" t="str">
        <f t="shared" si="0"/>
        <v>Week 1</v>
      </c>
      <c r="B60" s="63">
        <v>43012</v>
      </c>
      <c r="C60" s="63" t="str">
        <f t="shared" si="1"/>
        <v>Wed</v>
      </c>
      <c r="D60" s="67" t="s">
        <v>201</v>
      </c>
      <c r="E60" s="61">
        <f>tblTL[[#This Row],[Total]]</f>
        <v>0</v>
      </c>
      <c r="F60" s="65">
        <f>AVERAGEIFS(TBLData3[Total Load],TBLData3[[Athlete ]],TBLData3[[#This Row],[Athlete ]],TBLData3[Date],"&lt;="&amp;TBLData3[[#This Row],[Date]],TBLData3[Date],"&gt;"&amp;TBLData3[[#This Row],[Date]]-7)</f>
        <v>151.66666666666666</v>
      </c>
      <c r="G60" s="65">
        <f>IFERROR(AVERAGEIFS(TBLData3[Total Load],TBLData3[[Athlete ]],TBLData3[[#This Row],[Athlete ]],TBLData3[Date],"&lt;="&amp;TBLData3[[#This Row],[Date]],TBLData3[Date],"&gt;"&amp;TBLData3[[#This Row],[Date]]-28),"")</f>
        <v>151.66666666666666</v>
      </c>
      <c r="H60" s="25">
        <f>SUMIFS(TBLData3[Total Load],TBLData3[[Athlete ]],TBLData3[[#This Row],[Athlete ]],TBLData3[Date],"&lt;="&amp;TBLData3[[#This Row],[Date]],TBLData3[Date],"&gt;"&amp;TBLData3[[#This Row],[Date]]-7)</f>
        <v>455</v>
      </c>
      <c r="I60" s="25">
        <f>IFERROR(SUMIFS(TBLData3[Total Load],TBLData3[[Athlete ]],TBLData3[[#This Row],[Athlete ]],TBLData3[Date],"&lt;="&amp;TBLData3[[#This Row],[Date]]-7,TBLData3[Date],"&gt;"&amp;TBLData3[[#This Row],[Date]]-14),"")</f>
        <v>0</v>
      </c>
      <c r="J60" s="25">
        <f>IFERROR(SUMIFS(TBLData3[Total Load],TBLData3[[Athlete ]],TBLData3[[#This Row],[Athlete ]],TBLData3[Date],"&lt;="&amp;TBLData3[[#This Row],[Date]]-14,TBLData3[Date],"&gt;"&amp;TBLData3[[#This Row],[Date]]-21),"")</f>
        <v>0</v>
      </c>
      <c r="K60" s="25">
        <f>IFERROR(SUMIFS(TBLData3[Total Load],TBLData3[[Athlete ]],TBLData3[[#This Row],[Athlete ]],TBLData3[Date],"&lt;="&amp;TBLData3[[#This Row],[Date]]-21,TBLData3[Date],"&gt;"&amp;TBLData3[[#This Row],[Date]]-28),"")</f>
        <v>0</v>
      </c>
      <c r="L60" s="25">
        <f>IFERROR(SUMIFS(TBLData3[Total Load],TBLData3[[Athlete ]],TBLData3[[#This Row],[Athlete ]],TBLData3[Date],"&lt;="&amp;TBLData3[[#This Row],[Date]]-28,TBLData3[Date],"&gt;"&amp;TBLData3[[#This Row],[Date]]-35),"")</f>
        <v>0</v>
      </c>
      <c r="M60" s="25">
        <f>IFERROR(AVERAGE(TBLData3[[#This Row],[Week -1 TL]:[Week -4 TL]]),"")</f>
        <v>0</v>
      </c>
      <c r="N60" s="93">
        <f>IFERROR(TBLData3[[#This Row],[7 Day Rolling Average]]/TBLData3[[#This Row],[28 Day Rolling Average]],"")</f>
        <v>1</v>
      </c>
      <c r="O60" s="94" t="str">
        <f>IFERROR(TBLData3[[#This Row],[Week 0 TL]]/TBLData3[[#This Row],[Week -1 TL]],"")</f>
        <v/>
      </c>
      <c r="P60" s="26">
        <f t="shared" si="3"/>
        <v>85.3125</v>
      </c>
      <c r="Q60" s="27">
        <f t="shared" si="4"/>
        <v>29.215219976218787</v>
      </c>
      <c r="R60" s="94">
        <f>IFERROR(TBLData3[[#This Row],[7 Day EWMA]]/TBLData3[[#This Row],[28 Day EWMA]],"")</f>
        <v>2.9201388888888888</v>
      </c>
      <c r="S60" s="94">
        <f>AVERAGEIFS(TBLData3[Total Load],TBLData3[[Athlete ]],TBLData3[[#This Row],[Athlete ]],TBLData3[Date],"&lt;="&amp;TBLData3[[#This Row],[Date]],TBLData3[Date],"&gt;"&amp;TBLData3[[#This Row],[Date]]-7)</f>
        <v>151.66666666666666</v>
      </c>
      <c r="T60" s="94">
        <f t="array" ref="T60">IFERROR(_xlfn.STDEV.S(IF(TBLData3[[Athlete ]]=TBLData3[[#This Row],[Athlete ]],IF(TBLData3[Date]&lt;=TBLData3[[#This Row],[Date]],IF(TBLData3[Date]&gt;TBLData3[[#This Row],[Date]]-7,TBLData3[Total Load])))),"")</f>
        <v>262.69437248127974</v>
      </c>
      <c r="U60" s="95">
        <f>IFERROR(TBLData3[[#This Row],[7 Day avg Load]]/TBLData3[[#This Row],[7 Day SD]],"")</f>
        <v>0.57735026918962573</v>
      </c>
      <c r="V60" s="95">
        <f>IFERROR(TBLData3[[#This Row],[7 Day Rolling Average]]*TBLData3[[#This Row],[Monotony]],"")</f>
        <v>87.564790827093233</v>
      </c>
      <c r="W60" s="88"/>
      <c r="X60" s="88"/>
    </row>
    <row r="61" spans="1:24" x14ac:dyDescent="0.25">
      <c r="A61" s="58" t="str">
        <f t="shared" si="0"/>
        <v>Week 1</v>
      </c>
      <c r="B61" s="63">
        <v>43012</v>
      </c>
      <c r="C61" s="63" t="str">
        <f t="shared" si="1"/>
        <v>Wed</v>
      </c>
      <c r="D61" s="67" t="s">
        <v>202</v>
      </c>
      <c r="E61" s="61">
        <f>tblTL[[#This Row],[Total]]</f>
        <v>0</v>
      </c>
      <c r="F61" s="65">
        <f>AVERAGEIFS(TBLData3[Total Load],TBLData3[[Athlete ]],TBLData3[[#This Row],[Athlete ]],TBLData3[Date],"&lt;="&amp;TBLData3[[#This Row],[Date]],TBLData3[Date],"&gt;"&amp;TBLData3[[#This Row],[Date]]-7)</f>
        <v>0</v>
      </c>
      <c r="G61" s="65">
        <f>IFERROR(AVERAGEIFS(TBLData3[Total Load],TBLData3[[Athlete ]],TBLData3[[#This Row],[Athlete ]],TBLData3[Date],"&lt;="&amp;TBLData3[[#This Row],[Date]],TBLData3[Date],"&gt;"&amp;TBLData3[[#This Row],[Date]]-28),"")</f>
        <v>0</v>
      </c>
      <c r="H61" s="25">
        <f>SUMIFS(TBLData3[Total Load],TBLData3[[Athlete ]],TBLData3[[#This Row],[Athlete ]],TBLData3[Date],"&lt;="&amp;TBLData3[[#This Row],[Date]],TBLData3[Date],"&gt;"&amp;TBLData3[[#This Row],[Date]]-7)</f>
        <v>0</v>
      </c>
      <c r="I61" s="25">
        <f>IFERROR(SUMIFS(TBLData3[Total Load],TBLData3[[Athlete ]],TBLData3[[#This Row],[Athlete ]],TBLData3[Date],"&lt;="&amp;TBLData3[[#This Row],[Date]]-7,TBLData3[Date],"&gt;"&amp;TBLData3[[#This Row],[Date]]-14),"")</f>
        <v>0</v>
      </c>
      <c r="J61" s="25">
        <f>IFERROR(SUMIFS(TBLData3[Total Load],TBLData3[[Athlete ]],TBLData3[[#This Row],[Athlete ]],TBLData3[Date],"&lt;="&amp;TBLData3[[#This Row],[Date]]-14,TBLData3[Date],"&gt;"&amp;TBLData3[[#This Row],[Date]]-21),"")</f>
        <v>0</v>
      </c>
      <c r="K61" s="25">
        <f>IFERROR(SUMIFS(TBLData3[Total Load],TBLData3[[Athlete ]],TBLData3[[#This Row],[Athlete ]],TBLData3[Date],"&lt;="&amp;TBLData3[[#This Row],[Date]]-21,TBLData3[Date],"&gt;"&amp;TBLData3[[#This Row],[Date]]-28),"")</f>
        <v>0</v>
      </c>
      <c r="L61" s="25">
        <f>IFERROR(SUMIFS(TBLData3[Total Load],TBLData3[[Athlete ]],TBLData3[[#This Row],[Athlete ]],TBLData3[Date],"&lt;="&amp;TBLData3[[#This Row],[Date]]-28,TBLData3[Date],"&gt;"&amp;TBLData3[[#This Row],[Date]]-35),"")</f>
        <v>0</v>
      </c>
      <c r="M61" s="25">
        <f>IFERROR(AVERAGE(TBLData3[[#This Row],[Week -1 TL]:[Week -4 TL]]),"")</f>
        <v>0</v>
      </c>
      <c r="N61" s="93" t="str">
        <f>IFERROR(TBLData3[[#This Row],[7 Day Rolling Average]]/TBLData3[[#This Row],[28 Day Rolling Average]],"")</f>
        <v/>
      </c>
      <c r="O61" s="94" t="str">
        <f>IFERROR(TBLData3[[#This Row],[Week 0 TL]]/TBLData3[[#This Row],[Week -1 TL]],"")</f>
        <v/>
      </c>
      <c r="P61" s="26">
        <f t="shared" si="3"/>
        <v>0</v>
      </c>
      <c r="Q61" s="27">
        <f t="shared" si="4"/>
        <v>0</v>
      </c>
      <c r="R61" s="94" t="str">
        <f>IFERROR(TBLData3[[#This Row],[7 Day EWMA]]/TBLData3[[#This Row],[28 Day EWMA]],"")</f>
        <v/>
      </c>
      <c r="S61" s="94">
        <f>AVERAGEIFS(TBLData3[Total Load],TBLData3[[Athlete ]],TBLData3[[#This Row],[Athlete ]],TBLData3[Date],"&lt;="&amp;TBLData3[[#This Row],[Date]],TBLData3[Date],"&gt;"&amp;TBLData3[[#This Row],[Date]]-7)</f>
        <v>0</v>
      </c>
      <c r="T61" s="94">
        <f t="array" ref="T61">IFERROR(_xlfn.STDEV.S(IF(TBLData3[[Athlete ]]=TBLData3[[#This Row],[Athlete ]],IF(TBLData3[Date]&lt;=TBLData3[[#This Row],[Date]],IF(TBLData3[Date]&gt;TBLData3[[#This Row],[Date]]-7,TBLData3[Total Load])))),"")</f>
        <v>0</v>
      </c>
      <c r="U61" s="95" t="str">
        <f>IFERROR(TBLData3[[#This Row],[7 Day avg Load]]/TBLData3[[#This Row],[7 Day SD]],"")</f>
        <v/>
      </c>
      <c r="V61" s="95" t="str">
        <f>IFERROR(TBLData3[[#This Row],[7 Day Rolling Average]]*TBLData3[[#This Row],[Monotony]],"")</f>
        <v/>
      </c>
      <c r="W61" s="88"/>
      <c r="X61" s="88"/>
    </row>
    <row r="62" spans="1:24" x14ac:dyDescent="0.25">
      <c r="A62" s="58" t="str">
        <f t="shared" si="0"/>
        <v>Week 1</v>
      </c>
      <c r="B62" s="63">
        <v>43012</v>
      </c>
      <c r="C62" s="63" t="str">
        <f t="shared" si="1"/>
        <v>Wed</v>
      </c>
      <c r="D62" s="66" t="s">
        <v>203</v>
      </c>
      <c r="E62" s="61">
        <f>tblTL[[#This Row],[Total]]</f>
        <v>0</v>
      </c>
      <c r="F62" s="65">
        <f>AVERAGEIFS(TBLData3[Total Load],TBLData3[[Athlete ]],TBLData3[[#This Row],[Athlete ]],TBLData3[Date],"&lt;="&amp;TBLData3[[#This Row],[Date]],TBLData3[Date],"&gt;"&amp;TBLData3[[#This Row],[Date]]-7)</f>
        <v>173.33333333333334</v>
      </c>
      <c r="G62" s="65">
        <f>IFERROR(AVERAGEIFS(TBLData3[Total Load],TBLData3[[Athlete ]],TBLData3[[#This Row],[Athlete ]],TBLData3[Date],"&lt;="&amp;TBLData3[[#This Row],[Date]],TBLData3[Date],"&gt;"&amp;TBLData3[[#This Row],[Date]]-28),"")</f>
        <v>173.33333333333334</v>
      </c>
      <c r="H62" s="25">
        <f>SUMIFS(TBLData3[Total Load],TBLData3[[Athlete ]],TBLData3[[#This Row],[Athlete ]],TBLData3[Date],"&lt;="&amp;TBLData3[[#This Row],[Date]],TBLData3[Date],"&gt;"&amp;TBLData3[[#This Row],[Date]]-7)</f>
        <v>520</v>
      </c>
      <c r="I62" s="25">
        <f>IFERROR(SUMIFS(TBLData3[Total Load],TBLData3[[Athlete ]],TBLData3[[#This Row],[Athlete ]],TBLData3[Date],"&lt;="&amp;TBLData3[[#This Row],[Date]]-7,TBLData3[Date],"&gt;"&amp;TBLData3[[#This Row],[Date]]-14),"")</f>
        <v>0</v>
      </c>
      <c r="J62" s="25">
        <f>IFERROR(SUMIFS(TBLData3[Total Load],TBLData3[[Athlete ]],TBLData3[[#This Row],[Athlete ]],TBLData3[Date],"&lt;="&amp;TBLData3[[#This Row],[Date]]-14,TBLData3[Date],"&gt;"&amp;TBLData3[[#This Row],[Date]]-21),"")</f>
        <v>0</v>
      </c>
      <c r="K62" s="25">
        <f>IFERROR(SUMIFS(TBLData3[Total Load],TBLData3[[Athlete ]],TBLData3[[#This Row],[Athlete ]],TBLData3[Date],"&lt;="&amp;TBLData3[[#This Row],[Date]]-21,TBLData3[Date],"&gt;"&amp;TBLData3[[#This Row],[Date]]-28),"")</f>
        <v>0</v>
      </c>
      <c r="L62" s="25">
        <f>IFERROR(SUMIFS(TBLData3[Total Load],TBLData3[[Athlete ]],TBLData3[[#This Row],[Athlete ]],TBLData3[Date],"&lt;="&amp;TBLData3[[#This Row],[Date]]-28,TBLData3[Date],"&gt;"&amp;TBLData3[[#This Row],[Date]]-35),"")</f>
        <v>0</v>
      </c>
      <c r="M62" s="25">
        <f>IFERROR(AVERAGE(TBLData3[[#This Row],[Week -1 TL]:[Week -4 TL]]),"")</f>
        <v>0</v>
      </c>
      <c r="N62" s="93">
        <f>IFERROR(TBLData3[[#This Row],[7 Day Rolling Average]]/TBLData3[[#This Row],[28 Day Rolling Average]],"")</f>
        <v>1</v>
      </c>
      <c r="O62" s="94" t="str">
        <f>IFERROR(TBLData3[[#This Row],[Week 0 TL]]/TBLData3[[#This Row],[Week -1 TL]],"")</f>
        <v/>
      </c>
      <c r="P62" s="26">
        <f t="shared" si="3"/>
        <v>97.5</v>
      </c>
      <c r="Q62" s="27">
        <f t="shared" si="4"/>
        <v>33.388822829964326</v>
      </c>
      <c r="R62" s="94">
        <f>IFERROR(TBLData3[[#This Row],[7 Day EWMA]]/TBLData3[[#This Row],[28 Day EWMA]],"")</f>
        <v>2.9201388888888893</v>
      </c>
      <c r="S62" s="94">
        <f>AVERAGEIFS(TBLData3[Total Load],TBLData3[[Athlete ]],TBLData3[[#This Row],[Athlete ]],TBLData3[Date],"&lt;="&amp;TBLData3[[#This Row],[Date]],TBLData3[Date],"&gt;"&amp;TBLData3[[#This Row],[Date]]-7)</f>
        <v>173.33333333333334</v>
      </c>
      <c r="T62" s="94">
        <f t="array" ref="T62">IFERROR(_xlfn.STDEV.S(IF(TBLData3[[Athlete ]]=TBLData3[[#This Row],[Athlete ]],IF(TBLData3[Date]&lt;=TBLData3[[#This Row],[Date]],IF(TBLData3[Date]&gt;TBLData3[[#This Row],[Date]]-7,TBLData3[Total Load])))),"")</f>
        <v>300.22213997860541</v>
      </c>
      <c r="U62" s="95">
        <f>IFERROR(TBLData3[[#This Row],[7 Day avg Load]]/TBLData3[[#This Row],[7 Day SD]],"")</f>
        <v>0.57735026918962573</v>
      </c>
      <c r="V62" s="95">
        <f>IFERROR(TBLData3[[#This Row],[7 Day Rolling Average]]*TBLData3[[#This Row],[Monotony]],"")</f>
        <v>100.07404665953513</v>
      </c>
      <c r="W62" s="88"/>
      <c r="X62" s="88"/>
    </row>
    <row r="63" spans="1:24" x14ac:dyDescent="0.25">
      <c r="A63" s="58" t="str">
        <f t="shared" si="0"/>
        <v>Week 1</v>
      </c>
      <c r="B63" s="63">
        <v>43012</v>
      </c>
      <c r="C63" s="63" t="str">
        <f t="shared" si="1"/>
        <v>Wed</v>
      </c>
      <c r="D63" s="66" t="s">
        <v>204</v>
      </c>
      <c r="E63" s="61">
        <f>tblTL[[#This Row],[Total]]</f>
        <v>0</v>
      </c>
      <c r="F63" s="65">
        <f>AVERAGEIFS(TBLData3[Total Load],TBLData3[[Athlete ]],TBLData3[[#This Row],[Athlete ]],TBLData3[Date],"&lt;="&amp;TBLData3[[#This Row],[Date]],TBLData3[Date],"&gt;"&amp;TBLData3[[#This Row],[Date]]-7)</f>
        <v>151.66666666666666</v>
      </c>
      <c r="G63" s="65">
        <f>IFERROR(AVERAGEIFS(TBLData3[Total Load],TBLData3[[Athlete ]],TBLData3[[#This Row],[Athlete ]],TBLData3[Date],"&lt;="&amp;TBLData3[[#This Row],[Date]],TBLData3[Date],"&gt;"&amp;TBLData3[[#This Row],[Date]]-28),"")</f>
        <v>151.66666666666666</v>
      </c>
      <c r="H63" s="25">
        <f>SUMIFS(TBLData3[Total Load],TBLData3[[Athlete ]],TBLData3[[#This Row],[Athlete ]],TBLData3[Date],"&lt;="&amp;TBLData3[[#This Row],[Date]],TBLData3[Date],"&gt;"&amp;TBLData3[[#This Row],[Date]]-7)</f>
        <v>455</v>
      </c>
      <c r="I63" s="25">
        <f>IFERROR(SUMIFS(TBLData3[Total Load],TBLData3[[Athlete ]],TBLData3[[#This Row],[Athlete ]],TBLData3[Date],"&lt;="&amp;TBLData3[[#This Row],[Date]]-7,TBLData3[Date],"&gt;"&amp;TBLData3[[#This Row],[Date]]-14),"")</f>
        <v>0</v>
      </c>
      <c r="J63" s="25">
        <f>IFERROR(SUMIFS(TBLData3[Total Load],TBLData3[[Athlete ]],TBLData3[[#This Row],[Athlete ]],TBLData3[Date],"&lt;="&amp;TBLData3[[#This Row],[Date]]-14,TBLData3[Date],"&gt;"&amp;TBLData3[[#This Row],[Date]]-21),"")</f>
        <v>0</v>
      </c>
      <c r="K63" s="25">
        <f>IFERROR(SUMIFS(TBLData3[Total Load],TBLData3[[Athlete ]],TBLData3[[#This Row],[Athlete ]],TBLData3[Date],"&lt;="&amp;TBLData3[[#This Row],[Date]]-21,TBLData3[Date],"&gt;"&amp;TBLData3[[#This Row],[Date]]-28),"")</f>
        <v>0</v>
      </c>
      <c r="L63" s="25">
        <f>IFERROR(SUMIFS(TBLData3[Total Load],TBLData3[[Athlete ]],TBLData3[[#This Row],[Athlete ]],TBLData3[Date],"&lt;="&amp;TBLData3[[#This Row],[Date]]-28,TBLData3[Date],"&gt;"&amp;TBLData3[[#This Row],[Date]]-35),"")</f>
        <v>0</v>
      </c>
      <c r="M63" s="25">
        <f>IFERROR(AVERAGE(TBLData3[[#This Row],[Week -1 TL]:[Week -4 TL]]),"")</f>
        <v>0</v>
      </c>
      <c r="N63" s="93">
        <f>IFERROR(TBLData3[[#This Row],[7 Day Rolling Average]]/TBLData3[[#This Row],[28 Day Rolling Average]],"")</f>
        <v>1</v>
      </c>
      <c r="O63" s="94" t="str">
        <f>IFERROR(TBLData3[[#This Row],[Week 0 TL]]/TBLData3[[#This Row],[Week -1 TL]],"")</f>
        <v/>
      </c>
      <c r="P63" s="26">
        <f t="shared" si="3"/>
        <v>85.3125</v>
      </c>
      <c r="Q63" s="27">
        <f t="shared" si="4"/>
        <v>29.215219976218787</v>
      </c>
      <c r="R63" s="94">
        <f>IFERROR(TBLData3[[#This Row],[7 Day EWMA]]/TBLData3[[#This Row],[28 Day EWMA]],"")</f>
        <v>2.9201388888888888</v>
      </c>
      <c r="S63" s="94">
        <f>AVERAGEIFS(TBLData3[Total Load],TBLData3[[Athlete ]],TBLData3[[#This Row],[Athlete ]],TBLData3[Date],"&lt;="&amp;TBLData3[[#This Row],[Date]],TBLData3[Date],"&gt;"&amp;TBLData3[[#This Row],[Date]]-7)</f>
        <v>151.66666666666666</v>
      </c>
      <c r="T63" s="94">
        <f t="array" ref="T63">IFERROR(_xlfn.STDEV.S(IF(TBLData3[[Athlete ]]=TBLData3[[#This Row],[Athlete ]],IF(TBLData3[Date]&lt;=TBLData3[[#This Row],[Date]],IF(TBLData3[Date]&gt;TBLData3[[#This Row],[Date]]-7,TBLData3[Total Load])))),"")</f>
        <v>262.69437248127974</v>
      </c>
      <c r="U63" s="95">
        <f>IFERROR(TBLData3[[#This Row],[7 Day avg Load]]/TBLData3[[#This Row],[7 Day SD]],"")</f>
        <v>0.57735026918962573</v>
      </c>
      <c r="V63" s="95">
        <f>IFERROR(TBLData3[[#This Row],[7 Day Rolling Average]]*TBLData3[[#This Row],[Monotony]],"")</f>
        <v>87.564790827093233</v>
      </c>
      <c r="W63" s="88"/>
      <c r="X63" s="88"/>
    </row>
    <row r="64" spans="1:24" x14ac:dyDescent="0.25">
      <c r="A64" s="58" t="str">
        <f t="shared" si="0"/>
        <v>Week 1</v>
      </c>
      <c r="B64" s="63">
        <v>43012</v>
      </c>
      <c r="C64" s="63" t="str">
        <f t="shared" si="1"/>
        <v>Wed</v>
      </c>
      <c r="D64" s="64" t="s">
        <v>205</v>
      </c>
      <c r="E64" s="61">
        <f>tblTL[[#This Row],[Total]]</f>
        <v>0</v>
      </c>
      <c r="F64" s="65">
        <f>AVERAGEIFS(TBLData3[Total Load],TBLData3[[Athlete ]],TBLData3[[#This Row],[Athlete ]],TBLData3[Date],"&lt;="&amp;TBLData3[[#This Row],[Date]],TBLData3[Date],"&gt;"&amp;TBLData3[[#This Row],[Date]]-7)</f>
        <v>0</v>
      </c>
      <c r="G64" s="65">
        <f>IFERROR(AVERAGEIFS(TBLData3[Total Load],TBLData3[[Athlete ]],TBLData3[[#This Row],[Athlete ]],TBLData3[Date],"&lt;="&amp;TBLData3[[#This Row],[Date]],TBLData3[Date],"&gt;"&amp;TBLData3[[#This Row],[Date]]-28),"")</f>
        <v>0</v>
      </c>
      <c r="H64" s="25">
        <f>SUMIFS(TBLData3[Total Load],TBLData3[[Athlete ]],TBLData3[[#This Row],[Athlete ]],TBLData3[Date],"&lt;="&amp;TBLData3[[#This Row],[Date]],TBLData3[Date],"&gt;"&amp;TBLData3[[#This Row],[Date]]-7)</f>
        <v>0</v>
      </c>
      <c r="I64" s="25">
        <f>IFERROR(SUMIFS(TBLData3[Total Load],TBLData3[[Athlete ]],TBLData3[[#This Row],[Athlete ]],TBLData3[Date],"&lt;="&amp;TBLData3[[#This Row],[Date]]-7,TBLData3[Date],"&gt;"&amp;TBLData3[[#This Row],[Date]]-14),"")</f>
        <v>0</v>
      </c>
      <c r="J64" s="25">
        <f>IFERROR(SUMIFS(TBLData3[Total Load],TBLData3[[Athlete ]],TBLData3[[#This Row],[Athlete ]],TBLData3[Date],"&lt;="&amp;TBLData3[[#This Row],[Date]]-14,TBLData3[Date],"&gt;"&amp;TBLData3[[#This Row],[Date]]-21),"")</f>
        <v>0</v>
      </c>
      <c r="K64" s="25">
        <f>IFERROR(SUMIFS(TBLData3[Total Load],TBLData3[[Athlete ]],TBLData3[[#This Row],[Athlete ]],TBLData3[Date],"&lt;="&amp;TBLData3[[#This Row],[Date]]-21,TBLData3[Date],"&gt;"&amp;TBLData3[[#This Row],[Date]]-28),"")</f>
        <v>0</v>
      </c>
      <c r="L64" s="25">
        <f>IFERROR(SUMIFS(TBLData3[Total Load],TBLData3[[Athlete ]],TBLData3[[#This Row],[Athlete ]],TBLData3[Date],"&lt;="&amp;TBLData3[[#This Row],[Date]]-28,TBLData3[Date],"&gt;"&amp;TBLData3[[#This Row],[Date]]-35),"")</f>
        <v>0</v>
      </c>
      <c r="M64" s="25">
        <f>IFERROR(AVERAGE(TBLData3[[#This Row],[Week -1 TL]:[Week -4 TL]]),"")</f>
        <v>0</v>
      </c>
      <c r="N64" s="93" t="str">
        <f>IFERROR(TBLData3[[#This Row],[7 Day Rolling Average]]/TBLData3[[#This Row],[28 Day Rolling Average]],"")</f>
        <v/>
      </c>
      <c r="O64" s="94" t="str">
        <f>IFERROR(TBLData3[[#This Row],[Week 0 TL]]/TBLData3[[#This Row],[Week -1 TL]],"")</f>
        <v/>
      </c>
      <c r="P64" s="26">
        <f t="shared" si="3"/>
        <v>0</v>
      </c>
      <c r="Q64" s="27">
        <f t="shared" si="4"/>
        <v>0</v>
      </c>
      <c r="R64" s="94" t="str">
        <f>IFERROR(TBLData3[[#This Row],[7 Day EWMA]]/TBLData3[[#This Row],[28 Day EWMA]],"")</f>
        <v/>
      </c>
      <c r="S64" s="94">
        <f>AVERAGEIFS(TBLData3[Total Load],TBLData3[[Athlete ]],TBLData3[[#This Row],[Athlete ]],TBLData3[Date],"&lt;="&amp;TBLData3[[#This Row],[Date]],TBLData3[Date],"&gt;"&amp;TBLData3[[#This Row],[Date]]-7)</f>
        <v>0</v>
      </c>
      <c r="T64" s="94">
        <f t="array" ref="T64">IFERROR(_xlfn.STDEV.S(IF(TBLData3[[Athlete ]]=TBLData3[[#This Row],[Athlete ]],IF(TBLData3[Date]&lt;=TBLData3[[#This Row],[Date]],IF(TBLData3[Date]&gt;TBLData3[[#This Row],[Date]]-7,TBLData3[Total Load])))),"")</f>
        <v>0</v>
      </c>
      <c r="U64" s="95" t="str">
        <f>IFERROR(TBLData3[[#This Row],[7 Day avg Load]]/TBLData3[[#This Row],[7 Day SD]],"")</f>
        <v/>
      </c>
      <c r="V64" s="95" t="str">
        <f>IFERROR(TBLData3[[#This Row],[7 Day Rolling Average]]*TBLData3[[#This Row],[Monotony]],"")</f>
        <v/>
      </c>
      <c r="W64" s="88"/>
      <c r="X64" s="88"/>
    </row>
    <row r="65" spans="1:24" x14ac:dyDescent="0.25">
      <c r="A65" s="58" t="str">
        <f t="shared" si="0"/>
        <v>Week 1</v>
      </c>
      <c r="B65" s="63">
        <v>43012</v>
      </c>
      <c r="C65" s="63" t="str">
        <f t="shared" si="1"/>
        <v>Wed</v>
      </c>
      <c r="D65" s="64" t="s">
        <v>206</v>
      </c>
      <c r="E65" s="61">
        <f>tblTL[[#This Row],[Total]]</f>
        <v>0</v>
      </c>
      <c r="F65" s="65">
        <f>AVERAGEIFS(TBLData3[Total Load],TBLData3[[Athlete ]],TBLData3[[#This Row],[Athlete ]],TBLData3[Date],"&lt;="&amp;TBLData3[[#This Row],[Date]],TBLData3[Date],"&gt;"&amp;TBLData3[[#This Row],[Date]]-7)</f>
        <v>0</v>
      </c>
      <c r="G65" s="65">
        <f>IFERROR(AVERAGEIFS(TBLData3[Total Load],TBLData3[[Athlete ]],TBLData3[[#This Row],[Athlete ]],TBLData3[Date],"&lt;="&amp;TBLData3[[#This Row],[Date]],TBLData3[Date],"&gt;"&amp;TBLData3[[#This Row],[Date]]-28),"")</f>
        <v>0</v>
      </c>
      <c r="H65" s="25">
        <f>SUMIFS(TBLData3[Total Load],TBLData3[[Athlete ]],TBLData3[[#This Row],[Athlete ]],TBLData3[Date],"&lt;="&amp;TBLData3[[#This Row],[Date]],TBLData3[Date],"&gt;"&amp;TBLData3[[#This Row],[Date]]-7)</f>
        <v>0</v>
      </c>
      <c r="I65" s="25">
        <f>IFERROR(SUMIFS(TBLData3[Total Load],TBLData3[[Athlete ]],TBLData3[[#This Row],[Athlete ]],TBLData3[Date],"&lt;="&amp;TBLData3[[#This Row],[Date]]-7,TBLData3[Date],"&gt;"&amp;TBLData3[[#This Row],[Date]]-14),"")</f>
        <v>0</v>
      </c>
      <c r="J65" s="25">
        <f>IFERROR(SUMIFS(TBLData3[Total Load],TBLData3[[Athlete ]],TBLData3[[#This Row],[Athlete ]],TBLData3[Date],"&lt;="&amp;TBLData3[[#This Row],[Date]]-14,TBLData3[Date],"&gt;"&amp;TBLData3[[#This Row],[Date]]-21),"")</f>
        <v>0</v>
      </c>
      <c r="K65" s="25">
        <f>IFERROR(SUMIFS(TBLData3[Total Load],TBLData3[[Athlete ]],TBLData3[[#This Row],[Athlete ]],TBLData3[Date],"&lt;="&amp;TBLData3[[#This Row],[Date]]-21,TBLData3[Date],"&gt;"&amp;TBLData3[[#This Row],[Date]]-28),"")</f>
        <v>0</v>
      </c>
      <c r="L65" s="25">
        <f>IFERROR(SUMIFS(TBLData3[Total Load],TBLData3[[Athlete ]],TBLData3[[#This Row],[Athlete ]],TBLData3[Date],"&lt;="&amp;TBLData3[[#This Row],[Date]]-28,TBLData3[Date],"&gt;"&amp;TBLData3[[#This Row],[Date]]-35),"")</f>
        <v>0</v>
      </c>
      <c r="M65" s="25">
        <f>IFERROR(AVERAGE(TBLData3[[#This Row],[Week -1 TL]:[Week -4 TL]]),"")</f>
        <v>0</v>
      </c>
      <c r="N65" s="93" t="str">
        <f>IFERROR(TBLData3[[#This Row],[7 Day Rolling Average]]/TBLData3[[#This Row],[28 Day Rolling Average]],"")</f>
        <v/>
      </c>
      <c r="O65" s="94" t="str">
        <f>IFERROR(TBLData3[[#This Row],[Week 0 TL]]/TBLData3[[#This Row],[Week -1 TL]],"")</f>
        <v/>
      </c>
      <c r="P65" s="26">
        <f t="shared" si="3"/>
        <v>0</v>
      </c>
      <c r="Q65" s="27">
        <f t="shared" si="4"/>
        <v>0</v>
      </c>
      <c r="R65" s="94" t="str">
        <f>IFERROR(TBLData3[[#This Row],[7 Day EWMA]]/TBLData3[[#This Row],[28 Day EWMA]],"")</f>
        <v/>
      </c>
      <c r="S65" s="94">
        <f>AVERAGEIFS(TBLData3[Total Load],TBLData3[[Athlete ]],TBLData3[[#This Row],[Athlete ]],TBLData3[Date],"&lt;="&amp;TBLData3[[#This Row],[Date]],TBLData3[Date],"&gt;"&amp;TBLData3[[#This Row],[Date]]-7)</f>
        <v>0</v>
      </c>
      <c r="T65" s="94">
        <f t="array" ref="T65">IFERROR(_xlfn.STDEV.S(IF(TBLData3[[Athlete ]]=TBLData3[[#This Row],[Athlete ]],IF(TBLData3[Date]&lt;=TBLData3[[#This Row],[Date]],IF(TBLData3[Date]&gt;TBLData3[[#This Row],[Date]]-7,TBLData3[Total Load])))),"")</f>
        <v>0</v>
      </c>
      <c r="U65" s="95" t="str">
        <f>IFERROR(TBLData3[[#This Row],[7 Day avg Load]]/TBLData3[[#This Row],[7 Day SD]],"")</f>
        <v/>
      </c>
      <c r="V65" s="95" t="str">
        <f>IFERROR(TBLData3[[#This Row],[7 Day Rolling Average]]*TBLData3[[#This Row],[Monotony]],"")</f>
        <v/>
      </c>
      <c r="W65" s="88"/>
      <c r="X65" s="88"/>
    </row>
    <row r="66" spans="1:24" x14ac:dyDescent="0.25">
      <c r="A66" s="58" t="str">
        <f t="shared" ref="A66:A129" si="5">VLOOKUP(B66, $AF$3:$AG$26, 2)</f>
        <v>Week 1</v>
      </c>
      <c r="B66" s="63">
        <v>43012</v>
      </c>
      <c r="C66" s="63" t="str">
        <f t="shared" ref="C66:C129" si="6">CHOOSE(WEEKDAY(B66),"Sun","Mon","Tue","Wed","Thu","Fri","Sat")</f>
        <v>Wed</v>
      </c>
      <c r="D66" s="64" t="s">
        <v>207</v>
      </c>
      <c r="E66" s="61">
        <f>tblTL[[#This Row],[Total]]</f>
        <v>0</v>
      </c>
      <c r="F66" s="65">
        <f>AVERAGEIFS(TBLData3[Total Load],TBLData3[[Athlete ]],TBLData3[[#This Row],[Athlete ]],TBLData3[Date],"&lt;="&amp;TBLData3[[#This Row],[Date]],TBLData3[Date],"&gt;"&amp;TBLData3[[#This Row],[Date]]-7)</f>
        <v>0</v>
      </c>
      <c r="G66" s="65">
        <f>IFERROR(AVERAGEIFS(TBLData3[Total Load],TBLData3[[Athlete ]],TBLData3[[#This Row],[Athlete ]],TBLData3[Date],"&lt;="&amp;TBLData3[[#This Row],[Date]],TBLData3[Date],"&gt;"&amp;TBLData3[[#This Row],[Date]]-28),"")</f>
        <v>0</v>
      </c>
      <c r="H66" s="25">
        <f>SUMIFS(TBLData3[Total Load],TBLData3[[Athlete ]],TBLData3[[#This Row],[Athlete ]],TBLData3[Date],"&lt;="&amp;TBLData3[[#This Row],[Date]],TBLData3[Date],"&gt;"&amp;TBLData3[[#This Row],[Date]]-7)</f>
        <v>0</v>
      </c>
      <c r="I66" s="25">
        <f>IFERROR(SUMIFS(TBLData3[Total Load],TBLData3[[Athlete ]],TBLData3[[#This Row],[Athlete ]],TBLData3[Date],"&lt;="&amp;TBLData3[[#This Row],[Date]]-7,TBLData3[Date],"&gt;"&amp;TBLData3[[#This Row],[Date]]-14),"")</f>
        <v>0</v>
      </c>
      <c r="J66" s="25">
        <f>IFERROR(SUMIFS(TBLData3[Total Load],TBLData3[[Athlete ]],TBLData3[[#This Row],[Athlete ]],TBLData3[Date],"&lt;="&amp;TBLData3[[#This Row],[Date]]-14,TBLData3[Date],"&gt;"&amp;TBLData3[[#This Row],[Date]]-21),"")</f>
        <v>0</v>
      </c>
      <c r="K66" s="25">
        <f>IFERROR(SUMIFS(TBLData3[Total Load],TBLData3[[Athlete ]],TBLData3[[#This Row],[Athlete ]],TBLData3[Date],"&lt;="&amp;TBLData3[[#This Row],[Date]]-21,TBLData3[Date],"&gt;"&amp;TBLData3[[#This Row],[Date]]-28),"")</f>
        <v>0</v>
      </c>
      <c r="L66" s="25">
        <f>IFERROR(SUMIFS(TBLData3[Total Load],TBLData3[[Athlete ]],TBLData3[[#This Row],[Athlete ]],TBLData3[Date],"&lt;="&amp;TBLData3[[#This Row],[Date]]-28,TBLData3[Date],"&gt;"&amp;TBLData3[[#This Row],[Date]]-35),"")</f>
        <v>0</v>
      </c>
      <c r="M66" s="25">
        <f>IFERROR(AVERAGE(TBLData3[[#This Row],[Week -1 TL]:[Week -4 TL]]),"")</f>
        <v>0</v>
      </c>
      <c r="N66" s="93" t="str">
        <f>IFERROR(TBLData3[[#This Row],[7 Day Rolling Average]]/TBLData3[[#This Row],[28 Day Rolling Average]],"")</f>
        <v/>
      </c>
      <c r="O66" s="94" t="str">
        <f>IFERROR(TBLData3[[#This Row],[Week 0 TL]]/TBLData3[[#This Row],[Week -1 TL]],"")</f>
        <v/>
      </c>
      <c r="P66" s="26">
        <f t="shared" si="3"/>
        <v>0</v>
      </c>
      <c r="Q66" s="27">
        <f t="shared" si="4"/>
        <v>0</v>
      </c>
      <c r="R66" s="94" t="str">
        <f>IFERROR(TBLData3[[#This Row],[7 Day EWMA]]/TBLData3[[#This Row],[28 Day EWMA]],"")</f>
        <v/>
      </c>
      <c r="S66" s="94">
        <f>AVERAGEIFS(TBLData3[Total Load],TBLData3[[Athlete ]],TBLData3[[#This Row],[Athlete ]],TBLData3[Date],"&lt;="&amp;TBLData3[[#This Row],[Date]],TBLData3[Date],"&gt;"&amp;TBLData3[[#This Row],[Date]]-7)</f>
        <v>0</v>
      </c>
      <c r="T66" s="94">
        <f t="array" ref="T66">IFERROR(_xlfn.STDEV.S(IF(TBLData3[[Athlete ]]=TBLData3[[#This Row],[Athlete ]],IF(TBLData3[Date]&lt;=TBLData3[[#This Row],[Date]],IF(TBLData3[Date]&gt;TBLData3[[#This Row],[Date]]-7,TBLData3[Total Load])))),"")</f>
        <v>0</v>
      </c>
      <c r="U66" s="95" t="str">
        <f>IFERROR(TBLData3[[#This Row],[7 Day avg Load]]/TBLData3[[#This Row],[7 Day SD]],"")</f>
        <v/>
      </c>
      <c r="V66" s="95" t="str">
        <f>IFERROR(TBLData3[[#This Row],[7 Day Rolling Average]]*TBLData3[[#This Row],[Monotony]],"")</f>
        <v/>
      </c>
      <c r="W66" s="88"/>
      <c r="X66" s="88"/>
    </row>
    <row r="67" spans="1:24" x14ac:dyDescent="0.25">
      <c r="A67" s="58" t="str">
        <f t="shared" si="5"/>
        <v>Week 1</v>
      </c>
      <c r="B67" s="63">
        <v>43012</v>
      </c>
      <c r="C67" s="63" t="str">
        <f t="shared" si="6"/>
        <v>Wed</v>
      </c>
      <c r="D67" s="67" t="s">
        <v>208</v>
      </c>
      <c r="E67" s="61">
        <f>tblTL[[#This Row],[Total]]</f>
        <v>0</v>
      </c>
      <c r="F67" s="65">
        <f>AVERAGEIFS(TBLData3[Total Load],TBLData3[[Athlete ]],TBLData3[[#This Row],[Athlete ]],TBLData3[Date],"&lt;="&amp;TBLData3[[#This Row],[Date]],TBLData3[Date],"&gt;"&amp;TBLData3[[#This Row],[Date]]-7)</f>
        <v>0</v>
      </c>
      <c r="G67" s="65">
        <f>IFERROR(AVERAGEIFS(TBLData3[Total Load],TBLData3[[Athlete ]],TBLData3[[#This Row],[Athlete ]],TBLData3[Date],"&lt;="&amp;TBLData3[[#This Row],[Date]],TBLData3[Date],"&gt;"&amp;TBLData3[[#This Row],[Date]]-28),"")</f>
        <v>0</v>
      </c>
      <c r="H67" s="25">
        <f>SUMIFS(TBLData3[Total Load],TBLData3[[Athlete ]],TBLData3[[#This Row],[Athlete ]],TBLData3[Date],"&lt;="&amp;TBLData3[[#This Row],[Date]],TBLData3[Date],"&gt;"&amp;TBLData3[[#This Row],[Date]]-7)</f>
        <v>0</v>
      </c>
      <c r="I67" s="25">
        <f>IFERROR(SUMIFS(TBLData3[Total Load],TBLData3[[Athlete ]],TBLData3[[#This Row],[Athlete ]],TBLData3[Date],"&lt;="&amp;TBLData3[[#This Row],[Date]]-7,TBLData3[Date],"&gt;"&amp;TBLData3[[#This Row],[Date]]-14),"")</f>
        <v>0</v>
      </c>
      <c r="J67" s="25">
        <f>IFERROR(SUMIFS(TBLData3[Total Load],TBLData3[[Athlete ]],TBLData3[[#This Row],[Athlete ]],TBLData3[Date],"&lt;="&amp;TBLData3[[#This Row],[Date]]-14,TBLData3[Date],"&gt;"&amp;TBLData3[[#This Row],[Date]]-21),"")</f>
        <v>0</v>
      </c>
      <c r="K67" s="25">
        <f>IFERROR(SUMIFS(TBLData3[Total Load],TBLData3[[Athlete ]],TBLData3[[#This Row],[Athlete ]],TBLData3[Date],"&lt;="&amp;TBLData3[[#This Row],[Date]]-21,TBLData3[Date],"&gt;"&amp;TBLData3[[#This Row],[Date]]-28),"")</f>
        <v>0</v>
      </c>
      <c r="L67" s="25">
        <f>IFERROR(SUMIFS(TBLData3[Total Load],TBLData3[[Athlete ]],TBLData3[[#This Row],[Athlete ]],TBLData3[Date],"&lt;="&amp;TBLData3[[#This Row],[Date]]-28,TBLData3[Date],"&gt;"&amp;TBLData3[[#This Row],[Date]]-35),"")</f>
        <v>0</v>
      </c>
      <c r="M67" s="25">
        <f>IFERROR(AVERAGE(TBLData3[[#This Row],[Week -1 TL]:[Week -4 TL]]),"")</f>
        <v>0</v>
      </c>
      <c r="N67" s="93" t="str">
        <f>IFERROR(TBLData3[[#This Row],[7 Day Rolling Average]]/TBLData3[[#This Row],[28 Day Rolling Average]],"")</f>
        <v/>
      </c>
      <c r="O67" s="94" t="str">
        <f>IFERROR(TBLData3[[#This Row],[Week 0 TL]]/TBLData3[[#This Row],[Week -1 TL]],"")</f>
        <v/>
      </c>
      <c r="P67" s="26">
        <f t="shared" si="3"/>
        <v>0</v>
      </c>
      <c r="Q67" s="27">
        <f t="shared" si="4"/>
        <v>0</v>
      </c>
      <c r="R67" s="94" t="str">
        <f>IFERROR(TBLData3[[#This Row],[7 Day EWMA]]/TBLData3[[#This Row],[28 Day EWMA]],"")</f>
        <v/>
      </c>
      <c r="S67" s="94">
        <f>AVERAGEIFS(TBLData3[Total Load],TBLData3[[Athlete ]],TBLData3[[#This Row],[Athlete ]],TBLData3[Date],"&lt;="&amp;TBLData3[[#This Row],[Date]],TBLData3[Date],"&gt;"&amp;TBLData3[[#This Row],[Date]]-7)</f>
        <v>0</v>
      </c>
      <c r="T67" s="94">
        <f t="array" ref="T67">IFERROR(_xlfn.STDEV.S(IF(TBLData3[[Athlete ]]=TBLData3[[#This Row],[Athlete ]],IF(TBLData3[Date]&lt;=TBLData3[[#This Row],[Date]],IF(TBLData3[Date]&gt;TBLData3[[#This Row],[Date]]-7,TBLData3[Total Load])))),"")</f>
        <v>0</v>
      </c>
      <c r="U67" s="95" t="str">
        <f>IFERROR(TBLData3[[#This Row],[7 Day avg Load]]/TBLData3[[#This Row],[7 Day SD]],"")</f>
        <v/>
      </c>
      <c r="V67" s="95" t="str">
        <f>IFERROR(TBLData3[[#This Row],[7 Day Rolling Average]]*TBLData3[[#This Row],[Monotony]],"")</f>
        <v/>
      </c>
      <c r="W67" s="88"/>
      <c r="X67" s="88"/>
    </row>
    <row r="68" spans="1:24" x14ac:dyDescent="0.25">
      <c r="A68" s="58" t="str">
        <f t="shared" si="5"/>
        <v>Week 1</v>
      </c>
      <c r="B68" s="59">
        <v>43013</v>
      </c>
      <c r="C68" s="59" t="str">
        <f t="shared" si="6"/>
        <v>Thu</v>
      </c>
      <c r="D68" s="68" t="s">
        <v>215</v>
      </c>
      <c r="E68" s="61">
        <f>tblTL[[#This Row],[Total]]</f>
        <v>1120</v>
      </c>
      <c r="F68" s="65">
        <f>AVERAGEIFS(TBLData3[Total Load],TBLData3[[Athlete ]],TBLData3[[#This Row],[Athlete ]],TBLData3[Date],"&lt;="&amp;TBLData3[[#This Row],[Date]],TBLData3[Date],"&gt;"&amp;TBLData3[[#This Row],[Date]]-7)</f>
        <v>280</v>
      </c>
      <c r="G68" s="65">
        <f>IFERROR(AVERAGEIFS(TBLData3[Total Load],TBLData3[[Athlete ]],TBLData3[[#This Row],[Athlete ]],TBLData3[Date],"&lt;="&amp;TBLData3[[#This Row],[Date]],TBLData3[Date],"&gt;"&amp;TBLData3[[#This Row],[Date]]-28),"")</f>
        <v>280</v>
      </c>
      <c r="H68" s="25">
        <f>SUMIFS(TBLData3[Total Load],TBLData3[[Athlete ]],TBLData3[[#This Row],[Athlete ]],TBLData3[Date],"&lt;="&amp;TBLData3[[#This Row],[Date]],TBLData3[Date],"&gt;"&amp;TBLData3[[#This Row],[Date]]-7)</f>
        <v>1120</v>
      </c>
      <c r="I68" s="25">
        <f>IFERROR(SUMIFS(TBLData3[Total Load],TBLData3[[Athlete ]],TBLData3[[#This Row],[Athlete ]],TBLData3[Date],"&lt;="&amp;TBLData3[[#This Row],[Date]]-7,TBLData3[Date],"&gt;"&amp;TBLData3[[#This Row],[Date]]-14),"")</f>
        <v>0</v>
      </c>
      <c r="J68" s="25">
        <f>IFERROR(SUMIFS(TBLData3[Total Load],TBLData3[[Athlete ]],TBLData3[[#This Row],[Athlete ]],TBLData3[Date],"&lt;="&amp;TBLData3[[#This Row],[Date]]-14,TBLData3[Date],"&gt;"&amp;TBLData3[[#This Row],[Date]]-21),"")</f>
        <v>0</v>
      </c>
      <c r="K68" s="25">
        <f>IFERROR(SUMIFS(TBLData3[Total Load],TBLData3[[Athlete ]],TBLData3[[#This Row],[Athlete ]],TBLData3[Date],"&lt;="&amp;TBLData3[[#This Row],[Date]]-21,TBLData3[Date],"&gt;"&amp;TBLData3[[#This Row],[Date]]-28),"")</f>
        <v>0</v>
      </c>
      <c r="L68" s="25">
        <f>IFERROR(SUMIFS(TBLData3[Total Load],TBLData3[[Athlete ]],TBLData3[[#This Row],[Athlete ]],TBLData3[Date],"&lt;="&amp;TBLData3[[#This Row],[Date]]-28,TBLData3[Date],"&gt;"&amp;TBLData3[[#This Row],[Date]]-35),"")</f>
        <v>0</v>
      </c>
      <c r="M68" s="25">
        <f>IFERROR(AVERAGE(TBLData3[[#This Row],[Week -1 TL]:[Week -4 TL]]),"")</f>
        <v>0</v>
      </c>
      <c r="N68" s="93">
        <f>IFERROR(TBLData3[[#This Row],[7 Day Rolling Average]]/TBLData3[[#This Row],[28 Day Rolling Average]],"")</f>
        <v>1</v>
      </c>
      <c r="O68" s="94" t="str">
        <f>IFERROR(TBLData3[[#This Row],[Week 0 TL]]/TBLData3[[#This Row],[Week -1 TL]],"")</f>
        <v/>
      </c>
      <c r="P68" s="26">
        <f t="shared" si="3"/>
        <v>280</v>
      </c>
      <c r="Q68" s="27">
        <f t="shared" si="4"/>
        <v>77.241379310344826</v>
      </c>
      <c r="R68" s="94">
        <f>IFERROR(TBLData3[[#This Row],[7 Day EWMA]]/TBLData3[[#This Row],[28 Day EWMA]],"")</f>
        <v>3.625</v>
      </c>
      <c r="S68" s="94">
        <f>AVERAGEIFS(TBLData3[Total Load],TBLData3[[Athlete ]],TBLData3[[#This Row],[Athlete ]],TBLData3[Date],"&lt;="&amp;TBLData3[[#This Row],[Date]],TBLData3[Date],"&gt;"&amp;TBLData3[[#This Row],[Date]]-7)</f>
        <v>280</v>
      </c>
      <c r="T68" s="94">
        <f t="array" ref="T68">IFERROR(_xlfn.STDEV.S(IF(TBLData3[[Athlete ]]=TBLData3[[#This Row],[Athlete ]],IF(TBLData3[Date]&lt;=TBLData3[[#This Row],[Date]],IF(TBLData3[Date]&gt;TBLData3[[#This Row],[Date]]-7,TBLData3[Total Load])))),"")</f>
        <v>560</v>
      </c>
      <c r="U68" s="95">
        <f>IFERROR(TBLData3[[#This Row],[7 Day avg Load]]/TBLData3[[#This Row],[7 Day SD]],"")</f>
        <v>0.5</v>
      </c>
      <c r="V68" s="95">
        <f>IFERROR(TBLData3[[#This Row],[7 Day Rolling Average]]*TBLData3[[#This Row],[Monotony]],"")</f>
        <v>140</v>
      </c>
      <c r="W68" s="88"/>
      <c r="X68" s="88"/>
    </row>
    <row r="69" spans="1:24" x14ac:dyDescent="0.25">
      <c r="A69" s="58" t="str">
        <f t="shared" si="5"/>
        <v>Week 1</v>
      </c>
      <c r="B69" s="63">
        <v>43013</v>
      </c>
      <c r="C69" s="63" t="str">
        <f t="shared" si="6"/>
        <v>Thu</v>
      </c>
      <c r="D69" s="64" t="s">
        <v>190</v>
      </c>
      <c r="E69" s="61">
        <f>tblTL[[#This Row],[Total]]</f>
        <v>1060</v>
      </c>
      <c r="F69" s="65">
        <f>AVERAGEIFS(TBLData3[Total Load],TBLData3[[Athlete ]],TBLData3[[#This Row],[Athlete ]],TBLData3[Date],"&lt;="&amp;TBLData3[[#This Row],[Date]],TBLData3[Date],"&gt;"&amp;TBLData3[[#This Row],[Date]]-7)</f>
        <v>361.25</v>
      </c>
      <c r="G69" s="65">
        <f>IFERROR(AVERAGEIFS(TBLData3[Total Load],TBLData3[[Athlete ]],TBLData3[[#This Row],[Athlete ]],TBLData3[Date],"&lt;="&amp;TBLData3[[#This Row],[Date]],TBLData3[Date],"&gt;"&amp;TBLData3[[#This Row],[Date]]-28),"")</f>
        <v>361.25</v>
      </c>
      <c r="H69" s="25">
        <f>SUMIFS(TBLData3[Total Load],TBLData3[[Athlete ]],TBLData3[[#This Row],[Athlete ]],TBLData3[Date],"&lt;="&amp;TBLData3[[#This Row],[Date]],TBLData3[Date],"&gt;"&amp;TBLData3[[#This Row],[Date]]-7)</f>
        <v>1445</v>
      </c>
      <c r="I69" s="25">
        <f>IFERROR(SUMIFS(TBLData3[Total Load],TBLData3[[Athlete ]],TBLData3[[#This Row],[Athlete ]],TBLData3[Date],"&lt;="&amp;TBLData3[[#This Row],[Date]]-7,TBLData3[Date],"&gt;"&amp;TBLData3[[#This Row],[Date]]-14),"")</f>
        <v>0</v>
      </c>
      <c r="J69" s="25">
        <f>IFERROR(SUMIFS(TBLData3[Total Load],TBLData3[[Athlete ]],TBLData3[[#This Row],[Athlete ]],TBLData3[Date],"&lt;="&amp;TBLData3[[#This Row],[Date]]-14,TBLData3[Date],"&gt;"&amp;TBLData3[[#This Row],[Date]]-21),"")</f>
        <v>0</v>
      </c>
      <c r="K69" s="25">
        <f>IFERROR(SUMIFS(TBLData3[Total Load],TBLData3[[Athlete ]],TBLData3[[#This Row],[Athlete ]],TBLData3[Date],"&lt;="&amp;TBLData3[[#This Row],[Date]]-21,TBLData3[Date],"&gt;"&amp;TBLData3[[#This Row],[Date]]-28),"")</f>
        <v>0</v>
      </c>
      <c r="L69" s="25">
        <f>IFERROR(SUMIFS(TBLData3[Total Load],TBLData3[[Athlete ]],TBLData3[[#This Row],[Athlete ]],TBLData3[Date],"&lt;="&amp;TBLData3[[#This Row],[Date]]-28,TBLData3[Date],"&gt;"&amp;TBLData3[[#This Row],[Date]]-35),"")</f>
        <v>0</v>
      </c>
      <c r="M69" s="25">
        <f>IFERROR(AVERAGE(TBLData3[[#This Row],[Week -1 TL]:[Week -4 TL]]),"")</f>
        <v>0</v>
      </c>
      <c r="N69" s="93">
        <f>IFERROR(TBLData3[[#This Row],[7 Day Rolling Average]]/TBLData3[[#This Row],[28 Day Rolling Average]],"")</f>
        <v>1</v>
      </c>
      <c r="O69" s="94" t="str">
        <f>IFERROR(TBLData3[[#This Row],[Week 0 TL]]/TBLData3[[#This Row],[Week -1 TL]],"")</f>
        <v/>
      </c>
      <c r="P69" s="26">
        <f t="shared" si="3"/>
        <v>319.140625</v>
      </c>
      <c r="Q69" s="27">
        <f t="shared" si="4"/>
        <v>96.11915207675591</v>
      </c>
      <c r="R69" s="94">
        <f>IFERROR(TBLData3[[#This Row],[7 Day EWMA]]/TBLData3[[#This Row],[28 Day EWMA]],"")</f>
        <v>3.3202605110909675</v>
      </c>
      <c r="S69" s="94">
        <f>AVERAGEIFS(TBLData3[Total Load],TBLData3[[Athlete ]],TBLData3[[#This Row],[Athlete ]],TBLData3[Date],"&lt;="&amp;TBLData3[[#This Row],[Date]],TBLData3[Date],"&gt;"&amp;TBLData3[[#This Row],[Date]]-7)</f>
        <v>361.25</v>
      </c>
      <c r="T69" s="94">
        <f t="array" ref="T69">IFERROR(_xlfn.STDEV.S(IF(TBLData3[[Athlete ]]=TBLData3[[#This Row],[Athlete ]],IF(TBLData3[Date]&lt;=TBLData3[[#This Row],[Date]],IF(TBLData3[Date]&gt;TBLData3[[#This Row],[Date]]-7,TBLData3[Total Load])))),"")</f>
        <v>499.9395796827186</v>
      </c>
      <c r="U69" s="95">
        <f>IFERROR(TBLData3[[#This Row],[7 Day avg Load]]/TBLData3[[#This Row],[7 Day SD]],"")</f>
        <v>0.72258731791002329</v>
      </c>
      <c r="V69" s="95">
        <f>IFERROR(TBLData3[[#This Row],[7 Day Rolling Average]]*TBLData3[[#This Row],[Monotony]],"")</f>
        <v>261.03466859499594</v>
      </c>
      <c r="W69" s="88"/>
      <c r="X69" s="88"/>
    </row>
    <row r="70" spans="1:24" x14ac:dyDescent="0.25">
      <c r="A70" s="58" t="str">
        <f t="shared" si="5"/>
        <v>Week 1</v>
      </c>
      <c r="B70" s="63">
        <v>43013</v>
      </c>
      <c r="C70" s="63" t="str">
        <f t="shared" si="6"/>
        <v>Thu</v>
      </c>
      <c r="D70" s="66" t="s">
        <v>191</v>
      </c>
      <c r="E70" s="61">
        <f>tblTL[[#This Row],[Total]]</f>
        <v>0</v>
      </c>
      <c r="F70" s="65">
        <f>AVERAGEIFS(TBLData3[Total Load],TBLData3[[Athlete ]],TBLData3[[#This Row],[Athlete ]],TBLData3[Date],"&lt;="&amp;TBLData3[[#This Row],[Date]],TBLData3[Date],"&gt;"&amp;TBLData3[[#This Row],[Date]]-7)</f>
        <v>0</v>
      </c>
      <c r="G70" s="65">
        <f>IFERROR(AVERAGEIFS(TBLData3[Total Load],TBLData3[[Athlete ]],TBLData3[[#This Row],[Athlete ]],TBLData3[Date],"&lt;="&amp;TBLData3[[#This Row],[Date]],TBLData3[Date],"&gt;"&amp;TBLData3[[#This Row],[Date]]-28),"")</f>
        <v>0</v>
      </c>
      <c r="H70" s="25">
        <f>SUMIFS(TBLData3[Total Load],TBLData3[[Athlete ]],TBLData3[[#This Row],[Athlete ]],TBLData3[Date],"&lt;="&amp;TBLData3[[#This Row],[Date]],TBLData3[Date],"&gt;"&amp;TBLData3[[#This Row],[Date]]-7)</f>
        <v>0</v>
      </c>
      <c r="I70" s="25">
        <f>IFERROR(SUMIFS(TBLData3[Total Load],TBLData3[[Athlete ]],TBLData3[[#This Row],[Athlete ]],TBLData3[Date],"&lt;="&amp;TBLData3[[#This Row],[Date]]-7,TBLData3[Date],"&gt;"&amp;TBLData3[[#This Row],[Date]]-14),"")</f>
        <v>0</v>
      </c>
      <c r="J70" s="25">
        <f>IFERROR(SUMIFS(TBLData3[Total Load],TBLData3[[Athlete ]],TBLData3[[#This Row],[Athlete ]],TBLData3[Date],"&lt;="&amp;TBLData3[[#This Row],[Date]]-14,TBLData3[Date],"&gt;"&amp;TBLData3[[#This Row],[Date]]-21),"")</f>
        <v>0</v>
      </c>
      <c r="K70" s="25">
        <f>IFERROR(SUMIFS(TBLData3[Total Load],TBLData3[[Athlete ]],TBLData3[[#This Row],[Athlete ]],TBLData3[Date],"&lt;="&amp;TBLData3[[#This Row],[Date]]-21,TBLData3[Date],"&gt;"&amp;TBLData3[[#This Row],[Date]]-28),"")</f>
        <v>0</v>
      </c>
      <c r="L70" s="25">
        <f>IFERROR(SUMIFS(TBLData3[Total Load],TBLData3[[Athlete ]],TBLData3[[#This Row],[Athlete ]],TBLData3[Date],"&lt;="&amp;TBLData3[[#This Row],[Date]]-28,TBLData3[Date],"&gt;"&amp;TBLData3[[#This Row],[Date]]-35),"")</f>
        <v>0</v>
      </c>
      <c r="M70" s="25">
        <f>IFERROR(AVERAGE(TBLData3[[#This Row],[Week -1 TL]:[Week -4 TL]]),"")</f>
        <v>0</v>
      </c>
      <c r="N70" s="93" t="str">
        <f>IFERROR(TBLData3[[#This Row],[7 Day Rolling Average]]/TBLData3[[#This Row],[28 Day Rolling Average]],"")</f>
        <v/>
      </c>
      <c r="O70" s="94" t="str">
        <f>IFERROR(TBLData3[[#This Row],[Week 0 TL]]/TBLData3[[#This Row],[Week -1 TL]],"")</f>
        <v/>
      </c>
      <c r="P70" s="26">
        <f t="shared" si="3"/>
        <v>0</v>
      </c>
      <c r="Q70" s="27">
        <f t="shared" si="4"/>
        <v>0</v>
      </c>
      <c r="R70" s="94" t="str">
        <f>IFERROR(TBLData3[[#This Row],[7 Day EWMA]]/TBLData3[[#This Row],[28 Day EWMA]],"")</f>
        <v/>
      </c>
      <c r="S70" s="94">
        <f>AVERAGEIFS(TBLData3[Total Load],TBLData3[[Athlete ]],TBLData3[[#This Row],[Athlete ]],TBLData3[Date],"&lt;="&amp;TBLData3[[#This Row],[Date]],TBLData3[Date],"&gt;"&amp;TBLData3[[#This Row],[Date]]-7)</f>
        <v>0</v>
      </c>
      <c r="T70" s="94">
        <f t="array" ref="T70">IFERROR(_xlfn.STDEV.S(IF(TBLData3[[Athlete ]]=TBLData3[[#This Row],[Athlete ]],IF(TBLData3[Date]&lt;=TBLData3[[#This Row],[Date]],IF(TBLData3[Date]&gt;TBLData3[[#This Row],[Date]]-7,TBLData3[Total Load])))),"")</f>
        <v>0</v>
      </c>
      <c r="U70" s="95" t="str">
        <f>IFERROR(TBLData3[[#This Row],[7 Day avg Load]]/TBLData3[[#This Row],[7 Day SD]],"")</f>
        <v/>
      </c>
      <c r="V70" s="95" t="str">
        <f>IFERROR(TBLData3[[#This Row],[7 Day Rolling Average]]*TBLData3[[#This Row],[Monotony]],"")</f>
        <v/>
      </c>
      <c r="W70" s="88"/>
      <c r="X70" s="88"/>
    </row>
    <row r="71" spans="1:24" x14ac:dyDescent="0.25">
      <c r="A71" s="58" t="str">
        <f t="shared" si="5"/>
        <v>Week 1</v>
      </c>
      <c r="B71" s="63">
        <v>43013</v>
      </c>
      <c r="C71" s="63" t="str">
        <f t="shared" si="6"/>
        <v>Thu</v>
      </c>
      <c r="D71" s="66" t="s">
        <v>192</v>
      </c>
      <c r="E71" s="61">
        <f>tblTL[[#This Row],[Total]]</f>
        <v>1120</v>
      </c>
      <c r="F71" s="65">
        <f>AVERAGEIFS(TBLData3[Total Load],TBLData3[[Athlete ]],TBLData3[[#This Row],[Athlete ]],TBLData3[Date],"&lt;="&amp;TBLData3[[#This Row],[Date]],TBLData3[Date],"&gt;"&amp;TBLData3[[#This Row],[Date]]-7)</f>
        <v>377.5</v>
      </c>
      <c r="G71" s="65">
        <f>IFERROR(AVERAGEIFS(TBLData3[Total Load],TBLData3[[Athlete ]],TBLData3[[#This Row],[Athlete ]],TBLData3[Date],"&lt;="&amp;TBLData3[[#This Row],[Date]],TBLData3[Date],"&gt;"&amp;TBLData3[[#This Row],[Date]]-28),"")</f>
        <v>377.5</v>
      </c>
      <c r="H71" s="25">
        <f>SUMIFS(TBLData3[Total Load],TBLData3[[Athlete ]],TBLData3[[#This Row],[Athlete ]],TBLData3[Date],"&lt;="&amp;TBLData3[[#This Row],[Date]],TBLData3[Date],"&gt;"&amp;TBLData3[[#This Row],[Date]]-7)</f>
        <v>1510</v>
      </c>
      <c r="I71" s="25">
        <f>IFERROR(SUMIFS(TBLData3[Total Load],TBLData3[[Athlete ]],TBLData3[[#This Row],[Athlete ]],TBLData3[Date],"&lt;="&amp;TBLData3[[#This Row],[Date]]-7,TBLData3[Date],"&gt;"&amp;TBLData3[[#This Row],[Date]]-14),"")</f>
        <v>0</v>
      </c>
      <c r="J71" s="25">
        <f>IFERROR(SUMIFS(TBLData3[Total Load],TBLData3[[Athlete ]],TBLData3[[#This Row],[Athlete ]],TBLData3[Date],"&lt;="&amp;TBLData3[[#This Row],[Date]]-14,TBLData3[Date],"&gt;"&amp;TBLData3[[#This Row],[Date]]-21),"")</f>
        <v>0</v>
      </c>
      <c r="K71" s="25">
        <f>IFERROR(SUMIFS(TBLData3[Total Load],TBLData3[[Athlete ]],TBLData3[[#This Row],[Athlete ]],TBLData3[Date],"&lt;="&amp;TBLData3[[#This Row],[Date]]-21,TBLData3[Date],"&gt;"&amp;TBLData3[[#This Row],[Date]]-28),"")</f>
        <v>0</v>
      </c>
      <c r="L71" s="25">
        <f>IFERROR(SUMIFS(TBLData3[Total Load],TBLData3[[Athlete ]],TBLData3[[#This Row],[Athlete ]],TBLData3[Date],"&lt;="&amp;TBLData3[[#This Row],[Date]]-28,TBLData3[Date],"&gt;"&amp;TBLData3[[#This Row],[Date]]-35),"")</f>
        <v>0</v>
      </c>
      <c r="M71" s="25">
        <f>IFERROR(AVERAGE(TBLData3[[#This Row],[Week -1 TL]:[Week -4 TL]]),"")</f>
        <v>0</v>
      </c>
      <c r="N71" s="93">
        <f>IFERROR(TBLData3[[#This Row],[7 Day Rolling Average]]/TBLData3[[#This Row],[28 Day Rolling Average]],"")</f>
        <v>1</v>
      </c>
      <c r="O71" s="94" t="str">
        <f>IFERROR(TBLData3[[#This Row],[Week 0 TL]]/TBLData3[[#This Row],[Week -1 TL]],"")</f>
        <v/>
      </c>
      <c r="P71" s="26">
        <f t="shared" si="3"/>
        <v>334.84375</v>
      </c>
      <c r="Q71" s="27">
        <f t="shared" si="4"/>
        <v>100.55598835540613</v>
      </c>
      <c r="R71" s="94">
        <f>IFERROR(TBLData3[[#This Row],[7 Day EWMA]]/TBLData3[[#This Row],[28 Day EWMA]],"")</f>
        <v>3.3299235130236577</v>
      </c>
      <c r="S71" s="94">
        <f>AVERAGEIFS(TBLData3[Total Load],TBLData3[[Athlete ]],TBLData3[[#This Row],[Athlete ]],TBLData3[Date],"&lt;="&amp;TBLData3[[#This Row],[Date]],TBLData3[Date],"&gt;"&amp;TBLData3[[#This Row],[Date]]-7)</f>
        <v>377.5</v>
      </c>
      <c r="T71" s="94">
        <f t="array" ref="T71">IFERROR(_xlfn.STDEV.S(IF(TBLData3[[Athlete ]]=TBLData3[[#This Row],[Athlete ]],IF(TBLData3[Date]&lt;=TBLData3[[#This Row],[Date]],IF(TBLData3[Date]&gt;TBLData3[[#This Row],[Date]]-7,TBLData3[Total Load])))),"")</f>
        <v>528.03882433018123</v>
      </c>
      <c r="U71" s="95">
        <f>IFERROR(TBLData3[[#This Row],[7 Day avg Load]]/TBLData3[[#This Row],[7 Day SD]],"")</f>
        <v>0.71490955324896766</v>
      </c>
      <c r="V71" s="95">
        <f>IFERROR(TBLData3[[#This Row],[7 Day Rolling Average]]*TBLData3[[#This Row],[Monotony]],"")</f>
        <v>269.87835635148531</v>
      </c>
      <c r="W71" s="88"/>
      <c r="X71" s="88"/>
    </row>
    <row r="72" spans="1:24" x14ac:dyDescent="0.25">
      <c r="A72" s="58" t="str">
        <f t="shared" si="5"/>
        <v>Week 1</v>
      </c>
      <c r="B72" s="63">
        <v>43013</v>
      </c>
      <c r="C72" s="63" t="str">
        <f t="shared" si="6"/>
        <v>Thu</v>
      </c>
      <c r="D72" s="67" t="s">
        <v>193</v>
      </c>
      <c r="E72" s="61">
        <f>tblTL[[#This Row],[Total]]</f>
        <v>480</v>
      </c>
      <c r="F72" s="65">
        <f>AVERAGEIFS(TBLData3[Total Load],TBLData3[[Athlete ]],TBLData3[[#This Row],[Athlete ]],TBLData3[Date],"&lt;="&amp;TBLData3[[#This Row],[Date]],TBLData3[Date],"&gt;"&amp;TBLData3[[#This Row],[Date]]-7)</f>
        <v>216.25</v>
      </c>
      <c r="G72" s="65">
        <f>IFERROR(AVERAGEIFS(TBLData3[Total Load],TBLData3[[Athlete ]],TBLData3[[#This Row],[Athlete ]],TBLData3[Date],"&lt;="&amp;TBLData3[[#This Row],[Date]],TBLData3[Date],"&gt;"&amp;TBLData3[[#This Row],[Date]]-28),"")</f>
        <v>216.25</v>
      </c>
      <c r="H72" s="25">
        <f>SUMIFS(TBLData3[Total Load],TBLData3[[Athlete ]],TBLData3[[#This Row],[Athlete ]],TBLData3[Date],"&lt;="&amp;TBLData3[[#This Row],[Date]],TBLData3[Date],"&gt;"&amp;TBLData3[[#This Row],[Date]]-7)</f>
        <v>865</v>
      </c>
      <c r="I72" s="25">
        <f>IFERROR(SUMIFS(TBLData3[Total Load],TBLData3[[Athlete ]],TBLData3[[#This Row],[Athlete ]],TBLData3[Date],"&lt;="&amp;TBLData3[[#This Row],[Date]]-7,TBLData3[Date],"&gt;"&amp;TBLData3[[#This Row],[Date]]-14),"")</f>
        <v>0</v>
      </c>
      <c r="J72" s="25">
        <f>IFERROR(SUMIFS(TBLData3[Total Load],TBLData3[[Athlete ]],TBLData3[[#This Row],[Athlete ]],TBLData3[Date],"&lt;="&amp;TBLData3[[#This Row],[Date]]-14,TBLData3[Date],"&gt;"&amp;TBLData3[[#This Row],[Date]]-21),"")</f>
        <v>0</v>
      </c>
      <c r="K72" s="25">
        <f>IFERROR(SUMIFS(TBLData3[Total Load],TBLData3[[Athlete ]],TBLData3[[#This Row],[Athlete ]],TBLData3[Date],"&lt;="&amp;TBLData3[[#This Row],[Date]]-21,TBLData3[Date],"&gt;"&amp;TBLData3[[#This Row],[Date]]-28),"")</f>
        <v>0</v>
      </c>
      <c r="L72" s="25">
        <f>IFERROR(SUMIFS(TBLData3[Total Load],TBLData3[[Athlete ]],TBLData3[[#This Row],[Athlete ]],TBLData3[Date],"&lt;="&amp;TBLData3[[#This Row],[Date]]-28,TBLData3[Date],"&gt;"&amp;TBLData3[[#This Row],[Date]]-35),"")</f>
        <v>0</v>
      </c>
      <c r="M72" s="25">
        <f>IFERROR(AVERAGE(TBLData3[[#This Row],[Week -1 TL]:[Week -4 TL]]),"")</f>
        <v>0</v>
      </c>
      <c r="N72" s="93">
        <f>IFERROR(TBLData3[[#This Row],[7 Day Rolling Average]]/TBLData3[[#This Row],[28 Day Rolling Average]],"")</f>
        <v>1</v>
      </c>
      <c r="O72" s="94" t="str">
        <f>IFERROR(TBLData3[[#This Row],[Week 0 TL]]/TBLData3[[#This Row],[Week -1 TL]],"")</f>
        <v/>
      </c>
      <c r="P72" s="26">
        <f t="shared" si="3"/>
        <v>174.140625</v>
      </c>
      <c r="Q72" s="27">
        <f t="shared" si="4"/>
        <v>56.119152076755917</v>
      </c>
      <c r="R72" s="94">
        <f>IFERROR(TBLData3[[#This Row],[7 Day EWMA]]/TBLData3[[#This Row],[28 Day EWMA]],"")</f>
        <v>3.1030516063717859</v>
      </c>
      <c r="S72" s="94">
        <f>AVERAGEIFS(TBLData3[Total Load],TBLData3[[Athlete ]],TBLData3[[#This Row],[Athlete ]],TBLData3[Date],"&lt;="&amp;TBLData3[[#This Row],[Date]],TBLData3[Date],"&gt;"&amp;TBLData3[[#This Row],[Date]]-7)</f>
        <v>216.25</v>
      </c>
      <c r="T72" s="94">
        <f t="array" ref="T72">IFERROR(_xlfn.STDEV.S(IF(TBLData3[[Athlete ]]=TBLData3[[#This Row],[Athlete ]],IF(TBLData3[Date]&lt;=TBLData3[[#This Row],[Date]],IF(TBLData3[Date]&gt;TBLData3[[#This Row],[Date]]-7,TBLData3[Total Load])))),"")</f>
        <v>252.69794221560255</v>
      </c>
      <c r="U72" s="95">
        <f>IFERROR(TBLData3[[#This Row],[7 Day avg Load]]/TBLData3[[#This Row],[7 Day SD]],"")</f>
        <v>0.85576478424780733</v>
      </c>
      <c r="V72" s="95">
        <f>IFERROR(TBLData3[[#This Row],[7 Day Rolling Average]]*TBLData3[[#This Row],[Monotony]],"")</f>
        <v>185.05913459358834</v>
      </c>
      <c r="W72" s="88"/>
      <c r="X72" s="88"/>
    </row>
    <row r="73" spans="1:24" x14ac:dyDescent="0.25">
      <c r="A73" s="58" t="str">
        <f t="shared" si="5"/>
        <v>Week 1</v>
      </c>
      <c r="B73" s="63">
        <v>43013</v>
      </c>
      <c r="C73" s="63" t="str">
        <f t="shared" si="6"/>
        <v>Thu</v>
      </c>
      <c r="D73" s="67" t="s">
        <v>194</v>
      </c>
      <c r="E73" s="61">
        <f>tblTL[[#This Row],[Total]]</f>
        <v>1040</v>
      </c>
      <c r="F73" s="65">
        <f>AVERAGEIFS(TBLData3[Total Load],TBLData3[[Athlete ]],TBLData3[[#This Row],[Athlete ]],TBLData3[Date],"&lt;="&amp;TBLData3[[#This Row],[Date]],TBLData3[Date],"&gt;"&amp;TBLData3[[#This Row],[Date]]-7)</f>
        <v>406.25</v>
      </c>
      <c r="G73" s="65">
        <f>IFERROR(AVERAGEIFS(TBLData3[Total Load],TBLData3[[Athlete ]],TBLData3[[#This Row],[Athlete ]],TBLData3[Date],"&lt;="&amp;TBLData3[[#This Row],[Date]],TBLData3[Date],"&gt;"&amp;TBLData3[[#This Row],[Date]]-28),"")</f>
        <v>406.25</v>
      </c>
      <c r="H73" s="25">
        <f>SUMIFS(TBLData3[Total Load],TBLData3[[Athlete ]],TBLData3[[#This Row],[Athlete ]],TBLData3[Date],"&lt;="&amp;TBLData3[[#This Row],[Date]],TBLData3[Date],"&gt;"&amp;TBLData3[[#This Row],[Date]]-7)</f>
        <v>1625</v>
      </c>
      <c r="I73" s="25">
        <f>IFERROR(SUMIFS(TBLData3[Total Load],TBLData3[[Athlete ]],TBLData3[[#This Row],[Athlete ]],TBLData3[Date],"&lt;="&amp;TBLData3[[#This Row],[Date]]-7,TBLData3[Date],"&gt;"&amp;TBLData3[[#This Row],[Date]]-14),"")</f>
        <v>0</v>
      </c>
      <c r="J73" s="25">
        <f>IFERROR(SUMIFS(TBLData3[Total Load],TBLData3[[Athlete ]],TBLData3[[#This Row],[Athlete ]],TBLData3[Date],"&lt;="&amp;TBLData3[[#This Row],[Date]]-14,TBLData3[Date],"&gt;"&amp;TBLData3[[#This Row],[Date]]-21),"")</f>
        <v>0</v>
      </c>
      <c r="K73" s="25">
        <f>IFERROR(SUMIFS(TBLData3[Total Load],TBLData3[[Athlete ]],TBLData3[[#This Row],[Athlete ]],TBLData3[Date],"&lt;="&amp;TBLData3[[#This Row],[Date]]-21,TBLData3[Date],"&gt;"&amp;TBLData3[[#This Row],[Date]]-28),"")</f>
        <v>0</v>
      </c>
      <c r="L73" s="25">
        <f>IFERROR(SUMIFS(TBLData3[Total Load],TBLData3[[Athlete ]],TBLData3[[#This Row],[Athlete ]],TBLData3[Date],"&lt;="&amp;TBLData3[[#This Row],[Date]]-28,TBLData3[Date],"&gt;"&amp;TBLData3[[#This Row],[Date]]-35),"")</f>
        <v>0</v>
      </c>
      <c r="M73" s="25">
        <f>IFERROR(AVERAGE(TBLData3[[#This Row],[Week -1 TL]:[Week -4 TL]]),"")</f>
        <v>0</v>
      </c>
      <c r="N73" s="93">
        <f>IFERROR(TBLData3[[#This Row],[7 Day Rolling Average]]/TBLData3[[#This Row],[28 Day Rolling Average]],"")</f>
        <v>1</v>
      </c>
      <c r="O73" s="94" t="str">
        <f>IFERROR(TBLData3[[#This Row],[Week 0 TL]]/TBLData3[[#This Row],[Week -1 TL]],"")</f>
        <v/>
      </c>
      <c r="P73" s="26">
        <f t="shared" si="3"/>
        <v>342.265625</v>
      </c>
      <c r="Q73" s="27">
        <f t="shared" si="4"/>
        <v>106.69605149862642</v>
      </c>
      <c r="R73" s="94">
        <f>IFERROR(TBLData3[[#This Row],[7 Day EWMA]]/TBLData3[[#This Row],[28 Day EWMA]],"")</f>
        <v>3.2078565250786837</v>
      </c>
      <c r="S73" s="94">
        <f>AVERAGEIFS(TBLData3[Total Load],TBLData3[[Athlete ]],TBLData3[[#This Row],[Athlete ]],TBLData3[Date],"&lt;="&amp;TBLData3[[#This Row],[Date]],TBLData3[Date],"&gt;"&amp;TBLData3[[#This Row],[Date]]-7)</f>
        <v>406.25</v>
      </c>
      <c r="T73" s="94">
        <f t="array" ref="T73">IFERROR(_xlfn.STDEV.S(IF(TBLData3[[Athlete ]]=TBLData3[[#This Row],[Athlete ]],IF(TBLData3[Date]&lt;=TBLData3[[#This Row],[Date]],IF(TBLData3[Date]&gt;TBLData3[[#This Row],[Date]]-7,TBLData3[Total Load])))),"")</f>
        <v>504.5356776284508</v>
      </c>
      <c r="U73" s="95">
        <f>IFERROR(TBLData3[[#This Row],[7 Day avg Load]]/TBLData3[[#This Row],[7 Day SD]],"")</f>
        <v>0.80519578300103856</v>
      </c>
      <c r="V73" s="95">
        <f>IFERROR(TBLData3[[#This Row],[7 Day Rolling Average]]*TBLData3[[#This Row],[Monotony]],"")</f>
        <v>327.11078684417191</v>
      </c>
      <c r="W73" s="88"/>
      <c r="X73" s="88"/>
    </row>
    <row r="74" spans="1:24" x14ac:dyDescent="0.25">
      <c r="A74" s="58" t="str">
        <f t="shared" si="5"/>
        <v>Week 1</v>
      </c>
      <c r="B74" s="63">
        <v>43013</v>
      </c>
      <c r="C74" s="63" t="str">
        <f t="shared" si="6"/>
        <v>Thu</v>
      </c>
      <c r="D74" s="67" t="s">
        <v>213</v>
      </c>
      <c r="E74" s="61">
        <f>tblTL[[#This Row],[Total]]</f>
        <v>0</v>
      </c>
      <c r="F74" s="65">
        <f>AVERAGEIFS(TBLData3[Total Load],TBLData3[[Athlete ]],TBLData3[[#This Row],[Athlete ]],TBLData3[Date],"&lt;="&amp;TBLData3[[#This Row],[Date]],TBLData3[Date],"&gt;"&amp;TBLData3[[#This Row],[Date]]-7)</f>
        <v>0</v>
      </c>
      <c r="G74" s="65">
        <f>IFERROR(AVERAGEIFS(TBLData3[Total Load],TBLData3[[Athlete ]],TBLData3[[#This Row],[Athlete ]],TBLData3[Date],"&lt;="&amp;TBLData3[[#This Row],[Date]],TBLData3[Date],"&gt;"&amp;TBLData3[[#This Row],[Date]]-28),"")</f>
        <v>0</v>
      </c>
      <c r="H74" s="25">
        <f>SUMIFS(TBLData3[Total Load],TBLData3[[Athlete ]],TBLData3[[#This Row],[Athlete ]],TBLData3[Date],"&lt;="&amp;TBLData3[[#This Row],[Date]],TBLData3[Date],"&gt;"&amp;TBLData3[[#This Row],[Date]]-7)</f>
        <v>0</v>
      </c>
      <c r="I74" s="25">
        <f>IFERROR(SUMIFS(TBLData3[Total Load],TBLData3[[Athlete ]],TBLData3[[#This Row],[Athlete ]],TBLData3[Date],"&lt;="&amp;TBLData3[[#This Row],[Date]]-7,TBLData3[Date],"&gt;"&amp;TBLData3[[#This Row],[Date]]-14),"")</f>
        <v>0</v>
      </c>
      <c r="J74" s="25">
        <f>IFERROR(SUMIFS(TBLData3[Total Load],TBLData3[[Athlete ]],TBLData3[[#This Row],[Athlete ]],TBLData3[Date],"&lt;="&amp;TBLData3[[#This Row],[Date]]-14,TBLData3[Date],"&gt;"&amp;TBLData3[[#This Row],[Date]]-21),"")</f>
        <v>0</v>
      </c>
      <c r="K74" s="25">
        <f>IFERROR(SUMIFS(TBLData3[Total Load],TBLData3[[Athlete ]],TBLData3[[#This Row],[Athlete ]],TBLData3[Date],"&lt;="&amp;TBLData3[[#This Row],[Date]]-21,TBLData3[Date],"&gt;"&amp;TBLData3[[#This Row],[Date]]-28),"")</f>
        <v>0</v>
      </c>
      <c r="L74" s="25">
        <f>IFERROR(SUMIFS(TBLData3[Total Load],TBLData3[[Athlete ]],TBLData3[[#This Row],[Athlete ]],TBLData3[Date],"&lt;="&amp;TBLData3[[#This Row],[Date]]-28,TBLData3[Date],"&gt;"&amp;TBLData3[[#This Row],[Date]]-35),"")</f>
        <v>0</v>
      </c>
      <c r="M74" s="25">
        <f>IFERROR(AVERAGE(TBLData3[[#This Row],[Week -1 TL]:[Week -4 TL]]),"")</f>
        <v>0</v>
      </c>
      <c r="N74" s="93" t="str">
        <f>IFERROR(TBLData3[[#This Row],[7 Day Rolling Average]]/TBLData3[[#This Row],[28 Day Rolling Average]],"")</f>
        <v/>
      </c>
      <c r="O74" s="94" t="str">
        <f>IFERROR(TBLData3[[#This Row],[Week 0 TL]]/TBLData3[[#This Row],[Week -1 TL]],"")</f>
        <v/>
      </c>
      <c r="P74" s="26">
        <f t="shared" si="3"/>
        <v>0</v>
      </c>
      <c r="Q74" s="27">
        <f t="shared" si="4"/>
        <v>0</v>
      </c>
      <c r="R74" s="94" t="str">
        <f>IFERROR(TBLData3[[#This Row],[7 Day EWMA]]/TBLData3[[#This Row],[28 Day EWMA]],"")</f>
        <v/>
      </c>
      <c r="S74" s="94">
        <f>AVERAGEIFS(TBLData3[Total Load],TBLData3[[Athlete ]],TBLData3[[#This Row],[Athlete ]],TBLData3[Date],"&lt;="&amp;TBLData3[[#This Row],[Date]],TBLData3[Date],"&gt;"&amp;TBLData3[[#This Row],[Date]]-7)</f>
        <v>0</v>
      </c>
      <c r="T74" s="94">
        <f t="array" ref="T74">IFERROR(_xlfn.STDEV.S(IF(TBLData3[[Athlete ]]=TBLData3[[#This Row],[Athlete ]],IF(TBLData3[Date]&lt;=TBLData3[[#This Row],[Date]],IF(TBLData3[Date]&gt;TBLData3[[#This Row],[Date]]-7,TBLData3[Total Load])))),"")</f>
        <v>0</v>
      </c>
      <c r="U74" s="95" t="str">
        <f>IFERROR(TBLData3[[#This Row],[7 Day avg Load]]/TBLData3[[#This Row],[7 Day SD]],"")</f>
        <v/>
      </c>
      <c r="V74" s="95" t="str">
        <f>IFERROR(TBLData3[[#This Row],[7 Day Rolling Average]]*TBLData3[[#This Row],[Monotony]],"")</f>
        <v/>
      </c>
      <c r="W74" s="88"/>
      <c r="X74" s="88"/>
    </row>
    <row r="75" spans="1:24" x14ac:dyDescent="0.25">
      <c r="A75" s="58" t="str">
        <f t="shared" si="5"/>
        <v>Week 1</v>
      </c>
      <c r="B75" s="63">
        <v>43013</v>
      </c>
      <c r="C75" s="63" t="str">
        <f t="shared" si="6"/>
        <v>Thu</v>
      </c>
      <c r="D75" s="67" t="s">
        <v>214</v>
      </c>
      <c r="E75" s="61">
        <f>tblTL[[#This Row],[Total]]</f>
        <v>1060</v>
      </c>
      <c r="F75" s="65">
        <f>AVERAGEIFS(TBLData3[Total Load],TBLData3[[Athlete ]],TBLData3[[#This Row],[Athlete ]],TBLData3[Date],"&lt;="&amp;TBLData3[[#This Row],[Date]],TBLData3[Date],"&gt;"&amp;TBLData3[[#This Row],[Date]]-7)</f>
        <v>265</v>
      </c>
      <c r="G75" s="65">
        <f>IFERROR(AVERAGEIFS(TBLData3[Total Load],TBLData3[[Athlete ]],TBLData3[[#This Row],[Athlete ]],TBLData3[Date],"&lt;="&amp;TBLData3[[#This Row],[Date]],TBLData3[Date],"&gt;"&amp;TBLData3[[#This Row],[Date]]-28),"")</f>
        <v>265</v>
      </c>
      <c r="H75" s="25">
        <f>SUMIFS(TBLData3[Total Load],TBLData3[[Athlete ]],TBLData3[[#This Row],[Athlete ]],TBLData3[Date],"&lt;="&amp;TBLData3[[#This Row],[Date]],TBLData3[Date],"&gt;"&amp;TBLData3[[#This Row],[Date]]-7)</f>
        <v>1060</v>
      </c>
      <c r="I75" s="25">
        <f>IFERROR(SUMIFS(TBLData3[Total Load],TBLData3[[Athlete ]],TBLData3[[#This Row],[Athlete ]],TBLData3[Date],"&lt;="&amp;TBLData3[[#This Row],[Date]]-7,TBLData3[Date],"&gt;"&amp;TBLData3[[#This Row],[Date]]-14),"")</f>
        <v>0</v>
      </c>
      <c r="J75" s="25">
        <f>IFERROR(SUMIFS(TBLData3[Total Load],TBLData3[[Athlete ]],TBLData3[[#This Row],[Athlete ]],TBLData3[Date],"&lt;="&amp;TBLData3[[#This Row],[Date]]-14,TBLData3[Date],"&gt;"&amp;TBLData3[[#This Row],[Date]]-21),"")</f>
        <v>0</v>
      </c>
      <c r="K75" s="25">
        <f>IFERROR(SUMIFS(TBLData3[Total Load],TBLData3[[Athlete ]],TBLData3[[#This Row],[Athlete ]],TBLData3[Date],"&lt;="&amp;TBLData3[[#This Row],[Date]]-21,TBLData3[Date],"&gt;"&amp;TBLData3[[#This Row],[Date]]-28),"")</f>
        <v>0</v>
      </c>
      <c r="L75" s="25">
        <f>IFERROR(SUMIFS(TBLData3[Total Load],TBLData3[[Athlete ]],TBLData3[[#This Row],[Athlete ]],TBLData3[Date],"&lt;="&amp;TBLData3[[#This Row],[Date]]-28,TBLData3[Date],"&gt;"&amp;TBLData3[[#This Row],[Date]]-35),"")</f>
        <v>0</v>
      </c>
      <c r="M75" s="25">
        <f>IFERROR(AVERAGE(TBLData3[[#This Row],[Week -1 TL]:[Week -4 TL]]),"")</f>
        <v>0</v>
      </c>
      <c r="N75" s="93">
        <f>IFERROR(TBLData3[[#This Row],[7 Day Rolling Average]]/TBLData3[[#This Row],[28 Day Rolling Average]],"")</f>
        <v>1</v>
      </c>
      <c r="O75" s="94" t="str">
        <f>IFERROR(TBLData3[[#This Row],[Week 0 TL]]/TBLData3[[#This Row],[Week -1 TL]],"")</f>
        <v/>
      </c>
      <c r="P75" s="26">
        <f t="shared" si="3"/>
        <v>265</v>
      </c>
      <c r="Q75" s="27">
        <f t="shared" si="4"/>
        <v>73.103448275862064</v>
      </c>
      <c r="R75" s="94">
        <f>IFERROR(TBLData3[[#This Row],[7 Day EWMA]]/TBLData3[[#This Row],[28 Day EWMA]],"")</f>
        <v>3.6250000000000004</v>
      </c>
      <c r="S75" s="94">
        <f>AVERAGEIFS(TBLData3[Total Load],TBLData3[[Athlete ]],TBLData3[[#This Row],[Athlete ]],TBLData3[Date],"&lt;="&amp;TBLData3[[#This Row],[Date]],TBLData3[Date],"&gt;"&amp;TBLData3[[#This Row],[Date]]-7)</f>
        <v>265</v>
      </c>
      <c r="T75" s="94">
        <f t="array" ref="T75">IFERROR(_xlfn.STDEV.S(IF(TBLData3[[Athlete ]]=TBLData3[[#This Row],[Athlete ]],IF(TBLData3[Date]&lt;=TBLData3[[#This Row],[Date]],IF(TBLData3[Date]&gt;TBLData3[[#This Row],[Date]]-7,TBLData3[Total Load])))),"")</f>
        <v>530</v>
      </c>
      <c r="U75" s="95">
        <f>IFERROR(TBLData3[[#This Row],[7 Day avg Load]]/TBLData3[[#This Row],[7 Day SD]],"")</f>
        <v>0.5</v>
      </c>
      <c r="V75" s="95">
        <f>IFERROR(TBLData3[[#This Row],[7 Day Rolling Average]]*TBLData3[[#This Row],[Monotony]],"")</f>
        <v>132.5</v>
      </c>
      <c r="W75" s="88"/>
      <c r="X75" s="88"/>
    </row>
    <row r="76" spans="1:24" x14ac:dyDescent="0.25">
      <c r="A76" s="58" t="str">
        <f t="shared" si="5"/>
        <v>Week 1</v>
      </c>
      <c r="B76" s="63">
        <v>43013</v>
      </c>
      <c r="C76" s="63" t="str">
        <f t="shared" si="6"/>
        <v>Thu</v>
      </c>
      <c r="D76" s="67" t="s">
        <v>195</v>
      </c>
      <c r="E76" s="61">
        <f>tblTL[[#This Row],[Total]]</f>
        <v>0</v>
      </c>
      <c r="F76" s="65">
        <f>AVERAGEIFS(TBLData3[Total Load],TBLData3[[Athlete ]],TBLData3[[#This Row],[Athlete ]],TBLData3[Date],"&lt;="&amp;TBLData3[[#This Row],[Date]],TBLData3[Date],"&gt;"&amp;TBLData3[[#This Row],[Date]]-7)</f>
        <v>0</v>
      </c>
      <c r="G76" s="65">
        <f>IFERROR(AVERAGEIFS(TBLData3[Total Load],TBLData3[[Athlete ]],TBLData3[[#This Row],[Athlete ]],TBLData3[Date],"&lt;="&amp;TBLData3[[#This Row],[Date]],TBLData3[Date],"&gt;"&amp;TBLData3[[#This Row],[Date]]-28),"")</f>
        <v>0</v>
      </c>
      <c r="H76" s="25">
        <f>SUMIFS(TBLData3[Total Load],TBLData3[[Athlete ]],TBLData3[[#This Row],[Athlete ]],TBLData3[Date],"&lt;="&amp;TBLData3[[#This Row],[Date]],TBLData3[Date],"&gt;"&amp;TBLData3[[#This Row],[Date]]-7)</f>
        <v>0</v>
      </c>
      <c r="I76" s="25">
        <f>IFERROR(SUMIFS(TBLData3[Total Load],TBLData3[[Athlete ]],TBLData3[[#This Row],[Athlete ]],TBLData3[Date],"&lt;="&amp;TBLData3[[#This Row],[Date]]-7,TBLData3[Date],"&gt;"&amp;TBLData3[[#This Row],[Date]]-14),"")</f>
        <v>0</v>
      </c>
      <c r="J76" s="25">
        <f>IFERROR(SUMIFS(TBLData3[Total Load],TBLData3[[Athlete ]],TBLData3[[#This Row],[Athlete ]],TBLData3[Date],"&lt;="&amp;TBLData3[[#This Row],[Date]]-14,TBLData3[Date],"&gt;"&amp;TBLData3[[#This Row],[Date]]-21),"")</f>
        <v>0</v>
      </c>
      <c r="K76" s="25">
        <f>IFERROR(SUMIFS(TBLData3[Total Load],TBLData3[[Athlete ]],TBLData3[[#This Row],[Athlete ]],TBLData3[Date],"&lt;="&amp;TBLData3[[#This Row],[Date]]-21,TBLData3[Date],"&gt;"&amp;TBLData3[[#This Row],[Date]]-28),"")</f>
        <v>0</v>
      </c>
      <c r="L76" s="25">
        <f>IFERROR(SUMIFS(TBLData3[Total Load],TBLData3[[Athlete ]],TBLData3[[#This Row],[Athlete ]],TBLData3[Date],"&lt;="&amp;TBLData3[[#This Row],[Date]]-28,TBLData3[Date],"&gt;"&amp;TBLData3[[#This Row],[Date]]-35),"")</f>
        <v>0</v>
      </c>
      <c r="M76" s="25">
        <f>IFERROR(AVERAGE(TBLData3[[#This Row],[Week -1 TL]:[Week -4 TL]]),"")</f>
        <v>0</v>
      </c>
      <c r="N76" s="93" t="str">
        <f>IFERROR(TBLData3[[#This Row],[7 Day Rolling Average]]/TBLData3[[#This Row],[28 Day Rolling Average]],"")</f>
        <v/>
      </c>
      <c r="O76" s="94" t="str">
        <f>IFERROR(TBLData3[[#This Row],[Week 0 TL]]/TBLData3[[#This Row],[Week -1 TL]],"")</f>
        <v/>
      </c>
      <c r="P76" s="26">
        <f t="shared" si="3"/>
        <v>0</v>
      </c>
      <c r="Q76" s="27">
        <f t="shared" si="4"/>
        <v>0</v>
      </c>
      <c r="R76" s="94" t="str">
        <f>IFERROR(TBLData3[[#This Row],[7 Day EWMA]]/TBLData3[[#This Row],[28 Day EWMA]],"")</f>
        <v/>
      </c>
      <c r="S76" s="94">
        <f>AVERAGEIFS(TBLData3[Total Load],TBLData3[[Athlete ]],TBLData3[[#This Row],[Athlete ]],TBLData3[Date],"&lt;="&amp;TBLData3[[#This Row],[Date]],TBLData3[Date],"&gt;"&amp;TBLData3[[#This Row],[Date]]-7)</f>
        <v>0</v>
      </c>
      <c r="T76" s="94">
        <f t="array" ref="T76">IFERROR(_xlfn.STDEV.S(IF(TBLData3[[Athlete ]]=TBLData3[[#This Row],[Athlete ]],IF(TBLData3[Date]&lt;=TBLData3[[#This Row],[Date]],IF(TBLData3[Date]&gt;TBLData3[[#This Row],[Date]]-7,TBLData3[Total Load])))),"")</f>
        <v>0</v>
      </c>
      <c r="U76" s="95" t="str">
        <f>IFERROR(TBLData3[[#This Row],[7 Day avg Load]]/TBLData3[[#This Row],[7 Day SD]],"")</f>
        <v/>
      </c>
      <c r="V76" s="95" t="str">
        <f>IFERROR(TBLData3[[#This Row],[7 Day Rolling Average]]*TBLData3[[#This Row],[Monotony]],"")</f>
        <v/>
      </c>
      <c r="W76" s="88"/>
      <c r="X76" s="88"/>
    </row>
    <row r="77" spans="1:24" x14ac:dyDescent="0.25">
      <c r="A77" s="58" t="str">
        <f t="shared" si="5"/>
        <v>Week 1</v>
      </c>
      <c r="B77" s="63">
        <v>43013</v>
      </c>
      <c r="C77" s="63" t="str">
        <f t="shared" si="6"/>
        <v>Thu</v>
      </c>
      <c r="D77" s="66" t="s">
        <v>196</v>
      </c>
      <c r="E77" s="61">
        <f>tblTL[[#This Row],[Total]]</f>
        <v>1060</v>
      </c>
      <c r="F77" s="65">
        <f>AVERAGEIFS(TBLData3[Total Load],TBLData3[[Athlete ]],TBLData3[[#This Row],[Athlete ]],TBLData3[Date],"&lt;="&amp;TBLData3[[#This Row],[Date]],TBLData3[Date],"&gt;"&amp;TBLData3[[#This Row],[Date]]-7)</f>
        <v>395</v>
      </c>
      <c r="G77" s="65">
        <f>IFERROR(AVERAGEIFS(TBLData3[Total Load],TBLData3[[Athlete ]],TBLData3[[#This Row],[Athlete ]],TBLData3[Date],"&lt;="&amp;TBLData3[[#This Row],[Date]],TBLData3[Date],"&gt;"&amp;TBLData3[[#This Row],[Date]]-28),"")</f>
        <v>395</v>
      </c>
      <c r="H77" s="25">
        <f>SUMIFS(TBLData3[Total Load],TBLData3[[Athlete ]],TBLData3[[#This Row],[Athlete ]],TBLData3[Date],"&lt;="&amp;TBLData3[[#This Row],[Date]],TBLData3[Date],"&gt;"&amp;TBLData3[[#This Row],[Date]]-7)</f>
        <v>1580</v>
      </c>
      <c r="I77" s="25">
        <f>IFERROR(SUMIFS(TBLData3[Total Load],TBLData3[[Athlete ]],TBLData3[[#This Row],[Athlete ]],TBLData3[Date],"&lt;="&amp;TBLData3[[#This Row],[Date]]-7,TBLData3[Date],"&gt;"&amp;TBLData3[[#This Row],[Date]]-14),"")</f>
        <v>0</v>
      </c>
      <c r="J77" s="25">
        <f>IFERROR(SUMIFS(TBLData3[Total Load],TBLData3[[Athlete ]],TBLData3[[#This Row],[Athlete ]],TBLData3[Date],"&lt;="&amp;TBLData3[[#This Row],[Date]]-14,TBLData3[Date],"&gt;"&amp;TBLData3[[#This Row],[Date]]-21),"")</f>
        <v>0</v>
      </c>
      <c r="K77" s="25">
        <f>IFERROR(SUMIFS(TBLData3[Total Load],TBLData3[[Athlete ]],TBLData3[[#This Row],[Athlete ]],TBLData3[Date],"&lt;="&amp;TBLData3[[#This Row],[Date]]-21,TBLData3[Date],"&gt;"&amp;TBLData3[[#This Row],[Date]]-28),"")</f>
        <v>0</v>
      </c>
      <c r="L77" s="25">
        <f>IFERROR(SUMIFS(TBLData3[Total Load],TBLData3[[Athlete ]],TBLData3[[#This Row],[Athlete ]],TBLData3[Date],"&lt;="&amp;TBLData3[[#This Row],[Date]]-28,TBLData3[Date],"&gt;"&amp;TBLData3[[#This Row],[Date]]-35),"")</f>
        <v>0</v>
      </c>
      <c r="M77" s="25">
        <f>IFERROR(AVERAGE(TBLData3[[#This Row],[Week -1 TL]:[Week -4 TL]]),"")</f>
        <v>0</v>
      </c>
      <c r="N77" s="93">
        <f>IFERROR(TBLData3[[#This Row],[7 Day Rolling Average]]/TBLData3[[#This Row],[28 Day Rolling Average]],"")</f>
        <v>1</v>
      </c>
      <c r="O77" s="94" t="str">
        <f>IFERROR(TBLData3[[#This Row],[Week 0 TL]]/TBLData3[[#This Row],[Week -1 TL]],"")</f>
        <v/>
      </c>
      <c r="P77" s="26">
        <f t="shared" si="3"/>
        <v>338.125</v>
      </c>
      <c r="Q77" s="27">
        <f t="shared" si="4"/>
        <v>104.18959366927713</v>
      </c>
      <c r="R77" s="94">
        <f>IFERROR(TBLData3[[#This Row],[7 Day EWMA]]/TBLData3[[#This Row],[28 Day EWMA]],"")</f>
        <v>3.2452857151290004</v>
      </c>
      <c r="S77" s="94">
        <f>AVERAGEIFS(TBLData3[Total Load],TBLData3[[Athlete ]],TBLData3[[#This Row],[Athlete ]],TBLData3[Date],"&lt;="&amp;TBLData3[[#This Row],[Date]],TBLData3[Date],"&gt;"&amp;TBLData3[[#This Row],[Date]]-7)</f>
        <v>395</v>
      </c>
      <c r="T77" s="94">
        <f t="array" ref="T77">IFERROR(_xlfn.STDEV.S(IF(TBLData3[[Athlete ]]=TBLData3[[#This Row],[Athlete ]],IF(TBLData3[Date]&lt;=TBLData3[[#This Row],[Date]],IF(TBLData3[Date]&gt;TBLData3[[#This Row],[Date]]-7,TBLData3[Total Load])))),"")</f>
        <v>506.58990646610135</v>
      </c>
      <c r="U77" s="95">
        <f>IFERROR(TBLData3[[#This Row],[7 Day avg Load]]/TBLData3[[#This Row],[7 Day SD]],"")</f>
        <v>0.77972339156037163</v>
      </c>
      <c r="V77" s="95">
        <f>IFERROR(TBLData3[[#This Row],[7 Day Rolling Average]]*TBLData3[[#This Row],[Monotony]],"")</f>
        <v>307.99073966634677</v>
      </c>
      <c r="W77" s="88"/>
      <c r="X77" s="88"/>
    </row>
    <row r="78" spans="1:24" x14ac:dyDescent="0.25">
      <c r="A78" s="58" t="str">
        <f t="shared" si="5"/>
        <v>Week 1</v>
      </c>
      <c r="B78" s="63">
        <v>43013</v>
      </c>
      <c r="C78" s="63" t="str">
        <f t="shared" si="6"/>
        <v>Thu</v>
      </c>
      <c r="D78" s="67" t="s">
        <v>197</v>
      </c>
      <c r="E78" s="61">
        <f>tblTL[[#This Row],[Total]]</f>
        <v>1040</v>
      </c>
      <c r="F78" s="65">
        <f>AVERAGEIFS(TBLData3[Total Load],TBLData3[[Athlete ]],TBLData3[[#This Row],[Athlete ]],TBLData3[Date],"&lt;="&amp;TBLData3[[#This Row],[Date]],TBLData3[Date],"&gt;"&amp;TBLData3[[#This Row],[Date]]-7)</f>
        <v>373.75</v>
      </c>
      <c r="G78" s="65">
        <f>IFERROR(AVERAGEIFS(TBLData3[Total Load],TBLData3[[Athlete ]],TBLData3[[#This Row],[Athlete ]],TBLData3[Date],"&lt;="&amp;TBLData3[[#This Row],[Date]],TBLData3[Date],"&gt;"&amp;TBLData3[[#This Row],[Date]]-28),"")</f>
        <v>373.75</v>
      </c>
      <c r="H78" s="25">
        <f>SUMIFS(TBLData3[Total Load],TBLData3[[Athlete ]],TBLData3[[#This Row],[Athlete ]],TBLData3[Date],"&lt;="&amp;TBLData3[[#This Row],[Date]],TBLData3[Date],"&gt;"&amp;TBLData3[[#This Row],[Date]]-7)</f>
        <v>1495</v>
      </c>
      <c r="I78" s="25">
        <f>IFERROR(SUMIFS(TBLData3[Total Load],TBLData3[[Athlete ]],TBLData3[[#This Row],[Athlete ]],TBLData3[Date],"&lt;="&amp;TBLData3[[#This Row],[Date]]-7,TBLData3[Date],"&gt;"&amp;TBLData3[[#This Row],[Date]]-14),"")</f>
        <v>0</v>
      </c>
      <c r="J78" s="25">
        <f>IFERROR(SUMIFS(TBLData3[Total Load],TBLData3[[Athlete ]],TBLData3[[#This Row],[Athlete ]],TBLData3[Date],"&lt;="&amp;TBLData3[[#This Row],[Date]]-14,TBLData3[Date],"&gt;"&amp;TBLData3[[#This Row],[Date]]-21),"")</f>
        <v>0</v>
      </c>
      <c r="K78" s="25">
        <f>IFERROR(SUMIFS(TBLData3[Total Load],TBLData3[[Athlete ]],TBLData3[[#This Row],[Athlete ]],TBLData3[Date],"&lt;="&amp;TBLData3[[#This Row],[Date]]-21,TBLData3[Date],"&gt;"&amp;TBLData3[[#This Row],[Date]]-28),"")</f>
        <v>0</v>
      </c>
      <c r="L78" s="25">
        <f>IFERROR(SUMIFS(TBLData3[Total Load],TBLData3[[Athlete ]],TBLData3[[#This Row],[Athlete ]],TBLData3[Date],"&lt;="&amp;TBLData3[[#This Row],[Date]]-28,TBLData3[Date],"&gt;"&amp;TBLData3[[#This Row],[Date]]-35),"")</f>
        <v>0</v>
      </c>
      <c r="M78" s="25">
        <f>IFERROR(AVERAGE(TBLData3[[#This Row],[Week -1 TL]:[Week -4 TL]]),"")</f>
        <v>0</v>
      </c>
      <c r="N78" s="93">
        <f>IFERROR(TBLData3[[#This Row],[7 Day Rolling Average]]/TBLData3[[#This Row],[28 Day Rolling Average]],"")</f>
        <v>1</v>
      </c>
      <c r="O78" s="94" t="str">
        <f>IFERROR(TBLData3[[#This Row],[Week 0 TL]]/TBLData3[[#This Row],[Week -1 TL]],"")</f>
        <v/>
      </c>
      <c r="P78" s="26">
        <f t="shared" si="3"/>
        <v>323.984375</v>
      </c>
      <c r="Q78" s="27">
        <f t="shared" si="4"/>
        <v>98.924515150272654</v>
      </c>
      <c r="R78" s="94">
        <f>IFERROR(TBLData3[[#This Row],[7 Day EWMA]]/TBLData3[[#This Row],[28 Day EWMA]],"")</f>
        <v>3.2750665950482247</v>
      </c>
      <c r="S78" s="94">
        <f>AVERAGEIFS(TBLData3[Total Load],TBLData3[[Athlete ]],TBLData3[[#This Row],[Athlete ]],TBLData3[Date],"&lt;="&amp;TBLData3[[#This Row],[Date]],TBLData3[Date],"&gt;"&amp;TBLData3[[#This Row],[Date]]-7)</f>
        <v>373.75</v>
      </c>
      <c r="T78" s="94">
        <f t="array" ref="T78">IFERROR(_xlfn.STDEV.S(IF(TBLData3[[Athlete ]]=TBLData3[[#This Row],[Athlete ]],IF(TBLData3[Date]&lt;=TBLData3[[#This Row],[Date]],IF(TBLData3[Date]&gt;TBLData3[[#This Row],[Date]]-7,TBLData3[Total Load])))),"")</f>
        <v>493.24393897272915</v>
      </c>
      <c r="U78" s="95">
        <f>IFERROR(TBLData3[[#This Row],[7 Day avg Load]]/TBLData3[[#This Row],[7 Day SD]],"")</f>
        <v>0.75773865722182587</v>
      </c>
      <c r="V78" s="95">
        <f>IFERROR(TBLData3[[#This Row],[7 Day Rolling Average]]*TBLData3[[#This Row],[Monotony]],"")</f>
        <v>283.20482313665741</v>
      </c>
      <c r="W78" s="88"/>
      <c r="X78" s="88"/>
    </row>
    <row r="79" spans="1:24" x14ac:dyDescent="0.25">
      <c r="A79" s="58" t="str">
        <f t="shared" si="5"/>
        <v>Week 1</v>
      </c>
      <c r="B79" s="63">
        <v>43013</v>
      </c>
      <c r="C79" s="63" t="str">
        <f t="shared" si="6"/>
        <v>Thu</v>
      </c>
      <c r="D79" s="67" t="s">
        <v>198</v>
      </c>
      <c r="E79" s="61">
        <f>tblTL[[#This Row],[Total]]</f>
        <v>420</v>
      </c>
      <c r="F79" s="65">
        <f>AVERAGEIFS(TBLData3[Total Load],TBLData3[[Athlete ]],TBLData3[[#This Row],[Athlete ]],TBLData3[Date],"&lt;="&amp;TBLData3[[#This Row],[Date]],TBLData3[Date],"&gt;"&amp;TBLData3[[#This Row],[Date]]-7)</f>
        <v>202.5</v>
      </c>
      <c r="G79" s="65">
        <f>IFERROR(AVERAGEIFS(TBLData3[Total Load],TBLData3[[Athlete ]],TBLData3[[#This Row],[Athlete ]],TBLData3[Date],"&lt;="&amp;TBLData3[[#This Row],[Date]],TBLData3[Date],"&gt;"&amp;TBLData3[[#This Row],[Date]]-28),"")</f>
        <v>202.5</v>
      </c>
      <c r="H79" s="25">
        <f>SUMIFS(TBLData3[Total Load],TBLData3[[Athlete ]],TBLData3[[#This Row],[Athlete ]],TBLData3[Date],"&lt;="&amp;TBLData3[[#This Row],[Date]],TBLData3[Date],"&gt;"&amp;TBLData3[[#This Row],[Date]]-7)</f>
        <v>810</v>
      </c>
      <c r="I79" s="25">
        <f>IFERROR(SUMIFS(TBLData3[Total Load],TBLData3[[Athlete ]],TBLData3[[#This Row],[Athlete ]],TBLData3[Date],"&lt;="&amp;TBLData3[[#This Row],[Date]]-7,TBLData3[Date],"&gt;"&amp;TBLData3[[#This Row],[Date]]-14),"")</f>
        <v>0</v>
      </c>
      <c r="J79" s="25">
        <f>IFERROR(SUMIFS(TBLData3[Total Load],TBLData3[[Athlete ]],TBLData3[[#This Row],[Athlete ]],TBLData3[Date],"&lt;="&amp;TBLData3[[#This Row],[Date]]-14,TBLData3[Date],"&gt;"&amp;TBLData3[[#This Row],[Date]]-21),"")</f>
        <v>0</v>
      </c>
      <c r="K79" s="25">
        <f>IFERROR(SUMIFS(TBLData3[Total Load],TBLData3[[Athlete ]],TBLData3[[#This Row],[Athlete ]],TBLData3[Date],"&lt;="&amp;TBLData3[[#This Row],[Date]]-21,TBLData3[Date],"&gt;"&amp;TBLData3[[#This Row],[Date]]-28),"")</f>
        <v>0</v>
      </c>
      <c r="L79" s="25">
        <f>IFERROR(SUMIFS(TBLData3[Total Load],TBLData3[[Athlete ]],TBLData3[[#This Row],[Athlete ]],TBLData3[Date],"&lt;="&amp;TBLData3[[#This Row],[Date]]-28,TBLData3[Date],"&gt;"&amp;TBLData3[[#This Row],[Date]]-35),"")</f>
        <v>0</v>
      </c>
      <c r="M79" s="25">
        <f>IFERROR(AVERAGE(TBLData3[[#This Row],[Week -1 TL]:[Week -4 TL]]),"")</f>
        <v>0</v>
      </c>
      <c r="N79" s="93">
        <f>IFERROR(TBLData3[[#This Row],[7 Day Rolling Average]]/TBLData3[[#This Row],[28 Day Rolling Average]],"")</f>
        <v>1</v>
      </c>
      <c r="O79" s="94" t="str">
        <f>IFERROR(TBLData3[[#This Row],[Week 0 TL]]/TBLData3[[#This Row],[Week -1 TL]],"")</f>
        <v/>
      </c>
      <c r="P79" s="26">
        <f t="shared" si="3"/>
        <v>159.84375</v>
      </c>
      <c r="Q79" s="27">
        <f t="shared" si="4"/>
        <v>52.280126286440606</v>
      </c>
      <c r="R79" s="94">
        <f>IFERROR(TBLData3[[#This Row],[7 Day EWMA]]/TBLData3[[#This Row],[28 Day EWMA]],"")</f>
        <v>3.0574476642275661</v>
      </c>
      <c r="S79" s="94">
        <f>AVERAGEIFS(TBLData3[Total Load],TBLData3[[Athlete ]],TBLData3[[#This Row],[Athlete ]],TBLData3[Date],"&lt;="&amp;TBLData3[[#This Row],[Date]],TBLData3[Date],"&gt;"&amp;TBLData3[[#This Row],[Date]]-7)</f>
        <v>202.5</v>
      </c>
      <c r="T79" s="94">
        <f t="array" ref="T79">IFERROR(_xlfn.STDEV.S(IF(TBLData3[[Athlete ]]=TBLData3[[#This Row],[Athlete ]],IF(TBLData3[Date]&lt;=TBLData3[[#This Row],[Date]],IF(TBLData3[Date]&gt;TBLData3[[#This Row],[Date]]-7,TBLData3[Total Load])))),"")</f>
        <v>234.14738947936192</v>
      </c>
      <c r="U79" s="95">
        <f>IFERROR(TBLData3[[#This Row],[7 Day avg Load]]/TBLData3[[#This Row],[7 Day SD]],"")</f>
        <v>0.8648398790619386</v>
      </c>
      <c r="V79" s="95">
        <f>IFERROR(TBLData3[[#This Row],[7 Day Rolling Average]]*TBLData3[[#This Row],[Monotony]],"")</f>
        <v>175.13007551004256</v>
      </c>
      <c r="W79" s="88"/>
      <c r="X79" s="88"/>
    </row>
    <row r="80" spans="1:24" x14ac:dyDescent="0.25">
      <c r="A80" s="58" t="str">
        <f t="shared" si="5"/>
        <v>Week 1</v>
      </c>
      <c r="B80" s="63">
        <v>43013</v>
      </c>
      <c r="C80" s="63" t="str">
        <f t="shared" si="6"/>
        <v>Thu</v>
      </c>
      <c r="D80" s="67" t="s">
        <v>199</v>
      </c>
      <c r="E80" s="61">
        <f>tblTL[[#This Row],[Total]]</f>
        <v>0</v>
      </c>
      <c r="F80" s="65">
        <f>AVERAGEIFS(TBLData3[Total Load],TBLData3[[Athlete ]],TBLData3[[#This Row],[Athlete ]],TBLData3[Date],"&lt;="&amp;TBLData3[[#This Row],[Date]],TBLData3[Date],"&gt;"&amp;TBLData3[[#This Row],[Date]]-7)</f>
        <v>113.75</v>
      </c>
      <c r="G80" s="65">
        <f>IFERROR(AVERAGEIFS(TBLData3[Total Load],TBLData3[[Athlete ]],TBLData3[[#This Row],[Athlete ]],TBLData3[Date],"&lt;="&amp;TBLData3[[#This Row],[Date]],TBLData3[Date],"&gt;"&amp;TBLData3[[#This Row],[Date]]-28),"")</f>
        <v>113.75</v>
      </c>
      <c r="H80" s="25">
        <f>SUMIFS(TBLData3[Total Load],TBLData3[[Athlete ]],TBLData3[[#This Row],[Athlete ]],TBLData3[Date],"&lt;="&amp;TBLData3[[#This Row],[Date]],TBLData3[Date],"&gt;"&amp;TBLData3[[#This Row],[Date]]-7)</f>
        <v>455</v>
      </c>
      <c r="I80" s="25">
        <f>IFERROR(SUMIFS(TBLData3[Total Load],TBLData3[[Athlete ]],TBLData3[[#This Row],[Athlete ]],TBLData3[Date],"&lt;="&amp;TBLData3[[#This Row],[Date]]-7,TBLData3[Date],"&gt;"&amp;TBLData3[[#This Row],[Date]]-14),"")</f>
        <v>0</v>
      </c>
      <c r="J80" s="25">
        <f>IFERROR(SUMIFS(TBLData3[Total Load],TBLData3[[Athlete ]],TBLData3[[#This Row],[Athlete ]],TBLData3[Date],"&lt;="&amp;TBLData3[[#This Row],[Date]]-14,TBLData3[Date],"&gt;"&amp;TBLData3[[#This Row],[Date]]-21),"")</f>
        <v>0</v>
      </c>
      <c r="K80" s="25">
        <f>IFERROR(SUMIFS(TBLData3[Total Load],TBLData3[[Athlete ]],TBLData3[[#This Row],[Athlete ]],TBLData3[Date],"&lt;="&amp;TBLData3[[#This Row],[Date]]-21,TBLData3[Date],"&gt;"&amp;TBLData3[[#This Row],[Date]]-28),"")</f>
        <v>0</v>
      </c>
      <c r="L80" s="25">
        <f>IFERROR(SUMIFS(TBLData3[Total Load],TBLData3[[Athlete ]],TBLData3[[#This Row],[Athlete ]],TBLData3[Date],"&lt;="&amp;TBLData3[[#This Row],[Date]]-28,TBLData3[Date],"&gt;"&amp;TBLData3[[#This Row],[Date]]-35),"")</f>
        <v>0</v>
      </c>
      <c r="M80" s="25">
        <f>IFERROR(AVERAGE(TBLData3[[#This Row],[Week -1 TL]:[Week -4 TL]]),"")</f>
        <v>0</v>
      </c>
      <c r="N80" s="93">
        <f>IFERROR(TBLData3[[#This Row],[7 Day Rolling Average]]/TBLData3[[#This Row],[28 Day Rolling Average]],"")</f>
        <v>1</v>
      </c>
      <c r="O80" s="94" t="str">
        <f>IFERROR(TBLData3[[#This Row],[Week 0 TL]]/TBLData3[[#This Row],[Week -1 TL]],"")</f>
        <v/>
      </c>
      <c r="P80" s="26">
        <f t="shared" si="3"/>
        <v>63.984375</v>
      </c>
      <c r="Q80" s="27">
        <f t="shared" si="4"/>
        <v>27.200377219238181</v>
      </c>
      <c r="R80" s="94">
        <f>IFERROR(TBLData3[[#This Row],[7 Day EWMA]]/TBLData3[[#This Row],[28 Day EWMA]],"")</f>
        <v>2.3523341049382718</v>
      </c>
      <c r="S80" s="94">
        <f>AVERAGEIFS(TBLData3[Total Load],TBLData3[[Athlete ]],TBLData3[[#This Row],[Athlete ]],TBLData3[Date],"&lt;="&amp;TBLData3[[#This Row],[Date]],TBLData3[Date],"&gt;"&amp;TBLData3[[#This Row],[Date]]-7)</f>
        <v>113.75</v>
      </c>
      <c r="T80" s="94">
        <f t="array" ref="T80">IFERROR(_xlfn.STDEV.S(IF(TBLData3[[Athlete ]]=TBLData3[[#This Row],[Athlete ]],IF(TBLData3[Date]&lt;=TBLData3[[#This Row],[Date]],IF(TBLData3[Date]&gt;TBLData3[[#This Row],[Date]]-7,TBLData3[Total Load])))),"")</f>
        <v>227.5</v>
      </c>
      <c r="U80" s="95">
        <f>IFERROR(TBLData3[[#This Row],[7 Day avg Load]]/TBLData3[[#This Row],[7 Day SD]],"")</f>
        <v>0.5</v>
      </c>
      <c r="V80" s="95">
        <f>IFERROR(TBLData3[[#This Row],[7 Day Rolling Average]]*TBLData3[[#This Row],[Monotony]],"")</f>
        <v>56.875</v>
      </c>
      <c r="W80" s="88"/>
      <c r="X80" s="88"/>
    </row>
    <row r="81" spans="1:24" x14ac:dyDescent="0.25">
      <c r="A81" s="58" t="str">
        <f t="shared" si="5"/>
        <v>Week 1</v>
      </c>
      <c r="B81" s="63">
        <v>43013</v>
      </c>
      <c r="C81" s="63" t="str">
        <f t="shared" si="6"/>
        <v>Thu</v>
      </c>
      <c r="D81" s="66" t="s">
        <v>200</v>
      </c>
      <c r="E81" s="61">
        <f>tblTL[[#This Row],[Total]]</f>
        <v>0</v>
      </c>
      <c r="F81" s="65">
        <f>AVERAGEIFS(TBLData3[Total Load],TBLData3[[Athlete ]],TBLData3[[#This Row],[Athlete ]],TBLData3[Date],"&lt;="&amp;TBLData3[[#This Row],[Date]],TBLData3[Date],"&gt;"&amp;TBLData3[[#This Row],[Date]]-7)</f>
        <v>0</v>
      </c>
      <c r="G81" s="65">
        <f>IFERROR(AVERAGEIFS(TBLData3[Total Load],TBLData3[[Athlete ]],TBLData3[[#This Row],[Athlete ]],TBLData3[Date],"&lt;="&amp;TBLData3[[#This Row],[Date]],TBLData3[Date],"&gt;"&amp;TBLData3[[#This Row],[Date]]-28),"")</f>
        <v>0</v>
      </c>
      <c r="H81" s="25">
        <f>SUMIFS(TBLData3[Total Load],TBLData3[[Athlete ]],TBLData3[[#This Row],[Athlete ]],TBLData3[Date],"&lt;="&amp;TBLData3[[#This Row],[Date]],TBLData3[Date],"&gt;"&amp;TBLData3[[#This Row],[Date]]-7)</f>
        <v>0</v>
      </c>
      <c r="I81" s="25">
        <f>IFERROR(SUMIFS(TBLData3[Total Load],TBLData3[[Athlete ]],TBLData3[[#This Row],[Athlete ]],TBLData3[Date],"&lt;="&amp;TBLData3[[#This Row],[Date]]-7,TBLData3[Date],"&gt;"&amp;TBLData3[[#This Row],[Date]]-14),"")</f>
        <v>0</v>
      </c>
      <c r="J81" s="25">
        <f>IFERROR(SUMIFS(TBLData3[Total Load],TBLData3[[Athlete ]],TBLData3[[#This Row],[Athlete ]],TBLData3[Date],"&lt;="&amp;TBLData3[[#This Row],[Date]]-14,TBLData3[Date],"&gt;"&amp;TBLData3[[#This Row],[Date]]-21),"")</f>
        <v>0</v>
      </c>
      <c r="K81" s="25">
        <f>IFERROR(SUMIFS(TBLData3[Total Load],TBLData3[[Athlete ]],TBLData3[[#This Row],[Athlete ]],TBLData3[Date],"&lt;="&amp;TBLData3[[#This Row],[Date]]-21,TBLData3[Date],"&gt;"&amp;TBLData3[[#This Row],[Date]]-28),"")</f>
        <v>0</v>
      </c>
      <c r="L81" s="25">
        <f>IFERROR(SUMIFS(TBLData3[Total Load],TBLData3[[Athlete ]],TBLData3[[#This Row],[Athlete ]],TBLData3[Date],"&lt;="&amp;TBLData3[[#This Row],[Date]]-28,TBLData3[Date],"&gt;"&amp;TBLData3[[#This Row],[Date]]-35),"")</f>
        <v>0</v>
      </c>
      <c r="M81" s="25">
        <f>IFERROR(AVERAGE(TBLData3[[#This Row],[Week -1 TL]:[Week -4 TL]]),"")</f>
        <v>0</v>
      </c>
      <c r="N81" s="93" t="str">
        <f>IFERROR(TBLData3[[#This Row],[7 Day Rolling Average]]/TBLData3[[#This Row],[28 Day Rolling Average]],"")</f>
        <v/>
      </c>
      <c r="O81" s="94" t="str">
        <f>IFERROR(TBLData3[[#This Row],[Week 0 TL]]/TBLData3[[#This Row],[Week -1 TL]],"")</f>
        <v/>
      </c>
      <c r="P81" s="26">
        <f t="shared" si="3"/>
        <v>0</v>
      </c>
      <c r="Q81" s="27">
        <f t="shared" si="4"/>
        <v>0</v>
      </c>
      <c r="R81" s="94" t="str">
        <f>IFERROR(TBLData3[[#This Row],[7 Day EWMA]]/TBLData3[[#This Row],[28 Day EWMA]],"")</f>
        <v/>
      </c>
      <c r="S81" s="94">
        <f>AVERAGEIFS(TBLData3[Total Load],TBLData3[[Athlete ]],TBLData3[[#This Row],[Athlete ]],TBLData3[Date],"&lt;="&amp;TBLData3[[#This Row],[Date]],TBLData3[Date],"&gt;"&amp;TBLData3[[#This Row],[Date]]-7)</f>
        <v>0</v>
      </c>
      <c r="T81" s="94">
        <f t="array" ref="T81">IFERROR(_xlfn.STDEV.S(IF(TBLData3[[Athlete ]]=TBLData3[[#This Row],[Athlete ]],IF(TBLData3[Date]&lt;=TBLData3[[#This Row],[Date]],IF(TBLData3[Date]&gt;TBLData3[[#This Row],[Date]]-7,TBLData3[Total Load])))),"")</f>
        <v>0</v>
      </c>
      <c r="U81" s="95" t="str">
        <f>IFERROR(TBLData3[[#This Row],[7 Day avg Load]]/TBLData3[[#This Row],[7 Day SD]],"")</f>
        <v/>
      </c>
      <c r="V81" s="95" t="str">
        <f>IFERROR(TBLData3[[#This Row],[7 Day Rolling Average]]*TBLData3[[#This Row],[Monotony]],"")</f>
        <v/>
      </c>
      <c r="W81" s="88"/>
      <c r="X81" s="88"/>
    </row>
    <row r="82" spans="1:24" x14ac:dyDescent="0.25">
      <c r="A82" s="58" t="str">
        <f t="shared" si="5"/>
        <v>Week 1</v>
      </c>
      <c r="B82" s="63">
        <v>43013</v>
      </c>
      <c r="C82" s="63" t="str">
        <f t="shared" si="6"/>
        <v>Thu</v>
      </c>
      <c r="D82" s="67" t="s">
        <v>201</v>
      </c>
      <c r="E82" s="61">
        <f>tblTL[[#This Row],[Total]]</f>
        <v>1120</v>
      </c>
      <c r="F82" s="65">
        <f>AVERAGEIFS(TBLData3[Total Load],TBLData3[[Athlete ]],TBLData3[[#This Row],[Athlete ]],TBLData3[Date],"&lt;="&amp;TBLData3[[#This Row],[Date]],TBLData3[Date],"&gt;"&amp;TBLData3[[#This Row],[Date]]-7)</f>
        <v>393.75</v>
      </c>
      <c r="G82" s="65">
        <f>IFERROR(AVERAGEIFS(TBLData3[Total Load],TBLData3[[Athlete ]],TBLData3[[#This Row],[Athlete ]],TBLData3[Date],"&lt;="&amp;TBLData3[[#This Row],[Date]],TBLData3[Date],"&gt;"&amp;TBLData3[[#This Row],[Date]]-28),"")</f>
        <v>393.75</v>
      </c>
      <c r="H82" s="25">
        <f>SUMIFS(TBLData3[Total Load],TBLData3[[Athlete ]],TBLData3[[#This Row],[Athlete ]],TBLData3[Date],"&lt;="&amp;TBLData3[[#This Row],[Date]],TBLData3[Date],"&gt;"&amp;TBLData3[[#This Row],[Date]]-7)</f>
        <v>1575</v>
      </c>
      <c r="I82" s="25">
        <f>IFERROR(SUMIFS(TBLData3[Total Load],TBLData3[[Athlete ]],TBLData3[[#This Row],[Athlete ]],TBLData3[Date],"&lt;="&amp;TBLData3[[#This Row],[Date]]-7,TBLData3[Date],"&gt;"&amp;TBLData3[[#This Row],[Date]]-14),"")</f>
        <v>0</v>
      </c>
      <c r="J82" s="25">
        <f>IFERROR(SUMIFS(TBLData3[Total Load],TBLData3[[Athlete ]],TBLData3[[#This Row],[Athlete ]],TBLData3[Date],"&lt;="&amp;TBLData3[[#This Row],[Date]]-14,TBLData3[Date],"&gt;"&amp;TBLData3[[#This Row],[Date]]-21),"")</f>
        <v>0</v>
      </c>
      <c r="K82" s="25">
        <f>IFERROR(SUMIFS(TBLData3[Total Load],TBLData3[[Athlete ]],TBLData3[[#This Row],[Athlete ]],TBLData3[Date],"&lt;="&amp;TBLData3[[#This Row],[Date]]-21,TBLData3[Date],"&gt;"&amp;TBLData3[[#This Row],[Date]]-28),"")</f>
        <v>0</v>
      </c>
      <c r="L82" s="25">
        <f>IFERROR(SUMIFS(TBLData3[Total Load],TBLData3[[Athlete ]],TBLData3[[#This Row],[Athlete ]],TBLData3[Date],"&lt;="&amp;TBLData3[[#This Row],[Date]]-28,TBLData3[Date],"&gt;"&amp;TBLData3[[#This Row],[Date]]-35),"")</f>
        <v>0</v>
      </c>
      <c r="M82" s="25">
        <f>IFERROR(AVERAGE(TBLData3[[#This Row],[Week -1 TL]:[Week -4 TL]]),"")</f>
        <v>0</v>
      </c>
      <c r="N82" s="93">
        <f>IFERROR(TBLData3[[#This Row],[7 Day Rolling Average]]/TBLData3[[#This Row],[28 Day Rolling Average]],"")</f>
        <v>1</v>
      </c>
      <c r="O82" s="94" t="str">
        <f>IFERROR(TBLData3[[#This Row],[Week 0 TL]]/TBLData3[[#This Row],[Week -1 TL]],"")</f>
        <v/>
      </c>
      <c r="P82" s="26">
        <f t="shared" si="3"/>
        <v>343.984375</v>
      </c>
      <c r="Q82" s="27">
        <f t="shared" si="4"/>
        <v>104.441756529583</v>
      </c>
      <c r="R82" s="94">
        <f>IFERROR(TBLData3[[#This Row],[7 Day EWMA]]/TBLData3[[#This Row],[28 Day EWMA]],"")</f>
        <v>3.2935521809475392</v>
      </c>
      <c r="S82" s="94">
        <f>AVERAGEIFS(TBLData3[Total Load],TBLData3[[Athlete ]],TBLData3[[#This Row],[Athlete ]],TBLData3[Date],"&lt;="&amp;TBLData3[[#This Row],[Date]],TBLData3[Date],"&gt;"&amp;TBLData3[[#This Row],[Date]]-7)</f>
        <v>393.75</v>
      </c>
      <c r="T82" s="94">
        <f t="array" ref="T82">IFERROR(_xlfn.STDEV.S(IF(TBLData3[[Athlete ]]=TBLData3[[#This Row],[Athlete ]],IF(TBLData3[Date]&lt;=TBLData3[[#This Row],[Date]],IF(TBLData3[Date]&gt;TBLData3[[#This Row],[Date]]-7,TBLData3[Total Load])))),"")</f>
        <v>529.54973011669711</v>
      </c>
      <c r="U82" s="95">
        <f>IFERROR(TBLData3[[#This Row],[7 Day avg Load]]/TBLData3[[#This Row],[7 Day SD]],"")</f>
        <v>0.7435562282568422</v>
      </c>
      <c r="V82" s="95">
        <f>IFERROR(TBLData3[[#This Row],[7 Day Rolling Average]]*TBLData3[[#This Row],[Monotony]],"")</f>
        <v>292.77526487613164</v>
      </c>
      <c r="W82" s="88"/>
      <c r="X82" s="88"/>
    </row>
    <row r="83" spans="1:24" x14ac:dyDescent="0.25">
      <c r="A83" s="58" t="str">
        <f t="shared" si="5"/>
        <v>Week 1</v>
      </c>
      <c r="B83" s="63">
        <v>43013</v>
      </c>
      <c r="C83" s="63" t="str">
        <f t="shared" si="6"/>
        <v>Thu</v>
      </c>
      <c r="D83" s="67" t="s">
        <v>202</v>
      </c>
      <c r="E83" s="61">
        <f>tblTL[[#This Row],[Total]]</f>
        <v>0</v>
      </c>
      <c r="F83" s="65">
        <f>AVERAGEIFS(TBLData3[Total Load],TBLData3[[Athlete ]],TBLData3[[#This Row],[Athlete ]],TBLData3[Date],"&lt;="&amp;TBLData3[[#This Row],[Date]],TBLData3[Date],"&gt;"&amp;TBLData3[[#This Row],[Date]]-7)</f>
        <v>0</v>
      </c>
      <c r="G83" s="65">
        <f>IFERROR(AVERAGEIFS(TBLData3[Total Load],TBLData3[[Athlete ]],TBLData3[[#This Row],[Athlete ]],TBLData3[Date],"&lt;="&amp;TBLData3[[#This Row],[Date]],TBLData3[Date],"&gt;"&amp;TBLData3[[#This Row],[Date]]-28),"")</f>
        <v>0</v>
      </c>
      <c r="H83" s="25">
        <f>SUMIFS(TBLData3[Total Load],TBLData3[[Athlete ]],TBLData3[[#This Row],[Athlete ]],TBLData3[Date],"&lt;="&amp;TBLData3[[#This Row],[Date]],TBLData3[Date],"&gt;"&amp;TBLData3[[#This Row],[Date]]-7)</f>
        <v>0</v>
      </c>
      <c r="I83" s="25">
        <f>IFERROR(SUMIFS(TBLData3[Total Load],TBLData3[[Athlete ]],TBLData3[[#This Row],[Athlete ]],TBLData3[Date],"&lt;="&amp;TBLData3[[#This Row],[Date]]-7,TBLData3[Date],"&gt;"&amp;TBLData3[[#This Row],[Date]]-14),"")</f>
        <v>0</v>
      </c>
      <c r="J83" s="25">
        <f>IFERROR(SUMIFS(TBLData3[Total Load],TBLData3[[Athlete ]],TBLData3[[#This Row],[Athlete ]],TBLData3[Date],"&lt;="&amp;TBLData3[[#This Row],[Date]]-14,TBLData3[Date],"&gt;"&amp;TBLData3[[#This Row],[Date]]-21),"")</f>
        <v>0</v>
      </c>
      <c r="K83" s="25">
        <f>IFERROR(SUMIFS(TBLData3[Total Load],TBLData3[[Athlete ]],TBLData3[[#This Row],[Athlete ]],TBLData3[Date],"&lt;="&amp;TBLData3[[#This Row],[Date]]-21,TBLData3[Date],"&gt;"&amp;TBLData3[[#This Row],[Date]]-28),"")</f>
        <v>0</v>
      </c>
      <c r="L83" s="25">
        <f>IFERROR(SUMIFS(TBLData3[Total Load],TBLData3[[Athlete ]],TBLData3[[#This Row],[Athlete ]],TBLData3[Date],"&lt;="&amp;TBLData3[[#This Row],[Date]]-28,TBLData3[Date],"&gt;"&amp;TBLData3[[#This Row],[Date]]-35),"")</f>
        <v>0</v>
      </c>
      <c r="M83" s="25">
        <f>IFERROR(AVERAGE(TBLData3[[#This Row],[Week -1 TL]:[Week -4 TL]]),"")</f>
        <v>0</v>
      </c>
      <c r="N83" s="93" t="str">
        <f>IFERROR(TBLData3[[#This Row],[7 Day Rolling Average]]/TBLData3[[#This Row],[28 Day Rolling Average]],"")</f>
        <v/>
      </c>
      <c r="O83" s="94" t="str">
        <f>IFERROR(TBLData3[[#This Row],[Week 0 TL]]/TBLData3[[#This Row],[Week -1 TL]],"")</f>
        <v/>
      </c>
      <c r="P83" s="26">
        <f t="shared" si="3"/>
        <v>0</v>
      </c>
      <c r="Q83" s="27">
        <f t="shared" si="4"/>
        <v>0</v>
      </c>
      <c r="R83" s="94" t="str">
        <f>IFERROR(TBLData3[[#This Row],[7 Day EWMA]]/TBLData3[[#This Row],[28 Day EWMA]],"")</f>
        <v/>
      </c>
      <c r="S83" s="94">
        <f>AVERAGEIFS(TBLData3[Total Load],TBLData3[[Athlete ]],TBLData3[[#This Row],[Athlete ]],TBLData3[Date],"&lt;="&amp;TBLData3[[#This Row],[Date]],TBLData3[Date],"&gt;"&amp;TBLData3[[#This Row],[Date]]-7)</f>
        <v>0</v>
      </c>
      <c r="T83" s="94">
        <f t="array" ref="T83">IFERROR(_xlfn.STDEV.S(IF(TBLData3[[Athlete ]]=TBLData3[[#This Row],[Athlete ]],IF(TBLData3[Date]&lt;=TBLData3[[#This Row],[Date]],IF(TBLData3[Date]&gt;TBLData3[[#This Row],[Date]]-7,TBLData3[Total Load])))),"")</f>
        <v>0</v>
      </c>
      <c r="U83" s="95" t="str">
        <f>IFERROR(TBLData3[[#This Row],[7 Day avg Load]]/TBLData3[[#This Row],[7 Day SD]],"")</f>
        <v/>
      </c>
      <c r="V83" s="95" t="str">
        <f>IFERROR(TBLData3[[#This Row],[7 Day Rolling Average]]*TBLData3[[#This Row],[Monotony]],"")</f>
        <v/>
      </c>
      <c r="W83" s="88"/>
      <c r="X83" s="88"/>
    </row>
    <row r="84" spans="1:24" x14ac:dyDescent="0.25">
      <c r="A84" s="58" t="str">
        <f t="shared" si="5"/>
        <v>Week 1</v>
      </c>
      <c r="B84" s="63">
        <v>43013</v>
      </c>
      <c r="C84" s="63" t="str">
        <f t="shared" si="6"/>
        <v>Thu</v>
      </c>
      <c r="D84" s="66" t="s">
        <v>203</v>
      </c>
      <c r="E84" s="61">
        <f>tblTL[[#This Row],[Total]]</f>
        <v>960</v>
      </c>
      <c r="F84" s="65">
        <f>AVERAGEIFS(TBLData3[Total Load],TBLData3[[Athlete ]],TBLData3[[#This Row],[Athlete ]],TBLData3[Date],"&lt;="&amp;TBLData3[[#This Row],[Date]],TBLData3[Date],"&gt;"&amp;TBLData3[[#This Row],[Date]]-7)</f>
        <v>370</v>
      </c>
      <c r="G84" s="65">
        <f>IFERROR(AVERAGEIFS(TBLData3[Total Load],TBLData3[[Athlete ]],TBLData3[[#This Row],[Athlete ]],TBLData3[Date],"&lt;="&amp;TBLData3[[#This Row],[Date]],TBLData3[Date],"&gt;"&amp;TBLData3[[#This Row],[Date]]-28),"")</f>
        <v>370</v>
      </c>
      <c r="H84" s="25">
        <f>SUMIFS(TBLData3[Total Load],TBLData3[[Athlete ]],TBLData3[[#This Row],[Athlete ]],TBLData3[Date],"&lt;="&amp;TBLData3[[#This Row],[Date]],TBLData3[Date],"&gt;"&amp;TBLData3[[#This Row],[Date]]-7)</f>
        <v>1480</v>
      </c>
      <c r="I84" s="25">
        <f>IFERROR(SUMIFS(TBLData3[Total Load],TBLData3[[Athlete ]],TBLData3[[#This Row],[Athlete ]],TBLData3[Date],"&lt;="&amp;TBLData3[[#This Row],[Date]]-7,TBLData3[Date],"&gt;"&amp;TBLData3[[#This Row],[Date]]-14),"")</f>
        <v>0</v>
      </c>
      <c r="J84" s="25">
        <f>IFERROR(SUMIFS(TBLData3[Total Load],TBLData3[[Athlete ]],TBLData3[[#This Row],[Athlete ]],TBLData3[Date],"&lt;="&amp;TBLData3[[#This Row],[Date]]-14,TBLData3[Date],"&gt;"&amp;TBLData3[[#This Row],[Date]]-21),"")</f>
        <v>0</v>
      </c>
      <c r="K84" s="25">
        <f>IFERROR(SUMIFS(TBLData3[Total Load],TBLData3[[Athlete ]],TBLData3[[#This Row],[Athlete ]],TBLData3[Date],"&lt;="&amp;TBLData3[[#This Row],[Date]]-21,TBLData3[Date],"&gt;"&amp;TBLData3[[#This Row],[Date]]-28),"")</f>
        <v>0</v>
      </c>
      <c r="L84" s="25">
        <f>IFERROR(SUMIFS(TBLData3[Total Load],TBLData3[[Athlete ]],TBLData3[[#This Row],[Athlete ]],TBLData3[Date],"&lt;="&amp;TBLData3[[#This Row],[Date]]-28,TBLData3[Date],"&gt;"&amp;TBLData3[[#This Row],[Date]]-35),"")</f>
        <v>0</v>
      </c>
      <c r="M84" s="25">
        <f>IFERROR(AVERAGE(TBLData3[[#This Row],[Week -1 TL]:[Week -4 TL]]),"")</f>
        <v>0</v>
      </c>
      <c r="N84" s="93">
        <f>IFERROR(TBLData3[[#This Row],[7 Day Rolling Average]]/TBLData3[[#This Row],[28 Day Rolling Average]],"")</f>
        <v>1</v>
      </c>
      <c r="O84" s="94" t="str">
        <f>IFERROR(TBLData3[[#This Row],[Week 0 TL]]/TBLData3[[#This Row],[Week -1 TL]],"")</f>
        <v/>
      </c>
      <c r="P84" s="26">
        <f t="shared" si="3"/>
        <v>313.125</v>
      </c>
      <c r="Q84" s="27">
        <f t="shared" si="4"/>
        <v>97.293041945139208</v>
      </c>
      <c r="R84" s="94">
        <f>IFERROR(TBLData3[[#This Row],[7 Day EWMA]]/TBLData3[[#This Row],[28 Day EWMA]],"")</f>
        <v>3.2183699238899561</v>
      </c>
      <c r="S84" s="94">
        <f>AVERAGEIFS(TBLData3[Total Load],TBLData3[[Athlete ]],TBLData3[[#This Row],[Athlete ]],TBLData3[Date],"&lt;="&amp;TBLData3[[#This Row],[Date]],TBLData3[Date],"&gt;"&amp;TBLData3[[#This Row],[Date]]-7)</f>
        <v>370</v>
      </c>
      <c r="T84" s="94">
        <f t="array" ref="T84">IFERROR(_xlfn.STDEV.S(IF(TBLData3[[Athlete ]]=TBLData3[[#This Row],[Athlete ]],IF(TBLData3[Date]&lt;=TBLData3[[#This Row],[Date]],IF(TBLData3[Date]&gt;TBLData3[[#This Row],[Date]]-7,TBLData3[Total Load])))),"")</f>
        <v>463.46520905025869</v>
      </c>
      <c r="U84" s="95">
        <f>IFERROR(TBLData3[[#This Row],[7 Day avg Load]]/TBLData3[[#This Row],[7 Day SD]],"")</f>
        <v>0.79833392620389065</v>
      </c>
      <c r="V84" s="95">
        <f>IFERROR(TBLData3[[#This Row],[7 Day Rolling Average]]*TBLData3[[#This Row],[Monotony]],"")</f>
        <v>295.38355269543956</v>
      </c>
      <c r="W84" s="88"/>
      <c r="X84" s="88"/>
    </row>
    <row r="85" spans="1:24" x14ac:dyDescent="0.25">
      <c r="A85" s="58" t="str">
        <f t="shared" si="5"/>
        <v>Week 1</v>
      </c>
      <c r="B85" s="63">
        <v>43013</v>
      </c>
      <c r="C85" s="63" t="str">
        <f t="shared" si="6"/>
        <v>Thu</v>
      </c>
      <c r="D85" s="66" t="s">
        <v>204</v>
      </c>
      <c r="E85" s="61">
        <f>tblTL[[#This Row],[Total]]</f>
        <v>420</v>
      </c>
      <c r="F85" s="65">
        <f>AVERAGEIFS(TBLData3[Total Load],TBLData3[[Athlete ]],TBLData3[[#This Row],[Athlete ]],TBLData3[Date],"&lt;="&amp;TBLData3[[#This Row],[Date]],TBLData3[Date],"&gt;"&amp;TBLData3[[#This Row],[Date]]-7)</f>
        <v>218.75</v>
      </c>
      <c r="G85" s="65">
        <f>IFERROR(AVERAGEIFS(TBLData3[Total Load],TBLData3[[Athlete ]],TBLData3[[#This Row],[Athlete ]],TBLData3[Date],"&lt;="&amp;TBLData3[[#This Row],[Date]],TBLData3[Date],"&gt;"&amp;TBLData3[[#This Row],[Date]]-28),"")</f>
        <v>218.75</v>
      </c>
      <c r="H85" s="25">
        <f>SUMIFS(TBLData3[Total Load],TBLData3[[Athlete ]],TBLData3[[#This Row],[Athlete ]],TBLData3[Date],"&lt;="&amp;TBLData3[[#This Row],[Date]],TBLData3[Date],"&gt;"&amp;TBLData3[[#This Row],[Date]]-7)</f>
        <v>875</v>
      </c>
      <c r="I85" s="25">
        <f>IFERROR(SUMIFS(TBLData3[Total Load],TBLData3[[Athlete ]],TBLData3[[#This Row],[Athlete ]],TBLData3[Date],"&lt;="&amp;TBLData3[[#This Row],[Date]]-7,TBLData3[Date],"&gt;"&amp;TBLData3[[#This Row],[Date]]-14),"")</f>
        <v>0</v>
      </c>
      <c r="J85" s="25">
        <f>IFERROR(SUMIFS(TBLData3[Total Load],TBLData3[[Athlete ]],TBLData3[[#This Row],[Athlete ]],TBLData3[Date],"&lt;="&amp;TBLData3[[#This Row],[Date]]-14,TBLData3[Date],"&gt;"&amp;TBLData3[[#This Row],[Date]]-21),"")</f>
        <v>0</v>
      </c>
      <c r="K85" s="25">
        <f>IFERROR(SUMIFS(TBLData3[Total Load],TBLData3[[Athlete ]],TBLData3[[#This Row],[Athlete ]],TBLData3[Date],"&lt;="&amp;TBLData3[[#This Row],[Date]]-21,TBLData3[Date],"&gt;"&amp;TBLData3[[#This Row],[Date]]-28),"")</f>
        <v>0</v>
      </c>
      <c r="L85" s="25">
        <f>IFERROR(SUMIFS(TBLData3[Total Load],TBLData3[[Athlete ]],TBLData3[[#This Row],[Athlete ]],TBLData3[Date],"&lt;="&amp;TBLData3[[#This Row],[Date]]-28,TBLData3[Date],"&gt;"&amp;TBLData3[[#This Row],[Date]]-35),"")</f>
        <v>0</v>
      </c>
      <c r="M85" s="25">
        <f>IFERROR(AVERAGE(TBLData3[[#This Row],[Week -1 TL]:[Week -4 TL]]),"")</f>
        <v>0</v>
      </c>
      <c r="N85" s="93">
        <f>IFERROR(TBLData3[[#This Row],[7 Day Rolling Average]]/TBLData3[[#This Row],[28 Day Rolling Average]],"")</f>
        <v>1</v>
      </c>
      <c r="O85" s="94" t="str">
        <f>IFERROR(TBLData3[[#This Row],[Week 0 TL]]/TBLData3[[#This Row],[Week -1 TL]],"")</f>
        <v/>
      </c>
      <c r="P85" s="26">
        <f t="shared" si="3"/>
        <v>168.984375</v>
      </c>
      <c r="Q85" s="27">
        <f t="shared" si="4"/>
        <v>56.165894460617494</v>
      </c>
      <c r="R85" s="94">
        <f>IFERROR(TBLData3[[#This Row],[7 Day EWMA]]/TBLData3[[#This Row],[28 Day EWMA]],"")</f>
        <v>3.0086652518013182</v>
      </c>
      <c r="S85" s="94">
        <f>AVERAGEIFS(TBLData3[Total Load],TBLData3[[Athlete ]],TBLData3[[#This Row],[Athlete ]],TBLData3[Date],"&lt;="&amp;TBLData3[[#This Row],[Date]],TBLData3[Date],"&gt;"&amp;TBLData3[[#This Row],[Date]]-7)</f>
        <v>218.75</v>
      </c>
      <c r="T85" s="94">
        <f t="array" ref="T85">IFERROR(_xlfn.STDEV.S(IF(TBLData3[[Athlete ]]=TBLData3[[#This Row],[Athlete ]],IF(TBLData3[Date]&lt;=TBLData3[[#This Row],[Date]],IF(TBLData3[Date]&gt;TBLData3[[#This Row],[Date]]-7,TBLData3[Total Load])))),"")</f>
        <v>252.99456515901682</v>
      </c>
      <c r="U85" s="95">
        <f>IFERROR(TBLData3[[#This Row],[7 Day avg Load]]/TBLData3[[#This Row],[7 Day SD]],"")</f>
        <v>0.86464307983259325</v>
      </c>
      <c r="V85" s="95">
        <f>IFERROR(TBLData3[[#This Row],[7 Day Rolling Average]]*TBLData3[[#This Row],[Monotony]],"")</f>
        <v>189.14067371337978</v>
      </c>
      <c r="W85" s="88"/>
      <c r="X85" s="88"/>
    </row>
    <row r="86" spans="1:24" x14ac:dyDescent="0.25">
      <c r="A86" s="58" t="str">
        <f t="shared" si="5"/>
        <v>Week 1</v>
      </c>
      <c r="B86" s="63">
        <v>43013</v>
      </c>
      <c r="C86" s="63" t="str">
        <f t="shared" si="6"/>
        <v>Thu</v>
      </c>
      <c r="D86" s="64" t="s">
        <v>205</v>
      </c>
      <c r="E86" s="61">
        <f>tblTL[[#This Row],[Total]]</f>
        <v>0</v>
      </c>
      <c r="F86" s="65">
        <f>AVERAGEIFS(TBLData3[Total Load],TBLData3[[Athlete ]],TBLData3[[#This Row],[Athlete ]],TBLData3[Date],"&lt;="&amp;TBLData3[[#This Row],[Date]],TBLData3[Date],"&gt;"&amp;TBLData3[[#This Row],[Date]]-7)</f>
        <v>0</v>
      </c>
      <c r="G86" s="65">
        <f>IFERROR(AVERAGEIFS(TBLData3[Total Load],TBLData3[[Athlete ]],TBLData3[[#This Row],[Athlete ]],TBLData3[Date],"&lt;="&amp;TBLData3[[#This Row],[Date]],TBLData3[Date],"&gt;"&amp;TBLData3[[#This Row],[Date]]-28),"")</f>
        <v>0</v>
      </c>
      <c r="H86" s="25">
        <f>SUMIFS(TBLData3[Total Load],TBLData3[[Athlete ]],TBLData3[[#This Row],[Athlete ]],TBLData3[Date],"&lt;="&amp;TBLData3[[#This Row],[Date]],TBLData3[Date],"&gt;"&amp;TBLData3[[#This Row],[Date]]-7)</f>
        <v>0</v>
      </c>
      <c r="I86" s="25">
        <f>IFERROR(SUMIFS(TBLData3[Total Load],TBLData3[[Athlete ]],TBLData3[[#This Row],[Athlete ]],TBLData3[Date],"&lt;="&amp;TBLData3[[#This Row],[Date]]-7,TBLData3[Date],"&gt;"&amp;TBLData3[[#This Row],[Date]]-14),"")</f>
        <v>0</v>
      </c>
      <c r="J86" s="25">
        <f>IFERROR(SUMIFS(TBLData3[Total Load],TBLData3[[Athlete ]],TBLData3[[#This Row],[Athlete ]],TBLData3[Date],"&lt;="&amp;TBLData3[[#This Row],[Date]]-14,TBLData3[Date],"&gt;"&amp;TBLData3[[#This Row],[Date]]-21),"")</f>
        <v>0</v>
      </c>
      <c r="K86" s="25">
        <f>IFERROR(SUMIFS(TBLData3[Total Load],TBLData3[[Athlete ]],TBLData3[[#This Row],[Athlete ]],TBLData3[Date],"&lt;="&amp;TBLData3[[#This Row],[Date]]-21,TBLData3[Date],"&gt;"&amp;TBLData3[[#This Row],[Date]]-28),"")</f>
        <v>0</v>
      </c>
      <c r="L86" s="25">
        <f>IFERROR(SUMIFS(TBLData3[Total Load],TBLData3[[Athlete ]],TBLData3[[#This Row],[Athlete ]],TBLData3[Date],"&lt;="&amp;TBLData3[[#This Row],[Date]]-28,TBLData3[Date],"&gt;"&amp;TBLData3[[#This Row],[Date]]-35),"")</f>
        <v>0</v>
      </c>
      <c r="M86" s="25">
        <f>IFERROR(AVERAGE(TBLData3[[#This Row],[Week -1 TL]:[Week -4 TL]]),"")</f>
        <v>0</v>
      </c>
      <c r="N86" s="93" t="str">
        <f>IFERROR(TBLData3[[#This Row],[7 Day Rolling Average]]/TBLData3[[#This Row],[28 Day Rolling Average]],"")</f>
        <v/>
      </c>
      <c r="O86" s="94" t="str">
        <f>IFERROR(TBLData3[[#This Row],[Week 0 TL]]/TBLData3[[#This Row],[Week -1 TL]],"")</f>
        <v/>
      </c>
      <c r="P86" s="26">
        <f t="shared" si="3"/>
        <v>0</v>
      </c>
      <c r="Q86" s="27">
        <f t="shared" si="4"/>
        <v>0</v>
      </c>
      <c r="R86" s="94" t="str">
        <f>IFERROR(TBLData3[[#This Row],[7 Day EWMA]]/TBLData3[[#This Row],[28 Day EWMA]],"")</f>
        <v/>
      </c>
      <c r="S86" s="94">
        <f>AVERAGEIFS(TBLData3[Total Load],TBLData3[[Athlete ]],TBLData3[[#This Row],[Athlete ]],TBLData3[Date],"&lt;="&amp;TBLData3[[#This Row],[Date]],TBLData3[Date],"&gt;"&amp;TBLData3[[#This Row],[Date]]-7)</f>
        <v>0</v>
      </c>
      <c r="T86" s="94">
        <f t="array" ref="T86">IFERROR(_xlfn.STDEV.S(IF(TBLData3[[Athlete ]]=TBLData3[[#This Row],[Athlete ]],IF(TBLData3[Date]&lt;=TBLData3[[#This Row],[Date]],IF(TBLData3[Date]&gt;TBLData3[[#This Row],[Date]]-7,TBLData3[Total Load])))),"")</f>
        <v>0</v>
      </c>
      <c r="U86" s="95" t="str">
        <f>IFERROR(TBLData3[[#This Row],[7 Day avg Load]]/TBLData3[[#This Row],[7 Day SD]],"")</f>
        <v/>
      </c>
      <c r="V86" s="95" t="str">
        <f>IFERROR(TBLData3[[#This Row],[7 Day Rolling Average]]*TBLData3[[#This Row],[Monotony]],"")</f>
        <v/>
      </c>
      <c r="W86" s="88"/>
      <c r="X86" s="88"/>
    </row>
    <row r="87" spans="1:24" x14ac:dyDescent="0.25">
      <c r="A87" s="58" t="str">
        <f t="shared" si="5"/>
        <v>Week 1</v>
      </c>
      <c r="B87" s="63">
        <v>43013</v>
      </c>
      <c r="C87" s="63" t="str">
        <f t="shared" si="6"/>
        <v>Thu</v>
      </c>
      <c r="D87" s="64" t="s">
        <v>206</v>
      </c>
      <c r="E87" s="61">
        <f>tblTL[[#This Row],[Total]]</f>
        <v>900</v>
      </c>
      <c r="F87" s="65">
        <f>AVERAGEIFS(TBLData3[Total Load],TBLData3[[Athlete ]],TBLData3[[#This Row],[Athlete ]],TBLData3[Date],"&lt;="&amp;TBLData3[[#This Row],[Date]],TBLData3[Date],"&gt;"&amp;TBLData3[[#This Row],[Date]]-7)</f>
        <v>225</v>
      </c>
      <c r="G87" s="65">
        <f>IFERROR(AVERAGEIFS(TBLData3[Total Load],TBLData3[[Athlete ]],TBLData3[[#This Row],[Athlete ]],TBLData3[Date],"&lt;="&amp;TBLData3[[#This Row],[Date]],TBLData3[Date],"&gt;"&amp;TBLData3[[#This Row],[Date]]-28),"")</f>
        <v>225</v>
      </c>
      <c r="H87" s="25">
        <f>SUMIFS(TBLData3[Total Load],TBLData3[[Athlete ]],TBLData3[[#This Row],[Athlete ]],TBLData3[Date],"&lt;="&amp;TBLData3[[#This Row],[Date]],TBLData3[Date],"&gt;"&amp;TBLData3[[#This Row],[Date]]-7)</f>
        <v>900</v>
      </c>
      <c r="I87" s="25">
        <f>IFERROR(SUMIFS(TBLData3[Total Load],TBLData3[[Athlete ]],TBLData3[[#This Row],[Athlete ]],TBLData3[Date],"&lt;="&amp;TBLData3[[#This Row],[Date]]-7,TBLData3[Date],"&gt;"&amp;TBLData3[[#This Row],[Date]]-14),"")</f>
        <v>0</v>
      </c>
      <c r="J87" s="25">
        <f>IFERROR(SUMIFS(TBLData3[Total Load],TBLData3[[Athlete ]],TBLData3[[#This Row],[Athlete ]],TBLData3[Date],"&lt;="&amp;TBLData3[[#This Row],[Date]]-14,TBLData3[Date],"&gt;"&amp;TBLData3[[#This Row],[Date]]-21),"")</f>
        <v>0</v>
      </c>
      <c r="K87" s="25">
        <f>IFERROR(SUMIFS(TBLData3[Total Load],TBLData3[[Athlete ]],TBLData3[[#This Row],[Athlete ]],TBLData3[Date],"&lt;="&amp;TBLData3[[#This Row],[Date]]-21,TBLData3[Date],"&gt;"&amp;TBLData3[[#This Row],[Date]]-28),"")</f>
        <v>0</v>
      </c>
      <c r="L87" s="25">
        <f>IFERROR(SUMIFS(TBLData3[Total Load],TBLData3[[Athlete ]],TBLData3[[#This Row],[Athlete ]],TBLData3[Date],"&lt;="&amp;TBLData3[[#This Row],[Date]]-28,TBLData3[Date],"&gt;"&amp;TBLData3[[#This Row],[Date]]-35),"")</f>
        <v>0</v>
      </c>
      <c r="M87" s="25">
        <f>IFERROR(AVERAGE(TBLData3[[#This Row],[Week -1 TL]:[Week -4 TL]]),"")</f>
        <v>0</v>
      </c>
      <c r="N87" s="93">
        <f>IFERROR(TBLData3[[#This Row],[7 Day Rolling Average]]/TBLData3[[#This Row],[28 Day Rolling Average]],"")</f>
        <v>1</v>
      </c>
      <c r="O87" s="94" t="str">
        <f>IFERROR(TBLData3[[#This Row],[Week 0 TL]]/TBLData3[[#This Row],[Week -1 TL]],"")</f>
        <v/>
      </c>
      <c r="P87" s="26">
        <f t="shared" si="3"/>
        <v>225</v>
      </c>
      <c r="Q87" s="27">
        <f t="shared" si="4"/>
        <v>62.068965517241381</v>
      </c>
      <c r="R87" s="94">
        <f>IFERROR(TBLData3[[#This Row],[7 Day EWMA]]/TBLData3[[#This Row],[28 Day EWMA]],"")</f>
        <v>3.625</v>
      </c>
      <c r="S87" s="94">
        <f>AVERAGEIFS(TBLData3[Total Load],TBLData3[[Athlete ]],TBLData3[[#This Row],[Athlete ]],TBLData3[Date],"&lt;="&amp;TBLData3[[#This Row],[Date]],TBLData3[Date],"&gt;"&amp;TBLData3[[#This Row],[Date]]-7)</f>
        <v>225</v>
      </c>
      <c r="T87" s="94">
        <f t="array" ref="T87">IFERROR(_xlfn.STDEV.S(IF(TBLData3[[Athlete ]]=TBLData3[[#This Row],[Athlete ]],IF(TBLData3[Date]&lt;=TBLData3[[#This Row],[Date]],IF(TBLData3[Date]&gt;TBLData3[[#This Row],[Date]]-7,TBLData3[Total Load])))),"")</f>
        <v>450</v>
      </c>
      <c r="U87" s="95">
        <f>IFERROR(TBLData3[[#This Row],[7 Day avg Load]]/TBLData3[[#This Row],[7 Day SD]],"")</f>
        <v>0.5</v>
      </c>
      <c r="V87" s="95">
        <f>IFERROR(TBLData3[[#This Row],[7 Day Rolling Average]]*TBLData3[[#This Row],[Monotony]],"")</f>
        <v>112.5</v>
      </c>
      <c r="W87" s="88"/>
      <c r="X87" s="88"/>
    </row>
    <row r="88" spans="1:24" x14ac:dyDescent="0.25">
      <c r="A88" s="58" t="str">
        <f t="shared" si="5"/>
        <v>Week 1</v>
      </c>
      <c r="B88" s="63">
        <v>43013</v>
      </c>
      <c r="C88" s="63" t="str">
        <f t="shared" si="6"/>
        <v>Thu</v>
      </c>
      <c r="D88" s="64" t="s">
        <v>207</v>
      </c>
      <c r="E88" s="61">
        <f>tblTL[[#This Row],[Total]]</f>
        <v>640</v>
      </c>
      <c r="F88" s="65">
        <f>AVERAGEIFS(TBLData3[Total Load],TBLData3[[Athlete ]],TBLData3[[#This Row],[Athlete ]],TBLData3[Date],"&lt;="&amp;TBLData3[[#This Row],[Date]],TBLData3[Date],"&gt;"&amp;TBLData3[[#This Row],[Date]]-7)</f>
        <v>160</v>
      </c>
      <c r="G88" s="65">
        <f>IFERROR(AVERAGEIFS(TBLData3[Total Load],TBLData3[[Athlete ]],TBLData3[[#This Row],[Athlete ]],TBLData3[Date],"&lt;="&amp;TBLData3[[#This Row],[Date]],TBLData3[Date],"&gt;"&amp;TBLData3[[#This Row],[Date]]-28),"")</f>
        <v>160</v>
      </c>
      <c r="H88" s="25">
        <f>SUMIFS(TBLData3[Total Load],TBLData3[[Athlete ]],TBLData3[[#This Row],[Athlete ]],TBLData3[Date],"&lt;="&amp;TBLData3[[#This Row],[Date]],TBLData3[Date],"&gt;"&amp;TBLData3[[#This Row],[Date]]-7)</f>
        <v>640</v>
      </c>
      <c r="I88" s="25">
        <f>IFERROR(SUMIFS(TBLData3[Total Load],TBLData3[[Athlete ]],TBLData3[[#This Row],[Athlete ]],TBLData3[Date],"&lt;="&amp;TBLData3[[#This Row],[Date]]-7,TBLData3[Date],"&gt;"&amp;TBLData3[[#This Row],[Date]]-14),"")</f>
        <v>0</v>
      </c>
      <c r="J88" s="25">
        <f>IFERROR(SUMIFS(TBLData3[Total Load],TBLData3[[Athlete ]],TBLData3[[#This Row],[Athlete ]],TBLData3[Date],"&lt;="&amp;TBLData3[[#This Row],[Date]]-14,TBLData3[Date],"&gt;"&amp;TBLData3[[#This Row],[Date]]-21),"")</f>
        <v>0</v>
      </c>
      <c r="K88" s="25">
        <f>IFERROR(SUMIFS(TBLData3[Total Load],TBLData3[[Athlete ]],TBLData3[[#This Row],[Athlete ]],TBLData3[Date],"&lt;="&amp;TBLData3[[#This Row],[Date]]-21,TBLData3[Date],"&gt;"&amp;TBLData3[[#This Row],[Date]]-28),"")</f>
        <v>0</v>
      </c>
      <c r="L88" s="25">
        <f>IFERROR(SUMIFS(TBLData3[Total Load],TBLData3[[Athlete ]],TBLData3[[#This Row],[Athlete ]],TBLData3[Date],"&lt;="&amp;TBLData3[[#This Row],[Date]]-28,TBLData3[Date],"&gt;"&amp;TBLData3[[#This Row],[Date]]-35),"")</f>
        <v>0</v>
      </c>
      <c r="M88" s="25">
        <f>IFERROR(AVERAGE(TBLData3[[#This Row],[Week -1 TL]:[Week -4 TL]]),"")</f>
        <v>0</v>
      </c>
      <c r="N88" s="93">
        <f>IFERROR(TBLData3[[#This Row],[7 Day Rolling Average]]/TBLData3[[#This Row],[28 Day Rolling Average]],"")</f>
        <v>1</v>
      </c>
      <c r="O88" s="94" t="str">
        <f>IFERROR(TBLData3[[#This Row],[Week 0 TL]]/TBLData3[[#This Row],[Week -1 TL]],"")</f>
        <v/>
      </c>
      <c r="P88" s="26">
        <f t="shared" ref="P88:P151" si="7">E88*$AA$3+((1-$AA$3)*P66)</f>
        <v>160</v>
      </c>
      <c r="Q88" s="27">
        <f t="shared" ref="Q88:Q151" si="8">E88*$AA$4+((1-$AA$4)*Q66)</f>
        <v>44.137931034482762</v>
      </c>
      <c r="R88" s="94">
        <f>IFERROR(TBLData3[[#This Row],[7 Day EWMA]]/TBLData3[[#This Row],[28 Day EWMA]],"")</f>
        <v>3.6249999999999996</v>
      </c>
      <c r="S88" s="94">
        <f>AVERAGEIFS(TBLData3[Total Load],TBLData3[[Athlete ]],TBLData3[[#This Row],[Athlete ]],TBLData3[Date],"&lt;="&amp;TBLData3[[#This Row],[Date]],TBLData3[Date],"&gt;"&amp;TBLData3[[#This Row],[Date]]-7)</f>
        <v>160</v>
      </c>
      <c r="T88" s="94">
        <f t="array" ref="T88">IFERROR(_xlfn.STDEV.S(IF(TBLData3[[Athlete ]]=TBLData3[[#This Row],[Athlete ]],IF(TBLData3[Date]&lt;=TBLData3[[#This Row],[Date]],IF(TBLData3[Date]&gt;TBLData3[[#This Row],[Date]]-7,TBLData3[Total Load])))),"")</f>
        <v>320</v>
      </c>
      <c r="U88" s="95">
        <f>IFERROR(TBLData3[[#This Row],[7 Day avg Load]]/TBLData3[[#This Row],[7 Day SD]],"")</f>
        <v>0.5</v>
      </c>
      <c r="V88" s="95">
        <f>IFERROR(TBLData3[[#This Row],[7 Day Rolling Average]]*TBLData3[[#This Row],[Monotony]],"")</f>
        <v>80</v>
      </c>
      <c r="W88" s="88"/>
      <c r="X88" s="88"/>
    </row>
    <row r="89" spans="1:24" x14ac:dyDescent="0.25">
      <c r="A89" s="58" t="str">
        <f t="shared" si="5"/>
        <v>Week 1</v>
      </c>
      <c r="B89" s="63">
        <v>43013</v>
      </c>
      <c r="C89" s="63" t="str">
        <f t="shared" si="6"/>
        <v>Thu</v>
      </c>
      <c r="D89" s="67" t="s">
        <v>208</v>
      </c>
      <c r="E89" s="61">
        <f>tblTL[[#This Row],[Total]]</f>
        <v>1122.4000000000001</v>
      </c>
      <c r="F89" s="65">
        <f>AVERAGEIFS(TBLData3[Total Load],TBLData3[[Athlete ]],TBLData3[[#This Row],[Athlete ]],TBLData3[Date],"&lt;="&amp;TBLData3[[#This Row],[Date]],TBLData3[Date],"&gt;"&amp;TBLData3[[#This Row],[Date]]-7)</f>
        <v>280.60000000000002</v>
      </c>
      <c r="G89" s="65">
        <f>IFERROR(AVERAGEIFS(TBLData3[Total Load],TBLData3[[Athlete ]],TBLData3[[#This Row],[Athlete ]],TBLData3[Date],"&lt;="&amp;TBLData3[[#This Row],[Date]],TBLData3[Date],"&gt;"&amp;TBLData3[[#This Row],[Date]]-28),"")</f>
        <v>280.60000000000002</v>
      </c>
      <c r="H89" s="25">
        <f>SUMIFS(TBLData3[Total Load],TBLData3[[Athlete ]],TBLData3[[#This Row],[Athlete ]],TBLData3[Date],"&lt;="&amp;TBLData3[[#This Row],[Date]],TBLData3[Date],"&gt;"&amp;TBLData3[[#This Row],[Date]]-7)</f>
        <v>1122.4000000000001</v>
      </c>
      <c r="I89" s="25">
        <f>IFERROR(SUMIFS(TBLData3[Total Load],TBLData3[[Athlete ]],TBLData3[[#This Row],[Athlete ]],TBLData3[Date],"&lt;="&amp;TBLData3[[#This Row],[Date]]-7,TBLData3[Date],"&gt;"&amp;TBLData3[[#This Row],[Date]]-14),"")</f>
        <v>0</v>
      </c>
      <c r="J89" s="25">
        <f>IFERROR(SUMIFS(TBLData3[Total Load],TBLData3[[Athlete ]],TBLData3[[#This Row],[Athlete ]],TBLData3[Date],"&lt;="&amp;TBLData3[[#This Row],[Date]]-14,TBLData3[Date],"&gt;"&amp;TBLData3[[#This Row],[Date]]-21),"")</f>
        <v>0</v>
      </c>
      <c r="K89" s="25">
        <f>IFERROR(SUMIFS(TBLData3[Total Load],TBLData3[[Athlete ]],TBLData3[[#This Row],[Athlete ]],TBLData3[Date],"&lt;="&amp;TBLData3[[#This Row],[Date]]-21,TBLData3[Date],"&gt;"&amp;TBLData3[[#This Row],[Date]]-28),"")</f>
        <v>0</v>
      </c>
      <c r="L89" s="25">
        <f>IFERROR(SUMIFS(TBLData3[Total Load],TBLData3[[Athlete ]],TBLData3[[#This Row],[Athlete ]],TBLData3[Date],"&lt;="&amp;TBLData3[[#This Row],[Date]]-28,TBLData3[Date],"&gt;"&amp;TBLData3[[#This Row],[Date]]-35),"")</f>
        <v>0</v>
      </c>
      <c r="M89" s="25">
        <f>IFERROR(AVERAGE(TBLData3[[#This Row],[Week -1 TL]:[Week -4 TL]]),"")</f>
        <v>0</v>
      </c>
      <c r="N89" s="93">
        <f>IFERROR(TBLData3[[#This Row],[7 Day Rolling Average]]/TBLData3[[#This Row],[28 Day Rolling Average]],"")</f>
        <v>1</v>
      </c>
      <c r="O89" s="94" t="str">
        <f>IFERROR(TBLData3[[#This Row],[Week 0 TL]]/TBLData3[[#This Row],[Week -1 TL]],"")</f>
        <v/>
      </c>
      <c r="P89" s="26">
        <f t="shared" si="7"/>
        <v>280.60000000000002</v>
      </c>
      <c r="Q89" s="27">
        <f t="shared" si="8"/>
        <v>77.406896551724145</v>
      </c>
      <c r="R89" s="94">
        <f>IFERROR(TBLData3[[#This Row],[7 Day EWMA]]/TBLData3[[#This Row],[28 Day EWMA]],"")</f>
        <v>3.625</v>
      </c>
      <c r="S89" s="94">
        <f>AVERAGEIFS(TBLData3[Total Load],TBLData3[[Athlete ]],TBLData3[[#This Row],[Athlete ]],TBLData3[Date],"&lt;="&amp;TBLData3[[#This Row],[Date]],TBLData3[Date],"&gt;"&amp;TBLData3[[#This Row],[Date]]-7)</f>
        <v>280.60000000000002</v>
      </c>
      <c r="T89" s="94">
        <f t="array" ref="T89">IFERROR(_xlfn.STDEV.S(IF(TBLData3[[Athlete ]]=TBLData3[[#This Row],[Athlete ]],IF(TBLData3[Date]&lt;=TBLData3[[#This Row],[Date]],IF(TBLData3[Date]&gt;TBLData3[[#This Row],[Date]]-7,TBLData3[Total Load])))),"")</f>
        <v>561.20000000000005</v>
      </c>
      <c r="U89" s="95">
        <f>IFERROR(TBLData3[[#This Row],[7 Day avg Load]]/TBLData3[[#This Row],[7 Day SD]],"")</f>
        <v>0.5</v>
      </c>
      <c r="V89" s="95">
        <f>IFERROR(TBLData3[[#This Row],[7 Day Rolling Average]]*TBLData3[[#This Row],[Monotony]],"")</f>
        <v>140.30000000000001</v>
      </c>
      <c r="W89" s="88"/>
      <c r="X89" s="88"/>
    </row>
    <row r="90" spans="1:24" x14ac:dyDescent="0.25">
      <c r="A90" s="58" t="str">
        <f t="shared" si="5"/>
        <v>Week 1</v>
      </c>
      <c r="B90" s="59">
        <v>43014</v>
      </c>
      <c r="C90" s="59" t="str">
        <f t="shared" si="6"/>
        <v>Fri</v>
      </c>
      <c r="D90" s="68" t="s">
        <v>215</v>
      </c>
      <c r="E90" s="61">
        <f>tblTL[[#This Row],[Total]]</f>
        <v>0</v>
      </c>
      <c r="F90" s="65">
        <f>AVERAGEIFS(TBLData3[Total Load],TBLData3[[Athlete ]],TBLData3[[#This Row],[Athlete ]],TBLData3[Date],"&lt;="&amp;TBLData3[[#This Row],[Date]],TBLData3[Date],"&gt;"&amp;TBLData3[[#This Row],[Date]]-7)</f>
        <v>224</v>
      </c>
      <c r="G90" s="65">
        <f>IFERROR(AVERAGEIFS(TBLData3[Total Load],TBLData3[[Athlete ]],TBLData3[[#This Row],[Athlete ]],TBLData3[Date],"&lt;="&amp;TBLData3[[#This Row],[Date]],TBLData3[Date],"&gt;"&amp;TBLData3[[#This Row],[Date]]-28),"")</f>
        <v>224</v>
      </c>
      <c r="H90" s="25">
        <f>SUMIFS(TBLData3[Total Load],TBLData3[[Athlete ]],TBLData3[[#This Row],[Athlete ]],TBLData3[Date],"&lt;="&amp;TBLData3[[#This Row],[Date]],TBLData3[Date],"&gt;"&amp;TBLData3[[#This Row],[Date]]-7)</f>
        <v>1120</v>
      </c>
      <c r="I90" s="25">
        <f>IFERROR(SUMIFS(TBLData3[Total Load],TBLData3[[Athlete ]],TBLData3[[#This Row],[Athlete ]],TBLData3[Date],"&lt;="&amp;TBLData3[[#This Row],[Date]]-7,TBLData3[Date],"&gt;"&amp;TBLData3[[#This Row],[Date]]-14),"")</f>
        <v>0</v>
      </c>
      <c r="J90" s="25">
        <f>IFERROR(SUMIFS(TBLData3[Total Load],TBLData3[[Athlete ]],TBLData3[[#This Row],[Athlete ]],TBLData3[Date],"&lt;="&amp;TBLData3[[#This Row],[Date]]-14,TBLData3[Date],"&gt;"&amp;TBLData3[[#This Row],[Date]]-21),"")</f>
        <v>0</v>
      </c>
      <c r="K90" s="25">
        <f>IFERROR(SUMIFS(TBLData3[Total Load],TBLData3[[Athlete ]],TBLData3[[#This Row],[Athlete ]],TBLData3[Date],"&lt;="&amp;TBLData3[[#This Row],[Date]]-21,TBLData3[Date],"&gt;"&amp;TBLData3[[#This Row],[Date]]-28),"")</f>
        <v>0</v>
      </c>
      <c r="L90" s="25">
        <f>IFERROR(SUMIFS(TBLData3[Total Load],TBLData3[[Athlete ]],TBLData3[[#This Row],[Athlete ]],TBLData3[Date],"&lt;="&amp;TBLData3[[#This Row],[Date]]-28,TBLData3[Date],"&gt;"&amp;TBLData3[[#This Row],[Date]]-35),"")</f>
        <v>0</v>
      </c>
      <c r="M90" s="25">
        <f>IFERROR(AVERAGE(TBLData3[[#This Row],[Week -1 TL]:[Week -4 TL]]),"")</f>
        <v>0</v>
      </c>
      <c r="N90" s="93">
        <f>IFERROR(TBLData3[[#This Row],[7 Day Rolling Average]]/TBLData3[[#This Row],[28 Day Rolling Average]],"")</f>
        <v>1</v>
      </c>
      <c r="O90" s="94" t="str">
        <f>IFERROR(TBLData3[[#This Row],[Week 0 TL]]/TBLData3[[#This Row],[Week -1 TL]],"")</f>
        <v/>
      </c>
      <c r="P90" s="26">
        <f t="shared" si="7"/>
        <v>210</v>
      </c>
      <c r="Q90" s="27">
        <f t="shared" si="8"/>
        <v>71.914387633769323</v>
      </c>
      <c r="R90" s="94">
        <f>IFERROR(TBLData3[[#This Row],[7 Day EWMA]]/TBLData3[[#This Row],[28 Day EWMA]],"")</f>
        <v>2.9201388888888888</v>
      </c>
      <c r="S90" s="94">
        <f>AVERAGEIFS(TBLData3[Total Load],TBLData3[[Athlete ]],TBLData3[[#This Row],[Athlete ]],TBLData3[Date],"&lt;="&amp;TBLData3[[#This Row],[Date]],TBLData3[Date],"&gt;"&amp;TBLData3[[#This Row],[Date]]-7)</f>
        <v>224</v>
      </c>
      <c r="T90" s="94">
        <f t="array" ref="T90">IFERROR(_xlfn.STDEV.S(IF(TBLData3[[Athlete ]]=TBLData3[[#This Row],[Athlete ]],IF(TBLData3[Date]&lt;=TBLData3[[#This Row],[Date]],IF(TBLData3[Date]&gt;TBLData3[[#This Row],[Date]]-7,TBLData3[Total Load])))),"")</f>
        <v>500.87922695995292</v>
      </c>
      <c r="U90" s="95">
        <f>IFERROR(TBLData3[[#This Row],[7 Day avg Load]]/TBLData3[[#This Row],[7 Day SD]],"")</f>
        <v>0.44721359549995793</v>
      </c>
      <c r="V90" s="95">
        <f>IFERROR(TBLData3[[#This Row],[7 Day Rolling Average]]*TBLData3[[#This Row],[Monotony]],"")</f>
        <v>100.17584539199058</v>
      </c>
      <c r="W90" s="88"/>
      <c r="X90" s="88"/>
    </row>
    <row r="91" spans="1:24" x14ac:dyDescent="0.25">
      <c r="A91" s="58" t="str">
        <f t="shared" si="5"/>
        <v>Week 1</v>
      </c>
      <c r="B91" s="63">
        <v>43014</v>
      </c>
      <c r="C91" s="63" t="str">
        <f t="shared" si="6"/>
        <v>Fri</v>
      </c>
      <c r="D91" s="64" t="s">
        <v>190</v>
      </c>
      <c r="E91" s="61">
        <f>tblTL[[#This Row],[Total]]</f>
        <v>0</v>
      </c>
      <c r="F91" s="65">
        <f>AVERAGEIFS(TBLData3[Total Load],TBLData3[[Athlete ]],TBLData3[[#This Row],[Athlete ]],TBLData3[Date],"&lt;="&amp;TBLData3[[#This Row],[Date]],TBLData3[Date],"&gt;"&amp;TBLData3[[#This Row],[Date]]-7)</f>
        <v>289</v>
      </c>
      <c r="G91" s="65">
        <f>IFERROR(AVERAGEIFS(TBLData3[Total Load],TBLData3[[Athlete ]],TBLData3[[#This Row],[Athlete ]],TBLData3[Date],"&lt;="&amp;TBLData3[[#This Row],[Date]],TBLData3[Date],"&gt;"&amp;TBLData3[[#This Row],[Date]]-28),"")</f>
        <v>289</v>
      </c>
      <c r="H91" s="25">
        <f>SUMIFS(TBLData3[Total Load],TBLData3[[Athlete ]],TBLData3[[#This Row],[Athlete ]],TBLData3[Date],"&lt;="&amp;TBLData3[[#This Row],[Date]],TBLData3[Date],"&gt;"&amp;TBLData3[[#This Row],[Date]]-7)</f>
        <v>1445</v>
      </c>
      <c r="I91" s="25">
        <f>IFERROR(SUMIFS(TBLData3[Total Load],TBLData3[[Athlete ]],TBLData3[[#This Row],[Athlete ]],TBLData3[Date],"&lt;="&amp;TBLData3[[#This Row],[Date]]-7,TBLData3[Date],"&gt;"&amp;TBLData3[[#This Row],[Date]]-14),"")</f>
        <v>0</v>
      </c>
      <c r="J91" s="25">
        <f>IFERROR(SUMIFS(TBLData3[Total Load],TBLData3[[Athlete ]],TBLData3[[#This Row],[Athlete ]],TBLData3[Date],"&lt;="&amp;TBLData3[[#This Row],[Date]]-14,TBLData3[Date],"&gt;"&amp;TBLData3[[#This Row],[Date]]-21),"")</f>
        <v>0</v>
      </c>
      <c r="K91" s="25">
        <f>IFERROR(SUMIFS(TBLData3[Total Load],TBLData3[[Athlete ]],TBLData3[[#This Row],[Athlete ]],TBLData3[Date],"&lt;="&amp;TBLData3[[#This Row],[Date]]-21,TBLData3[Date],"&gt;"&amp;TBLData3[[#This Row],[Date]]-28),"")</f>
        <v>0</v>
      </c>
      <c r="L91" s="25">
        <f>IFERROR(SUMIFS(TBLData3[Total Load],TBLData3[[Athlete ]],TBLData3[[#This Row],[Athlete ]],TBLData3[Date],"&lt;="&amp;TBLData3[[#This Row],[Date]]-28,TBLData3[Date],"&gt;"&amp;TBLData3[[#This Row],[Date]]-35),"")</f>
        <v>0</v>
      </c>
      <c r="M91" s="25">
        <f>IFERROR(AVERAGE(TBLData3[[#This Row],[Week -1 TL]:[Week -4 TL]]),"")</f>
        <v>0</v>
      </c>
      <c r="N91" s="93">
        <f>IFERROR(TBLData3[[#This Row],[7 Day Rolling Average]]/TBLData3[[#This Row],[28 Day Rolling Average]],"")</f>
        <v>1</v>
      </c>
      <c r="O91" s="94" t="str">
        <f>IFERROR(TBLData3[[#This Row],[Week 0 TL]]/TBLData3[[#This Row],[Week -1 TL]],"")</f>
        <v/>
      </c>
      <c r="P91" s="26">
        <f t="shared" si="7"/>
        <v>239.35546875</v>
      </c>
      <c r="Q91" s="27">
        <f t="shared" si="8"/>
        <v>89.490245036979644</v>
      </c>
      <c r="R91" s="94">
        <f>IFERROR(TBLData3[[#This Row],[7 Day EWMA]]/TBLData3[[#This Row],[28 Day EWMA]],"")</f>
        <v>2.6746543006010568</v>
      </c>
      <c r="S91" s="94">
        <f>AVERAGEIFS(TBLData3[Total Load],TBLData3[[Athlete ]],TBLData3[[#This Row],[Athlete ]],TBLData3[Date],"&lt;="&amp;TBLData3[[#This Row],[Date]],TBLData3[Date],"&gt;"&amp;TBLData3[[#This Row],[Date]]-7)</f>
        <v>289</v>
      </c>
      <c r="T91" s="94">
        <f t="array" ref="T91">IFERROR(_xlfn.STDEV.S(IF(TBLData3[[Athlete ]]=TBLData3[[#This Row],[Athlete ]],IF(TBLData3[Date]&lt;=TBLData3[[#This Row],[Date]],IF(TBLData3[Date]&gt;TBLData3[[#This Row],[Date]]-7,TBLData3[Total Load])))),"")</f>
        <v>462.12011425602327</v>
      </c>
      <c r="U91" s="95">
        <f>IFERROR(TBLData3[[#This Row],[7 Day avg Load]]/TBLData3[[#This Row],[7 Day SD]],"")</f>
        <v>0.62537853489728978</v>
      </c>
      <c r="V91" s="95">
        <f>IFERROR(TBLData3[[#This Row],[7 Day Rolling Average]]*TBLData3[[#This Row],[Monotony]],"")</f>
        <v>180.73439658531674</v>
      </c>
      <c r="W91" s="88"/>
      <c r="X91" s="88"/>
    </row>
    <row r="92" spans="1:24" x14ac:dyDescent="0.25">
      <c r="A92" s="58" t="str">
        <f t="shared" si="5"/>
        <v>Week 1</v>
      </c>
      <c r="B92" s="63">
        <v>43014</v>
      </c>
      <c r="C92" s="63" t="str">
        <f t="shared" si="6"/>
        <v>Fri</v>
      </c>
      <c r="D92" s="66" t="s">
        <v>191</v>
      </c>
      <c r="E92" s="61">
        <f>tblTL[[#This Row],[Total]]</f>
        <v>0</v>
      </c>
      <c r="F92" s="65">
        <f>AVERAGEIFS(TBLData3[Total Load],TBLData3[[Athlete ]],TBLData3[[#This Row],[Athlete ]],TBLData3[Date],"&lt;="&amp;TBLData3[[#This Row],[Date]],TBLData3[Date],"&gt;"&amp;TBLData3[[#This Row],[Date]]-7)</f>
        <v>0</v>
      </c>
      <c r="G92" s="65">
        <f>IFERROR(AVERAGEIFS(TBLData3[Total Load],TBLData3[[Athlete ]],TBLData3[[#This Row],[Athlete ]],TBLData3[Date],"&lt;="&amp;TBLData3[[#This Row],[Date]],TBLData3[Date],"&gt;"&amp;TBLData3[[#This Row],[Date]]-28),"")</f>
        <v>0</v>
      </c>
      <c r="H92" s="25">
        <f>SUMIFS(TBLData3[Total Load],TBLData3[[Athlete ]],TBLData3[[#This Row],[Athlete ]],TBLData3[Date],"&lt;="&amp;TBLData3[[#This Row],[Date]],TBLData3[Date],"&gt;"&amp;TBLData3[[#This Row],[Date]]-7)</f>
        <v>0</v>
      </c>
      <c r="I92" s="25">
        <f>IFERROR(SUMIFS(TBLData3[Total Load],TBLData3[[Athlete ]],TBLData3[[#This Row],[Athlete ]],TBLData3[Date],"&lt;="&amp;TBLData3[[#This Row],[Date]]-7,TBLData3[Date],"&gt;"&amp;TBLData3[[#This Row],[Date]]-14),"")</f>
        <v>0</v>
      </c>
      <c r="J92" s="25">
        <f>IFERROR(SUMIFS(TBLData3[Total Load],TBLData3[[Athlete ]],TBLData3[[#This Row],[Athlete ]],TBLData3[Date],"&lt;="&amp;TBLData3[[#This Row],[Date]]-14,TBLData3[Date],"&gt;"&amp;TBLData3[[#This Row],[Date]]-21),"")</f>
        <v>0</v>
      </c>
      <c r="K92" s="25">
        <f>IFERROR(SUMIFS(TBLData3[Total Load],TBLData3[[Athlete ]],TBLData3[[#This Row],[Athlete ]],TBLData3[Date],"&lt;="&amp;TBLData3[[#This Row],[Date]]-21,TBLData3[Date],"&gt;"&amp;TBLData3[[#This Row],[Date]]-28),"")</f>
        <v>0</v>
      </c>
      <c r="L92" s="25">
        <f>IFERROR(SUMIFS(TBLData3[Total Load],TBLData3[[Athlete ]],TBLData3[[#This Row],[Athlete ]],TBLData3[Date],"&lt;="&amp;TBLData3[[#This Row],[Date]]-28,TBLData3[Date],"&gt;"&amp;TBLData3[[#This Row],[Date]]-35),"")</f>
        <v>0</v>
      </c>
      <c r="M92" s="25">
        <f>IFERROR(AVERAGE(TBLData3[[#This Row],[Week -1 TL]:[Week -4 TL]]),"")</f>
        <v>0</v>
      </c>
      <c r="N92" s="93" t="str">
        <f>IFERROR(TBLData3[[#This Row],[7 Day Rolling Average]]/TBLData3[[#This Row],[28 Day Rolling Average]],"")</f>
        <v/>
      </c>
      <c r="O92" s="94" t="str">
        <f>IFERROR(TBLData3[[#This Row],[Week 0 TL]]/TBLData3[[#This Row],[Week -1 TL]],"")</f>
        <v/>
      </c>
      <c r="P92" s="26">
        <f t="shared" si="7"/>
        <v>0</v>
      </c>
      <c r="Q92" s="27">
        <f t="shared" si="8"/>
        <v>0</v>
      </c>
      <c r="R92" s="94" t="str">
        <f>IFERROR(TBLData3[[#This Row],[7 Day EWMA]]/TBLData3[[#This Row],[28 Day EWMA]],"")</f>
        <v/>
      </c>
      <c r="S92" s="94">
        <f>AVERAGEIFS(TBLData3[Total Load],TBLData3[[Athlete ]],TBLData3[[#This Row],[Athlete ]],TBLData3[Date],"&lt;="&amp;TBLData3[[#This Row],[Date]],TBLData3[Date],"&gt;"&amp;TBLData3[[#This Row],[Date]]-7)</f>
        <v>0</v>
      </c>
      <c r="T92" s="94">
        <f t="array" ref="T92">IFERROR(_xlfn.STDEV.S(IF(TBLData3[[Athlete ]]=TBLData3[[#This Row],[Athlete ]],IF(TBLData3[Date]&lt;=TBLData3[[#This Row],[Date]],IF(TBLData3[Date]&gt;TBLData3[[#This Row],[Date]]-7,TBLData3[Total Load])))),"")</f>
        <v>0</v>
      </c>
      <c r="U92" s="95" t="str">
        <f>IFERROR(TBLData3[[#This Row],[7 Day avg Load]]/TBLData3[[#This Row],[7 Day SD]],"")</f>
        <v/>
      </c>
      <c r="V92" s="95" t="str">
        <f>IFERROR(TBLData3[[#This Row],[7 Day Rolling Average]]*TBLData3[[#This Row],[Monotony]],"")</f>
        <v/>
      </c>
      <c r="W92" s="88"/>
      <c r="X92" s="88"/>
    </row>
    <row r="93" spans="1:24" x14ac:dyDescent="0.25">
      <c r="A93" s="58" t="str">
        <f t="shared" si="5"/>
        <v>Week 1</v>
      </c>
      <c r="B93" s="63">
        <v>43014</v>
      </c>
      <c r="C93" s="63" t="str">
        <f t="shared" si="6"/>
        <v>Fri</v>
      </c>
      <c r="D93" s="66" t="s">
        <v>192</v>
      </c>
      <c r="E93" s="61">
        <f>tblTL[[#This Row],[Total]]</f>
        <v>0</v>
      </c>
      <c r="F93" s="65">
        <f>AVERAGEIFS(TBLData3[Total Load],TBLData3[[Athlete ]],TBLData3[[#This Row],[Athlete ]],TBLData3[Date],"&lt;="&amp;TBLData3[[#This Row],[Date]],TBLData3[Date],"&gt;"&amp;TBLData3[[#This Row],[Date]]-7)</f>
        <v>302</v>
      </c>
      <c r="G93" s="65">
        <f>IFERROR(AVERAGEIFS(TBLData3[Total Load],TBLData3[[Athlete ]],TBLData3[[#This Row],[Athlete ]],TBLData3[Date],"&lt;="&amp;TBLData3[[#This Row],[Date]],TBLData3[Date],"&gt;"&amp;TBLData3[[#This Row],[Date]]-28),"")</f>
        <v>302</v>
      </c>
      <c r="H93" s="25">
        <f>SUMIFS(TBLData3[Total Load],TBLData3[[Athlete ]],TBLData3[[#This Row],[Athlete ]],TBLData3[Date],"&lt;="&amp;TBLData3[[#This Row],[Date]],TBLData3[Date],"&gt;"&amp;TBLData3[[#This Row],[Date]]-7)</f>
        <v>1510</v>
      </c>
      <c r="I93" s="25">
        <f>IFERROR(SUMIFS(TBLData3[Total Load],TBLData3[[Athlete ]],TBLData3[[#This Row],[Athlete ]],TBLData3[Date],"&lt;="&amp;TBLData3[[#This Row],[Date]]-7,TBLData3[Date],"&gt;"&amp;TBLData3[[#This Row],[Date]]-14),"")</f>
        <v>0</v>
      </c>
      <c r="J93" s="25">
        <f>IFERROR(SUMIFS(TBLData3[Total Load],TBLData3[[Athlete ]],TBLData3[[#This Row],[Athlete ]],TBLData3[Date],"&lt;="&amp;TBLData3[[#This Row],[Date]]-14,TBLData3[Date],"&gt;"&amp;TBLData3[[#This Row],[Date]]-21),"")</f>
        <v>0</v>
      </c>
      <c r="K93" s="25">
        <f>IFERROR(SUMIFS(TBLData3[Total Load],TBLData3[[Athlete ]],TBLData3[[#This Row],[Athlete ]],TBLData3[Date],"&lt;="&amp;TBLData3[[#This Row],[Date]]-21,TBLData3[Date],"&gt;"&amp;TBLData3[[#This Row],[Date]]-28),"")</f>
        <v>0</v>
      </c>
      <c r="L93" s="25">
        <f>IFERROR(SUMIFS(TBLData3[Total Load],TBLData3[[Athlete ]],TBLData3[[#This Row],[Athlete ]],TBLData3[Date],"&lt;="&amp;TBLData3[[#This Row],[Date]]-28,TBLData3[Date],"&gt;"&amp;TBLData3[[#This Row],[Date]]-35),"")</f>
        <v>0</v>
      </c>
      <c r="M93" s="25">
        <f>IFERROR(AVERAGE(TBLData3[[#This Row],[Week -1 TL]:[Week -4 TL]]),"")</f>
        <v>0</v>
      </c>
      <c r="N93" s="93">
        <f>IFERROR(TBLData3[[#This Row],[7 Day Rolling Average]]/TBLData3[[#This Row],[28 Day Rolling Average]],"")</f>
        <v>1</v>
      </c>
      <c r="O93" s="94" t="str">
        <f>IFERROR(TBLData3[[#This Row],[Week 0 TL]]/TBLData3[[#This Row],[Week -1 TL]],"")</f>
        <v/>
      </c>
      <c r="P93" s="26">
        <f t="shared" si="7"/>
        <v>251.1328125</v>
      </c>
      <c r="Q93" s="27">
        <f t="shared" si="8"/>
        <v>93.621092606757429</v>
      </c>
      <c r="R93" s="94">
        <f>IFERROR(TBLData3[[#This Row],[7 Day EWMA]]/TBLData3[[#This Row],[28 Day EWMA]],"")</f>
        <v>2.6824383854912801</v>
      </c>
      <c r="S93" s="94">
        <f>AVERAGEIFS(TBLData3[Total Load],TBLData3[[Athlete ]],TBLData3[[#This Row],[Athlete ]],TBLData3[Date],"&lt;="&amp;TBLData3[[#This Row],[Date]],TBLData3[Date],"&gt;"&amp;TBLData3[[#This Row],[Date]]-7)</f>
        <v>302</v>
      </c>
      <c r="T93" s="94">
        <f t="array" ref="T93">IFERROR(_xlfn.STDEV.S(IF(TBLData3[[Athlete ]]=TBLData3[[#This Row],[Athlete ]],IF(TBLData3[Date]&lt;=TBLData3[[#This Row],[Date]],IF(TBLData3[Date]&gt;TBLData3[[#This Row],[Date]]-7,TBLData3[Total Load])))),"")</f>
        <v>487.46281909495417</v>
      </c>
      <c r="U93" s="95">
        <f>IFERROR(TBLData3[[#This Row],[7 Day avg Load]]/TBLData3[[#This Row],[7 Day SD]],"")</f>
        <v>0.61953443046324441</v>
      </c>
      <c r="V93" s="95">
        <f>IFERROR(TBLData3[[#This Row],[7 Day Rolling Average]]*TBLData3[[#This Row],[Monotony]],"")</f>
        <v>187.09939799989982</v>
      </c>
      <c r="W93" s="88"/>
      <c r="X93" s="88"/>
    </row>
    <row r="94" spans="1:24" x14ac:dyDescent="0.25">
      <c r="A94" s="58" t="str">
        <f t="shared" si="5"/>
        <v>Week 1</v>
      </c>
      <c r="B94" s="63">
        <v>43014</v>
      </c>
      <c r="C94" s="63" t="str">
        <f t="shared" si="6"/>
        <v>Fri</v>
      </c>
      <c r="D94" s="67" t="s">
        <v>193</v>
      </c>
      <c r="E94" s="61">
        <f>tblTL[[#This Row],[Total]]</f>
        <v>0</v>
      </c>
      <c r="F94" s="65">
        <f>AVERAGEIFS(TBLData3[Total Load],TBLData3[[Athlete ]],TBLData3[[#This Row],[Athlete ]],TBLData3[Date],"&lt;="&amp;TBLData3[[#This Row],[Date]],TBLData3[Date],"&gt;"&amp;TBLData3[[#This Row],[Date]]-7)</f>
        <v>173</v>
      </c>
      <c r="G94" s="65">
        <f>IFERROR(AVERAGEIFS(TBLData3[Total Load],TBLData3[[Athlete ]],TBLData3[[#This Row],[Athlete ]],TBLData3[Date],"&lt;="&amp;TBLData3[[#This Row],[Date]],TBLData3[Date],"&gt;"&amp;TBLData3[[#This Row],[Date]]-28),"")</f>
        <v>173</v>
      </c>
      <c r="H94" s="25">
        <f>SUMIFS(TBLData3[Total Load],TBLData3[[Athlete ]],TBLData3[[#This Row],[Athlete ]],TBLData3[Date],"&lt;="&amp;TBLData3[[#This Row],[Date]],TBLData3[Date],"&gt;"&amp;TBLData3[[#This Row],[Date]]-7)</f>
        <v>865</v>
      </c>
      <c r="I94" s="25">
        <f>IFERROR(SUMIFS(TBLData3[Total Load],TBLData3[[Athlete ]],TBLData3[[#This Row],[Athlete ]],TBLData3[Date],"&lt;="&amp;TBLData3[[#This Row],[Date]]-7,TBLData3[Date],"&gt;"&amp;TBLData3[[#This Row],[Date]]-14),"")</f>
        <v>0</v>
      </c>
      <c r="J94" s="25">
        <f>IFERROR(SUMIFS(TBLData3[Total Load],TBLData3[[Athlete ]],TBLData3[[#This Row],[Athlete ]],TBLData3[Date],"&lt;="&amp;TBLData3[[#This Row],[Date]]-14,TBLData3[Date],"&gt;"&amp;TBLData3[[#This Row],[Date]]-21),"")</f>
        <v>0</v>
      </c>
      <c r="K94" s="25">
        <f>IFERROR(SUMIFS(TBLData3[Total Load],TBLData3[[Athlete ]],TBLData3[[#This Row],[Athlete ]],TBLData3[Date],"&lt;="&amp;TBLData3[[#This Row],[Date]]-21,TBLData3[Date],"&gt;"&amp;TBLData3[[#This Row],[Date]]-28),"")</f>
        <v>0</v>
      </c>
      <c r="L94" s="25">
        <f>IFERROR(SUMIFS(TBLData3[Total Load],TBLData3[[Athlete ]],TBLData3[[#This Row],[Athlete ]],TBLData3[Date],"&lt;="&amp;TBLData3[[#This Row],[Date]]-28,TBLData3[Date],"&gt;"&amp;TBLData3[[#This Row],[Date]]-35),"")</f>
        <v>0</v>
      </c>
      <c r="M94" s="25">
        <f>IFERROR(AVERAGE(TBLData3[[#This Row],[Week -1 TL]:[Week -4 TL]]),"")</f>
        <v>0</v>
      </c>
      <c r="N94" s="93">
        <f>IFERROR(TBLData3[[#This Row],[7 Day Rolling Average]]/TBLData3[[#This Row],[28 Day Rolling Average]],"")</f>
        <v>1</v>
      </c>
      <c r="O94" s="94" t="str">
        <f>IFERROR(TBLData3[[#This Row],[Week 0 TL]]/TBLData3[[#This Row],[Week -1 TL]],"")</f>
        <v/>
      </c>
      <c r="P94" s="26">
        <f t="shared" si="7"/>
        <v>130.60546875</v>
      </c>
      <c r="Q94" s="27">
        <f t="shared" si="8"/>
        <v>52.248865726634818</v>
      </c>
      <c r="R94" s="94">
        <f>IFERROR(TBLData3[[#This Row],[7 Day EWMA]]/TBLData3[[#This Row],[28 Day EWMA]],"")</f>
        <v>2.4996804606883831</v>
      </c>
      <c r="S94" s="94">
        <f>AVERAGEIFS(TBLData3[Total Load],TBLData3[[Athlete ]],TBLData3[[#This Row],[Athlete ]],TBLData3[Date],"&lt;="&amp;TBLData3[[#This Row],[Date]],TBLData3[Date],"&gt;"&amp;TBLData3[[#This Row],[Date]]-7)</f>
        <v>173</v>
      </c>
      <c r="T94" s="94">
        <f t="array" ref="T94">IFERROR(_xlfn.STDEV.S(IF(TBLData3[[Athlete ]]=TBLData3[[#This Row],[Athlete ]],IF(TBLData3[Date]&lt;=TBLData3[[#This Row],[Date]],IF(TBLData3[Date]&gt;TBLData3[[#This Row],[Date]]-7,TBLData3[Total Load])))),"")</f>
        <v>239.25927359247748</v>
      </c>
      <c r="U94" s="95">
        <f>IFERROR(TBLData3[[#This Row],[7 Day avg Load]]/TBLData3[[#This Row],[7 Day SD]],"")</f>
        <v>0.72306497216348342</v>
      </c>
      <c r="V94" s="95">
        <f>IFERROR(TBLData3[[#This Row],[7 Day Rolling Average]]*TBLData3[[#This Row],[Monotony]],"")</f>
        <v>125.09024018428264</v>
      </c>
      <c r="W94" s="88"/>
      <c r="X94" s="88"/>
    </row>
    <row r="95" spans="1:24" x14ac:dyDescent="0.25">
      <c r="A95" s="58" t="str">
        <f t="shared" si="5"/>
        <v>Week 1</v>
      </c>
      <c r="B95" s="63">
        <v>43014</v>
      </c>
      <c r="C95" s="63" t="str">
        <f t="shared" si="6"/>
        <v>Fri</v>
      </c>
      <c r="D95" s="67" t="s">
        <v>194</v>
      </c>
      <c r="E95" s="61">
        <f>tblTL[[#This Row],[Total]]</f>
        <v>0</v>
      </c>
      <c r="F95" s="65">
        <f>AVERAGEIFS(TBLData3[Total Load],TBLData3[[Athlete ]],TBLData3[[#This Row],[Athlete ]],TBLData3[Date],"&lt;="&amp;TBLData3[[#This Row],[Date]],TBLData3[Date],"&gt;"&amp;TBLData3[[#This Row],[Date]]-7)</f>
        <v>325</v>
      </c>
      <c r="G95" s="65">
        <f>IFERROR(AVERAGEIFS(TBLData3[Total Load],TBLData3[[Athlete ]],TBLData3[[#This Row],[Athlete ]],TBLData3[Date],"&lt;="&amp;TBLData3[[#This Row],[Date]],TBLData3[Date],"&gt;"&amp;TBLData3[[#This Row],[Date]]-28),"")</f>
        <v>325</v>
      </c>
      <c r="H95" s="25">
        <f>SUMIFS(TBLData3[Total Load],TBLData3[[Athlete ]],TBLData3[[#This Row],[Athlete ]],TBLData3[Date],"&lt;="&amp;TBLData3[[#This Row],[Date]],TBLData3[Date],"&gt;"&amp;TBLData3[[#This Row],[Date]]-7)</f>
        <v>1625</v>
      </c>
      <c r="I95" s="25">
        <f>IFERROR(SUMIFS(TBLData3[Total Load],TBLData3[[Athlete ]],TBLData3[[#This Row],[Athlete ]],TBLData3[Date],"&lt;="&amp;TBLData3[[#This Row],[Date]]-7,TBLData3[Date],"&gt;"&amp;TBLData3[[#This Row],[Date]]-14),"")</f>
        <v>0</v>
      </c>
      <c r="J95" s="25">
        <f>IFERROR(SUMIFS(TBLData3[Total Load],TBLData3[[Athlete ]],TBLData3[[#This Row],[Athlete ]],TBLData3[Date],"&lt;="&amp;TBLData3[[#This Row],[Date]]-14,TBLData3[Date],"&gt;"&amp;TBLData3[[#This Row],[Date]]-21),"")</f>
        <v>0</v>
      </c>
      <c r="K95" s="25">
        <f>IFERROR(SUMIFS(TBLData3[Total Load],TBLData3[[Athlete ]],TBLData3[[#This Row],[Athlete ]],TBLData3[Date],"&lt;="&amp;TBLData3[[#This Row],[Date]]-21,TBLData3[Date],"&gt;"&amp;TBLData3[[#This Row],[Date]]-28),"")</f>
        <v>0</v>
      </c>
      <c r="L95" s="25">
        <f>IFERROR(SUMIFS(TBLData3[Total Load],TBLData3[[Athlete ]],TBLData3[[#This Row],[Athlete ]],TBLData3[Date],"&lt;="&amp;TBLData3[[#This Row],[Date]]-28,TBLData3[Date],"&gt;"&amp;TBLData3[[#This Row],[Date]]-35),"")</f>
        <v>0</v>
      </c>
      <c r="M95" s="25">
        <f>IFERROR(AVERAGE(TBLData3[[#This Row],[Week -1 TL]:[Week -4 TL]]),"")</f>
        <v>0</v>
      </c>
      <c r="N95" s="93">
        <f>IFERROR(TBLData3[[#This Row],[7 Day Rolling Average]]/TBLData3[[#This Row],[28 Day Rolling Average]],"")</f>
        <v>1</v>
      </c>
      <c r="O95" s="94" t="str">
        <f>IFERROR(TBLData3[[#This Row],[Week 0 TL]]/TBLData3[[#This Row],[Week -1 TL]],"")</f>
        <v/>
      </c>
      <c r="P95" s="26">
        <f t="shared" si="7"/>
        <v>256.69921875</v>
      </c>
      <c r="Q95" s="27">
        <f t="shared" si="8"/>
        <v>99.337703119410804</v>
      </c>
      <c r="R95" s="94">
        <f>IFERROR(TBLData3[[#This Row],[7 Day EWMA]]/TBLData3[[#This Row],[28 Day EWMA]],"")</f>
        <v>2.5841066452022727</v>
      </c>
      <c r="S95" s="94">
        <f>AVERAGEIFS(TBLData3[Total Load],TBLData3[[Athlete ]],TBLData3[[#This Row],[Athlete ]],TBLData3[Date],"&lt;="&amp;TBLData3[[#This Row],[Date]],TBLData3[Date],"&gt;"&amp;TBLData3[[#This Row],[Date]]-7)</f>
        <v>325</v>
      </c>
      <c r="T95" s="94">
        <f t="array" ref="T95">IFERROR(_xlfn.STDEV.S(IF(TBLData3[[Athlete ]]=TBLData3[[#This Row],[Athlete ]],IF(TBLData3[Date]&lt;=TBLData3[[#This Row],[Date]],IF(TBLData3[Date]&gt;TBLData3[[#This Row],[Date]]-7,TBLData3[Total Load])))),"")</f>
        <v>473.20714280323369</v>
      </c>
      <c r="U95" s="95">
        <f>IFERROR(TBLData3[[#This Row],[7 Day avg Load]]/TBLData3[[#This Row],[7 Day SD]],"")</f>
        <v>0.68680281974344515</v>
      </c>
      <c r="V95" s="95">
        <f>IFERROR(TBLData3[[#This Row],[7 Day Rolling Average]]*TBLData3[[#This Row],[Monotony]],"")</f>
        <v>223.21091641661968</v>
      </c>
      <c r="W95" s="88"/>
      <c r="X95" s="88"/>
    </row>
    <row r="96" spans="1:24" x14ac:dyDescent="0.25">
      <c r="A96" s="58" t="str">
        <f t="shared" si="5"/>
        <v>Week 1</v>
      </c>
      <c r="B96" s="63">
        <v>43014</v>
      </c>
      <c r="C96" s="63" t="str">
        <f t="shared" si="6"/>
        <v>Fri</v>
      </c>
      <c r="D96" s="67" t="s">
        <v>213</v>
      </c>
      <c r="E96" s="61">
        <f>tblTL[[#This Row],[Total]]</f>
        <v>0</v>
      </c>
      <c r="F96" s="65">
        <f>AVERAGEIFS(TBLData3[Total Load],TBLData3[[Athlete ]],TBLData3[[#This Row],[Athlete ]],TBLData3[Date],"&lt;="&amp;TBLData3[[#This Row],[Date]],TBLData3[Date],"&gt;"&amp;TBLData3[[#This Row],[Date]]-7)</f>
        <v>0</v>
      </c>
      <c r="G96" s="65">
        <f>IFERROR(AVERAGEIFS(TBLData3[Total Load],TBLData3[[Athlete ]],TBLData3[[#This Row],[Athlete ]],TBLData3[Date],"&lt;="&amp;TBLData3[[#This Row],[Date]],TBLData3[Date],"&gt;"&amp;TBLData3[[#This Row],[Date]]-28),"")</f>
        <v>0</v>
      </c>
      <c r="H96" s="25">
        <f>SUMIFS(TBLData3[Total Load],TBLData3[[Athlete ]],TBLData3[[#This Row],[Athlete ]],TBLData3[Date],"&lt;="&amp;TBLData3[[#This Row],[Date]],TBLData3[Date],"&gt;"&amp;TBLData3[[#This Row],[Date]]-7)</f>
        <v>0</v>
      </c>
      <c r="I96" s="25">
        <f>IFERROR(SUMIFS(TBLData3[Total Load],TBLData3[[Athlete ]],TBLData3[[#This Row],[Athlete ]],TBLData3[Date],"&lt;="&amp;TBLData3[[#This Row],[Date]]-7,TBLData3[Date],"&gt;"&amp;TBLData3[[#This Row],[Date]]-14),"")</f>
        <v>0</v>
      </c>
      <c r="J96" s="25">
        <f>IFERROR(SUMIFS(TBLData3[Total Load],TBLData3[[Athlete ]],TBLData3[[#This Row],[Athlete ]],TBLData3[Date],"&lt;="&amp;TBLData3[[#This Row],[Date]]-14,TBLData3[Date],"&gt;"&amp;TBLData3[[#This Row],[Date]]-21),"")</f>
        <v>0</v>
      </c>
      <c r="K96" s="25">
        <f>IFERROR(SUMIFS(TBLData3[Total Load],TBLData3[[Athlete ]],TBLData3[[#This Row],[Athlete ]],TBLData3[Date],"&lt;="&amp;TBLData3[[#This Row],[Date]]-21,TBLData3[Date],"&gt;"&amp;TBLData3[[#This Row],[Date]]-28),"")</f>
        <v>0</v>
      </c>
      <c r="L96" s="25">
        <f>IFERROR(SUMIFS(TBLData3[Total Load],TBLData3[[Athlete ]],TBLData3[[#This Row],[Athlete ]],TBLData3[Date],"&lt;="&amp;TBLData3[[#This Row],[Date]]-28,TBLData3[Date],"&gt;"&amp;TBLData3[[#This Row],[Date]]-35),"")</f>
        <v>0</v>
      </c>
      <c r="M96" s="25">
        <f>IFERROR(AVERAGE(TBLData3[[#This Row],[Week -1 TL]:[Week -4 TL]]),"")</f>
        <v>0</v>
      </c>
      <c r="N96" s="93" t="str">
        <f>IFERROR(TBLData3[[#This Row],[7 Day Rolling Average]]/TBLData3[[#This Row],[28 Day Rolling Average]],"")</f>
        <v/>
      </c>
      <c r="O96" s="94" t="str">
        <f>IFERROR(TBLData3[[#This Row],[Week 0 TL]]/TBLData3[[#This Row],[Week -1 TL]],"")</f>
        <v/>
      </c>
      <c r="P96" s="26">
        <f t="shared" si="7"/>
        <v>0</v>
      </c>
      <c r="Q96" s="27">
        <f t="shared" si="8"/>
        <v>0</v>
      </c>
      <c r="R96" s="94" t="str">
        <f>IFERROR(TBLData3[[#This Row],[7 Day EWMA]]/TBLData3[[#This Row],[28 Day EWMA]],"")</f>
        <v/>
      </c>
      <c r="S96" s="94">
        <f>AVERAGEIFS(TBLData3[Total Load],TBLData3[[Athlete ]],TBLData3[[#This Row],[Athlete ]],TBLData3[Date],"&lt;="&amp;TBLData3[[#This Row],[Date]],TBLData3[Date],"&gt;"&amp;TBLData3[[#This Row],[Date]]-7)</f>
        <v>0</v>
      </c>
      <c r="T96" s="94">
        <f t="array" ref="T96">IFERROR(_xlfn.STDEV.S(IF(TBLData3[[Athlete ]]=TBLData3[[#This Row],[Athlete ]],IF(TBLData3[Date]&lt;=TBLData3[[#This Row],[Date]],IF(TBLData3[Date]&gt;TBLData3[[#This Row],[Date]]-7,TBLData3[Total Load])))),"")</f>
        <v>0</v>
      </c>
      <c r="U96" s="95" t="str">
        <f>IFERROR(TBLData3[[#This Row],[7 Day avg Load]]/TBLData3[[#This Row],[7 Day SD]],"")</f>
        <v/>
      </c>
      <c r="V96" s="95" t="str">
        <f>IFERROR(TBLData3[[#This Row],[7 Day Rolling Average]]*TBLData3[[#This Row],[Monotony]],"")</f>
        <v/>
      </c>
      <c r="W96" s="88"/>
      <c r="X96" s="88"/>
    </row>
    <row r="97" spans="1:24" x14ac:dyDescent="0.25">
      <c r="A97" s="58" t="str">
        <f t="shared" si="5"/>
        <v>Week 1</v>
      </c>
      <c r="B97" s="63">
        <v>43014</v>
      </c>
      <c r="C97" s="63" t="str">
        <f t="shared" si="6"/>
        <v>Fri</v>
      </c>
      <c r="D97" s="67" t="s">
        <v>214</v>
      </c>
      <c r="E97" s="61">
        <f>tblTL[[#This Row],[Total]]</f>
        <v>0</v>
      </c>
      <c r="F97" s="65">
        <f>AVERAGEIFS(TBLData3[Total Load],TBLData3[[Athlete ]],TBLData3[[#This Row],[Athlete ]],TBLData3[Date],"&lt;="&amp;TBLData3[[#This Row],[Date]],TBLData3[Date],"&gt;"&amp;TBLData3[[#This Row],[Date]]-7)</f>
        <v>212</v>
      </c>
      <c r="G97" s="65">
        <f>IFERROR(AVERAGEIFS(TBLData3[Total Load],TBLData3[[Athlete ]],TBLData3[[#This Row],[Athlete ]],TBLData3[Date],"&lt;="&amp;TBLData3[[#This Row],[Date]],TBLData3[Date],"&gt;"&amp;TBLData3[[#This Row],[Date]]-28),"")</f>
        <v>212</v>
      </c>
      <c r="H97" s="25">
        <f>SUMIFS(TBLData3[Total Load],TBLData3[[Athlete ]],TBLData3[[#This Row],[Athlete ]],TBLData3[Date],"&lt;="&amp;TBLData3[[#This Row],[Date]],TBLData3[Date],"&gt;"&amp;TBLData3[[#This Row],[Date]]-7)</f>
        <v>1060</v>
      </c>
      <c r="I97" s="25">
        <f>IFERROR(SUMIFS(TBLData3[Total Load],TBLData3[[Athlete ]],TBLData3[[#This Row],[Athlete ]],TBLData3[Date],"&lt;="&amp;TBLData3[[#This Row],[Date]]-7,TBLData3[Date],"&gt;"&amp;TBLData3[[#This Row],[Date]]-14),"")</f>
        <v>0</v>
      </c>
      <c r="J97" s="25">
        <f>IFERROR(SUMIFS(TBLData3[Total Load],TBLData3[[Athlete ]],TBLData3[[#This Row],[Athlete ]],TBLData3[Date],"&lt;="&amp;TBLData3[[#This Row],[Date]]-14,TBLData3[Date],"&gt;"&amp;TBLData3[[#This Row],[Date]]-21),"")</f>
        <v>0</v>
      </c>
      <c r="K97" s="25">
        <f>IFERROR(SUMIFS(TBLData3[Total Load],TBLData3[[Athlete ]],TBLData3[[#This Row],[Athlete ]],TBLData3[Date],"&lt;="&amp;TBLData3[[#This Row],[Date]]-21,TBLData3[Date],"&gt;"&amp;TBLData3[[#This Row],[Date]]-28),"")</f>
        <v>0</v>
      </c>
      <c r="L97" s="25">
        <f>IFERROR(SUMIFS(TBLData3[Total Load],TBLData3[[Athlete ]],TBLData3[[#This Row],[Athlete ]],TBLData3[Date],"&lt;="&amp;TBLData3[[#This Row],[Date]]-28,TBLData3[Date],"&gt;"&amp;TBLData3[[#This Row],[Date]]-35),"")</f>
        <v>0</v>
      </c>
      <c r="M97" s="25">
        <f>IFERROR(AVERAGE(TBLData3[[#This Row],[Week -1 TL]:[Week -4 TL]]),"")</f>
        <v>0</v>
      </c>
      <c r="N97" s="93">
        <f>IFERROR(TBLData3[[#This Row],[7 Day Rolling Average]]/TBLData3[[#This Row],[28 Day Rolling Average]],"")</f>
        <v>1</v>
      </c>
      <c r="O97" s="94" t="str">
        <f>IFERROR(TBLData3[[#This Row],[Week 0 TL]]/TBLData3[[#This Row],[Week -1 TL]],"")</f>
        <v/>
      </c>
      <c r="P97" s="26">
        <f t="shared" si="7"/>
        <v>198.75</v>
      </c>
      <c r="Q97" s="27">
        <f t="shared" si="8"/>
        <v>68.061831153388823</v>
      </c>
      <c r="R97" s="94">
        <f>IFERROR(TBLData3[[#This Row],[7 Day EWMA]]/TBLData3[[#This Row],[28 Day EWMA]],"")</f>
        <v>2.9201388888888888</v>
      </c>
      <c r="S97" s="94">
        <f>AVERAGEIFS(TBLData3[Total Load],TBLData3[[Athlete ]],TBLData3[[#This Row],[Athlete ]],TBLData3[Date],"&lt;="&amp;TBLData3[[#This Row],[Date]],TBLData3[Date],"&gt;"&amp;TBLData3[[#This Row],[Date]]-7)</f>
        <v>212</v>
      </c>
      <c r="T97" s="94">
        <f t="array" ref="T97">IFERROR(_xlfn.STDEV.S(IF(TBLData3[[Athlete ]]=TBLData3[[#This Row],[Athlete ]],IF(TBLData3[Date]&lt;=TBLData3[[#This Row],[Date]],IF(TBLData3[Date]&gt;TBLData3[[#This Row],[Date]]-7,TBLData3[Total Load])))),"")</f>
        <v>474.04641122995542</v>
      </c>
      <c r="U97" s="95">
        <f>IFERROR(TBLData3[[#This Row],[7 Day avg Load]]/TBLData3[[#This Row],[7 Day SD]],"")</f>
        <v>0.44721359549995793</v>
      </c>
      <c r="V97" s="95">
        <f>IFERROR(TBLData3[[#This Row],[7 Day Rolling Average]]*TBLData3[[#This Row],[Monotony]],"")</f>
        <v>94.809282245991085</v>
      </c>
      <c r="W97" s="88"/>
      <c r="X97" s="88"/>
    </row>
    <row r="98" spans="1:24" x14ac:dyDescent="0.25">
      <c r="A98" s="58" t="str">
        <f t="shared" si="5"/>
        <v>Week 1</v>
      </c>
      <c r="B98" s="63">
        <v>43014</v>
      </c>
      <c r="C98" s="63" t="str">
        <f t="shared" si="6"/>
        <v>Fri</v>
      </c>
      <c r="D98" s="67" t="s">
        <v>195</v>
      </c>
      <c r="E98" s="61">
        <f>tblTL[[#This Row],[Total]]</f>
        <v>0</v>
      </c>
      <c r="F98" s="65">
        <f>AVERAGEIFS(TBLData3[Total Load],TBLData3[[Athlete ]],TBLData3[[#This Row],[Athlete ]],TBLData3[Date],"&lt;="&amp;TBLData3[[#This Row],[Date]],TBLData3[Date],"&gt;"&amp;TBLData3[[#This Row],[Date]]-7)</f>
        <v>0</v>
      </c>
      <c r="G98" s="65">
        <f>IFERROR(AVERAGEIFS(TBLData3[Total Load],TBLData3[[Athlete ]],TBLData3[[#This Row],[Athlete ]],TBLData3[Date],"&lt;="&amp;TBLData3[[#This Row],[Date]],TBLData3[Date],"&gt;"&amp;TBLData3[[#This Row],[Date]]-28),"")</f>
        <v>0</v>
      </c>
      <c r="H98" s="25">
        <f>SUMIFS(TBLData3[Total Load],TBLData3[[Athlete ]],TBLData3[[#This Row],[Athlete ]],TBLData3[Date],"&lt;="&amp;TBLData3[[#This Row],[Date]],TBLData3[Date],"&gt;"&amp;TBLData3[[#This Row],[Date]]-7)</f>
        <v>0</v>
      </c>
      <c r="I98" s="25">
        <f>IFERROR(SUMIFS(TBLData3[Total Load],TBLData3[[Athlete ]],TBLData3[[#This Row],[Athlete ]],TBLData3[Date],"&lt;="&amp;TBLData3[[#This Row],[Date]]-7,TBLData3[Date],"&gt;"&amp;TBLData3[[#This Row],[Date]]-14),"")</f>
        <v>0</v>
      </c>
      <c r="J98" s="25">
        <f>IFERROR(SUMIFS(TBLData3[Total Load],TBLData3[[Athlete ]],TBLData3[[#This Row],[Athlete ]],TBLData3[Date],"&lt;="&amp;TBLData3[[#This Row],[Date]]-14,TBLData3[Date],"&gt;"&amp;TBLData3[[#This Row],[Date]]-21),"")</f>
        <v>0</v>
      </c>
      <c r="K98" s="25">
        <f>IFERROR(SUMIFS(TBLData3[Total Load],TBLData3[[Athlete ]],TBLData3[[#This Row],[Athlete ]],TBLData3[Date],"&lt;="&amp;TBLData3[[#This Row],[Date]]-21,TBLData3[Date],"&gt;"&amp;TBLData3[[#This Row],[Date]]-28),"")</f>
        <v>0</v>
      </c>
      <c r="L98" s="25">
        <f>IFERROR(SUMIFS(TBLData3[Total Load],TBLData3[[Athlete ]],TBLData3[[#This Row],[Athlete ]],TBLData3[Date],"&lt;="&amp;TBLData3[[#This Row],[Date]]-28,TBLData3[Date],"&gt;"&amp;TBLData3[[#This Row],[Date]]-35),"")</f>
        <v>0</v>
      </c>
      <c r="M98" s="25">
        <f>IFERROR(AVERAGE(TBLData3[[#This Row],[Week -1 TL]:[Week -4 TL]]),"")</f>
        <v>0</v>
      </c>
      <c r="N98" s="93" t="str">
        <f>IFERROR(TBLData3[[#This Row],[7 Day Rolling Average]]/TBLData3[[#This Row],[28 Day Rolling Average]],"")</f>
        <v/>
      </c>
      <c r="O98" s="94" t="str">
        <f>IFERROR(TBLData3[[#This Row],[Week 0 TL]]/TBLData3[[#This Row],[Week -1 TL]],"")</f>
        <v/>
      </c>
      <c r="P98" s="26">
        <f t="shared" si="7"/>
        <v>0</v>
      </c>
      <c r="Q98" s="27">
        <f t="shared" si="8"/>
        <v>0</v>
      </c>
      <c r="R98" s="94" t="str">
        <f>IFERROR(TBLData3[[#This Row],[7 Day EWMA]]/TBLData3[[#This Row],[28 Day EWMA]],"")</f>
        <v/>
      </c>
      <c r="S98" s="94">
        <f>AVERAGEIFS(TBLData3[Total Load],TBLData3[[Athlete ]],TBLData3[[#This Row],[Athlete ]],TBLData3[Date],"&lt;="&amp;TBLData3[[#This Row],[Date]],TBLData3[Date],"&gt;"&amp;TBLData3[[#This Row],[Date]]-7)</f>
        <v>0</v>
      </c>
      <c r="T98" s="94">
        <f t="array" ref="T98">IFERROR(_xlfn.STDEV.S(IF(TBLData3[[Athlete ]]=TBLData3[[#This Row],[Athlete ]],IF(TBLData3[Date]&lt;=TBLData3[[#This Row],[Date]],IF(TBLData3[Date]&gt;TBLData3[[#This Row],[Date]]-7,TBLData3[Total Load])))),"")</f>
        <v>0</v>
      </c>
      <c r="U98" s="95" t="str">
        <f>IFERROR(TBLData3[[#This Row],[7 Day avg Load]]/TBLData3[[#This Row],[7 Day SD]],"")</f>
        <v/>
      </c>
      <c r="V98" s="95" t="str">
        <f>IFERROR(TBLData3[[#This Row],[7 Day Rolling Average]]*TBLData3[[#This Row],[Monotony]],"")</f>
        <v/>
      </c>
      <c r="W98" s="88"/>
      <c r="X98" s="88"/>
    </row>
    <row r="99" spans="1:24" x14ac:dyDescent="0.25">
      <c r="A99" s="58" t="str">
        <f t="shared" si="5"/>
        <v>Week 1</v>
      </c>
      <c r="B99" s="63">
        <v>43014</v>
      </c>
      <c r="C99" s="63" t="str">
        <f t="shared" si="6"/>
        <v>Fri</v>
      </c>
      <c r="D99" s="66" t="s">
        <v>196</v>
      </c>
      <c r="E99" s="61">
        <f>tblTL[[#This Row],[Total]]</f>
        <v>0</v>
      </c>
      <c r="F99" s="65">
        <f>AVERAGEIFS(TBLData3[Total Load],TBLData3[[Athlete ]],TBLData3[[#This Row],[Athlete ]],TBLData3[Date],"&lt;="&amp;TBLData3[[#This Row],[Date]],TBLData3[Date],"&gt;"&amp;TBLData3[[#This Row],[Date]]-7)</f>
        <v>316</v>
      </c>
      <c r="G99" s="65">
        <f>IFERROR(AVERAGEIFS(TBLData3[Total Load],TBLData3[[Athlete ]],TBLData3[[#This Row],[Athlete ]],TBLData3[Date],"&lt;="&amp;TBLData3[[#This Row],[Date]],TBLData3[Date],"&gt;"&amp;TBLData3[[#This Row],[Date]]-28),"")</f>
        <v>316</v>
      </c>
      <c r="H99" s="25">
        <f>SUMIFS(TBLData3[Total Load],TBLData3[[Athlete ]],TBLData3[[#This Row],[Athlete ]],TBLData3[Date],"&lt;="&amp;TBLData3[[#This Row],[Date]],TBLData3[Date],"&gt;"&amp;TBLData3[[#This Row],[Date]]-7)</f>
        <v>1580</v>
      </c>
      <c r="I99" s="25">
        <f>IFERROR(SUMIFS(TBLData3[Total Load],TBLData3[[Athlete ]],TBLData3[[#This Row],[Athlete ]],TBLData3[Date],"&lt;="&amp;TBLData3[[#This Row],[Date]]-7,TBLData3[Date],"&gt;"&amp;TBLData3[[#This Row],[Date]]-14),"")</f>
        <v>0</v>
      </c>
      <c r="J99" s="25">
        <f>IFERROR(SUMIFS(TBLData3[Total Load],TBLData3[[Athlete ]],TBLData3[[#This Row],[Athlete ]],TBLData3[Date],"&lt;="&amp;TBLData3[[#This Row],[Date]]-14,TBLData3[Date],"&gt;"&amp;TBLData3[[#This Row],[Date]]-21),"")</f>
        <v>0</v>
      </c>
      <c r="K99" s="25">
        <f>IFERROR(SUMIFS(TBLData3[Total Load],TBLData3[[Athlete ]],TBLData3[[#This Row],[Athlete ]],TBLData3[Date],"&lt;="&amp;TBLData3[[#This Row],[Date]]-21,TBLData3[Date],"&gt;"&amp;TBLData3[[#This Row],[Date]]-28),"")</f>
        <v>0</v>
      </c>
      <c r="L99" s="25">
        <f>IFERROR(SUMIFS(TBLData3[Total Load],TBLData3[[Athlete ]],TBLData3[[#This Row],[Athlete ]],TBLData3[Date],"&lt;="&amp;TBLData3[[#This Row],[Date]]-28,TBLData3[Date],"&gt;"&amp;TBLData3[[#This Row],[Date]]-35),"")</f>
        <v>0</v>
      </c>
      <c r="M99" s="25">
        <f>IFERROR(AVERAGE(TBLData3[[#This Row],[Week -1 TL]:[Week -4 TL]]),"")</f>
        <v>0</v>
      </c>
      <c r="N99" s="93">
        <f>IFERROR(TBLData3[[#This Row],[7 Day Rolling Average]]/TBLData3[[#This Row],[28 Day Rolling Average]],"")</f>
        <v>1</v>
      </c>
      <c r="O99" s="94" t="str">
        <f>IFERROR(TBLData3[[#This Row],[Week 0 TL]]/TBLData3[[#This Row],[Week -1 TL]],"")</f>
        <v/>
      </c>
      <c r="P99" s="26">
        <f t="shared" si="7"/>
        <v>253.59375</v>
      </c>
      <c r="Q99" s="27">
        <f t="shared" si="8"/>
        <v>97.004104450706294</v>
      </c>
      <c r="R99" s="94">
        <f>IFERROR(TBLData3[[#This Row],[7 Day EWMA]]/TBLData3[[#This Row],[28 Day EWMA]],"")</f>
        <v>2.6142579371872503</v>
      </c>
      <c r="S99" s="94">
        <f>AVERAGEIFS(TBLData3[Total Load],TBLData3[[Athlete ]],TBLData3[[#This Row],[Athlete ]],TBLData3[Date],"&lt;="&amp;TBLData3[[#This Row],[Date]],TBLData3[Date],"&gt;"&amp;TBLData3[[#This Row],[Date]]-7)</f>
        <v>316</v>
      </c>
      <c r="T99" s="94">
        <f t="array" ref="T99">IFERROR(_xlfn.STDEV.S(IF(TBLData3[[Athlete ]]=TBLData3[[#This Row],[Athlete ]],IF(TBLData3[Date]&lt;=TBLData3[[#This Row],[Date]],IF(TBLData3[Date]&gt;TBLData3[[#This Row],[Date]]-7,TBLData3[Total Load])))),"")</f>
        <v>472.94820012343848</v>
      </c>
      <c r="U99" s="95">
        <f>IFERROR(TBLData3[[#This Row],[7 Day avg Load]]/TBLData3[[#This Row],[7 Day SD]],"")</f>
        <v>0.6681492812902653</v>
      </c>
      <c r="V99" s="95">
        <f>IFERROR(TBLData3[[#This Row],[7 Day Rolling Average]]*TBLData3[[#This Row],[Monotony]],"")</f>
        <v>211.13517288772383</v>
      </c>
      <c r="W99" s="88"/>
      <c r="X99" s="88"/>
    </row>
    <row r="100" spans="1:24" x14ac:dyDescent="0.25">
      <c r="A100" s="58" t="str">
        <f t="shared" si="5"/>
        <v>Week 1</v>
      </c>
      <c r="B100" s="63">
        <v>43014</v>
      </c>
      <c r="C100" s="63" t="str">
        <f t="shared" si="6"/>
        <v>Fri</v>
      </c>
      <c r="D100" s="67" t="s">
        <v>197</v>
      </c>
      <c r="E100" s="61">
        <f>tblTL[[#This Row],[Total]]</f>
        <v>0</v>
      </c>
      <c r="F100" s="65">
        <f>AVERAGEIFS(TBLData3[Total Load],TBLData3[[Athlete ]],TBLData3[[#This Row],[Athlete ]],TBLData3[Date],"&lt;="&amp;TBLData3[[#This Row],[Date]],TBLData3[Date],"&gt;"&amp;TBLData3[[#This Row],[Date]]-7)</f>
        <v>299</v>
      </c>
      <c r="G100" s="65">
        <f>IFERROR(AVERAGEIFS(TBLData3[Total Load],TBLData3[[Athlete ]],TBLData3[[#This Row],[Athlete ]],TBLData3[Date],"&lt;="&amp;TBLData3[[#This Row],[Date]],TBLData3[Date],"&gt;"&amp;TBLData3[[#This Row],[Date]]-28),"")</f>
        <v>299</v>
      </c>
      <c r="H100" s="25">
        <f>SUMIFS(TBLData3[Total Load],TBLData3[[Athlete ]],TBLData3[[#This Row],[Athlete ]],TBLData3[Date],"&lt;="&amp;TBLData3[[#This Row],[Date]],TBLData3[Date],"&gt;"&amp;TBLData3[[#This Row],[Date]]-7)</f>
        <v>1495</v>
      </c>
      <c r="I100" s="25">
        <f>IFERROR(SUMIFS(TBLData3[Total Load],TBLData3[[Athlete ]],TBLData3[[#This Row],[Athlete ]],TBLData3[Date],"&lt;="&amp;TBLData3[[#This Row],[Date]]-7,TBLData3[Date],"&gt;"&amp;TBLData3[[#This Row],[Date]]-14),"")</f>
        <v>0</v>
      </c>
      <c r="J100" s="25">
        <f>IFERROR(SUMIFS(TBLData3[Total Load],TBLData3[[Athlete ]],TBLData3[[#This Row],[Athlete ]],TBLData3[Date],"&lt;="&amp;TBLData3[[#This Row],[Date]]-14,TBLData3[Date],"&gt;"&amp;TBLData3[[#This Row],[Date]]-21),"")</f>
        <v>0</v>
      </c>
      <c r="K100" s="25">
        <f>IFERROR(SUMIFS(TBLData3[Total Load],TBLData3[[Athlete ]],TBLData3[[#This Row],[Athlete ]],TBLData3[Date],"&lt;="&amp;TBLData3[[#This Row],[Date]]-21,TBLData3[Date],"&gt;"&amp;TBLData3[[#This Row],[Date]]-28),"")</f>
        <v>0</v>
      </c>
      <c r="L100" s="25">
        <f>IFERROR(SUMIFS(TBLData3[Total Load],TBLData3[[Athlete ]],TBLData3[[#This Row],[Athlete ]],TBLData3[Date],"&lt;="&amp;TBLData3[[#This Row],[Date]]-28,TBLData3[Date],"&gt;"&amp;TBLData3[[#This Row],[Date]]-35),"")</f>
        <v>0</v>
      </c>
      <c r="M100" s="25">
        <f>IFERROR(AVERAGE(TBLData3[[#This Row],[Week -1 TL]:[Week -4 TL]]),"")</f>
        <v>0</v>
      </c>
      <c r="N100" s="93">
        <f>IFERROR(TBLData3[[#This Row],[7 Day Rolling Average]]/TBLData3[[#This Row],[28 Day Rolling Average]],"")</f>
        <v>1</v>
      </c>
      <c r="O100" s="94" t="str">
        <f>IFERROR(TBLData3[[#This Row],[Week 0 TL]]/TBLData3[[#This Row],[Week -1 TL]],"")</f>
        <v/>
      </c>
      <c r="P100" s="26">
        <f t="shared" si="7"/>
        <v>242.98828125</v>
      </c>
      <c r="Q100" s="27">
        <f t="shared" si="8"/>
        <v>92.10213479508144</v>
      </c>
      <c r="R100" s="94">
        <f>IFERROR(TBLData3[[#This Row],[7 Day EWMA]]/TBLData3[[#This Row],[28 Day EWMA]],"")</f>
        <v>2.6382480904555146</v>
      </c>
      <c r="S100" s="94">
        <f>AVERAGEIFS(TBLData3[Total Load],TBLData3[[Athlete ]],TBLData3[[#This Row],[Athlete ]],TBLData3[Date],"&lt;="&amp;TBLData3[[#This Row],[Date]],TBLData3[Date],"&gt;"&amp;TBLData3[[#This Row],[Date]]-7)</f>
        <v>299</v>
      </c>
      <c r="T100" s="94">
        <f t="array" ref="T100">IFERROR(_xlfn.STDEV.S(IF(TBLData3[[Athlete ]]=TBLData3[[#This Row],[Athlete ]],IF(TBLData3[Date]&lt;=TBLData3[[#This Row],[Date]],IF(TBLData3[Date]&gt;TBLData3[[#This Row],[Date]]-7,TBLData3[Total Load])))),"")</f>
        <v>458.69924787381109</v>
      </c>
      <c r="U100" s="95">
        <f>IFERROR(TBLData3[[#This Row],[7 Day avg Load]]/TBLData3[[#This Row],[7 Day SD]],"")</f>
        <v>0.65184323145490608</v>
      </c>
      <c r="V100" s="95">
        <f>IFERROR(TBLData3[[#This Row],[7 Day Rolling Average]]*TBLData3[[#This Row],[Monotony]],"")</f>
        <v>194.90112620501691</v>
      </c>
      <c r="W100" s="88"/>
      <c r="X100" s="88"/>
    </row>
    <row r="101" spans="1:24" x14ac:dyDescent="0.25">
      <c r="A101" s="58" t="str">
        <f t="shared" si="5"/>
        <v>Week 1</v>
      </c>
      <c r="B101" s="63">
        <v>43014</v>
      </c>
      <c r="C101" s="63" t="str">
        <f t="shared" si="6"/>
        <v>Fri</v>
      </c>
      <c r="D101" s="67" t="s">
        <v>198</v>
      </c>
      <c r="E101" s="61">
        <f>tblTL[[#This Row],[Total]]</f>
        <v>0</v>
      </c>
      <c r="F101" s="65">
        <f>AVERAGEIFS(TBLData3[Total Load],TBLData3[[Athlete ]],TBLData3[[#This Row],[Athlete ]],TBLData3[Date],"&lt;="&amp;TBLData3[[#This Row],[Date]],TBLData3[Date],"&gt;"&amp;TBLData3[[#This Row],[Date]]-7)</f>
        <v>162</v>
      </c>
      <c r="G101" s="65">
        <f>IFERROR(AVERAGEIFS(TBLData3[Total Load],TBLData3[[Athlete ]],TBLData3[[#This Row],[Athlete ]],TBLData3[Date],"&lt;="&amp;TBLData3[[#This Row],[Date]],TBLData3[Date],"&gt;"&amp;TBLData3[[#This Row],[Date]]-28),"")</f>
        <v>162</v>
      </c>
      <c r="H101" s="25">
        <f>SUMIFS(TBLData3[Total Load],TBLData3[[Athlete ]],TBLData3[[#This Row],[Athlete ]],TBLData3[Date],"&lt;="&amp;TBLData3[[#This Row],[Date]],TBLData3[Date],"&gt;"&amp;TBLData3[[#This Row],[Date]]-7)</f>
        <v>810</v>
      </c>
      <c r="I101" s="25">
        <f>IFERROR(SUMIFS(TBLData3[Total Load],TBLData3[[Athlete ]],TBLData3[[#This Row],[Athlete ]],TBLData3[Date],"&lt;="&amp;TBLData3[[#This Row],[Date]]-7,TBLData3[Date],"&gt;"&amp;TBLData3[[#This Row],[Date]]-14),"")</f>
        <v>0</v>
      </c>
      <c r="J101" s="25">
        <f>IFERROR(SUMIFS(TBLData3[Total Load],TBLData3[[Athlete ]],TBLData3[[#This Row],[Athlete ]],TBLData3[Date],"&lt;="&amp;TBLData3[[#This Row],[Date]]-14,TBLData3[Date],"&gt;"&amp;TBLData3[[#This Row],[Date]]-21),"")</f>
        <v>0</v>
      </c>
      <c r="K101" s="25">
        <f>IFERROR(SUMIFS(TBLData3[Total Load],TBLData3[[Athlete ]],TBLData3[[#This Row],[Athlete ]],TBLData3[Date],"&lt;="&amp;TBLData3[[#This Row],[Date]]-21,TBLData3[Date],"&gt;"&amp;TBLData3[[#This Row],[Date]]-28),"")</f>
        <v>0</v>
      </c>
      <c r="L101" s="25">
        <f>IFERROR(SUMIFS(TBLData3[Total Load],TBLData3[[Athlete ]],TBLData3[[#This Row],[Athlete ]],TBLData3[Date],"&lt;="&amp;TBLData3[[#This Row],[Date]]-28,TBLData3[Date],"&gt;"&amp;TBLData3[[#This Row],[Date]]-35),"")</f>
        <v>0</v>
      </c>
      <c r="M101" s="25">
        <f>IFERROR(AVERAGE(TBLData3[[#This Row],[Week -1 TL]:[Week -4 TL]]),"")</f>
        <v>0</v>
      </c>
      <c r="N101" s="93">
        <f>IFERROR(TBLData3[[#This Row],[7 Day Rolling Average]]/TBLData3[[#This Row],[28 Day Rolling Average]],"")</f>
        <v>1</v>
      </c>
      <c r="O101" s="94" t="str">
        <f>IFERROR(TBLData3[[#This Row],[Week 0 TL]]/TBLData3[[#This Row],[Week -1 TL]],"")</f>
        <v/>
      </c>
      <c r="P101" s="26">
        <f t="shared" si="7"/>
        <v>119.8828125</v>
      </c>
      <c r="Q101" s="27">
        <f t="shared" si="8"/>
        <v>48.674600335651597</v>
      </c>
      <c r="R101" s="94">
        <f>IFERROR(TBLData3[[#This Row],[7 Day EWMA]]/TBLData3[[#This Row],[28 Day EWMA]],"")</f>
        <v>2.4629439517388727</v>
      </c>
      <c r="S101" s="94">
        <f>AVERAGEIFS(TBLData3[Total Load],TBLData3[[Athlete ]],TBLData3[[#This Row],[Athlete ]],TBLData3[Date],"&lt;="&amp;TBLData3[[#This Row],[Date]],TBLData3[Date],"&gt;"&amp;TBLData3[[#This Row],[Date]]-7)</f>
        <v>162</v>
      </c>
      <c r="T101" s="94">
        <f t="array" ref="T101">IFERROR(_xlfn.STDEV.S(IF(TBLData3[[Athlete ]]=TBLData3[[#This Row],[Athlete ]],IF(TBLData3[Date]&lt;=TBLData3[[#This Row],[Date]],IF(TBLData3[Date]&gt;TBLData3[[#This Row],[Date]]-7,TBLData3[Total Load])))),"")</f>
        <v>222.08106627986098</v>
      </c>
      <c r="U101" s="95">
        <f>IFERROR(TBLData3[[#This Row],[7 Day avg Load]]/TBLData3[[#This Row],[7 Day SD]],"")</f>
        <v>0.72946335639370385</v>
      </c>
      <c r="V101" s="95">
        <f>IFERROR(TBLData3[[#This Row],[7 Day Rolling Average]]*TBLData3[[#This Row],[Monotony]],"")</f>
        <v>118.17306373578002</v>
      </c>
      <c r="W101" s="88"/>
      <c r="X101" s="88"/>
    </row>
    <row r="102" spans="1:24" x14ac:dyDescent="0.25">
      <c r="A102" s="58" t="str">
        <f t="shared" si="5"/>
        <v>Week 1</v>
      </c>
      <c r="B102" s="63">
        <v>43014</v>
      </c>
      <c r="C102" s="63" t="str">
        <f t="shared" si="6"/>
        <v>Fri</v>
      </c>
      <c r="D102" s="67" t="s">
        <v>199</v>
      </c>
      <c r="E102" s="61">
        <f>tblTL[[#This Row],[Total]]</f>
        <v>0</v>
      </c>
      <c r="F102" s="65">
        <f>AVERAGEIFS(TBLData3[Total Load],TBLData3[[Athlete ]],TBLData3[[#This Row],[Athlete ]],TBLData3[Date],"&lt;="&amp;TBLData3[[#This Row],[Date]],TBLData3[Date],"&gt;"&amp;TBLData3[[#This Row],[Date]]-7)</f>
        <v>91</v>
      </c>
      <c r="G102" s="65">
        <f>IFERROR(AVERAGEIFS(TBLData3[Total Load],TBLData3[[Athlete ]],TBLData3[[#This Row],[Athlete ]],TBLData3[Date],"&lt;="&amp;TBLData3[[#This Row],[Date]],TBLData3[Date],"&gt;"&amp;TBLData3[[#This Row],[Date]]-28),"")</f>
        <v>91</v>
      </c>
      <c r="H102" s="25">
        <f>SUMIFS(TBLData3[Total Load],TBLData3[[Athlete ]],TBLData3[[#This Row],[Athlete ]],TBLData3[Date],"&lt;="&amp;TBLData3[[#This Row],[Date]],TBLData3[Date],"&gt;"&amp;TBLData3[[#This Row],[Date]]-7)</f>
        <v>455</v>
      </c>
      <c r="I102" s="25">
        <f>IFERROR(SUMIFS(TBLData3[Total Load],TBLData3[[Athlete ]],TBLData3[[#This Row],[Athlete ]],TBLData3[Date],"&lt;="&amp;TBLData3[[#This Row],[Date]]-7,TBLData3[Date],"&gt;"&amp;TBLData3[[#This Row],[Date]]-14),"")</f>
        <v>0</v>
      </c>
      <c r="J102" s="25">
        <f>IFERROR(SUMIFS(TBLData3[Total Load],TBLData3[[Athlete ]],TBLData3[[#This Row],[Athlete ]],TBLData3[Date],"&lt;="&amp;TBLData3[[#This Row],[Date]]-14,TBLData3[Date],"&gt;"&amp;TBLData3[[#This Row],[Date]]-21),"")</f>
        <v>0</v>
      </c>
      <c r="K102" s="25">
        <f>IFERROR(SUMIFS(TBLData3[Total Load],TBLData3[[Athlete ]],TBLData3[[#This Row],[Athlete ]],TBLData3[Date],"&lt;="&amp;TBLData3[[#This Row],[Date]]-21,TBLData3[Date],"&gt;"&amp;TBLData3[[#This Row],[Date]]-28),"")</f>
        <v>0</v>
      </c>
      <c r="L102" s="25">
        <f>IFERROR(SUMIFS(TBLData3[Total Load],TBLData3[[Athlete ]],TBLData3[[#This Row],[Athlete ]],TBLData3[Date],"&lt;="&amp;TBLData3[[#This Row],[Date]]-28,TBLData3[Date],"&gt;"&amp;TBLData3[[#This Row],[Date]]-35),"")</f>
        <v>0</v>
      </c>
      <c r="M102" s="25">
        <f>IFERROR(AVERAGE(TBLData3[[#This Row],[Week -1 TL]:[Week -4 TL]]),"")</f>
        <v>0</v>
      </c>
      <c r="N102" s="93">
        <f>IFERROR(TBLData3[[#This Row],[7 Day Rolling Average]]/TBLData3[[#This Row],[28 Day Rolling Average]],"")</f>
        <v>1</v>
      </c>
      <c r="O102" s="94" t="str">
        <f>IFERROR(TBLData3[[#This Row],[Week 0 TL]]/TBLData3[[#This Row],[Week -1 TL]],"")</f>
        <v/>
      </c>
      <c r="P102" s="26">
        <f t="shared" si="7"/>
        <v>47.98828125</v>
      </c>
      <c r="Q102" s="27">
        <f t="shared" si="8"/>
        <v>25.324489135152788</v>
      </c>
      <c r="R102" s="94">
        <f>IFERROR(TBLData3[[#This Row],[7 Day EWMA]]/TBLData3[[#This Row],[28 Day EWMA]],"")</f>
        <v>1.89493580675583</v>
      </c>
      <c r="S102" s="94">
        <f>AVERAGEIFS(TBLData3[Total Load],TBLData3[[Athlete ]],TBLData3[[#This Row],[Athlete ]],TBLData3[Date],"&lt;="&amp;TBLData3[[#This Row],[Date]],TBLData3[Date],"&gt;"&amp;TBLData3[[#This Row],[Date]]-7)</f>
        <v>91</v>
      </c>
      <c r="T102" s="94">
        <f t="array" ref="T102">IFERROR(_xlfn.STDEV.S(IF(TBLData3[[Athlete ]]=TBLData3[[#This Row],[Athlete ]],IF(TBLData3[Date]&lt;=TBLData3[[#This Row],[Date]],IF(TBLData3[Date]&gt;TBLData3[[#This Row],[Date]]-7,TBLData3[Total Load])))),"")</f>
        <v>203.48218595248088</v>
      </c>
      <c r="U102" s="95">
        <f>IFERROR(TBLData3[[#This Row],[7 Day avg Load]]/TBLData3[[#This Row],[7 Day SD]],"")</f>
        <v>0.44721359549995793</v>
      </c>
      <c r="V102" s="95">
        <f>IFERROR(TBLData3[[#This Row],[7 Day Rolling Average]]*TBLData3[[#This Row],[Monotony]],"")</f>
        <v>40.696437190496169</v>
      </c>
      <c r="W102" s="88"/>
      <c r="X102" s="88"/>
    </row>
    <row r="103" spans="1:24" x14ac:dyDescent="0.25">
      <c r="A103" s="58" t="str">
        <f t="shared" si="5"/>
        <v>Week 1</v>
      </c>
      <c r="B103" s="63">
        <v>43014</v>
      </c>
      <c r="C103" s="63" t="str">
        <f t="shared" si="6"/>
        <v>Fri</v>
      </c>
      <c r="D103" s="66" t="s">
        <v>200</v>
      </c>
      <c r="E103" s="61">
        <f>tblTL[[#This Row],[Total]]</f>
        <v>0</v>
      </c>
      <c r="F103" s="65">
        <f>AVERAGEIFS(TBLData3[Total Load],TBLData3[[Athlete ]],TBLData3[[#This Row],[Athlete ]],TBLData3[Date],"&lt;="&amp;TBLData3[[#This Row],[Date]],TBLData3[Date],"&gt;"&amp;TBLData3[[#This Row],[Date]]-7)</f>
        <v>0</v>
      </c>
      <c r="G103" s="65">
        <f>IFERROR(AVERAGEIFS(TBLData3[Total Load],TBLData3[[Athlete ]],TBLData3[[#This Row],[Athlete ]],TBLData3[Date],"&lt;="&amp;TBLData3[[#This Row],[Date]],TBLData3[Date],"&gt;"&amp;TBLData3[[#This Row],[Date]]-28),"")</f>
        <v>0</v>
      </c>
      <c r="H103" s="25">
        <f>SUMIFS(TBLData3[Total Load],TBLData3[[Athlete ]],TBLData3[[#This Row],[Athlete ]],TBLData3[Date],"&lt;="&amp;TBLData3[[#This Row],[Date]],TBLData3[Date],"&gt;"&amp;TBLData3[[#This Row],[Date]]-7)</f>
        <v>0</v>
      </c>
      <c r="I103" s="25">
        <f>IFERROR(SUMIFS(TBLData3[Total Load],TBLData3[[Athlete ]],TBLData3[[#This Row],[Athlete ]],TBLData3[Date],"&lt;="&amp;TBLData3[[#This Row],[Date]]-7,TBLData3[Date],"&gt;"&amp;TBLData3[[#This Row],[Date]]-14),"")</f>
        <v>0</v>
      </c>
      <c r="J103" s="25">
        <f>IFERROR(SUMIFS(TBLData3[Total Load],TBLData3[[Athlete ]],TBLData3[[#This Row],[Athlete ]],TBLData3[Date],"&lt;="&amp;TBLData3[[#This Row],[Date]]-14,TBLData3[Date],"&gt;"&amp;TBLData3[[#This Row],[Date]]-21),"")</f>
        <v>0</v>
      </c>
      <c r="K103" s="25">
        <f>IFERROR(SUMIFS(TBLData3[Total Load],TBLData3[[Athlete ]],TBLData3[[#This Row],[Athlete ]],TBLData3[Date],"&lt;="&amp;TBLData3[[#This Row],[Date]]-21,TBLData3[Date],"&gt;"&amp;TBLData3[[#This Row],[Date]]-28),"")</f>
        <v>0</v>
      </c>
      <c r="L103" s="25">
        <f>IFERROR(SUMIFS(TBLData3[Total Load],TBLData3[[Athlete ]],TBLData3[[#This Row],[Athlete ]],TBLData3[Date],"&lt;="&amp;TBLData3[[#This Row],[Date]]-28,TBLData3[Date],"&gt;"&amp;TBLData3[[#This Row],[Date]]-35),"")</f>
        <v>0</v>
      </c>
      <c r="M103" s="25">
        <f>IFERROR(AVERAGE(TBLData3[[#This Row],[Week -1 TL]:[Week -4 TL]]),"")</f>
        <v>0</v>
      </c>
      <c r="N103" s="93" t="str">
        <f>IFERROR(TBLData3[[#This Row],[7 Day Rolling Average]]/TBLData3[[#This Row],[28 Day Rolling Average]],"")</f>
        <v/>
      </c>
      <c r="O103" s="94" t="str">
        <f>IFERROR(TBLData3[[#This Row],[Week 0 TL]]/TBLData3[[#This Row],[Week -1 TL]],"")</f>
        <v/>
      </c>
      <c r="P103" s="26">
        <f t="shared" si="7"/>
        <v>0</v>
      </c>
      <c r="Q103" s="27">
        <f t="shared" si="8"/>
        <v>0</v>
      </c>
      <c r="R103" s="94" t="str">
        <f>IFERROR(TBLData3[[#This Row],[7 Day EWMA]]/TBLData3[[#This Row],[28 Day EWMA]],"")</f>
        <v/>
      </c>
      <c r="S103" s="94">
        <f>AVERAGEIFS(TBLData3[Total Load],TBLData3[[Athlete ]],TBLData3[[#This Row],[Athlete ]],TBLData3[Date],"&lt;="&amp;TBLData3[[#This Row],[Date]],TBLData3[Date],"&gt;"&amp;TBLData3[[#This Row],[Date]]-7)</f>
        <v>0</v>
      </c>
      <c r="T103" s="94">
        <f t="array" ref="T103">IFERROR(_xlfn.STDEV.S(IF(TBLData3[[Athlete ]]=TBLData3[[#This Row],[Athlete ]],IF(TBLData3[Date]&lt;=TBLData3[[#This Row],[Date]],IF(TBLData3[Date]&gt;TBLData3[[#This Row],[Date]]-7,TBLData3[Total Load])))),"")</f>
        <v>0</v>
      </c>
      <c r="U103" s="95" t="str">
        <f>IFERROR(TBLData3[[#This Row],[7 Day avg Load]]/TBLData3[[#This Row],[7 Day SD]],"")</f>
        <v/>
      </c>
      <c r="V103" s="95" t="str">
        <f>IFERROR(TBLData3[[#This Row],[7 Day Rolling Average]]*TBLData3[[#This Row],[Monotony]],"")</f>
        <v/>
      </c>
      <c r="W103" s="88"/>
      <c r="X103" s="88"/>
    </row>
    <row r="104" spans="1:24" x14ac:dyDescent="0.25">
      <c r="A104" s="58" t="str">
        <f t="shared" si="5"/>
        <v>Week 1</v>
      </c>
      <c r="B104" s="63">
        <v>43014</v>
      </c>
      <c r="C104" s="63" t="str">
        <f t="shared" si="6"/>
        <v>Fri</v>
      </c>
      <c r="D104" s="67" t="s">
        <v>201</v>
      </c>
      <c r="E104" s="61">
        <f>tblTL[[#This Row],[Total]]</f>
        <v>0</v>
      </c>
      <c r="F104" s="65">
        <f>AVERAGEIFS(TBLData3[Total Load],TBLData3[[Athlete ]],TBLData3[[#This Row],[Athlete ]],TBLData3[Date],"&lt;="&amp;TBLData3[[#This Row],[Date]],TBLData3[Date],"&gt;"&amp;TBLData3[[#This Row],[Date]]-7)</f>
        <v>315</v>
      </c>
      <c r="G104" s="65">
        <f>IFERROR(AVERAGEIFS(TBLData3[Total Load],TBLData3[[Athlete ]],TBLData3[[#This Row],[Athlete ]],TBLData3[Date],"&lt;="&amp;TBLData3[[#This Row],[Date]],TBLData3[Date],"&gt;"&amp;TBLData3[[#This Row],[Date]]-28),"")</f>
        <v>315</v>
      </c>
      <c r="H104" s="25">
        <f>SUMIFS(TBLData3[Total Load],TBLData3[[Athlete ]],TBLData3[[#This Row],[Athlete ]],TBLData3[Date],"&lt;="&amp;TBLData3[[#This Row],[Date]],TBLData3[Date],"&gt;"&amp;TBLData3[[#This Row],[Date]]-7)</f>
        <v>1575</v>
      </c>
      <c r="I104" s="25">
        <f>IFERROR(SUMIFS(TBLData3[Total Load],TBLData3[[Athlete ]],TBLData3[[#This Row],[Athlete ]],TBLData3[Date],"&lt;="&amp;TBLData3[[#This Row],[Date]]-7,TBLData3[Date],"&gt;"&amp;TBLData3[[#This Row],[Date]]-14),"")</f>
        <v>0</v>
      </c>
      <c r="J104" s="25">
        <f>IFERROR(SUMIFS(TBLData3[Total Load],TBLData3[[Athlete ]],TBLData3[[#This Row],[Athlete ]],TBLData3[Date],"&lt;="&amp;TBLData3[[#This Row],[Date]]-14,TBLData3[Date],"&gt;"&amp;TBLData3[[#This Row],[Date]]-21),"")</f>
        <v>0</v>
      </c>
      <c r="K104" s="25">
        <f>IFERROR(SUMIFS(TBLData3[Total Load],TBLData3[[Athlete ]],TBLData3[[#This Row],[Athlete ]],TBLData3[Date],"&lt;="&amp;TBLData3[[#This Row],[Date]]-21,TBLData3[Date],"&gt;"&amp;TBLData3[[#This Row],[Date]]-28),"")</f>
        <v>0</v>
      </c>
      <c r="L104" s="25">
        <f>IFERROR(SUMIFS(TBLData3[Total Load],TBLData3[[Athlete ]],TBLData3[[#This Row],[Athlete ]],TBLData3[Date],"&lt;="&amp;TBLData3[[#This Row],[Date]]-28,TBLData3[Date],"&gt;"&amp;TBLData3[[#This Row],[Date]]-35),"")</f>
        <v>0</v>
      </c>
      <c r="M104" s="25">
        <f>IFERROR(AVERAGE(TBLData3[[#This Row],[Week -1 TL]:[Week -4 TL]]),"")</f>
        <v>0</v>
      </c>
      <c r="N104" s="93">
        <f>IFERROR(TBLData3[[#This Row],[7 Day Rolling Average]]/TBLData3[[#This Row],[28 Day Rolling Average]],"")</f>
        <v>1</v>
      </c>
      <c r="O104" s="94" t="str">
        <f>IFERROR(TBLData3[[#This Row],[Week 0 TL]]/TBLData3[[#This Row],[Week -1 TL]],"")</f>
        <v/>
      </c>
      <c r="P104" s="26">
        <f t="shared" si="7"/>
        <v>257.98828125</v>
      </c>
      <c r="Q104" s="27">
        <f t="shared" si="8"/>
        <v>97.238876768922097</v>
      </c>
      <c r="R104" s="94">
        <f>IFERROR(TBLData3[[#This Row],[7 Day EWMA]]/TBLData3[[#This Row],[28 Day EWMA]],"")</f>
        <v>2.653139256874407</v>
      </c>
      <c r="S104" s="94">
        <f>AVERAGEIFS(TBLData3[Total Load],TBLData3[[Athlete ]],TBLData3[[#This Row],[Athlete ]],TBLData3[Date],"&lt;="&amp;TBLData3[[#This Row],[Date]],TBLData3[Date],"&gt;"&amp;TBLData3[[#This Row],[Date]]-7)</f>
        <v>315</v>
      </c>
      <c r="T104" s="94">
        <f t="array" ref="T104">IFERROR(_xlfn.STDEV.S(IF(TBLData3[[Athlete ]]=TBLData3[[#This Row],[Athlete ]],IF(TBLData3[Date]&lt;=TBLData3[[#This Row],[Date]],IF(TBLData3[Date]&gt;TBLData3[[#This Row],[Date]]-7,TBLData3[Total Load])))),"")</f>
        <v>491.24840966663697</v>
      </c>
      <c r="U104" s="95">
        <f>IFERROR(TBLData3[[#This Row],[7 Day avg Load]]/TBLData3[[#This Row],[7 Day SD]],"")</f>
        <v>0.64122344989118685</v>
      </c>
      <c r="V104" s="95">
        <f>IFERROR(TBLData3[[#This Row],[7 Day Rolling Average]]*TBLData3[[#This Row],[Monotony]],"")</f>
        <v>201.98538671572385</v>
      </c>
      <c r="W104" s="88"/>
      <c r="X104" s="88"/>
    </row>
    <row r="105" spans="1:24" x14ac:dyDescent="0.25">
      <c r="A105" s="58" t="str">
        <f t="shared" si="5"/>
        <v>Week 1</v>
      </c>
      <c r="B105" s="63">
        <v>43014</v>
      </c>
      <c r="C105" s="63" t="str">
        <f t="shared" si="6"/>
        <v>Fri</v>
      </c>
      <c r="D105" s="67" t="s">
        <v>202</v>
      </c>
      <c r="E105" s="61">
        <f>tblTL[[#This Row],[Total]]</f>
        <v>0</v>
      </c>
      <c r="F105" s="65">
        <f>AVERAGEIFS(TBLData3[Total Load],TBLData3[[Athlete ]],TBLData3[[#This Row],[Athlete ]],TBLData3[Date],"&lt;="&amp;TBLData3[[#This Row],[Date]],TBLData3[Date],"&gt;"&amp;TBLData3[[#This Row],[Date]]-7)</f>
        <v>0</v>
      </c>
      <c r="G105" s="65">
        <f>IFERROR(AVERAGEIFS(TBLData3[Total Load],TBLData3[[Athlete ]],TBLData3[[#This Row],[Athlete ]],TBLData3[Date],"&lt;="&amp;TBLData3[[#This Row],[Date]],TBLData3[Date],"&gt;"&amp;TBLData3[[#This Row],[Date]]-28),"")</f>
        <v>0</v>
      </c>
      <c r="H105" s="25">
        <f>SUMIFS(TBLData3[Total Load],TBLData3[[Athlete ]],TBLData3[[#This Row],[Athlete ]],TBLData3[Date],"&lt;="&amp;TBLData3[[#This Row],[Date]],TBLData3[Date],"&gt;"&amp;TBLData3[[#This Row],[Date]]-7)</f>
        <v>0</v>
      </c>
      <c r="I105" s="25">
        <f>IFERROR(SUMIFS(TBLData3[Total Load],TBLData3[[Athlete ]],TBLData3[[#This Row],[Athlete ]],TBLData3[Date],"&lt;="&amp;TBLData3[[#This Row],[Date]]-7,TBLData3[Date],"&gt;"&amp;TBLData3[[#This Row],[Date]]-14),"")</f>
        <v>0</v>
      </c>
      <c r="J105" s="25">
        <f>IFERROR(SUMIFS(TBLData3[Total Load],TBLData3[[Athlete ]],TBLData3[[#This Row],[Athlete ]],TBLData3[Date],"&lt;="&amp;TBLData3[[#This Row],[Date]]-14,TBLData3[Date],"&gt;"&amp;TBLData3[[#This Row],[Date]]-21),"")</f>
        <v>0</v>
      </c>
      <c r="K105" s="25">
        <f>IFERROR(SUMIFS(TBLData3[Total Load],TBLData3[[Athlete ]],TBLData3[[#This Row],[Athlete ]],TBLData3[Date],"&lt;="&amp;TBLData3[[#This Row],[Date]]-21,TBLData3[Date],"&gt;"&amp;TBLData3[[#This Row],[Date]]-28),"")</f>
        <v>0</v>
      </c>
      <c r="L105" s="25">
        <f>IFERROR(SUMIFS(TBLData3[Total Load],TBLData3[[Athlete ]],TBLData3[[#This Row],[Athlete ]],TBLData3[Date],"&lt;="&amp;TBLData3[[#This Row],[Date]]-28,TBLData3[Date],"&gt;"&amp;TBLData3[[#This Row],[Date]]-35),"")</f>
        <v>0</v>
      </c>
      <c r="M105" s="25">
        <f>IFERROR(AVERAGE(TBLData3[[#This Row],[Week -1 TL]:[Week -4 TL]]),"")</f>
        <v>0</v>
      </c>
      <c r="N105" s="93" t="str">
        <f>IFERROR(TBLData3[[#This Row],[7 Day Rolling Average]]/TBLData3[[#This Row],[28 Day Rolling Average]],"")</f>
        <v/>
      </c>
      <c r="O105" s="94" t="str">
        <f>IFERROR(TBLData3[[#This Row],[Week 0 TL]]/TBLData3[[#This Row],[Week -1 TL]],"")</f>
        <v/>
      </c>
      <c r="P105" s="26">
        <f t="shared" si="7"/>
        <v>0</v>
      </c>
      <c r="Q105" s="27">
        <f t="shared" si="8"/>
        <v>0</v>
      </c>
      <c r="R105" s="94" t="str">
        <f>IFERROR(TBLData3[[#This Row],[7 Day EWMA]]/TBLData3[[#This Row],[28 Day EWMA]],"")</f>
        <v/>
      </c>
      <c r="S105" s="94">
        <f>AVERAGEIFS(TBLData3[Total Load],TBLData3[[Athlete ]],TBLData3[[#This Row],[Athlete ]],TBLData3[Date],"&lt;="&amp;TBLData3[[#This Row],[Date]],TBLData3[Date],"&gt;"&amp;TBLData3[[#This Row],[Date]]-7)</f>
        <v>0</v>
      </c>
      <c r="T105" s="94">
        <f t="array" ref="T105">IFERROR(_xlfn.STDEV.S(IF(TBLData3[[Athlete ]]=TBLData3[[#This Row],[Athlete ]],IF(TBLData3[Date]&lt;=TBLData3[[#This Row],[Date]],IF(TBLData3[Date]&gt;TBLData3[[#This Row],[Date]]-7,TBLData3[Total Load])))),"")</f>
        <v>0</v>
      </c>
      <c r="U105" s="95" t="str">
        <f>IFERROR(TBLData3[[#This Row],[7 Day avg Load]]/TBLData3[[#This Row],[7 Day SD]],"")</f>
        <v/>
      </c>
      <c r="V105" s="95" t="str">
        <f>IFERROR(TBLData3[[#This Row],[7 Day Rolling Average]]*TBLData3[[#This Row],[Monotony]],"")</f>
        <v/>
      </c>
      <c r="W105" s="88"/>
      <c r="X105" s="88"/>
    </row>
    <row r="106" spans="1:24" x14ac:dyDescent="0.25">
      <c r="A106" s="58" t="str">
        <f t="shared" si="5"/>
        <v>Week 1</v>
      </c>
      <c r="B106" s="63">
        <v>43014</v>
      </c>
      <c r="C106" s="63" t="str">
        <f t="shared" si="6"/>
        <v>Fri</v>
      </c>
      <c r="D106" s="66" t="s">
        <v>203</v>
      </c>
      <c r="E106" s="61">
        <f>tblTL[[#This Row],[Total]]</f>
        <v>0</v>
      </c>
      <c r="F106" s="65">
        <f>AVERAGEIFS(TBLData3[Total Load],TBLData3[[Athlete ]],TBLData3[[#This Row],[Athlete ]],TBLData3[Date],"&lt;="&amp;TBLData3[[#This Row],[Date]],TBLData3[Date],"&gt;"&amp;TBLData3[[#This Row],[Date]]-7)</f>
        <v>296</v>
      </c>
      <c r="G106" s="65">
        <f>IFERROR(AVERAGEIFS(TBLData3[Total Load],TBLData3[[Athlete ]],TBLData3[[#This Row],[Athlete ]],TBLData3[Date],"&lt;="&amp;TBLData3[[#This Row],[Date]],TBLData3[Date],"&gt;"&amp;TBLData3[[#This Row],[Date]]-28),"")</f>
        <v>296</v>
      </c>
      <c r="H106" s="25">
        <f>SUMIFS(TBLData3[Total Load],TBLData3[[Athlete ]],TBLData3[[#This Row],[Athlete ]],TBLData3[Date],"&lt;="&amp;TBLData3[[#This Row],[Date]],TBLData3[Date],"&gt;"&amp;TBLData3[[#This Row],[Date]]-7)</f>
        <v>1480</v>
      </c>
      <c r="I106" s="25">
        <f>IFERROR(SUMIFS(TBLData3[Total Load],TBLData3[[Athlete ]],TBLData3[[#This Row],[Athlete ]],TBLData3[Date],"&lt;="&amp;TBLData3[[#This Row],[Date]]-7,TBLData3[Date],"&gt;"&amp;TBLData3[[#This Row],[Date]]-14),"")</f>
        <v>0</v>
      </c>
      <c r="J106" s="25">
        <f>IFERROR(SUMIFS(TBLData3[Total Load],TBLData3[[Athlete ]],TBLData3[[#This Row],[Athlete ]],TBLData3[Date],"&lt;="&amp;TBLData3[[#This Row],[Date]]-14,TBLData3[Date],"&gt;"&amp;TBLData3[[#This Row],[Date]]-21),"")</f>
        <v>0</v>
      </c>
      <c r="K106" s="25">
        <f>IFERROR(SUMIFS(TBLData3[Total Load],TBLData3[[Athlete ]],TBLData3[[#This Row],[Athlete ]],TBLData3[Date],"&lt;="&amp;TBLData3[[#This Row],[Date]]-21,TBLData3[Date],"&gt;"&amp;TBLData3[[#This Row],[Date]]-28),"")</f>
        <v>0</v>
      </c>
      <c r="L106" s="25">
        <f>IFERROR(SUMIFS(TBLData3[Total Load],TBLData3[[Athlete ]],TBLData3[[#This Row],[Athlete ]],TBLData3[Date],"&lt;="&amp;TBLData3[[#This Row],[Date]]-28,TBLData3[Date],"&gt;"&amp;TBLData3[[#This Row],[Date]]-35),"")</f>
        <v>0</v>
      </c>
      <c r="M106" s="25">
        <f>IFERROR(AVERAGE(TBLData3[[#This Row],[Week -1 TL]:[Week -4 TL]]),"")</f>
        <v>0</v>
      </c>
      <c r="N106" s="93">
        <f>IFERROR(TBLData3[[#This Row],[7 Day Rolling Average]]/TBLData3[[#This Row],[28 Day Rolling Average]],"")</f>
        <v>1</v>
      </c>
      <c r="O106" s="94" t="str">
        <f>IFERROR(TBLData3[[#This Row],[Week 0 TL]]/TBLData3[[#This Row],[Week -1 TL]],"")</f>
        <v/>
      </c>
      <c r="P106" s="26">
        <f t="shared" si="7"/>
        <v>234.84375</v>
      </c>
      <c r="Q106" s="27">
        <f t="shared" si="8"/>
        <v>90.583176983405465</v>
      </c>
      <c r="R106" s="94">
        <f>IFERROR(TBLData3[[#This Row],[7 Day EWMA]]/TBLData3[[#This Row],[28 Day EWMA]],"")</f>
        <v>2.5925757720224651</v>
      </c>
      <c r="S106" s="94">
        <f>AVERAGEIFS(TBLData3[Total Load],TBLData3[[Athlete ]],TBLData3[[#This Row],[Athlete ]],TBLData3[Date],"&lt;="&amp;TBLData3[[#This Row],[Date]],TBLData3[Date],"&gt;"&amp;TBLData3[[#This Row],[Date]]-7)</f>
        <v>296</v>
      </c>
      <c r="T106" s="94">
        <f t="array" ref="T106">IFERROR(_xlfn.STDEV.S(IF(TBLData3[[Athlete ]]=TBLData3[[#This Row],[Athlete ]],IF(TBLData3[Date]&lt;=TBLData3[[#This Row],[Date]],IF(TBLData3[Date]&gt;TBLData3[[#This Row],[Date]]-7,TBLData3[Total Load])))),"")</f>
        <v>434.14283363888433</v>
      </c>
      <c r="U106" s="95">
        <f>IFERROR(TBLData3[[#This Row],[7 Day avg Load]]/TBLData3[[#This Row],[7 Day SD]],"")</f>
        <v>0.68180326165699157</v>
      </c>
      <c r="V106" s="95">
        <f>IFERROR(TBLData3[[#This Row],[7 Day Rolling Average]]*TBLData3[[#This Row],[Monotony]],"")</f>
        <v>201.8137654504695</v>
      </c>
      <c r="W106" s="88"/>
      <c r="X106" s="88"/>
    </row>
    <row r="107" spans="1:24" x14ac:dyDescent="0.25">
      <c r="A107" s="58" t="str">
        <f t="shared" si="5"/>
        <v>Week 1</v>
      </c>
      <c r="B107" s="63">
        <v>43014</v>
      </c>
      <c r="C107" s="63" t="str">
        <f t="shared" si="6"/>
        <v>Fri</v>
      </c>
      <c r="D107" s="66" t="s">
        <v>204</v>
      </c>
      <c r="E107" s="61">
        <f>tblTL[[#This Row],[Total]]</f>
        <v>0</v>
      </c>
      <c r="F107" s="65">
        <f>AVERAGEIFS(TBLData3[Total Load],TBLData3[[Athlete ]],TBLData3[[#This Row],[Athlete ]],TBLData3[Date],"&lt;="&amp;TBLData3[[#This Row],[Date]],TBLData3[Date],"&gt;"&amp;TBLData3[[#This Row],[Date]]-7)</f>
        <v>175</v>
      </c>
      <c r="G107" s="65">
        <f>IFERROR(AVERAGEIFS(TBLData3[Total Load],TBLData3[[Athlete ]],TBLData3[[#This Row],[Athlete ]],TBLData3[Date],"&lt;="&amp;TBLData3[[#This Row],[Date]],TBLData3[Date],"&gt;"&amp;TBLData3[[#This Row],[Date]]-28),"")</f>
        <v>175</v>
      </c>
      <c r="H107" s="25">
        <f>SUMIFS(TBLData3[Total Load],TBLData3[[Athlete ]],TBLData3[[#This Row],[Athlete ]],TBLData3[Date],"&lt;="&amp;TBLData3[[#This Row],[Date]],TBLData3[Date],"&gt;"&amp;TBLData3[[#This Row],[Date]]-7)</f>
        <v>875</v>
      </c>
      <c r="I107" s="25">
        <f>IFERROR(SUMIFS(TBLData3[Total Load],TBLData3[[Athlete ]],TBLData3[[#This Row],[Athlete ]],TBLData3[Date],"&lt;="&amp;TBLData3[[#This Row],[Date]]-7,TBLData3[Date],"&gt;"&amp;TBLData3[[#This Row],[Date]]-14),"")</f>
        <v>0</v>
      </c>
      <c r="J107" s="25">
        <f>IFERROR(SUMIFS(TBLData3[Total Load],TBLData3[[Athlete ]],TBLData3[[#This Row],[Athlete ]],TBLData3[Date],"&lt;="&amp;TBLData3[[#This Row],[Date]]-14,TBLData3[Date],"&gt;"&amp;TBLData3[[#This Row],[Date]]-21),"")</f>
        <v>0</v>
      </c>
      <c r="K107" s="25">
        <f>IFERROR(SUMIFS(TBLData3[Total Load],TBLData3[[Athlete ]],TBLData3[[#This Row],[Athlete ]],TBLData3[Date],"&lt;="&amp;TBLData3[[#This Row],[Date]]-21,TBLData3[Date],"&gt;"&amp;TBLData3[[#This Row],[Date]]-28),"")</f>
        <v>0</v>
      </c>
      <c r="L107" s="25">
        <f>IFERROR(SUMIFS(TBLData3[Total Load],TBLData3[[Athlete ]],TBLData3[[#This Row],[Athlete ]],TBLData3[Date],"&lt;="&amp;TBLData3[[#This Row],[Date]]-28,TBLData3[Date],"&gt;"&amp;TBLData3[[#This Row],[Date]]-35),"")</f>
        <v>0</v>
      </c>
      <c r="M107" s="25">
        <f>IFERROR(AVERAGE(TBLData3[[#This Row],[Week -1 TL]:[Week -4 TL]]),"")</f>
        <v>0</v>
      </c>
      <c r="N107" s="93">
        <f>IFERROR(TBLData3[[#This Row],[7 Day Rolling Average]]/TBLData3[[#This Row],[28 Day Rolling Average]],"")</f>
        <v>1</v>
      </c>
      <c r="O107" s="94" t="str">
        <f>IFERROR(TBLData3[[#This Row],[Week 0 TL]]/TBLData3[[#This Row],[Week -1 TL]],"")</f>
        <v/>
      </c>
      <c r="P107" s="26">
        <f t="shared" si="7"/>
        <v>126.73828125</v>
      </c>
      <c r="Q107" s="27">
        <f t="shared" si="8"/>
        <v>52.292384497816286</v>
      </c>
      <c r="R107" s="94">
        <f>IFERROR(TBLData3[[#This Row],[7 Day EWMA]]/TBLData3[[#This Row],[28 Day EWMA]],"")</f>
        <v>2.4236470083955064</v>
      </c>
      <c r="S107" s="94">
        <f>AVERAGEIFS(TBLData3[Total Load],TBLData3[[Athlete ]],TBLData3[[#This Row],[Athlete ]],TBLData3[Date],"&lt;="&amp;TBLData3[[#This Row],[Date]],TBLData3[Date],"&gt;"&amp;TBLData3[[#This Row],[Date]]-7)</f>
        <v>175</v>
      </c>
      <c r="T107" s="94">
        <f t="array" ref="T107">IFERROR(_xlfn.STDEV.S(IF(TBLData3[[Athlete ]]=TBLData3[[#This Row],[Athlete ]],IF(TBLData3[Date]&lt;=TBLData3[[#This Row],[Date]],IF(TBLData3[Date]&gt;TBLData3[[#This Row],[Date]]-7,TBLData3[Total Load])))),"")</f>
        <v>239.94791101403655</v>
      </c>
      <c r="U107" s="95">
        <f>IFERROR(TBLData3[[#This Row],[7 Day avg Load]]/TBLData3[[#This Row],[7 Day SD]],"")</f>
        <v>0.72932495748947279</v>
      </c>
      <c r="V107" s="95">
        <f>IFERROR(TBLData3[[#This Row],[7 Day Rolling Average]]*TBLData3[[#This Row],[Monotony]],"")</f>
        <v>127.63186756065774</v>
      </c>
      <c r="W107" s="88"/>
      <c r="X107" s="88"/>
    </row>
    <row r="108" spans="1:24" x14ac:dyDescent="0.25">
      <c r="A108" s="58" t="str">
        <f t="shared" si="5"/>
        <v>Week 1</v>
      </c>
      <c r="B108" s="63">
        <v>43014</v>
      </c>
      <c r="C108" s="63" t="str">
        <f t="shared" si="6"/>
        <v>Fri</v>
      </c>
      <c r="D108" s="64" t="s">
        <v>205</v>
      </c>
      <c r="E108" s="61">
        <f>tblTL[[#This Row],[Total]]</f>
        <v>0</v>
      </c>
      <c r="F108" s="65">
        <f>AVERAGEIFS(TBLData3[Total Load],TBLData3[[Athlete ]],TBLData3[[#This Row],[Athlete ]],TBLData3[Date],"&lt;="&amp;TBLData3[[#This Row],[Date]],TBLData3[Date],"&gt;"&amp;TBLData3[[#This Row],[Date]]-7)</f>
        <v>0</v>
      </c>
      <c r="G108" s="65">
        <f>IFERROR(AVERAGEIFS(TBLData3[Total Load],TBLData3[[Athlete ]],TBLData3[[#This Row],[Athlete ]],TBLData3[Date],"&lt;="&amp;TBLData3[[#This Row],[Date]],TBLData3[Date],"&gt;"&amp;TBLData3[[#This Row],[Date]]-28),"")</f>
        <v>0</v>
      </c>
      <c r="H108" s="25">
        <f>SUMIFS(TBLData3[Total Load],TBLData3[[Athlete ]],TBLData3[[#This Row],[Athlete ]],TBLData3[Date],"&lt;="&amp;TBLData3[[#This Row],[Date]],TBLData3[Date],"&gt;"&amp;TBLData3[[#This Row],[Date]]-7)</f>
        <v>0</v>
      </c>
      <c r="I108" s="25">
        <f>IFERROR(SUMIFS(TBLData3[Total Load],TBLData3[[Athlete ]],TBLData3[[#This Row],[Athlete ]],TBLData3[Date],"&lt;="&amp;TBLData3[[#This Row],[Date]]-7,TBLData3[Date],"&gt;"&amp;TBLData3[[#This Row],[Date]]-14),"")</f>
        <v>0</v>
      </c>
      <c r="J108" s="25">
        <f>IFERROR(SUMIFS(TBLData3[Total Load],TBLData3[[Athlete ]],TBLData3[[#This Row],[Athlete ]],TBLData3[Date],"&lt;="&amp;TBLData3[[#This Row],[Date]]-14,TBLData3[Date],"&gt;"&amp;TBLData3[[#This Row],[Date]]-21),"")</f>
        <v>0</v>
      </c>
      <c r="K108" s="25">
        <f>IFERROR(SUMIFS(TBLData3[Total Load],TBLData3[[Athlete ]],TBLData3[[#This Row],[Athlete ]],TBLData3[Date],"&lt;="&amp;TBLData3[[#This Row],[Date]]-21,TBLData3[Date],"&gt;"&amp;TBLData3[[#This Row],[Date]]-28),"")</f>
        <v>0</v>
      </c>
      <c r="L108" s="25">
        <f>IFERROR(SUMIFS(TBLData3[Total Load],TBLData3[[Athlete ]],TBLData3[[#This Row],[Athlete ]],TBLData3[Date],"&lt;="&amp;TBLData3[[#This Row],[Date]]-28,TBLData3[Date],"&gt;"&amp;TBLData3[[#This Row],[Date]]-35),"")</f>
        <v>0</v>
      </c>
      <c r="M108" s="25">
        <f>IFERROR(AVERAGE(TBLData3[[#This Row],[Week -1 TL]:[Week -4 TL]]),"")</f>
        <v>0</v>
      </c>
      <c r="N108" s="93" t="str">
        <f>IFERROR(TBLData3[[#This Row],[7 Day Rolling Average]]/TBLData3[[#This Row],[28 Day Rolling Average]],"")</f>
        <v/>
      </c>
      <c r="O108" s="94" t="str">
        <f>IFERROR(TBLData3[[#This Row],[Week 0 TL]]/TBLData3[[#This Row],[Week -1 TL]],"")</f>
        <v/>
      </c>
      <c r="P108" s="26">
        <f t="shared" si="7"/>
        <v>0</v>
      </c>
      <c r="Q108" s="27">
        <f t="shared" si="8"/>
        <v>0</v>
      </c>
      <c r="R108" s="94" t="str">
        <f>IFERROR(TBLData3[[#This Row],[7 Day EWMA]]/TBLData3[[#This Row],[28 Day EWMA]],"")</f>
        <v/>
      </c>
      <c r="S108" s="94">
        <f>AVERAGEIFS(TBLData3[Total Load],TBLData3[[Athlete ]],TBLData3[[#This Row],[Athlete ]],TBLData3[Date],"&lt;="&amp;TBLData3[[#This Row],[Date]],TBLData3[Date],"&gt;"&amp;TBLData3[[#This Row],[Date]]-7)</f>
        <v>0</v>
      </c>
      <c r="T108" s="94">
        <f t="array" ref="T108">IFERROR(_xlfn.STDEV.S(IF(TBLData3[[Athlete ]]=TBLData3[[#This Row],[Athlete ]],IF(TBLData3[Date]&lt;=TBLData3[[#This Row],[Date]],IF(TBLData3[Date]&gt;TBLData3[[#This Row],[Date]]-7,TBLData3[Total Load])))),"")</f>
        <v>0</v>
      </c>
      <c r="U108" s="95" t="str">
        <f>IFERROR(TBLData3[[#This Row],[7 Day avg Load]]/TBLData3[[#This Row],[7 Day SD]],"")</f>
        <v/>
      </c>
      <c r="V108" s="95" t="str">
        <f>IFERROR(TBLData3[[#This Row],[7 Day Rolling Average]]*TBLData3[[#This Row],[Monotony]],"")</f>
        <v/>
      </c>
      <c r="W108" s="88"/>
      <c r="X108" s="88"/>
    </row>
    <row r="109" spans="1:24" x14ac:dyDescent="0.25">
      <c r="A109" s="58" t="str">
        <f t="shared" si="5"/>
        <v>Week 1</v>
      </c>
      <c r="B109" s="63">
        <v>43014</v>
      </c>
      <c r="C109" s="63" t="str">
        <f t="shared" si="6"/>
        <v>Fri</v>
      </c>
      <c r="D109" s="64" t="s">
        <v>206</v>
      </c>
      <c r="E109" s="61">
        <f>tblTL[[#This Row],[Total]]</f>
        <v>0</v>
      </c>
      <c r="F109" s="65">
        <f>AVERAGEIFS(TBLData3[Total Load],TBLData3[[Athlete ]],TBLData3[[#This Row],[Athlete ]],TBLData3[Date],"&lt;="&amp;TBLData3[[#This Row],[Date]],TBLData3[Date],"&gt;"&amp;TBLData3[[#This Row],[Date]]-7)</f>
        <v>180</v>
      </c>
      <c r="G109" s="65">
        <f>IFERROR(AVERAGEIFS(TBLData3[Total Load],TBLData3[[Athlete ]],TBLData3[[#This Row],[Athlete ]],TBLData3[Date],"&lt;="&amp;TBLData3[[#This Row],[Date]],TBLData3[Date],"&gt;"&amp;TBLData3[[#This Row],[Date]]-28),"")</f>
        <v>180</v>
      </c>
      <c r="H109" s="25">
        <f>SUMIFS(TBLData3[Total Load],TBLData3[[Athlete ]],TBLData3[[#This Row],[Athlete ]],TBLData3[Date],"&lt;="&amp;TBLData3[[#This Row],[Date]],TBLData3[Date],"&gt;"&amp;TBLData3[[#This Row],[Date]]-7)</f>
        <v>900</v>
      </c>
      <c r="I109" s="25">
        <f>IFERROR(SUMIFS(TBLData3[Total Load],TBLData3[[Athlete ]],TBLData3[[#This Row],[Athlete ]],TBLData3[Date],"&lt;="&amp;TBLData3[[#This Row],[Date]]-7,TBLData3[Date],"&gt;"&amp;TBLData3[[#This Row],[Date]]-14),"")</f>
        <v>0</v>
      </c>
      <c r="J109" s="25">
        <f>IFERROR(SUMIFS(TBLData3[Total Load],TBLData3[[Athlete ]],TBLData3[[#This Row],[Athlete ]],TBLData3[Date],"&lt;="&amp;TBLData3[[#This Row],[Date]]-14,TBLData3[Date],"&gt;"&amp;TBLData3[[#This Row],[Date]]-21),"")</f>
        <v>0</v>
      </c>
      <c r="K109" s="25">
        <f>IFERROR(SUMIFS(TBLData3[Total Load],TBLData3[[Athlete ]],TBLData3[[#This Row],[Athlete ]],TBLData3[Date],"&lt;="&amp;TBLData3[[#This Row],[Date]]-21,TBLData3[Date],"&gt;"&amp;TBLData3[[#This Row],[Date]]-28),"")</f>
        <v>0</v>
      </c>
      <c r="L109" s="25">
        <f>IFERROR(SUMIFS(TBLData3[Total Load],TBLData3[[Athlete ]],TBLData3[[#This Row],[Athlete ]],TBLData3[Date],"&lt;="&amp;TBLData3[[#This Row],[Date]]-28,TBLData3[Date],"&gt;"&amp;TBLData3[[#This Row],[Date]]-35),"")</f>
        <v>0</v>
      </c>
      <c r="M109" s="25">
        <f>IFERROR(AVERAGE(TBLData3[[#This Row],[Week -1 TL]:[Week -4 TL]]),"")</f>
        <v>0</v>
      </c>
      <c r="N109" s="93">
        <f>IFERROR(TBLData3[[#This Row],[7 Day Rolling Average]]/TBLData3[[#This Row],[28 Day Rolling Average]],"")</f>
        <v>1</v>
      </c>
      <c r="O109" s="94" t="str">
        <f>IFERROR(TBLData3[[#This Row],[Week 0 TL]]/TBLData3[[#This Row],[Week -1 TL]],"")</f>
        <v/>
      </c>
      <c r="P109" s="26">
        <f t="shared" si="7"/>
        <v>168.75</v>
      </c>
      <c r="Q109" s="27">
        <f t="shared" si="8"/>
        <v>57.788347205707488</v>
      </c>
      <c r="R109" s="94">
        <f>IFERROR(TBLData3[[#This Row],[7 Day EWMA]]/TBLData3[[#This Row],[28 Day EWMA]],"")</f>
        <v>2.9201388888888888</v>
      </c>
      <c r="S109" s="94">
        <f>AVERAGEIFS(TBLData3[Total Load],TBLData3[[Athlete ]],TBLData3[[#This Row],[Athlete ]],TBLData3[Date],"&lt;="&amp;TBLData3[[#This Row],[Date]],TBLData3[Date],"&gt;"&amp;TBLData3[[#This Row],[Date]]-7)</f>
        <v>180</v>
      </c>
      <c r="T109" s="94">
        <f t="array" ref="T109">IFERROR(_xlfn.STDEV.S(IF(TBLData3[[Athlete ]]=TBLData3[[#This Row],[Athlete ]],IF(TBLData3[Date]&lt;=TBLData3[[#This Row],[Date]],IF(TBLData3[Date]&gt;TBLData3[[#This Row],[Date]]-7,TBLData3[Total Load])))),"")</f>
        <v>402.49223594996215</v>
      </c>
      <c r="U109" s="95">
        <f>IFERROR(TBLData3[[#This Row],[7 Day avg Load]]/TBLData3[[#This Row],[7 Day SD]],"")</f>
        <v>0.44721359549995793</v>
      </c>
      <c r="V109" s="95">
        <f>IFERROR(TBLData3[[#This Row],[7 Day Rolling Average]]*TBLData3[[#This Row],[Monotony]],"")</f>
        <v>80.498447189992433</v>
      </c>
      <c r="W109" s="88"/>
      <c r="X109" s="88"/>
    </row>
    <row r="110" spans="1:24" x14ac:dyDescent="0.25">
      <c r="A110" s="58" t="str">
        <f t="shared" si="5"/>
        <v>Week 1</v>
      </c>
      <c r="B110" s="63">
        <v>43014</v>
      </c>
      <c r="C110" s="63" t="str">
        <f t="shared" si="6"/>
        <v>Fri</v>
      </c>
      <c r="D110" s="64" t="s">
        <v>207</v>
      </c>
      <c r="E110" s="61">
        <f>tblTL[[#This Row],[Total]]</f>
        <v>0</v>
      </c>
      <c r="F110" s="65">
        <f>AVERAGEIFS(TBLData3[Total Load],TBLData3[[Athlete ]],TBLData3[[#This Row],[Athlete ]],TBLData3[Date],"&lt;="&amp;TBLData3[[#This Row],[Date]],TBLData3[Date],"&gt;"&amp;TBLData3[[#This Row],[Date]]-7)</f>
        <v>128</v>
      </c>
      <c r="G110" s="65">
        <f>IFERROR(AVERAGEIFS(TBLData3[Total Load],TBLData3[[Athlete ]],TBLData3[[#This Row],[Athlete ]],TBLData3[Date],"&lt;="&amp;TBLData3[[#This Row],[Date]],TBLData3[Date],"&gt;"&amp;TBLData3[[#This Row],[Date]]-28),"")</f>
        <v>128</v>
      </c>
      <c r="H110" s="25">
        <f>SUMIFS(TBLData3[Total Load],TBLData3[[Athlete ]],TBLData3[[#This Row],[Athlete ]],TBLData3[Date],"&lt;="&amp;TBLData3[[#This Row],[Date]],TBLData3[Date],"&gt;"&amp;TBLData3[[#This Row],[Date]]-7)</f>
        <v>640</v>
      </c>
      <c r="I110" s="25">
        <f>IFERROR(SUMIFS(TBLData3[Total Load],TBLData3[[Athlete ]],TBLData3[[#This Row],[Athlete ]],TBLData3[Date],"&lt;="&amp;TBLData3[[#This Row],[Date]]-7,TBLData3[Date],"&gt;"&amp;TBLData3[[#This Row],[Date]]-14),"")</f>
        <v>0</v>
      </c>
      <c r="J110" s="25">
        <f>IFERROR(SUMIFS(TBLData3[Total Load],TBLData3[[Athlete ]],TBLData3[[#This Row],[Athlete ]],TBLData3[Date],"&lt;="&amp;TBLData3[[#This Row],[Date]]-14,TBLData3[Date],"&gt;"&amp;TBLData3[[#This Row],[Date]]-21),"")</f>
        <v>0</v>
      </c>
      <c r="K110" s="25">
        <f>IFERROR(SUMIFS(TBLData3[Total Load],TBLData3[[Athlete ]],TBLData3[[#This Row],[Athlete ]],TBLData3[Date],"&lt;="&amp;TBLData3[[#This Row],[Date]]-21,TBLData3[Date],"&gt;"&amp;TBLData3[[#This Row],[Date]]-28),"")</f>
        <v>0</v>
      </c>
      <c r="L110" s="25">
        <f>IFERROR(SUMIFS(TBLData3[Total Load],TBLData3[[Athlete ]],TBLData3[[#This Row],[Athlete ]],TBLData3[Date],"&lt;="&amp;TBLData3[[#This Row],[Date]]-28,TBLData3[Date],"&gt;"&amp;TBLData3[[#This Row],[Date]]-35),"")</f>
        <v>0</v>
      </c>
      <c r="M110" s="25">
        <f>IFERROR(AVERAGE(TBLData3[[#This Row],[Week -1 TL]:[Week -4 TL]]),"")</f>
        <v>0</v>
      </c>
      <c r="N110" s="93">
        <f>IFERROR(TBLData3[[#This Row],[7 Day Rolling Average]]/TBLData3[[#This Row],[28 Day Rolling Average]],"")</f>
        <v>1</v>
      </c>
      <c r="O110" s="94" t="str">
        <f>IFERROR(TBLData3[[#This Row],[Week 0 TL]]/TBLData3[[#This Row],[Week -1 TL]],"")</f>
        <v/>
      </c>
      <c r="P110" s="26">
        <f t="shared" si="7"/>
        <v>120</v>
      </c>
      <c r="Q110" s="27">
        <f t="shared" si="8"/>
        <v>41.093935790725325</v>
      </c>
      <c r="R110" s="94">
        <f>IFERROR(TBLData3[[#This Row],[7 Day EWMA]]/TBLData3[[#This Row],[28 Day EWMA]],"")</f>
        <v>2.9201388888888888</v>
      </c>
      <c r="S110" s="94">
        <f>AVERAGEIFS(TBLData3[Total Load],TBLData3[[Athlete ]],TBLData3[[#This Row],[Athlete ]],TBLData3[Date],"&lt;="&amp;TBLData3[[#This Row],[Date]],TBLData3[Date],"&gt;"&amp;TBLData3[[#This Row],[Date]]-7)</f>
        <v>128</v>
      </c>
      <c r="T110" s="94">
        <f t="array" ref="T110">IFERROR(_xlfn.STDEV.S(IF(TBLData3[[Athlete ]]=TBLData3[[#This Row],[Athlete ]],IF(TBLData3[Date]&lt;=TBLData3[[#This Row],[Date]],IF(TBLData3[Date]&gt;TBLData3[[#This Row],[Date]]-7,TBLData3[Total Load])))),"")</f>
        <v>286.2167011199731</v>
      </c>
      <c r="U110" s="95">
        <f>IFERROR(TBLData3[[#This Row],[7 Day avg Load]]/TBLData3[[#This Row],[7 Day SD]],"")</f>
        <v>0.44721359549995793</v>
      </c>
      <c r="V110" s="95">
        <f>IFERROR(TBLData3[[#This Row],[7 Day Rolling Average]]*TBLData3[[#This Row],[Monotony]],"")</f>
        <v>57.243340223994615</v>
      </c>
      <c r="W110" s="88"/>
      <c r="X110" s="88"/>
    </row>
    <row r="111" spans="1:24" x14ac:dyDescent="0.25">
      <c r="A111" s="58" t="str">
        <f t="shared" si="5"/>
        <v>Week 1</v>
      </c>
      <c r="B111" s="63">
        <v>43014</v>
      </c>
      <c r="C111" s="63" t="str">
        <f t="shared" si="6"/>
        <v>Fri</v>
      </c>
      <c r="D111" s="67" t="s">
        <v>208</v>
      </c>
      <c r="E111" s="61">
        <f>tblTL[[#This Row],[Total]]</f>
        <v>0</v>
      </c>
      <c r="F111" s="65">
        <f>AVERAGEIFS(TBLData3[Total Load],TBLData3[[Athlete ]],TBLData3[[#This Row],[Athlete ]],TBLData3[Date],"&lt;="&amp;TBLData3[[#This Row],[Date]],TBLData3[Date],"&gt;"&amp;TBLData3[[#This Row],[Date]]-7)</f>
        <v>224.48000000000002</v>
      </c>
      <c r="G111" s="65">
        <f>IFERROR(AVERAGEIFS(TBLData3[Total Load],TBLData3[[Athlete ]],TBLData3[[#This Row],[Athlete ]],TBLData3[Date],"&lt;="&amp;TBLData3[[#This Row],[Date]],TBLData3[Date],"&gt;"&amp;TBLData3[[#This Row],[Date]]-28),"")</f>
        <v>224.48000000000002</v>
      </c>
      <c r="H111" s="25">
        <f>SUMIFS(TBLData3[Total Load],TBLData3[[Athlete ]],TBLData3[[#This Row],[Athlete ]],TBLData3[Date],"&lt;="&amp;TBLData3[[#This Row],[Date]],TBLData3[Date],"&gt;"&amp;TBLData3[[#This Row],[Date]]-7)</f>
        <v>1122.4000000000001</v>
      </c>
      <c r="I111" s="25">
        <f>IFERROR(SUMIFS(TBLData3[Total Load],TBLData3[[Athlete ]],TBLData3[[#This Row],[Athlete ]],TBLData3[Date],"&lt;="&amp;TBLData3[[#This Row],[Date]]-7,TBLData3[Date],"&gt;"&amp;TBLData3[[#This Row],[Date]]-14),"")</f>
        <v>0</v>
      </c>
      <c r="J111" s="25">
        <f>IFERROR(SUMIFS(TBLData3[Total Load],TBLData3[[Athlete ]],TBLData3[[#This Row],[Athlete ]],TBLData3[Date],"&lt;="&amp;TBLData3[[#This Row],[Date]]-14,TBLData3[Date],"&gt;"&amp;TBLData3[[#This Row],[Date]]-21),"")</f>
        <v>0</v>
      </c>
      <c r="K111" s="25">
        <f>IFERROR(SUMIFS(TBLData3[Total Load],TBLData3[[Athlete ]],TBLData3[[#This Row],[Athlete ]],TBLData3[Date],"&lt;="&amp;TBLData3[[#This Row],[Date]]-21,TBLData3[Date],"&gt;"&amp;TBLData3[[#This Row],[Date]]-28),"")</f>
        <v>0</v>
      </c>
      <c r="L111" s="25">
        <f>IFERROR(SUMIFS(TBLData3[Total Load],TBLData3[[Athlete ]],TBLData3[[#This Row],[Athlete ]],TBLData3[Date],"&lt;="&amp;TBLData3[[#This Row],[Date]]-28,TBLData3[Date],"&gt;"&amp;TBLData3[[#This Row],[Date]]-35),"")</f>
        <v>0</v>
      </c>
      <c r="M111" s="25">
        <f>IFERROR(AVERAGE(TBLData3[[#This Row],[Week -1 TL]:[Week -4 TL]]),"")</f>
        <v>0</v>
      </c>
      <c r="N111" s="93">
        <f>IFERROR(TBLData3[[#This Row],[7 Day Rolling Average]]/TBLData3[[#This Row],[28 Day Rolling Average]],"")</f>
        <v>1</v>
      </c>
      <c r="O111" s="94" t="str">
        <f>IFERROR(TBLData3[[#This Row],[Week 0 TL]]/TBLData3[[#This Row],[Week -1 TL]],"")</f>
        <v/>
      </c>
      <c r="P111" s="26">
        <f t="shared" si="7"/>
        <v>210.45000000000002</v>
      </c>
      <c r="Q111" s="27">
        <f t="shared" si="8"/>
        <v>72.068489892984545</v>
      </c>
      <c r="R111" s="94">
        <f>IFERROR(TBLData3[[#This Row],[7 Day EWMA]]/TBLData3[[#This Row],[28 Day EWMA]],"")</f>
        <v>2.9201388888888888</v>
      </c>
      <c r="S111" s="94">
        <f>AVERAGEIFS(TBLData3[Total Load],TBLData3[[Athlete ]],TBLData3[[#This Row],[Athlete ]],TBLData3[Date],"&lt;="&amp;TBLData3[[#This Row],[Date]],TBLData3[Date],"&gt;"&amp;TBLData3[[#This Row],[Date]]-7)</f>
        <v>224.48000000000002</v>
      </c>
      <c r="T111" s="94">
        <f t="array" ref="T111">IFERROR(_xlfn.STDEV.S(IF(TBLData3[[Athlete ]]=TBLData3[[#This Row],[Athlete ]],IF(TBLData3[Date]&lt;=TBLData3[[#This Row],[Date]],IF(TBLData3[Date]&gt;TBLData3[[#This Row],[Date]]-7,TBLData3[Total Load])))),"")</f>
        <v>501.95253958915282</v>
      </c>
      <c r="U111" s="95">
        <f>IFERROR(TBLData3[[#This Row],[7 Day avg Load]]/TBLData3[[#This Row],[7 Day SD]],"")</f>
        <v>0.44721359549995793</v>
      </c>
      <c r="V111" s="95">
        <f>IFERROR(TBLData3[[#This Row],[7 Day Rolling Average]]*TBLData3[[#This Row],[Monotony]],"")</f>
        <v>100.39050791783056</v>
      </c>
      <c r="W111" s="88"/>
      <c r="X111" s="88"/>
    </row>
    <row r="112" spans="1:24" x14ac:dyDescent="0.25">
      <c r="A112" s="58" t="str">
        <f t="shared" si="5"/>
        <v>Week 1</v>
      </c>
      <c r="B112" s="59">
        <v>43015</v>
      </c>
      <c r="C112" s="59" t="str">
        <f t="shared" si="6"/>
        <v>Sat</v>
      </c>
      <c r="D112" s="68" t="s">
        <v>215</v>
      </c>
      <c r="E112" s="61">
        <f>tblTL[[#This Row],[Total]]</f>
        <v>0</v>
      </c>
      <c r="F112" s="65">
        <f>AVERAGEIFS(TBLData3[Total Load],TBLData3[[Athlete ]],TBLData3[[#This Row],[Athlete ]],TBLData3[Date],"&lt;="&amp;TBLData3[[#This Row],[Date]],TBLData3[Date],"&gt;"&amp;TBLData3[[#This Row],[Date]]-7)</f>
        <v>186.66666666666666</v>
      </c>
      <c r="G112" s="65">
        <f>IFERROR(AVERAGEIFS(TBLData3[Total Load],TBLData3[[Athlete ]],TBLData3[[#This Row],[Athlete ]],TBLData3[Date],"&lt;="&amp;TBLData3[[#This Row],[Date]],TBLData3[Date],"&gt;"&amp;TBLData3[[#This Row],[Date]]-28),"")</f>
        <v>186.66666666666666</v>
      </c>
      <c r="H112" s="25">
        <f>SUMIFS(TBLData3[Total Load],TBLData3[[Athlete ]],TBLData3[[#This Row],[Athlete ]],TBLData3[Date],"&lt;="&amp;TBLData3[[#This Row],[Date]],TBLData3[Date],"&gt;"&amp;TBLData3[[#This Row],[Date]]-7)</f>
        <v>1120</v>
      </c>
      <c r="I112" s="25">
        <f>IFERROR(SUMIFS(TBLData3[Total Load],TBLData3[[Athlete ]],TBLData3[[#This Row],[Athlete ]],TBLData3[Date],"&lt;="&amp;TBLData3[[#This Row],[Date]]-7,TBLData3[Date],"&gt;"&amp;TBLData3[[#This Row],[Date]]-14),"")</f>
        <v>0</v>
      </c>
      <c r="J112" s="25">
        <f>IFERROR(SUMIFS(TBLData3[Total Load],TBLData3[[Athlete ]],TBLData3[[#This Row],[Athlete ]],TBLData3[Date],"&lt;="&amp;TBLData3[[#This Row],[Date]]-14,TBLData3[Date],"&gt;"&amp;TBLData3[[#This Row],[Date]]-21),"")</f>
        <v>0</v>
      </c>
      <c r="K112" s="25">
        <f>IFERROR(SUMIFS(TBLData3[Total Load],TBLData3[[Athlete ]],TBLData3[[#This Row],[Athlete ]],TBLData3[Date],"&lt;="&amp;TBLData3[[#This Row],[Date]]-21,TBLData3[Date],"&gt;"&amp;TBLData3[[#This Row],[Date]]-28),"")</f>
        <v>0</v>
      </c>
      <c r="L112" s="25">
        <f>IFERROR(SUMIFS(TBLData3[Total Load],TBLData3[[Athlete ]],TBLData3[[#This Row],[Athlete ]],TBLData3[Date],"&lt;="&amp;TBLData3[[#This Row],[Date]]-28,TBLData3[Date],"&gt;"&amp;TBLData3[[#This Row],[Date]]-35),"")</f>
        <v>0</v>
      </c>
      <c r="M112" s="25">
        <f>IFERROR(AVERAGE(TBLData3[[#This Row],[Week -1 TL]:[Week -4 TL]]),"")</f>
        <v>0</v>
      </c>
      <c r="N112" s="93">
        <f>IFERROR(TBLData3[[#This Row],[7 Day Rolling Average]]/TBLData3[[#This Row],[28 Day Rolling Average]],"")</f>
        <v>1</v>
      </c>
      <c r="O112" s="93" t="str">
        <f>IFERROR(TBLData3[[#This Row],[Week 0 TL]]/TBLData3[[#This Row],[Week -1 TL]],"")</f>
        <v/>
      </c>
      <c r="P112" s="26">
        <f t="shared" si="7"/>
        <v>157.5</v>
      </c>
      <c r="Q112" s="27">
        <f t="shared" si="8"/>
        <v>66.954774693509364</v>
      </c>
      <c r="R112" s="94">
        <f>IFERROR(TBLData3[[#This Row],[7 Day EWMA]]/TBLData3[[#This Row],[28 Day EWMA]],"")</f>
        <v>2.3523341049382718</v>
      </c>
      <c r="S112" s="94">
        <f>AVERAGEIFS(TBLData3[Total Load],TBLData3[[Athlete ]],TBLData3[[#This Row],[Athlete ]],TBLData3[Date],"&lt;="&amp;TBLData3[[#This Row],[Date]],TBLData3[Date],"&gt;"&amp;TBLData3[[#This Row],[Date]]-7)</f>
        <v>186.66666666666666</v>
      </c>
      <c r="T112" s="94">
        <f t="array" ref="T112">IFERROR(_xlfn.STDEV.S(IF(TBLData3[[Athlete ]]=TBLData3[[#This Row],[Athlete ]],IF(TBLData3[Date]&lt;=TBLData3[[#This Row],[Date]],IF(TBLData3[Date]&gt;TBLData3[[#This Row],[Date]]-7,TBLData3[Total Load])))),"")</f>
        <v>457.23808531952659</v>
      </c>
      <c r="U112" s="95">
        <f>IFERROR(TBLData3[[#This Row],[7 Day avg Load]]/TBLData3[[#This Row],[7 Day SD]],"")</f>
        <v>0.40824829046386296</v>
      </c>
      <c r="V112" s="95">
        <f>IFERROR(TBLData3[[#This Row],[7 Day Rolling Average]]*TBLData3[[#This Row],[Monotony]],"")</f>
        <v>76.206347553254417</v>
      </c>
      <c r="W112" s="88"/>
      <c r="X112" s="88"/>
    </row>
    <row r="113" spans="1:24" x14ac:dyDescent="0.25">
      <c r="A113" s="58" t="str">
        <f t="shared" si="5"/>
        <v>Week 1</v>
      </c>
      <c r="B113" s="63">
        <v>43015</v>
      </c>
      <c r="C113" s="63" t="str">
        <f t="shared" si="6"/>
        <v>Sat</v>
      </c>
      <c r="D113" s="64" t="s">
        <v>190</v>
      </c>
      <c r="E113" s="61">
        <f>tblTL[[#This Row],[Total]]</f>
        <v>0</v>
      </c>
      <c r="F113" s="65">
        <f>AVERAGEIFS(TBLData3[Total Load],TBLData3[[Athlete ]],TBLData3[[#This Row],[Athlete ]],TBLData3[Date],"&lt;="&amp;TBLData3[[#This Row],[Date]],TBLData3[Date],"&gt;"&amp;TBLData3[[#This Row],[Date]]-7)</f>
        <v>240.83333333333334</v>
      </c>
      <c r="G113" s="65">
        <f>IFERROR(AVERAGEIFS(TBLData3[Total Load],TBLData3[[Athlete ]],TBLData3[[#This Row],[Athlete ]],TBLData3[Date],"&lt;="&amp;TBLData3[[#This Row],[Date]],TBLData3[Date],"&gt;"&amp;TBLData3[[#This Row],[Date]]-28),"")</f>
        <v>240.83333333333334</v>
      </c>
      <c r="H113" s="25">
        <f>SUMIFS(TBLData3[Total Load],TBLData3[[Athlete ]],TBLData3[[#This Row],[Athlete ]],TBLData3[Date],"&lt;="&amp;TBLData3[[#This Row],[Date]],TBLData3[Date],"&gt;"&amp;TBLData3[[#This Row],[Date]]-7)</f>
        <v>1445</v>
      </c>
      <c r="I113" s="25">
        <f>IFERROR(SUMIFS(TBLData3[Total Load],TBLData3[[Athlete ]],TBLData3[[#This Row],[Athlete ]],TBLData3[Date],"&lt;="&amp;TBLData3[[#This Row],[Date]]-7,TBLData3[Date],"&gt;"&amp;TBLData3[[#This Row],[Date]]-14),"")</f>
        <v>0</v>
      </c>
      <c r="J113" s="25">
        <f>IFERROR(SUMIFS(TBLData3[Total Load],TBLData3[[Athlete ]],TBLData3[[#This Row],[Athlete ]],TBLData3[Date],"&lt;="&amp;TBLData3[[#This Row],[Date]]-14,TBLData3[Date],"&gt;"&amp;TBLData3[[#This Row],[Date]]-21),"")</f>
        <v>0</v>
      </c>
      <c r="K113" s="25">
        <f>IFERROR(SUMIFS(TBLData3[Total Load],TBLData3[[Athlete ]],TBLData3[[#This Row],[Athlete ]],TBLData3[Date],"&lt;="&amp;TBLData3[[#This Row],[Date]]-21,TBLData3[Date],"&gt;"&amp;TBLData3[[#This Row],[Date]]-28),"")</f>
        <v>0</v>
      </c>
      <c r="L113" s="25">
        <f>IFERROR(SUMIFS(TBLData3[Total Load],TBLData3[[Athlete ]],TBLData3[[#This Row],[Athlete ]],TBLData3[Date],"&lt;="&amp;TBLData3[[#This Row],[Date]]-28,TBLData3[Date],"&gt;"&amp;TBLData3[[#This Row],[Date]]-35),"")</f>
        <v>0</v>
      </c>
      <c r="M113" s="25">
        <f>IFERROR(AVERAGE(TBLData3[[#This Row],[Week -1 TL]:[Week -4 TL]]),"")</f>
        <v>0</v>
      </c>
      <c r="N113" s="93">
        <f>IFERROR(TBLData3[[#This Row],[7 Day Rolling Average]]/TBLData3[[#This Row],[28 Day Rolling Average]],"")</f>
        <v>1</v>
      </c>
      <c r="O113" s="94" t="str">
        <f>IFERROR(TBLData3[[#This Row],[Week 0 TL]]/TBLData3[[#This Row],[Week -1 TL]],"")</f>
        <v/>
      </c>
      <c r="P113" s="26">
        <f t="shared" si="7"/>
        <v>179.5166015625</v>
      </c>
      <c r="Q113" s="27">
        <f t="shared" si="8"/>
        <v>83.318503999946557</v>
      </c>
      <c r="R113" s="94">
        <f>IFERROR(TBLData3[[#This Row],[7 Day EWMA]]/TBLData3[[#This Row],[28 Day EWMA]],"")</f>
        <v>2.1545826310397405</v>
      </c>
      <c r="S113" s="94">
        <f>AVERAGEIFS(TBLData3[Total Load],TBLData3[[Athlete ]],TBLData3[[#This Row],[Athlete ]],TBLData3[Date],"&lt;="&amp;TBLData3[[#This Row],[Date]],TBLData3[Date],"&gt;"&amp;TBLData3[[#This Row],[Date]]-7)</f>
        <v>240.83333333333334</v>
      </c>
      <c r="T113" s="94">
        <f t="array" ref="T113">IFERROR(_xlfn.STDEV.S(IF(TBLData3[[Athlete ]]=TBLData3[[#This Row],[Athlete ]],IF(TBLData3[Date]&lt;=TBLData3[[#This Row],[Date]],IF(TBLData3[Date]&gt;TBLData3[[#This Row],[Date]]-7,TBLData3[Total Load])))),"")</f>
        <v>429.84202524493423</v>
      </c>
      <c r="U113" s="95">
        <f>IFERROR(TBLData3[[#This Row],[7 Day avg Load]]/TBLData3[[#This Row],[7 Day SD]],"")</f>
        <v>0.56028335804555351</v>
      </c>
      <c r="V113" s="95">
        <f>IFERROR(TBLData3[[#This Row],[7 Day Rolling Average]]*TBLData3[[#This Row],[Monotony]],"")</f>
        <v>134.93490872930414</v>
      </c>
      <c r="W113" s="88"/>
      <c r="X113" s="88"/>
    </row>
    <row r="114" spans="1:24" x14ac:dyDescent="0.25">
      <c r="A114" s="58" t="str">
        <f t="shared" si="5"/>
        <v>Week 1</v>
      </c>
      <c r="B114" s="63">
        <v>43015</v>
      </c>
      <c r="C114" s="63" t="str">
        <f t="shared" si="6"/>
        <v>Sat</v>
      </c>
      <c r="D114" s="66" t="s">
        <v>191</v>
      </c>
      <c r="E114" s="61">
        <f>tblTL[[#This Row],[Total]]</f>
        <v>0</v>
      </c>
      <c r="F114" s="65">
        <f>AVERAGEIFS(TBLData3[Total Load],TBLData3[[Athlete ]],TBLData3[[#This Row],[Athlete ]],TBLData3[Date],"&lt;="&amp;TBLData3[[#This Row],[Date]],TBLData3[Date],"&gt;"&amp;TBLData3[[#This Row],[Date]]-7)</f>
        <v>0</v>
      </c>
      <c r="G114" s="65">
        <f>IFERROR(AVERAGEIFS(TBLData3[Total Load],TBLData3[[Athlete ]],TBLData3[[#This Row],[Athlete ]],TBLData3[Date],"&lt;="&amp;TBLData3[[#This Row],[Date]],TBLData3[Date],"&gt;"&amp;TBLData3[[#This Row],[Date]]-28),"")</f>
        <v>0</v>
      </c>
      <c r="H114" s="25">
        <f>SUMIFS(TBLData3[Total Load],TBLData3[[Athlete ]],TBLData3[[#This Row],[Athlete ]],TBLData3[Date],"&lt;="&amp;TBLData3[[#This Row],[Date]],TBLData3[Date],"&gt;"&amp;TBLData3[[#This Row],[Date]]-7)</f>
        <v>0</v>
      </c>
      <c r="I114" s="25">
        <f>IFERROR(SUMIFS(TBLData3[Total Load],TBLData3[[Athlete ]],TBLData3[[#This Row],[Athlete ]],TBLData3[Date],"&lt;="&amp;TBLData3[[#This Row],[Date]]-7,TBLData3[Date],"&gt;"&amp;TBLData3[[#This Row],[Date]]-14),"")</f>
        <v>0</v>
      </c>
      <c r="J114" s="25">
        <f>IFERROR(SUMIFS(TBLData3[Total Load],TBLData3[[Athlete ]],TBLData3[[#This Row],[Athlete ]],TBLData3[Date],"&lt;="&amp;TBLData3[[#This Row],[Date]]-14,TBLData3[Date],"&gt;"&amp;TBLData3[[#This Row],[Date]]-21),"")</f>
        <v>0</v>
      </c>
      <c r="K114" s="25">
        <f>IFERROR(SUMIFS(TBLData3[Total Load],TBLData3[[Athlete ]],TBLData3[[#This Row],[Athlete ]],TBLData3[Date],"&lt;="&amp;TBLData3[[#This Row],[Date]]-21,TBLData3[Date],"&gt;"&amp;TBLData3[[#This Row],[Date]]-28),"")</f>
        <v>0</v>
      </c>
      <c r="L114" s="25">
        <f>IFERROR(SUMIFS(TBLData3[Total Load],TBLData3[[Athlete ]],TBLData3[[#This Row],[Athlete ]],TBLData3[Date],"&lt;="&amp;TBLData3[[#This Row],[Date]]-28,TBLData3[Date],"&gt;"&amp;TBLData3[[#This Row],[Date]]-35),"")</f>
        <v>0</v>
      </c>
      <c r="M114" s="25">
        <f>IFERROR(AVERAGE(TBLData3[[#This Row],[Week -1 TL]:[Week -4 TL]]),"")</f>
        <v>0</v>
      </c>
      <c r="N114" s="93" t="str">
        <f>IFERROR(TBLData3[[#This Row],[7 Day Rolling Average]]/TBLData3[[#This Row],[28 Day Rolling Average]],"")</f>
        <v/>
      </c>
      <c r="O114" s="94" t="str">
        <f>IFERROR(TBLData3[[#This Row],[Week 0 TL]]/TBLData3[[#This Row],[Week -1 TL]],"")</f>
        <v/>
      </c>
      <c r="P114" s="26">
        <f t="shared" si="7"/>
        <v>0</v>
      </c>
      <c r="Q114" s="27">
        <f t="shared" si="8"/>
        <v>0</v>
      </c>
      <c r="R114" s="94" t="str">
        <f>IFERROR(TBLData3[[#This Row],[7 Day EWMA]]/TBLData3[[#This Row],[28 Day EWMA]],"")</f>
        <v/>
      </c>
      <c r="S114" s="94">
        <f>AVERAGEIFS(TBLData3[Total Load],TBLData3[[Athlete ]],TBLData3[[#This Row],[Athlete ]],TBLData3[Date],"&lt;="&amp;TBLData3[[#This Row],[Date]],TBLData3[Date],"&gt;"&amp;TBLData3[[#This Row],[Date]]-7)</f>
        <v>0</v>
      </c>
      <c r="T114" s="94">
        <f t="array" ref="T114">IFERROR(_xlfn.STDEV.S(IF(TBLData3[[Athlete ]]=TBLData3[[#This Row],[Athlete ]],IF(TBLData3[Date]&lt;=TBLData3[[#This Row],[Date]],IF(TBLData3[Date]&gt;TBLData3[[#This Row],[Date]]-7,TBLData3[Total Load])))),"")</f>
        <v>0</v>
      </c>
      <c r="U114" s="95" t="str">
        <f>IFERROR(TBLData3[[#This Row],[7 Day avg Load]]/TBLData3[[#This Row],[7 Day SD]],"")</f>
        <v/>
      </c>
      <c r="V114" s="95" t="str">
        <f>IFERROR(TBLData3[[#This Row],[7 Day Rolling Average]]*TBLData3[[#This Row],[Monotony]],"")</f>
        <v/>
      </c>
      <c r="W114" s="88"/>
      <c r="X114" s="88"/>
    </row>
    <row r="115" spans="1:24" x14ac:dyDescent="0.25">
      <c r="A115" s="58" t="str">
        <f t="shared" si="5"/>
        <v>Week 1</v>
      </c>
      <c r="B115" s="63">
        <v>43015</v>
      </c>
      <c r="C115" s="63" t="str">
        <f t="shared" si="6"/>
        <v>Sat</v>
      </c>
      <c r="D115" s="66" t="s">
        <v>192</v>
      </c>
      <c r="E115" s="61">
        <f>tblTL[[#This Row],[Total]]</f>
        <v>0</v>
      </c>
      <c r="F115" s="65">
        <f>AVERAGEIFS(TBLData3[Total Load],TBLData3[[Athlete ]],TBLData3[[#This Row],[Athlete ]],TBLData3[Date],"&lt;="&amp;TBLData3[[#This Row],[Date]],TBLData3[Date],"&gt;"&amp;TBLData3[[#This Row],[Date]]-7)</f>
        <v>251.66666666666666</v>
      </c>
      <c r="G115" s="65">
        <f>IFERROR(AVERAGEIFS(TBLData3[Total Load],TBLData3[[Athlete ]],TBLData3[[#This Row],[Athlete ]],TBLData3[Date],"&lt;="&amp;TBLData3[[#This Row],[Date]],TBLData3[Date],"&gt;"&amp;TBLData3[[#This Row],[Date]]-28),"")</f>
        <v>251.66666666666666</v>
      </c>
      <c r="H115" s="25">
        <f>SUMIFS(TBLData3[Total Load],TBLData3[[Athlete ]],TBLData3[[#This Row],[Athlete ]],TBLData3[Date],"&lt;="&amp;TBLData3[[#This Row],[Date]],TBLData3[Date],"&gt;"&amp;TBLData3[[#This Row],[Date]]-7)</f>
        <v>1510</v>
      </c>
      <c r="I115" s="25">
        <f>IFERROR(SUMIFS(TBLData3[Total Load],TBLData3[[Athlete ]],TBLData3[[#This Row],[Athlete ]],TBLData3[Date],"&lt;="&amp;TBLData3[[#This Row],[Date]]-7,TBLData3[Date],"&gt;"&amp;TBLData3[[#This Row],[Date]]-14),"")</f>
        <v>0</v>
      </c>
      <c r="J115" s="25">
        <f>IFERROR(SUMIFS(TBLData3[Total Load],TBLData3[[Athlete ]],TBLData3[[#This Row],[Athlete ]],TBLData3[Date],"&lt;="&amp;TBLData3[[#This Row],[Date]]-14,TBLData3[Date],"&gt;"&amp;TBLData3[[#This Row],[Date]]-21),"")</f>
        <v>0</v>
      </c>
      <c r="K115" s="25">
        <f>IFERROR(SUMIFS(TBLData3[Total Load],TBLData3[[Athlete ]],TBLData3[[#This Row],[Athlete ]],TBLData3[Date],"&lt;="&amp;TBLData3[[#This Row],[Date]]-21,TBLData3[Date],"&gt;"&amp;TBLData3[[#This Row],[Date]]-28),"")</f>
        <v>0</v>
      </c>
      <c r="L115" s="25">
        <f>IFERROR(SUMIFS(TBLData3[Total Load],TBLData3[[Athlete ]],TBLData3[[#This Row],[Athlete ]],TBLData3[Date],"&lt;="&amp;TBLData3[[#This Row],[Date]]-28,TBLData3[Date],"&gt;"&amp;TBLData3[[#This Row],[Date]]-35),"")</f>
        <v>0</v>
      </c>
      <c r="M115" s="25">
        <f>IFERROR(AVERAGE(TBLData3[[#This Row],[Week -1 TL]:[Week -4 TL]]),"")</f>
        <v>0</v>
      </c>
      <c r="N115" s="93">
        <f>IFERROR(TBLData3[[#This Row],[7 Day Rolling Average]]/TBLData3[[#This Row],[28 Day Rolling Average]],"")</f>
        <v>1</v>
      </c>
      <c r="O115" s="94" t="str">
        <f>IFERROR(TBLData3[[#This Row],[Week 0 TL]]/TBLData3[[#This Row],[Week -1 TL]],"")</f>
        <v/>
      </c>
      <c r="P115" s="26">
        <f t="shared" si="7"/>
        <v>188.349609375</v>
      </c>
      <c r="Q115" s="27">
        <f t="shared" si="8"/>
        <v>87.164465530429325</v>
      </c>
      <c r="R115" s="94">
        <f>IFERROR(TBLData3[[#This Row],[7 Day EWMA]]/TBLData3[[#This Row],[28 Day EWMA]],"")</f>
        <v>2.1608531438679757</v>
      </c>
      <c r="S115" s="94">
        <f>AVERAGEIFS(TBLData3[Total Load],TBLData3[[Athlete ]],TBLData3[[#This Row],[Athlete ]],TBLData3[Date],"&lt;="&amp;TBLData3[[#This Row],[Date]],TBLData3[Date],"&gt;"&amp;TBLData3[[#This Row],[Date]]-7)</f>
        <v>251.66666666666666</v>
      </c>
      <c r="T115" s="94">
        <f t="array" ref="T115">IFERROR(_xlfn.STDEV.S(IF(TBLData3[[Athlete ]]=TBLData3[[#This Row],[Athlete ]],IF(TBLData3[Date]&lt;=TBLData3[[#This Row],[Date]],IF(TBLData3[Date]&gt;TBLData3[[#This Row],[Date]]-7,TBLData3[Total Load])))),"")</f>
        <v>453.09675199306679</v>
      </c>
      <c r="U115" s="95">
        <f>IFERROR(TBLData3[[#This Row],[7 Day avg Load]]/TBLData3[[#This Row],[7 Day SD]],"")</f>
        <v>0.55543692502681552</v>
      </c>
      <c r="V115" s="95">
        <f>IFERROR(TBLData3[[#This Row],[7 Day Rolling Average]]*TBLData3[[#This Row],[Monotony]],"")</f>
        <v>139.7849594650819</v>
      </c>
      <c r="W115" s="88"/>
      <c r="X115" s="88"/>
    </row>
    <row r="116" spans="1:24" x14ac:dyDescent="0.25">
      <c r="A116" s="58" t="str">
        <f t="shared" si="5"/>
        <v>Week 1</v>
      </c>
      <c r="B116" s="63">
        <v>43015</v>
      </c>
      <c r="C116" s="63" t="str">
        <f t="shared" si="6"/>
        <v>Sat</v>
      </c>
      <c r="D116" s="67" t="s">
        <v>193</v>
      </c>
      <c r="E116" s="61">
        <f>tblTL[[#This Row],[Total]]</f>
        <v>0</v>
      </c>
      <c r="F116" s="65">
        <f>AVERAGEIFS(TBLData3[Total Load],TBLData3[[Athlete ]],TBLData3[[#This Row],[Athlete ]],TBLData3[Date],"&lt;="&amp;TBLData3[[#This Row],[Date]],TBLData3[Date],"&gt;"&amp;TBLData3[[#This Row],[Date]]-7)</f>
        <v>144.16666666666666</v>
      </c>
      <c r="G116" s="65">
        <f>IFERROR(AVERAGEIFS(TBLData3[Total Load],TBLData3[[Athlete ]],TBLData3[[#This Row],[Athlete ]],TBLData3[Date],"&lt;="&amp;TBLData3[[#This Row],[Date]],TBLData3[Date],"&gt;"&amp;TBLData3[[#This Row],[Date]]-28),"")</f>
        <v>144.16666666666666</v>
      </c>
      <c r="H116" s="25">
        <f>SUMIFS(TBLData3[Total Load],TBLData3[[Athlete ]],TBLData3[[#This Row],[Athlete ]],TBLData3[Date],"&lt;="&amp;TBLData3[[#This Row],[Date]],TBLData3[Date],"&gt;"&amp;TBLData3[[#This Row],[Date]]-7)</f>
        <v>865</v>
      </c>
      <c r="I116" s="25">
        <f>IFERROR(SUMIFS(TBLData3[Total Load],TBLData3[[Athlete ]],TBLData3[[#This Row],[Athlete ]],TBLData3[Date],"&lt;="&amp;TBLData3[[#This Row],[Date]]-7,TBLData3[Date],"&gt;"&amp;TBLData3[[#This Row],[Date]]-14),"")</f>
        <v>0</v>
      </c>
      <c r="J116" s="25">
        <f>IFERROR(SUMIFS(TBLData3[Total Load],TBLData3[[Athlete ]],TBLData3[[#This Row],[Athlete ]],TBLData3[Date],"&lt;="&amp;TBLData3[[#This Row],[Date]]-14,TBLData3[Date],"&gt;"&amp;TBLData3[[#This Row],[Date]]-21),"")</f>
        <v>0</v>
      </c>
      <c r="K116" s="25">
        <f>IFERROR(SUMIFS(TBLData3[Total Load],TBLData3[[Athlete ]],TBLData3[[#This Row],[Athlete ]],TBLData3[Date],"&lt;="&amp;TBLData3[[#This Row],[Date]]-21,TBLData3[Date],"&gt;"&amp;TBLData3[[#This Row],[Date]]-28),"")</f>
        <v>0</v>
      </c>
      <c r="L116" s="25">
        <f>IFERROR(SUMIFS(TBLData3[Total Load],TBLData3[[Athlete ]],TBLData3[[#This Row],[Athlete ]],TBLData3[Date],"&lt;="&amp;TBLData3[[#This Row],[Date]]-28,TBLData3[Date],"&gt;"&amp;TBLData3[[#This Row],[Date]]-35),"")</f>
        <v>0</v>
      </c>
      <c r="M116" s="25">
        <f>IFERROR(AVERAGE(TBLData3[[#This Row],[Week -1 TL]:[Week -4 TL]]),"")</f>
        <v>0</v>
      </c>
      <c r="N116" s="93">
        <f>IFERROR(TBLData3[[#This Row],[7 Day Rolling Average]]/TBLData3[[#This Row],[28 Day Rolling Average]],"")</f>
        <v>1</v>
      </c>
      <c r="O116" s="94" t="str">
        <f>IFERROR(TBLData3[[#This Row],[Week 0 TL]]/TBLData3[[#This Row],[Week -1 TL]],"")</f>
        <v/>
      </c>
      <c r="P116" s="26">
        <f t="shared" si="7"/>
        <v>97.9541015625</v>
      </c>
      <c r="Q116" s="27">
        <f t="shared" si="8"/>
        <v>48.645495676522074</v>
      </c>
      <c r="R116" s="94">
        <f>IFERROR(TBLData3[[#This Row],[7 Day EWMA]]/TBLData3[[#This Row],[28 Day EWMA]],"")</f>
        <v>2.0136314822211974</v>
      </c>
      <c r="S116" s="94">
        <f>AVERAGEIFS(TBLData3[Total Load],TBLData3[[Athlete ]],TBLData3[[#This Row],[Athlete ]],TBLData3[Date],"&lt;="&amp;TBLData3[[#This Row],[Date]],TBLData3[Date],"&gt;"&amp;TBLData3[[#This Row],[Date]]-7)</f>
        <v>144.16666666666666</v>
      </c>
      <c r="T116" s="94">
        <f t="array" ref="T116">IFERROR(_xlfn.STDEV.S(IF(TBLData3[[Athlete ]]=TBLData3[[#This Row],[Athlete ]],IF(TBLData3[Date]&lt;=TBLData3[[#This Row],[Date]],IF(TBLData3[Date]&gt;TBLData3[[#This Row],[Date]]-7,TBLData3[Total Load])))),"")</f>
        <v>225.35342612586714</v>
      </c>
      <c r="U116" s="95">
        <f>IFERROR(TBLData3[[#This Row],[7 Day avg Load]]/TBLData3[[#This Row],[7 Day SD]],"")</f>
        <v>0.63973585467542404</v>
      </c>
      <c r="V116" s="95">
        <f>IFERROR(TBLData3[[#This Row],[7 Day Rolling Average]]*TBLData3[[#This Row],[Monotony]],"")</f>
        <v>92.228585715706956</v>
      </c>
      <c r="W116" s="88"/>
      <c r="X116" s="88"/>
    </row>
    <row r="117" spans="1:24" x14ac:dyDescent="0.25">
      <c r="A117" s="58" t="str">
        <f t="shared" si="5"/>
        <v>Week 1</v>
      </c>
      <c r="B117" s="63">
        <v>43015</v>
      </c>
      <c r="C117" s="63" t="str">
        <f t="shared" si="6"/>
        <v>Sat</v>
      </c>
      <c r="D117" s="67" t="s">
        <v>194</v>
      </c>
      <c r="E117" s="61">
        <f>tblTL[[#This Row],[Total]]</f>
        <v>0</v>
      </c>
      <c r="F117" s="65">
        <f>AVERAGEIFS(TBLData3[Total Load],TBLData3[[Athlete ]],TBLData3[[#This Row],[Athlete ]],TBLData3[Date],"&lt;="&amp;TBLData3[[#This Row],[Date]],TBLData3[Date],"&gt;"&amp;TBLData3[[#This Row],[Date]]-7)</f>
        <v>270.83333333333331</v>
      </c>
      <c r="G117" s="65">
        <f>IFERROR(AVERAGEIFS(TBLData3[Total Load],TBLData3[[Athlete ]],TBLData3[[#This Row],[Athlete ]],TBLData3[Date],"&lt;="&amp;TBLData3[[#This Row],[Date]],TBLData3[Date],"&gt;"&amp;TBLData3[[#This Row],[Date]]-28),"")</f>
        <v>270.83333333333331</v>
      </c>
      <c r="H117" s="25">
        <f>SUMIFS(TBLData3[Total Load],TBLData3[[Athlete ]],TBLData3[[#This Row],[Athlete ]],TBLData3[Date],"&lt;="&amp;TBLData3[[#This Row],[Date]],TBLData3[Date],"&gt;"&amp;TBLData3[[#This Row],[Date]]-7)</f>
        <v>1625</v>
      </c>
      <c r="I117" s="25">
        <f>IFERROR(SUMIFS(TBLData3[Total Load],TBLData3[[Athlete ]],TBLData3[[#This Row],[Athlete ]],TBLData3[Date],"&lt;="&amp;TBLData3[[#This Row],[Date]]-7,TBLData3[Date],"&gt;"&amp;TBLData3[[#This Row],[Date]]-14),"")</f>
        <v>0</v>
      </c>
      <c r="J117" s="25">
        <f>IFERROR(SUMIFS(TBLData3[Total Load],TBLData3[[Athlete ]],TBLData3[[#This Row],[Athlete ]],TBLData3[Date],"&lt;="&amp;TBLData3[[#This Row],[Date]]-14,TBLData3[Date],"&gt;"&amp;TBLData3[[#This Row],[Date]]-21),"")</f>
        <v>0</v>
      </c>
      <c r="K117" s="25">
        <f>IFERROR(SUMIFS(TBLData3[Total Load],TBLData3[[Athlete ]],TBLData3[[#This Row],[Athlete ]],TBLData3[Date],"&lt;="&amp;TBLData3[[#This Row],[Date]]-21,TBLData3[Date],"&gt;"&amp;TBLData3[[#This Row],[Date]]-28),"")</f>
        <v>0</v>
      </c>
      <c r="L117" s="25">
        <f>IFERROR(SUMIFS(TBLData3[Total Load],TBLData3[[Athlete ]],TBLData3[[#This Row],[Athlete ]],TBLData3[Date],"&lt;="&amp;TBLData3[[#This Row],[Date]]-28,TBLData3[Date],"&gt;"&amp;TBLData3[[#This Row],[Date]]-35),"")</f>
        <v>0</v>
      </c>
      <c r="M117" s="25">
        <f>IFERROR(AVERAGE(TBLData3[[#This Row],[Week -1 TL]:[Week -4 TL]]),"")</f>
        <v>0</v>
      </c>
      <c r="N117" s="93">
        <f>IFERROR(TBLData3[[#This Row],[7 Day Rolling Average]]/TBLData3[[#This Row],[28 Day Rolling Average]],"")</f>
        <v>1</v>
      </c>
      <c r="O117" s="94" t="str">
        <f>IFERROR(TBLData3[[#This Row],[Week 0 TL]]/TBLData3[[#This Row],[Week -1 TL]],"")</f>
        <v/>
      </c>
      <c r="P117" s="26">
        <f t="shared" si="7"/>
        <v>192.5244140625</v>
      </c>
      <c r="Q117" s="27">
        <f t="shared" si="8"/>
        <v>92.486827042210052</v>
      </c>
      <c r="R117" s="94">
        <f>IFERROR(TBLData3[[#This Row],[7 Day EWMA]]/TBLData3[[#This Row],[28 Day EWMA]],"")</f>
        <v>2.0816414641907199</v>
      </c>
      <c r="S117" s="94">
        <f>AVERAGEIFS(TBLData3[Total Load],TBLData3[[Athlete ]],TBLData3[[#This Row],[Athlete ]],TBLData3[Date],"&lt;="&amp;TBLData3[[#This Row],[Date]],TBLData3[Date],"&gt;"&amp;TBLData3[[#This Row],[Date]]-7)</f>
        <v>270.83333333333331</v>
      </c>
      <c r="T117" s="94">
        <f t="array" ref="T117">IFERROR(_xlfn.STDEV.S(IF(TBLData3[[Athlete ]]=TBLData3[[#This Row],[Athlete ]],IF(TBLData3[Date]&lt;=TBLData3[[#This Row],[Date]],IF(TBLData3[Date]&gt;TBLData3[[#This Row],[Date]]-7,TBLData3[Total Load])))),"")</f>
        <v>443.55852676582225</v>
      </c>
      <c r="U117" s="95">
        <f>IFERROR(TBLData3[[#This Row],[7 Day avg Load]]/TBLData3[[#This Row],[7 Day SD]],"")</f>
        <v>0.61059210226009342</v>
      </c>
      <c r="V117" s="95">
        <f>IFERROR(TBLData3[[#This Row],[7 Day Rolling Average]]*TBLData3[[#This Row],[Monotony]],"")</f>
        <v>165.36869436210861</v>
      </c>
      <c r="W117" s="88"/>
      <c r="X117" s="88"/>
    </row>
    <row r="118" spans="1:24" x14ac:dyDescent="0.25">
      <c r="A118" s="58" t="str">
        <f t="shared" si="5"/>
        <v>Week 1</v>
      </c>
      <c r="B118" s="63">
        <v>43015</v>
      </c>
      <c r="C118" s="63" t="str">
        <f t="shared" si="6"/>
        <v>Sat</v>
      </c>
      <c r="D118" s="67" t="s">
        <v>213</v>
      </c>
      <c r="E118" s="61">
        <f>tblTL[[#This Row],[Total]]</f>
        <v>0</v>
      </c>
      <c r="F118" s="65">
        <f>AVERAGEIFS(TBLData3[Total Load],TBLData3[[Athlete ]],TBLData3[[#This Row],[Athlete ]],TBLData3[Date],"&lt;="&amp;TBLData3[[#This Row],[Date]],TBLData3[Date],"&gt;"&amp;TBLData3[[#This Row],[Date]]-7)</f>
        <v>0</v>
      </c>
      <c r="G118" s="65">
        <f>IFERROR(AVERAGEIFS(TBLData3[Total Load],TBLData3[[Athlete ]],TBLData3[[#This Row],[Athlete ]],TBLData3[Date],"&lt;="&amp;TBLData3[[#This Row],[Date]],TBLData3[Date],"&gt;"&amp;TBLData3[[#This Row],[Date]]-28),"")</f>
        <v>0</v>
      </c>
      <c r="H118" s="25">
        <f>SUMIFS(TBLData3[Total Load],TBLData3[[Athlete ]],TBLData3[[#This Row],[Athlete ]],TBLData3[Date],"&lt;="&amp;TBLData3[[#This Row],[Date]],TBLData3[Date],"&gt;"&amp;TBLData3[[#This Row],[Date]]-7)</f>
        <v>0</v>
      </c>
      <c r="I118" s="25">
        <f>IFERROR(SUMIFS(TBLData3[Total Load],TBLData3[[Athlete ]],TBLData3[[#This Row],[Athlete ]],TBLData3[Date],"&lt;="&amp;TBLData3[[#This Row],[Date]]-7,TBLData3[Date],"&gt;"&amp;TBLData3[[#This Row],[Date]]-14),"")</f>
        <v>0</v>
      </c>
      <c r="J118" s="25">
        <f>IFERROR(SUMIFS(TBLData3[Total Load],TBLData3[[Athlete ]],TBLData3[[#This Row],[Athlete ]],TBLData3[Date],"&lt;="&amp;TBLData3[[#This Row],[Date]]-14,TBLData3[Date],"&gt;"&amp;TBLData3[[#This Row],[Date]]-21),"")</f>
        <v>0</v>
      </c>
      <c r="K118" s="25">
        <f>IFERROR(SUMIFS(TBLData3[Total Load],TBLData3[[Athlete ]],TBLData3[[#This Row],[Athlete ]],TBLData3[Date],"&lt;="&amp;TBLData3[[#This Row],[Date]]-21,TBLData3[Date],"&gt;"&amp;TBLData3[[#This Row],[Date]]-28),"")</f>
        <v>0</v>
      </c>
      <c r="L118" s="25">
        <f>IFERROR(SUMIFS(TBLData3[Total Load],TBLData3[[Athlete ]],TBLData3[[#This Row],[Athlete ]],TBLData3[Date],"&lt;="&amp;TBLData3[[#This Row],[Date]]-28,TBLData3[Date],"&gt;"&amp;TBLData3[[#This Row],[Date]]-35),"")</f>
        <v>0</v>
      </c>
      <c r="M118" s="25">
        <f>IFERROR(AVERAGE(TBLData3[[#This Row],[Week -1 TL]:[Week -4 TL]]),"")</f>
        <v>0</v>
      </c>
      <c r="N118" s="93" t="str">
        <f>IFERROR(TBLData3[[#This Row],[7 Day Rolling Average]]/TBLData3[[#This Row],[28 Day Rolling Average]],"")</f>
        <v/>
      </c>
      <c r="O118" s="94" t="str">
        <f>IFERROR(TBLData3[[#This Row],[Week 0 TL]]/TBLData3[[#This Row],[Week -1 TL]],"")</f>
        <v/>
      </c>
      <c r="P118" s="26">
        <f t="shared" si="7"/>
        <v>0</v>
      </c>
      <c r="Q118" s="27">
        <f t="shared" si="8"/>
        <v>0</v>
      </c>
      <c r="R118" s="94" t="str">
        <f>IFERROR(TBLData3[[#This Row],[7 Day EWMA]]/TBLData3[[#This Row],[28 Day EWMA]],"")</f>
        <v/>
      </c>
      <c r="S118" s="94">
        <f>AVERAGEIFS(TBLData3[Total Load],TBLData3[[Athlete ]],TBLData3[[#This Row],[Athlete ]],TBLData3[Date],"&lt;="&amp;TBLData3[[#This Row],[Date]],TBLData3[Date],"&gt;"&amp;TBLData3[[#This Row],[Date]]-7)</f>
        <v>0</v>
      </c>
      <c r="T118" s="94">
        <f t="array" ref="T118">IFERROR(_xlfn.STDEV.S(IF(TBLData3[[Athlete ]]=TBLData3[[#This Row],[Athlete ]],IF(TBLData3[Date]&lt;=TBLData3[[#This Row],[Date]],IF(TBLData3[Date]&gt;TBLData3[[#This Row],[Date]]-7,TBLData3[Total Load])))),"")</f>
        <v>0</v>
      </c>
      <c r="U118" s="95" t="str">
        <f>IFERROR(TBLData3[[#This Row],[7 Day avg Load]]/TBLData3[[#This Row],[7 Day SD]],"")</f>
        <v/>
      </c>
      <c r="V118" s="95" t="str">
        <f>IFERROR(TBLData3[[#This Row],[7 Day Rolling Average]]*TBLData3[[#This Row],[Monotony]],"")</f>
        <v/>
      </c>
      <c r="W118" s="88"/>
      <c r="X118" s="88"/>
    </row>
    <row r="119" spans="1:24" x14ac:dyDescent="0.25">
      <c r="A119" s="58" t="str">
        <f t="shared" si="5"/>
        <v>Week 1</v>
      </c>
      <c r="B119" s="63">
        <v>43015</v>
      </c>
      <c r="C119" s="63" t="str">
        <f t="shared" si="6"/>
        <v>Sat</v>
      </c>
      <c r="D119" s="67" t="s">
        <v>214</v>
      </c>
      <c r="E119" s="61">
        <f>tblTL[[#This Row],[Total]]</f>
        <v>0</v>
      </c>
      <c r="F119" s="65">
        <f>AVERAGEIFS(TBLData3[Total Load],TBLData3[[Athlete ]],TBLData3[[#This Row],[Athlete ]],TBLData3[Date],"&lt;="&amp;TBLData3[[#This Row],[Date]],TBLData3[Date],"&gt;"&amp;TBLData3[[#This Row],[Date]]-7)</f>
        <v>176.66666666666666</v>
      </c>
      <c r="G119" s="65">
        <f>IFERROR(AVERAGEIFS(TBLData3[Total Load],TBLData3[[Athlete ]],TBLData3[[#This Row],[Athlete ]],TBLData3[Date],"&lt;="&amp;TBLData3[[#This Row],[Date]],TBLData3[Date],"&gt;"&amp;TBLData3[[#This Row],[Date]]-28),"")</f>
        <v>176.66666666666666</v>
      </c>
      <c r="H119" s="25">
        <f>SUMIFS(TBLData3[Total Load],TBLData3[[Athlete ]],TBLData3[[#This Row],[Athlete ]],TBLData3[Date],"&lt;="&amp;TBLData3[[#This Row],[Date]],TBLData3[Date],"&gt;"&amp;TBLData3[[#This Row],[Date]]-7)</f>
        <v>1060</v>
      </c>
      <c r="I119" s="25">
        <f>IFERROR(SUMIFS(TBLData3[Total Load],TBLData3[[Athlete ]],TBLData3[[#This Row],[Athlete ]],TBLData3[Date],"&lt;="&amp;TBLData3[[#This Row],[Date]]-7,TBLData3[Date],"&gt;"&amp;TBLData3[[#This Row],[Date]]-14),"")</f>
        <v>0</v>
      </c>
      <c r="J119" s="25">
        <f>IFERROR(SUMIFS(TBLData3[Total Load],TBLData3[[Athlete ]],TBLData3[[#This Row],[Athlete ]],TBLData3[Date],"&lt;="&amp;TBLData3[[#This Row],[Date]]-14,TBLData3[Date],"&gt;"&amp;TBLData3[[#This Row],[Date]]-21),"")</f>
        <v>0</v>
      </c>
      <c r="K119" s="25">
        <f>IFERROR(SUMIFS(TBLData3[Total Load],TBLData3[[Athlete ]],TBLData3[[#This Row],[Athlete ]],TBLData3[Date],"&lt;="&amp;TBLData3[[#This Row],[Date]]-21,TBLData3[Date],"&gt;"&amp;TBLData3[[#This Row],[Date]]-28),"")</f>
        <v>0</v>
      </c>
      <c r="L119" s="25">
        <f>IFERROR(SUMIFS(TBLData3[Total Load],TBLData3[[Athlete ]],TBLData3[[#This Row],[Athlete ]],TBLData3[Date],"&lt;="&amp;TBLData3[[#This Row],[Date]]-28,TBLData3[Date],"&gt;"&amp;TBLData3[[#This Row],[Date]]-35),"")</f>
        <v>0</v>
      </c>
      <c r="M119" s="25">
        <f>IFERROR(AVERAGE(TBLData3[[#This Row],[Week -1 TL]:[Week -4 TL]]),"")</f>
        <v>0</v>
      </c>
      <c r="N119" s="93">
        <f>IFERROR(TBLData3[[#This Row],[7 Day Rolling Average]]/TBLData3[[#This Row],[28 Day Rolling Average]],"")</f>
        <v>1</v>
      </c>
      <c r="O119" s="94" t="str">
        <f>IFERROR(TBLData3[[#This Row],[Week 0 TL]]/TBLData3[[#This Row],[Week -1 TL]],"")</f>
        <v/>
      </c>
      <c r="P119" s="26">
        <f t="shared" si="7"/>
        <v>149.0625</v>
      </c>
      <c r="Q119" s="27">
        <f t="shared" si="8"/>
        <v>63.36791176349994</v>
      </c>
      <c r="R119" s="94">
        <f>IFERROR(TBLData3[[#This Row],[7 Day EWMA]]/TBLData3[[#This Row],[28 Day EWMA]],"")</f>
        <v>2.3523341049382713</v>
      </c>
      <c r="S119" s="94">
        <f>AVERAGEIFS(TBLData3[Total Load],TBLData3[[Athlete ]],TBLData3[[#This Row],[Athlete ]],TBLData3[Date],"&lt;="&amp;TBLData3[[#This Row],[Date]],TBLData3[Date],"&gt;"&amp;TBLData3[[#This Row],[Date]]-7)</f>
        <v>176.66666666666666</v>
      </c>
      <c r="T119" s="94">
        <f t="array" ref="T119">IFERROR(_xlfn.STDEV.S(IF(TBLData3[[Athlete ]]=TBLData3[[#This Row],[Athlete ]],IF(TBLData3[Date]&lt;=TBLData3[[#This Row],[Date]],IF(TBLData3[Date]&gt;TBLData3[[#This Row],[Date]]-7,TBLData3[Total Load])))),"")</f>
        <v>432.74318789169484</v>
      </c>
      <c r="U119" s="95">
        <f>IFERROR(TBLData3[[#This Row],[7 Day avg Load]]/TBLData3[[#This Row],[7 Day SD]],"")</f>
        <v>0.40824829046386296</v>
      </c>
      <c r="V119" s="95">
        <f>IFERROR(TBLData3[[#This Row],[7 Day Rolling Average]]*TBLData3[[#This Row],[Monotony]],"")</f>
        <v>72.123864648615779</v>
      </c>
      <c r="W119" s="88"/>
      <c r="X119" s="88"/>
    </row>
    <row r="120" spans="1:24" x14ac:dyDescent="0.25">
      <c r="A120" s="58" t="str">
        <f t="shared" si="5"/>
        <v>Week 1</v>
      </c>
      <c r="B120" s="63">
        <v>43015</v>
      </c>
      <c r="C120" s="63" t="str">
        <f t="shared" si="6"/>
        <v>Sat</v>
      </c>
      <c r="D120" s="67" t="s">
        <v>195</v>
      </c>
      <c r="E120" s="61">
        <f>tblTL[[#This Row],[Total]]</f>
        <v>0</v>
      </c>
      <c r="F120" s="65">
        <f>AVERAGEIFS(TBLData3[Total Load],TBLData3[[Athlete ]],TBLData3[[#This Row],[Athlete ]],TBLData3[Date],"&lt;="&amp;TBLData3[[#This Row],[Date]],TBLData3[Date],"&gt;"&amp;TBLData3[[#This Row],[Date]]-7)</f>
        <v>0</v>
      </c>
      <c r="G120" s="65">
        <f>IFERROR(AVERAGEIFS(TBLData3[Total Load],TBLData3[[Athlete ]],TBLData3[[#This Row],[Athlete ]],TBLData3[Date],"&lt;="&amp;TBLData3[[#This Row],[Date]],TBLData3[Date],"&gt;"&amp;TBLData3[[#This Row],[Date]]-28),"")</f>
        <v>0</v>
      </c>
      <c r="H120" s="25">
        <f>SUMIFS(TBLData3[Total Load],TBLData3[[Athlete ]],TBLData3[[#This Row],[Athlete ]],TBLData3[Date],"&lt;="&amp;TBLData3[[#This Row],[Date]],TBLData3[Date],"&gt;"&amp;TBLData3[[#This Row],[Date]]-7)</f>
        <v>0</v>
      </c>
      <c r="I120" s="25">
        <f>IFERROR(SUMIFS(TBLData3[Total Load],TBLData3[[Athlete ]],TBLData3[[#This Row],[Athlete ]],TBLData3[Date],"&lt;="&amp;TBLData3[[#This Row],[Date]]-7,TBLData3[Date],"&gt;"&amp;TBLData3[[#This Row],[Date]]-14),"")</f>
        <v>0</v>
      </c>
      <c r="J120" s="25">
        <f>IFERROR(SUMIFS(TBLData3[Total Load],TBLData3[[Athlete ]],TBLData3[[#This Row],[Athlete ]],TBLData3[Date],"&lt;="&amp;TBLData3[[#This Row],[Date]]-14,TBLData3[Date],"&gt;"&amp;TBLData3[[#This Row],[Date]]-21),"")</f>
        <v>0</v>
      </c>
      <c r="K120" s="25">
        <f>IFERROR(SUMIFS(TBLData3[Total Load],TBLData3[[Athlete ]],TBLData3[[#This Row],[Athlete ]],TBLData3[Date],"&lt;="&amp;TBLData3[[#This Row],[Date]]-21,TBLData3[Date],"&gt;"&amp;TBLData3[[#This Row],[Date]]-28),"")</f>
        <v>0</v>
      </c>
      <c r="L120" s="25">
        <f>IFERROR(SUMIFS(TBLData3[Total Load],TBLData3[[Athlete ]],TBLData3[[#This Row],[Athlete ]],TBLData3[Date],"&lt;="&amp;TBLData3[[#This Row],[Date]]-28,TBLData3[Date],"&gt;"&amp;TBLData3[[#This Row],[Date]]-35),"")</f>
        <v>0</v>
      </c>
      <c r="M120" s="25">
        <f>IFERROR(AVERAGE(TBLData3[[#This Row],[Week -1 TL]:[Week -4 TL]]),"")</f>
        <v>0</v>
      </c>
      <c r="N120" s="93" t="str">
        <f>IFERROR(TBLData3[[#This Row],[7 Day Rolling Average]]/TBLData3[[#This Row],[28 Day Rolling Average]],"")</f>
        <v/>
      </c>
      <c r="O120" s="94" t="str">
        <f>IFERROR(TBLData3[[#This Row],[Week 0 TL]]/TBLData3[[#This Row],[Week -1 TL]],"")</f>
        <v/>
      </c>
      <c r="P120" s="26">
        <f t="shared" si="7"/>
        <v>0</v>
      </c>
      <c r="Q120" s="27">
        <f t="shared" si="8"/>
        <v>0</v>
      </c>
      <c r="R120" s="94" t="str">
        <f>IFERROR(TBLData3[[#This Row],[7 Day EWMA]]/TBLData3[[#This Row],[28 Day EWMA]],"")</f>
        <v/>
      </c>
      <c r="S120" s="94">
        <f>AVERAGEIFS(TBLData3[Total Load],TBLData3[[Athlete ]],TBLData3[[#This Row],[Athlete ]],TBLData3[Date],"&lt;="&amp;TBLData3[[#This Row],[Date]],TBLData3[Date],"&gt;"&amp;TBLData3[[#This Row],[Date]]-7)</f>
        <v>0</v>
      </c>
      <c r="T120" s="94">
        <f t="array" ref="T120">IFERROR(_xlfn.STDEV.S(IF(TBLData3[[Athlete ]]=TBLData3[[#This Row],[Athlete ]],IF(TBLData3[Date]&lt;=TBLData3[[#This Row],[Date]],IF(TBLData3[Date]&gt;TBLData3[[#This Row],[Date]]-7,TBLData3[Total Load])))),"")</f>
        <v>0</v>
      </c>
      <c r="U120" s="95" t="str">
        <f>IFERROR(TBLData3[[#This Row],[7 Day avg Load]]/TBLData3[[#This Row],[7 Day SD]],"")</f>
        <v/>
      </c>
      <c r="V120" s="95" t="str">
        <f>IFERROR(TBLData3[[#This Row],[7 Day Rolling Average]]*TBLData3[[#This Row],[Monotony]],"")</f>
        <v/>
      </c>
      <c r="W120" s="88"/>
      <c r="X120" s="88"/>
    </row>
    <row r="121" spans="1:24" x14ac:dyDescent="0.25">
      <c r="A121" s="58" t="str">
        <f t="shared" si="5"/>
        <v>Week 1</v>
      </c>
      <c r="B121" s="63">
        <v>43015</v>
      </c>
      <c r="C121" s="63" t="str">
        <f t="shared" si="6"/>
        <v>Sat</v>
      </c>
      <c r="D121" s="66" t="s">
        <v>196</v>
      </c>
      <c r="E121" s="61">
        <f>tblTL[[#This Row],[Total]]</f>
        <v>0</v>
      </c>
      <c r="F121" s="65">
        <f>AVERAGEIFS(TBLData3[Total Load],TBLData3[[Athlete ]],TBLData3[[#This Row],[Athlete ]],TBLData3[Date],"&lt;="&amp;TBLData3[[#This Row],[Date]],TBLData3[Date],"&gt;"&amp;TBLData3[[#This Row],[Date]]-7)</f>
        <v>263.33333333333331</v>
      </c>
      <c r="G121" s="65">
        <f>IFERROR(AVERAGEIFS(TBLData3[Total Load],TBLData3[[Athlete ]],TBLData3[[#This Row],[Athlete ]],TBLData3[Date],"&lt;="&amp;TBLData3[[#This Row],[Date]],TBLData3[Date],"&gt;"&amp;TBLData3[[#This Row],[Date]]-28),"")</f>
        <v>263.33333333333331</v>
      </c>
      <c r="H121" s="25">
        <f>SUMIFS(TBLData3[Total Load],TBLData3[[Athlete ]],TBLData3[[#This Row],[Athlete ]],TBLData3[Date],"&lt;="&amp;TBLData3[[#This Row],[Date]],TBLData3[Date],"&gt;"&amp;TBLData3[[#This Row],[Date]]-7)</f>
        <v>1580</v>
      </c>
      <c r="I121" s="25">
        <f>IFERROR(SUMIFS(TBLData3[Total Load],TBLData3[[Athlete ]],TBLData3[[#This Row],[Athlete ]],TBLData3[Date],"&lt;="&amp;TBLData3[[#This Row],[Date]]-7,TBLData3[Date],"&gt;"&amp;TBLData3[[#This Row],[Date]]-14),"")</f>
        <v>0</v>
      </c>
      <c r="J121" s="25">
        <f>IFERROR(SUMIFS(TBLData3[Total Load],TBLData3[[Athlete ]],TBLData3[[#This Row],[Athlete ]],TBLData3[Date],"&lt;="&amp;TBLData3[[#This Row],[Date]]-14,TBLData3[Date],"&gt;"&amp;TBLData3[[#This Row],[Date]]-21),"")</f>
        <v>0</v>
      </c>
      <c r="K121" s="25">
        <f>IFERROR(SUMIFS(TBLData3[Total Load],TBLData3[[Athlete ]],TBLData3[[#This Row],[Athlete ]],TBLData3[Date],"&lt;="&amp;TBLData3[[#This Row],[Date]]-21,TBLData3[Date],"&gt;"&amp;TBLData3[[#This Row],[Date]]-28),"")</f>
        <v>0</v>
      </c>
      <c r="L121" s="25">
        <f>IFERROR(SUMIFS(TBLData3[Total Load],TBLData3[[Athlete ]],TBLData3[[#This Row],[Athlete ]],TBLData3[Date],"&lt;="&amp;TBLData3[[#This Row],[Date]]-28,TBLData3[Date],"&gt;"&amp;TBLData3[[#This Row],[Date]]-35),"")</f>
        <v>0</v>
      </c>
      <c r="M121" s="25">
        <f>IFERROR(AVERAGE(TBLData3[[#This Row],[Week -1 TL]:[Week -4 TL]]),"")</f>
        <v>0</v>
      </c>
      <c r="N121" s="93">
        <f>IFERROR(TBLData3[[#This Row],[7 Day Rolling Average]]/TBLData3[[#This Row],[28 Day Rolling Average]],"")</f>
        <v>1</v>
      </c>
      <c r="O121" s="94" t="str">
        <f>IFERROR(TBLData3[[#This Row],[Week 0 TL]]/TBLData3[[#This Row],[Week -1 TL]],"")</f>
        <v/>
      </c>
      <c r="P121" s="26">
        <f t="shared" si="7"/>
        <v>190.1953125</v>
      </c>
      <c r="Q121" s="27">
        <f t="shared" si="8"/>
        <v>90.314166212726548</v>
      </c>
      <c r="R121" s="94">
        <f>IFERROR(TBLData3[[#This Row],[7 Day EWMA]]/TBLData3[[#This Row],[28 Day EWMA]],"")</f>
        <v>2.105930004956396</v>
      </c>
      <c r="S121" s="94">
        <f>AVERAGEIFS(TBLData3[Total Load],TBLData3[[Athlete ]],TBLData3[[#This Row],[Athlete ]],TBLData3[Date],"&lt;="&amp;TBLData3[[#This Row],[Date]],TBLData3[Date],"&gt;"&amp;TBLData3[[#This Row],[Date]]-7)</f>
        <v>263.33333333333331</v>
      </c>
      <c r="T121" s="94">
        <f t="array" ref="T121">IFERROR(_xlfn.STDEV.S(IF(TBLData3[[Athlete ]]=TBLData3[[#This Row],[Athlete ]],IF(TBLData3[Date]&lt;=TBLData3[[#This Row],[Date]],IF(TBLData3[Date]&gt;TBLData3[[#This Row],[Date]]-7,TBLData3[Total Load])))),"")</f>
        <v>442.25181363864033</v>
      </c>
      <c r="U121" s="95">
        <f>IFERROR(TBLData3[[#This Row],[7 Day avg Load]]/TBLData3[[#This Row],[7 Day SD]],"")</f>
        <v>0.59543754307472541</v>
      </c>
      <c r="V121" s="95">
        <f>IFERROR(TBLData3[[#This Row],[7 Day Rolling Average]]*TBLData3[[#This Row],[Monotony]],"")</f>
        <v>156.79855300967768</v>
      </c>
      <c r="W121" s="88"/>
      <c r="X121" s="88"/>
    </row>
    <row r="122" spans="1:24" x14ac:dyDescent="0.25">
      <c r="A122" s="58" t="str">
        <f t="shared" si="5"/>
        <v>Week 1</v>
      </c>
      <c r="B122" s="63">
        <v>43015</v>
      </c>
      <c r="C122" s="63" t="str">
        <f t="shared" si="6"/>
        <v>Sat</v>
      </c>
      <c r="D122" s="67" t="s">
        <v>197</v>
      </c>
      <c r="E122" s="61">
        <f>tblTL[[#This Row],[Total]]</f>
        <v>0</v>
      </c>
      <c r="F122" s="65">
        <f>AVERAGEIFS(TBLData3[Total Load],TBLData3[[Athlete ]],TBLData3[[#This Row],[Athlete ]],TBLData3[Date],"&lt;="&amp;TBLData3[[#This Row],[Date]],TBLData3[Date],"&gt;"&amp;TBLData3[[#This Row],[Date]]-7)</f>
        <v>249.16666666666666</v>
      </c>
      <c r="G122" s="65">
        <f>IFERROR(AVERAGEIFS(TBLData3[Total Load],TBLData3[[Athlete ]],TBLData3[[#This Row],[Athlete ]],TBLData3[Date],"&lt;="&amp;TBLData3[[#This Row],[Date]],TBLData3[Date],"&gt;"&amp;TBLData3[[#This Row],[Date]]-28),"")</f>
        <v>249.16666666666666</v>
      </c>
      <c r="H122" s="25">
        <f>SUMIFS(TBLData3[Total Load],TBLData3[[Athlete ]],TBLData3[[#This Row],[Athlete ]],TBLData3[Date],"&lt;="&amp;TBLData3[[#This Row],[Date]],TBLData3[Date],"&gt;"&amp;TBLData3[[#This Row],[Date]]-7)</f>
        <v>1495</v>
      </c>
      <c r="I122" s="25">
        <f>IFERROR(SUMIFS(TBLData3[Total Load],TBLData3[[Athlete ]],TBLData3[[#This Row],[Athlete ]],TBLData3[Date],"&lt;="&amp;TBLData3[[#This Row],[Date]]-7,TBLData3[Date],"&gt;"&amp;TBLData3[[#This Row],[Date]]-14),"")</f>
        <v>0</v>
      </c>
      <c r="J122" s="25">
        <f>IFERROR(SUMIFS(TBLData3[Total Load],TBLData3[[Athlete ]],TBLData3[[#This Row],[Athlete ]],TBLData3[Date],"&lt;="&amp;TBLData3[[#This Row],[Date]]-14,TBLData3[Date],"&gt;"&amp;TBLData3[[#This Row],[Date]]-21),"")</f>
        <v>0</v>
      </c>
      <c r="K122" s="25">
        <f>IFERROR(SUMIFS(TBLData3[Total Load],TBLData3[[Athlete ]],TBLData3[[#This Row],[Athlete ]],TBLData3[Date],"&lt;="&amp;TBLData3[[#This Row],[Date]]-21,TBLData3[Date],"&gt;"&amp;TBLData3[[#This Row],[Date]]-28),"")</f>
        <v>0</v>
      </c>
      <c r="L122" s="25">
        <f>IFERROR(SUMIFS(TBLData3[Total Load],TBLData3[[Athlete ]],TBLData3[[#This Row],[Athlete ]],TBLData3[Date],"&lt;="&amp;TBLData3[[#This Row],[Date]]-28,TBLData3[Date],"&gt;"&amp;TBLData3[[#This Row],[Date]]-35),"")</f>
        <v>0</v>
      </c>
      <c r="M122" s="25">
        <f>IFERROR(AVERAGE(TBLData3[[#This Row],[Week -1 TL]:[Week -4 TL]]),"")</f>
        <v>0</v>
      </c>
      <c r="N122" s="93">
        <f>IFERROR(TBLData3[[#This Row],[7 Day Rolling Average]]/TBLData3[[#This Row],[28 Day Rolling Average]],"")</f>
        <v>1</v>
      </c>
      <c r="O122" s="94" t="str">
        <f>IFERROR(TBLData3[[#This Row],[Week 0 TL]]/TBLData3[[#This Row],[Week -1 TL]],"")</f>
        <v/>
      </c>
      <c r="P122" s="26">
        <f t="shared" si="7"/>
        <v>182.2412109375</v>
      </c>
      <c r="Q122" s="27">
        <f t="shared" si="8"/>
        <v>85.750263429903413</v>
      </c>
      <c r="R122" s="94">
        <f>IFERROR(TBLData3[[#This Row],[7 Day EWMA]]/TBLData3[[#This Row],[28 Day EWMA]],"")</f>
        <v>2.1252554062002753</v>
      </c>
      <c r="S122" s="94">
        <f>AVERAGEIFS(TBLData3[Total Load],TBLData3[[Athlete ]],TBLData3[[#This Row],[Athlete ]],TBLData3[Date],"&lt;="&amp;TBLData3[[#This Row],[Date]],TBLData3[Date],"&gt;"&amp;TBLData3[[#This Row],[Date]]-7)</f>
        <v>249.16666666666666</v>
      </c>
      <c r="T122" s="94">
        <f t="array" ref="T122">IFERROR(_xlfn.STDEV.S(IF(TBLData3[[Athlete ]]=TBLData3[[#This Row],[Athlete ]],IF(TBLData3[Date]&lt;=TBLData3[[#This Row],[Date]],IF(TBLData3[Date]&gt;TBLData3[[#This Row],[Date]]-7,TBLData3[Total Load])))),"")</f>
        <v>428.04692110406148</v>
      </c>
      <c r="U122" s="95">
        <f>IFERROR(TBLData3[[#This Row],[7 Day avg Load]]/TBLData3[[#This Row],[7 Day SD]],"")</f>
        <v>0.5821012939983099</v>
      </c>
      <c r="V122" s="95">
        <f>IFERROR(TBLData3[[#This Row],[7 Day Rolling Average]]*TBLData3[[#This Row],[Monotony]],"")</f>
        <v>145.0402390879122</v>
      </c>
      <c r="W122" s="88"/>
      <c r="X122" s="88"/>
    </row>
    <row r="123" spans="1:24" x14ac:dyDescent="0.25">
      <c r="A123" s="58" t="str">
        <f t="shared" si="5"/>
        <v>Week 1</v>
      </c>
      <c r="B123" s="63">
        <v>43015</v>
      </c>
      <c r="C123" s="63" t="str">
        <f t="shared" si="6"/>
        <v>Sat</v>
      </c>
      <c r="D123" s="67" t="s">
        <v>198</v>
      </c>
      <c r="E123" s="61">
        <f>tblTL[[#This Row],[Total]]</f>
        <v>0</v>
      </c>
      <c r="F123" s="65">
        <f>AVERAGEIFS(TBLData3[Total Load],TBLData3[[Athlete ]],TBLData3[[#This Row],[Athlete ]],TBLData3[Date],"&lt;="&amp;TBLData3[[#This Row],[Date]],TBLData3[Date],"&gt;"&amp;TBLData3[[#This Row],[Date]]-7)</f>
        <v>135</v>
      </c>
      <c r="G123" s="65">
        <f>IFERROR(AVERAGEIFS(TBLData3[Total Load],TBLData3[[Athlete ]],TBLData3[[#This Row],[Athlete ]],TBLData3[Date],"&lt;="&amp;TBLData3[[#This Row],[Date]],TBLData3[Date],"&gt;"&amp;TBLData3[[#This Row],[Date]]-28),"")</f>
        <v>135</v>
      </c>
      <c r="H123" s="25">
        <f>SUMIFS(TBLData3[Total Load],TBLData3[[Athlete ]],TBLData3[[#This Row],[Athlete ]],TBLData3[Date],"&lt;="&amp;TBLData3[[#This Row],[Date]],TBLData3[Date],"&gt;"&amp;TBLData3[[#This Row],[Date]]-7)</f>
        <v>810</v>
      </c>
      <c r="I123" s="25">
        <f>IFERROR(SUMIFS(TBLData3[Total Load],TBLData3[[Athlete ]],TBLData3[[#This Row],[Athlete ]],TBLData3[Date],"&lt;="&amp;TBLData3[[#This Row],[Date]]-7,TBLData3[Date],"&gt;"&amp;TBLData3[[#This Row],[Date]]-14),"")</f>
        <v>0</v>
      </c>
      <c r="J123" s="25">
        <f>IFERROR(SUMIFS(TBLData3[Total Load],TBLData3[[Athlete ]],TBLData3[[#This Row],[Athlete ]],TBLData3[Date],"&lt;="&amp;TBLData3[[#This Row],[Date]]-14,TBLData3[Date],"&gt;"&amp;TBLData3[[#This Row],[Date]]-21),"")</f>
        <v>0</v>
      </c>
      <c r="K123" s="25">
        <f>IFERROR(SUMIFS(TBLData3[Total Load],TBLData3[[Athlete ]],TBLData3[[#This Row],[Athlete ]],TBLData3[Date],"&lt;="&amp;TBLData3[[#This Row],[Date]]-21,TBLData3[Date],"&gt;"&amp;TBLData3[[#This Row],[Date]]-28),"")</f>
        <v>0</v>
      </c>
      <c r="L123" s="25">
        <f>IFERROR(SUMIFS(TBLData3[Total Load],TBLData3[[Athlete ]],TBLData3[[#This Row],[Athlete ]],TBLData3[Date],"&lt;="&amp;TBLData3[[#This Row],[Date]]-28,TBLData3[Date],"&gt;"&amp;TBLData3[[#This Row],[Date]]-35),"")</f>
        <v>0</v>
      </c>
      <c r="M123" s="25">
        <f>IFERROR(AVERAGE(TBLData3[[#This Row],[Week -1 TL]:[Week -4 TL]]),"")</f>
        <v>0</v>
      </c>
      <c r="N123" s="93">
        <f>IFERROR(TBLData3[[#This Row],[7 Day Rolling Average]]/TBLData3[[#This Row],[28 Day Rolling Average]],"")</f>
        <v>1</v>
      </c>
      <c r="O123" s="94" t="str">
        <f>IFERROR(TBLData3[[#This Row],[Week 0 TL]]/TBLData3[[#This Row],[Week -1 TL]],"")</f>
        <v/>
      </c>
      <c r="P123" s="26">
        <f t="shared" si="7"/>
        <v>89.912109375</v>
      </c>
      <c r="Q123" s="27">
        <f t="shared" si="8"/>
        <v>45.317731346985966</v>
      </c>
      <c r="R123" s="94">
        <f>IFERROR(TBLData3[[#This Row],[7 Day EWMA]]/TBLData3[[#This Row],[28 Day EWMA]],"")</f>
        <v>1.9840381833452032</v>
      </c>
      <c r="S123" s="94">
        <f>AVERAGEIFS(TBLData3[Total Load],TBLData3[[Athlete ]],TBLData3[[#This Row],[Athlete ]],TBLData3[Date],"&lt;="&amp;TBLData3[[#This Row],[Date]],TBLData3[Date],"&gt;"&amp;TBLData3[[#This Row],[Date]]-7)</f>
        <v>135</v>
      </c>
      <c r="T123" s="94">
        <f t="array" ref="T123">IFERROR(_xlfn.STDEV.S(IF(TBLData3[[Athlete ]]=TBLData3[[#This Row],[Athlete ]],IF(TBLData3[Date]&lt;=TBLData3[[#This Row],[Date]],IF(TBLData3[Date]&gt;TBLData3[[#This Row],[Date]]-7,TBLData3[Total Load])))),"")</f>
        <v>209.35615586841482</v>
      </c>
      <c r="U123" s="95">
        <f>IFERROR(TBLData3[[#This Row],[7 Day avg Load]]/TBLData3[[#This Row],[7 Day SD]],"")</f>
        <v>0.6448341556522017</v>
      </c>
      <c r="V123" s="95">
        <f>IFERROR(TBLData3[[#This Row],[7 Day Rolling Average]]*TBLData3[[#This Row],[Monotony]],"")</f>
        <v>87.052611013047226</v>
      </c>
      <c r="W123" s="88"/>
      <c r="X123" s="88"/>
    </row>
    <row r="124" spans="1:24" x14ac:dyDescent="0.25">
      <c r="A124" s="58" t="str">
        <f t="shared" si="5"/>
        <v>Week 1</v>
      </c>
      <c r="B124" s="63">
        <v>43015</v>
      </c>
      <c r="C124" s="63" t="str">
        <f t="shared" si="6"/>
        <v>Sat</v>
      </c>
      <c r="D124" s="67" t="s">
        <v>199</v>
      </c>
      <c r="E124" s="61">
        <f>tblTL[[#This Row],[Total]]</f>
        <v>0</v>
      </c>
      <c r="F124" s="65">
        <f>AVERAGEIFS(TBLData3[Total Load],TBLData3[[Athlete ]],TBLData3[[#This Row],[Athlete ]],TBLData3[Date],"&lt;="&amp;TBLData3[[#This Row],[Date]],TBLData3[Date],"&gt;"&amp;TBLData3[[#This Row],[Date]]-7)</f>
        <v>75.833333333333329</v>
      </c>
      <c r="G124" s="65">
        <f>IFERROR(AVERAGEIFS(TBLData3[Total Load],TBLData3[[Athlete ]],TBLData3[[#This Row],[Athlete ]],TBLData3[Date],"&lt;="&amp;TBLData3[[#This Row],[Date]],TBLData3[Date],"&gt;"&amp;TBLData3[[#This Row],[Date]]-28),"")</f>
        <v>75.833333333333329</v>
      </c>
      <c r="H124" s="25">
        <f>SUMIFS(TBLData3[Total Load],TBLData3[[Athlete ]],TBLData3[[#This Row],[Athlete ]],TBLData3[Date],"&lt;="&amp;TBLData3[[#This Row],[Date]],TBLData3[Date],"&gt;"&amp;TBLData3[[#This Row],[Date]]-7)</f>
        <v>455</v>
      </c>
      <c r="I124" s="25">
        <f>IFERROR(SUMIFS(TBLData3[Total Load],TBLData3[[Athlete ]],TBLData3[[#This Row],[Athlete ]],TBLData3[Date],"&lt;="&amp;TBLData3[[#This Row],[Date]]-7,TBLData3[Date],"&gt;"&amp;TBLData3[[#This Row],[Date]]-14),"")</f>
        <v>0</v>
      </c>
      <c r="J124" s="25">
        <f>IFERROR(SUMIFS(TBLData3[Total Load],TBLData3[[Athlete ]],TBLData3[[#This Row],[Athlete ]],TBLData3[Date],"&lt;="&amp;TBLData3[[#This Row],[Date]]-14,TBLData3[Date],"&gt;"&amp;TBLData3[[#This Row],[Date]]-21),"")</f>
        <v>0</v>
      </c>
      <c r="K124" s="25">
        <f>IFERROR(SUMIFS(TBLData3[Total Load],TBLData3[[Athlete ]],TBLData3[[#This Row],[Athlete ]],TBLData3[Date],"&lt;="&amp;TBLData3[[#This Row],[Date]]-21,TBLData3[Date],"&gt;"&amp;TBLData3[[#This Row],[Date]]-28),"")</f>
        <v>0</v>
      </c>
      <c r="L124" s="25">
        <f>IFERROR(SUMIFS(TBLData3[Total Load],TBLData3[[Athlete ]],TBLData3[[#This Row],[Athlete ]],TBLData3[Date],"&lt;="&amp;TBLData3[[#This Row],[Date]]-28,TBLData3[Date],"&gt;"&amp;TBLData3[[#This Row],[Date]]-35),"")</f>
        <v>0</v>
      </c>
      <c r="M124" s="25">
        <f>IFERROR(AVERAGE(TBLData3[[#This Row],[Week -1 TL]:[Week -4 TL]]),"")</f>
        <v>0</v>
      </c>
      <c r="N124" s="93">
        <f>IFERROR(TBLData3[[#This Row],[7 Day Rolling Average]]/TBLData3[[#This Row],[28 Day Rolling Average]],"")</f>
        <v>1</v>
      </c>
      <c r="O124" s="94" t="str">
        <f>IFERROR(TBLData3[[#This Row],[Week 0 TL]]/TBLData3[[#This Row],[Week -1 TL]],"")</f>
        <v/>
      </c>
      <c r="P124" s="26">
        <f t="shared" si="7"/>
        <v>35.9912109375</v>
      </c>
      <c r="Q124" s="27">
        <f t="shared" si="8"/>
        <v>23.577972643073284</v>
      </c>
      <c r="R124" s="94">
        <f>IFERROR(TBLData3[[#This Row],[7 Day EWMA]]/TBLData3[[#This Row],[28 Day EWMA]],"")</f>
        <v>1.5264760665533075</v>
      </c>
      <c r="S124" s="94">
        <f>AVERAGEIFS(TBLData3[Total Load],TBLData3[[Athlete ]],TBLData3[[#This Row],[Athlete ]],TBLData3[Date],"&lt;="&amp;TBLData3[[#This Row],[Date]],TBLData3[Date],"&gt;"&amp;TBLData3[[#This Row],[Date]]-7)</f>
        <v>75.833333333333329</v>
      </c>
      <c r="T124" s="94">
        <f t="array" ref="T124">IFERROR(_xlfn.STDEV.S(IF(TBLData3[[Athlete ]]=TBLData3[[#This Row],[Athlete ]],IF(TBLData3[Date]&lt;=TBLData3[[#This Row],[Date]],IF(TBLData3[Date]&gt;TBLData3[[#This Row],[Date]]-7,TBLData3[Total Load])))),"")</f>
        <v>185.7529721610577</v>
      </c>
      <c r="U124" s="95">
        <f>IFERROR(TBLData3[[#This Row],[7 Day avg Load]]/TBLData3[[#This Row],[7 Day SD]],"")</f>
        <v>0.40824829046386291</v>
      </c>
      <c r="V124" s="95">
        <f>IFERROR(TBLData3[[#This Row],[7 Day Rolling Average]]*TBLData3[[#This Row],[Monotony]],"")</f>
        <v>30.958828693509602</v>
      </c>
      <c r="W124" s="88"/>
      <c r="X124" s="88"/>
    </row>
    <row r="125" spans="1:24" x14ac:dyDescent="0.25">
      <c r="A125" s="58" t="str">
        <f t="shared" si="5"/>
        <v>Week 1</v>
      </c>
      <c r="B125" s="63">
        <v>43015</v>
      </c>
      <c r="C125" s="63" t="str">
        <f t="shared" si="6"/>
        <v>Sat</v>
      </c>
      <c r="D125" s="66" t="s">
        <v>200</v>
      </c>
      <c r="E125" s="61">
        <f>tblTL[[#This Row],[Total]]</f>
        <v>0</v>
      </c>
      <c r="F125" s="65">
        <f>AVERAGEIFS(TBLData3[Total Load],TBLData3[[Athlete ]],TBLData3[[#This Row],[Athlete ]],TBLData3[Date],"&lt;="&amp;TBLData3[[#This Row],[Date]],TBLData3[Date],"&gt;"&amp;TBLData3[[#This Row],[Date]]-7)</f>
        <v>0</v>
      </c>
      <c r="G125" s="65">
        <f>IFERROR(AVERAGEIFS(TBLData3[Total Load],TBLData3[[Athlete ]],TBLData3[[#This Row],[Athlete ]],TBLData3[Date],"&lt;="&amp;TBLData3[[#This Row],[Date]],TBLData3[Date],"&gt;"&amp;TBLData3[[#This Row],[Date]]-28),"")</f>
        <v>0</v>
      </c>
      <c r="H125" s="25">
        <f>SUMIFS(TBLData3[Total Load],TBLData3[[Athlete ]],TBLData3[[#This Row],[Athlete ]],TBLData3[Date],"&lt;="&amp;TBLData3[[#This Row],[Date]],TBLData3[Date],"&gt;"&amp;TBLData3[[#This Row],[Date]]-7)</f>
        <v>0</v>
      </c>
      <c r="I125" s="25">
        <f>IFERROR(SUMIFS(TBLData3[Total Load],TBLData3[[Athlete ]],TBLData3[[#This Row],[Athlete ]],TBLData3[Date],"&lt;="&amp;TBLData3[[#This Row],[Date]]-7,TBLData3[Date],"&gt;"&amp;TBLData3[[#This Row],[Date]]-14),"")</f>
        <v>0</v>
      </c>
      <c r="J125" s="25">
        <f>IFERROR(SUMIFS(TBLData3[Total Load],TBLData3[[Athlete ]],TBLData3[[#This Row],[Athlete ]],TBLData3[Date],"&lt;="&amp;TBLData3[[#This Row],[Date]]-14,TBLData3[Date],"&gt;"&amp;TBLData3[[#This Row],[Date]]-21),"")</f>
        <v>0</v>
      </c>
      <c r="K125" s="25">
        <f>IFERROR(SUMIFS(TBLData3[Total Load],TBLData3[[Athlete ]],TBLData3[[#This Row],[Athlete ]],TBLData3[Date],"&lt;="&amp;TBLData3[[#This Row],[Date]]-21,TBLData3[Date],"&gt;"&amp;TBLData3[[#This Row],[Date]]-28),"")</f>
        <v>0</v>
      </c>
      <c r="L125" s="25">
        <f>IFERROR(SUMIFS(TBLData3[Total Load],TBLData3[[Athlete ]],TBLData3[[#This Row],[Athlete ]],TBLData3[Date],"&lt;="&amp;TBLData3[[#This Row],[Date]]-28,TBLData3[Date],"&gt;"&amp;TBLData3[[#This Row],[Date]]-35),"")</f>
        <v>0</v>
      </c>
      <c r="M125" s="25">
        <f>IFERROR(AVERAGE(TBLData3[[#This Row],[Week -1 TL]:[Week -4 TL]]),"")</f>
        <v>0</v>
      </c>
      <c r="N125" s="93" t="str">
        <f>IFERROR(TBLData3[[#This Row],[7 Day Rolling Average]]/TBLData3[[#This Row],[28 Day Rolling Average]],"")</f>
        <v/>
      </c>
      <c r="O125" s="94" t="str">
        <f>IFERROR(TBLData3[[#This Row],[Week 0 TL]]/TBLData3[[#This Row],[Week -1 TL]],"")</f>
        <v/>
      </c>
      <c r="P125" s="26">
        <f t="shared" si="7"/>
        <v>0</v>
      </c>
      <c r="Q125" s="27">
        <f t="shared" si="8"/>
        <v>0</v>
      </c>
      <c r="R125" s="94" t="str">
        <f>IFERROR(TBLData3[[#This Row],[7 Day EWMA]]/TBLData3[[#This Row],[28 Day EWMA]],"")</f>
        <v/>
      </c>
      <c r="S125" s="94">
        <f>AVERAGEIFS(TBLData3[Total Load],TBLData3[[Athlete ]],TBLData3[[#This Row],[Athlete ]],TBLData3[Date],"&lt;="&amp;TBLData3[[#This Row],[Date]],TBLData3[Date],"&gt;"&amp;TBLData3[[#This Row],[Date]]-7)</f>
        <v>0</v>
      </c>
      <c r="T125" s="94">
        <f t="array" ref="T125">IFERROR(_xlfn.STDEV.S(IF(TBLData3[[Athlete ]]=TBLData3[[#This Row],[Athlete ]],IF(TBLData3[Date]&lt;=TBLData3[[#This Row],[Date]],IF(TBLData3[Date]&gt;TBLData3[[#This Row],[Date]]-7,TBLData3[Total Load])))),"")</f>
        <v>0</v>
      </c>
      <c r="U125" s="95" t="str">
        <f>IFERROR(TBLData3[[#This Row],[7 Day avg Load]]/TBLData3[[#This Row],[7 Day SD]],"")</f>
        <v/>
      </c>
      <c r="V125" s="95" t="str">
        <f>IFERROR(TBLData3[[#This Row],[7 Day Rolling Average]]*TBLData3[[#This Row],[Monotony]],"")</f>
        <v/>
      </c>
      <c r="W125" s="88"/>
      <c r="X125" s="88"/>
    </row>
    <row r="126" spans="1:24" x14ac:dyDescent="0.25">
      <c r="A126" s="58" t="str">
        <f t="shared" si="5"/>
        <v>Week 1</v>
      </c>
      <c r="B126" s="63">
        <v>43015</v>
      </c>
      <c r="C126" s="63" t="str">
        <f t="shared" si="6"/>
        <v>Sat</v>
      </c>
      <c r="D126" s="67" t="s">
        <v>201</v>
      </c>
      <c r="E126" s="61">
        <f>tblTL[[#This Row],[Total]]</f>
        <v>0</v>
      </c>
      <c r="F126" s="65">
        <f>AVERAGEIFS(TBLData3[Total Load],TBLData3[[Athlete ]],TBLData3[[#This Row],[Athlete ]],TBLData3[Date],"&lt;="&amp;TBLData3[[#This Row],[Date]],TBLData3[Date],"&gt;"&amp;TBLData3[[#This Row],[Date]]-7)</f>
        <v>262.5</v>
      </c>
      <c r="G126" s="65">
        <f>IFERROR(AVERAGEIFS(TBLData3[Total Load],TBLData3[[Athlete ]],TBLData3[[#This Row],[Athlete ]],TBLData3[Date],"&lt;="&amp;TBLData3[[#This Row],[Date]],TBLData3[Date],"&gt;"&amp;TBLData3[[#This Row],[Date]]-28),"")</f>
        <v>262.5</v>
      </c>
      <c r="H126" s="25">
        <f>SUMIFS(TBLData3[Total Load],TBLData3[[Athlete ]],TBLData3[[#This Row],[Athlete ]],TBLData3[Date],"&lt;="&amp;TBLData3[[#This Row],[Date]],TBLData3[Date],"&gt;"&amp;TBLData3[[#This Row],[Date]]-7)</f>
        <v>1575</v>
      </c>
      <c r="I126" s="25">
        <f>IFERROR(SUMIFS(TBLData3[Total Load],TBLData3[[Athlete ]],TBLData3[[#This Row],[Athlete ]],TBLData3[Date],"&lt;="&amp;TBLData3[[#This Row],[Date]]-7,TBLData3[Date],"&gt;"&amp;TBLData3[[#This Row],[Date]]-14),"")</f>
        <v>0</v>
      </c>
      <c r="J126" s="25">
        <f>IFERROR(SUMIFS(TBLData3[Total Load],TBLData3[[Athlete ]],TBLData3[[#This Row],[Athlete ]],TBLData3[Date],"&lt;="&amp;TBLData3[[#This Row],[Date]]-14,TBLData3[Date],"&gt;"&amp;TBLData3[[#This Row],[Date]]-21),"")</f>
        <v>0</v>
      </c>
      <c r="K126" s="25">
        <f>IFERROR(SUMIFS(TBLData3[Total Load],TBLData3[[Athlete ]],TBLData3[[#This Row],[Athlete ]],TBLData3[Date],"&lt;="&amp;TBLData3[[#This Row],[Date]]-21,TBLData3[Date],"&gt;"&amp;TBLData3[[#This Row],[Date]]-28),"")</f>
        <v>0</v>
      </c>
      <c r="L126" s="25">
        <f>IFERROR(SUMIFS(TBLData3[Total Load],TBLData3[[Athlete ]],TBLData3[[#This Row],[Athlete ]],TBLData3[Date],"&lt;="&amp;TBLData3[[#This Row],[Date]]-28,TBLData3[Date],"&gt;"&amp;TBLData3[[#This Row],[Date]]-35),"")</f>
        <v>0</v>
      </c>
      <c r="M126" s="25">
        <f>IFERROR(AVERAGE(TBLData3[[#This Row],[Week -1 TL]:[Week -4 TL]]),"")</f>
        <v>0</v>
      </c>
      <c r="N126" s="93">
        <f>IFERROR(TBLData3[[#This Row],[7 Day Rolling Average]]/TBLData3[[#This Row],[28 Day Rolling Average]],"")</f>
        <v>1</v>
      </c>
      <c r="O126" s="94" t="str">
        <f>IFERROR(TBLData3[[#This Row],[Week 0 TL]]/TBLData3[[#This Row],[Week -1 TL]],"")</f>
        <v/>
      </c>
      <c r="P126" s="26">
        <f t="shared" si="7"/>
        <v>193.4912109375</v>
      </c>
      <c r="Q126" s="27">
        <f t="shared" si="8"/>
        <v>90.532747336582645</v>
      </c>
      <c r="R126" s="94">
        <f>IFERROR(TBLData3[[#This Row],[7 Day EWMA]]/TBLData3[[#This Row],[28 Day EWMA]],"")</f>
        <v>2.1372510680377168</v>
      </c>
      <c r="S126" s="94">
        <f>AVERAGEIFS(TBLData3[Total Load],TBLData3[[Athlete ]],TBLData3[[#This Row],[Athlete ]],TBLData3[Date],"&lt;="&amp;TBLData3[[#This Row],[Date]],TBLData3[Date],"&gt;"&amp;TBLData3[[#This Row],[Date]]-7)</f>
        <v>262.5</v>
      </c>
      <c r="T126" s="94">
        <f t="array" ref="T126">IFERROR(_xlfn.STDEV.S(IF(TBLData3[[Athlete ]]=TBLData3[[#This Row],[Athlete ]],IF(TBLData3[Date]&lt;=TBLData3[[#This Row],[Date]],IF(TBLData3[Date]&gt;TBLData3[[#This Row],[Date]]-7,TBLData3[Total Load])))),"")</f>
        <v>457.81819535706529</v>
      </c>
      <c r="U126" s="95">
        <f>IFERROR(TBLData3[[#This Row],[7 Day avg Load]]/TBLData3[[#This Row],[7 Day SD]],"")</f>
        <v>0.57337170663404691</v>
      </c>
      <c r="V126" s="95">
        <f>IFERROR(TBLData3[[#This Row],[7 Day Rolling Average]]*TBLData3[[#This Row],[Monotony]],"")</f>
        <v>150.51007299143731</v>
      </c>
      <c r="W126" s="88"/>
      <c r="X126" s="88"/>
    </row>
    <row r="127" spans="1:24" x14ac:dyDescent="0.25">
      <c r="A127" s="58" t="str">
        <f t="shared" si="5"/>
        <v>Week 1</v>
      </c>
      <c r="B127" s="63">
        <v>43015</v>
      </c>
      <c r="C127" s="63" t="str">
        <f t="shared" si="6"/>
        <v>Sat</v>
      </c>
      <c r="D127" s="67" t="s">
        <v>202</v>
      </c>
      <c r="E127" s="61">
        <f>tblTL[[#This Row],[Total]]</f>
        <v>0</v>
      </c>
      <c r="F127" s="65">
        <f>AVERAGEIFS(TBLData3[Total Load],TBLData3[[Athlete ]],TBLData3[[#This Row],[Athlete ]],TBLData3[Date],"&lt;="&amp;TBLData3[[#This Row],[Date]],TBLData3[Date],"&gt;"&amp;TBLData3[[#This Row],[Date]]-7)</f>
        <v>0</v>
      </c>
      <c r="G127" s="65">
        <f>IFERROR(AVERAGEIFS(TBLData3[Total Load],TBLData3[[Athlete ]],TBLData3[[#This Row],[Athlete ]],TBLData3[Date],"&lt;="&amp;TBLData3[[#This Row],[Date]],TBLData3[Date],"&gt;"&amp;TBLData3[[#This Row],[Date]]-28),"")</f>
        <v>0</v>
      </c>
      <c r="H127" s="25">
        <f>SUMIFS(TBLData3[Total Load],TBLData3[[Athlete ]],TBLData3[[#This Row],[Athlete ]],TBLData3[Date],"&lt;="&amp;TBLData3[[#This Row],[Date]],TBLData3[Date],"&gt;"&amp;TBLData3[[#This Row],[Date]]-7)</f>
        <v>0</v>
      </c>
      <c r="I127" s="25">
        <f>IFERROR(SUMIFS(TBLData3[Total Load],TBLData3[[Athlete ]],TBLData3[[#This Row],[Athlete ]],TBLData3[Date],"&lt;="&amp;TBLData3[[#This Row],[Date]]-7,TBLData3[Date],"&gt;"&amp;TBLData3[[#This Row],[Date]]-14),"")</f>
        <v>0</v>
      </c>
      <c r="J127" s="25">
        <f>IFERROR(SUMIFS(TBLData3[Total Load],TBLData3[[Athlete ]],TBLData3[[#This Row],[Athlete ]],TBLData3[Date],"&lt;="&amp;TBLData3[[#This Row],[Date]]-14,TBLData3[Date],"&gt;"&amp;TBLData3[[#This Row],[Date]]-21),"")</f>
        <v>0</v>
      </c>
      <c r="K127" s="25">
        <f>IFERROR(SUMIFS(TBLData3[Total Load],TBLData3[[Athlete ]],TBLData3[[#This Row],[Athlete ]],TBLData3[Date],"&lt;="&amp;TBLData3[[#This Row],[Date]]-21,TBLData3[Date],"&gt;"&amp;TBLData3[[#This Row],[Date]]-28),"")</f>
        <v>0</v>
      </c>
      <c r="L127" s="25">
        <f>IFERROR(SUMIFS(TBLData3[Total Load],TBLData3[[Athlete ]],TBLData3[[#This Row],[Athlete ]],TBLData3[Date],"&lt;="&amp;TBLData3[[#This Row],[Date]]-28,TBLData3[Date],"&gt;"&amp;TBLData3[[#This Row],[Date]]-35),"")</f>
        <v>0</v>
      </c>
      <c r="M127" s="25">
        <f>IFERROR(AVERAGE(TBLData3[[#This Row],[Week -1 TL]:[Week -4 TL]]),"")</f>
        <v>0</v>
      </c>
      <c r="N127" s="93" t="str">
        <f>IFERROR(TBLData3[[#This Row],[7 Day Rolling Average]]/TBLData3[[#This Row],[28 Day Rolling Average]],"")</f>
        <v/>
      </c>
      <c r="O127" s="94" t="str">
        <f>IFERROR(TBLData3[[#This Row],[Week 0 TL]]/TBLData3[[#This Row],[Week -1 TL]],"")</f>
        <v/>
      </c>
      <c r="P127" s="26">
        <f t="shared" si="7"/>
        <v>0</v>
      </c>
      <c r="Q127" s="27">
        <f t="shared" si="8"/>
        <v>0</v>
      </c>
      <c r="R127" s="94" t="str">
        <f>IFERROR(TBLData3[[#This Row],[7 Day EWMA]]/TBLData3[[#This Row],[28 Day EWMA]],"")</f>
        <v/>
      </c>
      <c r="S127" s="94">
        <f>AVERAGEIFS(TBLData3[Total Load],TBLData3[[Athlete ]],TBLData3[[#This Row],[Athlete ]],TBLData3[Date],"&lt;="&amp;TBLData3[[#This Row],[Date]],TBLData3[Date],"&gt;"&amp;TBLData3[[#This Row],[Date]]-7)</f>
        <v>0</v>
      </c>
      <c r="T127" s="94">
        <f t="array" ref="T127">IFERROR(_xlfn.STDEV.S(IF(TBLData3[[Athlete ]]=TBLData3[[#This Row],[Athlete ]],IF(TBLData3[Date]&lt;=TBLData3[[#This Row],[Date]],IF(TBLData3[Date]&gt;TBLData3[[#This Row],[Date]]-7,TBLData3[Total Load])))),"")</f>
        <v>0</v>
      </c>
      <c r="U127" s="95" t="str">
        <f>IFERROR(TBLData3[[#This Row],[7 Day avg Load]]/TBLData3[[#This Row],[7 Day SD]],"")</f>
        <v/>
      </c>
      <c r="V127" s="95" t="str">
        <f>IFERROR(TBLData3[[#This Row],[7 Day Rolling Average]]*TBLData3[[#This Row],[Monotony]],"")</f>
        <v/>
      </c>
      <c r="W127" s="88"/>
      <c r="X127" s="88"/>
    </row>
    <row r="128" spans="1:24" x14ac:dyDescent="0.25">
      <c r="A128" s="58" t="str">
        <f t="shared" si="5"/>
        <v>Week 1</v>
      </c>
      <c r="B128" s="63">
        <v>43015</v>
      </c>
      <c r="C128" s="63" t="str">
        <f t="shared" si="6"/>
        <v>Sat</v>
      </c>
      <c r="D128" s="66" t="s">
        <v>203</v>
      </c>
      <c r="E128" s="61">
        <f>tblTL[[#This Row],[Total]]</f>
        <v>0</v>
      </c>
      <c r="F128" s="65">
        <f>AVERAGEIFS(TBLData3[Total Load],TBLData3[[Athlete ]],TBLData3[[#This Row],[Athlete ]],TBLData3[Date],"&lt;="&amp;TBLData3[[#This Row],[Date]],TBLData3[Date],"&gt;"&amp;TBLData3[[#This Row],[Date]]-7)</f>
        <v>246.66666666666666</v>
      </c>
      <c r="G128" s="65">
        <f>IFERROR(AVERAGEIFS(TBLData3[Total Load],TBLData3[[Athlete ]],TBLData3[[#This Row],[Athlete ]],TBLData3[Date],"&lt;="&amp;TBLData3[[#This Row],[Date]],TBLData3[Date],"&gt;"&amp;TBLData3[[#This Row],[Date]]-28),"")</f>
        <v>246.66666666666666</v>
      </c>
      <c r="H128" s="25">
        <f>SUMIFS(TBLData3[Total Load],TBLData3[[Athlete ]],TBLData3[[#This Row],[Athlete ]],TBLData3[Date],"&lt;="&amp;TBLData3[[#This Row],[Date]],TBLData3[Date],"&gt;"&amp;TBLData3[[#This Row],[Date]]-7)</f>
        <v>1480</v>
      </c>
      <c r="I128" s="25">
        <f>IFERROR(SUMIFS(TBLData3[Total Load],TBLData3[[Athlete ]],TBLData3[[#This Row],[Athlete ]],TBLData3[Date],"&lt;="&amp;TBLData3[[#This Row],[Date]]-7,TBLData3[Date],"&gt;"&amp;TBLData3[[#This Row],[Date]]-14),"")</f>
        <v>0</v>
      </c>
      <c r="J128" s="25">
        <f>IFERROR(SUMIFS(TBLData3[Total Load],TBLData3[[Athlete ]],TBLData3[[#This Row],[Athlete ]],TBLData3[Date],"&lt;="&amp;TBLData3[[#This Row],[Date]]-14,TBLData3[Date],"&gt;"&amp;TBLData3[[#This Row],[Date]]-21),"")</f>
        <v>0</v>
      </c>
      <c r="K128" s="25">
        <f>IFERROR(SUMIFS(TBLData3[Total Load],TBLData3[[Athlete ]],TBLData3[[#This Row],[Athlete ]],TBLData3[Date],"&lt;="&amp;TBLData3[[#This Row],[Date]]-21,TBLData3[Date],"&gt;"&amp;TBLData3[[#This Row],[Date]]-28),"")</f>
        <v>0</v>
      </c>
      <c r="L128" s="25">
        <f>IFERROR(SUMIFS(TBLData3[Total Load],TBLData3[[Athlete ]],TBLData3[[#This Row],[Athlete ]],TBLData3[Date],"&lt;="&amp;TBLData3[[#This Row],[Date]]-28,TBLData3[Date],"&gt;"&amp;TBLData3[[#This Row],[Date]]-35),"")</f>
        <v>0</v>
      </c>
      <c r="M128" s="25">
        <f>IFERROR(AVERAGE(TBLData3[[#This Row],[Week -1 TL]:[Week -4 TL]]),"")</f>
        <v>0</v>
      </c>
      <c r="N128" s="93">
        <f>IFERROR(TBLData3[[#This Row],[7 Day Rolling Average]]/TBLData3[[#This Row],[28 Day Rolling Average]],"")</f>
        <v>1</v>
      </c>
      <c r="O128" s="94" t="str">
        <f>IFERROR(TBLData3[[#This Row],[Week 0 TL]]/TBLData3[[#This Row],[Week -1 TL]],"")</f>
        <v/>
      </c>
      <c r="P128" s="26">
        <f t="shared" si="7"/>
        <v>176.1328125</v>
      </c>
      <c r="Q128" s="27">
        <f t="shared" si="8"/>
        <v>84.3360613293775</v>
      </c>
      <c r="R128" s="94">
        <f>IFERROR(TBLData3[[#This Row],[7 Day EWMA]]/TBLData3[[#This Row],[28 Day EWMA]],"")</f>
        <v>2.08846381635143</v>
      </c>
      <c r="S128" s="94">
        <f>AVERAGEIFS(TBLData3[Total Load],TBLData3[[Athlete ]],TBLData3[[#This Row],[Athlete ]],TBLData3[Date],"&lt;="&amp;TBLData3[[#This Row],[Date]],TBLData3[Date],"&gt;"&amp;TBLData3[[#This Row],[Date]]-7)</f>
        <v>246.66666666666666</v>
      </c>
      <c r="T128" s="94">
        <f t="array" ref="T128">IFERROR(_xlfn.STDEV.S(IF(TBLData3[[Athlete ]]=TBLData3[[#This Row],[Athlete ]],IF(TBLData3[Date]&lt;=TBLData3[[#This Row],[Date]],IF(TBLData3[Date]&gt;TBLData3[[#This Row],[Date]]-7,TBLData3[Total Load])))),"")</f>
        <v>406.67759548156408</v>
      </c>
      <c r="U128" s="95">
        <f>IFERROR(TBLData3[[#This Row],[7 Day avg Load]]/TBLData3[[#This Row],[7 Day SD]],"")</f>
        <v>0.60654107678240365</v>
      </c>
      <c r="V128" s="95">
        <f>IFERROR(TBLData3[[#This Row],[7 Day Rolling Average]]*TBLData3[[#This Row],[Monotony]],"")</f>
        <v>149.61346560632623</v>
      </c>
      <c r="W128" s="88"/>
      <c r="X128" s="88"/>
    </row>
    <row r="129" spans="1:24" x14ac:dyDescent="0.25">
      <c r="A129" s="58" t="str">
        <f t="shared" si="5"/>
        <v>Week 1</v>
      </c>
      <c r="B129" s="63">
        <v>43015</v>
      </c>
      <c r="C129" s="63" t="str">
        <f t="shared" si="6"/>
        <v>Sat</v>
      </c>
      <c r="D129" s="66" t="s">
        <v>204</v>
      </c>
      <c r="E129" s="61">
        <f>tblTL[[#This Row],[Total]]</f>
        <v>0</v>
      </c>
      <c r="F129" s="65">
        <f>AVERAGEIFS(TBLData3[Total Load],TBLData3[[Athlete ]],TBLData3[[#This Row],[Athlete ]],TBLData3[Date],"&lt;="&amp;TBLData3[[#This Row],[Date]],TBLData3[Date],"&gt;"&amp;TBLData3[[#This Row],[Date]]-7)</f>
        <v>145.83333333333334</v>
      </c>
      <c r="G129" s="65">
        <f>IFERROR(AVERAGEIFS(TBLData3[Total Load],TBLData3[[Athlete ]],TBLData3[[#This Row],[Athlete ]],TBLData3[Date],"&lt;="&amp;TBLData3[[#This Row],[Date]],TBLData3[Date],"&gt;"&amp;TBLData3[[#This Row],[Date]]-28),"")</f>
        <v>145.83333333333334</v>
      </c>
      <c r="H129" s="25">
        <f>SUMIFS(TBLData3[Total Load],TBLData3[[Athlete ]],TBLData3[[#This Row],[Athlete ]],TBLData3[Date],"&lt;="&amp;TBLData3[[#This Row],[Date]],TBLData3[Date],"&gt;"&amp;TBLData3[[#This Row],[Date]]-7)</f>
        <v>875</v>
      </c>
      <c r="I129" s="25">
        <f>IFERROR(SUMIFS(TBLData3[Total Load],TBLData3[[Athlete ]],TBLData3[[#This Row],[Athlete ]],TBLData3[Date],"&lt;="&amp;TBLData3[[#This Row],[Date]]-7,TBLData3[Date],"&gt;"&amp;TBLData3[[#This Row],[Date]]-14),"")</f>
        <v>0</v>
      </c>
      <c r="J129" s="25">
        <f>IFERROR(SUMIFS(TBLData3[Total Load],TBLData3[[Athlete ]],TBLData3[[#This Row],[Athlete ]],TBLData3[Date],"&lt;="&amp;TBLData3[[#This Row],[Date]]-14,TBLData3[Date],"&gt;"&amp;TBLData3[[#This Row],[Date]]-21),"")</f>
        <v>0</v>
      </c>
      <c r="K129" s="25">
        <f>IFERROR(SUMIFS(TBLData3[Total Load],TBLData3[[Athlete ]],TBLData3[[#This Row],[Athlete ]],TBLData3[Date],"&lt;="&amp;TBLData3[[#This Row],[Date]]-21,TBLData3[Date],"&gt;"&amp;TBLData3[[#This Row],[Date]]-28),"")</f>
        <v>0</v>
      </c>
      <c r="L129" s="25">
        <f>IFERROR(SUMIFS(TBLData3[Total Load],TBLData3[[Athlete ]],TBLData3[[#This Row],[Athlete ]],TBLData3[Date],"&lt;="&amp;TBLData3[[#This Row],[Date]]-28,TBLData3[Date],"&gt;"&amp;TBLData3[[#This Row],[Date]]-35),"")</f>
        <v>0</v>
      </c>
      <c r="M129" s="25">
        <f>IFERROR(AVERAGE(TBLData3[[#This Row],[Week -1 TL]:[Week -4 TL]]),"")</f>
        <v>0</v>
      </c>
      <c r="N129" s="93">
        <f>IFERROR(TBLData3[[#This Row],[7 Day Rolling Average]]/TBLData3[[#This Row],[28 Day Rolling Average]],"")</f>
        <v>1</v>
      </c>
      <c r="O129" s="94" t="str">
        <f>IFERROR(TBLData3[[#This Row],[Week 0 TL]]/TBLData3[[#This Row],[Week -1 TL]],"")</f>
        <v/>
      </c>
      <c r="P129" s="26">
        <f t="shared" si="7"/>
        <v>95.0537109375</v>
      </c>
      <c r="Q129" s="27">
        <f t="shared" si="8"/>
        <v>48.686013153139299</v>
      </c>
      <c r="R129" s="94">
        <f>IFERROR(TBLData3[[#This Row],[7 Day EWMA]]/TBLData3[[#This Row],[28 Day EWMA]],"")</f>
        <v>1.9523823123186024</v>
      </c>
      <c r="S129" s="94">
        <f>AVERAGEIFS(TBLData3[Total Load],TBLData3[[Athlete ]],TBLData3[[#This Row],[Athlete ]],TBLData3[Date],"&lt;="&amp;TBLData3[[#This Row],[Date]],TBLData3[Date],"&gt;"&amp;TBLData3[[#This Row],[Date]]-7)</f>
        <v>145.83333333333334</v>
      </c>
      <c r="T129" s="94">
        <f t="array" ref="T129">IFERROR(_xlfn.STDEV.S(IF(TBLData3[[Athlete ]]=TBLData3[[#This Row],[Athlete ]],IF(TBLData3[Date]&lt;=TBLData3[[#This Row],[Date]],IF(TBLData3[Date]&gt;TBLData3[[#This Row],[Date]]-7,TBLData3[Total Load])))),"")</f>
        <v>226.19497489260601</v>
      </c>
      <c r="U129" s="95">
        <f>IFERROR(TBLData3[[#This Row],[7 Day avg Load]]/TBLData3[[#This Row],[7 Day SD]],"")</f>
        <v>0.64472401918996136</v>
      </c>
      <c r="V129" s="95">
        <f>IFERROR(TBLData3[[#This Row],[7 Day Rolling Average]]*TBLData3[[#This Row],[Monotony]],"")</f>
        <v>94.022252798536044</v>
      </c>
      <c r="W129" s="88"/>
      <c r="X129" s="88"/>
    </row>
    <row r="130" spans="1:24" x14ac:dyDescent="0.25">
      <c r="A130" s="58" t="str">
        <f t="shared" ref="A130:A193" si="9">VLOOKUP(B130, $AF$3:$AG$26, 2)</f>
        <v>Week 1</v>
      </c>
      <c r="B130" s="63">
        <v>43015</v>
      </c>
      <c r="C130" s="63" t="str">
        <f t="shared" ref="C130:C193" si="10">CHOOSE(WEEKDAY(B130),"Sun","Mon","Tue","Wed","Thu","Fri","Sat")</f>
        <v>Sat</v>
      </c>
      <c r="D130" s="64" t="s">
        <v>205</v>
      </c>
      <c r="E130" s="61">
        <f>tblTL[[#This Row],[Total]]</f>
        <v>0</v>
      </c>
      <c r="F130" s="65">
        <f>AVERAGEIFS(TBLData3[Total Load],TBLData3[[Athlete ]],TBLData3[[#This Row],[Athlete ]],TBLData3[Date],"&lt;="&amp;TBLData3[[#This Row],[Date]],TBLData3[Date],"&gt;"&amp;TBLData3[[#This Row],[Date]]-7)</f>
        <v>0</v>
      </c>
      <c r="G130" s="65">
        <f>IFERROR(AVERAGEIFS(TBLData3[Total Load],TBLData3[[Athlete ]],TBLData3[[#This Row],[Athlete ]],TBLData3[Date],"&lt;="&amp;TBLData3[[#This Row],[Date]],TBLData3[Date],"&gt;"&amp;TBLData3[[#This Row],[Date]]-28),"")</f>
        <v>0</v>
      </c>
      <c r="H130" s="25">
        <f>SUMIFS(TBLData3[Total Load],TBLData3[[Athlete ]],TBLData3[[#This Row],[Athlete ]],TBLData3[Date],"&lt;="&amp;TBLData3[[#This Row],[Date]],TBLData3[Date],"&gt;"&amp;TBLData3[[#This Row],[Date]]-7)</f>
        <v>0</v>
      </c>
      <c r="I130" s="25">
        <f>IFERROR(SUMIFS(TBLData3[Total Load],TBLData3[[Athlete ]],TBLData3[[#This Row],[Athlete ]],TBLData3[Date],"&lt;="&amp;TBLData3[[#This Row],[Date]]-7,TBLData3[Date],"&gt;"&amp;TBLData3[[#This Row],[Date]]-14),"")</f>
        <v>0</v>
      </c>
      <c r="J130" s="25">
        <f>IFERROR(SUMIFS(TBLData3[Total Load],TBLData3[[Athlete ]],TBLData3[[#This Row],[Athlete ]],TBLData3[Date],"&lt;="&amp;TBLData3[[#This Row],[Date]]-14,TBLData3[Date],"&gt;"&amp;TBLData3[[#This Row],[Date]]-21),"")</f>
        <v>0</v>
      </c>
      <c r="K130" s="25">
        <f>IFERROR(SUMIFS(TBLData3[Total Load],TBLData3[[Athlete ]],TBLData3[[#This Row],[Athlete ]],TBLData3[Date],"&lt;="&amp;TBLData3[[#This Row],[Date]]-21,TBLData3[Date],"&gt;"&amp;TBLData3[[#This Row],[Date]]-28),"")</f>
        <v>0</v>
      </c>
      <c r="L130" s="25">
        <f>IFERROR(SUMIFS(TBLData3[Total Load],TBLData3[[Athlete ]],TBLData3[[#This Row],[Athlete ]],TBLData3[Date],"&lt;="&amp;TBLData3[[#This Row],[Date]]-28,TBLData3[Date],"&gt;"&amp;TBLData3[[#This Row],[Date]]-35),"")</f>
        <v>0</v>
      </c>
      <c r="M130" s="25">
        <f>IFERROR(AVERAGE(TBLData3[[#This Row],[Week -1 TL]:[Week -4 TL]]),"")</f>
        <v>0</v>
      </c>
      <c r="N130" s="93" t="str">
        <f>IFERROR(TBLData3[[#This Row],[7 Day Rolling Average]]/TBLData3[[#This Row],[28 Day Rolling Average]],"")</f>
        <v/>
      </c>
      <c r="O130" s="94" t="str">
        <f>IFERROR(TBLData3[[#This Row],[Week 0 TL]]/TBLData3[[#This Row],[Week -1 TL]],"")</f>
        <v/>
      </c>
      <c r="P130" s="26">
        <f t="shared" si="7"/>
        <v>0</v>
      </c>
      <c r="Q130" s="27">
        <f t="shared" si="8"/>
        <v>0</v>
      </c>
      <c r="R130" s="94" t="str">
        <f>IFERROR(TBLData3[[#This Row],[7 Day EWMA]]/TBLData3[[#This Row],[28 Day EWMA]],"")</f>
        <v/>
      </c>
      <c r="S130" s="94">
        <f>AVERAGEIFS(TBLData3[Total Load],TBLData3[[Athlete ]],TBLData3[[#This Row],[Athlete ]],TBLData3[Date],"&lt;="&amp;TBLData3[[#This Row],[Date]],TBLData3[Date],"&gt;"&amp;TBLData3[[#This Row],[Date]]-7)</f>
        <v>0</v>
      </c>
      <c r="T130" s="94">
        <f t="array" ref="T130">IFERROR(_xlfn.STDEV.S(IF(TBLData3[[Athlete ]]=TBLData3[[#This Row],[Athlete ]],IF(TBLData3[Date]&lt;=TBLData3[[#This Row],[Date]],IF(TBLData3[Date]&gt;TBLData3[[#This Row],[Date]]-7,TBLData3[Total Load])))),"")</f>
        <v>0</v>
      </c>
      <c r="U130" s="95" t="str">
        <f>IFERROR(TBLData3[[#This Row],[7 Day avg Load]]/TBLData3[[#This Row],[7 Day SD]],"")</f>
        <v/>
      </c>
      <c r="V130" s="95" t="str">
        <f>IFERROR(TBLData3[[#This Row],[7 Day Rolling Average]]*TBLData3[[#This Row],[Monotony]],"")</f>
        <v/>
      </c>
      <c r="W130" s="88"/>
      <c r="X130" s="88"/>
    </row>
    <row r="131" spans="1:24" x14ac:dyDescent="0.25">
      <c r="A131" s="58" t="str">
        <f t="shared" si="9"/>
        <v>Week 1</v>
      </c>
      <c r="B131" s="63">
        <v>43015</v>
      </c>
      <c r="C131" s="63" t="str">
        <f t="shared" si="10"/>
        <v>Sat</v>
      </c>
      <c r="D131" s="64" t="s">
        <v>206</v>
      </c>
      <c r="E131" s="61">
        <f>tblTL[[#This Row],[Total]]</f>
        <v>0</v>
      </c>
      <c r="F131" s="65">
        <f>AVERAGEIFS(TBLData3[Total Load],TBLData3[[Athlete ]],TBLData3[[#This Row],[Athlete ]],TBLData3[Date],"&lt;="&amp;TBLData3[[#This Row],[Date]],TBLData3[Date],"&gt;"&amp;TBLData3[[#This Row],[Date]]-7)</f>
        <v>150</v>
      </c>
      <c r="G131" s="65">
        <f>IFERROR(AVERAGEIFS(TBLData3[Total Load],TBLData3[[Athlete ]],TBLData3[[#This Row],[Athlete ]],TBLData3[Date],"&lt;="&amp;TBLData3[[#This Row],[Date]],TBLData3[Date],"&gt;"&amp;TBLData3[[#This Row],[Date]]-28),"")</f>
        <v>150</v>
      </c>
      <c r="H131" s="25">
        <f>SUMIFS(TBLData3[Total Load],TBLData3[[Athlete ]],TBLData3[[#This Row],[Athlete ]],TBLData3[Date],"&lt;="&amp;TBLData3[[#This Row],[Date]],TBLData3[Date],"&gt;"&amp;TBLData3[[#This Row],[Date]]-7)</f>
        <v>900</v>
      </c>
      <c r="I131" s="25">
        <f>IFERROR(SUMIFS(TBLData3[Total Load],TBLData3[[Athlete ]],TBLData3[[#This Row],[Athlete ]],TBLData3[Date],"&lt;="&amp;TBLData3[[#This Row],[Date]]-7,TBLData3[Date],"&gt;"&amp;TBLData3[[#This Row],[Date]]-14),"")</f>
        <v>0</v>
      </c>
      <c r="J131" s="25">
        <f>IFERROR(SUMIFS(TBLData3[Total Load],TBLData3[[Athlete ]],TBLData3[[#This Row],[Athlete ]],TBLData3[Date],"&lt;="&amp;TBLData3[[#This Row],[Date]]-14,TBLData3[Date],"&gt;"&amp;TBLData3[[#This Row],[Date]]-21),"")</f>
        <v>0</v>
      </c>
      <c r="K131" s="25">
        <f>IFERROR(SUMIFS(TBLData3[Total Load],TBLData3[[Athlete ]],TBLData3[[#This Row],[Athlete ]],TBLData3[Date],"&lt;="&amp;TBLData3[[#This Row],[Date]]-21,TBLData3[Date],"&gt;"&amp;TBLData3[[#This Row],[Date]]-28),"")</f>
        <v>0</v>
      </c>
      <c r="L131" s="25">
        <f>IFERROR(SUMIFS(TBLData3[Total Load],TBLData3[[Athlete ]],TBLData3[[#This Row],[Athlete ]],TBLData3[Date],"&lt;="&amp;TBLData3[[#This Row],[Date]]-28,TBLData3[Date],"&gt;"&amp;TBLData3[[#This Row],[Date]]-35),"")</f>
        <v>0</v>
      </c>
      <c r="M131" s="25">
        <f>IFERROR(AVERAGE(TBLData3[[#This Row],[Week -1 TL]:[Week -4 TL]]),"")</f>
        <v>0</v>
      </c>
      <c r="N131" s="93">
        <f>IFERROR(TBLData3[[#This Row],[7 Day Rolling Average]]/TBLData3[[#This Row],[28 Day Rolling Average]],"")</f>
        <v>1</v>
      </c>
      <c r="O131" s="94" t="str">
        <f>IFERROR(TBLData3[[#This Row],[Week 0 TL]]/TBLData3[[#This Row],[Week -1 TL]],"")</f>
        <v/>
      </c>
      <c r="P131" s="26">
        <f t="shared" si="7"/>
        <v>126.5625</v>
      </c>
      <c r="Q131" s="27">
        <f t="shared" si="8"/>
        <v>53.802943950141454</v>
      </c>
      <c r="R131" s="94">
        <f>IFERROR(TBLData3[[#This Row],[7 Day EWMA]]/TBLData3[[#This Row],[28 Day EWMA]],"")</f>
        <v>2.3523341049382718</v>
      </c>
      <c r="S131" s="94">
        <f>AVERAGEIFS(TBLData3[Total Load],TBLData3[[Athlete ]],TBLData3[[#This Row],[Athlete ]],TBLData3[Date],"&lt;="&amp;TBLData3[[#This Row],[Date]],TBLData3[Date],"&gt;"&amp;TBLData3[[#This Row],[Date]]-7)</f>
        <v>150</v>
      </c>
      <c r="T131" s="94">
        <f t="array" ref="T131">IFERROR(_xlfn.STDEV.S(IF(TBLData3[[Athlete ]]=TBLData3[[#This Row],[Athlete ]],IF(TBLData3[Date]&lt;=TBLData3[[#This Row],[Date]],IF(TBLData3[Date]&gt;TBLData3[[#This Row],[Date]]-7,TBLData3[Total Load])))),"")</f>
        <v>367.42346141747669</v>
      </c>
      <c r="U131" s="95">
        <f>IFERROR(TBLData3[[#This Row],[7 Day avg Load]]/TBLData3[[#This Row],[7 Day SD]],"")</f>
        <v>0.40824829046386307</v>
      </c>
      <c r="V131" s="95">
        <f>IFERROR(TBLData3[[#This Row],[7 Day Rolling Average]]*TBLData3[[#This Row],[Monotony]],"")</f>
        <v>61.237243569579462</v>
      </c>
      <c r="W131" s="88"/>
      <c r="X131" s="88"/>
    </row>
    <row r="132" spans="1:24" x14ac:dyDescent="0.25">
      <c r="A132" s="58" t="str">
        <f t="shared" si="9"/>
        <v>Week 1</v>
      </c>
      <c r="B132" s="63">
        <v>43015</v>
      </c>
      <c r="C132" s="63" t="str">
        <f t="shared" si="10"/>
        <v>Sat</v>
      </c>
      <c r="D132" s="64" t="s">
        <v>207</v>
      </c>
      <c r="E132" s="61">
        <f>tblTL[[#This Row],[Total]]</f>
        <v>0</v>
      </c>
      <c r="F132" s="65">
        <f>AVERAGEIFS(TBLData3[Total Load],TBLData3[[Athlete ]],TBLData3[[#This Row],[Athlete ]],TBLData3[Date],"&lt;="&amp;TBLData3[[#This Row],[Date]],TBLData3[Date],"&gt;"&amp;TBLData3[[#This Row],[Date]]-7)</f>
        <v>106.66666666666667</v>
      </c>
      <c r="G132" s="65">
        <f>IFERROR(AVERAGEIFS(TBLData3[Total Load],TBLData3[[Athlete ]],TBLData3[[#This Row],[Athlete ]],TBLData3[Date],"&lt;="&amp;TBLData3[[#This Row],[Date]],TBLData3[Date],"&gt;"&amp;TBLData3[[#This Row],[Date]]-28),"")</f>
        <v>106.66666666666667</v>
      </c>
      <c r="H132" s="25">
        <f>SUMIFS(TBLData3[Total Load],TBLData3[[Athlete ]],TBLData3[[#This Row],[Athlete ]],TBLData3[Date],"&lt;="&amp;TBLData3[[#This Row],[Date]],TBLData3[Date],"&gt;"&amp;TBLData3[[#This Row],[Date]]-7)</f>
        <v>640</v>
      </c>
      <c r="I132" s="25">
        <f>IFERROR(SUMIFS(TBLData3[Total Load],TBLData3[[Athlete ]],TBLData3[[#This Row],[Athlete ]],TBLData3[Date],"&lt;="&amp;TBLData3[[#This Row],[Date]]-7,TBLData3[Date],"&gt;"&amp;TBLData3[[#This Row],[Date]]-14),"")</f>
        <v>0</v>
      </c>
      <c r="J132" s="25">
        <f>IFERROR(SUMIFS(TBLData3[Total Load],TBLData3[[Athlete ]],TBLData3[[#This Row],[Athlete ]],TBLData3[Date],"&lt;="&amp;TBLData3[[#This Row],[Date]]-14,TBLData3[Date],"&gt;"&amp;TBLData3[[#This Row],[Date]]-21),"")</f>
        <v>0</v>
      </c>
      <c r="K132" s="25">
        <f>IFERROR(SUMIFS(TBLData3[Total Load],TBLData3[[Athlete ]],TBLData3[[#This Row],[Athlete ]],TBLData3[Date],"&lt;="&amp;TBLData3[[#This Row],[Date]]-21,TBLData3[Date],"&gt;"&amp;TBLData3[[#This Row],[Date]]-28),"")</f>
        <v>0</v>
      </c>
      <c r="L132" s="25">
        <f>IFERROR(SUMIFS(TBLData3[Total Load],TBLData3[[Athlete ]],TBLData3[[#This Row],[Athlete ]],TBLData3[Date],"&lt;="&amp;TBLData3[[#This Row],[Date]]-28,TBLData3[Date],"&gt;"&amp;TBLData3[[#This Row],[Date]]-35),"")</f>
        <v>0</v>
      </c>
      <c r="M132" s="25">
        <f>IFERROR(AVERAGE(TBLData3[[#This Row],[Week -1 TL]:[Week -4 TL]]),"")</f>
        <v>0</v>
      </c>
      <c r="N132" s="93">
        <f>IFERROR(TBLData3[[#This Row],[7 Day Rolling Average]]/TBLData3[[#This Row],[28 Day Rolling Average]],"")</f>
        <v>1</v>
      </c>
      <c r="O132" s="94" t="str">
        <f>IFERROR(TBLData3[[#This Row],[Week 0 TL]]/TBLData3[[#This Row],[Week -1 TL]],"")</f>
        <v/>
      </c>
      <c r="P132" s="26">
        <f t="shared" si="7"/>
        <v>90</v>
      </c>
      <c r="Q132" s="27">
        <f t="shared" si="8"/>
        <v>38.259871253433921</v>
      </c>
      <c r="R132" s="94">
        <f>IFERROR(TBLData3[[#This Row],[7 Day EWMA]]/TBLData3[[#This Row],[28 Day EWMA]],"")</f>
        <v>2.3523341049382718</v>
      </c>
      <c r="S132" s="94">
        <f>AVERAGEIFS(TBLData3[Total Load],TBLData3[[Athlete ]],TBLData3[[#This Row],[Athlete ]],TBLData3[Date],"&lt;="&amp;TBLData3[[#This Row],[Date]],TBLData3[Date],"&gt;"&amp;TBLData3[[#This Row],[Date]]-7)</f>
        <v>106.66666666666667</v>
      </c>
      <c r="T132" s="94">
        <f t="array" ref="T132">IFERROR(_xlfn.STDEV.S(IF(TBLData3[[Athlete ]]=TBLData3[[#This Row],[Athlete ]],IF(TBLData3[Date]&lt;=TBLData3[[#This Row],[Date]],IF(TBLData3[Date]&gt;TBLData3[[#This Row],[Date]]-7,TBLData3[Total Load])))),"")</f>
        <v>261.27890589687229</v>
      </c>
      <c r="U132" s="95">
        <f>IFERROR(TBLData3[[#This Row],[7 Day avg Load]]/TBLData3[[#This Row],[7 Day SD]],"")</f>
        <v>0.40824829046386307</v>
      </c>
      <c r="V132" s="95">
        <f>IFERROR(TBLData3[[#This Row],[7 Day Rolling Average]]*TBLData3[[#This Row],[Monotony]],"")</f>
        <v>43.546484316145396</v>
      </c>
      <c r="W132" s="88"/>
      <c r="X132" s="88"/>
    </row>
    <row r="133" spans="1:24" x14ac:dyDescent="0.25">
      <c r="A133" s="58" t="str">
        <f t="shared" si="9"/>
        <v>Week 1</v>
      </c>
      <c r="B133" s="63">
        <v>43015</v>
      </c>
      <c r="C133" s="63" t="str">
        <f t="shared" si="10"/>
        <v>Sat</v>
      </c>
      <c r="D133" s="67" t="s">
        <v>208</v>
      </c>
      <c r="E133" s="61">
        <f>tblTL[[#This Row],[Total]]</f>
        <v>0</v>
      </c>
      <c r="F133" s="65">
        <f>AVERAGEIFS(TBLData3[Total Load],TBLData3[[Athlete ]],TBLData3[[#This Row],[Athlete ]],TBLData3[Date],"&lt;="&amp;TBLData3[[#This Row],[Date]],TBLData3[Date],"&gt;"&amp;TBLData3[[#This Row],[Date]]-7)</f>
        <v>187.06666666666669</v>
      </c>
      <c r="G133" s="65">
        <f>IFERROR(AVERAGEIFS(TBLData3[Total Load],TBLData3[[Athlete ]],TBLData3[[#This Row],[Athlete ]],TBLData3[Date],"&lt;="&amp;TBLData3[[#This Row],[Date]],TBLData3[Date],"&gt;"&amp;TBLData3[[#This Row],[Date]]-28),"")</f>
        <v>187.06666666666669</v>
      </c>
      <c r="H133" s="25">
        <f>SUMIFS(TBLData3[Total Load],TBLData3[[Athlete ]],TBLData3[[#This Row],[Athlete ]],TBLData3[Date],"&lt;="&amp;TBLData3[[#This Row],[Date]],TBLData3[Date],"&gt;"&amp;TBLData3[[#This Row],[Date]]-7)</f>
        <v>1122.4000000000001</v>
      </c>
      <c r="I133" s="25">
        <f>IFERROR(SUMIFS(TBLData3[Total Load],TBLData3[[Athlete ]],TBLData3[[#This Row],[Athlete ]],TBLData3[Date],"&lt;="&amp;TBLData3[[#This Row],[Date]]-7,TBLData3[Date],"&gt;"&amp;TBLData3[[#This Row],[Date]]-14),"")</f>
        <v>0</v>
      </c>
      <c r="J133" s="25">
        <f>IFERROR(SUMIFS(TBLData3[Total Load],TBLData3[[Athlete ]],TBLData3[[#This Row],[Athlete ]],TBLData3[Date],"&lt;="&amp;TBLData3[[#This Row],[Date]]-14,TBLData3[Date],"&gt;"&amp;TBLData3[[#This Row],[Date]]-21),"")</f>
        <v>0</v>
      </c>
      <c r="K133" s="25">
        <f>IFERROR(SUMIFS(TBLData3[Total Load],TBLData3[[Athlete ]],TBLData3[[#This Row],[Athlete ]],TBLData3[Date],"&lt;="&amp;TBLData3[[#This Row],[Date]]-21,TBLData3[Date],"&gt;"&amp;TBLData3[[#This Row],[Date]]-28),"")</f>
        <v>0</v>
      </c>
      <c r="L133" s="25">
        <f>IFERROR(SUMIFS(TBLData3[Total Load],TBLData3[[Athlete ]],TBLData3[[#This Row],[Athlete ]],TBLData3[Date],"&lt;="&amp;TBLData3[[#This Row],[Date]]-28,TBLData3[Date],"&gt;"&amp;TBLData3[[#This Row],[Date]]-35),"")</f>
        <v>0</v>
      </c>
      <c r="M133" s="25">
        <f>IFERROR(AVERAGE(TBLData3[[#This Row],[Week -1 TL]:[Week -4 TL]]),"")</f>
        <v>0</v>
      </c>
      <c r="N133" s="93">
        <f>IFERROR(TBLData3[[#This Row],[7 Day Rolling Average]]/TBLData3[[#This Row],[28 Day Rolling Average]],"")</f>
        <v>1</v>
      </c>
      <c r="O133" s="94" t="str">
        <f>IFERROR(TBLData3[[#This Row],[Week 0 TL]]/TBLData3[[#This Row],[Week -1 TL]],"")</f>
        <v/>
      </c>
      <c r="P133" s="26">
        <f t="shared" si="7"/>
        <v>157.83750000000001</v>
      </c>
      <c r="Q133" s="27">
        <f t="shared" si="8"/>
        <v>67.098249210709753</v>
      </c>
      <c r="R133" s="94">
        <f>IFERROR(TBLData3[[#This Row],[7 Day EWMA]]/TBLData3[[#This Row],[28 Day EWMA]],"")</f>
        <v>2.3523341049382713</v>
      </c>
      <c r="S133" s="94">
        <f>AVERAGEIFS(TBLData3[Total Load],TBLData3[[Athlete ]],TBLData3[[#This Row],[Athlete ]],TBLData3[Date],"&lt;="&amp;TBLData3[[#This Row],[Date]],TBLData3[Date],"&gt;"&amp;TBLData3[[#This Row],[Date]]-7)</f>
        <v>187.06666666666669</v>
      </c>
      <c r="T133" s="94">
        <f t="array" ref="T133">IFERROR(_xlfn.STDEV.S(IF(TBLData3[[Athlete ]]=TBLData3[[#This Row],[Athlete ]],IF(TBLData3[Date]&lt;=TBLData3[[#This Row],[Date]],IF(TBLData3[Date]&gt;TBLData3[[#This Row],[Date]]-7,TBLData3[Total Load])))),"")</f>
        <v>458.21788121663991</v>
      </c>
      <c r="U133" s="95">
        <f>IFERROR(TBLData3[[#This Row],[7 Day avg Load]]/TBLData3[[#This Row],[7 Day SD]],"")</f>
        <v>0.40824829046386302</v>
      </c>
      <c r="V133" s="95">
        <f>IFERROR(TBLData3[[#This Row],[7 Day Rolling Average]]*TBLData3[[#This Row],[Monotony]],"")</f>
        <v>76.36964686943999</v>
      </c>
      <c r="W133" s="88"/>
      <c r="X133" s="88"/>
    </row>
    <row r="134" spans="1:24" x14ac:dyDescent="0.25">
      <c r="A134" s="58" t="str">
        <f t="shared" si="9"/>
        <v>Week 1</v>
      </c>
      <c r="B134" s="59">
        <v>43016</v>
      </c>
      <c r="C134" s="59" t="str">
        <f t="shared" si="10"/>
        <v>Sun</v>
      </c>
      <c r="D134" s="68" t="s">
        <v>215</v>
      </c>
      <c r="E134" s="61">
        <f>tblTL[[#This Row],[Total]]</f>
        <v>0</v>
      </c>
      <c r="F134" s="65">
        <f>AVERAGEIFS(TBLData3[Total Load],TBLData3[[Athlete ]],TBLData3[[#This Row],[Athlete ]],TBLData3[Date],"&lt;="&amp;TBLData3[[#This Row],[Date]],TBLData3[Date],"&gt;"&amp;TBLData3[[#This Row],[Date]]-7)</f>
        <v>160</v>
      </c>
      <c r="G134" s="65">
        <f>IFERROR(AVERAGEIFS(TBLData3[Total Load],TBLData3[[Athlete ]],TBLData3[[#This Row],[Athlete ]],TBLData3[Date],"&lt;="&amp;TBLData3[[#This Row],[Date]],TBLData3[Date],"&gt;"&amp;TBLData3[[#This Row],[Date]]-28),"")</f>
        <v>160</v>
      </c>
      <c r="H134" s="25">
        <f>SUMIFS(TBLData3[Total Load],TBLData3[[Athlete ]],TBLData3[[#This Row],[Athlete ]],TBLData3[Date],"&lt;="&amp;TBLData3[[#This Row],[Date]],TBLData3[Date],"&gt;"&amp;TBLData3[[#This Row],[Date]]-7)</f>
        <v>1120</v>
      </c>
      <c r="I134" s="25">
        <f>IFERROR(SUMIFS(TBLData3[Total Load],TBLData3[[Athlete ]],TBLData3[[#This Row],[Athlete ]],TBLData3[Date],"&lt;="&amp;TBLData3[[#This Row],[Date]]-7,TBLData3[Date],"&gt;"&amp;TBLData3[[#This Row],[Date]]-14),"")</f>
        <v>0</v>
      </c>
      <c r="J134" s="25">
        <f>IFERROR(SUMIFS(TBLData3[Total Load],TBLData3[[Athlete ]],TBLData3[[#This Row],[Athlete ]],TBLData3[Date],"&lt;="&amp;TBLData3[[#This Row],[Date]]-14,TBLData3[Date],"&gt;"&amp;TBLData3[[#This Row],[Date]]-21),"")</f>
        <v>0</v>
      </c>
      <c r="K134" s="25">
        <f>IFERROR(SUMIFS(TBLData3[Total Load],TBLData3[[Athlete ]],TBLData3[[#This Row],[Athlete ]],TBLData3[Date],"&lt;="&amp;TBLData3[[#This Row],[Date]]-21,TBLData3[Date],"&gt;"&amp;TBLData3[[#This Row],[Date]]-28),"")</f>
        <v>0</v>
      </c>
      <c r="L134" s="25">
        <f>IFERROR(SUMIFS(TBLData3[Total Load],TBLData3[[Athlete ]],TBLData3[[#This Row],[Athlete ]],TBLData3[Date],"&lt;="&amp;TBLData3[[#This Row],[Date]]-28,TBLData3[Date],"&gt;"&amp;TBLData3[[#This Row],[Date]]-35),"")</f>
        <v>0</v>
      </c>
      <c r="M134" s="25">
        <f>IFERROR(AVERAGE(TBLData3[[#This Row],[Week -1 TL]:[Week -4 TL]]),"")</f>
        <v>0</v>
      </c>
      <c r="N134" s="93">
        <f>IFERROR(TBLData3[[#This Row],[7 Day Rolling Average]]/TBLData3[[#This Row],[28 Day Rolling Average]],"")</f>
        <v>1</v>
      </c>
      <c r="O134" s="93" t="str">
        <f>IFERROR(TBLData3[[#This Row],[Week 0 TL]]/TBLData3[[#This Row],[Week -1 TL]],"")</f>
        <v/>
      </c>
      <c r="P134" s="26">
        <f t="shared" si="7"/>
        <v>118.125</v>
      </c>
      <c r="Q134" s="27">
        <f t="shared" si="8"/>
        <v>62.337204024991472</v>
      </c>
      <c r="R134" s="94">
        <f>IFERROR(TBLData3[[#This Row],[7 Day EWMA]]/TBLData3[[#This Row],[28 Day EWMA]],"")</f>
        <v>1.8949358067558302</v>
      </c>
      <c r="S134" s="94">
        <f>AVERAGEIFS(TBLData3[Total Load],TBLData3[[Athlete ]],TBLData3[[#This Row],[Athlete ]],TBLData3[Date],"&lt;="&amp;TBLData3[[#This Row],[Date]],TBLData3[Date],"&gt;"&amp;TBLData3[[#This Row],[Date]]-7)</f>
        <v>160</v>
      </c>
      <c r="T134" s="94">
        <f t="array" ref="T134">IFERROR(_xlfn.STDEV.S(IF(TBLData3[[Athlete ]]=TBLData3[[#This Row],[Athlete ]],IF(TBLData3[Date]&lt;=TBLData3[[#This Row],[Date]],IF(TBLData3[Date]&gt;TBLData3[[#This Row],[Date]]-7,TBLData3[Total Load])))),"")</f>
        <v>423.32020977033449</v>
      </c>
      <c r="U134" s="95">
        <f>IFERROR(TBLData3[[#This Row],[7 Day avg Load]]/TBLData3[[#This Row],[7 Day SD]],"")</f>
        <v>0.37796447300922725</v>
      </c>
      <c r="V134" s="95">
        <f>IFERROR(TBLData3[[#This Row],[7 Day Rolling Average]]*TBLData3[[#This Row],[Monotony]],"")</f>
        <v>60.474315681476362</v>
      </c>
      <c r="W134" s="88"/>
      <c r="X134" s="88"/>
    </row>
    <row r="135" spans="1:24" x14ac:dyDescent="0.25">
      <c r="A135" s="58" t="str">
        <f t="shared" si="9"/>
        <v>Week 1</v>
      </c>
      <c r="B135" s="63">
        <v>43016</v>
      </c>
      <c r="C135" s="63" t="str">
        <f t="shared" si="10"/>
        <v>Sun</v>
      </c>
      <c r="D135" s="64" t="s">
        <v>190</v>
      </c>
      <c r="E135" s="61">
        <f>tblTL[[#This Row],[Total]]</f>
        <v>0</v>
      </c>
      <c r="F135" s="65">
        <f>AVERAGEIFS(TBLData3[Total Load],TBLData3[[Athlete ]],TBLData3[[#This Row],[Athlete ]],TBLData3[Date],"&lt;="&amp;TBLData3[[#This Row],[Date]],TBLData3[Date],"&gt;"&amp;TBLData3[[#This Row],[Date]]-7)</f>
        <v>206.42857142857142</v>
      </c>
      <c r="G135" s="65">
        <f>IFERROR(AVERAGEIFS(TBLData3[Total Load],TBLData3[[Athlete ]],TBLData3[[#This Row],[Athlete ]],TBLData3[Date],"&lt;="&amp;TBLData3[[#This Row],[Date]],TBLData3[Date],"&gt;"&amp;TBLData3[[#This Row],[Date]]-28),"")</f>
        <v>206.42857142857142</v>
      </c>
      <c r="H135" s="25">
        <f>SUMIFS(TBLData3[Total Load],TBLData3[[Athlete ]],TBLData3[[#This Row],[Athlete ]],TBLData3[Date],"&lt;="&amp;TBLData3[[#This Row],[Date]],TBLData3[Date],"&gt;"&amp;TBLData3[[#This Row],[Date]]-7)</f>
        <v>1445</v>
      </c>
      <c r="I135" s="25">
        <f>IFERROR(SUMIFS(TBLData3[Total Load],TBLData3[[Athlete ]],TBLData3[[#This Row],[Athlete ]],TBLData3[Date],"&lt;="&amp;TBLData3[[#This Row],[Date]]-7,TBLData3[Date],"&gt;"&amp;TBLData3[[#This Row],[Date]]-14),"")</f>
        <v>0</v>
      </c>
      <c r="J135" s="25">
        <f>IFERROR(SUMIFS(TBLData3[Total Load],TBLData3[[Athlete ]],TBLData3[[#This Row],[Athlete ]],TBLData3[Date],"&lt;="&amp;TBLData3[[#This Row],[Date]]-14,TBLData3[Date],"&gt;"&amp;TBLData3[[#This Row],[Date]]-21),"")</f>
        <v>0</v>
      </c>
      <c r="K135" s="25">
        <f>IFERROR(SUMIFS(TBLData3[Total Load],TBLData3[[Athlete ]],TBLData3[[#This Row],[Athlete ]],TBLData3[Date],"&lt;="&amp;TBLData3[[#This Row],[Date]]-21,TBLData3[Date],"&gt;"&amp;TBLData3[[#This Row],[Date]]-28),"")</f>
        <v>0</v>
      </c>
      <c r="L135" s="25">
        <f>IFERROR(SUMIFS(TBLData3[Total Load],TBLData3[[Athlete ]],TBLData3[[#This Row],[Athlete ]],TBLData3[Date],"&lt;="&amp;TBLData3[[#This Row],[Date]]-28,TBLData3[Date],"&gt;"&amp;TBLData3[[#This Row],[Date]]-35),"")</f>
        <v>0</v>
      </c>
      <c r="M135" s="25">
        <f>IFERROR(AVERAGE(TBLData3[[#This Row],[Week -1 TL]:[Week -4 TL]]),"")</f>
        <v>0</v>
      </c>
      <c r="N135" s="93">
        <f>IFERROR(TBLData3[[#This Row],[7 Day Rolling Average]]/TBLData3[[#This Row],[28 Day Rolling Average]],"")</f>
        <v>1</v>
      </c>
      <c r="O135" s="94" t="str">
        <f>IFERROR(TBLData3[[#This Row],[Week 0 TL]]/TBLData3[[#This Row],[Week -1 TL]],"")</f>
        <v/>
      </c>
      <c r="P135" s="26">
        <f t="shared" si="7"/>
        <v>134.637451171875</v>
      </c>
      <c r="Q135" s="27">
        <f t="shared" si="8"/>
        <v>77.572400275812313</v>
      </c>
      <c r="R135" s="94">
        <f>IFERROR(TBLData3[[#This Row],[7 Day EWMA]]/TBLData3[[#This Row],[28 Day EWMA]],"")</f>
        <v>1.7356360083375688</v>
      </c>
      <c r="S135" s="94">
        <f>AVERAGEIFS(TBLData3[Total Load],TBLData3[[Athlete ]],TBLData3[[#This Row],[Athlete ]],TBLData3[Date],"&lt;="&amp;TBLData3[[#This Row],[Date]],TBLData3[Date],"&gt;"&amp;TBLData3[[#This Row],[Date]]-7)</f>
        <v>206.42857142857142</v>
      </c>
      <c r="T135" s="94">
        <f t="array" ref="T135">IFERROR(_xlfn.STDEV.S(IF(TBLData3[[Athlete ]]=TBLData3[[#This Row],[Athlete ]],IF(TBLData3[Date]&lt;=TBLData3[[#This Row],[Date]],IF(TBLData3[Date]&gt;TBLData3[[#This Row],[Date]]-7,TBLData3[Total Load])))),"")</f>
        <v>402.81006986041496</v>
      </c>
      <c r="U135" s="95">
        <f>IFERROR(TBLData3[[#This Row],[7 Day avg Load]]/TBLData3[[#This Row],[7 Day SD]],"")</f>
        <v>0.5124712286862757</v>
      </c>
      <c r="V135" s="95">
        <f>IFERROR(TBLData3[[#This Row],[7 Day Rolling Average]]*TBLData3[[#This Row],[Monotony]],"")</f>
        <v>105.78870363595261</v>
      </c>
      <c r="W135" s="88"/>
      <c r="X135" s="88"/>
    </row>
    <row r="136" spans="1:24" x14ac:dyDescent="0.25">
      <c r="A136" s="58" t="str">
        <f t="shared" si="9"/>
        <v>Week 1</v>
      </c>
      <c r="B136" s="63">
        <v>43016</v>
      </c>
      <c r="C136" s="63" t="str">
        <f t="shared" si="10"/>
        <v>Sun</v>
      </c>
      <c r="D136" s="66" t="s">
        <v>191</v>
      </c>
      <c r="E136" s="61">
        <f>tblTL[[#This Row],[Total]]</f>
        <v>0</v>
      </c>
      <c r="F136" s="65">
        <f>AVERAGEIFS(TBLData3[Total Load],TBLData3[[Athlete ]],TBLData3[[#This Row],[Athlete ]],TBLData3[Date],"&lt;="&amp;TBLData3[[#This Row],[Date]],TBLData3[Date],"&gt;"&amp;TBLData3[[#This Row],[Date]]-7)</f>
        <v>0</v>
      </c>
      <c r="G136" s="65">
        <f>IFERROR(AVERAGEIFS(TBLData3[Total Load],TBLData3[[Athlete ]],TBLData3[[#This Row],[Athlete ]],TBLData3[Date],"&lt;="&amp;TBLData3[[#This Row],[Date]],TBLData3[Date],"&gt;"&amp;TBLData3[[#This Row],[Date]]-28),"")</f>
        <v>0</v>
      </c>
      <c r="H136" s="25">
        <f>SUMIFS(TBLData3[Total Load],TBLData3[[Athlete ]],TBLData3[[#This Row],[Athlete ]],TBLData3[Date],"&lt;="&amp;TBLData3[[#This Row],[Date]],TBLData3[Date],"&gt;"&amp;TBLData3[[#This Row],[Date]]-7)</f>
        <v>0</v>
      </c>
      <c r="I136" s="25">
        <f>IFERROR(SUMIFS(TBLData3[Total Load],TBLData3[[Athlete ]],TBLData3[[#This Row],[Athlete ]],TBLData3[Date],"&lt;="&amp;TBLData3[[#This Row],[Date]]-7,TBLData3[Date],"&gt;"&amp;TBLData3[[#This Row],[Date]]-14),"")</f>
        <v>0</v>
      </c>
      <c r="J136" s="25">
        <f>IFERROR(SUMIFS(TBLData3[Total Load],TBLData3[[Athlete ]],TBLData3[[#This Row],[Athlete ]],TBLData3[Date],"&lt;="&amp;TBLData3[[#This Row],[Date]]-14,TBLData3[Date],"&gt;"&amp;TBLData3[[#This Row],[Date]]-21),"")</f>
        <v>0</v>
      </c>
      <c r="K136" s="25">
        <f>IFERROR(SUMIFS(TBLData3[Total Load],TBLData3[[Athlete ]],TBLData3[[#This Row],[Athlete ]],TBLData3[Date],"&lt;="&amp;TBLData3[[#This Row],[Date]]-21,TBLData3[Date],"&gt;"&amp;TBLData3[[#This Row],[Date]]-28),"")</f>
        <v>0</v>
      </c>
      <c r="L136" s="25">
        <f>IFERROR(SUMIFS(TBLData3[Total Load],TBLData3[[Athlete ]],TBLData3[[#This Row],[Athlete ]],TBLData3[Date],"&lt;="&amp;TBLData3[[#This Row],[Date]]-28,TBLData3[Date],"&gt;"&amp;TBLData3[[#This Row],[Date]]-35),"")</f>
        <v>0</v>
      </c>
      <c r="M136" s="25">
        <f>IFERROR(AVERAGE(TBLData3[[#This Row],[Week -1 TL]:[Week -4 TL]]),"")</f>
        <v>0</v>
      </c>
      <c r="N136" s="93" t="str">
        <f>IFERROR(TBLData3[[#This Row],[7 Day Rolling Average]]/TBLData3[[#This Row],[28 Day Rolling Average]],"")</f>
        <v/>
      </c>
      <c r="O136" s="94" t="str">
        <f>IFERROR(TBLData3[[#This Row],[Week 0 TL]]/TBLData3[[#This Row],[Week -1 TL]],"")</f>
        <v/>
      </c>
      <c r="P136" s="26">
        <f t="shared" si="7"/>
        <v>0</v>
      </c>
      <c r="Q136" s="27">
        <f t="shared" si="8"/>
        <v>0</v>
      </c>
      <c r="R136" s="94" t="str">
        <f>IFERROR(TBLData3[[#This Row],[7 Day EWMA]]/TBLData3[[#This Row],[28 Day EWMA]],"")</f>
        <v/>
      </c>
      <c r="S136" s="94">
        <f>AVERAGEIFS(TBLData3[Total Load],TBLData3[[Athlete ]],TBLData3[[#This Row],[Athlete ]],TBLData3[Date],"&lt;="&amp;TBLData3[[#This Row],[Date]],TBLData3[Date],"&gt;"&amp;TBLData3[[#This Row],[Date]]-7)</f>
        <v>0</v>
      </c>
      <c r="T136" s="94">
        <f t="array" ref="T136">IFERROR(_xlfn.STDEV.S(IF(TBLData3[[Athlete ]]=TBLData3[[#This Row],[Athlete ]],IF(TBLData3[Date]&lt;=TBLData3[[#This Row],[Date]],IF(TBLData3[Date]&gt;TBLData3[[#This Row],[Date]]-7,TBLData3[Total Load])))),"")</f>
        <v>0</v>
      </c>
      <c r="U136" s="95" t="str">
        <f>IFERROR(TBLData3[[#This Row],[7 Day avg Load]]/TBLData3[[#This Row],[7 Day SD]],"")</f>
        <v/>
      </c>
      <c r="V136" s="95" t="str">
        <f>IFERROR(TBLData3[[#This Row],[7 Day Rolling Average]]*TBLData3[[#This Row],[Monotony]],"")</f>
        <v/>
      </c>
      <c r="W136" s="88"/>
      <c r="X136" s="88"/>
    </row>
    <row r="137" spans="1:24" x14ac:dyDescent="0.25">
      <c r="A137" s="58" t="str">
        <f t="shared" si="9"/>
        <v>Week 1</v>
      </c>
      <c r="B137" s="63">
        <v>43016</v>
      </c>
      <c r="C137" s="63" t="str">
        <f t="shared" si="10"/>
        <v>Sun</v>
      </c>
      <c r="D137" s="66" t="s">
        <v>192</v>
      </c>
      <c r="E137" s="61">
        <f>tblTL[[#This Row],[Total]]</f>
        <v>0</v>
      </c>
      <c r="F137" s="65">
        <f>AVERAGEIFS(TBLData3[Total Load],TBLData3[[Athlete ]],TBLData3[[#This Row],[Athlete ]],TBLData3[Date],"&lt;="&amp;TBLData3[[#This Row],[Date]],TBLData3[Date],"&gt;"&amp;TBLData3[[#This Row],[Date]]-7)</f>
        <v>215.71428571428572</v>
      </c>
      <c r="G137" s="65">
        <f>IFERROR(AVERAGEIFS(TBLData3[Total Load],TBLData3[[Athlete ]],TBLData3[[#This Row],[Athlete ]],TBLData3[Date],"&lt;="&amp;TBLData3[[#This Row],[Date]],TBLData3[Date],"&gt;"&amp;TBLData3[[#This Row],[Date]]-28),"")</f>
        <v>215.71428571428572</v>
      </c>
      <c r="H137" s="25">
        <f>SUMIFS(TBLData3[Total Load],TBLData3[[Athlete ]],TBLData3[[#This Row],[Athlete ]],TBLData3[Date],"&lt;="&amp;TBLData3[[#This Row],[Date]],TBLData3[Date],"&gt;"&amp;TBLData3[[#This Row],[Date]]-7)</f>
        <v>1510</v>
      </c>
      <c r="I137" s="25">
        <f>IFERROR(SUMIFS(TBLData3[Total Load],TBLData3[[Athlete ]],TBLData3[[#This Row],[Athlete ]],TBLData3[Date],"&lt;="&amp;TBLData3[[#This Row],[Date]]-7,TBLData3[Date],"&gt;"&amp;TBLData3[[#This Row],[Date]]-14),"")</f>
        <v>0</v>
      </c>
      <c r="J137" s="25">
        <f>IFERROR(SUMIFS(TBLData3[Total Load],TBLData3[[Athlete ]],TBLData3[[#This Row],[Athlete ]],TBLData3[Date],"&lt;="&amp;TBLData3[[#This Row],[Date]]-14,TBLData3[Date],"&gt;"&amp;TBLData3[[#This Row],[Date]]-21),"")</f>
        <v>0</v>
      </c>
      <c r="K137" s="25">
        <f>IFERROR(SUMIFS(TBLData3[Total Load],TBLData3[[Athlete ]],TBLData3[[#This Row],[Athlete ]],TBLData3[Date],"&lt;="&amp;TBLData3[[#This Row],[Date]]-21,TBLData3[Date],"&gt;"&amp;TBLData3[[#This Row],[Date]]-28),"")</f>
        <v>0</v>
      </c>
      <c r="L137" s="25">
        <f>IFERROR(SUMIFS(TBLData3[Total Load],TBLData3[[Athlete ]],TBLData3[[#This Row],[Athlete ]],TBLData3[Date],"&lt;="&amp;TBLData3[[#This Row],[Date]]-28,TBLData3[Date],"&gt;"&amp;TBLData3[[#This Row],[Date]]-35),"")</f>
        <v>0</v>
      </c>
      <c r="M137" s="25">
        <f>IFERROR(AVERAGE(TBLData3[[#This Row],[Week -1 TL]:[Week -4 TL]]),"")</f>
        <v>0</v>
      </c>
      <c r="N137" s="93">
        <f>IFERROR(TBLData3[[#This Row],[7 Day Rolling Average]]/TBLData3[[#This Row],[28 Day Rolling Average]],"")</f>
        <v>1</v>
      </c>
      <c r="O137" s="94" t="str">
        <f>IFERROR(TBLData3[[#This Row],[Week 0 TL]]/TBLData3[[#This Row],[Week -1 TL]],"")</f>
        <v/>
      </c>
      <c r="P137" s="26">
        <f t="shared" si="7"/>
        <v>141.26220703125</v>
      </c>
      <c r="Q137" s="27">
        <f t="shared" si="8"/>
        <v>81.153123080054883</v>
      </c>
      <c r="R137" s="94">
        <f>IFERROR(TBLData3[[#This Row],[7 Day EWMA]]/TBLData3[[#This Row],[28 Day EWMA]],"")</f>
        <v>1.7406872547825361</v>
      </c>
      <c r="S137" s="94">
        <f>AVERAGEIFS(TBLData3[Total Load],TBLData3[[Athlete ]],TBLData3[[#This Row],[Athlete ]],TBLData3[Date],"&lt;="&amp;TBLData3[[#This Row],[Date]],TBLData3[Date],"&gt;"&amp;TBLData3[[#This Row],[Date]]-7)</f>
        <v>215.71428571428572</v>
      </c>
      <c r="T137" s="94">
        <f t="array" ref="T137">IFERROR(_xlfn.STDEV.S(IF(TBLData3[[Athlete ]]=TBLData3[[#This Row],[Athlete ]],IF(TBLData3[Date]&lt;=TBLData3[[#This Row],[Date]],IF(TBLData3[Date]&gt;TBLData3[[#This Row],[Date]]-7,TBLData3[Total Load])))),"")</f>
        <v>424.41556454561305</v>
      </c>
      <c r="U137" s="95">
        <f>IFERROR(TBLData3[[#This Row],[7 Day avg Load]]/TBLData3[[#This Row],[7 Day SD]],"")</f>
        <v>0.50826195769995697</v>
      </c>
      <c r="V137" s="95">
        <f>IFERROR(TBLData3[[#This Row],[7 Day Rolling Average]]*TBLData3[[#This Row],[Monotony]],"")</f>
        <v>109.63936516099072</v>
      </c>
      <c r="W137" s="88"/>
      <c r="X137" s="88"/>
    </row>
    <row r="138" spans="1:24" x14ac:dyDescent="0.25">
      <c r="A138" s="58" t="str">
        <f t="shared" si="9"/>
        <v>Week 1</v>
      </c>
      <c r="B138" s="63">
        <v>43016</v>
      </c>
      <c r="C138" s="63" t="str">
        <f t="shared" si="10"/>
        <v>Sun</v>
      </c>
      <c r="D138" s="67" t="s">
        <v>193</v>
      </c>
      <c r="E138" s="61">
        <f>tblTL[[#This Row],[Total]]</f>
        <v>0</v>
      </c>
      <c r="F138" s="65">
        <f>AVERAGEIFS(TBLData3[Total Load],TBLData3[[Athlete ]],TBLData3[[#This Row],[Athlete ]],TBLData3[Date],"&lt;="&amp;TBLData3[[#This Row],[Date]],TBLData3[Date],"&gt;"&amp;TBLData3[[#This Row],[Date]]-7)</f>
        <v>123.57142857142857</v>
      </c>
      <c r="G138" s="65">
        <f>IFERROR(AVERAGEIFS(TBLData3[Total Load],TBLData3[[Athlete ]],TBLData3[[#This Row],[Athlete ]],TBLData3[Date],"&lt;="&amp;TBLData3[[#This Row],[Date]],TBLData3[Date],"&gt;"&amp;TBLData3[[#This Row],[Date]]-28),"")</f>
        <v>123.57142857142857</v>
      </c>
      <c r="H138" s="25">
        <f>SUMIFS(TBLData3[Total Load],TBLData3[[Athlete ]],TBLData3[[#This Row],[Athlete ]],TBLData3[Date],"&lt;="&amp;TBLData3[[#This Row],[Date]],TBLData3[Date],"&gt;"&amp;TBLData3[[#This Row],[Date]]-7)</f>
        <v>865</v>
      </c>
      <c r="I138" s="25">
        <f>IFERROR(SUMIFS(TBLData3[Total Load],TBLData3[[Athlete ]],TBLData3[[#This Row],[Athlete ]],TBLData3[Date],"&lt;="&amp;TBLData3[[#This Row],[Date]]-7,TBLData3[Date],"&gt;"&amp;TBLData3[[#This Row],[Date]]-14),"")</f>
        <v>0</v>
      </c>
      <c r="J138" s="25">
        <f>IFERROR(SUMIFS(TBLData3[Total Load],TBLData3[[Athlete ]],TBLData3[[#This Row],[Athlete ]],TBLData3[Date],"&lt;="&amp;TBLData3[[#This Row],[Date]]-14,TBLData3[Date],"&gt;"&amp;TBLData3[[#This Row],[Date]]-21),"")</f>
        <v>0</v>
      </c>
      <c r="K138" s="25">
        <f>IFERROR(SUMIFS(TBLData3[Total Load],TBLData3[[Athlete ]],TBLData3[[#This Row],[Athlete ]],TBLData3[Date],"&lt;="&amp;TBLData3[[#This Row],[Date]]-21,TBLData3[Date],"&gt;"&amp;TBLData3[[#This Row],[Date]]-28),"")</f>
        <v>0</v>
      </c>
      <c r="L138" s="25">
        <f>IFERROR(SUMIFS(TBLData3[Total Load],TBLData3[[Athlete ]],TBLData3[[#This Row],[Athlete ]],TBLData3[Date],"&lt;="&amp;TBLData3[[#This Row],[Date]]-28,TBLData3[Date],"&gt;"&amp;TBLData3[[#This Row],[Date]]-35),"")</f>
        <v>0</v>
      </c>
      <c r="M138" s="25">
        <f>IFERROR(AVERAGE(TBLData3[[#This Row],[Week -1 TL]:[Week -4 TL]]),"")</f>
        <v>0</v>
      </c>
      <c r="N138" s="93">
        <f>IFERROR(TBLData3[[#This Row],[7 Day Rolling Average]]/TBLData3[[#This Row],[28 Day Rolling Average]],"")</f>
        <v>1</v>
      </c>
      <c r="O138" s="94" t="str">
        <f>IFERROR(TBLData3[[#This Row],[Week 0 TL]]/TBLData3[[#This Row],[Week -1 TL]],"")</f>
        <v/>
      </c>
      <c r="P138" s="26">
        <f t="shared" si="7"/>
        <v>73.465576171875</v>
      </c>
      <c r="Q138" s="27">
        <f t="shared" si="8"/>
        <v>45.290633905727447</v>
      </c>
      <c r="R138" s="94">
        <f>IFERROR(TBLData3[[#This Row],[7 Day EWMA]]/TBLData3[[#This Row],[28 Day EWMA]],"")</f>
        <v>1.6220920273448536</v>
      </c>
      <c r="S138" s="94">
        <f>AVERAGEIFS(TBLData3[Total Load],TBLData3[[Athlete ]],TBLData3[[#This Row],[Athlete ]],TBLData3[Date],"&lt;="&amp;TBLData3[[#This Row],[Date]],TBLData3[Date],"&gt;"&amp;TBLData3[[#This Row],[Date]]-7)</f>
        <v>123.57142857142857</v>
      </c>
      <c r="T138" s="94">
        <f t="array" ref="T138">IFERROR(_xlfn.STDEV.S(IF(TBLData3[[Athlete ]]=TBLData3[[#This Row],[Athlete ]],IF(TBLData3[Date]&lt;=TBLData3[[#This Row],[Date]],IF(TBLData3[Date]&gt;TBLData3[[#This Row],[Date]]-7,TBLData3[Total Load])))),"")</f>
        <v>212.8127949966489</v>
      </c>
      <c r="U138" s="95">
        <f>IFERROR(TBLData3[[#This Row],[7 Day avg Load]]/TBLData3[[#This Row],[7 Day SD]],"")</f>
        <v>0.5806578902991919</v>
      </c>
      <c r="V138" s="95">
        <f>IFERROR(TBLData3[[#This Row],[7 Day Rolling Average]]*TBLData3[[#This Row],[Monotony]],"")</f>
        <v>71.752725015542993</v>
      </c>
      <c r="W138" s="88"/>
      <c r="X138" s="88"/>
    </row>
    <row r="139" spans="1:24" x14ac:dyDescent="0.25">
      <c r="A139" s="58" t="str">
        <f t="shared" si="9"/>
        <v>Week 1</v>
      </c>
      <c r="B139" s="63">
        <v>43016</v>
      </c>
      <c r="C139" s="63" t="str">
        <f t="shared" si="10"/>
        <v>Sun</v>
      </c>
      <c r="D139" s="67" t="s">
        <v>194</v>
      </c>
      <c r="E139" s="61">
        <f>tblTL[[#This Row],[Total]]</f>
        <v>0</v>
      </c>
      <c r="F139" s="65">
        <f>AVERAGEIFS(TBLData3[Total Load],TBLData3[[Athlete ]],TBLData3[[#This Row],[Athlete ]],TBLData3[Date],"&lt;="&amp;TBLData3[[#This Row],[Date]],TBLData3[Date],"&gt;"&amp;TBLData3[[#This Row],[Date]]-7)</f>
        <v>232.14285714285714</v>
      </c>
      <c r="G139" s="65">
        <f>IFERROR(AVERAGEIFS(TBLData3[Total Load],TBLData3[[Athlete ]],TBLData3[[#This Row],[Athlete ]],TBLData3[Date],"&lt;="&amp;TBLData3[[#This Row],[Date]],TBLData3[Date],"&gt;"&amp;TBLData3[[#This Row],[Date]]-28),"")</f>
        <v>232.14285714285714</v>
      </c>
      <c r="H139" s="25">
        <f>SUMIFS(TBLData3[Total Load],TBLData3[[Athlete ]],TBLData3[[#This Row],[Athlete ]],TBLData3[Date],"&lt;="&amp;TBLData3[[#This Row],[Date]],TBLData3[Date],"&gt;"&amp;TBLData3[[#This Row],[Date]]-7)</f>
        <v>1625</v>
      </c>
      <c r="I139" s="25">
        <f>IFERROR(SUMIFS(TBLData3[Total Load],TBLData3[[Athlete ]],TBLData3[[#This Row],[Athlete ]],TBLData3[Date],"&lt;="&amp;TBLData3[[#This Row],[Date]]-7,TBLData3[Date],"&gt;"&amp;TBLData3[[#This Row],[Date]]-14),"")</f>
        <v>0</v>
      </c>
      <c r="J139" s="25">
        <f>IFERROR(SUMIFS(TBLData3[Total Load],TBLData3[[Athlete ]],TBLData3[[#This Row],[Athlete ]],TBLData3[Date],"&lt;="&amp;TBLData3[[#This Row],[Date]]-14,TBLData3[Date],"&gt;"&amp;TBLData3[[#This Row],[Date]]-21),"")</f>
        <v>0</v>
      </c>
      <c r="K139" s="25">
        <f>IFERROR(SUMIFS(TBLData3[Total Load],TBLData3[[Athlete ]],TBLData3[[#This Row],[Athlete ]],TBLData3[Date],"&lt;="&amp;TBLData3[[#This Row],[Date]]-21,TBLData3[Date],"&gt;"&amp;TBLData3[[#This Row],[Date]]-28),"")</f>
        <v>0</v>
      </c>
      <c r="L139" s="25">
        <f>IFERROR(SUMIFS(TBLData3[Total Load],TBLData3[[Athlete ]],TBLData3[[#This Row],[Athlete ]],TBLData3[Date],"&lt;="&amp;TBLData3[[#This Row],[Date]]-28,TBLData3[Date],"&gt;"&amp;TBLData3[[#This Row],[Date]]-35),"")</f>
        <v>0</v>
      </c>
      <c r="M139" s="25">
        <f>IFERROR(AVERAGE(TBLData3[[#This Row],[Week -1 TL]:[Week -4 TL]]),"")</f>
        <v>0</v>
      </c>
      <c r="N139" s="93">
        <f>IFERROR(TBLData3[[#This Row],[7 Day Rolling Average]]/TBLData3[[#This Row],[28 Day Rolling Average]],"")</f>
        <v>1</v>
      </c>
      <c r="O139" s="94" t="str">
        <f>IFERROR(TBLData3[[#This Row],[Week 0 TL]]/TBLData3[[#This Row],[Week -1 TL]],"")</f>
        <v/>
      </c>
      <c r="P139" s="26">
        <f t="shared" si="7"/>
        <v>144.393310546875</v>
      </c>
      <c r="Q139" s="27">
        <f t="shared" si="8"/>
        <v>86.108425177230046</v>
      </c>
      <c r="R139" s="94">
        <f>IFERROR(TBLData3[[#This Row],[7 Day EWMA]]/TBLData3[[#This Row],[28 Day EWMA]],"")</f>
        <v>1.6768778461536356</v>
      </c>
      <c r="S139" s="94">
        <f>AVERAGEIFS(TBLData3[Total Load],TBLData3[[Athlete ]],TBLData3[[#This Row],[Athlete ]],TBLData3[Date],"&lt;="&amp;TBLData3[[#This Row],[Date]],TBLData3[Date],"&gt;"&amp;TBLData3[[#This Row],[Date]]-7)</f>
        <v>232.14285714285714</v>
      </c>
      <c r="T139" s="94">
        <f t="array" ref="T139">IFERROR(_xlfn.STDEV.S(IF(TBLData3[[Athlete ]]=TBLData3[[#This Row],[Athlete ]],IF(TBLData3[Date]&lt;=TBLData3[[#This Row],[Date]],IF(TBLData3[Date]&gt;TBLData3[[#This Row],[Date]]-7,TBLData3[Total Load])))),"")</f>
        <v>417.65074267519611</v>
      </c>
      <c r="U139" s="95">
        <f>IFERROR(TBLData3[[#This Row],[7 Day avg Load]]/TBLData3[[#This Row],[7 Day SD]],"")</f>
        <v>0.55583010736651062</v>
      </c>
      <c r="V139" s="95">
        <f>IFERROR(TBLData3[[#This Row],[7 Day Rolling Average]]*TBLData3[[#This Row],[Monotony]],"")</f>
        <v>129.03198921008283</v>
      </c>
      <c r="W139" s="88"/>
      <c r="X139" s="88"/>
    </row>
    <row r="140" spans="1:24" x14ac:dyDescent="0.25">
      <c r="A140" s="58" t="str">
        <f t="shared" si="9"/>
        <v>Week 1</v>
      </c>
      <c r="B140" s="63">
        <v>43016</v>
      </c>
      <c r="C140" s="63" t="str">
        <f t="shared" si="10"/>
        <v>Sun</v>
      </c>
      <c r="D140" s="67" t="s">
        <v>213</v>
      </c>
      <c r="E140" s="61">
        <f>tblTL[[#This Row],[Total]]</f>
        <v>0</v>
      </c>
      <c r="F140" s="65">
        <f>AVERAGEIFS(TBLData3[Total Load],TBLData3[[Athlete ]],TBLData3[[#This Row],[Athlete ]],TBLData3[Date],"&lt;="&amp;TBLData3[[#This Row],[Date]],TBLData3[Date],"&gt;"&amp;TBLData3[[#This Row],[Date]]-7)</f>
        <v>0</v>
      </c>
      <c r="G140" s="65">
        <f>IFERROR(AVERAGEIFS(TBLData3[Total Load],TBLData3[[Athlete ]],TBLData3[[#This Row],[Athlete ]],TBLData3[Date],"&lt;="&amp;TBLData3[[#This Row],[Date]],TBLData3[Date],"&gt;"&amp;TBLData3[[#This Row],[Date]]-28),"")</f>
        <v>0</v>
      </c>
      <c r="H140" s="25">
        <f>SUMIFS(TBLData3[Total Load],TBLData3[[Athlete ]],TBLData3[[#This Row],[Athlete ]],TBLData3[Date],"&lt;="&amp;TBLData3[[#This Row],[Date]],TBLData3[Date],"&gt;"&amp;TBLData3[[#This Row],[Date]]-7)</f>
        <v>0</v>
      </c>
      <c r="I140" s="25">
        <f>IFERROR(SUMIFS(TBLData3[Total Load],TBLData3[[Athlete ]],TBLData3[[#This Row],[Athlete ]],TBLData3[Date],"&lt;="&amp;TBLData3[[#This Row],[Date]]-7,TBLData3[Date],"&gt;"&amp;TBLData3[[#This Row],[Date]]-14),"")</f>
        <v>0</v>
      </c>
      <c r="J140" s="25">
        <f>IFERROR(SUMIFS(TBLData3[Total Load],TBLData3[[Athlete ]],TBLData3[[#This Row],[Athlete ]],TBLData3[Date],"&lt;="&amp;TBLData3[[#This Row],[Date]]-14,TBLData3[Date],"&gt;"&amp;TBLData3[[#This Row],[Date]]-21),"")</f>
        <v>0</v>
      </c>
      <c r="K140" s="25">
        <f>IFERROR(SUMIFS(TBLData3[Total Load],TBLData3[[Athlete ]],TBLData3[[#This Row],[Athlete ]],TBLData3[Date],"&lt;="&amp;TBLData3[[#This Row],[Date]]-21,TBLData3[Date],"&gt;"&amp;TBLData3[[#This Row],[Date]]-28),"")</f>
        <v>0</v>
      </c>
      <c r="L140" s="25">
        <f>IFERROR(SUMIFS(TBLData3[Total Load],TBLData3[[Athlete ]],TBLData3[[#This Row],[Athlete ]],TBLData3[Date],"&lt;="&amp;TBLData3[[#This Row],[Date]]-28,TBLData3[Date],"&gt;"&amp;TBLData3[[#This Row],[Date]]-35),"")</f>
        <v>0</v>
      </c>
      <c r="M140" s="25">
        <f>IFERROR(AVERAGE(TBLData3[[#This Row],[Week -1 TL]:[Week -4 TL]]),"")</f>
        <v>0</v>
      </c>
      <c r="N140" s="93" t="str">
        <f>IFERROR(TBLData3[[#This Row],[7 Day Rolling Average]]/TBLData3[[#This Row],[28 Day Rolling Average]],"")</f>
        <v/>
      </c>
      <c r="O140" s="94" t="str">
        <f>IFERROR(TBLData3[[#This Row],[Week 0 TL]]/TBLData3[[#This Row],[Week -1 TL]],"")</f>
        <v/>
      </c>
      <c r="P140" s="26">
        <f t="shared" si="7"/>
        <v>0</v>
      </c>
      <c r="Q140" s="27">
        <f t="shared" si="8"/>
        <v>0</v>
      </c>
      <c r="R140" s="94" t="str">
        <f>IFERROR(TBLData3[[#This Row],[7 Day EWMA]]/TBLData3[[#This Row],[28 Day EWMA]],"")</f>
        <v/>
      </c>
      <c r="S140" s="94">
        <f>AVERAGEIFS(TBLData3[Total Load],TBLData3[[Athlete ]],TBLData3[[#This Row],[Athlete ]],TBLData3[Date],"&lt;="&amp;TBLData3[[#This Row],[Date]],TBLData3[Date],"&gt;"&amp;TBLData3[[#This Row],[Date]]-7)</f>
        <v>0</v>
      </c>
      <c r="T140" s="94">
        <f t="array" ref="T140">IFERROR(_xlfn.STDEV.S(IF(TBLData3[[Athlete ]]=TBLData3[[#This Row],[Athlete ]],IF(TBLData3[Date]&lt;=TBLData3[[#This Row],[Date]],IF(TBLData3[Date]&gt;TBLData3[[#This Row],[Date]]-7,TBLData3[Total Load])))),"")</f>
        <v>0</v>
      </c>
      <c r="U140" s="95" t="str">
        <f>IFERROR(TBLData3[[#This Row],[7 Day avg Load]]/TBLData3[[#This Row],[7 Day SD]],"")</f>
        <v/>
      </c>
      <c r="V140" s="95" t="str">
        <f>IFERROR(TBLData3[[#This Row],[7 Day Rolling Average]]*TBLData3[[#This Row],[Monotony]],"")</f>
        <v/>
      </c>
      <c r="W140" s="88"/>
      <c r="X140" s="88"/>
    </row>
    <row r="141" spans="1:24" x14ac:dyDescent="0.25">
      <c r="A141" s="58" t="str">
        <f t="shared" si="9"/>
        <v>Week 1</v>
      </c>
      <c r="B141" s="63">
        <v>43016</v>
      </c>
      <c r="C141" s="63" t="str">
        <f t="shared" si="10"/>
        <v>Sun</v>
      </c>
      <c r="D141" s="67" t="s">
        <v>214</v>
      </c>
      <c r="E141" s="61">
        <f>tblTL[[#This Row],[Total]]</f>
        <v>0</v>
      </c>
      <c r="F141" s="65">
        <f>AVERAGEIFS(TBLData3[Total Load],TBLData3[[Athlete ]],TBLData3[[#This Row],[Athlete ]],TBLData3[Date],"&lt;="&amp;TBLData3[[#This Row],[Date]],TBLData3[Date],"&gt;"&amp;TBLData3[[#This Row],[Date]]-7)</f>
        <v>151.42857142857142</v>
      </c>
      <c r="G141" s="65">
        <f>IFERROR(AVERAGEIFS(TBLData3[Total Load],TBLData3[[Athlete ]],TBLData3[[#This Row],[Athlete ]],TBLData3[Date],"&lt;="&amp;TBLData3[[#This Row],[Date]],TBLData3[Date],"&gt;"&amp;TBLData3[[#This Row],[Date]]-28),"")</f>
        <v>151.42857142857142</v>
      </c>
      <c r="H141" s="25">
        <f>SUMIFS(TBLData3[Total Load],TBLData3[[Athlete ]],TBLData3[[#This Row],[Athlete ]],TBLData3[Date],"&lt;="&amp;TBLData3[[#This Row],[Date]],TBLData3[Date],"&gt;"&amp;TBLData3[[#This Row],[Date]]-7)</f>
        <v>1060</v>
      </c>
      <c r="I141" s="25">
        <f>IFERROR(SUMIFS(TBLData3[Total Load],TBLData3[[Athlete ]],TBLData3[[#This Row],[Athlete ]],TBLData3[Date],"&lt;="&amp;TBLData3[[#This Row],[Date]]-7,TBLData3[Date],"&gt;"&amp;TBLData3[[#This Row],[Date]]-14),"")</f>
        <v>0</v>
      </c>
      <c r="J141" s="25">
        <f>IFERROR(SUMIFS(TBLData3[Total Load],TBLData3[[Athlete ]],TBLData3[[#This Row],[Athlete ]],TBLData3[Date],"&lt;="&amp;TBLData3[[#This Row],[Date]]-14,TBLData3[Date],"&gt;"&amp;TBLData3[[#This Row],[Date]]-21),"")</f>
        <v>0</v>
      </c>
      <c r="K141" s="25">
        <f>IFERROR(SUMIFS(TBLData3[Total Load],TBLData3[[Athlete ]],TBLData3[[#This Row],[Athlete ]],TBLData3[Date],"&lt;="&amp;TBLData3[[#This Row],[Date]]-21,TBLData3[Date],"&gt;"&amp;TBLData3[[#This Row],[Date]]-28),"")</f>
        <v>0</v>
      </c>
      <c r="L141" s="25">
        <f>IFERROR(SUMIFS(TBLData3[Total Load],TBLData3[[Athlete ]],TBLData3[[#This Row],[Athlete ]],TBLData3[Date],"&lt;="&amp;TBLData3[[#This Row],[Date]]-28,TBLData3[Date],"&gt;"&amp;TBLData3[[#This Row],[Date]]-35),"")</f>
        <v>0</v>
      </c>
      <c r="M141" s="25">
        <f>IFERROR(AVERAGE(TBLData3[[#This Row],[Week -1 TL]:[Week -4 TL]]),"")</f>
        <v>0</v>
      </c>
      <c r="N141" s="93">
        <f>IFERROR(TBLData3[[#This Row],[7 Day Rolling Average]]/TBLData3[[#This Row],[28 Day Rolling Average]],"")</f>
        <v>1</v>
      </c>
      <c r="O141" s="94" t="str">
        <f>IFERROR(TBLData3[[#This Row],[Week 0 TL]]/TBLData3[[#This Row],[Week -1 TL]],"")</f>
        <v/>
      </c>
      <c r="P141" s="26">
        <f t="shared" si="7"/>
        <v>111.796875</v>
      </c>
      <c r="Q141" s="27">
        <f t="shared" si="8"/>
        <v>58.997710952224082</v>
      </c>
      <c r="R141" s="94">
        <f>IFERROR(TBLData3[[#This Row],[7 Day EWMA]]/TBLData3[[#This Row],[28 Day EWMA]],"")</f>
        <v>1.89493580675583</v>
      </c>
      <c r="S141" s="94">
        <f>AVERAGEIFS(TBLData3[Total Load],TBLData3[[Athlete ]],TBLData3[[#This Row],[Athlete ]],TBLData3[Date],"&lt;="&amp;TBLData3[[#This Row],[Date]],TBLData3[Date],"&gt;"&amp;TBLData3[[#This Row],[Date]]-7)</f>
        <v>151.42857142857142</v>
      </c>
      <c r="T141" s="94">
        <f t="array" ref="T141">IFERROR(_xlfn.STDEV.S(IF(TBLData3[[Athlete ]]=TBLData3[[#This Row],[Athlete ]],IF(TBLData3[Date]&lt;=TBLData3[[#This Row],[Date]],IF(TBLData3[Date]&gt;TBLData3[[#This Row],[Date]]-7,TBLData3[Total Load])))),"")</f>
        <v>400.64234138978088</v>
      </c>
      <c r="U141" s="95">
        <f>IFERROR(TBLData3[[#This Row],[7 Day avg Load]]/TBLData3[[#This Row],[7 Day SD]],"")</f>
        <v>0.3779644730092272</v>
      </c>
      <c r="V141" s="95">
        <f>IFERROR(TBLData3[[#This Row],[7 Day Rolling Average]]*TBLData3[[#This Row],[Monotony]],"")</f>
        <v>57.234620198540114</v>
      </c>
      <c r="W141" s="88"/>
      <c r="X141" s="88"/>
    </row>
    <row r="142" spans="1:24" x14ac:dyDescent="0.25">
      <c r="A142" s="58" t="str">
        <f t="shared" si="9"/>
        <v>Week 1</v>
      </c>
      <c r="B142" s="63">
        <v>43016</v>
      </c>
      <c r="C142" s="63" t="str">
        <f t="shared" si="10"/>
        <v>Sun</v>
      </c>
      <c r="D142" s="67" t="s">
        <v>195</v>
      </c>
      <c r="E142" s="61">
        <f>tblTL[[#This Row],[Total]]</f>
        <v>0</v>
      </c>
      <c r="F142" s="65">
        <f>AVERAGEIFS(TBLData3[Total Load],TBLData3[[Athlete ]],TBLData3[[#This Row],[Athlete ]],TBLData3[Date],"&lt;="&amp;TBLData3[[#This Row],[Date]],TBLData3[Date],"&gt;"&amp;TBLData3[[#This Row],[Date]]-7)</f>
        <v>0</v>
      </c>
      <c r="G142" s="65">
        <f>IFERROR(AVERAGEIFS(TBLData3[Total Load],TBLData3[[Athlete ]],TBLData3[[#This Row],[Athlete ]],TBLData3[Date],"&lt;="&amp;TBLData3[[#This Row],[Date]],TBLData3[Date],"&gt;"&amp;TBLData3[[#This Row],[Date]]-28),"")</f>
        <v>0</v>
      </c>
      <c r="H142" s="25">
        <f>SUMIFS(TBLData3[Total Load],TBLData3[[Athlete ]],TBLData3[[#This Row],[Athlete ]],TBLData3[Date],"&lt;="&amp;TBLData3[[#This Row],[Date]],TBLData3[Date],"&gt;"&amp;TBLData3[[#This Row],[Date]]-7)</f>
        <v>0</v>
      </c>
      <c r="I142" s="25">
        <f>IFERROR(SUMIFS(TBLData3[Total Load],TBLData3[[Athlete ]],TBLData3[[#This Row],[Athlete ]],TBLData3[Date],"&lt;="&amp;TBLData3[[#This Row],[Date]]-7,TBLData3[Date],"&gt;"&amp;TBLData3[[#This Row],[Date]]-14),"")</f>
        <v>0</v>
      </c>
      <c r="J142" s="25">
        <f>IFERROR(SUMIFS(TBLData3[Total Load],TBLData3[[Athlete ]],TBLData3[[#This Row],[Athlete ]],TBLData3[Date],"&lt;="&amp;TBLData3[[#This Row],[Date]]-14,TBLData3[Date],"&gt;"&amp;TBLData3[[#This Row],[Date]]-21),"")</f>
        <v>0</v>
      </c>
      <c r="K142" s="25">
        <f>IFERROR(SUMIFS(TBLData3[Total Load],TBLData3[[Athlete ]],TBLData3[[#This Row],[Athlete ]],TBLData3[Date],"&lt;="&amp;TBLData3[[#This Row],[Date]]-21,TBLData3[Date],"&gt;"&amp;TBLData3[[#This Row],[Date]]-28),"")</f>
        <v>0</v>
      </c>
      <c r="L142" s="25">
        <f>IFERROR(SUMIFS(TBLData3[Total Load],TBLData3[[Athlete ]],TBLData3[[#This Row],[Athlete ]],TBLData3[Date],"&lt;="&amp;TBLData3[[#This Row],[Date]]-28,TBLData3[Date],"&gt;"&amp;TBLData3[[#This Row],[Date]]-35),"")</f>
        <v>0</v>
      </c>
      <c r="M142" s="25">
        <f>IFERROR(AVERAGE(TBLData3[[#This Row],[Week -1 TL]:[Week -4 TL]]),"")</f>
        <v>0</v>
      </c>
      <c r="N142" s="93" t="str">
        <f>IFERROR(TBLData3[[#This Row],[7 Day Rolling Average]]/TBLData3[[#This Row],[28 Day Rolling Average]],"")</f>
        <v/>
      </c>
      <c r="O142" s="94" t="str">
        <f>IFERROR(TBLData3[[#This Row],[Week 0 TL]]/TBLData3[[#This Row],[Week -1 TL]],"")</f>
        <v/>
      </c>
      <c r="P142" s="26">
        <f t="shared" si="7"/>
        <v>0</v>
      </c>
      <c r="Q142" s="27">
        <f t="shared" si="8"/>
        <v>0</v>
      </c>
      <c r="R142" s="94" t="str">
        <f>IFERROR(TBLData3[[#This Row],[7 Day EWMA]]/TBLData3[[#This Row],[28 Day EWMA]],"")</f>
        <v/>
      </c>
      <c r="S142" s="94">
        <f>AVERAGEIFS(TBLData3[Total Load],TBLData3[[Athlete ]],TBLData3[[#This Row],[Athlete ]],TBLData3[Date],"&lt;="&amp;TBLData3[[#This Row],[Date]],TBLData3[Date],"&gt;"&amp;TBLData3[[#This Row],[Date]]-7)</f>
        <v>0</v>
      </c>
      <c r="T142" s="94">
        <f t="array" ref="T142">IFERROR(_xlfn.STDEV.S(IF(TBLData3[[Athlete ]]=TBLData3[[#This Row],[Athlete ]],IF(TBLData3[Date]&lt;=TBLData3[[#This Row],[Date]],IF(TBLData3[Date]&gt;TBLData3[[#This Row],[Date]]-7,TBLData3[Total Load])))),"")</f>
        <v>0</v>
      </c>
      <c r="U142" s="95" t="str">
        <f>IFERROR(TBLData3[[#This Row],[7 Day avg Load]]/TBLData3[[#This Row],[7 Day SD]],"")</f>
        <v/>
      </c>
      <c r="V142" s="95" t="str">
        <f>IFERROR(TBLData3[[#This Row],[7 Day Rolling Average]]*TBLData3[[#This Row],[Monotony]],"")</f>
        <v/>
      </c>
      <c r="W142" s="88"/>
      <c r="X142" s="88"/>
    </row>
    <row r="143" spans="1:24" x14ac:dyDescent="0.25">
      <c r="A143" s="58" t="str">
        <f t="shared" si="9"/>
        <v>Week 1</v>
      </c>
      <c r="B143" s="63">
        <v>43016</v>
      </c>
      <c r="C143" s="63" t="str">
        <f t="shared" si="10"/>
        <v>Sun</v>
      </c>
      <c r="D143" s="66" t="s">
        <v>196</v>
      </c>
      <c r="E143" s="61">
        <f>tblTL[[#This Row],[Total]]</f>
        <v>0</v>
      </c>
      <c r="F143" s="65">
        <f>AVERAGEIFS(TBLData3[Total Load],TBLData3[[Athlete ]],TBLData3[[#This Row],[Athlete ]],TBLData3[Date],"&lt;="&amp;TBLData3[[#This Row],[Date]],TBLData3[Date],"&gt;"&amp;TBLData3[[#This Row],[Date]]-7)</f>
        <v>225.71428571428572</v>
      </c>
      <c r="G143" s="65">
        <f>IFERROR(AVERAGEIFS(TBLData3[Total Load],TBLData3[[Athlete ]],TBLData3[[#This Row],[Athlete ]],TBLData3[Date],"&lt;="&amp;TBLData3[[#This Row],[Date]],TBLData3[Date],"&gt;"&amp;TBLData3[[#This Row],[Date]]-28),"")</f>
        <v>225.71428571428572</v>
      </c>
      <c r="H143" s="25">
        <f>SUMIFS(TBLData3[Total Load],TBLData3[[Athlete ]],TBLData3[[#This Row],[Athlete ]],TBLData3[Date],"&lt;="&amp;TBLData3[[#This Row],[Date]],TBLData3[Date],"&gt;"&amp;TBLData3[[#This Row],[Date]]-7)</f>
        <v>1580</v>
      </c>
      <c r="I143" s="25">
        <f>IFERROR(SUMIFS(TBLData3[Total Load],TBLData3[[Athlete ]],TBLData3[[#This Row],[Athlete ]],TBLData3[Date],"&lt;="&amp;TBLData3[[#This Row],[Date]]-7,TBLData3[Date],"&gt;"&amp;TBLData3[[#This Row],[Date]]-14),"")</f>
        <v>0</v>
      </c>
      <c r="J143" s="25">
        <f>IFERROR(SUMIFS(TBLData3[Total Load],TBLData3[[Athlete ]],TBLData3[[#This Row],[Athlete ]],TBLData3[Date],"&lt;="&amp;TBLData3[[#This Row],[Date]]-14,TBLData3[Date],"&gt;"&amp;TBLData3[[#This Row],[Date]]-21),"")</f>
        <v>0</v>
      </c>
      <c r="K143" s="25">
        <f>IFERROR(SUMIFS(TBLData3[Total Load],TBLData3[[Athlete ]],TBLData3[[#This Row],[Athlete ]],TBLData3[Date],"&lt;="&amp;TBLData3[[#This Row],[Date]]-21,TBLData3[Date],"&gt;"&amp;TBLData3[[#This Row],[Date]]-28),"")</f>
        <v>0</v>
      </c>
      <c r="L143" s="25">
        <f>IFERROR(SUMIFS(TBLData3[Total Load],TBLData3[[Athlete ]],TBLData3[[#This Row],[Athlete ]],TBLData3[Date],"&lt;="&amp;TBLData3[[#This Row],[Date]]-28,TBLData3[Date],"&gt;"&amp;TBLData3[[#This Row],[Date]]-35),"")</f>
        <v>0</v>
      </c>
      <c r="M143" s="25">
        <f>IFERROR(AVERAGE(TBLData3[[#This Row],[Week -1 TL]:[Week -4 TL]]),"")</f>
        <v>0</v>
      </c>
      <c r="N143" s="93">
        <f>IFERROR(TBLData3[[#This Row],[7 Day Rolling Average]]/TBLData3[[#This Row],[28 Day Rolling Average]],"")</f>
        <v>1</v>
      </c>
      <c r="O143" s="94" t="str">
        <f>IFERROR(TBLData3[[#This Row],[Week 0 TL]]/TBLData3[[#This Row],[Week -1 TL]],"")</f>
        <v/>
      </c>
      <c r="P143" s="26">
        <f t="shared" si="7"/>
        <v>142.646484375</v>
      </c>
      <c r="Q143" s="27">
        <f t="shared" si="8"/>
        <v>84.085603025641959</v>
      </c>
      <c r="R143" s="94">
        <f>IFERROR(TBLData3[[#This Row],[7 Day EWMA]]/TBLData3[[#This Row],[28 Day EWMA]],"")</f>
        <v>1.6964436151037636</v>
      </c>
      <c r="S143" s="94">
        <f>AVERAGEIFS(TBLData3[Total Load],TBLData3[[Athlete ]],TBLData3[[#This Row],[Athlete ]],TBLData3[Date],"&lt;="&amp;TBLData3[[#This Row],[Date]],TBLData3[Date],"&gt;"&amp;TBLData3[[#This Row],[Date]]-7)</f>
        <v>225.71428571428572</v>
      </c>
      <c r="T143" s="94">
        <f t="array" ref="T143">IFERROR(_xlfn.STDEV.S(IF(TBLData3[[Athlete ]]=TBLData3[[#This Row],[Athlete ]],IF(TBLData3[Date]&lt;=TBLData3[[#This Row],[Date]],IF(TBLData3[Date]&gt;TBLData3[[#This Row],[Date]]-7,TBLData3[Total Load])))),"")</f>
        <v>415.80673166176388</v>
      </c>
      <c r="U143" s="95">
        <f>IFERROR(TBLData3[[#This Row],[7 Day avg Load]]/TBLData3[[#This Row],[7 Day SD]],"")</f>
        <v>0.542834611676975</v>
      </c>
      <c r="V143" s="95">
        <f>IFERROR(TBLData3[[#This Row],[7 Day Rolling Average]]*TBLData3[[#This Row],[Monotony]],"")</f>
        <v>122.52552663566007</v>
      </c>
      <c r="W143" s="88"/>
      <c r="X143" s="88"/>
    </row>
    <row r="144" spans="1:24" x14ac:dyDescent="0.25">
      <c r="A144" s="58" t="str">
        <f t="shared" si="9"/>
        <v>Week 1</v>
      </c>
      <c r="B144" s="63">
        <v>43016</v>
      </c>
      <c r="C144" s="63" t="str">
        <f t="shared" si="10"/>
        <v>Sun</v>
      </c>
      <c r="D144" s="67" t="s">
        <v>197</v>
      </c>
      <c r="E144" s="61">
        <f>tblTL[[#This Row],[Total]]</f>
        <v>0</v>
      </c>
      <c r="F144" s="65">
        <f>AVERAGEIFS(TBLData3[Total Load],TBLData3[[Athlete ]],TBLData3[[#This Row],[Athlete ]],TBLData3[Date],"&lt;="&amp;TBLData3[[#This Row],[Date]],TBLData3[Date],"&gt;"&amp;TBLData3[[#This Row],[Date]]-7)</f>
        <v>213.57142857142858</v>
      </c>
      <c r="G144" s="65">
        <f>IFERROR(AVERAGEIFS(TBLData3[Total Load],TBLData3[[Athlete ]],TBLData3[[#This Row],[Athlete ]],TBLData3[Date],"&lt;="&amp;TBLData3[[#This Row],[Date]],TBLData3[Date],"&gt;"&amp;TBLData3[[#This Row],[Date]]-28),"")</f>
        <v>213.57142857142858</v>
      </c>
      <c r="H144" s="25">
        <f>SUMIFS(TBLData3[Total Load],TBLData3[[Athlete ]],TBLData3[[#This Row],[Athlete ]],TBLData3[Date],"&lt;="&amp;TBLData3[[#This Row],[Date]],TBLData3[Date],"&gt;"&amp;TBLData3[[#This Row],[Date]]-7)</f>
        <v>1495</v>
      </c>
      <c r="I144" s="25">
        <f>IFERROR(SUMIFS(TBLData3[Total Load],TBLData3[[Athlete ]],TBLData3[[#This Row],[Athlete ]],TBLData3[Date],"&lt;="&amp;TBLData3[[#This Row],[Date]]-7,TBLData3[Date],"&gt;"&amp;TBLData3[[#This Row],[Date]]-14),"")</f>
        <v>0</v>
      </c>
      <c r="J144" s="25">
        <f>IFERROR(SUMIFS(TBLData3[Total Load],TBLData3[[Athlete ]],TBLData3[[#This Row],[Athlete ]],TBLData3[Date],"&lt;="&amp;TBLData3[[#This Row],[Date]]-14,TBLData3[Date],"&gt;"&amp;TBLData3[[#This Row],[Date]]-21),"")</f>
        <v>0</v>
      </c>
      <c r="K144" s="25">
        <f>IFERROR(SUMIFS(TBLData3[Total Load],TBLData3[[Athlete ]],TBLData3[[#This Row],[Athlete ]],TBLData3[Date],"&lt;="&amp;TBLData3[[#This Row],[Date]]-21,TBLData3[Date],"&gt;"&amp;TBLData3[[#This Row],[Date]]-28),"")</f>
        <v>0</v>
      </c>
      <c r="L144" s="25">
        <f>IFERROR(SUMIFS(TBLData3[Total Load],TBLData3[[Athlete ]],TBLData3[[#This Row],[Athlete ]],TBLData3[Date],"&lt;="&amp;TBLData3[[#This Row],[Date]]-28,TBLData3[Date],"&gt;"&amp;TBLData3[[#This Row],[Date]]-35),"")</f>
        <v>0</v>
      </c>
      <c r="M144" s="25">
        <f>IFERROR(AVERAGE(TBLData3[[#This Row],[Week -1 TL]:[Week -4 TL]]),"")</f>
        <v>0</v>
      </c>
      <c r="N144" s="93">
        <f>IFERROR(TBLData3[[#This Row],[7 Day Rolling Average]]/TBLData3[[#This Row],[28 Day Rolling Average]],"")</f>
        <v>1</v>
      </c>
      <c r="O144" s="94" t="str">
        <f>IFERROR(TBLData3[[#This Row],[Week 0 TL]]/TBLData3[[#This Row],[Week -1 TL]],"")</f>
        <v/>
      </c>
      <c r="P144" s="26">
        <f t="shared" si="7"/>
        <v>136.680908203125</v>
      </c>
      <c r="Q144" s="27">
        <f t="shared" si="8"/>
        <v>79.836452158875588</v>
      </c>
      <c r="R144" s="94">
        <f>IFERROR(TBLData3[[#This Row],[7 Day EWMA]]/TBLData3[[#This Row],[28 Day EWMA]],"")</f>
        <v>1.7120112994391108</v>
      </c>
      <c r="S144" s="94">
        <f>AVERAGEIFS(TBLData3[Total Load],TBLData3[[Athlete ]],TBLData3[[#This Row],[Athlete ]],TBLData3[Date],"&lt;="&amp;TBLData3[[#This Row],[Date]],TBLData3[Date],"&gt;"&amp;TBLData3[[#This Row],[Date]]-7)</f>
        <v>213.57142857142858</v>
      </c>
      <c r="T144" s="94">
        <f t="array" ref="T144">IFERROR(_xlfn.STDEV.S(IF(TBLData3[[Athlete ]]=TBLData3[[#This Row],[Athlete ]],IF(TBLData3[Date]&lt;=TBLData3[[#This Row],[Date]],IF(TBLData3[Date]&gt;TBLData3[[#This Row],[Date]]-7,TBLData3[Total Load])))),"")</f>
        <v>401.94023483716131</v>
      </c>
      <c r="U144" s="95">
        <f>IFERROR(TBLData3[[#This Row],[7 Day avg Load]]/TBLData3[[#This Row],[7 Day SD]],"")</f>
        <v>0.53135120612633646</v>
      </c>
      <c r="V144" s="95">
        <f>IFERROR(TBLData3[[#This Row],[7 Day Rolling Average]]*TBLData3[[#This Row],[Monotony]],"")</f>
        <v>113.48143616555329</v>
      </c>
      <c r="W144" s="88"/>
      <c r="X144" s="88"/>
    </row>
    <row r="145" spans="1:24" x14ac:dyDescent="0.25">
      <c r="A145" s="58" t="str">
        <f t="shared" si="9"/>
        <v>Week 1</v>
      </c>
      <c r="B145" s="63">
        <v>43016</v>
      </c>
      <c r="C145" s="63" t="str">
        <f t="shared" si="10"/>
        <v>Sun</v>
      </c>
      <c r="D145" s="67" t="s">
        <v>198</v>
      </c>
      <c r="E145" s="61">
        <f>tblTL[[#This Row],[Total]]</f>
        <v>0</v>
      </c>
      <c r="F145" s="65">
        <f>AVERAGEIFS(TBLData3[Total Load],TBLData3[[Athlete ]],TBLData3[[#This Row],[Athlete ]],TBLData3[Date],"&lt;="&amp;TBLData3[[#This Row],[Date]],TBLData3[Date],"&gt;"&amp;TBLData3[[#This Row],[Date]]-7)</f>
        <v>115.71428571428571</v>
      </c>
      <c r="G145" s="65">
        <f>IFERROR(AVERAGEIFS(TBLData3[Total Load],TBLData3[[Athlete ]],TBLData3[[#This Row],[Athlete ]],TBLData3[Date],"&lt;="&amp;TBLData3[[#This Row],[Date]],TBLData3[Date],"&gt;"&amp;TBLData3[[#This Row],[Date]]-28),"")</f>
        <v>115.71428571428571</v>
      </c>
      <c r="H145" s="25">
        <f>SUMIFS(TBLData3[Total Load],TBLData3[[Athlete ]],TBLData3[[#This Row],[Athlete ]],TBLData3[Date],"&lt;="&amp;TBLData3[[#This Row],[Date]],TBLData3[Date],"&gt;"&amp;TBLData3[[#This Row],[Date]]-7)</f>
        <v>810</v>
      </c>
      <c r="I145" s="25">
        <f>IFERROR(SUMIFS(TBLData3[Total Load],TBLData3[[Athlete ]],TBLData3[[#This Row],[Athlete ]],TBLData3[Date],"&lt;="&amp;TBLData3[[#This Row],[Date]]-7,TBLData3[Date],"&gt;"&amp;TBLData3[[#This Row],[Date]]-14),"")</f>
        <v>0</v>
      </c>
      <c r="J145" s="25">
        <f>IFERROR(SUMIFS(TBLData3[Total Load],TBLData3[[Athlete ]],TBLData3[[#This Row],[Athlete ]],TBLData3[Date],"&lt;="&amp;TBLData3[[#This Row],[Date]]-14,TBLData3[Date],"&gt;"&amp;TBLData3[[#This Row],[Date]]-21),"")</f>
        <v>0</v>
      </c>
      <c r="K145" s="25">
        <f>IFERROR(SUMIFS(TBLData3[Total Load],TBLData3[[Athlete ]],TBLData3[[#This Row],[Athlete ]],TBLData3[Date],"&lt;="&amp;TBLData3[[#This Row],[Date]]-21,TBLData3[Date],"&gt;"&amp;TBLData3[[#This Row],[Date]]-28),"")</f>
        <v>0</v>
      </c>
      <c r="L145" s="25">
        <f>IFERROR(SUMIFS(TBLData3[Total Load],TBLData3[[Athlete ]],TBLData3[[#This Row],[Athlete ]],TBLData3[Date],"&lt;="&amp;TBLData3[[#This Row],[Date]]-28,TBLData3[Date],"&gt;"&amp;TBLData3[[#This Row],[Date]]-35),"")</f>
        <v>0</v>
      </c>
      <c r="M145" s="25">
        <f>IFERROR(AVERAGE(TBLData3[[#This Row],[Week -1 TL]:[Week -4 TL]]),"")</f>
        <v>0</v>
      </c>
      <c r="N145" s="93">
        <f>IFERROR(TBLData3[[#This Row],[7 Day Rolling Average]]/TBLData3[[#This Row],[28 Day Rolling Average]],"")</f>
        <v>1</v>
      </c>
      <c r="O145" s="94" t="str">
        <f>IFERROR(TBLData3[[#This Row],[Week 0 TL]]/TBLData3[[#This Row],[Week -1 TL]],"")</f>
        <v/>
      </c>
      <c r="P145" s="26">
        <f t="shared" si="7"/>
        <v>67.43408203125</v>
      </c>
      <c r="Q145" s="27">
        <f t="shared" si="8"/>
        <v>42.192370564435208</v>
      </c>
      <c r="R145" s="94">
        <f>IFERROR(TBLData3[[#This Row],[7 Day EWMA]]/TBLData3[[#This Row],[28 Day EWMA]],"")</f>
        <v>1.5982529810280803</v>
      </c>
      <c r="S145" s="94">
        <f>AVERAGEIFS(TBLData3[Total Load],TBLData3[[Athlete ]],TBLData3[[#This Row],[Athlete ]],TBLData3[Date],"&lt;="&amp;TBLData3[[#This Row],[Date]],TBLData3[Date],"&gt;"&amp;TBLData3[[#This Row],[Date]]-7)</f>
        <v>115.71428571428571</v>
      </c>
      <c r="T145" s="94">
        <f t="array" ref="T145">IFERROR(_xlfn.STDEV.S(IF(TBLData3[[Athlete ]]=TBLData3[[#This Row],[Athlete ]],IF(TBLData3[Date]&lt;=TBLData3[[#This Row],[Date]],IF(TBLData3[Date]&gt;TBLData3[[#This Row],[Date]]-7,TBLData3[Total Load])))),"")</f>
        <v>197.80943210214073</v>
      </c>
      <c r="U145" s="95">
        <f>IFERROR(TBLData3[[#This Row],[7 Day avg Load]]/TBLData3[[#This Row],[7 Day SD]],"")</f>
        <v>0.58497860534039436</v>
      </c>
      <c r="V145" s="95">
        <f>IFERROR(TBLData3[[#This Row],[7 Day Rolling Average]]*TBLData3[[#This Row],[Monotony]],"")</f>
        <v>67.690381475102768</v>
      </c>
      <c r="W145" s="88"/>
      <c r="X145" s="88"/>
    </row>
    <row r="146" spans="1:24" x14ac:dyDescent="0.25">
      <c r="A146" s="58" t="str">
        <f t="shared" si="9"/>
        <v>Week 1</v>
      </c>
      <c r="B146" s="63">
        <v>43016</v>
      </c>
      <c r="C146" s="63" t="str">
        <f t="shared" si="10"/>
        <v>Sun</v>
      </c>
      <c r="D146" s="67" t="s">
        <v>199</v>
      </c>
      <c r="E146" s="61">
        <f>tblTL[[#This Row],[Total]]</f>
        <v>0</v>
      </c>
      <c r="F146" s="65">
        <f>AVERAGEIFS(TBLData3[Total Load],TBLData3[[Athlete ]],TBLData3[[#This Row],[Athlete ]],TBLData3[Date],"&lt;="&amp;TBLData3[[#This Row],[Date]],TBLData3[Date],"&gt;"&amp;TBLData3[[#This Row],[Date]]-7)</f>
        <v>65</v>
      </c>
      <c r="G146" s="65">
        <f>IFERROR(AVERAGEIFS(TBLData3[Total Load],TBLData3[[Athlete ]],TBLData3[[#This Row],[Athlete ]],TBLData3[Date],"&lt;="&amp;TBLData3[[#This Row],[Date]],TBLData3[Date],"&gt;"&amp;TBLData3[[#This Row],[Date]]-28),"")</f>
        <v>65</v>
      </c>
      <c r="H146" s="25">
        <f>SUMIFS(TBLData3[Total Load],TBLData3[[Athlete ]],TBLData3[[#This Row],[Athlete ]],TBLData3[Date],"&lt;="&amp;TBLData3[[#This Row],[Date]],TBLData3[Date],"&gt;"&amp;TBLData3[[#This Row],[Date]]-7)</f>
        <v>455</v>
      </c>
      <c r="I146" s="25">
        <f>IFERROR(SUMIFS(TBLData3[Total Load],TBLData3[[Athlete ]],TBLData3[[#This Row],[Athlete ]],TBLData3[Date],"&lt;="&amp;TBLData3[[#This Row],[Date]]-7,TBLData3[Date],"&gt;"&amp;TBLData3[[#This Row],[Date]]-14),"")</f>
        <v>0</v>
      </c>
      <c r="J146" s="25">
        <f>IFERROR(SUMIFS(TBLData3[Total Load],TBLData3[[Athlete ]],TBLData3[[#This Row],[Athlete ]],TBLData3[Date],"&lt;="&amp;TBLData3[[#This Row],[Date]]-14,TBLData3[Date],"&gt;"&amp;TBLData3[[#This Row],[Date]]-21),"")</f>
        <v>0</v>
      </c>
      <c r="K146" s="25">
        <f>IFERROR(SUMIFS(TBLData3[Total Load],TBLData3[[Athlete ]],TBLData3[[#This Row],[Athlete ]],TBLData3[Date],"&lt;="&amp;TBLData3[[#This Row],[Date]]-21,TBLData3[Date],"&gt;"&amp;TBLData3[[#This Row],[Date]]-28),"")</f>
        <v>0</v>
      </c>
      <c r="L146" s="25">
        <f>IFERROR(SUMIFS(TBLData3[Total Load],TBLData3[[Athlete ]],TBLData3[[#This Row],[Athlete ]],TBLData3[Date],"&lt;="&amp;TBLData3[[#This Row],[Date]]-28,TBLData3[Date],"&gt;"&amp;TBLData3[[#This Row],[Date]]-35),"")</f>
        <v>0</v>
      </c>
      <c r="M146" s="25">
        <f>IFERROR(AVERAGE(TBLData3[[#This Row],[Week -1 TL]:[Week -4 TL]]),"")</f>
        <v>0</v>
      </c>
      <c r="N146" s="93">
        <f>IFERROR(TBLData3[[#This Row],[7 Day Rolling Average]]/TBLData3[[#This Row],[28 Day Rolling Average]],"")</f>
        <v>1</v>
      </c>
      <c r="O146" s="94" t="str">
        <f>IFERROR(TBLData3[[#This Row],[Week 0 TL]]/TBLData3[[#This Row],[Week -1 TL]],"")</f>
        <v/>
      </c>
      <c r="P146" s="26">
        <f t="shared" si="7"/>
        <v>26.993408203125</v>
      </c>
      <c r="Q146" s="27">
        <f t="shared" si="8"/>
        <v>21.951905564240644</v>
      </c>
      <c r="R146" s="94">
        <f>IFERROR(TBLData3[[#This Row],[7 Day EWMA]]/TBLData3[[#This Row],[28 Day EWMA]],"")</f>
        <v>1.2296612758346088</v>
      </c>
      <c r="S146" s="94">
        <f>AVERAGEIFS(TBLData3[Total Load],TBLData3[[Athlete ]],TBLData3[[#This Row],[Athlete ]],TBLData3[Date],"&lt;="&amp;TBLData3[[#This Row],[Date]],TBLData3[Date],"&gt;"&amp;TBLData3[[#This Row],[Date]]-7)</f>
        <v>65</v>
      </c>
      <c r="T146" s="94">
        <f t="array" ref="T146">IFERROR(_xlfn.STDEV.S(IF(TBLData3[[Athlete ]]=TBLData3[[#This Row],[Athlete ]],IF(TBLData3[Date]&lt;=TBLData3[[#This Row],[Date]],IF(TBLData3[Date]&gt;TBLData3[[#This Row],[Date]]-7,TBLData3[Total Load])))),"")</f>
        <v>171.97383521919838</v>
      </c>
      <c r="U146" s="95">
        <f>IFERROR(TBLData3[[#This Row],[7 Day avg Load]]/TBLData3[[#This Row],[7 Day SD]],"")</f>
        <v>0.37796447300922725</v>
      </c>
      <c r="V146" s="95">
        <f>IFERROR(TBLData3[[#This Row],[7 Day Rolling Average]]*TBLData3[[#This Row],[Monotony]],"")</f>
        <v>24.567690745599773</v>
      </c>
      <c r="W146" s="88"/>
      <c r="X146" s="88"/>
    </row>
    <row r="147" spans="1:24" x14ac:dyDescent="0.25">
      <c r="A147" s="58" t="str">
        <f t="shared" si="9"/>
        <v>Week 1</v>
      </c>
      <c r="B147" s="63">
        <v>43016</v>
      </c>
      <c r="C147" s="63" t="str">
        <f t="shared" si="10"/>
        <v>Sun</v>
      </c>
      <c r="D147" s="66" t="s">
        <v>200</v>
      </c>
      <c r="E147" s="61">
        <f>tblTL[[#This Row],[Total]]</f>
        <v>0</v>
      </c>
      <c r="F147" s="65">
        <f>AVERAGEIFS(TBLData3[Total Load],TBLData3[[Athlete ]],TBLData3[[#This Row],[Athlete ]],TBLData3[Date],"&lt;="&amp;TBLData3[[#This Row],[Date]],TBLData3[Date],"&gt;"&amp;TBLData3[[#This Row],[Date]]-7)</f>
        <v>0</v>
      </c>
      <c r="G147" s="65">
        <f>IFERROR(AVERAGEIFS(TBLData3[Total Load],TBLData3[[Athlete ]],TBLData3[[#This Row],[Athlete ]],TBLData3[Date],"&lt;="&amp;TBLData3[[#This Row],[Date]],TBLData3[Date],"&gt;"&amp;TBLData3[[#This Row],[Date]]-28),"")</f>
        <v>0</v>
      </c>
      <c r="H147" s="25">
        <f>SUMIFS(TBLData3[Total Load],TBLData3[[Athlete ]],TBLData3[[#This Row],[Athlete ]],TBLData3[Date],"&lt;="&amp;TBLData3[[#This Row],[Date]],TBLData3[Date],"&gt;"&amp;TBLData3[[#This Row],[Date]]-7)</f>
        <v>0</v>
      </c>
      <c r="I147" s="25">
        <f>IFERROR(SUMIFS(TBLData3[Total Load],TBLData3[[Athlete ]],TBLData3[[#This Row],[Athlete ]],TBLData3[Date],"&lt;="&amp;TBLData3[[#This Row],[Date]]-7,TBLData3[Date],"&gt;"&amp;TBLData3[[#This Row],[Date]]-14),"")</f>
        <v>0</v>
      </c>
      <c r="J147" s="25">
        <f>IFERROR(SUMIFS(TBLData3[Total Load],TBLData3[[Athlete ]],TBLData3[[#This Row],[Athlete ]],TBLData3[Date],"&lt;="&amp;TBLData3[[#This Row],[Date]]-14,TBLData3[Date],"&gt;"&amp;TBLData3[[#This Row],[Date]]-21),"")</f>
        <v>0</v>
      </c>
      <c r="K147" s="25">
        <f>IFERROR(SUMIFS(TBLData3[Total Load],TBLData3[[Athlete ]],TBLData3[[#This Row],[Athlete ]],TBLData3[Date],"&lt;="&amp;TBLData3[[#This Row],[Date]]-21,TBLData3[Date],"&gt;"&amp;TBLData3[[#This Row],[Date]]-28),"")</f>
        <v>0</v>
      </c>
      <c r="L147" s="25">
        <f>IFERROR(SUMIFS(TBLData3[Total Load],TBLData3[[Athlete ]],TBLData3[[#This Row],[Athlete ]],TBLData3[Date],"&lt;="&amp;TBLData3[[#This Row],[Date]]-28,TBLData3[Date],"&gt;"&amp;TBLData3[[#This Row],[Date]]-35),"")</f>
        <v>0</v>
      </c>
      <c r="M147" s="25">
        <f>IFERROR(AVERAGE(TBLData3[[#This Row],[Week -1 TL]:[Week -4 TL]]),"")</f>
        <v>0</v>
      </c>
      <c r="N147" s="93" t="str">
        <f>IFERROR(TBLData3[[#This Row],[7 Day Rolling Average]]/TBLData3[[#This Row],[28 Day Rolling Average]],"")</f>
        <v/>
      </c>
      <c r="O147" s="94" t="str">
        <f>IFERROR(TBLData3[[#This Row],[Week 0 TL]]/TBLData3[[#This Row],[Week -1 TL]],"")</f>
        <v/>
      </c>
      <c r="P147" s="26">
        <f t="shared" si="7"/>
        <v>0</v>
      </c>
      <c r="Q147" s="27">
        <f t="shared" si="8"/>
        <v>0</v>
      </c>
      <c r="R147" s="94" t="str">
        <f>IFERROR(TBLData3[[#This Row],[7 Day EWMA]]/TBLData3[[#This Row],[28 Day EWMA]],"")</f>
        <v/>
      </c>
      <c r="S147" s="94">
        <f>AVERAGEIFS(TBLData3[Total Load],TBLData3[[Athlete ]],TBLData3[[#This Row],[Athlete ]],TBLData3[Date],"&lt;="&amp;TBLData3[[#This Row],[Date]],TBLData3[Date],"&gt;"&amp;TBLData3[[#This Row],[Date]]-7)</f>
        <v>0</v>
      </c>
      <c r="T147" s="94">
        <f t="array" ref="T147">IFERROR(_xlfn.STDEV.S(IF(TBLData3[[Athlete ]]=TBLData3[[#This Row],[Athlete ]],IF(TBLData3[Date]&lt;=TBLData3[[#This Row],[Date]],IF(TBLData3[Date]&gt;TBLData3[[#This Row],[Date]]-7,TBLData3[Total Load])))),"")</f>
        <v>0</v>
      </c>
      <c r="U147" s="95" t="str">
        <f>IFERROR(TBLData3[[#This Row],[7 Day avg Load]]/TBLData3[[#This Row],[7 Day SD]],"")</f>
        <v/>
      </c>
      <c r="V147" s="95" t="str">
        <f>IFERROR(TBLData3[[#This Row],[7 Day Rolling Average]]*TBLData3[[#This Row],[Monotony]],"")</f>
        <v/>
      </c>
      <c r="W147" s="88"/>
      <c r="X147" s="88"/>
    </row>
    <row r="148" spans="1:24" x14ac:dyDescent="0.25">
      <c r="A148" s="58" t="str">
        <f t="shared" si="9"/>
        <v>Week 1</v>
      </c>
      <c r="B148" s="63">
        <v>43016</v>
      </c>
      <c r="C148" s="63" t="str">
        <f t="shared" si="10"/>
        <v>Sun</v>
      </c>
      <c r="D148" s="67" t="s">
        <v>201</v>
      </c>
      <c r="E148" s="61">
        <f>tblTL[[#This Row],[Total]]</f>
        <v>0</v>
      </c>
      <c r="F148" s="65">
        <f>AVERAGEIFS(TBLData3[Total Load],TBLData3[[Athlete ]],TBLData3[[#This Row],[Athlete ]],TBLData3[Date],"&lt;="&amp;TBLData3[[#This Row],[Date]],TBLData3[Date],"&gt;"&amp;TBLData3[[#This Row],[Date]]-7)</f>
        <v>225</v>
      </c>
      <c r="G148" s="65">
        <f>IFERROR(AVERAGEIFS(TBLData3[Total Load],TBLData3[[Athlete ]],TBLData3[[#This Row],[Athlete ]],TBLData3[Date],"&lt;="&amp;TBLData3[[#This Row],[Date]],TBLData3[Date],"&gt;"&amp;TBLData3[[#This Row],[Date]]-28),"")</f>
        <v>225</v>
      </c>
      <c r="H148" s="25">
        <f>SUMIFS(TBLData3[Total Load],TBLData3[[Athlete ]],TBLData3[[#This Row],[Athlete ]],TBLData3[Date],"&lt;="&amp;TBLData3[[#This Row],[Date]],TBLData3[Date],"&gt;"&amp;TBLData3[[#This Row],[Date]]-7)</f>
        <v>1575</v>
      </c>
      <c r="I148" s="25">
        <f>IFERROR(SUMIFS(TBLData3[Total Load],TBLData3[[Athlete ]],TBLData3[[#This Row],[Athlete ]],TBLData3[Date],"&lt;="&amp;TBLData3[[#This Row],[Date]]-7,TBLData3[Date],"&gt;"&amp;TBLData3[[#This Row],[Date]]-14),"")</f>
        <v>0</v>
      </c>
      <c r="J148" s="25">
        <f>IFERROR(SUMIFS(TBLData3[Total Load],TBLData3[[Athlete ]],TBLData3[[#This Row],[Athlete ]],TBLData3[Date],"&lt;="&amp;TBLData3[[#This Row],[Date]]-14,TBLData3[Date],"&gt;"&amp;TBLData3[[#This Row],[Date]]-21),"")</f>
        <v>0</v>
      </c>
      <c r="K148" s="25">
        <f>IFERROR(SUMIFS(TBLData3[Total Load],TBLData3[[Athlete ]],TBLData3[[#This Row],[Athlete ]],TBLData3[Date],"&lt;="&amp;TBLData3[[#This Row],[Date]]-21,TBLData3[Date],"&gt;"&amp;TBLData3[[#This Row],[Date]]-28),"")</f>
        <v>0</v>
      </c>
      <c r="L148" s="25">
        <f>IFERROR(SUMIFS(TBLData3[Total Load],TBLData3[[Athlete ]],TBLData3[[#This Row],[Athlete ]],TBLData3[Date],"&lt;="&amp;TBLData3[[#This Row],[Date]]-28,TBLData3[Date],"&gt;"&amp;TBLData3[[#This Row],[Date]]-35),"")</f>
        <v>0</v>
      </c>
      <c r="M148" s="25">
        <f>IFERROR(AVERAGE(TBLData3[[#This Row],[Week -1 TL]:[Week -4 TL]]),"")</f>
        <v>0</v>
      </c>
      <c r="N148" s="93">
        <f>IFERROR(TBLData3[[#This Row],[7 Day Rolling Average]]/TBLData3[[#This Row],[28 Day Rolling Average]],"")</f>
        <v>1</v>
      </c>
      <c r="O148" s="94" t="str">
        <f>IFERROR(TBLData3[[#This Row],[Week 0 TL]]/TBLData3[[#This Row],[Week -1 TL]],"")</f>
        <v/>
      </c>
      <c r="P148" s="26">
        <f t="shared" si="7"/>
        <v>145.118408203125</v>
      </c>
      <c r="Q148" s="27">
        <f t="shared" si="8"/>
        <v>84.289109589232112</v>
      </c>
      <c r="R148" s="94">
        <f>IFERROR(TBLData3[[#This Row],[7 Day EWMA]]/TBLData3[[#This Row],[28 Day EWMA]],"")</f>
        <v>1.7216744714748273</v>
      </c>
      <c r="S148" s="94">
        <f>AVERAGEIFS(TBLData3[Total Load],TBLData3[[Athlete ]],TBLData3[[#This Row],[Athlete ]],TBLData3[Date],"&lt;="&amp;TBLData3[[#This Row],[Date]],TBLData3[Date],"&gt;"&amp;TBLData3[[#This Row],[Date]]-7)</f>
        <v>225</v>
      </c>
      <c r="T148" s="94">
        <f t="array" ref="T148">IFERROR(_xlfn.STDEV.S(IF(TBLData3[[Athlete ]]=TBLData3[[#This Row],[Athlete ]],IF(TBLData3[Date]&lt;=TBLData3[[#This Row],[Date]],IF(TBLData3[Date]&gt;TBLData3[[#This Row],[Date]]-7,TBLData3[Total Load])))),"")</f>
        <v>429.54433220953263</v>
      </c>
      <c r="U148" s="95">
        <f>IFERROR(TBLData3[[#This Row],[7 Day avg Load]]/TBLData3[[#This Row],[7 Day SD]],"")</f>
        <v>0.52381089244647405</v>
      </c>
      <c r="V148" s="95">
        <f>IFERROR(TBLData3[[#This Row],[7 Day Rolling Average]]*TBLData3[[#This Row],[Monotony]],"")</f>
        <v>117.85745080045666</v>
      </c>
      <c r="W148" s="88"/>
      <c r="X148" s="88"/>
    </row>
    <row r="149" spans="1:24" x14ac:dyDescent="0.25">
      <c r="A149" s="58" t="str">
        <f t="shared" si="9"/>
        <v>Week 1</v>
      </c>
      <c r="B149" s="63">
        <v>43016</v>
      </c>
      <c r="C149" s="63" t="str">
        <f t="shared" si="10"/>
        <v>Sun</v>
      </c>
      <c r="D149" s="67" t="s">
        <v>202</v>
      </c>
      <c r="E149" s="61">
        <f>tblTL[[#This Row],[Total]]</f>
        <v>0</v>
      </c>
      <c r="F149" s="65">
        <f>AVERAGEIFS(TBLData3[Total Load],TBLData3[[Athlete ]],TBLData3[[#This Row],[Athlete ]],TBLData3[Date],"&lt;="&amp;TBLData3[[#This Row],[Date]],TBLData3[Date],"&gt;"&amp;TBLData3[[#This Row],[Date]]-7)</f>
        <v>0</v>
      </c>
      <c r="G149" s="65">
        <f>IFERROR(AVERAGEIFS(TBLData3[Total Load],TBLData3[[Athlete ]],TBLData3[[#This Row],[Athlete ]],TBLData3[Date],"&lt;="&amp;TBLData3[[#This Row],[Date]],TBLData3[Date],"&gt;"&amp;TBLData3[[#This Row],[Date]]-28),"")</f>
        <v>0</v>
      </c>
      <c r="H149" s="25">
        <f>SUMIFS(TBLData3[Total Load],TBLData3[[Athlete ]],TBLData3[[#This Row],[Athlete ]],TBLData3[Date],"&lt;="&amp;TBLData3[[#This Row],[Date]],TBLData3[Date],"&gt;"&amp;TBLData3[[#This Row],[Date]]-7)</f>
        <v>0</v>
      </c>
      <c r="I149" s="25">
        <f>IFERROR(SUMIFS(TBLData3[Total Load],TBLData3[[Athlete ]],TBLData3[[#This Row],[Athlete ]],TBLData3[Date],"&lt;="&amp;TBLData3[[#This Row],[Date]]-7,TBLData3[Date],"&gt;"&amp;TBLData3[[#This Row],[Date]]-14),"")</f>
        <v>0</v>
      </c>
      <c r="J149" s="25">
        <f>IFERROR(SUMIFS(TBLData3[Total Load],TBLData3[[Athlete ]],TBLData3[[#This Row],[Athlete ]],TBLData3[Date],"&lt;="&amp;TBLData3[[#This Row],[Date]]-14,TBLData3[Date],"&gt;"&amp;TBLData3[[#This Row],[Date]]-21),"")</f>
        <v>0</v>
      </c>
      <c r="K149" s="25">
        <f>IFERROR(SUMIFS(TBLData3[Total Load],TBLData3[[Athlete ]],TBLData3[[#This Row],[Athlete ]],TBLData3[Date],"&lt;="&amp;TBLData3[[#This Row],[Date]]-21,TBLData3[Date],"&gt;"&amp;TBLData3[[#This Row],[Date]]-28),"")</f>
        <v>0</v>
      </c>
      <c r="L149" s="25">
        <f>IFERROR(SUMIFS(TBLData3[Total Load],TBLData3[[Athlete ]],TBLData3[[#This Row],[Athlete ]],TBLData3[Date],"&lt;="&amp;TBLData3[[#This Row],[Date]]-28,TBLData3[Date],"&gt;"&amp;TBLData3[[#This Row],[Date]]-35),"")</f>
        <v>0</v>
      </c>
      <c r="M149" s="25">
        <f>IFERROR(AVERAGE(TBLData3[[#This Row],[Week -1 TL]:[Week -4 TL]]),"")</f>
        <v>0</v>
      </c>
      <c r="N149" s="93" t="str">
        <f>IFERROR(TBLData3[[#This Row],[7 Day Rolling Average]]/TBLData3[[#This Row],[28 Day Rolling Average]],"")</f>
        <v/>
      </c>
      <c r="O149" s="94" t="str">
        <f>IFERROR(TBLData3[[#This Row],[Week 0 TL]]/TBLData3[[#This Row],[Week -1 TL]],"")</f>
        <v/>
      </c>
      <c r="P149" s="26">
        <f t="shared" si="7"/>
        <v>0</v>
      </c>
      <c r="Q149" s="27">
        <f t="shared" si="8"/>
        <v>0</v>
      </c>
      <c r="R149" s="94" t="str">
        <f>IFERROR(TBLData3[[#This Row],[7 Day EWMA]]/TBLData3[[#This Row],[28 Day EWMA]],"")</f>
        <v/>
      </c>
      <c r="S149" s="94">
        <f>AVERAGEIFS(TBLData3[Total Load],TBLData3[[Athlete ]],TBLData3[[#This Row],[Athlete ]],TBLData3[Date],"&lt;="&amp;TBLData3[[#This Row],[Date]],TBLData3[Date],"&gt;"&amp;TBLData3[[#This Row],[Date]]-7)</f>
        <v>0</v>
      </c>
      <c r="T149" s="94">
        <f t="array" ref="T149">IFERROR(_xlfn.STDEV.S(IF(TBLData3[[Athlete ]]=TBLData3[[#This Row],[Athlete ]],IF(TBLData3[Date]&lt;=TBLData3[[#This Row],[Date]],IF(TBLData3[Date]&gt;TBLData3[[#This Row],[Date]]-7,TBLData3[Total Load])))),"")</f>
        <v>0</v>
      </c>
      <c r="U149" s="95" t="str">
        <f>IFERROR(TBLData3[[#This Row],[7 Day avg Load]]/TBLData3[[#This Row],[7 Day SD]],"")</f>
        <v/>
      </c>
      <c r="V149" s="95" t="str">
        <f>IFERROR(TBLData3[[#This Row],[7 Day Rolling Average]]*TBLData3[[#This Row],[Monotony]],"")</f>
        <v/>
      </c>
      <c r="W149" s="88"/>
      <c r="X149" s="88"/>
    </row>
    <row r="150" spans="1:24" x14ac:dyDescent="0.25">
      <c r="A150" s="58" t="str">
        <f t="shared" si="9"/>
        <v>Week 1</v>
      </c>
      <c r="B150" s="63">
        <v>43016</v>
      </c>
      <c r="C150" s="63" t="str">
        <f t="shared" si="10"/>
        <v>Sun</v>
      </c>
      <c r="D150" s="66" t="s">
        <v>203</v>
      </c>
      <c r="E150" s="61">
        <f>tblTL[[#This Row],[Total]]</f>
        <v>0</v>
      </c>
      <c r="F150" s="65">
        <f>AVERAGEIFS(TBLData3[Total Load],TBLData3[[Athlete ]],TBLData3[[#This Row],[Athlete ]],TBLData3[Date],"&lt;="&amp;TBLData3[[#This Row],[Date]],TBLData3[Date],"&gt;"&amp;TBLData3[[#This Row],[Date]]-7)</f>
        <v>211.42857142857142</v>
      </c>
      <c r="G150" s="65">
        <f>IFERROR(AVERAGEIFS(TBLData3[Total Load],TBLData3[[Athlete ]],TBLData3[[#This Row],[Athlete ]],TBLData3[Date],"&lt;="&amp;TBLData3[[#This Row],[Date]],TBLData3[Date],"&gt;"&amp;TBLData3[[#This Row],[Date]]-28),"")</f>
        <v>211.42857142857142</v>
      </c>
      <c r="H150" s="25">
        <f>SUMIFS(TBLData3[Total Load],TBLData3[[Athlete ]],TBLData3[[#This Row],[Athlete ]],TBLData3[Date],"&lt;="&amp;TBLData3[[#This Row],[Date]],TBLData3[Date],"&gt;"&amp;TBLData3[[#This Row],[Date]]-7)</f>
        <v>1480</v>
      </c>
      <c r="I150" s="25">
        <f>IFERROR(SUMIFS(TBLData3[Total Load],TBLData3[[Athlete ]],TBLData3[[#This Row],[Athlete ]],TBLData3[Date],"&lt;="&amp;TBLData3[[#This Row],[Date]]-7,TBLData3[Date],"&gt;"&amp;TBLData3[[#This Row],[Date]]-14),"")</f>
        <v>0</v>
      </c>
      <c r="J150" s="25">
        <f>IFERROR(SUMIFS(TBLData3[Total Load],TBLData3[[Athlete ]],TBLData3[[#This Row],[Athlete ]],TBLData3[Date],"&lt;="&amp;TBLData3[[#This Row],[Date]]-14,TBLData3[Date],"&gt;"&amp;TBLData3[[#This Row],[Date]]-21),"")</f>
        <v>0</v>
      </c>
      <c r="K150" s="25">
        <f>IFERROR(SUMIFS(TBLData3[Total Load],TBLData3[[Athlete ]],TBLData3[[#This Row],[Athlete ]],TBLData3[Date],"&lt;="&amp;TBLData3[[#This Row],[Date]]-21,TBLData3[Date],"&gt;"&amp;TBLData3[[#This Row],[Date]]-28),"")</f>
        <v>0</v>
      </c>
      <c r="L150" s="25">
        <f>IFERROR(SUMIFS(TBLData3[Total Load],TBLData3[[Athlete ]],TBLData3[[#This Row],[Athlete ]],TBLData3[Date],"&lt;="&amp;TBLData3[[#This Row],[Date]]-28,TBLData3[Date],"&gt;"&amp;TBLData3[[#This Row],[Date]]-35),"")</f>
        <v>0</v>
      </c>
      <c r="M150" s="25">
        <f>IFERROR(AVERAGE(TBLData3[[#This Row],[Week -1 TL]:[Week -4 TL]]),"")</f>
        <v>0</v>
      </c>
      <c r="N150" s="93">
        <f>IFERROR(TBLData3[[#This Row],[7 Day Rolling Average]]/TBLData3[[#This Row],[28 Day Rolling Average]],"")</f>
        <v>1</v>
      </c>
      <c r="O150" s="94" t="str">
        <f>IFERROR(TBLData3[[#This Row],[Week 0 TL]]/TBLData3[[#This Row],[Week -1 TL]],"")</f>
        <v/>
      </c>
      <c r="P150" s="26">
        <f t="shared" si="7"/>
        <v>132.099609375</v>
      </c>
      <c r="Q150" s="27">
        <f t="shared" si="8"/>
        <v>78.519781237696293</v>
      </c>
      <c r="R150" s="94">
        <f>IFERROR(TBLData3[[#This Row],[7 Day EWMA]]/TBLData3[[#This Row],[28 Day EWMA]],"")</f>
        <v>1.682373629838652</v>
      </c>
      <c r="S150" s="94">
        <f>AVERAGEIFS(TBLData3[Total Load],TBLData3[[Athlete ]],TBLData3[[#This Row],[Athlete ]],TBLData3[Date],"&lt;="&amp;TBLData3[[#This Row],[Date]],TBLData3[Date],"&gt;"&amp;TBLData3[[#This Row],[Date]]-7)</f>
        <v>211.42857142857142</v>
      </c>
      <c r="T150" s="94">
        <f t="array" ref="T150">IFERROR(_xlfn.STDEV.S(IF(TBLData3[[Athlete ]]=TBLData3[[#This Row],[Athlete ]],IF(TBLData3[Date]&lt;=TBLData3[[#This Row],[Date]],IF(TBLData3[Date]&gt;TBLData3[[#This Row],[Date]]-7,TBLData3[Total Load])))),"")</f>
        <v>382.77184550889541</v>
      </c>
      <c r="U150" s="95">
        <f>IFERROR(TBLData3[[#This Row],[7 Day avg Load]]/TBLData3[[#This Row],[7 Day SD]],"")</f>
        <v>0.55236186754403793</v>
      </c>
      <c r="V150" s="95">
        <f>IFERROR(TBLData3[[#This Row],[7 Day Rolling Average]]*TBLData3[[#This Row],[Monotony]],"")</f>
        <v>116.78508056645373</v>
      </c>
      <c r="W150" s="88"/>
      <c r="X150" s="88"/>
    </row>
    <row r="151" spans="1:24" x14ac:dyDescent="0.25">
      <c r="A151" s="58" t="str">
        <f t="shared" si="9"/>
        <v>Week 1</v>
      </c>
      <c r="B151" s="63">
        <v>43016</v>
      </c>
      <c r="C151" s="63" t="str">
        <f t="shared" si="10"/>
        <v>Sun</v>
      </c>
      <c r="D151" s="66" t="s">
        <v>204</v>
      </c>
      <c r="E151" s="61">
        <f>tblTL[[#This Row],[Total]]</f>
        <v>0</v>
      </c>
      <c r="F151" s="65">
        <f>AVERAGEIFS(TBLData3[Total Load],TBLData3[[Athlete ]],TBLData3[[#This Row],[Athlete ]],TBLData3[Date],"&lt;="&amp;TBLData3[[#This Row],[Date]],TBLData3[Date],"&gt;"&amp;TBLData3[[#This Row],[Date]]-7)</f>
        <v>125</v>
      </c>
      <c r="G151" s="65">
        <f>IFERROR(AVERAGEIFS(TBLData3[Total Load],TBLData3[[Athlete ]],TBLData3[[#This Row],[Athlete ]],TBLData3[Date],"&lt;="&amp;TBLData3[[#This Row],[Date]],TBLData3[Date],"&gt;"&amp;TBLData3[[#This Row],[Date]]-28),"")</f>
        <v>125</v>
      </c>
      <c r="H151" s="25">
        <f>SUMIFS(TBLData3[Total Load],TBLData3[[Athlete ]],TBLData3[[#This Row],[Athlete ]],TBLData3[Date],"&lt;="&amp;TBLData3[[#This Row],[Date]],TBLData3[Date],"&gt;"&amp;TBLData3[[#This Row],[Date]]-7)</f>
        <v>875</v>
      </c>
      <c r="I151" s="25">
        <f>IFERROR(SUMIFS(TBLData3[Total Load],TBLData3[[Athlete ]],TBLData3[[#This Row],[Athlete ]],TBLData3[Date],"&lt;="&amp;TBLData3[[#This Row],[Date]]-7,TBLData3[Date],"&gt;"&amp;TBLData3[[#This Row],[Date]]-14),"")</f>
        <v>0</v>
      </c>
      <c r="J151" s="25">
        <f>IFERROR(SUMIFS(TBLData3[Total Load],TBLData3[[Athlete ]],TBLData3[[#This Row],[Athlete ]],TBLData3[Date],"&lt;="&amp;TBLData3[[#This Row],[Date]]-14,TBLData3[Date],"&gt;"&amp;TBLData3[[#This Row],[Date]]-21),"")</f>
        <v>0</v>
      </c>
      <c r="K151" s="25">
        <f>IFERROR(SUMIFS(TBLData3[Total Load],TBLData3[[Athlete ]],TBLData3[[#This Row],[Athlete ]],TBLData3[Date],"&lt;="&amp;TBLData3[[#This Row],[Date]]-21,TBLData3[Date],"&gt;"&amp;TBLData3[[#This Row],[Date]]-28),"")</f>
        <v>0</v>
      </c>
      <c r="L151" s="25">
        <f>IFERROR(SUMIFS(TBLData3[Total Load],TBLData3[[Athlete ]],TBLData3[[#This Row],[Athlete ]],TBLData3[Date],"&lt;="&amp;TBLData3[[#This Row],[Date]]-28,TBLData3[Date],"&gt;"&amp;TBLData3[[#This Row],[Date]]-35),"")</f>
        <v>0</v>
      </c>
      <c r="M151" s="25">
        <f>IFERROR(AVERAGE(TBLData3[[#This Row],[Week -1 TL]:[Week -4 TL]]),"")</f>
        <v>0</v>
      </c>
      <c r="N151" s="93">
        <f>IFERROR(TBLData3[[#This Row],[7 Day Rolling Average]]/TBLData3[[#This Row],[28 Day Rolling Average]],"")</f>
        <v>1</v>
      </c>
      <c r="O151" s="94" t="str">
        <f>IFERROR(TBLData3[[#This Row],[Week 0 TL]]/TBLData3[[#This Row],[Week -1 TL]],"")</f>
        <v/>
      </c>
      <c r="P151" s="26">
        <f t="shared" si="7"/>
        <v>71.290283203125</v>
      </c>
      <c r="Q151" s="27">
        <f t="shared" si="8"/>
        <v>45.328357073612452</v>
      </c>
      <c r="R151" s="94">
        <f>IFERROR(TBLData3[[#This Row],[7 Day EWMA]]/TBLData3[[#This Row],[28 Day EWMA]],"")</f>
        <v>1.5727524182566519</v>
      </c>
      <c r="S151" s="94">
        <f>AVERAGEIFS(TBLData3[Total Load],TBLData3[[Athlete ]],TBLData3[[#This Row],[Athlete ]],TBLData3[Date],"&lt;="&amp;TBLData3[[#This Row],[Date]],TBLData3[Date],"&gt;"&amp;TBLData3[[#This Row],[Date]]-7)</f>
        <v>125</v>
      </c>
      <c r="T151" s="94">
        <f t="array" ref="T151">IFERROR(_xlfn.STDEV.S(IF(TBLData3[[Athlete ]]=TBLData3[[#This Row],[Athlete ]],IF(TBLData3[Date]&lt;=TBLData3[[#This Row],[Date]],IF(TBLData3[Date]&gt;TBLData3[[#This Row],[Date]]-7,TBLData3[Total Load])))),"")</f>
        <v>213.71710273162512</v>
      </c>
      <c r="U151" s="95">
        <f>IFERROR(TBLData3[[#This Row],[7 Day avg Load]]/TBLData3[[#This Row],[7 Day SD]],"")</f>
        <v>0.58488533861966363</v>
      </c>
      <c r="V151" s="95">
        <f>IFERROR(TBLData3[[#This Row],[7 Day Rolling Average]]*TBLData3[[#This Row],[Monotony]],"")</f>
        <v>73.110667327457961</v>
      </c>
      <c r="W151" s="88"/>
      <c r="X151" s="88"/>
    </row>
    <row r="152" spans="1:24" x14ac:dyDescent="0.25">
      <c r="A152" s="58" t="str">
        <f t="shared" si="9"/>
        <v>Week 1</v>
      </c>
      <c r="B152" s="63">
        <v>43016</v>
      </c>
      <c r="C152" s="63" t="str">
        <f t="shared" si="10"/>
        <v>Sun</v>
      </c>
      <c r="D152" s="64" t="s">
        <v>205</v>
      </c>
      <c r="E152" s="61">
        <f>tblTL[[#This Row],[Total]]</f>
        <v>0</v>
      </c>
      <c r="F152" s="65">
        <f>AVERAGEIFS(TBLData3[Total Load],TBLData3[[Athlete ]],TBLData3[[#This Row],[Athlete ]],TBLData3[Date],"&lt;="&amp;TBLData3[[#This Row],[Date]],TBLData3[Date],"&gt;"&amp;TBLData3[[#This Row],[Date]]-7)</f>
        <v>0</v>
      </c>
      <c r="G152" s="65">
        <f>IFERROR(AVERAGEIFS(TBLData3[Total Load],TBLData3[[Athlete ]],TBLData3[[#This Row],[Athlete ]],TBLData3[Date],"&lt;="&amp;TBLData3[[#This Row],[Date]],TBLData3[Date],"&gt;"&amp;TBLData3[[#This Row],[Date]]-28),"")</f>
        <v>0</v>
      </c>
      <c r="H152" s="25">
        <f>SUMIFS(TBLData3[Total Load],TBLData3[[Athlete ]],TBLData3[[#This Row],[Athlete ]],TBLData3[Date],"&lt;="&amp;TBLData3[[#This Row],[Date]],TBLData3[Date],"&gt;"&amp;TBLData3[[#This Row],[Date]]-7)</f>
        <v>0</v>
      </c>
      <c r="I152" s="25">
        <f>IFERROR(SUMIFS(TBLData3[Total Load],TBLData3[[Athlete ]],TBLData3[[#This Row],[Athlete ]],TBLData3[Date],"&lt;="&amp;TBLData3[[#This Row],[Date]]-7,TBLData3[Date],"&gt;"&amp;TBLData3[[#This Row],[Date]]-14),"")</f>
        <v>0</v>
      </c>
      <c r="J152" s="25">
        <f>IFERROR(SUMIFS(TBLData3[Total Load],TBLData3[[Athlete ]],TBLData3[[#This Row],[Athlete ]],TBLData3[Date],"&lt;="&amp;TBLData3[[#This Row],[Date]]-14,TBLData3[Date],"&gt;"&amp;TBLData3[[#This Row],[Date]]-21),"")</f>
        <v>0</v>
      </c>
      <c r="K152" s="25">
        <f>IFERROR(SUMIFS(TBLData3[Total Load],TBLData3[[Athlete ]],TBLData3[[#This Row],[Athlete ]],TBLData3[Date],"&lt;="&amp;TBLData3[[#This Row],[Date]]-21,TBLData3[Date],"&gt;"&amp;TBLData3[[#This Row],[Date]]-28),"")</f>
        <v>0</v>
      </c>
      <c r="L152" s="25">
        <f>IFERROR(SUMIFS(TBLData3[Total Load],TBLData3[[Athlete ]],TBLData3[[#This Row],[Athlete ]],TBLData3[Date],"&lt;="&amp;TBLData3[[#This Row],[Date]]-28,TBLData3[Date],"&gt;"&amp;TBLData3[[#This Row],[Date]]-35),"")</f>
        <v>0</v>
      </c>
      <c r="M152" s="25">
        <f>IFERROR(AVERAGE(TBLData3[[#This Row],[Week -1 TL]:[Week -4 TL]]),"")</f>
        <v>0</v>
      </c>
      <c r="N152" s="93" t="str">
        <f>IFERROR(TBLData3[[#This Row],[7 Day Rolling Average]]/TBLData3[[#This Row],[28 Day Rolling Average]],"")</f>
        <v/>
      </c>
      <c r="O152" s="94" t="str">
        <f>IFERROR(TBLData3[[#This Row],[Week 0 TL]]/TBLData3[[#This Row],[Week -1 TL]],"")</f>
        <v/>
      </c>
      <c r="P152" s="26">
        <f t="shared" ref="P152:P215" si="11">E152*$AA$3+((1-$AA$3)*P130)</f>
        <v>0</v>
      </c>
      <c r="Q152" s="27">
        <f t="shared" ref="Q152:Q215" si="12">E152*$AA$4+((1-$AA$4)*Q130)</f>
        <v>0</v>
      </c>
      <c r="R152" s="94" t="str">
        <f>IFERROR(TBLData3[[#This Row],[7 Day EWMA]]/TBLData3[[#This Row],[28 Day EWMA]],"")</f>
        <v/>
      </c>
      <c r="S152" s="94">
        <f>AVERAGEIFS(TBLData3[Total Load],TBLData3[[Athlete ]],TBLData3[[#This Row],[Athlete ]],TBLData3[Date],"&lt;="&amp;TBLData3[[#This Row],[Date]],TBLData3[Date],"&gt;"&amp;TBLData3[[#This Row],[Date]]-7)</f>
        <v>0</v>
      </c>
      <c r="T152" s="94">
        <f t="array" ref="T152">IFERROR(_xlfn.STDEV.S(IF(TBLData3[[Athlete ]]=TBLData3[[#This Row],[Athlete ]],IF(TBLData3[Date]&lt;=TBLData3[[#This Row],[Date]],IF(TBLData3[Date]&gt;TBLData3[[#This Row],[Date]]-7,TBLData3[Total Load])))),"")</f>
        <v>0</v>
      </c>
      <c r="U152" s="95" t="str">
        <f>IFERROR(TBLData3[[#This Row],[7 Day avg Load]]/TBLData3[[#This Row],[7 Day SD]],"")</f>
        <v/>
      </c>
      <c r="V152" s="95" t="str">
        <f>IFERROR(TBLData3[[#This Row],[7 Day Rolling Average]]*TBLData3[[#This Row],[Monotony]],"")</f>
        <v/>
      </c>
      <c r="W152" s="88"/>
      <c r="X152" s="88"/>
    </row>
    <row r="153" spans="1:24" x14ac:dyDescent="0.25">
      <c r="A153" s="58" t="str">
        <f t="shared" si="9"/>
        <v>Week 1</v>
      </c>
      <c r="B153" s="63">
        <v>43016</v>
      </c>
      <c r="C153" s="63" t="str">
        <f t="shared" si="10"/>
        <v>Sun</v>
      </c>
      <c r="D153" s="64" t="s">
        <v>206</v>
      </c>
      <c r="E153" s="61">
        <f>tblTL[[#This Row],[Total]]</f>
        <v>0</v>
      </c>
      <c r="F153" s="65">
        <f>AVERAGEIFS(TBLData3[Total Load],TBLData3[[Athlete ]],TBLData3[[#This Row],[Athlete ]],TBLData3[Date],"&lt;="&amp;TBLData3[[#This Row],[Date]],TBLData3[Date],"&gt;"&amp;TBLData3[[#This Row],[Date]]-7)</f>
        <v>128.57142857142858</v>
      </c>
      <c r="G153" s="65">
        <f>IFERROR(AVERAGEIFS(TBLData3[Total Load],TBLData3[[Athlete ]],TBLData3[[#This Row],[Athlete ]],TBLData3[Date],"&lt;="&amp;TBLData3[[#This Row],[Date]],TBLData3[Date],"&gt;"&amp;TBLData3[[#This Row],[Date]]-28),"")</f>
        <v>128.57142857142858</v>
      </c>
      <c r="H153" s="25">
        <f>SUMIFS(TBLData3[Total Load],TBLData3[[Athlete ]],TBLData3[[#This Row],[Athlete ]],TBLData3[Date],"&lt;="&amp;TBLData3[[#This Row],[Date]],TBLData3[Date],"&gt;"&amp;TBLData3[[#This Row],[Date]]-7)</f>
        <v>900</v>
      </c>
      <c r="I153" s="25">
        <f>IFERROR(SUMIFS(TBLData3[Total Load],TBLData3[[Athlete ]],TBLData3[[#This Row],[Athlete ]],TBLData3[Date],"&lt;="&amp;TBLData3[[#This Row],[Date]]-7,TBLData3[Date],"&gt;"&amp;TBLData3[[#This Row],[Date]]-14),"")</f>
        <v>0</v>
      </c>
      <c r="J153" s="25">
        <f>IFERROR(SUMIFS(TBLData3[Total Load],TBLData3[[Athlete ]],TBLData3[[#This Row],[Athlete ]],TBLData3[Date],"&lt;="&amp;TBLData3[[#This Row],[Date]]-14,TBLData3[Date],"&gt;"&amp;TBLData3[[#This Row],[Date]]-21),"")</f>
        <v>0</v>
      </c>
      <c r="K153" s="25">
        <f>IFERROR(SUMIFS(TBLData3[Total Load],TBLData3[[Athlete ]],TBLData3[[#This Row],[Athlete ]],TBLData3[Date],"&lt;="&amp;TBLData3[[#This Row],[Date]]-21,TBLData3[Date],"&gt;"&amp;TBLData3[[#This Row],[Date]]-28),"")</f>
        <v>0</v>
      </c>
      <c r="L153" s="25">
        <f>IFERROR(SUMIFS(TBLData3[Total Load],TBLData3[[Athlete ]],TBLData3[[#This Row],[Athlete ]],TBLData3[Date],"&lt;="&amp;TBLData3[[#This Row],[Date]]-28,TBLData3[Date],"&gt;"&amp;TBLData3[[#This Row],[Date]]-35),"")</f>
        <v>0</v>
      </c>
      <c r="M153" s="25">
        <f>IFERROR(AVERAGE(TBLData3[[#This Row],[Week -1 TL]:[Week -4 TL]]),"")</f>
        <v>0</v>
      </c>
      <c r="N153" s="93">
        <f>IFERROR(TBLData3[[#This Row],[7 Day Rolling Average]]/TBLData3[[#This Row],[28 Day Rolling Average]],"")</f>
        <v>1</v>
      </c>
      <c r="O153" s="94" t="str">
        <f>IFERROR(TBLData3[[#This Row],[Week 0 TL]]/TBLData3[[#This Row],[Week -1 TL]],"")</f>
        <v/>
      </c>
      <c r="P153" s="26">
        <f t="shared" si="11"/>
        <v>94.921875</v>
      </c>
      <c r="Q153" s="27">
        <f t="shared" si="12"/>
        <v>50.092396091511006</v>
      </c>
      <c r="R153" s="94">
        <f>IFERROR(TBLData3[[#This Row],[7 Day EWMA]]/TBLData3[[#This Row],[28 Day EWMA]],"")</f>
        <v>1.8949358067558302</v>
      </c>
      <c r="S153" s="94">
        <f>AVERAGEIFS(TBLData3[Total Load],TBLData3[[Athlete ]],TBLData3[[#This Row],[Athlete ]],TBLData3[Date],"&lt;="&amp;TBLData3[[#This Row],[Date]],TBLData3[Date],"&gt;"&amp;TBLData3[[#This Row],[Date]]-7)</f>
        <v>128.57142857142858</v>
      </c>
      <c r="T153" s="94">
        <f t="array" ref="T153">IFERROR(_xlfn.STDEV.S(IF(TBLData3[[Athlete ]]=TBLData3[[#This Row],[Athlete ]],IF(TBLData3[Date]&lt;=TBLData3[[#This Row],[Date]],IF(TBLData3[Date]&gt;TBLData3[[#This Row],[Date]]-7,TBLData3[Total Load])))),"")</f>
        <v>340.16802570830453</v>
      </c>
      <c r="U153" s="95">
        <f>IFERROR(TBLData3[[#This Row],[7 Day avg Load]]/TBLData3[[#This Row],[7 Day SD]],"")</f>
        <v>0.37796447300922725</v>
      </c>
      <c r="V153" s="95">
        <f>IFERROR(TBLData3[[#This Row],[7 Day Rolling Average]]*TBLData3[[#This Row],[Monotony]],"")</f>
        <v>48.595432244043508</v>
      </c>
      <c r="W153" s="88"/>
      <c r="X153" s="88"/>
    </row>
    <row r="154" spans="1:24" x14ac:dyDescent="0.25">
      <c r="A154" s="58" t="str">
        <f t="shared" si="9"/>
        <v>Week 1</v>
      </c>
      <c r="B154" s="63">
        <v>43016</v>
      </c>
      <c r="C154" s="63" t="str">
        <f t="shared" si="10"/>
        <v>Sun</v>
      </c>
      <c r="D154" s="64" t="s">
        <v>207</v>
      </c>
      <c r="E154" s="61">
        <f>tblTL[[#This Row],[Total]]</f>
        <v>0</v>
      </c>
      <c r="F154" s="65">
        <f>AVERAGEIFS(TBLData3[Total Load],TBLData3[[Athlete ]],TBLData3[[#This Row],[Athlete ]],TBLData3[Date],"&lt;="&amp;TBLData3[[#This Row],[Date]],TBLData3[Date],"&gt;"&amp;TBLData3[[#This Row],[Date]]-7)</f>
        <v>91.428571428571431</v>
      </c>
      <c r="G154" s="65">
        <f>IFERROR(AVERAGEIFS(TBLData3[Total Load],TBLData3[[Athlete ]],TBLData3[[#This Row],[Athlete ]],TBLData3[Date],"&lt;="&amp;TBLData3[[#This Row],[Date]],TBLData3[Date],"&gt;"&amp;TBLData3[[#This Row],[Date]]-28),"")</f>
        <v>91.428571428571431</v>
      </c>
      <c r="H154" s="25">
        <f>SUMIFS(TBLData3[Total Load],TBLData3[[Athlete ]],TBLData3[[#This Row],[Athlete ]],TBLData3[Date],"&lt;="&amp;TBLData3[[#This Row],[Date]],TBLData3[Date],"&gt;"&amp;TBLData3[[#This Row],[Date]]-7)</f>
        <v>640</v>
      </c>
      <c r="I154" s="25">
        <f>IFERROR(SUMIFS(TBLData3[Total Load],TBLData3[[Athlete ]],TBLData3[[#This Row],[Athlete ]],TBLData3[Date],"&lt;="&amp;TBLData3[[#This Row],[Date]]-7,TBLData3[Date],"&gt;"&amp;TBLData3[[#This Row],[Date]]-14),"")</f>
        <v>0</v>
      </c>
      <c r="J154" s="25">
        <f>IFERROR(SUMIFS(TBLData3[Total Load],TBLData3[[Athlete ]],TBLData3[[#This Row],[Athlete ]],TBLData3[Date],"&lt;="&amp;TBLData3[[#This Row],[Date]]-14,TBLData3[Date],"&gt;"&amp;TBLData3[[#This Row],[Date]]-21),"")</f>
        <v>0</v>
      </c>
      <c r="K154" s="25">
        <f>IFERROR(SUMIFS(TBLData3[Total Load],TBLData3[[Athlete ]],TBLData3[[#This Row],[Athlete ]],TBLData3[Date],"&lt;="&amp;TBLData3[[#This Row],[Date]]-21,TBLData3[Date],"&gt;"&amp;TBLData3[[#This Row],[Date]]-28),"")</f>
        <v>0</v>
      </c>
      <c r="L154" s="25">
        <f>IFERROR(SUMIFS(TBLData3[Total Load],TBLData3[[Athlete ]],TBLData3[[#This Row],[Athlete ]],TBLData3[Date],"&lt;="&amp;TBLData3[[#This Row],[Date]]-28,TBLData3[Date],"&gt;"&amp;TBLData3[[#This Row],[Date]]-35),"")</f>
        <v>0</v>
      </c>
      <c r="M154" s="25">
        <f>IFERROR(AVERAGE(TBLData3[[#This Row],[Week -1 TL]:[Week -4 TL]]),"")</f>
        <v>0</v>
      </c>
      <c r="N154" s="93">
        <f>IFERROR(TBLData3[[#This Row],[7 Day Rolling Average]]/TBLData3[[#This Row],[28 Day Rolling Average]],"")</f>
        <v>1</v>
      </c>
      <c r="O154" s="94" t="str">
        <f>IFERROR(TBLData3[[#This Row],[Week 0 TL]]/TBLData3[[#This Row],[Week -1 TL]],"")</f>
        <v/>
      </c>
      <c r="P154" s="26">
        <f t="shared" si="11"/>
        <v>67.5</v>
      </c>
      <c r="Q154" s="27">
        <f t="shared" si="12"/>
        <v>35.621259442852271</v>
      </c>
      <c r="R154" s="94">
        <f>IFERROR(TBLData3[[#This Row],[7 Day EWMA]]/TBLData3[[#This Row],[28 Day EWMA]],"")</f>
        <v>1.8949358067558302</v>
      </c>
      <c r="S154" s="94">
        <f>AVERAGEIFS(TBLData3[Total Load],TBLData3[[Athlete ]],TBLData3[[#This Row],[Athlete ]],TBLData3[Date],"&lt;="&amp;TBLData3[[#This Row],[Date]],TBLData3[Date],"&gt;"&amp;TBLData3[[#This Row],[Date]]-7)</f>
        <v>91.428571428571431</v>
      </c>
      <c r="T154" s="94">
        <f t="array" ref="T154">IFERROR(_xlfn.STDEV.S(IF(TBLData3[[Athlete ]]=TBLData3[[#This Row],[Athlete ]],IF(TBLData3[Date]&lt;=TBLData3[[#This Row],[Date]],IF(TBLData3[Date]&gt;TBLData3[[#This Row],[Date]]-7,TBLData3[Total Load])))),"")</f>
        <v>241.89726272590542</v>
      </c>
      <c r="U154" s="95">
        <f>IFERROR(TBLData3[[#This Row],[7 Day avg Load]]/TBLData3[[#This Row],[7 Day SD]],"")</f>
        <v>0.37796447300922725</v>
      </c>
      <c r="V154" s="95">
        <f>IFERROR(TBLData3[[#This Row],[7 Day Rolling Average]]*TBLData3[[#This Row],[Monotony]],"")</f>
        <v>34.556751817986495</v>
      </c>
      <c r="W154" s="88"/>
      <c r="X154" s="88"/>
    </row>
    <row r="155" spans="1:24" x14ac:dyDescent="0.25">
      <c r="A155" s="58" t="str">
        <f t="shared" si="9"/>
        <v>Week 1</v>
      </c>
      <c r="B155" s="63">
        <v>43016</v>
      </c>
      <c r="C155" s="63" t="str">
        <f t="shared" si="10"/>
        <v>Sun</v>
      </c>
      <c r="D155" s="67" t="s">
        <v>208</v>
      </c>
      <c r="E155" s="61">
        <f>tblTL[[#This Row],[Total]]</f>
        <v>0</v>
      </c>
      <c r="F155" s="65">
        <f>AVERAGEIFS(TBLData3[Total Load],TBLData3[[Athlete ]],TBLData3[[#This Row],[Athlete ]],TBLData3[Date],"&lt;="&amp;TBLData3[[#This Row],[Date]],TBLData3[Date],"&gt;"&amp;TBLData3[[#This Row],[Date]]-7)</f>
        <v>160.34285714285716</v>
      </c>
      <c r="G155" s="65">
        <f>IFERROR(AVERAGEIFS(TBLData3[Total Load],TBLData3[[Athlete ]],TBLData3[[#This Row],[Athlete ]],TBLData3[Date],"&lt;="&amp;TBLData3[[#This Row],[Date]],TBLData3[Date],"&gt;"&amp;TBLData3[[#This Row],[Date]]-28),"")</f>
        <v>160.34285714285716</v>
      </c>
      <c r="H155" s="25">
        <f>SUMIFS(TBLData3[Total Load],TBLData3[[Athlete ]],TBLData3[[#This Row],[Athlete ]],TBLData3[Date],"&lt;="&amp;TBLData3[[#This Row],[Date]],TBLData3[Date],"&gt;"&amp;TBLData3[[#This Row],[Date]]-7)</f>
        <v>1122.4000000000001</v>
      </c>
      <c r="I155" s="25">
        <f>IFERROR(SUMIFS(TBLData3[Total Load],TBLData3[[Athlete ]],TBLData3[[#This Row],[Athlete ]],TBLData3[Date],"&lt;="&amp;TBLData3[[#This Row],[Date]]-7,TBLData3[Date],"&gt;"&amp;TBLData3[[#This Row],[Date]]-14),"")</f>
        <v>0</v>
      </c>
      <c r="J155" s="25">
        <f>IFERROR(SUMIFS(TBLData3[Total Load],TBLData3[[Athlete ]],TBLData3[[#This Row],[Athlete ]],TBLData3[Date],"&lt;="&amp;TBLData3[[#This Row],[Date]]-14,TBLData3[Date],"&gt;"&amp;TBLData3[[#This Row],[Date]]-21),"")</f>
        <v>0</v>
      </c>
      <c r="K155" s="25">
        <f>IFERROR(SUMIFS(TBLData3[Total Load],TBLData3[[Athlete ]],TBLData3[[#This Row],[Athlete ]],TBLData3[Date],"&lt;="&amp;TBLData3[[#This Row],[Date]]-21,TBLData3[Date],"&gt;"&amp;TBLData3[[#This Row],[Date]]-28),"")</f>
        <v>0</v>
      </c>
      <c r="L155" s="25">
        <f>IFERROR(SUMIFS(TBLData3[Total Load],TBLData3[[Athlete ]],TBLData3[[#This Row],[Athlete ]],TBLData3[Date],"&lt;="&amp;TBLData3[[#This Row],[Date]]-28,TBLData3[Date],"&gt;"&amp;TBLData3[[#This Row],[Date]]-35),"")</f>
        <v>0</v>
      </c>
      <c r="M155" s="25">
        <f>IFERROR(AVERAGE(TBLData3[[#This Row],[Week -1 TL]:[Week -4 TL]]),"")</f>
        <v>0</v>
      </c>
      <c r="N155" s="93">
        <f>IFERROR(TBLData3[[#This Row],[7 Day Rolling Average]]/TBLData3[[#This Row],[28 Day Rolling Average]],"")</f>
        <v>1</v>
      </c>
      <c r="O155" s="94" t="str">
        <f>IFERROR(TBLData3[[#This Row],[Week 0 TL]]/TBLData3[[#This Row],[Week -1 TL]],"")</f>
        <v/>
      </c>
      <c r="P155" s="26">
        <f t="shared" si="11"/>
        <v>118.37812500000001</v>
      </c>
      <c r="Q155" s="27">
        <f t="shared" si="12"/>
        <v>62.470783747902182</v>
      </c>
      <c r="R155" s="94">
        <f>IFERROR(TBLData3[[#This Row],[7 Day EWMA]]/TBLData3[[#This Row],[28 Day EWMA]],"")</f>
        <v>1.89493580675583</v>
      </c>
      <c r="S155" s="94">
        <f>AVERAGEIFS(TBLData3[Total Load],TBLData3[[Athlete ]],TBLData3[[#This Row],[Athlete ]],TBLData3[Date],"&lt;="&amp;TBLData3[[#This Row],[Date]],TBLData3[Date],"&gt;"&amp;TBLData3[[#This Row],[Date]]-7)</f>
        <v>160.34285714285716</v>
      </c>
      <c r="T155" s="94">
        <f t="array" ref="T155">IFERROR(_xlfn.STDEV.S(IF(TBLData3[[Athlete ]]=TBLData3[[#This Row],[Athlete ]],IF(TBLData3[Date]&lt;=TBLData3[[#This Row],[Date]],IF(TBLData3[Date]&gt;TBLData3[[#This Row],[Date]]-7,TBLData3[Total Load])))),"")</f>
        <v>424.22732450555668</v>
      </c>
      <c r="U155" s="95">
        <f>IFERROR(TBLData3[[#This Row],[7 Day avg Load]]/TBLData3[[#This Row],[7 Day SD]],"")</f>
        <v>0.3779644730092272</v>
      </c>
      <c r="V155" s="95">
        <f>IFERROR(TBLData3[[#This Row],[7 Day Rolling Average]]*TBLData3[[#This Row],[Monotony]],"")</f>
        <v>60.603903500793805</v>
      </c>
      <c r="W155" s="88"/>
      <c r="X155" s="88"/>
    </row>
    <row r="156" spans="1:24" x14ac:dyDescent="0.25">
      <c r="A156" s="58" t="str">
        <f t="shared" si="9"/>
        <v>Week 2</v>
      </c>
      <c r="B156" s="59">
        <v>43017</v>
      </c>
      <c r="C156" s="59" t="str">
        <f t="shared" si="10"/>
        <v>Mon</v>
      </c>
      <c r="D156" s="68" t="s">
        <v>215</v>
      </c>
      <c r="E156" s="61">
        <f>tblTL[[#This Row],[Total]]</f>
        <v>0</v>
      </c>
      <c r="F156" s="65">
        <f>AVERAGEIFS(TBLData3[Total Load],TBLData3[[Athlete ]],TBLData3[[#This Row],[Athlete ]],TBLData3[Date],"&lt;="&amp;TBLData3[[#This Row],[Date]],TBLData3[Date],"&gt;"&amp;TBLData3[[#This Row],[Date]]-7)</f>
        <v>160</v>
      </c>
      <c r="G156" s="65">
        <f>IFERROR(AVERAGEIFS(TBLData3[Total Load],TBLData3[[Athlete ]],TBLData3[[#This Row],[Athlete ]],TBLData3[Date],"&lt;="&amp;TBLData3[[#This Row],[Date]],TBLData3[Date],"&gt;"&amp;TBLData3[[#This Row],[Date]]-28),"")</f>
        <v>140</v>
      </c>
      <c r="H156" s="25">
        <f>SUMIFS(TBLData3[Total Load],TBLData3[[Athlete ]],TBLData3[[#This Row],[Athlete ]],TBLData3[Date],"&lt;="&amp;TBLData3[[#This Row],[Date]],TBLData3[Date],"&gt;"&amp;TBLData3[[#This Row],[Date]]-7)</f>
        <v>1120</v>
      </c>
      <c r="I156" s="25">
        <f>IFERROR(SUMIFS(TBLData3[Total Load],TBLData3[[Athlete ]],TBLData3[[#This Row],[Athlete ]],TBLData3[Date],"&lt;="&amp;TBLData3[[#This Row],[Date]]-7,TBLData3[Date],"&gt;"&amp;TBLData3[[#This Row],[Date]]-14),"")</f>
        <v>0</v>
      </c>
      <c r="J156" s="25">
        <f>IFERROR(SUMIFS(TBLData3[Total Load],TBLData3[[Athlete ]],TBLData3[[#This Row],[Athlete ]],TBLData3[Date],"&lt;="&amp;TBLData3[[#This Row],[Date]]-14,TBLData3[Date],"&gt;"&amp;TBLData3[[#This Row],[Date]]-21),"")</f>
        <v>0</v>
      </c>
      <c r="K156" s="25">
        <f>IFERROR(SUMIFS(TBLData3[Total Load],TBLData3[[Athlete ]],TBLData3[[#This Row],[Athlete ]],TBLData3[Date],"&lt;="&amp;TBLData3[[#This Row],[Date]]-21,TBLData3[Date],"&gt;"&amp;TBLData3[[#This Row],[Date]]-28),"")</f>
        <v>0</v>
      </c>
      <c r="L156" s="25">
        <f>IFERROR(SUMIFS(TBLData3[Total Load],TBLData3[[Athlete ]],TBLData3[[#This Row],[Athlete ]],TBLData3[Date],"&lt;="&amp;TBLData3[[#This Row],[Date]]-28,TBLData3[Date],"&gt;"&amp;TBLData3[[#This Row],[Date]]-35),"")</f>
        <v>0</v>
      </c>
      <c r="M156" s="25">
        <f>IFERROR(AVERAGE(TBLData3[[#This Row],[Week -1 TL]:[Week -4 TL]]),"")</f>
        <v>0</v>
      </c>
      <c r="N156" s="93">
        <f>IFERROR(TBLData3[[#This Row],[7 Day Rolling Average]]/TBLData3[[#This Row],[28 Day Rolling Average]],"")</f>
        <v>1.1428571428571428</v>
      </c>
      <c r="O156" s="93" t="str">
        <f>IFERROR(TBLData3[[#This Row],[Week 0 TL]]/TBLData3[[#This Row],[Week -1 TL]],"")</f>
        <v/>
      </c>
      <c r="P156" s="26">
        <f t="shared" si="11"/>
        <v>88.59375</v>
      </c>
      <c r="Q156" s="27">
        <f t="shared" si="12"/>
        <v>58.038086506026538</v>
      </c>
      <c r="R156" s="94">
        <f>IFERROR(TBLData3[[#This Row],[7 Day EWMA]]/TBLData3[[#This Row],[28 Day EWMA]],"")</f>
        <v>1.5264760665533077</v>
      </c>
      <c r="S156" s="94">
        <f>AVERAGEIFS(TBLData3[Total Load],TBLData3[[Athlete ]],TBLData3[[#This Row],[Athlete ]],TBLData3[Date],"&lt;="&amp;TBLData3[[#This Row],[Date]],TBLData3[Date],"&gt;"&amp;TBLData3[[#This Row],[Date]]-7)</f>
        <v>160</v>
      </c>
      <c r="T156" s="94">
        <f t="array" ref="T156">IFERROR(_xlfn.STDEV.S(IF(TBLData3[[Athlete ]]=TBLData3[[#This Row],[Athlete ]],IF(TBLData3[Date]&lt;=TBLData3[[#This Row],[Date]],IF(TBLData3[Date]&gt;TBLData3[[#This Row],[Date]]-7,TBLData3[Total Load])))),"")</f>
        <v>423.32020977033449</v>
      </c>
      <c r="U156" s="95">
        <f>IFERROR(TBLData3[[#This Row],[7 Day avg Load]]/TBLData3[[#This Row],[7 Day SD]],"")</f>
        <v>0.37796447300922725</v>
      </c>
      <c r="V156" s="95">
        <f>IFERROR(TBLData3[[#This Row],[7 Day Rolling Average]]*TBLData3[[#This Row],[Monotony]],"")</f>
        <v>60.474315681476362</v>
      </c>
      <c r="W156" s="88"/>
      <c r="X156" s="88"/>
    </row>
    <row r="157" spans="1:24" x14ac:dyDescent="0.25">
      <c r="A157" s="58" t="str">
        <f t="shared" si="9"/>
        <v>Week 2</v>
      </c>
      <c r="B157" s="63">
        <v>43017</v>
      </c>
      <c r="C157" s="63" t="str">
        <f t="shared" si="10"/>
        <v>Mon</v>
      </c>
      <c r="D157" s="64" t="s">
        <v>190</v>
      </c>
      <c r="E157" s="61">
        <f>tblTL[[#This Row],[Total]]</f>
        <v>0</v>
      </c>
      <c r="F157" s="65">
        <f>AVERAGEIFS(TBLData3[Total Load],TBLData3[[Athlete ]],TBLData3[[#This Row],[Athlete ]],TBLData3[Date],"&lt;="&amp;TBLData3[[#This Row],[Date]],TBLData3[Date],"&gt;"&amp;TBLData3[[#This Row],[Date]]-7)</f>
        <v>206.42857142857142</v>
      </c>
      <c r="G157" s="65">
        <f>IFERROR(AVERAGEIFS(TBLData3[Total Load],TBLData3[[Athlete ]],TBLData3[[#This Row],[Athlete ]],TBLData3[Date],"&lt;="&amp;TBLData3[[#This Row],[Date]],TBLData3[Date],"&gt;"&amp;TBLData3[[#This Row],[Date]]-28),"")</f>
        <v>180.625</v>
      </c>
      <c r="H157" s="25">
        <f>SUMIFS(TBLData3[Total Load],TBLData3[[Athlete ]],TBLData3[[#This Row],[Athlete ]],TBLData3[Date],"&lt;="&amp;TBLData3[[#This Row],[Date]],TBLData3[Date],"&gt;"&amp;TBLData3[[#This Row],[Date]]-7)</f>
        <v>1445</v>
      </c>
      <c r="I157" s="25">
        <f>IFERROR(SUMIFS(TBLData3[Total Load],TBLData3[[Athlete ]],TBLData3[[#This Row],[Athlete ]],TBLData3[Date],"&lt;="&amp;TBLData3[[#This Row],[Date]]-7,TBLData3[Date],"&gt;"&amp;TBLData3[[#This Row],[Date]]-14),"")</f>
        <v>0</v>
      </c>
      <c r="J157" s="25">
        <f>IFERROR(SUMIFS(TBLData3[Total Load],TBLData3[[Athlete ]],TBLData3[[#This Row],[Athlete ]],TBLData3[Date],"&lt;="&amp;TBLData3[[#This Row],[Date]]-14,TBLData3[Date],"&gt;"&amp;TBLData3[[#This Row],[Date]]-21),"")</f>
        <v>0</v>
      </c>
      <c r="K157" s="25">
        <f>IFERROR(SUMIFS(TBLData3[Total Load],TBLData3[[Athlete ]],TBLData3[[#This Row],[Athlete ]],TBLData3[Date],"&lt;="&amp;TBLData3[[#This Row],[Date]]-21,TBLData3[Date],"&gt;"&amp;TBLData3[[#This Row],[Date]]-28),"")</f>
        <v>0</v>
      </c>
      <c r="L157" s="25">
        <f>IFERROR(SUMIFS(TBLData3[Total Load],TBLData3[[Athlete ]],TBLData3[[#This Row],[Athlete ]],TBLData3[Date],"&lt;="&amp;TBLData3[[#This Row],[Date]]-28,TBLData3[Date],"&gt;"&amp;TBLData3[[#This Row],[Date]]-35),"")</f>
        <v>0</v>
      </c>
      <c r="M157" s="25">
        <f>IFERROR(AVERAGE(TBLData3[[#This Row],[Week -1 TL]:[Week -4 TL]]),"")</f>
        <v>0</v>
      </c>
      <c r="N157" s="93">
        <f>IFERROR(TBLData3[[#This Row],[7 Day Rolling Average]]/TBLData3[[#This Row],[28 Day Rolling Average]],"")</f>
        <v>1.1428571428571428</v>
      </c>
      <c r="O157" s="94" t="str">
        <f>IFERROR(TBLData3[[#This Row],[Week 0 TL]]/TBLData3[[#This Row],[Week -1 TL]],"")</f>
        <v/>
      </c>
      <c r="P157" s="26">
        <f t="shared" si="11"/>
        <v>100.97808837890625</v>
      </c>
      <c r="Q157" s="27">
        <f t="shared" si="12"/>
        <v>72.222579567135597</v>
      </c>
      <c r="R157" s="94">
        <f>IFERROR(TBLData3[[#This Row],[7 Day EWMA]]/TBLData3[[#This Row],[28 Day EWMA]],"")</f>
        <v>1.3981512289385971</v>
      </c>
      <c r="S157" s="94">
        <f>AVERAGEIFS(TBLData3[Total Load],TBLData3[[Athlete ]],TBLData3[[#This Row],[Athlete ]],TBLData3[Date],"&lt;="&amp;TBLData3[[#This Row],[Date]],TBLData3[Date],"&gt;"&amp;TBLData3[[#This Row],[Date]]-7)</f>
        <v>206.42857142857142</v>
      </c>
      <c r="T157" s="94">
        <f t="array" ref="T157">IFERROR(_xlfn.STDEV.S(IF(TBLData3[[Athlete ]]=TBLData3[[#This Row],[Athlete ]],IF(TBLData3[Date]&lt;=TBLData3[[#This Row],[Date]],IF(TBLData3[Date]&gt;TBLData3[[#This Row],[Date]]-7,TBLData3[Total Load])))),"")</f>
        <v>402.81006986041496</v>
      </c>
      <c r="U157" s="95">
        <f>IFERROR(TBLData3[[#This Row],[7 Day avg Load]]/TBLData3[[#This Row],[7 Day SD]],"")</f>
        <v>0.5124712286862757</v>
      </c>
      <c r="V157" s="95">
        <f>IFERROR(TBLData3[[#This Row],[7 Day Rolling Average]]*TBLData3[[#This Row],[Monotony]],"")</f>
        <v>105.78870363595261</v>
      </c>
      <c r="W157" s="88"/>
      <c r="X157" s="88"/>
    </row>
    <row r="158" spans="1:24" x14ac:dyDescent="0.25">
      <c r="A158" s="58" t="str">
        <f t="shared" si="9"/>
        <v>Week 2</v>
      </c>
      <c r="B158" s="63">
        <v>43017</v>
      </c>
      <c r="C158" s="63" t="str">
        <f t="shared" si="10"/>
        <v>Mon</v>
      </c>
      <c r="D158" s="66" t="s">
        <v>191</v>
      </c>
      <c r="E158" s="61">
        <f>tblTL[[#This Row],[Total]]</f>
        <v>0</v>
      </c>
      <c r="F158" s="65">
        <f>AVERAGEIFS(TBLData3[Total Load],TBLData3[[Athlete ]],TBLData3[[#This Row],[Athlete ]],TBLData3[Date],"&lt;="&amp;TBLData3[[#This Row],[Date]],TBLData3[Date],"&gt;"&amp;TBLData3[[#This Row],[Date]]-7)</f>
        <v>0</v>
      </c>
      <c r="G158" s="65">
        <f>IFERROR(AVERAGEIFS(TBLData3[Total Load],TBLData3[[Athlete ]],TBLData3[[#This Row],[Athlete ]],TBLData3[Date],"&lt;="&amp;TBLData3[[#This Row],[Date]],TBLData3[Date],"&gt;"&amp;TBLData3[[#This Row],[Date]]-28),"")</f>
        <v>0</v>
      </c>
      <c r="H158" s="25">
        <f>SUMIFS(TBLData3[Total Load],TBLData3[[Athlete ]],TBLData3[[#This Row],[Athlete ]],TBLData3[Date],"&lt;="&amp;TBLData3[[#This Row],[Date]],TBLData3[Date],"&gt;"&amp;TBLData3[[#This Row],[Date]]-7)</f>
        <v>0</v>
      </c>
      <c r="I158" s="25">
        <f>IFERROR(SUMIFS(TBLData3[Total Load],TBLData3[[Athlete ]],TBLData3[[#This Row],[Athlete ]],TBLData3[Date],"&lt;="&amp;TBLData3[[#This Row],[Date]]-7,TBLData3[Date],"&gt;"&amp;TBLData3[[#This Row],[Date]]-14),"")</f>
        <v>0</v>
      </c>
      <c r="J158" s="25">
        <f>IFERROR(SUMIFS(TBLData3[Total Load],TBLData3[[Athlete ]],TBLData3[[#This Row],[Athlete ]],TBLData3[Date],"&lt;="&amp;TBLData3[[#This Row],[Date]]-14,TBLData3[Date],"&gt;"&amp;TBLData3[[#This Row],[Date]]-21),"")</f>
        <v>0</v>
      </c>
      <c r="K158" s="25">
        <f>IFERROR(SUMIFS(TBLData3[Total Load],TBLData3[[Athlete ]],TBLData3[[#This Row],[Athlete ]],TBLData3[Date],"&lt;="&amp;TBLData3[[#This Row],[Date]]-21,TBLData3[Date],"&gt;"&amp;TBLData3[[#This Row],[Date]]-28),"")</f>
        <v>0</v>
      </c>
      <c r="L158" s="25">
        <f>IFERROR(SUMIFS(TBLData3[Total Load],TBLData3[[Athlete ]],TBLData3[[#This Row],[Athlete ]],TBLData3[Date],"&lt;="&amp;TBLData3[[#This Row],[Date]]-28,TBLData3[Date],"&gt;"&amp;TBLData3[[#This Row],[Date]]-35),"")</f>
        <v>0</v>
      </c>
      <c r="M158" s="25">
        <f>IFERROR(AVERAGE(TBLData3[[#This Row],[Week -1 TL]:[Week -4 TL]]),"")</f>
        <v>0</v>
      </c>
      <c r="N158" s="93" t="str">
        <f>IFERROR(TBLData3[[#This Row],[7 Day Rolling Average]]/TBLData3[[#This Row],[28 Day Rolling Average]],"")</f>
        <v/>
      </c>
      <c r="O158" s="94" t="str">
        <f>IFERROR(TBLData3[[#This Row],[Week 0 TL]]/TBLData3[[#This Row],[Week -1 TL]],"")</f>
        <v/>
      </c>
      <c r="P158" s="26">
        <f t="shared" si="11"/>
        <v>0</v>
      </c>
      <c r="Q158" s="27">
        <f t="shared" si="12"/>
        <v>0</v>
      </c>
      <c r="R158" s="94" t="str">
        <f>IFERROR(TBLData3[[#This Row],[7 Day EWMA]]/TBLData3[[#This Row],[28 Day EWMA]],"")</f>
        <v/>
      </c>
      <c r="S158" s="94">
        <f>AVERAGEIFS(TBLData3[Total Load],TBLData3[[Athlete ]],TBLData3[[#This Row],[Athlete ]],TBLData3[Date],"&lt;="&amp;TBLData3[[#This Row],[Date]],TBLData3[Date],"&gt;"&amp;TBLData3[[#This Row],[Date]]-7)</f>
        <v>0</v>
      </c>
      <c r="T158" s="94">
        <f t="array" ref="T158">IFERROR(_xlfn.STDEV.S(IF(TBLData3[[Athlete ]]=TBLData3[[#This Row],[Athlete ]],IF(TBLData3[Date]&lt;=TBLData3[[#This Row],[Date]],IF(TBLData3[Date]&gt;TBLData3[[#This Row],[Date]]-7,TBLData3[Total Load])))),"")</f>
        <v>0</v>
      </c>
      <c r="U158" s="95" t="str">
        <f>IFERROR(TBLData3[[#This Row],[7 Day avg Load]]/TBLData3[[#This Row],[7 Day SD]],"")</f>
        <v/>
      </c>
      <c r="V158" s="95" t="str">
        <f>IFERROR(TBLData3[[#This Row],[7 Day Rolling Average]]*TBLData3[[#This Row],[Monotony]],"")</f>
        <v/>
      </c>
      <c r="W158" s="88"/>
      <c r="X158" s="88"/>
    </row>
    <row r="159" spans="1:24" x14ac:dyDescent="0.25">
      <c r="A159" s="58" t="str">
        <f t="shared" si="9"/>
        <v>Week 2</v>
      </c>
      <c r="B159" s="63">
        <v>43017</v>
      </c>
      <c r="C159" s="63" t="str">
        <f t="shared" si="10"/>
        <v>Mon</v>
      </c>
      <c r="D159" s="66" t="s">
        <v>192</v>
      </c>
      <c r="E159" s="61">
        <f>tblTL[[#This Row],[Total]]</f>
        <v>0</v>
      </c>
      <c r="F159" s="65">
        <f>AVERAGEIFS(TBLData3[Total Load],TBLData3[[Athlete ]],TBLData3[[#This Row],[Athlete ]],TBLData3[Date],"&lt;="&amp;TBLData3[[#This Row],[Date]],TBLData3[Date],"&gt;"&amp;TBLData3[[#This Row],[Date]]-7)</f>
        <v>215.71428571428572</v>
      </c>
      <c r="G159" s="65">
        <f>IFERROR(AVERAGEIFS(TBLData3[Total Load],TBLData3[[Athlete ]],TBLData3[[#This Row],[Athlete ]],TBLData3[Date],"&lt;="&amp;TBLData3[[#This Row],[Date]],TBLData3[Date],"&gt;"&amp;TBLData3[[#This Row],[Date]]-28),"")</f>
        <v>188.75</v>
      </c>
      <c r="H159" s="25">
        <f>SUMIFS(TBLData3[Total Load],TBLData3[[Athlete ]],TBLData3[[#This Row],[Athlete ]],TBLData3[Date],"&lt;="&amp;TBLData3[[#This Row],[Date]],TBLData3[Date],"&gt;"&amp;TBLData3[[#This Row],[Date]]-7)</f>
        <v>1510</v>
      </c>
      <c r="I159" s="25">
        <f>IFERROR(SUMIFS(TBLData3[Total Load],TBLData3[[Athlete ]],TBLData3[[#This Row],[Athlete ]],TBLData3[Date],"&lt;="&amp;TBLData3[[#This Row],[Date]]-7,TBLData3[Date],"&gt;"&amp;TBLData3[[#This Row],[Date]]-14),"")</f>
        <v>0</v>
      </c>
      <c r="J159" s="25">
        <f>IFERROR(SUMIFS(TBLData3[Total Load],TBLData3[[Athlete ]],TBLData3[[#This Row],[Athlete ]],TBLData3[Date],"&lt;="&amp;TBLData3[[#This Row],[Date]]-14,TBLData3[Date],"&gt;"&amp;TBLData3[[#This Row],[Date]]-21),"")</f>
        <v>0</v>
      </c>
      <c r="K159" s="25">
        <f>IFERROR(SUMIFS(TBLData3[Total Load],TBLData3[[Athlete ]],TBLData3[[#This Row],[Athlete ]],TBLData3[Date],"&lt;="&amp;TBLData3[[#This Row],[Date]]-21,TBLData3[Date],"&gt;"&amp;TBLData3[[#This Row],[Date]]-28),"")</f>
        <v>0</v>
      </c>
      <c r="L159" s="25">
        <f>IFERROR(SUMIFS(TBLData3[Total Load],TBLData3[[Athlete ]],TBLData3[[#This Row],[Athlete ]],TBLData3[Date],"&lt;="&amp;TBLData3[[#This Row],[Date]]-28,TBLData3[Date],"&gt;"&amp;TBLData3[[#This Row],[Date]]-35),"")</f>
        <v>0</v>
      </c>
      <c r="M159" s="25">
        <f>IFERROR(AVERAGE(TBLData3[[#This Row],[Week -1 TL]:[Week -4 TL]]),"")</f>
        <v>0</v>
      </c>
      <c r="N159" s="93">
        <f>IFERROR(TBLData3[[#This Row],[7 Day Rolling Average]]/TBLData3[[#This Row],[28 Day Rolling Average]],"")</f>
        <v>1.1428571428571428</v>
      </c>
      <c r="O159" s="94" t="str">
        <f>IFERROR(TBLData3[[#This Row],[Week 0 TL]]/TBLData3[[#This Row],[Week -1 TL]],"")</f>
        <v/>
      </c>
      <c r="P159" s="26">
        <f t="shared" si="11"/>
        <v>105.9466552734375</v>
      </c>
      <c r="Q159" s="27">
        <f t="shared" si="12"/>
        <v>75.55635597108558</v>
      </c>
      <c r="R159" s="94">
        <f>IFERROR(TBLData3[[#This Row],[7 Day EWMA]]/TBLData3[[#This Row],[28 Day EWMA]],"")</f>
        <v>1.4022202885748207</v>
      </c>
      <c r="S159" s="94">
        <f>AVERAGEIFS(TBLData3[Total Load],TBLData3[[Athlete ]],TBLData3[[#This Row],[Athlete ]],TBLData3[Date],"&lt;="&amp;TBLData3[[#This Row],[Date]],TBLData3[Date],"&gt;"&amp;TBLData3[[#This Row],[Date]]-7)</f>
        <v>215.71428571428572</v>
      </c>
      <c r="T159" s="94">
        <f t="array" ref="T159">IFERROR(_xlfn.STDEV.S(IF(TBLData3[[Athlete ]]=TBLData3[[#This Row],[Athlete ]],IF(TBLData3[Date]&lt;=TBLData3[[#This Row],[Date]],IF(TBLData3[Date]&gt;TBLData3[[#This Row],[Date]]-7,TBLData3[Total Load])))),"")</f>
        <v>424.41556454561305</v>
      </c>
      <c r="U159" s="95">
        <f>IFERROR(TBLData3[[#This Row],[7 Day avg Load]]/TBLData3[[#This Row],[7 Day SD]],"")</f>
        <v>0.50826195769995697</v>
      </c>
      <c r="V159" s="95">
        <f>IFERROR(TBLData3[[#This Row],[7 Day Rolling Average]]*TBLData3[[#This Row],[Monotony]],"")</f>
        <v>109.63936516099072</v>
      </c>
      <c r="W159" s="88"/>
      <c r="X159" s="88"/>
    </row>
    <row r="160" spans="1:24" x14ac:dyDescent="0.25">
      <c r="A160" s="58" t="str">
        <f t="shared" si="9"/>
        <v>Week 2</v>
      </c>
      <c r="B160" s="63">
        <v>43017</v>
      </c>
      <c r="C160" s="63" t="str">
        <f t="shared" si="10"/>
        <v>Mon</v>
      </c>
      <c r="D160" s="67" t="s">
        <v>193</v>
      </c>
      <c r="E160" s="61">
        <f>tblTL[[#This Row],[Total]]</f>
        <v>0</v>
      </c>
      <c r="F160" s="65">
        <f>AVERAGEIFS(TBLData3[Total Load],TBLData3[[Athlete ]],TBLData3[[#This Row],[Athlete ]],TBLData3[Date],"&lt;="&amp;TBLData3[[#This Row],[Date]],TBLData3[Date],"&gt;"&amp;TBLData3[[#This Row],[Date]]-7)</f>
        <v>123.57142857142857</v>
      </c>
      <c r="G160" s="65">
        <f>IFERROR(AVERAGEIFS(TBLData3[Total Load],TBLData3[[Athlete ]],TBLData3[[#This Row],[Athlete ]],TBLData3[Date],"&lt;="&amp;TBLData3[[#This Row],[Date]],TBLData3[Date],"&gt;"&amp;TBLData3[[#This Row],[Date]]-28),"")</f>
        <v>108.125</v>
      </c>
      <c r="H160" s="25">
        <f>SUMIFS(TBLData3[Total Load],TBLData3[[Athlete ]],TBLData3[[#This Row],[Athlete ]],TBLData3[Date],"&lt;="&amp;TBLData3[[#This Row],[Date]],TBLData3[Date],"&gt;"&amp;TBLData3[[#This Row],[Date]]-7)</f>
        <v>865</v>
      </c>
      <c r="I160" s="25">
        <f>IFERROR(SUMIFS(TBLData3[Total Load],TBLData3[[Athlete ]],TBLData3[[#This Row],[Athlete ]],TBLData3[Date],"&lt;="&amp;TBLData3[[#This Row],[Date]]-7,TBLData3[Date],"&gt;"&amp;TBLData3[[#This Row],[Date]]-14),"")</f>
        <v>0</v>
      </c>
      <c r="J160" s="25">
        <f>IFERROR(SUMIFS(TBLData3[Total Load],TBLData3[[Athlete ]],TBLData3[[#This Row],[Athlete ]],TBLData3[Date],"&lt;="&amp;TBLData3[[#This Row],[Date]]-14,TBLData3[Date],"&gt;"&amp;TBLData3[[#This Row],[Date]]-21),"")</f>
        <v>0</v>
      </c>
      <c r="K160" s="25">
        <f>IFERROR(SUMIFS(TBLData3[Total Load],TBLData3[[Athlete ]],TBLData3[[#This Row],[Athlete ]],TBLData3[Date],"&lt;="&amp;TBLData3[[#This Row],[Date]]-21,TBLData3[Date],"&gt;"&amp;TBLData3[[#This Row],[Date]]-28),"")</f>
        <v>0</v>
      </c>
      <c r="L160" s="25">
        <f>IFERROR(SUMIFS(TBLData3[Total Load],TBLData3[[Athlete ]],TBLData3[[#This Row],[Athlete ]],TBLData3[Date],"&lt;="&amp;TBLData3[[#This Row],[Date]]-28,TBLData3[Date],"&gt;"&amp;TBLData3[[#This Row],[Date]]-35),"")</f>
        <v>0</v>
      </c>
      <c r="M160" s="25">
        <f>IFERROR(AVERAGE(TBLData3[[#This Row],[Week -1 TL]:[Week -4 TL]]),"")</f>
        <v>0</v>
      </c>
      <c r="N160" s="93">
        <f>IFERROR(TBLData3[[#This Row],[7 Day Rolling Average]]/TBLData3[[#This Row],[28 Day Rolling Average]],"")</f>
        <v>1.1428571428571428</v>
      </c>
      <c r="O160" s="94" t="str">
        <f>IFERROR(TBLData3[[#This Row],[Week 0 TL]]/TBLData3[[#This Row],[Week -1 TL]],"")</f>
        <v/>
      </c>
      <c r="P160" s="26">
        <f t="shared" si="11"/>
        <v>55.09918212890625</v>
      </c>
      <c r="Q160" s="27">
        <f t="shared" si="12"/>
        <v>42.167141912228999</v>
      </c>
      <c r="R160" s="94">
        <f>IFERROR(TBLData3[[#This Row],[7 Day EWMA]]/TBLData3[[#This Row],[28 Day EWMA]],"")</f>
        <v>1.306685244250021</v>
      </c>
      <c r="S160" s="94">
        <f>AVERAGEIFS(TBLData3[Total Load],TBLData3[[Athlete ]],TBLData3[[#This Row],[Athlete ]],TBLData3[Date],"&lt;="&amp;TBLData3[[#This Row],[Date]],TBLData3[Date],"&gt;"&amp;TBLData3[[#This Row],[Date]]-7)</f>
        <v>123.57142857142857</v>
      </c>
      <c r="T160" s="94">
        <f t="array" ref="T160">IFERROR(_xlfn.STDEV.S(IF(TBLData3[[Athlete ]]=TBLData3[[#This Row],[Athlete ]],IF(TBLData3[Date]&lt;=TBLData3[[#This Row],[Date]],IF(TBLData3[Date]&gt;TBLData3[[#This Row],[Date]]-7,TBLData3[Total Load])))),"")</f>
        <v>212.8127949966489</v>
      </c>
      <c r="U160" s="95">
        <f>IFERROR(TBLData3[[#This Row],[7 Day avg Load]]/TBLData3[[#This Row],[7 Day SD]],"")</f>
        <v>0.5806578902991919</v>
      </c>
      <c r="V160" s="95">
        <f>IFERROR(TBLData3[[#This Row],[7 Day Rolling Average]]*TBLData3[[#This Row],[Monotony]],"")</f>
        <v>71.752725015542993</v>
      </c>
      <c r="W160" s="88"/>
      <c r="X160" s="88"/>
    </row>
    <row r="161" spans="1:24" x14ac:dyDescent="0.25">
      <c r="A161" s="58" t="str">
        <f t="shared" si="9"/>
        <v>Week 2</v>
      </c>
      <c r="B161" s="63">
        <v>43017</v>
      </c>
      <c r="C161" s="63" t="str">
        <f t="shared" si="10"/>
        <v>Mon</v>
      </c>
      <c r="D161" s="67" t="s">
        <v>194</v>
      </c>
      <c r="E161" s="61">
        <f>tblTL[[#This Row],[Total]]</f>
        <v>0</v>
      </c>
      <c r="F161" s="65">
        <f>AVERAGEIFS(TBLData3[Total Load],TBLData3[[Athlete ]],TBLData3[[#This Row],[Athlete ]],TBLData3[Date],"&lt;="&amp;TBLData3[[#This Row],[Date]],TBLData3[Date],"&gt;"&amp;TBLData3[[#This Row],[Date]]-7)</f>
        <v>232.14285714285714</v>
      </c>
      <c r="G161" s="65">
        <f>IFERROR(AVERAGEIFS(TBLData3[Total Load],TBLData3[[Athlete ]],TBLData3[[#This Row],[Athlete ]],TBLData3[Date],"&lt;="&amp;TBLData3[[#This Row],[Date]],TBLData3[Date],"&gt;"&amp;TBLData3[[#This Row],[Date]]-28),"")</f>
        <v>203.125</v>
      </c>
      <c r="H161" s="25">
        <f>SUMIFS(TBLData3[Total Load],TBLData3[[Athlete ]],TBLData3[[#This Row],[Athlete ]],TBLData3[Date],"&lt;="&amp;TBLData3[[#This Row],[Date]],TBLData3[Date],"&gt;"&amp;TBLData3[[#This Row],[Date]]-7)</f>
        <v>1625</v>
      </c>
      <c r="I161" s="25">
        <f>IFERROR(SUMIFS(TBLData3[Total Load],TBLData3[[Athlete ]],TBLData3[[#This Row],[Athlete ]],TBLData3[Date],"&lt;="&amp;TBLData3[[#This Row],[Date]]-7,TBLData3[Date],"&gt;"&amp;TBLData3[[#This Row],[Date]]-14),"")</f>
        <v>0</v>
      </c>
      <c r="J161" s="25">
        <f>IFERROR(SUMIFS(TBLData3[Total Load],TBLData3[[Athlete ]],TBLData3[[#This Row],[Athlete ]],TBLData3[Date],"&lt;="&amp;TBLData3[[#This Row],[Date]]-14,TBLData3[Date],"&gt;"&amp;TBLData3[[#This Row],[Date]]-21),"")</f>
        <v>0</v>
      </c>
      <c r="K161" s="25">
        <f>IFERROR(SUMIFS(TBLData3[Total Load],TBLData3[[Athlete ]],TBLData3[[#This Row],[Athlete ]],TBLData3[Date],"&lt;="&amp;TBLData3[[#This Row],[Date]]-21,TBLData3[Date],"&gt;"&amp;TBLData3[[#This Row],[Date]]-28),"")</f>
        <v>0</v>
      </c>
      <c r="L161" s="25">
        <f>IFERROR(SUMIFS(TBLData3[Total Load],TBLData3[[Athlete ]],TBLData3[[#This Row],[Athlete ]],TBLData3[Date],"&lt;="&amp;TBLData3[[#This Row],[Date]]-28,TBLData3[Date],"&gt;"&amp;TBLData3[[#This Row],[Date]]-35),"")</f>
        <v>0</v>
      </c>
      <c r="M161" s="25">
        <f>IFERROR(AVERAGE(TBLData3[[#This Row],[Week -1 TL]:[Week -4 TL]]),"")</f>
        <v>0</v>
      </c>
      <c r="N161" s="93">
        <f>IFERROR(TBLData3[[#This Row],[7 Day Rolling Average]]/TBLData3[[#This Row],[28 Day Rolling Average]],"")</f>
        <v>1.1428571428571428</v>
      </c>
      <c r="O161" s="94" t="str">
        <f>IFERROR(TBLData3[[#This Row],[Week 0 TL]]/TBLData3[[#This Row],[Week -1 TL]],"")</f>
        <v/>
      </c>
      <c r="P161" s="26">
        <f t="shared" si="11"/>
        <v>108.29498291015625</v>
      </c>
      <c r="Q161" s="27">
        <f t="shared" si="12"/>
        <v>80.169913096041768</v>
      </c>
      <c r="R161" s="94">
        <f>IFERROR(TBLData3[[#This Row],[7 Day EWMA]]/TBLData3[[#This Row],[28 Day EWMA]],"")</f>
        <v>1.3508182649570952</v>
      </c>
      <c r="S161" s="94">
        <f>AVERAGEIFS(TBLData3[Total Load],TBLData3[[Athlete ]],TBLData3[[#This Row],[Athlete ]],TBLData3[Date],"&lt;="&amp;TBLData3[[#This Row],[Date]],TBLData3[Date],"&gt;"&amp;TBLData3[[#This Row],[Date]]-7)</f>
        <v>232.14285714285714</v>
      </c>
      <c r="T161" s="94">
        <f t="array" ref="T161">IFERROR(_xlfn.STDEV.S(IF(TBLData3[[Athlete ]]=TBLData3[[#This Row],[Athlete ]],IF(TBLData3[Date]&lt;=TBLData3[[#This Row],[Date]],IF(TBLData3[Date]&gt;TBLData3[[#This Row],[Date]]-7,TBLData3[Total Load])))),"")</f>
        <v>417.65074267519611</v>
      </c>
      <c r="U161" s="95">
        <f>IFERROR(TBLData3[[#This Row],[7 Day avg Load]]/TBLData3[[#This Row],[7 Day SD]],"")</f>
        <v>0.55583010736651062</v>
      </c>
      <c r="V161" s="95">
        <f>IFERROR(TBLData3[[#This Row],[7 Day Rolling Average]]*TBLData3[[#This Row],[Monotony]],"")</f>
        <v>129.03198921008283</v>
      </c>
      <c r="W161" s="88"/>
      <c r="X161" s="88"/>
    </row>
    <row r="162" spans="1:24" x14ac:dyDescent="0.25">
      <c r="A162" s="58" t="str">
        <f t="shared" si="9"/>
        <v>Week 2</v>
      </c>
      <c r="B162" s="63">
        <v>43017</v>
      </c>
      <c r="C162" s="63" t="str">
        <f t="shared" si="10"/>
        <v>Mon</v>
      </c>
      <c r="D162" s="67" t="s">
        <v>213</v>
      </c>
      <c r="E162" s="61">
        <f>tblTL[[#This Row],[Total]]</f>
        <v>0</v>
      </c>
      <c r="F162" s="65">
        <f>AVERAGEIFS(TBLData3[Total Load],TBLData3[[Athlete ]],TBLData3[[#This Row],[Athlete ]],TBLData3[Date],"&lt;="&amp;TBLData3[[#This Row],[Date]],TBLData3[Date],"&gt;"&amp;TBLData3[[#This Row],[Date]]-7)</f>
        <v>0</v>
      </c>
      <c r="G162" s="65">
        <f>IFERROR(AVERAGEIFS(TBLData3[Total Load],TBLData3[[Athlete ]],TBLData3[[#This Row],[Athlete ]],TBLData3[Date],"&lt;="&amp;TBLData3[[#This Row],[Date]],TBLData3[Date],"&gt;"&amp;TBLData3[[#This Row],[Date]]-28),"")</f>
        <v>0</v>
      </c>
      <c r="H162" s="25">
        <f>SUMIFS(TBLData3[Total Load],TBLData3[[Athlete ]],TBLData3[[#This Row],[Athlete ]],TBLData3[Date],"&lt;="&amp;TBLData3[[#This Row],[Date]],TBLData3[Date],"&gt;"&amp;TBLData3[[#This Row],[Date]]-7)</f>
        <v>0</v>
      </c>
      <c r="I162" s="25">
        <f>IFERROR(SUMIFS(TBLData3[Total Load],TBLData3[[Athlete ]],TBLData3[[#This Row],[Athlete ]],TBLData3[Date],"&lt;="&amp;TBLData3[[#This Row],[Date]]-7,TBLData3[Date],"&gt;"&amp;TBLData3[[#This Row],[Date]]-14),"")</f>
        <v>0</v>
      </c>
      <c r="J162" s="25">
        <f>IFERROR(SUMIFS(TBLData3[Total Load],TBLData3[[Athlete ]],TBLData3[[#This Row],[Athlete ]],TBLData3[Date],"&lt;="&amp;TBLData3[[#This Row],[Date]]-14,TBLData3[Date],"&gt;"&amp;TBLData3[[#This Row],[Date]]-21),"")</f>
        <v>0</v>
      </c>
      <c r="K162" s="25">
        <f>IFERROR(SUMIFS(TBLData3[Total Load],TBLData3[[Athlete ]],TBLData3[[#This Row],[Athlete ]],TBLData3[Date],"&lt;="&amp;TBLData3[[#This Row],[Date]]-21,TBLData3[Date],"&gt;"&amp;TBLData3[[#This Row],[Date]]-28),"")</f>
        <v>0</v>
      </c>
      <c r="L162" s="25">
        <f>IFERROR(SUMIFS(TBLData3[Total Load],TBLData3[[Athlete ]],TBLData3[[#This Row],[Athlete ]],TBLData3[Date],"&lt;="&amp;TBLData3[[#This Row],[Date]]-28,TBLData3[Date],"&gt;"&amp;TBLData3[[#This Row],[Date]]-35),"")</f>
        <v>0</v>
      </c>
      <c r="M162" s="25">
        <f>IFERROR(AVERAGE(TBLData3[[#This Row],[Week -1 TL]:[Week -4 TL]]),"")</f>
        <v>0</v>
      </c>
      <c r="N162" s="93" t="str">
        <f>IFERROR(TBLData3[[#This Row],[7 Day Rolling Average]]/TBLData3[[#This Row],[28 Day Rolling Average]],"")</f>
        <v/>
      </c>
      <c r="O162" s="94" t="str">
        <f>IFERROR(TBLData3[[#This Row],[Week 0 TL]]/TBLData3[[#This Row],[Week -1 TL]],"")</f>
        <v/>
      </c>
      <c r="P162" s="26">
        <f t="shared" si="11"/>
        <v>0</v>
      </c>
      <c r="Q162" s="27">
        <f t="shared" si="12"/>
        <v>0</v>
      </c>
      <c r="R162" s="94" t="str">
        <f>IFERROR(TBLData3[[#This Row],[7 Day EWMA]]/TBLData3[[#This Row],[28 Day EWMA]],"")</f>
        <v/>
      </c>
      <c r="S162" s="94">
        <f>AVERAGEIFS(TBLData3[Total Load],TBLData3[[Athlete ]],TBLData3[[#This Row],[Athlete ]],TBLData3[Date],"&lt;="&amp;TBLData3[[#This Row],[Date]],TBLData3[Date],"&gt;"&amp;TBLData3[[#This Row],[Date]]-7)</f>
        <v>0</v>
      </c>
      <c r="T162" s="94">
        <f t="array" ref="T162">IFERROR(_xlfn.STDEV.S(IF(TBLData3[[Athlete ]]=TBLData3[[#This Row],[Athlete ]],IF(TBLData3[Date]&lt;=TBLData3[[#This Row],[Date]],IF(TBLData3[Date]&gt;TBLData3[[#This Row],[Date]]-7,TBLData3[Total Load])))),"")</f>
        <v>0</v>
      </c>
      <c r="U162" s="95" t="str">
        <f>IFERROR(TBLData3[[#This Row],[7 Day avg Load]]/TBLData3[[#This Row],[7 Day SD]],"")</f>
        <v/>
      </c>
      <c r="V162" s="95" t="str">
        <f>IFERROR(TBLData3[[#This Row],[7 Day Rolling Average]]*TBLData3[[#This Row],[Monotony]],"")</f>
        <v/>
      </c>
      <c r="W162" s="88"/>
      <c r="X162" s="88"/>
    </row>
    <row r="163" spans="1:24" x14ac:dyDescent="0.25">
      <c r="A163" s="58" t="str">
        <f t="shared" si="9"/>
        <v>Week 2</v>
      </c>
      <c r="B163" s="63">
        <v>43017</v>
      </c>
      <c r="C163" s="63" t="str">
        <f t="shared" si="10"/>
        <v>Mon</v>
      </c>
      <c r="D163" s="67" t="s">
        <v>214</v>
      </c>
      <c r="E163" s="61">
        <f>tblTL[[#This Row],[Total]]</f>
        <v>0</v>
      </c>
      <c r="F163" s="65">
        <f>AVERAGEIFS(TBLData3[Total Load],TBLData3[[Athlete ]],TBLData3[[#This Row],[Athlete ]],TBLData3[Date],"&lt;="&amp;TBLData3[[#This Row],[Date]],TBLData3[Date],"&gt;"&amp;TBLData3[[#This Row],[Date]]-7)</f>
        <v>151.42857142857142</v>
      </c>
      <c r="G163" s="65">
        <f>IFERROR(AVERAGEIFS(TBLData3[Total Load],TBLData3[[Athlete ]],TBLData3[[#This Row],[Athlete ]],TBLData3[Date],"&lt;="&amp;TBLData3[[#This Row],[Date]],TBLData3[Date],"&gt;"&amp;TBLData3[[#This Row],[Date]]-28),"")</f>
        <v>132.5</v>
      </c>
      <c r="H163" s="25">
        <f>SUMIFS(TBLData3[Total Load],TBLData3[[Athlete ]],TBLData3[[#This Row],[Athlete ]],TBLData3[Date],"&lt;="&amp;TBLData3[[#This Row],[Date]],TBLData3[Date],"&gt;"&amp;TBLData3[[#This Row],[Date]]-7)</f>
        <v>1060</v>
      </c>
      <c r="I163" s="25">
        <f>IFERROR(SUMIFS(TBLData3[Total Load],TBLData3[[Athlete ]],TBLData3[[#This Row],[Athlete ]],TBLData3[Date],"&lt;="&amp;TBLData3[[#This Row],[Date]]-7,TBLData3[Date],"&gt;"&amp;TBLData3[[#This Row],[Date]]-14),"")</f>
        <v>0</v>
      </c>
      <c r="J163" s="25">
        <f>IFERROR(SUMIFS(TBLData3[Total Load],TBLData3[[Athlete ]],TBLData3[[#This Row],[Athlete ]],TBLData3[Date],"&lt;="&amp;TBLData3[[#This Row],[Date]]-14,TBLData3[Date],"&gt;"&amp;TBLData3[[#This Row],[Date]]-21),"")</f>
        <v>0</v>
      </c>
      <c r="K163" s="25">
        <f>IFERROR(SUMIFS(TBLData3[Total Load],TBLData3[[Athlete ]],TBLData3[[#This Row],[Athlete ]],TBLData3[Date],"&lt;="&amp;TBLData3[[#This Row],[Date]]-21,TBLData3[Date],"&gt;"&amp;TBLData3[[#This Row],[Date]]-28),"")</f>
        <v>0</v>
      </c>
      <c r="L163" s="25">
        <f>IFERROR(SUMIFS(TBLData3[Total Load],TBLData3[[Athlete ]],TBLData3[[#This Row],[Athlete ]],TBLData3[Date],"&lt;="&amp;TBLData3[[#This Row],[Date]]-28,TBLData3[Date],"&gt;"&amp;TBLData3[[#This Row],[Date]]-35),"")</f>
        <v>0</v>
      </c>
      <c r="M163" s="25">
        <f>IFERROR(AVERAGE(TBLData3[[#This Row],[Week -1 TL]:[Week -4 TL]]),"")</f>
        <v>0</v>
      </c>
      <c r="N163" s="93">
        <f>IFERROR(TBLData3[[#This Row],[7 Day Rolling Average]]/TBLData3[[#This Row],[28 Day Rolling Average]],"")</f>
        <v>1.1428571428571428</v>
      </c>
      <c r="O163" s="94" t="str">
        <f>IFERROR(TBLData3[[#This Row],[Week 0 TL]]/TBLData3[[#This Row],[Week -1 TL]],"")</f>
        <v/>
      </c>
      <c r="P163" s="26">
        <f t="shared" si="11"/>
        <v>83.84765625</v>
      </c>
      <c r="Q163" s="27">
        <f t="shared" si="12"/>
        <v>54.928903300346555</v>
      </c>
      <c r="R163" s="94">
        <f>IFERROR(TBLData3[[#This Row],[7 Day EWMA]]/TBLData3[[#This Row],[28 Day EWMA]],"")</f>
        <v>1.5264760665533075</v>
      </c>
      <c r="S163" s="94">
        <f>AVERAGEIFS(TBLData3[Total Load],TBLData3[[Athlete ]],TBLData3[[#This Row],[Athlete ]],TBLData3[Date],"&lt;="&amp;TBLData3[[#This Row],[Date]],TBLData3[Date],"&gt;"&amp;TBLData3[[#This Row],[Date]]-7)</f>
        <v>151.42857142857142</v>
      </c>
      <c r="T163" s="94">
        <f t="array" ref="T163">IFERROR(_xlfn.STDEV.S(IF(TBLData3[[Athlete ]]=TBLData3[[#This Row],[Athlete ]],IF(TBLData3[Date]&lt;=TBLData3[[#This Row],[Date]],IF(TBLData3[Date]&gt;TBLData3[[#This Row],[Date]]-7,TBLData3[Total Load])))),"")</f>
        <v>400.64234138978088</v>
      </c>
      <c r="U163" s="95">
        <f>IFERROR(TBLData3[[#This Row],[7 Day avg Load]]/TBLData3[[#This Row],[7 Day SD]],"")</f>
        <v>0.3779644730092272</v>
      </c>
      <c r="V163" s="95">
        <f>IFERROR(TBLData3[[#This Row],[7 Day Rolling Average]]*TBLData3[[#This Row],[Monotony]],"")</f>
        <v>57.234620198540114</v>
      </c>
      <c r="W163" s="88"/>
      <c r="X163" s="88"/>
    </row>
    <row r="164" spans="1:24" x14ac:dyDescent="0.25">
      <c r="A164" s="58" t="str">
        <f t="shared" si="9"/>
        <v>Week 2</v>
      </c>
      <c r="B164" s="63">
        <v>43017</v>
      </c>
      <c r="C164" s="63" t="str">
        <f t="shared" si="10"/>
        <v>Mon</v>
      </c>
      <c r="D164" s="67" t="s">
        <v>195</v>
      </c>
      <c r="E164" s="61">
        <f>tblTL[[#This Row],[Total]]</f>
        <v>0</v>
      </c>
      <c r="F164" s="65">
        <f>AVERAGEIFS(TBLData3[Total Load],TBLData3[[Athlete ]],TBLData3[[#This Row],[Athlete ]],TBLData3[Date],"&lt;="&amp;TBLData3[[#This Row],[Date]],TBLData3[Date],"&gt;"&amp;TBLData3[[#This Row],[Date]]-7)</f>
        <v>0</v>
      </c>
      <c r="G164" s="65">
        <f>IFERROR(AVERAGEIFS(TBLData3[Total Load],TBLData3[[Athlete ]],TBLData3[[#This Row],[Athlete ]],TBLData3[Date],"&lt;="&amp;TBLData3[[#This Row],[Date]],TBLData3[Date],"&gt;"&amp;TBLData3[[#This Row],[Date]]-28),"")</f>
        <v>0</v>
      </c>
      <c r="H164" s="25">
        <f>SUMIFS(TBLData3[Total Load],TBLData3[[Athlete ]],TBLData3[[#This Row],[Athlete ]],TBLData3[Date],"&lt;="&amp;TBLData3[[#This Row],[Date]],TBLData3[Date],"&gt;"&amp;TBLData3[[#This Row],[Date]]-7)</f>
        <v>0</v>
      </c>
      <c r="I164" s="25">
        <f>IFERROR(SUMIFS(TBLData3[Total Load],TBLData3[[Athlete ]],TBLData3[[#This Row],[Athlete ]],TBLData3[Date],"&lt;="&amp;TBLData3[[#This Row],[Date]]-7,TBLData3[Date],"&gt;"&amp;TBLData3[[#This Row],[Date]]-14),"")</f>
        <v>0</v>
      </c>
      <c r="J164" s="25">
        <f>IFERROR(SUMIFS(TBLData3[Total Load],TBLData3[[Athlete ]],TBLData3[[#This Row],[Athlete ]],TBLData3[Date],"&lt;="&amp;TBLData3[[#This Row],[Date]]-14,TBLData3[Date],"&gt;"&amp;TBLData3[[#This Row],[Date]]-21),"")</f>
        <v>0</v>
      </c>
      <c r="K164" s="25">
        <f>IFERROR(SUMIFS(TBLData3[Total Load],TBLData3[[Athlete ]],TBLData3[[#This Row],[Athlete ]],TBLData3[Date],"&lt;="&amp;TBLData3[[#This Row],[Date]]-21,TBLData3[Date],"&gt;"&amp;TBLData3[[#This Row],[Date]]-28),"")</f>
        <v>0</v>
      </c>
      <c r="L164" s="25">
        <f>IFERROR(SUMIFS(TBLData3[Total Load],TBLData3[[Athlete ]],TBLData3[[#This Row],[Athlete ]],TBLData3[Date],"&lt;="&amp;TBLData3[[#This Row],[Date]]-28,TBLData3[Date],"&gt;"&amp;TBLData3[[#This Row],[Date]]-35),"")</f>
        <v>0</v>
      </c>
      <c r="M164" s="25">
        <f>IFERROR(AVERAGE(TBLData3[[#This Row],[Week -1 TL]:[Week -4 TL]]),"")</f>
        <v>0</v>
      </c>
      <c r="N164" s="93" t="str">
        <f>IFERROR(TBLData3[[#This Row],[7 Day Rolling Average]]/TBLData3[[#This Row],[28 Day Rolling Average]],"")</f>
        <v/>
      </c>
      <c r="O164" s="94" t="str">
        <f>IFERROR(TBLData3[[#This Row],[Week 0 TL]]/TBLData3[[#This Row],[Week -1 TL]],"")</f>
        <v/>
      </c>
      <c r="P164" s="26">
        <f t="shared" si="11"/>
        <v>0</v>
      </c>
      <c r="Q164" s="27">
        <f t="shared" si="12"/>
        <v>0</v>
      </c>
      <c r="R164" s="94" t="str">
        <f>IFERROR(TBLData3[[#This Row],[7 Day EWMA]]/TBLData3[[#This Row],[28 Day EWMA]],"")</f>
        <v/>
      </c>
      <c r="S164" s="94">
        <f>AVERAGEIFS(TBLData3[Total Load],TBLData3[[Athlete ]],TBLData3[[#This Row],[Athlete ]],TBLData3[Date],"&lt;="&amp;TBLData3[[#This Row],[Date]],TBLData3[Date],"&gt;"&amp;TBLData3[[#This Row],[Date]]-7)</f>
        <v>0</v>
      </c>
      <c r="T164" s="94">
        <f t="array" ref="T164">IFERROR(_xlfn.STDEV.S(IF(TBLData3[[Athlete ]]=TBLData3[[#This Row],[Athlete ]],IF(TBLData3[Date]&lt;=TBLData3[[#This Row],[Date]],IF(TBLData3[Date]&gt;TBLData3[[#This Row],[Date]]-7,TBLData3[Total Load])))),"")</f>
        <v>0</v>
      </c>
      <c r="U164" s="95" t="str">
        <f>IFERROR(TBLData3[[#This Row],[7 Day avg Load]]/TBLData3[[#This Row],[7 Day SD]],"")</f>
        <v/>
      </c>
      <c r="V164" s="95" t="str">
        <f>IFERROR(TBLData3[[#This Row],[7 Day Rolling Average]]*TBLData3[[#This Row],[Monotony]],"")</f>
        <v/>
      </c>
      <c r="W164" s="88"/>
      <c r="X164" s="88"/>
    </row>
    <row r="165" spans="1:24" x14ac:dyDescent="0.25">
      <c r="A165" s="58" t="str">
        <f t="shared" si="9"/>
        <v>Week 2</v>
      </c>
      <c r="B165" s="63">
        <v>43017</v>
      </c>
      <c r="C165" s="63" t="str">
        <f t="shared" si="10"/>
        <v>Mon</v>
      </c>
      <c r="D165" s="66" t="s">
        <v>196</v>
      </c>
      <c r="E165" s="61">
        <f>tblTL[[#This Row],[Total]]</f>
        <v>0</v>
      </c>
      <c r="F165" s="65">
        <f>AVERAGEIFS(TBLData3[Total Load],TBLData3[[Athlete ]],TBLData3[[#This Row],[Athlete ]],TBLData3[Date],"&lt;="&amp;TBLData3[[#This Row],[Date]],TBLData3[Date],"&gt;"&amp;TBLData3[[#This Row],[Date]]-7)</f>
        <v>225.71428571428572</v>
      </c>
      <c r="G165" s="65">
        <f>IFERROR(AVERAGEIFS(TBLData3[Total Load],TBLData3[[Athlete ]],TBLData3[[#This Row],[Athlete ]],TBLData3[Date],"&lt;="&amp;TBLData3[[#This Row],[Date]],TBLData3[Date],"&gt;"&amp;TBLData3[[#This Row],[Date]]-28),"")</f>
        <v>197.5</v>
      </c>
      <c r="H165" s="25">
        <f>SUMIFS(TBLData3[Total Load],TBLData3[[Athlete ]],TBLData3[[#This Row],[Athlete ]],TBLData3[Date],"&lt;="&amp;TBLData3[[#This Row],[Date]],TBLData3[Date],"&gt;"&amp;TBLData3[[#This Row],[Date]]-7)</f>
        <v>1580</v>
      </c>
      <c r="I165" s="25">
        <f>IFERROR(SUMIFS(TBLData3[Total Load],TBLData3[[Athlete ]],TBLData3[[#This Row],[Athlete ]],TBLData3[Date],"&lt;="&amp;TBLData3[[#This Row],[Date]]-7,TBLData3[Date],"&gt;"&amp;TBLData3[[#This Row],[Date]]-14),"")</f>
        <v>0</v>
      </c>
      <c r="J165" s="25">
        <f>IFERROR(SUMIFS(TBLData3[Total Load],TBLData3[[Athlete ]],TBLData3[[#This Row],[Athlete ]],TBLData3[Date],"&lt;="&amp;TBLData3[[#This Row],[Date]]-14,TBLData3[Date],"&gt;"&amp;TBLData3[[#This Row],[Date]]-21),"")</f>
        <v>0</v>
      </c>
      <c r="K165" s="25">
        <f>IFERROR(SUMIFS(TBLData3[Total Load],TBLData3[[Athlete ]],TBLData3[[#This Row],[Athlete ]],TBLData3[Date],"&lt;="&amp;TBLData3[[#This Row],[Date]]-21,TBLData3[Date],"&gt;"&amp;TBLData3[[#This Row],[Date]]-28),"")</f>
        <v>0</v>
      </c>
      <c r="L165" s="25">
        <f>IFERROR(SUMIFS(TBLData3[Total Load],TBLData3[[Athlete ]],TBLData3[[#This Row],[Athlete ]],TBLData3[Date],"&lt;="&amp;TBLData3[[#This Row],[Date]]-28,TBLData3[Date],"&gt;"&amp;TBLData3[[#This Row],[Date]]-35),"")</f>
        <v>0</v>
      </c>
      <c r="M165" s="25">
        <f>IFERROR(AVERAGE(TBLData3[[#This Row],[Week -1 TL]:[Week -4 TL]]),"")</f>
        <v>0</v>
      </c>
      <c r="N165" s="93">
        <f>IFERROR(TBLData3[[#This Row],[7 Day Rolling Average]]/TBLData3[[#This Row],[28 Day Rolling Average]],"")</f>
        <v>1.1428571428571428</v>
      </c>
      <c r="O165" s="94" t="str">
        <f>IFERROR(TBLData3[[#This Row],[Week 0 TL]]/TBLData3[[#This Row],[Week -1 TL]],"")</f>
        <v/>
      </c>
      <c r="P165" s="26">
        <f t="shared" si="11"/>
        <v>106.98486328125</v>
      </c>
      <c r="Q165" s="27">
        <f t="shared" si="12"/>
        <v>78.28659592042527</v>
      </c>
      <c r="R165" s="94">
        <f>IFERROR(TBLData3[[#This Row],[7 Day EWMA]]/TBLData3[[#This Row],[28 Day EWMA]],"")</f>
        <v>1.3665795788335873</v>
      </c>
      <c r="S165" s="94">
        <f>AVERAGEIFS(TBLData3[Total Load],TBLData3[[Athlete ]],TBLData3[[#This Row],[Athlete ]],TBLData3[Date],"&lt;="&amp;TBLData3[[#This Row],[Date]],TBLData3[Date],"&gt;"&amp;TBLData3[[#This Row],[Date]]-7)</f>
        <v>225.71428571428572</v>
      </c>
      <c r="T165" s="94">
        <f t="array" ref="T165">IFERROR(_xlfn.STDEV.S(IF(TBLData3[[Athlete ]]=TBLData3[[#This Row],[Athlete ]],IF(TBLData3[Date]&lt;=TBLData3[[#This Row],[Date]],IF(TBLData3[Date]&gt;TBLData3[[#This Row],[Date]]-7,TBLData3[Total Load])))),"")</f>
        <v>415.80673166176388</v>
      </c>
      <c r="U165" s="95">
        <f>IFERROR(TBLData3[[#This Row],[7 Day avg Load]]/TBLData3[[#This Row],[7 Day SD]],"")</f>
        <v>0.542834611676975</v>
      </c>
      <c r="V165" s="95">
        <f>IFERROR(TBLData3[[#This Row],[7 Day Rolling Average]]*TBLData3[[#This Row],[Monotony]],"")</f>
        <v>122.52552663566007</v>
      </c>
      <c r="W165" s="88"/>
      <c r="X165" s="88"/>
    </row>
    <row r="166" spans="1:24" x14ac:dyDescent="0.25">
      <c r="A166" s="58" t="str">
        <f t="shared" si="9"/>
        <v>Week 2</v>
      </c>
      <c r="B166" s="63">
        <v>43017</v>
      </c>
      <c r="C166" s="63" t="str">
        <f t="shared" si="10"/>
        <v>Mon</v>
      </c>
      <c r="D166" s="67" t="s">
        <v>197</v>
      </c>
      <c r="E166" s="61">
        <f>tblTL[[#This Row],[Total]]</f>
        <v>0</v>
      </c>
      <c r="F166" s="65">
        <f>AVERAGEIFS(TBLData3[Total Load],TBLData3[[Athlete ]],TBLData3[[#This Row],[Athlete ]],TBLData3[Date],"&lt;="&amp;TBLData3[[#This Row],[Date]],TBLData3[Date],"&gt;"&amp;TBLData3[[#This Row],[Date]]-7)</f>
        <v>213.57142857142858</v>
      </c>
      <c r="G166" s="65">
        <f>IFERROR(AVERAGEIFS(TBLData3[Total Load],TBLData3[[Athlete ]],TBLData3[[#This Row],[Athlete ]],TBLData3[Date],"&lt;="&amp;TBLData3[[#This Row],[Date]],TBLData3[Date],"&gt;"&amp;TBLData3[[#This Row],[Date]]-28),"")</f>
        <v>186.875</v>
      </c>
      <c r="H166" s="25">
        <f>SUMIFS(TBLData3[Total Load],TBLData3[[Athlete ]],TBLData3[[#This Row],[Athlete ]],TBLData3[Date],"&lt;="&amp;TBLData3[[#This Row],[Date]],TBLData3[Date],"&gt;"&amp;TBLData3[[#This Row],[Date]]-7)</f>
        <v>1495</v>
      </c>
      <c r="I166" s="25">
        <f>IFERROR(SUMIFS(TBLData3[Total Load],TBLData3[[Athlete ]],TBLData3[[#This Row],[Athlete ]],TBLData3[Date],"&lt;="&amp;TBLData3[[#This Row],[Date]]-7,TBLData3[Date],"&gt;"&amp;TBLData3[[#This Row],[Date]]-14),"")</f>
        <v>0</v>
      </c>
      <c r="J166" s="25">
        <f>IFERROR(SUMIFS(TBLData3[Total Load],TBLData3[[Athlete ]],TBLData3[[#This Row],[Athlete ]],TBLData3[Date],"&lt;="&amp;TBLData3[[#This Row],[Date]]-14,TBLData3[Date],"&gt;"&amp;TBLData3[[#This Row],[Date]]-21),"")</f>
        <v>0</v>
      </c>
      <c r="K166" s="25">
        <f>IFERROR(SUMIFS(TBLData3[Total Load],TBLData3[[Athlete ]],TBLData3[[#This Row],[Athlete ]],TBLData3[Date],"&lt;="&amp;TBLData3[[#This Row],[Date]]-21,TBLData3[Date],"&gt;"&amp;TBLData3[[#This Row],[Date]]-28),"")</f>
        <v>0</v>
      </c>
      <c r="L166" s="25">
        <f>IFERROR(SUMIFS(TBLData3[Total Load],TBLData3[[Athlete ]],TBLData3[[#This Row],[Athlete ]],TBLData3[Date],"&lt;="&amp;TBLData3[[#This Row],[Date]]-28,TBLData3[Date],"&gt;"&amp;TBLData3[[#This Row],[Date]]-35),"")</f>
        <v>0</v>
      </c>
      <c r="M166" s="25">
        <f>IFERROR(AVERAGE(TBLData3[[#This Row],[Week -1 TL]:[Week -4 TL]]),"")</f>
        <v>0</v>
      </c>
      <c r="N166" s="93">
        <f>IFERROR(TBLData3[[#This Row],[7 Day Rolling Average]]/TBLData3[[#This Row],[28 Day Rolling Average]],"")</f>
        <v>1.142857142857143</v>
      </c>
      <c r="O166" s="94" t="str">
        <f>IFERROR(TBLData3[[#This Row],[Week 0 TL]]/TBLData3[[#This Row],[Week -1 TL]],"")</f>
        <v/>
      </c>
      <c r="P166" s="26">
        <f t="shared" si="11"/>
        <v>102.51068115234375</v>
      </c>
      <c r="Q166" s="27">
        <f t="shared" si="12"/>
        <v>74.330489941022094</v>
      </c>
      <c r="R166" s="94">
        <f>IFERROR(TBLData3[[#This Row],[7 Day EWMA]]/TBLData3[[#This Row],[28 Day EWMA]],"")</f>
        <v>1.3791202134370615</v>
      </c>
      <c r="S166" s="94">
        <f>AVERAGEIFS(TBLData3[Total Load],TBLData3[[Athlete ]],TBLData3[[#This Row],[Athlete ]],TBLData3[Date],"&lt;="&amp;TBLData3[[#This Row],[Date]],TBLData3[Date],"&gt;"&amp;TBLData3[[#This Row],[Date]]-7)</f>
        <v>213.57142857142858</v>
      </c>
      <c r="T166" s="94">
        <f t="array" ref="T166">IFERROR(_xlfn.STDEV.S(IF(TBLData3[[Athlete ]]=TBLData3[[#This Row],[Athlete ]],IF(TBLData3[Date]&lt;=TBLData3[[#This Row],[Date]],IF(TBLData3[Date]&gt;TBLData3[[#This Row],[Date]]-7,TBLData3[Total Load])))),"")</f>
        <v>401.94023483716131</v>
      </c>
      <c r="U166" s="95">
        <f>IFERROR(TBLData3[[#This Row],[7 Day avg Load]]/TBLData3[[#This Row],[7 Day SD]],"")</f>
        <v>0.53135120612633646</v>
      </c>
      <c r="V166" s="95">
        <f>IFERROR(TBLData3[[#This Row],[7 Day Rolling Average]]*TBLData3[[#This Row],[Monotony]],"")</f>
        <v>113.48143616555329</v>
      </c>
      <c r="W166" s="88"/>
      <c r="X166" s="88"/>
    </row>
    <row r="167" spans="1:24" x14ac:dyDescent="0.25">
      <c r="A167" s="58" t="str">
        <f t="shared" si="9"/>
        <v>Week 2</v>
      </c>
      <c r="B167" s="63">
        <v>43017</v>
      </c>
      <c r="C167" s="63" t="str">
        <f t="shared" si="10"/>
        <v>Mon</v>
      </c>
      <c r="D167" s="67" t="s">
        <v>198</v>
      </c>
      <c r="E167" s="61">
        <f>tblTL[[#This Row],[Total]]</f>
        <v>0</v>
      </c>
      <c r="F167" s="65">
        <f>AVERAGEIFS(TBLData3[Total Load],TBLData3[[Athlete ]],TBLData3[[#This Row],[Athlete ]],TBLData3[Date],"&lt;="&amp;TBLData3[[#This Row],[Date]],TBLData3[Date],"&gt;"&amp;TBLData3[[#This Row],[Date]]-7)</f>
        <v>115.71428571428571</v>
      </c>
      <c r="G167" s="65">
        <f>IFERROR(AVERAGEIFS(TBLData3[Total Load],TBLData3[[Athlete ]],TBLData3[[#This Row],[Athlete ]],TBLData3[Date],"&lt;="&amp;TBLData3[[#This Row],[Date]],TBLData3[Date],"&gt;"&amp;TBLData3[[#This Row],[Date]]-28),"")</f>
        <v>101.25</v>
      </c>
      <c r="H167" s="25">
        <f>SUMIFS(TBLData3[Total Load],TBLData3[[Athlete ]],TBLData3[[#This Row],[Athlete ]],TBLData3[Date],"&lt;="&amp;TBLData3[[#This Row],[Date]],TBLData3[Date],"&gt;"&amp;TBLData3[[#This Row],[Date]]-7)</f>
        <v>810</v>
      </c>
      <c r="I167" s="25">
        <f>IFERROR(SUMIFS(TBLData3[Total Load],TBLData3[[Athlete ]],TBLData3[[#This Row],[Athlete ]],TBLData3[Date],"&lt;="&amp;TBLData3[[#This Row],[Date]]-7,TBLData3[Date],"&gt;"&amp;TBLData3[[#This Row],[Date]]-14),"")</f>
        <v>0</v>
      </c>
      <c r="J167" s="25">
        <f>IFERROR(SUMIFS(TBLData3[Total Load],TBLData3[[Athlete ]],TBLData3[[#This Row],[Athlete ]],TBLData3[Date],"&lt;="&amp;TBLData3[[#This Row],[Date]]-14,TBLData3[Date],"&gt;"&amp;TBLData3[[#This Row],[Date]]-21),"")</f>
        <v>0</v>
      </c>
      <c r="K167" s="25">
        <f>IFERROR(SUMIFS(TBLData3[Total Load],TBLData3[[Athlete ]],TBLData3[[#This Row],[Athlete ]],TBLData3[Date],"&lt;="&amp;TBLData3[[#This Row],[Date]]-21,TBLData3[Date],"&gt;"&amp;TBLData3[[#This Row],[Date]]-28),"")</f>
        <v>0</v>
      </c>
      <c r="L167" s="25">
        <f>IFERROR(SUMIFS(TBLData3[Total Load],TBLData3[[Athlete ]],TBLData3[[#This Row],[Athlete ]],TBLData3[Date],"&lt;="&amp;TBLData3[[#This Row],[Date]]-28,TBLData3[Date],"&gt;"&amp;TBLData3[[#This Row],[Date]]-35),"")</f>
        <v>0</v>
      </c>
      <c r="M167" s="25">
        <f>IFERROR(AVERAGE(TBLData3[[#This Row],[Week -1 TL]:[Week -4 TL]]),"")</f>
        <v>0</v>
      </c>
      <c r="N167" s="93">
        <f>IFERROR(TBLData3[[#This Row],[7 Day Rolling Average]]/TBLData3[[#This Row],[28 Day Rolling Average]],"")</f>
        <v>1.1428571428571428</v>
      </c>
      <c r="O167" s="94" t="str">
        <f>IFERROR(TBLData3[[#This Row],[Week 0 TL]]/TBLData3[[#This Row],[Week -1 TL]],"")</f>
        <v/>
      </c>
      <c r="P167" s="26">
        <f t="shared" si="11"/>
        <v>50.5755615234375</v>
      </c>
      <c r="Q167" s="27">
        <f t="shared" si="12"/>
        <v>39.282551904818988</v>
      </c>
      <c r="R167" s="94">
        <f>IFERROR(TBLData3[[#This Row],[7 Day EWMA]]/TBLData3[[#This Row],[28 Day EWMA]],"")</f>
        <v>1.2874815680503979</v>
      </c>
      <c r="S167" s="94">
        <f>AVERAGEIFS(TBLData3[Total Load],TBLData3[[Athlete ]],TBLData3[[#This Row],[Athlete ]],TBLData3[Date],"&lt;="&amp;TBLData3[[#This Row],[Date]],TBLData3[Date],"&gt;"&amp;TBLData3[[#This Row],[Date]]-7)</f>
        <v>115.71428571428571</v>
      </c>
      <c r="T167" s="94">
        <f t="array" ref="T167">IFERROR(_xlfn.STDEV.S(IF(TBLData3[[Athlete ]]=TBLData3[[#This Row],[Athlete ]],IF(TBLData3[Date]&lt;=TBLData3[[#This Row],[Date]],IF(TBLData3[Date]&gt;TBLData3[[#This Row],[Date]]-7,TBLData3[Total Load])))),"")</f>
        <v>197.80943210214073</v>
      </c>
      <c r="U167" s="95">
        <f>IFERROR(TBLData3[[#This Row],[7 Day avg Load]]/TBLData3[[#This Row],[7 Day SD]],"")</f>
        <v>0.58497860534039436</v>
      </c>
      <c r="V167" s="95">
        <f>IFERROR(TBLData3[[#This Row],[7 Day Rolling Average]]*TBLData3[[#This Row],[Monotony]],"")</f>
        <v>67.690381475102768</v>
      </c>
      <c r="W167" s="88"/>
      <c r="X167" s="88"/>
    </row>
    <row r="168" spans="1:24" x14ac:dyDescent="0.25">
      <c r="A168" s="58" t="str">
        <f t="shared" si="9"/>
        <v>Week 2</v>
      </c>
      <c r="B168" s="63">
        <v>43017</v>
      </c>
      <c r="C168" s="63" t="str">
        <f t="shared" si="10"/>
        <v>Mon</v>
      </c>
      <c r="D168" s="67" t="s">
        <v>199</v>
      </c>
      <c r="E168" s="61">
        <f>tblTL[[#This Row],[Total]]</f>
        <v>0</v>
      </c>
      <c r="F168" s="65">
        <f>AVERAGEIFS(TBLData3[Total Load],TBLData3[[Athlete ]],TBLData3[[#This Row],[Athlete ]],TBLData3[Date],"&lt;="&amp;TBLData3[[#This Row],[Date]],TBLData3[Date],"&gt;"&amp;TBLData3[[#This Row],[Date]]-7)</f>
        <v>65</v>
      </c>
      <c r="G168" s="65">
        <f>IFERROR(AVERAGEIFS(TBLData3[Total Load],TBLData3[[Athlete ]],TBLData3[[#This Row],[Athlete ]],TBLData3[Date],"&lt;="&amp;TBLData3[[#This Row],[Date]],TBLData3[Date],"&gt;"&amp;TBLData3[[#This Row],[Date]]-28),"")</f>
        <v>56.875</v>
      </c>
      <c r="H168" s="25">
        <f>SUMIFS(TBLData3[Total Load],TBLData3[[Athlete ]],TBLData3[[#This Row],[Athlete ]],TBLData3[Date],"&lt;="&amp;TBLData3[[#This Row],[Date]],TBLData3[Date],"&gt;"&amp;TBLData3[[#This Row],[Date]]-7)</f>
        <v>455</v>
      </c>
      <c r="I168" s="25">
        <f>IFERROR(SUMIFS(TBLData3[Total Load],TBLData3[[Athlete ]],TBLData3[[#This Row],[Athlete ]],TBLData3[Date],"&lt;="&amp;TBLData3[[#This Row],[Date]]-7,TBLData3[Date],"&gt;"&amp;TBLData3[[#This Row],[Date]]-14),"")</f>
        <v>0</v>
      </c>
      <c r="J168" s="25">
        <f>IFERROR(SUMIFS(TBLData3[Total Load],TBLData3[[Athlete ]],TBLData3[[#This Row],[Athlete ]],TBLData3[Date],"&lt;="&amp;TBLData3[[#This Row],[Date]]-14,TBLData3[Date],"&gt;"&amp;TBLData3[[#This Row],[Date]]-21),"")</f>
        <v>0</v>
      </c>
      <c r="K168" s="25">
        <f>IFERROR(SUMIFS(TBLData3[Total Load],TBLData3[[Athlete ]],TBLData3[[#This Row],[Athlete ]],TBLData3[Date],"&lt;="&amp;TBLData3[[#This Row],[Date]]-21,TBLData3[Date],"&gt;"&amp;TBLData3[[#This Row],[Date]]-28),"")</f>
        <v>0</v>
      </c>
      <c r="L168" s="25">
        <f>IFERROR(SUMIFS(TBLData3[Total Load],TBLData3[[Athlete ]],TBLData3[[#This Row],[Athlete ]],TBLData3[Date],"&lt;="&amp;TBLData3[[#This Row],[Date]]-28,TBLData3[Date],"&gt;"&amp;TBLData3[[#This Row],[Date]]-35),"")</f>
        <v>0</v>
      </c>
      <c r="M168" s="25">
        <f>IFERROR(AVERAGE(TBLData3[[#This Row],[Week -1 TL]:[Week -4 TL]]),"")</f>
        <v>0</v>
      </c>
      <c r="N168" s="93">
        <f>IFERROR(TBLData3[[#This Row],[7 Day Rolling Average]]/TBLData3[[#This Row],[28 Day Rolling Average]],"")</f>
        <v>1.1428571428571428</v>
      </c>
      <c r="O168" s="94" t="str">
        <f>IFERROR(TBLData3[[#This Row],[Week 0 TL]]/TBLData3[[#This Row],[Week -1 TL]],"")</f>
        <v/>
      </c>
      <c r="P168" s="26">
        <f t="shared" si="11"/>
        <v>20.24505615234375</v>
      </c>
      <c r="Q168" s="27">
        <f t="shared" si="12"/>
        <v>20.437981042568875</v>
      </c>
      <c r="R168" s="94">
        <f>IFERROR(TBLData3[[#This Row],[7 Day EWMA]]/TBLData3[[#This Row],[28 Day EWMA]],"")</f>
        <v>0.99056047220010157</v>
      </c>
      <c r="S168" s="94">
        <f>AVERAGEIFS(TBLData3[Total Load],TBLData3[[Athlete ]],TBLData3[[#This Row],[Athlete ]],TBLData3[Date],"&lt;="&amp;TBLData3[[#This Row],[Date]],TBLData3[Date],"&gt;"&amp;TBLData3[[#This Row],[Date]]-7)</f>
        <v>65</v>
      </c>
      <c r="T168" s="94">
        <f t="array" ref="T168">IFERROR(_xlfn.STDEV.S(IF(TBLData3[[Athlete ]]=TBLData3[[#This Row],[Athlete ]],IF(TBLData3[Date]&lt;=TBLData3[[#This Row],[Date]],IF(TBLData3[Date]&gt;TBLData3[[#This Row],[Date]]-7,TBLData3[Total Load])))),"")</f>
        <v>171.97383521919838</v>
      </c>
      <c r="U168" s="95">
        <f>IFERROR(TBLData3[[#This Row],[7 Day avg Load]]/TBLData3[[#This Row],[7 Day SD]],"")</f>
        <v>0.37796447300922725</v>
      </c>
      <c r="V168" s="95">
        <f>IFERROR(TBLData3[[#This Row],[7 Day Rolling Average]]*TBLData3[[#This Row],[Monotony]],"")</f>
        <v>24.567690745599773</v>
      </c>
      <c r="W168" s="88"/>
      <c r="X168" s="88"/>
    </row>
    <row r="169" spans="1:24" x14ac:dyDescent="0.25">
      <c r="A169" s="58" t="str">
        <f t="shared" si="9"/>
        <v>Week 2</v>
      </c>
      <c r="B169" s="63">
        <v>43017</v>
      </c>
      <c r="C169" s="63" t="str">
        <f t="shared" si="10"/>
        <v>Mon</v>
      </c>
      <c r="D169" s="66" t="s">
        <v>200</v>
      </c>
      <c r="E169" s="61">
        <f>tblTL[[#This Row],[Total]]</f>
        <v>0</v>
      </c>
      <c r="F169" s="65">
        <f>AVERAGEIFS(TBLData3[Total Load],TBLData3[[Athlete ]],TBLData3[[#This Row],[Athlete ]],TBLData3[Date],"&lt;="&amp;TBLData3[[#This Row],[Date]],TBLData3[Date],"&gt;"&amp;TBLData3[[#This Row],[Date]]-7)</f>
        <v>0</v>
      </c>
      <c r="G169" s="65">
        <f>IFERROR(AVERAGEIFS(TBLData3[Total Load],TBLData3[[Athlete ]],TBLData3[[#This Row],[Athlete ]],TBLData3[Date],"&lt;="&amp;TBLData3[[#This Row],[Date]],TBLData3[Date],"&gt;"&amp;TBLData3[[#This Row],[Date]]-28),"")</f>
        <v>0</v>
      </c>
      <c r="H169" s="25">
        <f>SUMIFS(TBLData3[Total Load],TBLData3[[Athlete ]],TBLData3[[#This Row],[Athlete ]],TBLData3[Date],"&lt;="&amp;TBLData3[[#This Row],[Date]],TBLData3[Date],"&gt;"&amp;TBLData3[[#This Row],[Date]]-7)</f>
        <v>0</v>
      </c>
      <c r="I169" s="25">
        <f>IFERROR(SUMIFS(TBLData3[Total Load],TBLData3[[Athlete ]],TBLData3[[#This Row],[Athlete ]],TBLData3[Date],"&lt;="&amp;TBLData3[[#This Row],[Date]]-7,TBLData3[Date],"&gt;"&amp;TBLData3[[#This Row],[Date]]-14),"")</f>
        <v>0</v>
      </c>
      <c r="J169" s="25">
        <f>IFERROR(SUMIFS(TBLData3[Total Load],TBLData3[[Athlete ]],TBLData3[[#This Row],[Athlete ]],TBLData3[Date],"&lt;="&amp;TBLData3[[#This Row],[Date]]-14,TBLData3[Date],"&gt;"&amp;TBLData3[[#This Row],[Date]]-21),"")</f>
        <v>0</v>
      </c>
      <c r="K169" s="25">
        <f>IFERROR(SUMIFS(TBLData3[Total Load],TBLData3[[Athlete ]],TBLData3[[#This Row],[Athlete ]],TBLData3[Date],"&lt;="&amp;TBLData3[[#This Row],[Date]]-21,TBLData3[Date],"&gt;"&amp;TBLData3[[#This Row],[Date]]-28),"")</f>
        <v>0</v>
      </c>
      <c r="L169" s="25">
        <f>IFERROR(SUMIFS(TBLData3[Total Load],TBLData3[[Athlete ]],TBLData3[[#This Row],[Athlete ]],TBLData3[Date],"&lt;="&amp;TBLData3[[#This Row],[Date]]-28,TBLData3[Date],"&gt;"&amp;TBLData3[[#This Row],[Date]]-35),"")</f>
        <v>0</v>
      </c>
      <c r="M169" s="25">
        <f>IFERROR(AVERAGE(TBLData3[[#This Row],[Week -1 TL]:[Week -4 TL]]),"")</f>
        <v>0</v>
      </c>
      <c r="N169" s="93" t="str">
        <f>IFERROR(TBLData3[[#This Row],[7 Day Rolling Average]]/TBLData3[[#This Row],[28 Day Rolling Average]],"")</f>
        <v/>
      </c>
      <c r="O169" s="94" t="str">
        <f>IFERROR(TBLData3[[#This Row],[Week 0 TL]]/TBLData3[[#This Row],[Week -1 TL]],"")</f>
        <v/>
      </c>
      <c r="P169" s="26">
        <f t="shared" si="11"/>
        <v>0</v>
      </c>
      <c r="Q169" s="27">
        <f t="shared" si="12"/>
        <v>0</v>
      </c>
      <c r="R169" s="94" t="str">
        <f>IFERROR(TBLData3[[#This Row],[7 Day EWMA]]/TBLData3[[#This Row],[28 Day EWMA]],"")</f>
        <v/>
      </c>
      <c r="S169" s="94">
        <f>AVERAGEIFS(TBLData3[Total Load],TBLData3[[Athlete ]],TBLData3[[#This Row],[Athlete ]],TBLData3[Date],"&lt;="&amp;TBLData3[[#This Row],[Date]],TBLData3[Date],"&gt;"&amp;TBLData3[[#This Row],[Date]]-7)</f>
        <v>0</v>
      </c>
      <c r="T169" s="94">
        <f t="array" ref="T169">IFERROR(_xlfn.STDEV.S(IF(TBLData3[[Athlete ]]=TBLData3[[#This Row],[Athlete ]],IF(TBLData3[Date]&lt;=TBLData3[[#This Row],[Date]],IF(TBLData3[Date]&gt;TBLData3[[#This Row],[Date]]-7,TBLData3[Total Load])))),"")</f>
        <v>0</v>
      </c>
      <c r="U169" s="95" t="str">
        <f>IFERROR(TBLData3[[#This Row],[7 Day avg Load]]/TBLData3[[#This Row],[7 Day SD]],"")</f>
        <v/>
      </c>
      <c r="V169" s="95" t="str">
        <f>IFERROR(TBLData3[[#This Row],[7 Day Rolling Average]]*TBLData3[[#This Row],[Monotony]],"")</f>
        <v/>
      </c>
      <c r="W169" s="88"/>
      <c r="X169" s="88"/>
    </row>
    <row r="170" spans="1:24" x14ac:dyDescent="0.25">
      <c r="A170" s="58" t="str">
        <f t="shared" si="9"/>
        <v>Week 2</v>
      </c>
      <c r="B170" s="63">
        <v>43017</v>
      </c>
      <c r="C170" s="63" t="str">
        <f t="shared" si="10"/>
        <v>Mon</v>
      </c>
      <c r="D170" s="67" t="s">
        <v>201</v>
      </c>
      <c r="E170" s="61">
        <f>tblTL[[#This Row],[Total]]</f>
        <v>0</v>
      </c>
      <c r="F170" s="65">
        <f>AVERAGEIFS(TBLData3[Total Load],TBLData3[[Athlete ]],TBLData3[[#This Row],[Athlete ]],TBLData3[Date],"&lt;="&amp;TBLData3[[#This Row],[Date]],TBLData3[Date],"&gt;"&amp;TBLData3[[#This Row],[Date]]-7)</f>
        <v>225</v>
      </c>
      <c r="G170" s="65">
        <f>IFERROR(AVERAGEIFS(TBLData3[Total Load],TBLData3[[Athlete ]],TBLData3[[#This Row],[Athlete ]],TBLData3[Date],"&lt;="&amp;TBLData3[[#This Row],[Date]],TBLData3[Date],"&gt;"&amp;TBLData3[[#This Row],[Date]]-28),"")</f>
        <v>196.875</v>
      </c>
      <c r="H170" s="25">
        <f>SUMIFS(TBLData3[Total Load],TBLData3[[Athlete ]],TBLData3[[#This Row],[Athlete ]],TBLData3[Date],"&lt;="&amp;TBLData3[[#This Row],[Date]],TBLData3[Date],"&gt;"&amp;TBLData3[[#This Row],[Date]]-7)</f>
        <v>1575</v>
      </c>
      <c r="I170" s="25">
        <f>IFERROR(SUMIFS(TBLData3[Total Load],TBLData3[[Athlete ]],TBLData3[[#This Row],[Athlete ]],TBLData3[Date],"&lt;="&amp;TBLData3[[#This Row],[Date]]-7,TBLData3[Date],"&gt;"&amp;TBLData3[[#This Row],[Date]]-14),"")</f>
        <v>0</v>
      </c>
      <c r="J170" s="25">
        <f>IFERROR(SUMIFS(TBLData3[Total Load],TBLData3[[Athlete ]],TBLData3[[#This Row],[Athlete ]],TBLData3[Date],"&lt;="&amp;TBLData3[[#This Row],[Date]]-14,TBLData3[Date],"&gt;"&amp;TBLData3[[#This Row],[Date]]-21),"")</f>
        <v>0</v>
      </c>
      <c r="K170" s="25">
        <f>IFERROR(SUMIFS(TBLData3[Total Load],TBLData3[[Athlete ]],TBLData3[[#This Row],[Athlete ]],TBLData3[Date],"&lt;="&amp;TBLData3[[#This Row],[Date]]-21,TBLData3[Date],"&gt;"&amp;TBLData3[[#This Row],[Date]]-28),"")</f>
        <v>0</v>
      </c>
      <c r="L170" s="25">
        <f>IFERROR(SUMIFS(TBLData3[Total Load],TBLData3[[Athlete ]],TBLData3[[#This Row],[Athlete ]],TBLData3[Date],"&lt;="&amp;TBLData3[[#This Row],[Date]]-28,TBLData3[Date],"&gt;"&amp;TBLData3[[#This Row],[Date]]-35),"")</f>
        <v>0</v>
      </c>
      <c r="M170" s="25">
        <f>IFERROR(AVERAGE(TBLData3[[#This Row],[Week -1 TL]:[Week -4 TL]]),"")</f>
        <v>0</v>
      </c>
      <c r="N170" s="93">
        <f>IFERROR(TBLData3[[#This Row],[7 Day Rolling Average]]/TBLData3[[#This Row],[28 Day Rolling Average]],"")</f>
        <v>1.1428571428571428</v>
      </c>
      <c r="O170" s="94" t="str">
        <f>IFERROR(TBLData3[[#This Row],[Week 0 TL]]/TBLData3[[#This Row],[Week -1 TL]],"")</f>
        <v/>
      </c>
      <c r="P170" s="26">
        <f t="shared" si="11"/>
        <v>108.83880615234375</v>
      </c>
      <c r="Q170" s="27">
        <f t="shared" si="12"/>
        <v>78.47606754859541</v>
      </c>
      <c r="R170" s="94">
        <f>IFERROR(TBLData3[[#This Row],[7 Day EWMA]]/TBLData3[[#This Row],[28 Day EWMA]],"")</f>
        <v>1.3869044353547222</v>
      </c>
      <c r="S170" s="94">
        <f>AVERAGEIFS(TBLData3[Total Load],TBLData3[[Athlete ]],TBLData3[[#This Row],[Athlete ]],TBLData3[Date],"&lt;="&amp;TBLData3[[#This Row],[Date]],TBLData3[Date],"&gt;"&amp;TBLData3[[#This Row],[Date]]-7)</f>
        <v>225</v>
      </c>
      <c r="T170" s="94">
        <f t="array" ref="T170">IFERROR(_xlfn.STDEV.S(IF(TBLData3[[Athlete ]]=TBLData3[[#This Row],[Athlete ]],IF(TBLData3[Date]&lt;=TBLData3[[#This Row],[Date]],IF(TBLData3[Date]&gt;TBLData3[[#This Row],[Date]]-7,TBLData3[Total Load])))),"")</f>
        <v>429.54433220953263</v>
      </c>
      <c r="U170" s="95">
        <f>IFERROR(TBLData3[[#This Row],[7 Day avg Load]]/TBLData3[[#This Row],[7 Day SD]],"")</f>
        <v>0.52381089244647405</v>
      </c>
      <c r="V170" s="95">
        <f>IFERROR(TBLData3[[#This Row],[7 Day Rolling Average]]*TBLData3[[#This Row],[Monotony]],"")</f>
        <v>117.85745080045666</v>
      </c>
      <c r="W170" s="88"/>
      <c r="X170" s="88"/>
    </row>
    <row r="171" spans="1:24" x14ac:dyDescent="0.25">
      <c r="A171" s="58" t="str">
        <f t="shared" si="9"/>
        <v>Week 2</v>
      </c>
      <c r="B171" s="63">
        <v>43017</v>
      </c>
      <c r="C171" s="63" t="str">
        <f t="shared" si="10"/>
        <v>Mon</v>
      </c>
      <c r="D171" s="67" t="s">
        <v>202</v>
      </c>
      <c r="E171" s="61">
        <f>tblTL[[#This Row],[Total]]</f>
        <v>0</v>
      </c>
      <c r="F171" s="65">
        <f>AVERAGEIFS(TBLData3[Total Load],TBLData3[[Athlete ]],TBLData3[[#This Row],[Athlete ]],TBLData3[Date],"&lt;="&amp;TBLData3[[#This Row],[Date]],TBLData3[Date],"&gt;"&amp;TBLData3[[#This Row],[Date]]-7)</f>
        <v>0</v>
      </c>
      <c r="G171" s="65">
        <f>IFERROR(AVERAGEIFS(TBLData3[Total Load],TBLData3[[Athlete ]],TBLData3[[#This Row],[Athlete ]],TBLData3[Date],"&lt;="&amp;TBLData3[[#This Row],[Date]],TBLData3[Date],"&gt;"&amp;TBLData3[[#This Row],[Date]]-28),"")</f>
        <v>0</v>
      </c>
      <c r="H171" s="25">
        <f>SUMIFS(TBLData3[Total Load],TBLData3[[Athlete ]],TBLData3[[#This Row],[Athlete ]],TBLData3[Date],"&lt;="&amp;TBLData3[[#This Row],[Date]],TBLData3[Date],"&gt;"&amp;TBLData3[[#This Row],[Date]]-7)</f>
        <v>0</v>
      </c>
      <c r="I171" s="25">
        <f>IFERROR(SUMIFS(TBLData3[Total Load],TBLData3[[Athlete ]],TBLData3[[#This Row],[Athlete ]],TBLData3[Date],"&lt;="&amp;TBLData3[[#This Row],[Date]]-7,TBLData3[Date],"&gt;"&amp;TBLData3[[#This Row],[Date]]-14),"")</f>
        <v>0</v>
      </c>
      <c r="J171" s="25">
        <f>IFERROR(SUMIFS(TBLData3[Total Load],TBLData3[[Athlete ]],TBLData3[[#This Row],[Athlete ]],TBLData3[Date],"&lt;="&amp;TBLData3[[#This Row],[Date]]-14,TBLData3[Date],"&gt;"&amp;TBLData3[[#This Row],[Date]]-21),"")</f>
        <v>0</v>
      </c>
      <c r="K171" s="25">
        <f>IFERROR(SUMIFS(TBLData3[Total Load],TBLData3[[Athlete ]],TBLData3[[#This Row],[Athlete ]],TBLData3[Date],"&lt;="&amp;TBLData3[[#This Row],[Date]]-21,TBLData3[Date],"&gt;"&amp;TBLData3[[#This Row],[Date]]-28),"")</f>
        <v>0</v>
      </c>
      <c r="L171" s="25">
        <f>IFERROR(SUMIFS(TBLData3[Total Load],TBLData3[[Athlete ]],TBLData3[[#This Row],[Athlete ]],TBLData3[Date],"&lt;="&amp;TBLData3[[#This Row],[Date]]-28,TBLData3[Date],"&gt;"&amp;TBLData3[[#This Row],[Date]]-35),"")</f>
        <v>0</v>
      </c>
      <c r="M171" s="25">
        <f>IFERROR(AVERAGE(TBLData3[[#This Row],[Week -1 TL]:[Week -4 TL]]),"")</f>
        <v>0</v>
      </c>
      <c r="N171" s="93" t="str">
        <f>IFERROR(TBLData3[[#This Row],[7 Day Rolling Average]]/TBLData3[[#This Row],[28 Day Rolling Average]],"")</f>
        <v/>
      </c>
      <c r="O171" s="94" t="str">
        <f>IFERROR(TBLData3[[#This Row],[Week 0 TL]]/TBLData3[[#This Row],[Week -1 TL]],"")</f>
        <v/>
      </c>
      <c r="P171" s="26">
        <f t="shared" si="11"/>
        <v>0</v>
      </c>
      <c r="Q171" s="27">
        <f t="shared" si="12"/>
        <v>0</v>
      </c>
      <c r="R171" s="94" t="str">
        <f>IFERROR(TBLData3[[#This Row],[7 Day EWMA]]/TBLData3[[#This Row],[28 Day EWMA]],"")</f>
        <v/>
      </c>
      <c r="S171" s="94">
        <f>AVERAGEIFS(TBLData3[Total Load],TBLData3[[Athlete ]],TBLData3[[#This Row],[Athlete ]],TBLData3[Date],"&lt;="&amp;TBLData3[[#This Row],[Date]],TBLData3[Date],"&gt;"&amp;TBLData3[[#This Row],[Date]]-7)</f>
        <v>0</v>
      </c>
      <c r="T171" s="94">
        <f t="array" ref="T171">IFERROR(_xlfn.STDEV.S(IF(TBLData3[[Athlete ]]=TBLData3[[#This Row],[Athlete ]],IF(TBLData3[Date]&lt;=TBLData3[[#This Row],[Date]],IF(TBLData3[Date]&gt;TBLData3[[#This Row],[Date]]-7,TBLData3[Total Load])))),"")</f>
        <v>0</v>
      </c>
      <c r="U171" s="95" t="str">
        <f>IFERROR(TBLData3[[#This Row],[7 Day avg Load]]/TBLData3[[#This Row],[7 Day SD]],"")</f>
        <v/>
      </c>
      <c r="V171" s="95" t="str">
        <f>IFERROR(TBLData3[[#This Row],[7 Day Rolling Average]]*TBLData3[[#This Row],[Monotony]],"")</f>
        <v/>
      </c>
      <c r="W171" s="88"/>
      <c r="X171" s="88"/>
    </row>
    <row r="172" spans="1:24" x14ac:dyDescent="0.25">
      <c r="A172" s="58" t="str">
        <f t="shared" si="9"/>
        <v>Week 2</v>
      </c>
      <c r="B172" s="63">
        <v>43017</v>
      </c>
      <c r="C172" s="63" t="str">
        <f t="shared" si="10"/>
        <v>Mon</v>
      </c>
      <c r="D172" s="66" t="s">
        <v>203</v>
      </c>
      <c r="E172" s="61">
        <f>tblTL[[#This Row],[Total]]</f>
        <v>0</v>
      </c>
      <c r="F172" s="65">
        <f>AVERAGEIFS(TBLData3[Total Load],TBLData3[[Athlete ]],TBLData3[[#This Row],[Athlete ]],TBLData3[Date],"&lt;="&amp;TBLData3[[#This Row],[Date]],TBLData3[Date],"&gt;"&amp;TBLData3[[#This Row],[Date]]-7)</f>
        <v>211.42857142857142</v>
      </c>
      <c r="G172" s="65">
        <f>IFERROR(AVERAGEIFS(TBLData3[Total Load],TBLData3[[Athlete ]],TBLData3[[#This Row],[Athlete ]],TBLData3[Date],"&lt;="&amp;TBLData3[[#This Row],[Date]],TBLData3[Date],"&gt;"&amp;TBLData3[[#This Row],[Date]]-28),"")</f>
        <v>185</v>
      </c>
      <c r="H172" s="25">
        <f>SUMIFS(TBLData3[Total Load],TBLData3[[Athlete ]],TBLData3[[#This Row],[Athlete ]],TBLData3[Date],"&lt;="&amp;TBLData3[[#This Row],[Date]],TBLData3[Date],"&gt;"&amp;TBLData3[[#This Row],[Date]]-7)</f>
        <v>1480</v>
      </c>
      <c r="I172" s="25">
        <f>IFERROR(SUMIFS(TBLData3[Total Load],TBLData3[[Athlete ]],TBLData3[[#This Row],[Athlete ]],TBLData3[Date],"&lt;="&amp;TBLData3[[#This Row],[Date]]-7,TBLData3[Date],"&gt;"&amp;TBLData3[[#This Row],[Date]]-14),"")</f>
        <v>0</v>
      </c>
      <c r="J172" s="25">
        <f>IFERROR(SUMIFS(TBLData3[Total Load],TBLData3[[Athlete ]],TBLData3[[#This Row],[Athlete ]],TBLData3[Date],"&lt;="&amp;TBLData3[[#This Row],[Date]]-14,TBLData3[Date],"&gt;"&amp;TBLData3[[#This Row],[Date]]-21),"")</f>
        <v>0</v>
      </c>
      <c r="K172" s="25">
        <f>IFERROR(SUMIFS(TBLData3[Total Load],TBLData3[[Athlete ]],TBLData3[[#This Row],[Athlete ]],TBLData3[Date],"&lt;="&amp;TBLData3[[#This Row],[Date]]-21,TBLData3[Date],"&gt;"&amp;TBLData3[[#This Row],[Date]]-28),"")</f>
        <v>0</v>
      </c>
      <c r="L172" s="25">
        <f>IFERROR(SUMIFS(TBLData3[Total Load],TBLData3[[Athlete ]],TBLData3[[#This Row],[Athlete ]],TBLData3[Date],"&lt;="&amp;TBLData3[[#This Row],[Date]]-28,TBLData3[Date],"&gt;"&amp;TBLData3[[#This Row],[Date]]-35),"")</f>
        <v>0</v>
      </c>
      <c r="M172" s="25">
        <f>IFERROR(AVERAGE(TBLData3[[#This Row],[Week -1 TL]:[Week -4 TL]]),"")</f>
        <v>0</v>
      </c>
      <c r="N172" s="93">
        <f>IFERROR(TBLData3[[#This Row],[7 Day Rolling Average]]/TBLData3[[#This Row],[28 Day Rolling Average]],"")</f>
        <v>1.1428571428571428</v>
      </c>
      <c r="O172" s="94" t="str">
        <f>IFERROR(TBLData3[[#This Row],[Week 0 TL]]/TBLData3[[#This Row],[Week -1 TL]],"")</f>
        <v/>
      </c>
      <c r="P172" s="26">
        <f t="shared" si="11"/>
        <v>99.07470703125</v>
      </c>
      <c r="Q172" s="27">
        <f t="shared" si="12"/>
        <v>73.104623910958622</v>
      </c>
      <c r="R172" s="94">
        <f>IFERROR(TBLData3[[#This Row],[7 Day EWMA]]/TBLData3[[#This Row],[28 Day EWMA]],"")</f>
        <v>1.3552454240366918</v>
      </c>
      <c r="S172" s="94">
        <f>AVERAGEIFS(TBLData3[Total Load],TBLData3[[Athlete ]],TBLData3[[#This Row],[Athlete ]],TBLData3[Date],"&lt;="&amp;TBLData3[[#This Row],[Date]],TBLData3[Date],"&gt;"&amp;TBLData3[[#This Row],[Date]]-7)</f>
        <v>211.42857142857142</v>
      </c>
      <c r="T172" s="94">
        <f t="array" ref="T172">IFERROR(_xlfn.STDEV.S(IF(TBLData3[[Athlete ]]=TBLData3[[#This Row],[Athlete ]],IF(TBLData3[Date]&lt;=TBLData3[[#This Row],[Date]],IF(TBLData3[Date]&gt;TBLData3[[#This Row],[Date]]-7,TBLData3[Total Load])))),"")</f>
        <v>382.77184550889541</v>
      </c>
      <c r="U172" s="95">
        <f>IFERROR(TBLData3[[#This Row],[7 Day avg Load]]/TBLData3[[#This Row],[7 Day SD]],"")</f>
        <v>0.55236186754403793</v>
      </c>
      <c r="V172" s="95">
        <f>IFERROR(TBLData3[[#This Row],[7 Day Rolling Average]]*TBLData3[[#This Row],[Monotony]],"")</f>
        <v>116.78508056645373</v>
      </c>
      <c r="W172" s="88"/>
      <c r="X172" s="88"/>
    </row>
    <row r="173" spans="1:24" x14ac:dyDescent="0.25">
      <c r="A173" s="58" t="str">
        <f t="shared" si="9"/>
        <v>Week 2</v>
      </c>
      <c r="B173" s="63">
        <v>43017</v>
      </c>
      <c r="C173" s="63" t="str">
        <f t="shared" si="10"/>
        <v>Mon</v>
      </c>
      <c r="D173" s="66" t="s">
        <v>204</v>
      </c>
      <c r="E173" s="61">
        <f>tblTL[[#This Row],[Total]]</f>
        <v>0</v>
      </c>
      <c r="F173" s="65">
        <f>AVERAGEIFS(TBLData3[Total Load],TBLData3[[Athlete ]],TBLData3[[#This Row],[Athlete ]],TBLData3[Date],"&lt;="&amp;TBLData3[[#This Row],[Date]],TBLData3[Date],"&gt;"&amp;TBLData3[[#This Row],[Date]]-7)</f>
        <v>125</v>
      </c>
      <c r="G173" s="65">
        <f>IFERROR(AVERAGEIFS(TBLData3[Total Load],TBLData3[[Athlete ]],TBLData3[[#This Row],[Athlete ]],TBLData3[Date],"&lt;="&amp;TBLData3[[#This Row],[Date]],TBLData3[Date],"&gt;"&amp;TBLData3[[#This Row],[Date]]-28),"")</f>
        <v>109.375</v>
      </c>
      <c r="H173" s="25">
        <f>SUMIFS(TBLData3[Total Load],TBLData3[[Athlete ]],TBLData3[[#This Row],[Athlete ]],TBLData3[Date],"&lt;="&amp;TBLData3[[#This Row],[Date]],TBLData3[Date],"&gt;"&amp;TBLData3[[#This Row],[Date]]-7)</f>
        <v>875</v>
      </c>
      <c r="I173" s="25">
        <f>IFERROR(SUMIFS(TBLData3[Total Load],TBLData3[[Athlete ]],TBLData3[[#This Row],[Athlete ]],TBLData3[Date],"&lt;="&amp;TBLData3[[#This Row],[Date]]-7,TBLData3[Date],"&gt;"&amp;TBLData3[[#This Row],[Date]]-14),"")</f>
        <v>0</v>
      </c>
      <c r="J173" s="25">
        <f>IFERROR(SUMIFS(TBLData3[Total Load],TBLData3[[Athlete ]],TBLData3[[#This Row],[Athlete ]],TBLData3[Date],"&lt;="&amp;TBLData3[[#This Row],[Date]]-14,TBLData3[Date],"&gt;"&amp;TBLData3[[#This Row],[Date]]-21),"")</f>
        <v>0</v>
      </c>
      <c r="K173" s="25">
        <f>IFERROR(SUMIFS(TBLData3[Total Load],TBLData3[[Athlete ]],TBLData3[[#This Row],[Athlete ]],TBLData3[Date],"&lt;="&amp;TBLData3[[#This Row],[Date]]-21,TBLData3[Date],"&gt;"&amp;TBLData3[[#This Row],[Date]]-28),"")</f>
        <v>0</v>
      </c>
      <c r="L173" s="25">
        <f>IFERROR(SUMIFS(TBLData3[Total Load],TBLData3[[Athlete ]],TBLData3[[#This Row],[Athlete ]],TBLData3[Date],"&lt;="&amp;TBLData3[[#This Row],[Date]]-28,TBLData3[Date],"&gt;"&amp;TBLData3[[#This Row],[Date]]-35),"")</f>
        <v>0</v>
      </c>
      <c r="M173" s="25">
        <f>IFERROR(AVERAGE(TBLData3[[#This Row],[Week -1 TL]:[Week -4 TL]]),"")</f>
        <v>0</v>
      </c>
      <c r="N173" s="93">
        <f>IFERROR(TBLData3[[#This Row],[7 Day Rolling Average]]/TBLData3[[#This Row],[28 Day Rolling Average]],"")</f>
        <v>1.1428571428571428</v>
      </c>
      <c r="O173" s="94" t="str">
        <f>IFERROR(TBLData3[[#This Row],[Week 0 TL]]/TBLData3[[#This Row],[Week -1 TL]],"")</f>
        <v/>
      </c>
      <c r="P173" s="26">
        <f t="shared" si="11"/>
        <v>53.46771240234375</v>
      </c>
      <c r="Q173" s="27">
        <f t="shared" si="12"/>
        <v>42.202263482328831</v>
      </c>
      <c r="R173" s="94">
        <f>IFERROR(TBLData3[[#This Row],[7 Day EWMA]]/TBLData3[[#This Row],[28 Day EWMA]],"")</f>
        <v>1.2669394480400809</v>
      </c>
      <c r="S173" s="94">
        <f>AVERAGEIFS(TBLData3[Total Load],TBLData3[[Athlete ]],TBLData3[[#This Row],[Athlete ]],TBLData3[Date],"&lt;="&amp;TBLData3[[#This Row],[Date]],TBLData3[Date],"&gt;"&amp;TBLData3[[#This Row],[Date]]-7)</f>
        <v>125</v>
      </c>
      <c r="T173" s="94">
        <f t="array" ref="T173">IFERROR(_xlfn.STDEV.S(IF(TBLData3[[Athlete ]]=TBLData3[[#This Row],[Athlete ]],IF(TBLData3[Date]&lt;=TBLData3[[#This Row],[Date]],IF(TBLData3[Date]&gt;TBLData3[[#This Row],[Date]]-7,TBLData3[Total Load])))),"")</f>
        <v>213.71710273162512</v>
      </c>
      <c r="U173" s="95">
        <f>IFERROR(TBLData3[[#This Row],[7 Day avg Load]]/TBLData3[[#This Row],[7 Day SD]],"")</f>
        <v>0.58488533861966363</v>
      </c>
      <c r="V173" s="95">
        <f>IFERROR(TBLData3[[#This Row],[7 Day Rolling Average]]*TBLData3[[#This Row],[Monotony]],"")</f>
        <v>73.110667327457961</v>
      </c>
      <c r="W173" s="88"/>
      <c r="X173" s="88"/>
    </row>
    <row r="174" spans="1:24" x14ac:dyDescent="0.25">
      <c r="A174" s="58" t="str">
        <f t="shared" si="9"/>
        <v>Week 2</v>
      </c>
      <c r="B174" s="63">
        <v>43017</v>
      </c>
      <c r="C174" s="63" t="str">
        <f t="shared" si="10"/>
        <v>Mon</v>
      </c>
      <c r="D174" s="64" t="s">
        <v>205</v>
      </c>
      <c r="E174" s="61">
        <f>tblTL[[#This Row],[Total]]</f>
        <v>0</v>
      </c>
      <c r="F174" s="65">
        <f>AVERAGEIFS(TBLData3[Total Load],TBLData3[[Athlete ]],TBLData3[[#This Row],[Athlete ]],TBLData3[Date],"&lt;="&amp;TBLData3[[#This Row],[Date]],TBLData3[Date],"&gt;"&amp;TBLData3[[#This Row],[Date]]-7)</f>
        <v>0</v>
      </c>
      <c r="G174" s="65">
        <f>IFERROR(AVERAGEIFS(TBLData3[Total Load],TBLData3[[Athlete ]],TBLData3[[#This Row],[Athlete ]],TBLData3[Date],"&lt;="&amp;TBLData3[[#This Row],[Date]],TBLData3[Date],"&gt;"&amp;TBLData3[[#This Row],[Date]]-28),"")</f>
        <v>0</v>
      </c>
      <c r="H174" s="25">
        <f>SUMIFS(TBLData3[Total Load],TBLData3[[Athlete ]],TBLData3[[#This Row],[Athlete ]],TBLData3[Date],"&lt;="&amp;TBLData3[[#This Row],[Date]],TBLData3[Date],"&gt;"&amp;TBLData3[[#This Row],[Date]]-7)</f>
        <v>0</v>
      </c>
      <c r="I174" s="25">
        <f>IFERROR(SUMIFS(TBLData3[Total Load],TBLData3[[Athlete ]],TBLData3[[#This Row],[Athlete ]],TBLData3[Date],"&lt;="&amp;TBLData3[[#This Row],[Date]]-7,TBLData3[Date],"&gt;"&amp;TBLData3[[#This Row],[Date]]-14),"")</f>
        <v>0</v>
      </c>
      <c r="J174" s="25">
        <f>IFERROR(SUMIFS(TBLData3[Total Load],TBLData3[[Athlete ]],TBLData3[[#This Row],[Athlete ]],TBLData3[Date],"&lt;="&amp;TBLData3[[#This Row],[Date]]-14,TBLData3[Date],"&gt;"&amp;TBLData3[[#This Row],[Date]]-21),"")</f>
        <v>0</v>
      </c>
      <c r="K174" s="25">
        <f>IFERROR(SUMIFS(TBLData3[Total Load],TBLData3[[Athlete ]],TBLData3[[#This Row],[Athlete ]],TBLData3[Date],"&lt;="&amp;TBLData3[[#This Row],[Date]]-21,TBLData3[Date],"&gt;"&amp;TBLData3[[#This Row],[Date]]-28),"")</f>
        <v>0</v>
      </c>
      <c r="L174" s="25">
        <f>IFERROR(SUMIFS(TBLData3[Total Load],TBLData3[[Athlete ]],TBLData3[[#This Row],[Athlete ]],TBLData3[Date],"&lt;="&amp;TBLData3[[#This Row],[Date]]-28,TBLData3[Date],"&gt;"&amp;TBLData3[[#This Row],[Date]]-35),"")</f>
        <v>0</v>
      </c>
      <c r="M174" s="25">
        <f>IFERROR(AVERAGE(TBLData3[[#This Row],[Week -1 TL]:[Week -4 TL]]),"")</f>
        <v>0</v>
      </c>
      <c r="N174" s="93" t="str">
        <f>IFERROR(TBLData3[[#This Row],[7 Day Rolling Average]]/TBLData3[[#This Row],[28 Day Rolling Average]],"")</f>
        <v/>
      </c>
      <c r="O174" s="94" t="str">
        <f>IFERROR(TBLData3[[#This Row],[Week 0 TL]]/TBLData3[[#This Row],[Week -1 TL]],"")</f>
        <v/>
      </c>
      <c r="P174" s="26">
        <f t="shared" si="11"/>
        <v>0</v>
      </c>
      <c r="Q174" s="27">
        <f t="shared" si="12"/>
        <v>0</v>
      </c>
      <c r="R174" s="94" t="str">
        <f>IFERROR(TBLData3[[#This Row],[7 Day EWMA]]/TBLData3[[#This Row],[28 Day EWMA]],"")</f>
        <v/>
      </c>
      <c r="S174" s="94">
        <f>AVERAGEIFS(TBLData3[Total Load],TBLData3[[Athlete ]],TBLData3[[#This Row],[Athlete ]],TBLData3[Date],"&lt;="&amp;TBLData3[[#This Row],[Date]],TBLData3[Date],"&gt;"&amp;TBLData3[[#This Row],[Date]]-7)</f>
        <v>0</v>
      </c>
      <c r="T174" s="94">
        <f t="array" ref="T174">IFERROR(_xlfn.STDEV.S(IF(TBLData3[[Athlete ]]=TBLData3[[#This Row],[Athlete ]],IF(TBLData3[Date]&lt;=TBLData3[[#This Row],[Date]],IF(TBLData3[Date]&gt;TBLData3[[#This Row],[Date]]-7,TBLData3[Total Load])))),"")</f>
        <v>0</v>
      </c>
      <c r="U174" s="95" t="str">
        <f>IFERROR(TBLData3[[#This Row],[7 Day avg Load]]/TBLData3[[#This Row],[7 Day SD]],"")</f>
        <v/>
      </c>
      <c r="V174" s="95" t="str">
        <f>IFERROR(TBLData3[[#This Row],[7 Day Rolling Average]]*TBLData3[[#This Row],[Monotony]],"")</f>
        <v/>
      </c>
      <c r="W174" s="88"/>
      <c r="X174" s="88"/>
    </row>
    <row r="175" spans="1:24" x14ac:dyDescent="0.25">
      <c r="A175" s="58" t="str">
        <f t="shared" si="9"/>
        <v>Week 2</v>
      </c>
      <c r="B175" s="63">
        <v>43017</v>
      </c>
      <c r="C175" s="63" t="str">
        <f t="shared" si="10"/>
        <v>Mon</v>
      </c>
      <c r="D175" s="64" t="s">
        <v>206</v>
      </c>
      <c r="E175" s="61">
        <f>tblTL[[#This Row],[Total]]</f>
        <v>0</v>
      </c>
      <c r="F175" s="65">
        <f>AVERAGEIFS(TBLData3[Total Load],TBLData3[[Athlete ]],TBLData3[[#This Row],[Athlete ]],TBLData3[Date],"&lt;="&amp;TBLData3[[#This Row],[Date]],TBLData3[Date],"&gt;"&amp;TBLData3[[#This Row],[Date]]-7)</f>
        <v>128.57142857142858</v>
      </c>
      <c r="G175" s="65">
        <f>IFERROR(AVERAGEIFS(TBLData3[Total Load],TBLData3[[Athlete ]],TBLData3[[#This Row],[Athlete ]],TBLData3[Date],"&lt;="&amp;TBLData3[[#This Row],[Date]],TBLData3[Date],"&gt;"&amp;TBLData3[[#This Row],[Date]]-28),"")</f>
        <v>112.5</v>
      </c>
      <c r="H175" s="25">
        <f>SUMIFS(TBLData3[Total Load],TBLData3[[Athlete ]],TBLData3[[#This Row],[Athlete ]],TBLData3[Date],"&lt;="&amp;TBLData3[[#This Row],[Date]],TBLData3[Date],"&gt;"&amp;TBLData3[[#This Row],[Date]]-7)</f>
        <v>900</v>
      </c>
      <c r="I175" s="25">
        <f>IFERROR(SUMIFS(TBLData3[Total Load],TBLData3[[Athlete ]],TBLData3[[#This Row],[Athlete ]],TBLData3[Date],"&lt;="&amp;TBLData3[[#This Row],[Date]]-7,TBLData3[Date],"&gt;"&amp;TBLData3[[#This Row],[Date]]-14),"")</f>
        <v>0</v>
      </c>
      <c r="J175" s="25">
        <f>IFERROR(SUMIFS(TBLData3[Total Load],TBLData3[[Athlete ]],TBLData3[[#This Row],[Athlete ]],TBLData3[Date],"&lt;="&amp;TBLData3[[#This Row],[Date]]-14,TBLData3[Date],"&gt;"&amp;TBLData3[[#This Row],[Date]]-21),"")</f>
        <v>0</v>
      </c>
      <c r="K175" s="25">
        <f>IFERROR(SUMIFS(TBLData3[Total Load],TBLData3[[Athlete ]],TBLData3[[#This Row],[Athlete ]],TBLData3[Date],"&lt;="&amp;TBLData3[[#This Row],[Date]]-21,TBLData3[Date],"&gt;"&amp;TBLData3[[#This Row],[Date]]-28),"")</f>
        <v>0</v>
      </c>
      <c r="L175" s="25">
        <f>IFERROR(SUMIFS(TBLData3[Total Load],TBLData3[[Athlete ]],TBLData3[[#This Row],[Athlete ]],TBLData3[Date],"&lt;="&amp;TBLData3[[#This Row],[Date]]-28,TBLData3[Date],"&gt;"&amp;TBLData3[[#This Row],[Date]]-35),"")</f>
        <v>0</v>
      </c>
      <c r="M175" s="25">
        <f>IFERROR(AVERAGE(TBLData3[[#This Row],[Week -1 TL]:[Week -4 TL]]),"")</f>
        <v>0</v>
      </c>
      <c r="N175" s="93">
        <f>IFERROR(TBLData3[[#This Row],[7 Day Rolling Average]]/TBLData3[[#This Row],[28 Day Rolling Average]],"")</f>
        <v>1.142857142857143</v>
      </c>
      <c r="O175" s="94" t="str">
        <f>IFERROR(TBLData3[[#This Row],[Week 0 TL]]/TBLData3[[#This Row],[Week -1 TL]],"")</f>
        <v/>
      </c>
      <c r="P175" s="26">
        <f t="shared" si="11"/>
        <v>71.19140625</v>
      </c>
      <c r="Q175" s="27">
        <f t="shared" si="12"/>
        <v>46.637748085199902</v>
      </c>
      <c r="R175" s="94">
        <f>IFERROR(TBLData3[[#This Row],[7 Day EWMA]]/TBLData3[[#This Row],[28 Day EWMA]],"")</f>
        <v>1.5264760665533077</v>
      </c>
      <c r="S175" s="94">
        <f>AVERAGEIFS(TBLData3[Total Load],TBLData3[[Athlete ]],TBLData3[[#This Row],[Athlete ]],TBLData3[Date],"&lt;="&amp;TBLData3[[#This Row],[Date]],TBLData3[Date],"&gt;"&amp;TBLData3[[#This Row],[Date]]-7)</f>
        <v>128.57142857142858</v>
      </c>
      <c r="T175" s="94">
        <f t="array" ref="T175">IFERROR(_xlfn.STDEV.S(IF(TBLData3[[Athlete ]]=TBLData3[[#This Row],[Athlete ]],IF(TBLData3[Date]&lt;=TBLData3[[#This Row],[Date]],IF(TBLData3[Date]&gt;TBLData3[[#This Row],[Date]]-7,TBLData3[Total Load])))),"")</f>
        <v>340.16802570830453</v>
      </c>
      <c r="U175" s="95">
        <f>IFERROR(TBLData3[[#This Row],[7 Day avg Load]]/TBLData3[[#This Row],[7 Day SD]],"")</f>
        <v>0.37796447300922725</v>
      </c>
      <c r="V175" s="95">
        <f>IFERROR(TBLData3[[#This Row],[7 Day Rolling Average]]*TBLData3[[#This Row],[Monotony]],"")</f>
        <v>48.595432244043508</v>
      </c>
      <c r="W175" s="88"/>
      <c r="X175" s="88"/>
    </row>
    <row r="176" spans="1:24" x14ac:dyDescent="0.25">
      <c r="A176" s="58" t="str">
        <f t="shared" si="9"/>
        <v>Week 2</v>
      </c>
      <c r="B176" s="63">
        <v>43017</v>
      </c>
      <c r="C176" s="63" t="str">
        <f t="shared" si="10"/>
        <v>Mon</v>
      </c>
      <c r="D176" s="64" t="s">
        <v>207</v>
      </c>
      <c r="E176" s="61">
        <f>tblTL[[#This Row],[Total]]</f>
        <v>0</v>
      </c>
      <c r="F176" s="65">
        <f>AVERAGEIFS(TBLData3[Total Load],TBLData3[[Athlete ]],TBLData3[[#This Row],[Athlete ]],TBLData3[Date],"&lt;="&amp;TBLData3[[#This Row],[Date]],TBLData3[Date],"&gt;"&amp;TBLData3[[#This Row],[Date]]-7)</f>
        <v>91.428571428571431</v>
      </c>
      <c r="G176" s="65">
        <f>IFERROR(AVERAGEIFS(TBLData3[Total Load],TBLData3[[Athlete ]],TBLData3[[#This Row],[Athlete ]],TBLData3[Date],"&lt;="&amp;TBLData3[[#This Row],[Date]],TBLData3[Date],"&gt;"&amp;TBLData3[[#This Row],[Date]]-28),"")</f>
        <v>80</v>
      </c>
      <c r="H176" s="25">
        <f>SUMIFS(TBLData3[Total Load],TBLData3[[Athlete ]],TBLData3[[#This Row],[Athlete ]],TBLData3[Date],"&lt;="&amp;TBLData3[[#This Row],[Date]],TBLData3[Date],"&gt;"&amp;TBLData3[[#This Row],[Date]]-7)</f>
        <v>640</v>
      </c>
      <c r="I176" s="25">
        <f>IFERROR(SUMIFS(TBLData3[Total Load],TBLData3[[Athlete ]],TBLData3[[#This Row],[Athlete ]],TBLData3[Date],"&lt;="&amp;TBLData3[[#This Row],[Date]]-7,TBLData3[Date],"&gt;"&amp;TBLData3[[#This Row],[Date]]-14),"")</f>
        <v>0</v>
      </c>
      <c r="J176" s="25">
        <f>IFERROR(SUMIFS(TBLData3[Total Load],TBLData3[[Athlete ]],TBLData3[[#This Row],[Athlete ]],TBLData3[Date],"&lt;="&amp;TBLData3[[#This Row],[Date]]-14,TBLData3[Date],"&gt;"&amp;TBLData3[[#This Row],[Date]]-21),"")</f>
        <v>0</v>
      </c>
      <c r="K176" s="25">
        <f>IFERROR(SUMIFS(TBLData3[Total Load],TBLData3[[Athlete ]],TBLData3[[#This Row],[Athlete ]],TBLData3[Date],"&lt;="&amp;TBLData3[[#This Row],[Date]]-21,TBLData3[Date],"&gt;"&amp;TBLData3[[#This Row],[Date]]-28),"")</f>
        <v>0</v>
      </c>
      <c r="L176" s="25">
        <f>IFERROR(SUMIFS(TBLData3[Total Load],TBLData3[[Athlete ]],TBLData3[[#This Row],[Athlete ]],TBLData3[Date],"&lt;="&amp;TBLData3[[#This Row],[Date]]-28,TBLData3[Date],"&gt;"&amp;TBLData3[[#This Row],[Date]]-35),"")</f>
        <v>0</v>
      </c>
      <c r="M176" s="25">
        <f>IFERROR(AVERAGE(TBLData3[[#This Row],[Week -1 TL]:[Week -4 TL]]),"")</f>
        <v>0</v>
      </c>
      <c r="N176" s="93">
        <f>IFERROR(TBLData3[[#This Row],[7 Day Rolling Average]]/TBLData3[[#This Row],[28 Day Rolling Average]],"")</f>
        <v>1.1428571428571428</v>
      </c>
      <c r="O176" s="94" t="str">
        <f>IFERROR(TBLData3[[#This Row],[Week 0 TL]]/TBLData3[[#This Row],[Week -1 TL]],"")</f>
        <v/>
      </c>
      <c r="P176" s="26">
        <f t="shared" si="11"/>
        <v>50.625</v>
      </c>
      <c r="Q176" s="27">
        <f t="shared" si="12"/>
        <v>33.164620860586595</v>
      </c>
      <c r="R176" s="94">
        <f>IFERROR(TBLData3[[#This Row],[7 Day EWMA]]/TBLData3[[#This Row],[28 Day EWMA]],"")</f>
        <v>1.5264760665533077</v>
      </c>
      <c r="S176" s="94">
        <f>AVERAGEIFS(TBLData3[Total Load],TBLData3[[Athlete ]],TBLData3[[#This Row],[Athlete ]],TBLData3[Date],"&lt;="&amp;TBLData3[[#This Row],[Date]],TBLData3[Date],"&gt;"&amp;TBLData3[[#This Row],[Date]]-7)</f>
        <v>91.428571428571431</v>
      </c>
      <c r="T176" s="94">
        <f t="array" ref="T176">IFERROR(_xlfn.STDEV.S(IF(TBLData3[[Athlete ]]=TBLData3[[#This Row],[Athlete ]],IF(TBLData3[Date]&lt;=TBLData3[[#This Row],[Date]],IF(TBLData3[Date]&gt;TBLData3[[#This Row],[Date]]-7,TBLData3[Total Load])))),"")</f>
        <v>241.89726272590542</v>
      </c>
      <c r="U176" s="95">
        <f>IFERROR(TBLData3[[#This Row],[7 Day avg Load]]/TBLData3[[#This Row],[7 Day SD]],"")</f>
        <v>0.37796447300922725</v>
      </c>
      <c r="V176" s="95">
        <f>IFERROR(TBLData3[[#This Row],[7 Day Rolling Average]]*TBLData3[[#This Row],[Monotony]],"")</f>
        <v>34.556751817986495</v>
      </c>
      <c r="W176" s="88"/>
      <c r="X176" s="88"/>
    </row>
    <row r="177" spans="1:24" x14ac:dyDescent="0.25">
      <c r="A177" s="58" t="str">
        <f t="shared" si="9"/>
        <v>Week 2</v>
      </c>
      <c r="B177" s="63">
        <v>43017</v>
      </c>
      <c r="C177" s="63" t="str">
        <f t="shared" si="10"/>
        <v>Mon</v>
      </c>
      <c r="D177" s="67" t="s">
        <v>208</v>
      </c>
      <c r="E177" s="61">
        <f>tblTL[[#This Row],[Total]]</f>
        <v>0</v>
      </c>
      <c r="F177" s="65">
        <f>AVERAGEIFS(TBLData3[Total Load],TBLData3[[Athlete ]],TBLData3[[#This Row],[Athlete ]],TBLData3[Date],"&lt;="&amp;TBLData3[[#This Row],[Date]],TBLData3[Date],"&gt;"&amp;TBLData3[[#This Row],[Date]]-7)</f>
        <v>160.34285714285716</v>
      </c>
      <c r="G177" s="65">
        <f>IFERROR(AVERAGEIFS(TBLData3[Total Load],TBLData3[[Athlete ]],TBLData3[[#This Row],[Athlete ]],TBLData3[Date],"&lt;="&amp;TBLData3[[#This Row],[Date]],TBLData3[Date],"&gt;"&amp;TBLData3[[#This Row],[Date]]-28),"")</f>
        <v>140.30000000000001</v>
      </c>
      <c r="H177" s="25">
        <f>SUMIFS(TBLData3[Total Load],TBLData3[[Athlete ]],TBLData3[[#This Row],[Athlete ]],TBLData3[Date],"&lt;="&amp;TBLData3[[#This Row],[Date]],TBLData3[Date],"&gt;"&amp;TBLData3[[#This Row],[Date]]-7)</f>
        <v>1122.4000000000001</v>
      </c>
      <c r="I177" s="25">
        <f>IFERROR(SUMIFS(TBLData3[Total Load],TBLData3[[Athlete ]],TBLData3[[#This Row],[Athlete ]],TBLData3[Date],"&lt;="&amp;TBLData3[[#This Row],[Date]]-7,TBLData3[Date],"&gt;"&amp;TBLData3[[#This Row],[Date]]-14),"")</f>
        <v>0</v>
      </c>
      <c r="J177" s="25">
        <f>IFERROR(SUMIFS(TBLData3[Total Load],TBLData3[[Athlete ]],TBLData3[[#This Row],[Athlete ]],TBLData3[Date],"&lt;="&amp;TBLData3[[#This Row],[Date]]-14,TBLData3[Date],"&gt;"&amp;TBLData3[[#This Row],[Date]]-21),"")</f>
        <v>0</v>
      </c>
      <c r="K177" s="25">
        <f>IFERROR(SUMIFS(TBLData3[Total Load],TBLData3[[Athlete ]],TBLData3[[#This Row],[Athlete ]],TBLData3[Date],"&lt;="&amp;TBLData3[[#This Row],[Date]]-21,TBLData3[Date],"&gt;"&amp;TBLData3[[#This Row],[Date]]-28),"")</f>
        <v>0</v>
      </c>
      <c r="L177" s="25">
        <f>IFERROR(SUMIFS(TBLData3[Total Load],TBLData3[[Athlete ]],TBLData3[[#This Row],[Athlete ]],TBLData3[Date],"&lt;="&amp;TBLData3[[#This Row],[Date]]-28,TBLData3[Date],"&gt;"&amp;TBLData3[[#This Row],[Date]]-35),"")</f>
        <v>0</v>
      </c>
      <c r="M177" s="25">
        <f>IFERROR(AVERAGE(TBLData3[[#This Row],[Week -1 TL]:[Week -4 TL]]),"")</f>
        <v>0</v>
      </c>
      <c r="N177" s="93">
        <f>IFERROR(TBLData3[[#This Row],[7 Day Rolling Average]]/TBLData3[[#This Row],[28 Day Rolling Average]],"")</f>
        <v>1.1428571428571428</v>
      </c>
      <c r="O177" s="94" t="str">
        <f>IFERROR(TBLData3[[#This Row],[Week 0 TL]]/TBLData3[[#This Row],[Week -1 TL]],"")</f>
        <v/>
      </c>
      <c r="P177" s="26">
        <f t="shared" si="11"/>
        <v>88.783593750000009</v>
      </c>
      <c r="Q177" s="27">
        <f t="shared" si="12"/>
        <v>58.162453834253753</v>
      </c>
      <c r="R177" s="94">
        <f>IFERROR(TBLData3[[#This Row],[7 Day EWMA]]/TBLData3[[#This Row],[28 Day EWMA]],"")</f>
        <v>1.5264760665533075</v>
      </c>
      <c r="S177" s="94">
        <f>AVERAGEIFS(TBLData3[Total Load],TBLData3[[Athlete ]],TBLData3[[#This Row],[Athlete ]],TBLData3[Date],"&lt;="&amp;TBLData3[[#This Row],[Date]],TBLData3[Date],"&gt;"&amp;TBLData3[[#This Row],[Date]]-7)</f>
        <v>160.34285714285716</v>
      </c>
      <c r="T177" s="94">
        <f t="array" ref="T177">IFERROR(_xlfn.STDEV.S(IF(TBLData3[[Athlete ]]=TBLData3[[#This Row],[Athlete ]],IF(TBLData3[Date]&lt;=TBLData3[[#This Row],[Date]],IF(TBLData3[Date]&gt;TBLData3[[#This Row],[Date]]-7,TBLData3[Total Load])))),"")</f>
        <v>424.22732450555668</v>
      </c>
      <c r="U177" s="95">
        <f>IFERROR(TBLData3[[#This Row],[7 Day avg Load]]/TBLData3[[#This Row],[7 Day SD]],"")</f>
        <v>0.3779644730092272</v>
      </c>
      <c r="V177" s="95">
        <f>IFERROR(TBLData3[[#This Row],[7 Day Rolling Average]]*TBLData3[[#This Row],[Monotony]],"")</f>
        <v>60.603903500793805</v>
      </c>
      <c r="W177" s="88"/>
      <c r="X177" s="88"/>
    </row>
    <row r="178" spans="1:24" x14ac:dyDescent="0.25">
      <c r="A178" s="58" t="str">
        <f t="shared" si="9"/>
        <v>Week 2</v>
      </c>
      <c r="B178" s="59">
        <v>43018</v>
      </c>
      <c r="C178" s="59" t="str">
        <f t="shared" si="10"/>
        <v>Tue</v>
      </c>
      <c r="D178" s="68" t="s">
        <v>215</v>
      </c>
      <c r="E178" s="61">
        <f>tblTL[[#This Row],[Total]]</f>
        <v>300</v>
      </c>
      <c r="F178" s="65">
        <f>AVERAGEIFS(TBLData3[Total Load],TBLData3[[Athlete ]],TBLData3[[#This Row],[Athlete ]],TBLData3[Date],"&lt;="&amp;TBLData3[[#This Row],[Date]],TBLData3[Date],"&gt;"&amp;TBLData3[[#This Row],[Date]]-7)</f>
        <v>202.85714285714286</v>
      </c>
      <c r="G178" s="65">
        <f>IFERROR(AVERAGEIFS(TBLData3[Total Load],TBLData3[[Athlete ]],TBLData3[[#This Row],[Athlete ]],TBLData3[Date],"&lt;="&amp;TBLData3[[#This Row],[Date]],TBLData3[Date],"&gt;"&amp;TBLData3[[#This Row],[Date]]-28),"")</f>
        <v>157.77777777777777</v>
      </c>
      <c r="H178" s="25">
        <f>SUMIFS(TBLData3[Total Load],TBLData3[[Athlete ]],TBLData3[[#This Row],[Athlete ]],TBLData3[Date],"&lt;="&amp;TBLData3[[#This Row],[Date]],TBLData3[Date],"&gt;"&amp;TBLData3[[#This Row],[Date]]-7)</f>
        <v>1420</v>
      </c>
      <c r="I178" s="25">
        <f>IFERROR(SUMIFS(TBLData3[Total Load],TBLData3[[Athlete ]],TBLData3[[#This Row],[Athlete ]],TBLData3[Date],"&lt;="&amp;TBLData3[[#This Row],[Date]]-7,TBLData3[Date],"&gt;"&amp;TBLData3[[#This Row],[Date]]-14),"")</f>
        <v>0</v>
      </c>
      <c r="J178" s="25">
        <f>IFERROR(SUMIFS(TBLData3[Total Load],TBLData3[[Athlete ]],TBLData3[[#This Row],[Athlete ]],TBLData3[Date],"&lt;="&amp;TBLData3[[#This Row],[Date]]-14,TBLData3[Date],"&gt;"&amp;TBLData3[[#This Row],[Date]]-21),"")</f>
        <v>0</v>
      </c>
      <c r="K178" s="25">
        <f>IFERROR(SUMIFS(TBLData3[Total Load],TBLData3[[Athlete ]],TBLData3[[#This Row],[Athlete ]],TBLData3[Date],"&lt;="&amp;TBLData3[[#This Row],[Date]]-21,TBLData3[Date],"&gt;"&amp;TBLData3[[#This Row],[Date]]-28),"")</f>
        <v>0</v>
      </c>
      <c r="L178" s="25">
        <f>IFERROR(SUMIFS(TBLData3[Total Load],TBLData3[[Athlete ]],TBLData3[[#This Row],[Athlete ]],TBLData3[Date],"&lt;="&amp;TBLData3[[#This Row],[Date]]-28,TBLData3[Date],"&gt;"&amp;TBLData3[[#This Row],[Date]]-35),"")</f>
        <v>0</v>
      </c>
      <c r="M178" s="25">
        <f>IFERROR(AVERAGE(TBLData3[[#This Row],[Week -1 TL]:[Week -4 TL]]),"")</f>
        <v>0</v>
      </c>
      <c r="N178" s="93">
        <f>IFERROR(TBLData3[[#This Row],[7 Day Rolling Average]]/TBLData3[[#This Row],[28 Day Rolling Average]],"")</f>
        <v>1.2857142857142858</v>
      </c>
      <c r="O178" s="93" t="str">
        <f>IFERROR(TBLData3[[#This Row],[Week 0 TL]]/TBLData3[[#This Row],[Week -1 TL]],"")</f>
        <v/>
      </c>
      <c r="P178" s="26">
        <f t="shared" si="11"/>
        <v>141.4453125</v>
      </c>
      <c r="Q178" s="27">
        <f t="shared" si="12"/>
        <v>74.725115022852293</v>
      </c>
      <c r="R178" s="94">
        <f>IFERROR(TBLData3[[#This Row],[7 Day EWMA]]/TBLData3[[#This Row],[28 Day EWMA]],"")</f>
        <v>1.8928751391917358</v>
      </c>
      <c r="S178" s="94">
        <f>AVERAGEIFS(TBLData3[Total Load],TBLData3[[Athlete ]],TBLData3[[#This Row],[Athlete ]],TBLData3[Date],"&lt;="&amp;TBLData3[[#This Row],[Date]],TBLData3[Date],"&gt;"&amp;TBLData3[[#This Row],[Date]]-7)</f>
        <v>202.85714285714286</v>
      </c>
      <c r="T178" s="94">
        <f t="array" ref="T178">IFERROR(_xlfn.STDEV.S(IF(TBLData3[[Athlete ]]=TBLData3[[#This Row],[Athlete ]],IF(TBLData3[Date]&lt;=TBLData3[[#This Row],[Date]],IF(TBLData3[Date]&gt;TBLData3[[#This Row],[Date]]-7,TBLData3[Total Load])))),"")</f>
        <v>419.59163821165799</v>
      </c>
      <c r="U178" s="95">
        <f>IFERROR(TBLData3[[#This Row],[7 Day avg Load]]/TBLData3[[#This Row],[7 Day SD]],"")</f>
        <v>0.48346326376221538</v>
      </c>
      <c r="V178" s="95">
        <f>IFERROR(TBLData3[[#This Row],[7 Day Rolling Average]]*TBLData3[[#This Row],[Monotony]],"")</f>
        <v>98.073976363192259</v>
      </c>
      <c r="W178" s="88"/>
      <c r="X178" s="88"/>
    </row>
    <row r="179" spans="1:24" x14ac:dyDescent="0.25">
      <c r="A179" s="58" t="str">
        <f t="shared" si="9"/>
        <v>Week 2</v>
      </c>
      <c r="B179" s="63">
        <v>43018</v>
      </c>
      <c r="C179" s="63" t="str">
        <f t="shared" si="10"/>
        <v>Tue</v>
      </c>
      <c r="D179" s="64" t="s">
        <v>190</v>
      </c>
      <c r="E179" s="61">
        <f>tblTL[[#This Row],[Total]]</f>
        <v>300</v>
      </c>
      <c r="F179" s="71">
        <f>AVERAGEIFS(TBLData3[Total Load],TBLData3[[Athlete ]],TBLData3[[#This Row],[Athlete ]],TBLData3[Date],"&lt;="&amp;TBLData3[[#This Row],[Date]],TBLData3[Date],"&gt;"&amp;TBLData3[[#This Row],[Date]]-7)</f>
        <v>194.28571428571428</v>
      </c>
      <c r="G179" s="72">
        <f>AVERAGEIFS(TBLData3[Total Load],TBLData3[[Athlete ]],TBLData3[[#This Row],[Athlete ]],TBLData3[Date],"&lt;="&amp;TBLData3[[#This Row],[Date]],TBLData3[Date],"&gt;"&amp;TBLData3[[#This Row],[Date]]-28)</f>
        <v>193.88888888888889</v>
      </c>
      <c r="H179" s="30">
        <f>SUMIFS(TBLData3[Total Load],TBLData3[[Athlete ]],TBLData3[[#This Row],[Athlete ]],TBLData3[Date],"&lt;="&amp;TBLData3[[#This Row],[Date]],TBLData3[Date],"&gt;"&amp;TBLData3[[#This Row],[Date]]-7)</f>
        <v>1360</v>
      </c>
      <c r="I179" s="31">
        <f>IFERROR(SUMIFS(TBLData3[Total Load],TBLData3[[Athlete ]],TBLData3[[#This Row],[Athlete ]],TBLData3[Date],"&lt;="&amp;TBLData3[[#This Row],[Date]]-7,TBLData3[Date],"&gt;"&amp;TBLData3[[#This Row],[Date]]-14),"")</f>
        <v>385</v>
      </c>
      <c r="J179" s="31">
        <f>IFERROR(SUMIFS(TBLData3[Total Load],TBLData3[[Athlete ]],TBLData3[[#This Row],[Athlete ]],TBLData3[Date],"&lt;="&amp;TBLData3[[#This Row],[Date]]-14,TBLData3[Date],"&gt;"&amp;TBLData3[[#This Row],[Date]]-21),"")</f>
        <v>0</v>
      </c>
      <c r="K179" s="31">
        <f>IFERROR(SUMIFS(TBLData3[Total Load],TBLData3[[Athlete ]],TBLData3[[#This Row],[Athlete ]],TBLData3[Date],"&lt;="&amp;TBLData3[[#This Row],[Date]]-21,TBLData3[Date],"&gt;"&amp;TBLData3[[#This Row],[Date]]-28),"")</f>
        <v>0</v>
      </c>
      <c r="L179" s="31">
        <f>IFERROR(SUMIFS(TBLData3[Total Load],TBLData3[[Athlete ]],TBLData3[[#This Row],[Athlete ]],TBLData3[Date],"&lt;="&amp;TBLData3[[#This Row],[Date]]-28,TBLData3[Date],"&gt;"&amp;TBLData3[[#This Row],[Date]]-35),"")</f>
        <v>0</v>
      </c>
      <c r="M179" s="31">
        <f>IFERROR(AVERAGE(TBLData3[[#This Row],[Week -1 TL]:[Week -4 TL]]),"")</f>
        <v>96.25</v>
      </c>
      <c r="N179" s="93">
        <f>IFERROR(TBLData3[[#This Row],[7 Day Rolling Average]]/TBLData3[[#This Row],[28 Day Rolling Average]],"")</f>
        <v>1.0020466639377814</v>
      </c>
      <c r="O179" s="94">
        <f>IFERROR(TBLData3[[#This Row],[Week 0 TL]]/TBLData3[[#This Row],[Week -1 TL]],"")</f>
        <v>3.5324675324675323</v>
      </c>
      <c r="P179" s="26">
        <f t="shared" si="11"/>
        <v>150.73356628417969</v>
      </c>
      <c r="Q179" s="27">
        <f t="shared" si="12"/>
        <v>87.931367183195206</v>
      </c>
      <c r="R179" s="94">
        <f>IFERROR(TBLData3[[#This Row],[7 Day EWMA]]/TBLData3[[#This Row],[28 Day EWMA]],"")</f>
        <v>1.714218385461278</v>
      </c>
      <c r="S179" s="94">
        <f>AVERAGEIFS(TBLData3[Total Load],TBLData3[[Athlete ]],TBLData3[[#This Row],[Athlete ]],TBLData3[Date],"&lt;="&amp;TBLData3[[#This Row],[Date]],TBLData3[Date],"&gt;"&amp;TBLData3[[#This Row],[Date]]-7)</f>
        <v>194.28571428571428</v>
      </c>
      <c r="T179" s="94">
        <f t="array" ref="T179">IFERROR(_xlfn.STDEV.S(IF(TBLData3[[Athlete ]]=TBLData3[[#This Row],[Athlete ]],IF(TBLData3[Date]&lt;=TBLData3[[#This Row],[Date]],IF(TBLData3[Date]&gt;TBLData3[[#This Row],[Date]]-7,TBLData3[Total Load])))),"")</f>
        <v>397.77955129515072</v>
      </c>
      <c r="U179" s="95">
        <f>IFERROR(TBLData3[[#This Row],[7 Day avg Load]]/TBLData3[[#This Row],[7 Day SD]],"")</f>
        <v>0.48842559566757393</v>
      </c>
      <c r="V179" s="95">
        <f>IFERROR(TBLData3[[#This Row],[7 Day Rolling Average]]*TBLData3[[#This Row],[Monotony]],"")</f>
        <v>94.894115729700076</v>
      </c>
    </row>
    <row r="180" spans="1:24" x14ac:dyDescent="0.25">
      <c r="A180" s="58" t="str">
        <f t="shared" si="9"/>
        <v>Week 2</v>
      </c>
      <c r="B180" s="63">
        <v>43018</v>
      </c>
      <c r="C180" s="63" t="str">
        <f t="shared" si="10"/>
        <v>Tue</v>
      </c>
      <c r="D180" s="66" t="s">
        <v>191</v>
      </c>
      <c r="E180" s="61">
        <f>tblTL[[#This Row],[Total]]</f>
        <v>0</v>
      </c>
      <c r="F180" s="71">
        <f>AVERAGEIFS(TBLData3[Total Load],TBLData3[[Athlete ]],TBLData3[[#This Row],[Athlete ]],TBLData3[Date],"&lt;="&amp;TBLData3[[#This Row],[Date]],TBLData3[Date],"&gt;"&amp;TBLData3[[#This Row],[Date]]-7)</f>
        <v>0</v>
      </c>
      <c r="G180" s="72">
        <f>AVERAGEIFS(TBLData3[Total Load],TBLData3[[Athlete ]],TBLData3[[#This Row],[Athlete ]],TBLData3[Date],"&lt;="&amp;TBLData3[[#This Row],[Date]],TBLData3[Date],"&gt;"&amp;TBLData3[[#This Row],[Date]]-28)</f>
        <v>0</v>
      </c>
      <c r="H180" s="30">
        <f>SUMIFS(TBLData3[Total Load],TBLData3[[Athlete ]],TBLData3[[#This Row],[Athlete ]],TBLData3[Date],"&lt;="&amp;TBLData3[[#This Row],[Date]],TBLData3[Date],"&gt;"&amp;TBLData3[[#This Row],[Date]]-7)</f>
        <v>0</v>
      </c>
      <c r="I180" s="31">
        <f>IFERROR(SUMIFS(TBLData3[Total Load],TBLData3[[Athlete ]],TBLData3[[#This Row],[Athlete ]],TBLData3[Date],"&lt;="&amp;TBLData3[[#This Row],[Date]]-7,TBLData3[Date],"&gt;"&amp;TBLData3[[#This Row],[Date]]-14),"")</f>
        <v>0</v>
      </c>
      <c r="J180" s="31">
        <f>IFERROR(SUMIFS(TBLData3[Total Load],TBLData3[[Athlete ]],TBLData3[[#This Row],[Athlete ]],TBLData3[Date],"&lt;="&amp;TBLData3[[#This Row],[Date]]-14,TBLData3[Date],"&gt;"&amp;TBLData3[[#This Row],[Date]]-21),"")</f>
        <v>0</v>
      </c>
      <c r="K180" s="31">
        <f>IFERROR(SUMIFS(TBLData3[Total Load],TBLData3[[Athlete ]],TBLData3[[#This Row],[Athlete ]],TBLData3[Date],"&lt;="&amp;TBLData3[[#This Row],[Date]]-21,TBLData3[Date],"&gt;"&amp;TBLData3[[#This Row],[Date]]-28),"")</f>
        <v>0</v>
      </c>
      <c r="L180" s="31">
        <f>IFERROR(SUMIFS(TBLData3[Total Load],TBLData3[[Athlete ]],TBLData3[[#This Row],[Athlete ]],TBLData3[Date],"&lt;="&amp;TBLData3[[#This Row],[Date]]-28,TBLData3[Date],"&gt;"&amp;TBLData3[[#This Row],[Date]]-35),"")</f>
        <v>0</v>
      </c>
      <c r="M180" s="31">
        <f>IFERROR(AVERAGE(TBLData3[[#This Row],[Week -1 TL]:[Week -4 TL]]),"")</f>
        <v>0</v>
      </c>
      <c r="N180" s="93" t="str">
        <f>IFERROR(TBLData3[[#This Row],[7 Day Rolling Average]]/TBLData3[[#This Row],[28 Day Rolling Average]],"")</f>
        <v/>
      </c>
      <c r="O180" s="94" t="str">
        <f>IFERROR(TBLData3[[#This Row],[Week 0 TL]]/TBLData3[[#This Row],[Week -1 TL]],"")</f>
        <v/>
      </c>
      <c r="P180" s="26">
        <f t="shared" si="11"/>
        <v>0</v>
      </c>
      <c r="Q180" s="27">
        <f t="shared" si="12"/>
        <v>0</v>
      </c>
      <c r="R180" s="94" t="str">
        <f>IFERROR(TBLData3[[#This Row],[7 Day EWMA]]/TBLData3[[#This Row],[28 Day EWMA]],"")</f>
        <v/>
      </c>
      <c r="S180" s="94">
        <f>AVERAGEIFS(TBLData3[Total Load],TBLData3[[Athlete ]],TBLData3[[#This Row],[Athlete ]],TBLData3[Date],"&lt;="&amp;TBLData3[[#This Row],[Date]],TBLData3[Date],"&gt;"&amp;TBLData3[[#This Row],[Date]]-7)</f>
        <v>0</v>
      </c>
      <c r="T180" s="94">
        <f t="array" ref="T180">IFERROR(_xlfn.STDEV.S(IF(TBLData3[[Athlete ]]=TBLData3[[#This Row],[Athlete ]],IF(TBLData3[Date]&lt;=TBLData3[[#This Row],[Date]],IF(TBLData3[Date]&gt;TBLData3[[#This Row],[Date]]-7,TBLData3[Total Load])))),"")</f>
        <v>0</v>
      </c>
      <c r="U180" s="95" t="str">
        <f>IFERROR(TBLData3[[#This Row],[7 Day avg Load]]/TBLData3[[#This Row],[7 Day SD]],"")</f>
        <v/>
      </c>
      <c r="V180" s="95" t="str">
        <f>IFERROR(TBLData3[[#This Row],[7 Day Rolling Average]]*TBLData3[[#This Row],[Monotony]],"")</f>
        <v/>
      </c>
    </row>
    <row r="181" spans="1:24" x14ac:dyDescent="0.25">
      <c r="A181" s="58" t="str">
        <f t="shared" si="9"/>
        <v>Week 2</v>
      </c>
      <c r="B181" s="63">
        <v>43018</v>
      </c>
      <c r="C181" s="63" t="str">
        <f t="shared" si="10"/>
        <v>Tue</v>
      </c>
      <c r="D181" s="66" t="s">
        <v>192</v>
      </c>
      <c r="E181" s="61">
        <f>tblTL[[#This Row],[Total]]</f>
        <v>360</v>
      </c>
      <c r="F181" s="71">
        <f>AVERAGEIFS(TBLData3[Total Load],TBLData3[[Athlete ]],TBLData3[[#This Row],[Athlete ]],TBLData3[Date],"&lt;="&amp;TBLData3[[#This Row],[Date]],TBLData3[Date],"&gt;"&amp;TBLData3[[#This Row],[Date]]-7)</f>
        <v>211.42857142857142</v>
      </c>
      <c r="G181" s="72">
        <f>AVERAGEIFS(TBLData3[Total Load],TBLData3[[Athlete ]],TBLData3[[#This Row],[Athlete ]],TBLData3[Date],"&lt;="&amp;TBLData3[[#This Row],[Date]],TBLData3[Date],"&gt;"&amp;TBLData3[[#This Row],[Date]]-28)</f>
        <v>207.77777777777777</v>
      </c>
      <c r="H181" s="30">
        <f>SUMIFS(TBLData3[Total Load],TBLData3[[Athlete ]],TBLData3[[#This Row],[Athlete ]],TBLData3[Date],"&lt;="&amp;TBLData3[[#This Row],[Date]],TBLData3[Date],"&gt;"&amp;TBLData3[[#This Row],[Date]]-7)</f>
        <v>1480</v>
      </c>
      <c r="I181" s="31">
        <f>IFERROR(SUMIFS(TBLData3[Total Load],TBLData3[[Athlete ]],TBLData3[[#This Row],[Athlete ]],TBLData3[Date],"&lt;="&amp;TBLData3[[#This Row],[Date]]-7,TBLData3[Date],"&gt;"&amp;TBLData3[[#This Row],[Date]]-14),"")</f>
        <v>390</v>
      </c>
      <c r="J181" s="31">
        <f>IFERROR(SUMIFS(TBLData3[Total Load],TBLData3[[Athlete ]],TBLData3[[#This Row],[Athlete ]],TBLData3[Date],"&lt;="&amp;TBLData3[[#This Row],[Date]]-14,TBLData3[Date],"&gt;"&amp;TBLData3[[#This Row],[Date]]-21),"")</f>
        <v>0</v>
      </c>
      <c r="K181" s="31">
        <f>IFERROR(SUMIFS(TBLData3[Total Load],TBLData3[[Athlete ]],TBLData3[[#This Row],[Athlete ]],TBLData3[Date],"&lt;="&amp;TBLData3[[#This Row],[Date]]-21,TBLData3[Date],"&gt;"&amp;TBLData3[[#This Row],[Date]]-28),"")</f>
        <v>0</v>
      </c>
      <c r="L181" s="31">
        <f>IFERROR(SUMIFS(TBLData3[Total Load],TBLData3[[Athlete ]],TBLData3[[#This Row],[Athlete ]],TBLData3[Date],"&lt;="&amp;TBLData3[[#This Row],[Date]]-28,TBLData3[Date],"&gt;"&amp;TBLData3[[#This Row],[Date]]-35),"")</f>
        <v>0</v>
      </c>
      <c r="M181" s="31">
        <f>IFERROR(AVERAGE(TBLData3[[#This Row],[Week -1 TL]:[Week -4 TL]]),"")</f>
        <v>97.5</v>
      </c>
      <c r="N181" s="93">
        <f>IFERROR(TBLData3[[#This Row],[7 Day Rolling Average]]/TBLData3[[#This Row],[28 Day Rolling Average]],"")</f>
        <v>1.0175706646294882</v>
      </c>
      <c r="O181" s="94">
        <f>IFERROR(TBLData3[[#This Row],[Week 0 TL]]/TBLData3[[#This Row],[Week -1 TL]],"")</f>
        <v>3.7948717948717947</v>
      </c>
      <c r="P181" s="26">
        <f t="shared" si="11"/>
        <v>169.45999145507812</v>
      </c>
      <c r="Q181" s="27">
        <f t="shared" si="12"/>
        <v>95.173159007562433</v>
      </c>
      <c r="R181" s="94">
        <f>IFERROR(TBLData3[[#This Row],[7 Day EWMA]]/TBLData3[[#This Row],[28 Day EWMA]],"")</f>
        <v>1.7805439393013411</v>
      </c>
      <c r="S181" s="94">
        <f>AVERAGEIFS(TBLData3[Total Load],TBLData3[[Athlete ]],TBLData3[[#This Row],[Athlete ]],TBLData3[Date],"&lt;="&amp;TBLData3[[#This Row],[Date]],TBLData3[Date],"&gt;"&amp;TBLData3[[#This Row],[Date]]-7)</f>
        <v>211.42857142857142</v>
      </c>
      <c r="T181" s="94">
        <f t="array" ref="T181">IFERROR(_xlfn.STDEV.S(IF(TBLData3[[Athlete ]]=TBLData3[[#This Row],[Athlete ]],IF(TBLData3[Date]&lt;=TBLData3[[#This Row],[Date]],IF(TBLData3[Date]&gt;TBLData3[[#This Row],[Date]]-7,TBLData3[Total Load])))),"")</f>
        <v>422.50950961402714</v>
      </c>
      <c r="U181" s="95">
        <f>IFERROR(TBLData3[[#This Row],[7 Day avg Load]]/TBLData3[[#This Row],[7 Day SD]],"")</f>
        <v>0.50041139102813714</v>
      </c>
      <c r="V181" s="95">
        <f>IFERROR(TBLData3[[#This Row],[7 Day Rolling Average]]*TBLData3[[#This Row],[Monotony]],"")</f>
        <v>105.80126553166328</v>
      </c>
    </row>
    <row r="182" spans="1:24" x14ac:dyDescent="0.25">
      <c r="A182" s="58" t="str">
        <f t="shared" si="9"/>
        <v>Week 2</v>
      </c>
      <c r="B182" s="63">
        <v>43018</v>
      </c>
      <c r="C182" s="63" t="str">
        <f t="shared" si="10"/>
        <v>Tue</v>
      </c>
      <c r="D182" s="67" t="s">
        <v>193</v>
      </c>
      <c r="E182" s="61">
        <f>tblTL[[#This Row],[Total]]</f>
        <v>360</v>
      </c>
      <c r="F182" s="71">
        <f>AVERAGEIFS(TBLData3[Total Load],TBLData3[[Athlete ]],TBLData3[[#This Row],[Athlete ]],TBLData3[Date],"&lt;="&amp;TBLData3[[#This Row],[Date]],TBLData3[Date],"&gt;"&amp;TBLData3[[#This Row],[Date]]-7)</f>
        <v>120</v>
      </c>
      <c r="G182" s="72">
        <f>AVERAGEIFS(TBLData3[Total Load],TBLData3[[Athlete ]],TBLData3[[#This Row],[Athlete ]],TBLData3[Date],"&lt;="&amp;TBLData3[[#This Row],[Date]],TBLData3[Date],"&gt;"&amp;TBLData3[[#This Row],[Date]]-28)</f>
        <v>136.11111111111111</v>
      </c>
      <c r="H182" s="30">
        <f>SUMIFS(TBLData3[Total Load],TBLData3[[Athlete ]],TBLData3[[#This Row],[Athlete ]],TBLData3[Date],"&lt;="&amp;TBLData3[[#This Row],[Date]],TBLData3[Date],"&gt;"&amp;TBLData3[[#This Row],[Date]]-7)</f>
        <v>840</v>
      </c>
      <c r="I182" s="31">
        <f>IFERROR(SUMIFS(TBLData3[Total Load],TBLData3[[Athlete ]],TBLData3[[#This Row],[Athlete ]],TBLData3[Date],"&lt;="&amp;TBLData3[[#This Row],[Date]]-7,TBLData3[Date],"&gt;"&amp;TBLData3[[#This Row],[Date]]-14),"")</f>
        <v>385</v>
      </c>
      <c r="J182" s="31">
        <f>IFERROR(SUMIFS(TBLData3[Total Load],TBLData3[[Athlete ]],TBLData3[[#This Row],[Athlete ]],TBLData3[Date],"&lt;="&amp;TBLData3[[#This Row],[Date]]-14,TBLData3[Date],"&gt;"&amp;TBLData3[[#This Row],[Date]]-21),"")</f>
        <v>0</v>
      </c>
      <c r="K182" s="31">
        <f>IFERROR(SUMIFS(TBLData3[Total Load],TBLData3[[Athlete ]],TBLData3[[#This Row],[Athlete ]],TBLData3[Date],"&lt;="&amp;TBLData3[[#This Row],[Date]]-21,TBLData3[Date],"&gt;"&amp;TBLData3[[#This Row],[Date]]-28),"")</f>
        <v>0</v>
      </c>
      <c r="L182" s="31">
        <f>IFERROR(SUMIFS(TBLData3[Total Load],TBLData3[[Athlete ]],TBLData3[[#This Row],[Athlete ]],TBLData3[Date],"&lt;="&amp;TBLData3[[#This Row],[Date]]-28,TBLData3[Date],"&gt;"&amp;TBLData3[[#This Row],[Date]]-35),"")</f>
        <v>0</v>
      </c>
      <c r="M182" s="31">
        <f>IFERROR(AVERAGE(TBLData3[[#This Row],[Week -1 TL]:[Week -4 TL]]),"")</f>
        <v>96.25</v>
      </c>
      <c r="N182" s="93">
        <f>IFERROR(TBLData3[[#This Row],[7 Day Rolling Average]]/TBLData3[[#This Row],[28 Day Rolling Average]],"")</f>
        <v>0.88163265306122451</v>
      </c>
      <c r="O182" s="94">
        <f>IFERROR(TBLData3[[#This Row],[Week 0 TL]]/TBLData3[[#This Row],[Week -1 TL]],"")</f>
        <v>2.1818181818181817</v>
      </c>
      <c r="P182" s="26">
        <f t="shared" si="11"/>
        <v>131.32438659667969</v>
      </c>
      <c r="Q182" s="27">
        <f t="shared" si="12"/>
        <v>64.086649366558035</v>
      </c>
      <c r="R182" s="94">
        <f>IFERROR(TBLData3[[#This Row],[7 Day EWMA]]/TBLData3[[#This Row],[28 Day EWMA]],"")</f>
        <v>2.0491691778975722</v>
      </c>
      <c r="S182" s="94">
        <f>AVERAGEIFS(TBLData3[Total Load],TBLData3[[Athlete ]],TBLData3[[#This Row],[Athlete ]],TBLData3[Date],"&lt;="&amp;TBLData3[[#This Row],[Date]],TBLData3[Date],"&gt;"&amp;TBLData3[[#This Row],[Date]]-7)</f>
        <v>120</v>
      </c>
      <c r="T182" s="94">
        <f t="array" ref="T182">IFERROR(_xlfn.STDEV.S(IF(TBLData3[[Athlete ]]=TBLData3[[#This Row],[Athlete ]],IF(TBLData3[Date]&lt;=TBLData3[[#This Row],[Date]],IF(TBLData3[Date]&gt;TBLData3[[#This Row],[Date]]-7,TBLData3[Total Load])))),"")</f>
        <v>207.84609690826528</v>
      </c>
      <c r="U182" s="95">
        <f>IFERROR(TBLData3[[#This Row],[7 Day avg Load]]/TBLData3[[#This Row],[7 Day SD]],"")</f>
        <v>0.57735026918962573</v>
      </c>
      <c r="V182" s="95">
        <f>IFERROR(TBLData3[[#This Row],[7 Day Rolling Average]]*TBLData3[[#This Row],[Monotony]],"")</f>
        <v>69.282032302755084</v>
      </c>
    </row>
    <row r="183" spans="1:24" x14ac:dyDescent="0.25">
      <c r="A183" s="58" t="str">
        <f t="shared" si="9"/>
        <v>Week 2</v>
      </c>
      <c r="B183" s="63">
        <v>43018</v>
      </c>
      <c r="C183" s="63" t="str">
        <f t="shared" si="10"/>
        <v>Tue</v>
      </c>
      <c r="D183" s="67" t="s">
        <v>194</v>
      </c>
      <c r="E183" s="61">
        <f>tblTL[[#This Row],[Total]]</f>
        <v>0</v>
      </c>
      <c r="F183" s="71">
        <f>AVERAGEIFS(TBLData3[Total Load],TBLData3[[Athlete ]],TBLData3[[#This Row],[Athlete ]],TBLData3[Date],"&lt;="&amp;TBLData3[[#This Row],[Date]],TBLData3[Date],"&gt;"&amp;TBLData3[[#This Row],[Date]]-7)</f>
        <v>148.57142857142858</v>
      </c>
      <c r="G183" s="72">
        <f>AVERAGEIFS(TBLData3[Total Load],TBLData3[[Athlete ]],TBLData3[[#This Row],[Athlete ]],TBLData3[Date],"&lt;="&amp;TBLData3[[#This Row],[Date]],TBLData3[Date],"&gt;"&amp;TBLData3[[#This Row],[Date]]-28)</f>
        <v>180.55555555555554</v>
      </c>
      <c r="H183" s="30">
        <f>SUMIFS(TBLData3[Total Load],TBLData3[[Athlete ]],TBLData3[[#This Row],[Athlete ]],TBLData3[Date],"&lt;="&amp;TBLData3[[#This Row],[Date]],TBLData3[Date],"&gt;"&amp;TBLData3[[#This Row],[Date]]-7)</f>
        <v>1040</v>
      </c>
      <c r="I183" s="31">
        <f>IFERROR(SUMIFS(TBLData3[Total Load],TBLData3[[Athlete ]],TBLData3[[#This Row],[Athlete ]],TBLData3[Date],"&lt;="&amp;TBLData3[[#This Row],[Date]]-7,TBLData3[Date],"&gt;"&amp;TBLData3[[#This Row],[Date]]-14),"")</f>
        <v>585</v>
      </c>
      <c r="J183" s="31">
        <f>IFERROR(SUMIFS(TBLData3[Total Load],TBLData3[[Athlete ]],TBLData3[[#This Row],[Athlete ]],TBLData3[Date],"&lt;="&amp;TBLData3[[#This Row],[Date]]-14,TBLData3[Date],"&gt;"&amp;TBLData3[[#This Row],[Date]]-21),"")</f>
        <v>0</v>
      </c>
      <c r="K183" s="31">
        <f>IFERROR(SUMIFS(TBLData3[Total Load],TBLData3[[Athlete ]],TBLData3[[#This Row],[Athlete ]],TBLData3[Date],"&lt;="&amp;TBLData3[[#This Row],[Date]]-21,TBLData3[Date],"&gt;"&amp;TBLData3[[#This Row],[Date]]-28),"")</f>
        <v>0</v>
      </c>
      <c r="L183" s="31">
        <f>IFERROR(SUMIFS(TBLData3[Total Load],TBLData3[[Athlete ]],TBLData3[[#This Row],[Athlete ]],TBLData3[Date],"&lt;="&amp;TBLData3[[#This Row],[Date]]-28,TBLData3[Date],"&gt;"&amp;TBLData3[[#This Row],[Date]]-35),"")</f>
        <v>0</v>
      </c>
      <c r="M183" s="31">
        <f>IFERROR(AVERAGE(TBLData3[[#This Row],[Week -1 TL]:[Week -4 TL]]),"")</f>
        <v>146.25</v>
      </c>
      <c r="N183" s="93">
        <f>IFERROR(TBLData3[[#This Row],[7 Day Rolling Average]]/TBLData3[[#This Row],[28 Day Rolling Average]],"")</f>
        <v>0.82285714285714295</v>
      </c>
      <c r="O183" s="94">
        <f>IFERROR(TBLData3[[#This Row],[Week 0 TL]]/TBLData3[[#This Row],[Week -1 TL]],"")</f>
        <v>1.7777777777777777</v>
      </c>
      <c r="P183" s="26">
        <f t="shared" si="11"/>
        <v>81.221237182617188</v>
      </c>
      <c r="Q183" s="27">
        <f t="shared" si="12"/>
        <v>74.640953572176812</v>
      </c>
      <c r="R183" s="94">
        <f>IFERROR(TBLData3[[#This Row],[7 Day EWMA]]/TBLData3[[#This Row],[28 Day EWMA]],"")</f>
        <v>1.0881591578821046</v>
      </c>
      <c r="S183" s="94">
        <f>AVERAGEIFS(TBLData3[Total Load],TBLData3[[Athlete ]],TBLData3[[#This Row],[Athlete ]],TBLData3[Date],"&lt;="&amp;TBLData3[[#This Row],[Date]],TBLData3[Date],"&gt;"&amp;TBLData3[[#This Row],[Date]]-7)</f>
        <v>148.57142857142858</v>
      </c>
      <c r="T183" s="94">
        <f t="array" ref="T183">IFERROR(_xlfn.STDEV.S(IF(TBLData3[[Athlete ]]=TBLData3[[#This Row],[Athlete ]],IF(TBLData3[Date]&lt;=TBLData3[[#This Row],[Date]],IF(TBLData3[Date]&gt;TBLData3[[#This Row],[Date]]-7,TBLData3[Total Load])))),"")</f>
        <v>393.08305192959631</v>
      </c>
      <c r="U183" s="95">
        <f>IFERROR(TBLData3[[#This Row],[7 Day avg Load]]/TBLData3[[#This Row],[7 Day SD]],"")</f>
        <v>0.37796447300922725</v>
      </c>
      <c r="V183" s="95">
        <f>IFERROR(TBLData3[[#This Row],[7 Day Rolling Average]]*TBLData3[[#This Row],[Monotony]],"")</f>
        <v>56.154721704228052</v>
      </c>
    </row>
    <row r="184" spans="1:24" x14ac:dyDescent="0.25">
      <c r="A184" s="58" t="str">
        <f t="shared" si="9"/>
        <v>Week 2</v>
      </c>
      <c r="B184" s="63">
        <v>43018</v>
      </c>
      <c r="C184" s="63" t="str">
        <f t="shared" si="10"/>
        <v>Tue</v>
      </c>
      <c r="D184" s="67" t="s">
        <v>213</v>
      </c>
      <c r="E184" s="61">
        <f>tblTL[[#This Row],[Total]]</f>
        <v>0</v>
      </c>
      <c r="F184" s="71">
        <f>AVERAGEIFS(TBLData3[Total Load],TBLData3[[Athlete ]],TBLData3[[#This Row],[Athlete ]],TBLData3[Date],"&lt;="&amp;TBLData3[[#This Row],[Date]],TBLData3[Date],"&gt;"&amp;TBLData3[[#This Row],[Date]]-7)</f>
        <v>0</v>
      </c>
      <c r="G184" s="72">
        <f>AVERAGEIFS(TBLData3[Total Load],TBLData3[[Athlete ]],TBLData3[[#This Row],[Athlete ]],TBLData3[Date],"&lt;="&amp;TBLData3[[#This Row],[Date]],TBLData3[Date],"&gt;"&amp;TBLData3[[#This Row],[Date]]-28)</f>
        <v>0</v>
      </c>
      <c r="H184" s="30">
        <f>SUMIFS(TBLData3[Total Load],TBLData3[[Athlete ]],TBLData3[[#This Row],[Athlete ]],TBLData3[Date],"&lt;="&amp;TBLData3[[#This Row],[Date]],TBLData3[Date],"&gt;"&amp;TBLData3[[#This Row],[Date]]-7)</f>
        <v>0</v>
      </c>
      <c r="I184" s="31">
        <f>IFERROR(SUMIFS(TBLData3[Total Load],TBLData3[[Athlete ]],TBLData3[[#This Row],[Athlete ]],TBLData3[Date],"&lt;="&amp;TBLData3[[#This Row],[Date]]-7,TBLData3[Date],"&gt;"&amp;TBLData3[[#This Row],[Date]]-14),"")</f>
        <v>0</v>
      </c>
      <c r="J184" s="31">
        <f>IFERROR(SUMIFS(TBLData3[Total Load],TBLData3[[Athlete ]],TBLData3[[#This Row],[Athlete ]],TBLData3[Date],"&lt;="&amp;TBLData3[[#This Row],[Date]]-14,TBLData3[Date],"&gt;"&amp;TBLData3[[#This Row],[Date]]-21),"")</f>
        <v>0</v>
      </c>
      <c r="K184" s="31">
        <f>IFERROR(SUMIFS(TBLData3[Total Load],TBLData3[[Athlete ]],TBLData3[[#This Row],[Athlete ]],TBLData3[Date],"&lt;="&amp;TBLData3[[#This Row],[Date]]-21,TBLData3[Date],"&gt;"&amp;TBLData3[[#This Row],[Date]]-28),"")</f>
        <v>0</v>
      </c>
      <c r="L184" s="31">
        <f>IFERROR(SUMIFS(TBLData3[Total Load],TBLData3[[Athlete ]],TBLData3[[#This Row],[Athlete ]],TBLData3[Date],"&lt;="&amp;TBLData3[[#This Row],[Date]]-28,TBLData3[Date],"&gt;"&amp;TBLData3[[#This Row],[Date]]-35),"")</f>
        <v>0</v>
      </c>
      <c r="M184" s="31">
        <f>IFERROR(AVERAGE(TBLData3[[#This Row],[Week -1 TL]:[Week -4 TL]]),"")</f>
        <v>0</v>
      </c>
      <c r="N184" s="93" t="str">
        <f>IFERROR(TBLData3[[#This Row],[7 Day Rolling Average]]/TBLData3[[#This Row],[28 Day Rolling Average]],"")</f>
        <v/>
      </c>
      <c r="O184" s="94" t="str">
        <f>IFERROR(TBLData3[[#This Row],[Week 0 TL]]/TBLData3[[#This Row],[Week -1 TL]],"")</f>
        <v/>
      </c>
      <c r="P184" s="26">
        <f t="shared" si="11"/>
        <v>0</v>
      </c>
      <c r="Q184" s="27">
        <f t="shared" si="12"/>
        <v>0</v>
      </c>
      <c r="R184" s="94" t="str">
        <f>IFERROR(TBLData3[[#This Row],[7 Day EWMA]]/TBLData3[[#This Row],[28 Day EWMA]],"")</f>
        <v/>
      </c>
      <c r="S184" s="94">
        <f>AVERAGEIFS(TBLData3[Total Load],TBLData3[[Athlete ]],TBLData3[[#This Row],[Athlete ]],TBLData3[Date],"&lt;="&amp;TBLData3[[#This Row],[Date]],TBLData3[Date],"&gt;"&amp;TBLData3[[#This Row],[Date]]-7)</f>
        <v>0</v>
      </c>
      <c r="T184" s="94">
        <f t="array" ref="T184">IFERROR(_xlfn.STDEV.S(IF(TBLData3[[Athlete ]]=TBLData3[[#This Row],[Athlete ]],IF(TBLData3[Date]&lt;=TBLData3[[#This Row],[Date]],IF(TBLData3[Date]&gt;TBLData3[[#This Row],[Date]]-7,TBLData3[Total Load])))),"")</f>
        <v>0</v>
      </c>
      <c r="U184" s="95" t="str">
        <f>IFERROR(TBLData3[[#This Row],[7 Day avg Load]]/TBLData3[[#This Row],[7 Day SD]],"")</f>
        <v/>
      </c>
      <c r="V184" s="95" t="str">
        <f>IFERROR(TBLData3[[#This Row],[7 Day Rolling Average]]*TBLData3[[#This Row],[Monotony]],"")</f>
        <v/>
      </c>
    </row>
    <row r="185" spans="1:24" x14ac:dyDescent="0.25">
      <c r="A185" s="58" t="str">
        <f t="shared" si="9"/>
        <v>Week 2</v>
      </c>
      <c r="B185" s="63">
        <v>43018</v>
      </c>
      <c r="C185" s="63" t="str">
        <f t="shared" si="10"/>
        <v>Tue</v>
      </c>
      <c r="D185" s="67" t="s">
        <v>214</v>
      </c>
      <c r="E185" s="61">
        <f>tblTL[[#This Row],[Total]]</f>
        <v>0</v>
      </c>
      <c r="F185" s="71">
        <f>AVERAGEIFS(TBLData3[Total Load],TBLData3[[Athlete ]],TBLData3[[#This Row],[Athlete ]],TBLData3[Date],"&lt;="&amp;TBLData3[[#This Row],[Date]],TBLData3[Date],"&gt;"&amp;TBLData3[[#This Row],[Date]]-7)</f>
        <v>151.42857142857142</v>
      </c>
      <c r="G185" s="72">
        <f>AVERAGEIFS(TBLData3[Total Load],TBLData3[[Athlete ]],TBLData3[[#This Row],[Athlete ]],TBLData3[Date],"&lt;="&amp;TBLData3[[#This Row],[Date]],TBLData3[Date],"&gt;"&amp;TBLData3[[#This Row],[Date]]-28)</f>
        <v>117.77777777777777</v>
      </c>
      <c r="H185" s="30">
        <f>SUMIFS(TBLData3[Total Load],TBLData3[[Athlete ]],TBLData3[[#This Row],[Athlete ]],TBLData3[Date],"&lt;="&amp;TBLData3[[#This Row],[Date]],TBLData3[Date],"&gt;"&amp;TBLData3[[#This Row],[Date]]-7)</f>
        <v>1060</v>
      </c>
      <c r="I185" s="31">
        <f>IFERROR(SUMIFS(TBLData3[Total Load],TBLData3[[Athlete ]],TBLData3[[#This Row],[Athlete ]],TBLData3[Date],"&lt;="&amp;TBLData3[[#This Row],[Date]]-7,TBLData3[Date],"&gt;"&amp;TBLData3[[#This Row],[Date]]-14),"")</f>
        <v>0</v>
      </c>
      <c r="J185" s="31">
        <f>IFERROR(SUMIFS(TBLData3[Total Load],TBLData3[[Athlete ]],TBLData3[[#This Row],[Athlete ]],TBLData3[Date],"&lt;="&amp;TBLData3[[#This Row],[Date]]-14,TBLData3[Date],"&gt;"&amp;TBLData3[[#This Row],[Date]]-21),"")</f>
        <v>0</v>
      </c>
      <c r="K185" s="31">
        <f>IFERROR(SUMIFS(TBLData3[Total Load],TBLData3[[Athlete ]],TBLData3[[#This Row],[Athlete ]],TBLData3[Date],"&lt;="&amp;TBLData3[[#This Row],[Date]]-21,TBLData3[Date],"&gt;"&amp;TBLData3[[#This Row],[Date]]-28),"")</f>
        <v>0</v>
      </c>
      <c r="L185" s="31">
        <f>IFERROR(SUMIFS(TBLData3[Total Load],TBLData3[[Athlete ]],TBLData3[[#This Row],[Athlete ]],TBLData3[Date],"&lt;="&amp;TBLData3[[#This Row],[Date]]-28,TBLData3[Date],"&gt;"&amp;TBLData3[[#This Row],[Date]]-35),"")</f>
        <v>0</v>
      </c>
      <c r="M185" s="31">
        <f>IFERROR(AVERAGE(TBLData3[[#This Row],[Week -1 TL]:[Week -4 TL]]),"")</f>
        <v>0</v>
      </c>
      <c r="N185" s="93">
        <f>IFERROR(TBLData3[[#This Row],[7 Day Rolling Average]]/TBLData3[[#This Row],[28 Day Rolling Average]],"")</f>
        <v>1.2857142857142856</v>
      </c>
      <c r="O185" s="94" t="str">
        <f>IFERROR(TBLData3[[#This Row],[Week 0 TL]]/TBLData3[[#This Row],[Week -1 TL]],"")</f>
        <v/>
      </c>
      <c r="P185" s="26">
        <f t="shared" si="11"/>
        <v>62.8857421875</v>
      </c>
      <c r="Q185" s="27">
        <f t="shared" si="12"/>
        <v>51.140703072736443</v>
      </c>
      <c r="R185" s="94">
        <f>IFERROR(TBLData3[[#This Row],[7 Day EWMA]]/TBLData3[[#This Row],[28 Day EWMA]],"")</f>
        <v>1.229661275834609</v>
      </c>
      <c r="S185" s="94">
        <f>AVERAGEIFS(TBLData3[Total Load],TBLData3[[Athlete ]],TBLData3[[#This Row],[Athlete ]],TBLData3[Date],"&lt;="&amp;TBLData3[[#This Row],[Date]],TBLData3[Date],"&gt;"&amp;TBLData3[[#This Row],[Date]]-7)</f>
        <v>151.42857142857142</v>
      </c>
      <c r="T185" s="94">
        <f t="array" ref="T185">IFERROR(_xlfn.STDEV.S(IF(TBLData3[[Athlete ]]=TBLData3[[#This Row],[Athlete ]],IF(TBLData3[Date]&lt;=TBLData3[[#This Row],[Date]],IF(TBLData3[Date]&gt;TBLData3[[#This Row],[Date]]-7,TBLData3[Total Load])))),"")</f>
        <v>400.64234138978088</v>
      </c>
      <c r="U185" s="95">
        <f>IFERROR(TBLData3[[#This Row],[7 Day avg Load]]/TBLData3[[#This Row],[7 Day SD]],"")</f>
        <v>0.3779644730092272</v>
      </c>
      <c r="V185" s="95">
        <f>IFERROR(TBLData3[[#This Row],[7 Day Rolling Average]]*TBLData3[[#This Row],[Monotony]],"")</f>
        <v>57.234620198540114</v>
      </c>
    </row>
    <row r="186" spans="1:24" x14ac:dyDescent="0.25">
      <c r="A186" s="58" t="str">
        <f t="shared" si="9"/>
        <v>Week 2</v>
      </c>
      <c r="B186" s="63">
        <v>43018</v>
      </c>
      <c r="C186" s="63" t="str">
        <f t="shared" si="10"/>
        <v>Tue</v>
      </c>
      <c r="D186" s="67" t="s">
        <v>195</v>
      </c>
      <c r="E186" s="61">
        <f>tblTL[[#This Row],[Total]]</f>
        <v>0</v>
      </c>
      <c r="F186" s="71">
        <f>AVERAGEIFS(TBLData3[Total Load],TBLData3[[Athlete ]],TBLData3[[#This Row],[Athlete ]],TBLData3[Date],"&lt;="&amp;TBLData3[[#This Row],[Date]],TBLData3[Date],"&gt;"&amp;TBLData3[[#This Row],[Date]]-7)</f>
        <v>0</v>
      </c>
      <c r="G186" s="72">
        <f>AVERAGEIFS(TBLData3[Total Load],TBLData3[[Athlete ]],TBLData3[[#This Row],[Athlete ]],TBLData3[Date],"&lt;="&amp;TBLData3[[#This Row],[Date]],TBLData3[Date],"&gt;"&amp;TBLData3[[#This Row],[Date]]-28)</f>
        <v>0</v>
      </c>
      <c r="H186" s="30">
        <f>SUMIFS(TBLData3[Total Load],TBLData3[[Athlete ]],TBLData3[[#This Row],[Athlete ]],TBLData3[Date],"&lt;="&amp;TBLData3[[#This Row],[Date]],TBLData3[Date],"&gt;"&amp;TBLData3[[#This Row],[Date]]-7)</f>
        <v>0</v>
      </c>
      <c r="I186" s="31">
        <f>IFERROR(SUMIFS(TBLData3[Total Load],TBLData3[[Athlete ]],TBLData3[[#This Row],[Athlete ]],TBLData3[Date],"&lt;="&amp;TBLData3[[#This Row],[Date]]-7,TBLData3[Date],"&gt;"&amp;TBLData3[[#This Row],[Date]]-14),"")</f>
        <v>0</v>
      </c>
      <c r="J186" s="31">
        <f>IFERROR(SUMIFS(TBLData3[Total Load],TBLData3[[Athlete ]],TBLData3[[#This Row],[Athlete ]],TBLData3[Date],"&lt;="&amp;TBLData3[[#This Row],[Date]]-14,TBLData3[Date],"&gt;"&amp;TBLData3[[#This Row],[Date]]-21),"")</f>
        <v>0</v>
      </c>
      <c r="K186" s="31">
        <f>IFERROR(SUMIFS(TBLData3[Total Load],TBLData3[[Athlete ]],TBLData3[[#This Row],[Athlete ]],TBLData3[Date],"&lt;="&amp;TBLData3[[#This Row],[Date]]-21,TBLData3[Date],"&gt;"&amp;TBLData3[[#This Row],[Date]]-28),"")</f>
        <v>0</v>
      </c>
      <c r="L186" s="31">
        <f>IFERROR(SUMIFS(TBLData3[Total Load],TBLData3[[Athlete ]],TBLData3[[#This Row],[Athlete ]],TBLData3[Date],"&lt;="&amp;TBLData3[[#This Row],[Date]]-28,TBLData3[Date],"&gt;"&amp;TBLData3[[#This Row],[Date]]-35),"")</f>
        <v>0</v>
      </c>
      <c r="M186" s="31">
        <f>IFERROR(AVERAGE(TBLData3[[#This Row],[Week -1 TL]:[Week -4 TL]]),"")</f>
        <v>0</v>
      </c>
      <c r="N186" s="93" t="str">
        <f>IFERROR(TBLData3[[#This Row],[7 Day Rolling Average]]/TBLData3[[#This Row],[28 Day Rolling Average]],"")</f>
        <v/>
      </c>
      <c r="O186" s="94" t="str">
        <f>IFERROR(TBLData3[[#This Row],[Week 0 TL]]/TBLData3[[#This Row],[Week -1 TL]],"")</f>
        <v/>
      </c>
      <c r="P186" s="26">
        <f t="shared" si="11"/>
        <v>0</v>
      </c>
      <c r="Q186" s="27">
        <f t="shared" si="12"/>
        <v>0</v>
      </c>
      <c r="R186" s="94" t="str">
        <f>IFERROR(TBLData3[[#This Row],[7 Day EWMA]]/TBLData3[[#This Row],[28 Day EWMA]],"")</f>
        <v/>
      </c>
      <c r="S186" s="94">
        <f>AVERAGEIFS(TBLData3[Total Load],TBLData3[[Athlete ]],TBLData3[[#This Row],[Athlete ]],TBLData3[Date],"&lt;="&amp;TBLData3[[#This Row],[Date]],TBLData3[Date],"&gt;"&amp;TBLData3[[#This Row],[Date]]-7)</f>
        <v>0</v>
      </c>
      <c r="T186" s="94">
        <f t="array" ref="T186">IFERROR(_xlfn.STDEV.S(IF(TBLData3[[Athlete ]]=TBLData3[[#This Row],[Athlete ]],IF(TBLData3[Date]&lt;=TBLData3[[#This Row],[Date]],IF(TBLData3[Date]&gt;TBLData3[[#This Row],[Date]]-7,TBLData3[Total Load])))),"")</f>
        <v>0</v>
      </c>
      <c r="U186" s="95" t="str">
        <f>IFERROR(TBLData3[[#This Row],[7 Day avg Load]]/TBLData3[[#This Row],[7 Day SD]],"")</f>
        <v/>
      </c>
      <c r="V186" s="95" t="str">
        <f>IFERROR(TBLData3[[#This Row],[7 Day Rolling Average]]*TBLData3[[#This Row],[Monotony]],"")</f>
        <v/>
      </c>
    </row>
    <row r="187" spans="1:24" x14ac:dyDescent="0.25">
      <c r="A187" s="58" t="str">
        <f t="shared" si="9"/>
        <v>Week 2</v>
      </c>
      <c r="B187" s="63">
        <v>43018</v>
      </c>
      <c r="C187" s="63" t="str">
        <f t="shared" si="10"/>
        <v>Tue</v>
      </c>
      <c r="D187" s="66" t="s">
        <v>196</v>
      </c>
      <c r="E187" s="61">
        <f>tblTL[[#This Row],[Total]]</f>
        <v>480</v>
      </c>
      <c r="F187" s="71">
        <f>AVERAGEIFS(TBLData3[Total Load],TBLData3[[Athlete ]],TBLData3[[#This Row],[Athlete ]],TBLData3[Date],"&lt;="&amp;TBLData3[[#This Row],[Date]],TBLData3[Date],"&gt;"&amp;TBLData3[[#This Row],[Date]]-7)</f>
        <v>220</v>
      </c>
      <c r="G187" s="72">
        <f>AVERAGEIFS(TBLData3[Total Load],TBLData3[[Athlete ]],TBLData3[[#This Row],[Athlete ]],TBLData3[Date],"&lt;="&amp;TBLData3[[#This Row],[Date]],TBLData3[Date],"&gt;"&amp;TBLData3[[#This Row],[Date]]-28)</f>
        <v>228.88888888888889</v>
      </c>
      <c r="H187" s="30">
        <f>SUMIFS(TBLData3[Total Load],TBLData3[[Athlete ]],TBLData3[[#This Row],[Athlete ]],TBLData3[Date],"&lt;="&amp;TBLData3[[#This Row],[Date]],TBLData3[Date],"&gt;"&amp;TBLData3[[#This Row],[Date]]-7)</f>
        <v>1540</v>
      </c>
      <c r="I187" s="31">
        <f>IFERROR(SUMIFS(TBLData3[Total Load],TBLData3[[Athlete ]],TBLData3[[#This Row],[Athlete ]],TBLData3[Date],"&lt;="&amp;TBLData3[[#This Row],[Date]]-7,TBLData3[Date],"&gt;"&amp;TBLData3[[#This Row],[Date]]-14),"")</f>
        <v>520</v>
      </c>
      <c r="J187" s="31">
        <f>IFERROR(SUMIFS(TBLData3[Total Load],TBLData3[[Athlete ]],TBLData3[[#This Row],[Athlete ]],TBLData3[Date],"&lt;="&amp;TBLData3[[#This Row],[Date]]-14,TBLData3[Date],"&gt;"&amp;TBLData3[[#This Row],[Date]]-21),"")</f>
        <v>0</v>
      </c>
      <c r="K187" s="31">
        <f>IFERROR(SUMIFS(TBLData3[Total Load],TBLData3[[Athlete ]],TBLData3[[#This Row],[Athlete ]],TBLData3[Date],"&lt;="&amp;TBLData3[[#This Row],[Date]]-21,TBLData3[Date],"&gt;"&amp;TBLData3[[#This Row],[Date]]-28),"")</f>
        <v>0</v>
      </c>
      <c r="L187" s="31">
        <f>IFERROR(SUMIFS(TBLData3[Total Load],TBLData3[[Athlete ]],TBLData3[[#This Row],[Athlete ]],TBLData3[Date],"&lt;="&amp;TBLData3[[#This Row],[Date]]-28,TBLData3[Date],"&gt;"&amp;TBLData3[[#This Row],[Date]]-35),"")</f>
        <v>0</v>
      </c>
      <c r="M187" s="31">
        <f>IFERROR(AVERAGE(TBLData3[[#This Row],[Week -1 TL]:[Week -4 TL]]),"")</f>
        <v>130</v>
      </c>
      <c r="N187" s="93">
        <f>IFERROR(TBLData3[[#This Row],[7 Day Rolling Average]]/TBLData3[[#This Row],[28 Day Rolling Average]],"")</f>
        <v>0.96116504854368934</v>
      </c>
      <c r="O187" s="94">
        <f>IFERROR(TBLData3[[#This Row],[Week 0 TL]]/TBLData3[[#This Row],[Week -1 TL]],"")</f>
        <v>2.9615384615384617</v>
      </c>
      <c r="P187" s="26">
        <f t="shared" si="11"/>
        <v>200.2386474609375</v>
      </c>
      <c r="Q187" s="27">
        <f t="shared" si="12"/>
        <v>105.99096861556836</v>
      </c>
      <c r="R187" s="94">
        <f>IFERROR(TBLData3[[#This Row],[7 Day EWMA]]/TBLData3[[#This Row],[28 Day EWMA]],"")</f>
        <v>1.8892048075077754</v>
      </c>
      <c r="S187" s="94">
        <f>AVERAGEIFS(TBLData3[Total Load],TBLData3[[Athlete ]],TBLData3[[#This Row],[Athlete ]],TBLData3[Date],"&lt;="&amp;TBLData3[[#This Row],[Date]],TBLData3[Date],"&gt;"&amp;TBLData3[[#This Row],[Date]]-7)</f>
        <v>220</v>
      </c>
      <c r="T187" s="94">
        <f t="array" ref="T187">IFERROR(_xlfn.STDEV.S(IF(TBLData3[[Athlete ]]=TBLData3[[#This Row],[Athlete ]],IF(TBLData3[Date]&lt;=TBLData3[[#This Row],[Date]],IF(TBLData3[Date]&gt;TBLData3[[#This Row],[Date]]-7,TBLData3[Total Load])))),"")</f>
        <v>411.33927602406266</v>
      </c>
      <c r="U187" s="95">
        <f>IFERROR(TBLData3[[#This Row],[7 Day avg Load]]/TBLData3[[#This Row],[7 Day SD]],"")</f>
        <v>0.53483830215894668</v>
      </c>
      <c r="V187" s="95">
        <f>IFERROR(TBLData3[[#This Row],[7 Day Rolling Average]]*TBLData3[[#This Row],[Monotony]],"")</f>
        <v>117.66442647496827</v>
      </c>
    </row>
    <row r="188" spans="1:24" x14ac:dyDescent="0.25">
      <c r="A188" s="58" t="str">
        <f t="shared" si="9"/>
        <v>Week 2</v>
      </c>
      <c r="B188" s="63">
        <v>43018</v>
      </c>
      <c r="C188" s="63" t="str">
        <f t="shared" si="10"/>
        <v>Tue</v>
      </c>
      <c r="D188" s="67" t="s">
        <v>197</v>
      </c>
      <c r="E188" s="61">
        <f>tblTL[[#This Row],[Total]]</f>
        <v>720</v>
      </c>
      <c r="F188" s="71">
        <f>AVERAGEIFS(TBLData3[Total Load],TBLData3[[Athlete ]],TBLData3[[#This Row],[Athlete ]],TBLData3[Date],"&lt;="&amp;TBLData3[[#This Row],[Date]],TBLData3[Date],"&gt;"&amp;TBLData3[[#This Row],[Date]]-7)</f>
        <v>251.42857142857142</v>
      </c>
      <c r="G188" s="72">
        <f>AVERAGEIFS(TBLData3[Total Load],TBLData3[[Athlete ]],TBLData3[[#This Row],[Athlete ]],TBLData3[Date],"&lt;="&amp;TBLData3[[#This Row],[Date]],TBLData3[Date],"&gt;"&amp;TBLData3[[#This Row],[Date]]-28)</f>
        <v>246.11111111111111</v>
      </c>
      <c r="H188" s="30">
        <f>SUMIFS(TBLData3[Total Load],TBLData3[[Athlete ]],TBLData3[[#This Row],[Athlete ]],TBLData3[Date],"&lt;="&amp;TBLData3[[#This Row],[Date]],TBLData3[Date],"&gt;"&amp;TBLData3[[#This Row],[Date]]-7)</f>
        <v>1760</v>
      </c>
      <c r="I188" s="31">
        <f>IFERROR(SUMIFS(TBLData3[Total Load],TBLData3[[Athlete ]],TBLData3[[#This Row],[Athlete ]],TBLData3[Date],"&lt;="&amp;TBLData3[[#This Row],[Date]]-7,TBLData3[Date],"&gt;"&amp;TBLData3[[#This Row],[Date]]-14),"")</f>
        <v>455</v>
      </c>
      <c r="J188" s="31">
        <f>IFERROR(SUMIFS(TBLData3[Total Load],TBLData3[[Athlete ]],TBLData3[[#This Row],[Athlete ]],TBLData3[Date],"&lt;="&amp;TBLData3[[#This Row],[Date]]-14,TBLData3[Date],"&gt;"&amp;TBLData3[[#This Row],[Date]]-21),"")</f>
        <v>0</v>
      </c>
      <c r="K188" s="31">
        <f>IFERROR(SUMIFS(TBLData3[Total Load],TBLData3[[Athlete ]],TBLData3[[#This Row],[Athlete ]],TBLData3[Date],"&lt;="&amp;TBLData3[[#This Row],[Date]]-21,TBLData3[Date],"&gt;"&amp;TBLData3[[#This Row],[Date]]-28),"")</f>
        <v>0</v>
      </c>
      <c r="L188" s="31">
        <f>IFERROR(SUMIFS(TBLData3[Total Load],TBLData3[[Athlete ]],TBLData3[[#This Row],[Athlete ]],TBLData3[Date],"&lt;="&amp;TBLData3[[#This Row],[Date]]-28,TBLData3[Date],"&gt;"&amp;TBLData3[[#This Row],[Date]]-35),"")</f>
        <v>0</v>
      </c>
      <c r="M188" s="31">
        <f>IFERROR(AVERAGE(TBLData3[[#This Row],[Week -1 TL]:[Week -4 TL]]),"")</f>
        <v>113.75</v>
      </c>
      <c r="N188" s="93">
        <f>IFERROR(TBLData3[[#This Row],[7 Day Rolling Average]]/TBLData3[[#This Row],[28 Day Rolling Average]],"")</f>
        <v>1.0216059335698162</v>
      </c>
      <c r="O188" s="94">
        <f>IFERROR(TBLData3[[#This Row],[Week 0 TL]]/TBLData3[[#This Row],[Week -1 TL]],"")</f>
        <v>3.8681318681318682</v>
      </c>
      <c r="P188" s="26">
        <f t="shared" si="11"/>
        <v>256.88301086425781</v>
      </c>
      <c r="Q188" s="27">
        <f t="shared" si="12"/>
        <v>118.85942166922746</v>
      </c>
      <c r="R188" s="94">
        <f>IFERROR(TBLData3[[#This Row],[7 Day EWMA]]/TBLData3[[#This Row],[28 Day EWMA]],"")</f>
        <v>2.1612338951062258</v>
      </c>
      <c r="S188" s="94">
        <f>AVERAGEIFS(TBLData3[Total Load],TBLData3[[Athlete ]],TBLData3[[#This Row],[Athlete ]],TBLData3[Date],"&lt;="&amp;TBLData3[[#This Row],[Date]],TBLData3[Date],"&gt;"&amp;TBLData3[[#This Row],[Date]]-7)</f>
        <v>251.42857142857142</v>
      </c>
      <c r="T188" s="94">
        <f t="array" ref="T188">IFERROR(_xlfn.STDEV.S(IF(TBLData3[[Athlete ]]=TBLData3[[#This Row],[Athlete ]],IF(TBLData3[Date]&lt;=TBLData3[[#This Row],[Date]],IF(TBLData3[Date]&gt;TBLData3[[#This Row],[Date]]-7,TBLData3[Total Load])))),"")</f>
        <v>439.22008801315735</v>
      </c>
      <c r="U188" s="95">
        <f>IFERROR(TBLData3[[#This Row],[7 Day avg Load]]/TBLData3[[#This Row],[7 Day SD]],"")</f>
        <v>0.57244324267117663</v>
      </c>
      <c r="V188" s="95">
        <f>IFERROR(TBLData3[[#This Row],[7 Day Rolling Average]]*TBLData3[[#This Row],[Monotony]],"")</f>
        <v>143.92858672875298</v>
      </c>
    </row>
    <row r="189" spans="1:24" x14ac:dyDescent="0.25">
      <c r="A189" s="58" t="str">
        <f t="shared" si="9"/>
        <v>Week 2</v>
      </c>
      <c r="B189" s="63">
        <v>43018</v>
      </c>
      <c r="C189" s="63" t="str">
        <f t="shared" si="10"/>
        <v>Tue</v>
      </c>
      <c r="D189" s="67" t="s">
        <v>198</v>
      </c>
      <c r="E189" s="61">
        <f>tblTL[[#This Row],[Total]]</f>
        <v>360</v>
      </c>
      <c r="F189" s="71">
        <f>AVERAGEIFS(TBLData3[Total Load],TBLData3[[Athlete ]],TBLData3[[#This Row],[Athlete ]],TBLData3[Date],"&lt;="&amp;TBLData3[[#This Row],[Date]],TBLData3[Date],"&gt;"&amp;TBLData3[[#This Row],[Date]]-7)</f>
        <v>111.42857142857143</v>
      </c>
      <c r="G189" s="72">
        <f>AVERAGEIFS(TBLData3[Total Load],TBLData3[[Athlete ]],TBLData3[[#This Row],[Athlete ]],TBLData3[Date],"&lt;="&amp;TBLData3[[#This Row],[Date]],TBLData3[Date],"&gt;"&amp;TBLData3[[#This Row],[Date]]-28)</f>
        <v>130</v>
      </c>
      <c r="H189" s="30">
        <f>SUMIFS(TBLData3[Total Load],TBLData3[[Athlete ]],TBLData3[[#This Row],[Athlete ]],TBLData3[Date],"&lt;="&amp;TBLData3[[#This Row],[Date]],TBLData3[Date],"&gt;"&amp;TBLData3[[#This Row],[Date]]-7)</f>
        <v>780</v>
      </c>
      <c r="I189" s="31">
        <f>IFERROR(SUMIFS(TBLData3[Total Load],TBLData3[[Athlete ]],TBLData3[[#This Row],[Athlete ]],TBLData3[Date],"&lt;="&amp;TBLData3[[#This Row],[Date]]-7,TBLData3[Date],"&gt;"&amp;TBLData3[[#This Row],[Date]]-14),"")</f>
        <v>390</v>
      </c>
      <c r="J189" s="31">
        <f>IFERROR(SUMIFS(TBLData3[Total Load],TBLData3[[Athlete ]],TBLData3[[#This Row],[Athlete ]],TBLData3[Date],"&lt;="&amp;TBLData3[[#This Row],[Date]]-14,TBLData3[Date],"&gt;"&amp;TBLData3[[#This Row],[Date]]-21),"")</f>
        <v>0</v>
      </c>
      <c r="K189" s="31">
        <f>IFERROR(SUMIFS(TBLData3[Total Load],TBLData3[[Athlete ]],TBLData3[[#This Row],[Athlete ]],TBLData3[Date],"&lt;="&amp;TBLData3[[#This Row],[Date]]-21,TBLData3[Date],"&gt;"&amp;TBLData3[[#This Row],[Date]]-28),"")</f>
        <v>0</v>
      </c>
      <c r="L189" s="31">
        <f>IFERROR(SUMIFS(TBLData3[Total Load],TBLData3[[Athlete ]],TBLData3[[#This Row],[Athlete ]],TBLData3[Date],"&lt;="&amp;TBLData3[[#This Row],[Date]]-28,TBLData3[Date],"&gt;"&amp;TBLData3[[#This Row],[Date]]-35),"")</f>
        <v>0</v>
      </c>
      <c r="M189" s="31">
        <f>IFERROR(AVERAGE(TBLData3[[#This Row],[Week -1 TL]:[Week -4 TL]]),"")</f>
        <v>97.5</v>
      </c>
      <c r="N189" s="93">
        <f>IFERROR(TBLData3[[#This Row],[7 Day Rolling Average]]/TBLData3[[#This Row],[28 Day Rolling Average]],"")</f>
        <v>0.85714285714285721</v>
      </c>
      <c r="O189" s="94">
        <f>IFERROR(TBLData3[[#This Row],[Week 0 TL]]/TBLData3[[#This Row],[Week -1 TL]],"")</f>
        <v>2</v>
      </c>
      <c r="P189" s="26">
        <f t="shared" si="11"/>
        <v>127.93167114257812</v>
      </c>
      <c r="Q189" s="27">
        <f t="shared" si="12"/>
        <v>61.400996601038372</v>
      </c>
      <c r="R189" s="94">
        <f>IFERROR(TBLData3[[#This Row],[7 Day EWMA]]/TBLData3[[#This Row],[28 Day EWMA]],"")</f>
        <v>2.0835438873058068</v>
      </c>
      <c r="S189" s="94">
        <f>AVERAGEIFS(TBLData3[Total Load],TBLData3[[Athlete ]],TBLData3[[#This Row],[Athlete ]],TBLData3[Date],"&lt;="&amp;TBLData3[[#This Row],[Date]],TBLData3[Date],"&gt;"&amp;TBLData3[[#This Row],[Date]]-7)</f>
        <v>111.42857142857143</v>
      </c>
      <c r="T189" s="94">
        <f t="array" ref="T189">IFERROR(_xlfn.STDEV.S(IF(TBLData3[[Athlete ]]=TBLData3[[#This Row],[Athlete ]],IF(TBLData3[Date]&lt;=TBLData3[[#This Row],[Date]],IF(TBLData3[Date]&gt;TBLData3[[#This Row],[Date]]-7,TBLData3[Total Load])))),"")</f>
        <v>191.08711551092532</v>
      </c>
      <c r="U189" s="95">
        <f>IFERROR(TBLData3[[#This Row],[7 Day avg Load]]/TBLData3[[#This Row],[7 Day SD]],"")</f>
        <v>0.58312969522113356</v>
      </c>
      <c r="V189" s="95">
        <f>IFERROR(TBLData3[[#This Row],[7 Day Rolling Average]]*TBLData3[[#This Row],[Monotony]],"")</f>
        <v>64.977308896069175</v>
      </c>
    </row>
    <row r="190" spans="1:24" x14ac:dyDescent="0.25">
      <c r="A190" s="58" t="str">
        <f t="shared" si="9"/>
        <v>Week 2</v>
      </c>
      <c r="B190" s="63">
        <v>43018</v>
      </c>
      <c r="C190" s="63" t="str">
        <f t="shared" si="10"/>
        <v>Tue</v>
      </c>
      <c r="D190" s="67" t="s">
        <v>199</v>
      </c>
      <c r="E190" s="61">
        <f>tblTL[[#This Row],[Total]]</f>
        <v>840</v>
      </c>
      <c r="F190" s="71">
        <f>AVERAGEIFS(TBLData3[Total Load],TBLData3[[Athlete ]],TBLData3[[#This Row],[Athlete ]],TBLData3[Date],"&lt;="&amp;TBLData3[[#This Row],[Date]],TBLData3[Date],"&gt;"&amp;TBLData3[[#This Row],[Date]]-7)</f>
        <v>120</v>
      </c>
      <c r="G190" s="72">
        <f>AVERAGEIFS(TBLData3[Total Load],TBLData3[[Athlete ]],TBLData3[[#This Row],[Athlete ]],TBLData3[Date],"&lt;="&amp;TBLData3[[#This Row],[Date]],TBLData3[Date],"&gt;"&amp;TBLData3[[#This Row],[Date]]-28)</f>
        <v>143.88888888888889</v>
      </c>
      <c r="H190" s="30">
        <f>SUMIFS(TBLData3[Total Load],TBLData3[[Athlete ]],TBLData3[[#This Row],[Athlete ]],TBLData3[Date],"&lt;="&amp;TBLData3[[#This Row],[Date]],TBLData3[Date],"&gt;"&amp;TBLData3[[#This Row],[Date]]-7)</f>
        <v>840</v>
      </c>
      <c r="I190" s="31">
        <f>IFERROR(SUMIFS(TBLData3[Total Load],TBLData3[[Athlete ]],TBLData3[[#This Row],[Athlete ]],TBLData3[Date],"&lt;="&amp;TBLData3[[#This Row],[Date]]-7,TBLData3[Date],"&gt;"&amp;TBLData3[[#This Row],[Date]]-14),"")</f>
        <v>455</v>
      </c>
      <c r="J190" s="31">
        <f>IFERROR(SUMIFS(TBLData3[Total Load],TBLData3[[Athlete ]],TBLData3[[#This Row],[Athlete ]],TBLData3[Date],"&lt;="&amp;TBLData3[[#This Row],[Date]]-14,TBLData3[Date],"&gt;"&amp;TBLData3[[#This Row],[Date]]-21),"")</f>
        <v>0</v>
      </c>
      <c r="K190" s="31">
        <f>IFERROR(SUMIFS(TBLData3[Total Load],TBLData3[[Athlete ]],TBLData3[[#This Row],[Athlete ]],TBLData3[Date],"&lt;="&amp;TBLData3[[#This Row],[Date]]-21,TBLData3[Date],"&gt;"&amp;TBLData3[[#This Row],[Date]]-28),"")</f>
        <v>0</v>
      </c>
      <c r="L190" s="31">
        <f>IFERROR(SUMIFS(TBLData3[Total Load],TBLData3[[Athlete ]],TBLData3[[#This Row],[Athlete ]],TBLData3[Date],"&lt;="&amp;TBLData3[[#This Row],[Date]]-28,TBLData3[Date],"&gt;"&amp;TBLData3[[#This Row],[Date]]-35),"")</f>
        <v>0</v>
      </c>
      <c r="M190" s="31">
        <f>IFERROR(AVERAGE(TBLData3[[#This Row],[Week -1 TL]:[Week -4 TL]]),"")</f>
        <v>113.75</v>
      </c>
      <c r="N190" s="93">
        <f>IFERROR(TBLData3[[#This Row],[7 Day Rolling Average]]/TBLData3[[#This Row],[28 Day Rolling Average]],"")</f>
        <v>0.83397683397683398</v>
      </c>
      <c r="O190" s="94">
        <f>IFERROR(TBLData3[[#This Row],[Week 0 TL]]/TBLData3[[#This Row],[Week -1 TL]],"")</f>
        <v>1.8461538461538463</v>
      </c>
      <c r="P190" s="26">
        <f t="shared" si="11"/>
        <v>225.18379211425781</v>
      </c>
      <c r="Q190" s="27">
        <f t="shared" si="12"/>
        <v>76.959499591357229</v>
      </c>
      <c r="R190" s="94">
        <f>IFERROR(TBLData3[[#This Row],[7 Day EWMA]]/TBLData3[[#This Row],[28 Day EWMA]],"")</f>
        <v>2.9260038502062531</v>
      </c>
      <c r="S190" s="94">
        <f>AVERAGEIFS(TBLData3[Total Load],TBLData3[[Athlete ]],TBLData3[[#This Row],[Athlete ]],TBLData3[Date],"&lt;="&amp;TBLData3[[#This Row],[Date]],TBLData3[Date],"&gt;"&amp;TBLData3[[#This Row],[Date]]-7)</f>
        <v>120</v>
      </c>
      <c r="T190" s="94">
        <f t="array" ref="T190">IFERROR(_xlfn.STDEV.S(IF(TBLData3[[Athlete ]]=TBLData3[[#This Row],[Athlete ]],IF(TBLData3[Date]&lt;=TBLData3[[#This Row],[Date]],IF(TBLData3[Date]&gt;TBLData3[[#This Row],[Date]]-7,TBLData3[Total Load])))),"")</f>
        <v>317.49015732775086</v>
      </c>
      <c r="U190" s="95">
        <f>IFERROR(TBLData3[[#This Row],[7 Day avg Load]]/TBLData3[[#This Row],[7 Day SD]],"")</f>
        <v>0.37796447300922725</v>
      </c>
      <c r="V190" s="95">
        <f>IFERROR(TBLData3[[#This Row],[7 Day Rolling Average]]*TBLData3[[#This Row],[Monotony]],"")</f>
        <v>45.355736761107273</v>
      </c>
    </row>
    <row r="191" spans="1:24" x14ac:dyDescent="0.25">
      <c r="A191" s="58" t="str">
        <f t="shared" si="9"/>
        <v>Week 2</v>
      </c>
      <c r="B191" s="63">
        <v>43018</v>
      </c>
      <c r="C191" s="63" t="str">
        <f t="shared" si="10"/>
        <v>Tue</v>
      </c>
      <c r="D191" s="66" t="s">
        <v>200</v>
      </c>
      <c r="E191" s="61">
        <f>tblTL[[#This Row],[Total]]</f>
        <v>0</v>
      </c>
      <c r="F191" s="71">
        <f>AVERAGEIFS(TBLData3[Total Load],TBLData3[[Athlete ]],TBLData3[[#This Row],[Athlete ]],TBLData3[Date],"&lt;="&amp;TBLData3[[#This Row],[Date]],TBLData3[Date],"&gt;"&amp;TBLData3[[#This Row],[Date]]-7)</f>
        <v>0</v>
      </c>
      <c r="G191" s="72">
        <f>AVERAGEIFS(TBLData3[Total Load],TBLData3[[Athlete ]],TBLData3[[#This Row],[Athlete ]],TBLData3[Date],"&lt;="&amp;TBLData3[[#This Row],[Date]],TBLData3[Date],"&gt;"&amp;TBLData3[[#This Row],[Date]]-28)</f>
        <v>0</v>
      </c>
      <c r="H191" s="30">
        <f>SUMIFS(TBLData3[Total Load],TBLData3[[Athlete ]],TBLData3[[#This Row],[Athlete ]],TBLData3[Date],"&lt;="&amp;TBLData3[[#This Row],[Date]],TBLData3[Date],"&gt;"&amp;TBLData3[[#This Row],[Date]]-7)</f>
        <v>0</v>
      </c>
      <c r="I191" s="31">
        <f>IFERROR(SUMIFS(TBLData3[Total Load],TBLData3[[Athlete ]],TBLData3[[#This Row],[Athlete ]],TBLData3[Date],"&lt;="&amp;TBLData3[[#This Row],[Date]]-7,TBLData3[Date],"&gt;"&amp;TBLData3[[#This Row],[Date]]-14),"")</f>
        <v>0</v>
      </c>
      <c r="J191" s="31">
        <f>IFERROR(SUMIFS(TBLData3[Total Load],TBLData3[[Athlete ]],TBLData3[[#This Row],[Athlete ]],TBLData3[Date],"&lt;="&amp;TBLData3[[#This Row],[Date]]-14,TBLData3[Date],"&gt;"&amp;TBLData3[[#This Row],[Date]]-21),"")</f>
        <v>0</v>
      </c>
      <c r="K191" s="31">
        <f>IFERROR(SUMIFS(TBLData3[Total Load],TBLData3[[Athlete ]],TBLData3[[#This Row],[Athlete ]],TBLData3[Date],"&lt;="&amp;TBLData3[[#This Row],[Date]]-21,TBLData3[Date],"&gt;"&amp;TBLData3[[#This Row],[Date]]-28),"")</f>
        <v>0</v>
      </c>
      <c r="L191" s="31">
        <f>IFERROR(SUMIFS(TBLData3[Total Load],TBLData3[[Athlete ]],TBLData3[[#This Row],[Athlete ]],TBLData3[Date],"&lt;="&amp;TBLData3[[#This Row],[Date]]-28,TBLData3[Date],"&gt;"&amp;TBLData3[[#This Row],[Date]]-35),"")</f>
        <v>0</v>
      </c>
      <c r="M191" s="31">
        <f>IFERROR(AVERAGE(TBLData3[[#This Row],[Week -1 TL]:[Week -4 TL]]),"")</f>
        <v>0</v>
      </c>
      <c r="N191" s="93" t="str">
        <f>IFERROR(TBLData3[[#This Row],[7 Day Rolling Average]]/TBLData3[[#This Row],[28 Day Rolling Average]],"")</f>
        <v/>
      </c>
      <c r="O191" s="94" t="str">
        <f>IFERROR(TBLData3[[#This Row],[Week 0 TL]]/TBLData3[[#This Row],[Week -1 TL]],"")</f>
        <v/>
      </c>
      <c r="P191" s="26">
        <f t="shared" si="11"/>
        <v>0</v>
      </c>
      <c r="Q191" s="27">
        <f t="shared" si="12"/>
        <v>0</v>
      </c>
      <c r="R191" s="94" t="str">
        <f>IFERROR(TBLData3[[#This Row],[7 Day EWMA]]/TBLData3[[#This Row],[28 Day EWMA]],"")</f>
        <v/>
      </c>
      <c r="S191" s="94">
        <f>AVERAGEIFS(TBLData3[Total Load],TBLData3[[Athlete ]],TBLData3[[#This Row],[Athlete ]],TBLData3[Date],"&lt;="&amp;TBLData3[[#This Row],[Date]],TBLData3[Date],"&gt;"&amp;TBLData3[[#This Row],[Date]]-7)</f>
        <v>0</v>
      </c>
      <c r="T191" s="94">
        <f t="array" ref="T191">IFERROR(_xlfn.STDEV.S(IF(TBLData3[[Athlete ]]=TBLData3[[#This Row],[Athlete ]],IF(TBLData3[Date]&lt;=TBLData3[[#This Row],[Date]],IF(TBLData3[Date]&gt;TBLData3[[#This Row],[Date]]-7,TBLData3[Total Load])))),"")</f>
        <v>0</v>
      </c>
      <c r="U191" s="95" t="str">
        <f>IFERROR(TBLData3[[#This Row],[7 Day avg Load]]/TBLData3[[#This Row],[7 Day SD]],"")</f>
        <v/>
      </c>
      <c r="V191" s="95" t="str">
        <f>IFERROR(TBLData3[[#This Row],[7 Day Rolling Average]]*TBLData3[[#This Row],[Monotony]],"")</f>
        <v/>
      </c>
    </row>
    <row r="192" spans="1:24" x14ac:dyDescent="0.25">
      <c r="A192" s="58" t="str">
        <f t="shared" si="9"/>
        <v>Week 2</v>
      </c>
      <c r="B192" s="63">
        <v>43018</v>
      </c>
      <c r="C192" s="63" t="str">
        <f t="shared" si="10"/>
        <v>Tue</v>
      </c>
      <c r="D192" s="67" t="s">
        <v>201</v>
      </c>
      <c r="E192" s="61">
        <f>tblTL[[#This Row],[Total]]</f>
        <v>600</v>
      </c>
      <c r="F192" s="71">
        <f>AVERAGEIFS(TBLData3[Total Load],TBLData3[[Athlete ]],TBLData3[[#This Row],[Athlete ]],TBLData3[Date],"&lt;="&amp;TBLData3[[#This Row],[Date]],TBLData3[Date],"&gt;"&amp;TBLData3[[#This Row],[Date]]-7)</f>
        <v>245.71428571428572</v>
      </c>
      <c r="G192" s="72">
        <f>AVERAGEIFS(TBLData3[Total Load],TBLData3[[Athlete ]],TBLData3[[#This Row],[Athlete ]],TBLData3[Date],"&lt;="&amp;TBLData3[[#This Row],[Date]],TBLData3[Date],"&gt;"&amp;TBLData3[[#This Row],[Date]]-28)</f>
        <v>241.66666666666666</v>
      </c>
      <c r="H192" s="30">
        <f>SUMIFS(TBLData3[Total Load],TBLData3[[Athlete ]],TBLData3[[#This Row],[Athlete ]],TBLData3[Date],"&lt;="&amp;TBLData3[[#This Row],[Date]],TBLData3[Date],"&gt;"&amp;TBLData3[[#This Row],[Date]]-7)</f>
        <v>1720</v>
      </c>
      <c r="I192" s="31">
        <f>IFERROR(SUMIFS(TBLData3[Total Load],TBLData3[[Athlete ]],TBLData3[[#This Row],[Athlete ]],TBLData3[Date],"&lt;="&amp;TBLData3[[#This Row],[Date]]-7,TBLData3[Date],"&gt;"&amp;TBLData3[[#This Row],[Date]]-14),"")</f>
        <v>455</v>
      </c>
      <c r="J192" s="31">
        <f>IFERROR(SUMIFS(TBLData3[Total Load],TBLData3[[Athlete ]],TBLData3[[#This Row],[Athlete ]],TBLData3[Date],"&lt;="&amp;TBLData3[[#This Row],[Date]]-14,TBLData3[Date],"&gt;"&amp;TBLData3[[#This Row],[Date]]-21),"")</f>
        <v>0</v>
      </c>
      <c r="K192" s="31">
        <f>IFERROR(SUMIFS(TBLData3[Total Load],TBLData3[[Athlete ]],TBLData3[[#This Row],[Athlete ]],TBLData3[Date],"&lt;="&amp;TBLData3[[#This Row],[Date]]-21,TBLData3[Date],"&gt;"&amp;TBLData3[[#This Row],[Date]]-28),"")</f>
        <v>0</v>
      </c>
      <c r="L192" s="31">
        <f>IFERROR(SUMIFS(TBLData3[Total Load],TBLData3[[Athlete ]],TBLData3[[#This Row],[Athlete ]],TBLData3[Date],"&lt;="&amp;TBLData3[[#This Row],[Date]]-28,TBLData3[Date],"&gt;"&amp;TBLData3[[#This Row],[Date]]-35),"")</f>
        <v>0</v>
      </c>
      <c r="M192" s="31">
        <f>IFERROR(AVERAGE(TBLData3[[#This Row],[Week -1 TL]:[Week -4 TL]]),"")</f>
        <v>113.75</v>
      </c>
      <c r="N192" s="93">
        <f>IFERROR(TBLData3[[#This Row],[7 Day Rolling Average]]/TBLData3[[#This Row],[28 Day Rolling Average]],"")</f>
        <v>1.0167487684729064</v>
      </c>
      <c r="O192" s="94">
        <f>IFERROR(TBLData3[[#This Row],[Week 0 TL]]/TBLData3[[#This Row],[Week -1 TL]],"")</f>
        <v>3.7802197802197801</v>
      </c>
      <c r="P192" s="26">
        <f t="shared" si="11"/>
        <v>231.62910461425781</v>
      </c>
      <c r="Q192" s="27">
        <f t="shared" si="12"/>
        <v>114.4432353038647</v>
      </c>
      <c r="R192" s="94">
        <f>IFERROR(TBLData3[[#This Row],[7 Day EWMA]]/TBLData3[[#This Row],[28 Day EWMA]],"")</f>
        <v>2.0239650163615726</v>
      </c>
      <c r="S192" s="94">
        <f>AVERAGEIFS(TBLData3[Total Load],TBLData3[[Athlete ]],TBLData3[[#This Row],[Athlete ]],TBLData3[Date],"&lt;="&amp;TBLData3[[#This Row],[Date]],TBLData3[Date],"&gt;"&amp;TBLData3[[#This Row],[Date]]-7)</f>
        <v>245.71428571428572</v>
      </c>
      <c r="T192" s="94">
        <f t="array" ref="T192">IFERROR(_xlfn.STDEV.S(IF(TBLData3[[Athlete ]]=TBLData3[[#This Row],[Athlete ]],IF(TBLData3[Date]&lt;=TBLData3[[#This Row],[Date]],IF(TBLData3[Date]&gt;TBLData3[[#This Row],[Date]]-7,TBLData3[Total Load])))),"")</f>
        <v>445.67765417235296</v>
      </c>
      <c r="U192" s="95">
        <f>IFERROR(TBLData3[[#This Row],[7 Day avg Load]]/TBLData3[[#This Row],[7 Day SD]],"")</f>
        <v>0.55132736275636296</v>
      </c>
      <c r="V192" s="95">
        <f>IFERROR(TBLData3[[#This Row],[7 Day Rolling Average]]*TBLData3[[#This Row],[Monotony]],"")</f>
        <v>135.46900913442062</v>
      </c>
    </row>
    <row r="193" spans="1:22" x14ac:dyDescent="0.25">
      <c r="A193" s="58" t="str">
        <f t="shared" si="9"/>
        <v>Week 2</v>
      </c>
      <c r="B193" s="63">
        <v>43018</v>
      </c>
      <c r="C193" s="63" t="str">
        <f t="shared" si="10"/>
        <v>Tue</v>
      </c>
      <c r="D193" s="67" t="s">
        <v>202</v>
      </c>
      <c r="E193" s="61">
        <f>tblTL[[#This Row],[Total]]</f>
        <v>0</v>
      </c>
      <c r="F193" s="71">
        <f>AVERAGEIFS(TBLData3[Total Load],TBLData3[[Athlete ]],TBLData3[[#This Row],[Athlete ]],TBLData3[Date],"&lt;="&amp;TBLData3[[#This Row],[Date]],TBLData3[Date],"&gt;"&amp;TBLData3[[#This Row],[Date]]-7)</f>
        <v>0</v>
      </c>
      <c r="G193" s="72">
        <f>AVERAGEIFS(TBLData3[Total Load],TBLData3[[Athlete ]],TBLData3[[#This Row],[Athlete ]],TBLData3[Date],"&lt;="&amp;TBLData3[[#This Row],[Date]],TBLData3[Date],"&gt;"&amp;TBLData3[[#This Row],[Date]]-28)</f>
        <v>0</v>
      </c>
      <c r="H193" s="30">
        <f>SUMIFS(TBLData3[Total Load],TBLData3[[Athlete ]],TBLData3[[#This Row],[Athlete ]],TBLData3[Date],"&lt;="&amp;TBLData3[[#This Row],[Date]],TBLData3[Date],"&gt;"&amp;TBLData3[[#This Row],[Date]]-7)</f>
        <v>0</v>
      </c>
      <c r="I193" s="31">
        <f>IFERROR(SUMIFS(TBLData3[Total Load],TBLData3[[Athlete ]],TBLData3[[#This Row],[Athlete ]],TBLData3[Date],"&lt;="&amp;TBLData3[[#This Row],[Date]]-7,TBLData3[Date],"&gt;"&amp;TBLData3[[#This Row],[Date]]-14),"")</f>
        <v>0</v>
      </c>
      <c r="J193" s="31">
        <f>IFERROR(SUMIFS(TBLData3[Total Load],TBLData3[[Athlete ]],TBLData3[[#This Row],[Athlete ]],TBLData3[Date],"&lt;="&amp;TBLData3[[#This Row],[Date]]-14,TBLData3[Date],"&gt;"&amp;TBLData3[[#This Row],[Date]]-21),"")</f>
        <v>0</v>
      </c>
      <c r="K193" s="31">
        <f>IFERROR(SUMIFS(TBLData3[Total Load],TBLData3[[Athlete ]],TBLData3[[#This Row],[Athlete ]],TBLData3[Date],"&lt;="&amp;TBLData3[[#This Row],[Date]]-21,TBLData3[Date],"&gt;"&amp;TBLData3[[#This Row],[Date]]-28),"")</f>
        <v>0</v>
      </c>
      <c r="L193" s="31">
        <f>IFERROR(SUMIFS(TBLData3[Total Load],TBLData3[[Athlete ]],TBLData3[[#This Row],[Athlete ]],TBLData3[Date],"&lt;="&amp;TBLData3[[#This Row],[Date]]-28,TBLData3[Date],"&gt;"&amp;TBLData3[[#This Row],[Date]]-35),"")</f>
        <v>0</v>
      </c>
      <c r="M193" s="31">
        <f>IFERROR(AVERAGE(TBLData3[[#This Row],[Week -1 TL]:[Week -4 TL]]),"")</f>
        <v>0</v>
      </c>
      <c r="N193" s="93" t="str">
        <f>IFERROR(TBLData3[[#This Row],[7 Day Rolling Average]]/TBLData3[[#This Row],[28 Day Rolling Average]],"")</f>
        <v/>
      </c>
      <c r="O193" s="94" t="str">
        <f>IFERROR(TBLData3[[#This Row],[Week 0 TL]]/TBLData3[[#This Row],[Week -1 TL]],"")</f>
        <v/>
      </c>
      <c r="P193" s="26">
        <f t="shared" si="11"/>
        <v>0</v>
      </c>
      <c r="Q193" s="27">
        <f t="shared" si="12"/>
        <v>0</v>
      </c>
      <c r="R193" s="94" t="str">
        <f>IFERROR(TBLData3[[#This Row],[7 Day EWMA]]/TBLData3[[#This Row],[28 Day EWMA]],"")</f>
        <v/>
      </c>
      <c r="S193" s="94">
        <f>AVERAGEIFS(TBLData3[Total Load],TBLData3[[Athlete ]],TBLData3[[#This Row],[Athlete ]],TBLData3[Date],"&lt;="&amp;TBLData3[[#This Row],[Date]],TBLData3[Date],"&gt;"&amp;TBLData3[[#This Row],[Date]]-7)</f>
        <v>0</v>
      </c>
      <c r="T193" s="94">
        <f t="array" ref="T193">IFERROR(_xlfn.STDEV.S(IF(TBLData3[[Athlete ]]=TBLData3[[#This Row],[Athlete ]],IF(TBLData3[Date]&lt;=TBLData3[[#This Row],[Date]],IF(TBLData3[Date]&gt;TBLData3[[#This Row],[Date]]-7,TBLData3[Total Load])))),"")</f>
        <v>0</v>
      </c>
      <c r="U193" s="95" t="str">
        <f>IFERROR(TBLData3[[#This Row],[7 Day avg Load]]/TBLData3[[#This Row],[7 Day SD]],"")</f>
        <v/>
      </c>
      <c r="V193" s="95" t="str">
        <f>IFERROR(TBLData3[[#This Row],[7 Day Rolling Average]]*TBLData3[[#This Row],[Monotony]],"")</f>
        <v/>
      </c>
    </row>
    <row r="194" spans="1:22" x14ac:dyDescent="0.25">
      <c r="A194" s="58" t="str">
        <f t="shared" ref="A194:A257" si="13">VLOOKUP(B194, $AF$3:$AG$26, 2)</f>
        <v>Week 2</v>
      </c>
      <c r="B194" s="63">
        <v>43018</v>
      </c>
      <c r="C194" s="63" t="str">
        <f t="shared" ref="C194:C257" si="14">CHOOSE(WEEKDAY(B194),"Sun","Mon","Tue","Wed","Thu","Fri","Sat")</f>
        <v>Tue</v>
      </c>
      <c r="D194" s="66" t="s">
        <v>203</v>
      </c>
      <c r="E194" s="61">
        <f>tblTL[[#This Row],[Total]]</f>
        <v>515</v>
      </c>
      <c r="F194" s="71">
        <f>AVERAGEIFS(TBLData3[Total Load],TBLData3[[Athlete ]],TBLData3[[#This Row],[Athlete ]],TBLData3[Date],"&lt;="&amp;TBLData3[[#This Row],[Date]],TBLData3[Date],"&gt;"&amp;TBLData3[[#This Row],[Date]]-7)</f>
        <v>210.71428571428572</v>
      </c>
      <c r="G194" s="72">
        <f>AVERAGEIFS(TBLData3[Total Load],TBLData3[[Athlete ]],TBLData3[[#This Row],[Athlete ]],TBLData3[Date],"&lt;="&amp;TBLData3[[#This Row],[Date]],TBLData3[Date],"&gt;"&amp;TBLData3[[#This Row],[Date]]-28)</f>
        <v>221.66666666666666</v>
      </c>
      <c r="H194" s="30">
        <f>SUMIFS(TBLData3[Total Load],TBLData3[[Athlete ]],TBLData3[[#This Row],[Athlete ]],TBLData3[Date],"&lt;="&amp;TBLData3[[#This Row],[Date]],TBLData3[Date],"&gt;"&amp;TBLData3[[#This Row],[Date]]-7)</f>
        <v>1475</v>
      </c>
      <c r="I194" s="31">
        <f>IFERROR(SUMIFS(TBLData3[Total Load],TBLData3[[Athlete ]],TBLData3[[#This Row],[Athlete ]],TBLData3[Date],"&lt;="&amp;TBLData3[[#This Row],[Date]]-7,TBLData3[Date],"&gt;"&amp;TBLData3[[#This Row],[Date]]-14),"")</f>
        <v>520</v>
      </c>
      <c r="J194" s="31">
        <f>IFERROR(SUMIFS(TBLData3[Total Load],TBLData3[[Athlete ]],TBLData3[[#This Row],[Athlete ]],TBLData3[Date],"&lt;="&amp;TBLData3[[#This Row],[Date]]-14,TBLData3[Date],"&gt;"&amp;TBLData3[[#This Row],[Date]]-21),"")</f>
        <v>0</v>
      </c>
      <c r="K194" s="31">
        <f>IFERROR(SUMIFS(TBLData3[Total Load],TBLData3[[Athlete ]],TBLData3[[#This Row],[Athlete ]],TBLData3[Date],"&lt;="&amp;TBLData3[[#This Row],[Date]]-21,TBLData3[Date],"&gt;"&amp;TBLData3[[#This Row],[Date]]-28),"")</f>
        <v>0</v>
      </c>
      <c r="L194" s="31">
        <f>IFERROR(SUMIFS(TBLData3[Total Load],TBLData3[[Athlete ]],TBLData3[[#This Row],[Athlete ]],TBLData3[Date],"&lt;="&amp;TBLData3[[#This Row],[Date]]-28,TBLData3[Date],"&gt;"&amp;TBLData3[[#This Row],[Date]]-35),"")</f>
        <v>0</v>
      </c>
      <c r="M194" s="31">
        <f>IFERROR(AVERAGE(TBLData3[[#This Row],[Week -1 TL]:[Week -4 TL]]),"")</f>
        <v>130</v>
      </c>
      <c r="N194" s="93">
        <f>IFERROR(TBLData3[[#This Row],[7 Day Rolling Average]]/TBLData3[[#This Row],[28 Day Rolling Average]],"")</f>
        <v>0.95059076262083786</v>
      </c>
      <c r="O194" s="94">
        <f>IFERROR(TBLData3[[#This Row],[Week 0 TL]]/TBLData3[[#This Row],[Week -1 TL]],"")</f>
        <v>2.8365384615384617</v>
      </c>
      <c r="P194" s="26">
        <f t="shared" si="11"/>
        <v>203.0560302734375</v>
      </c>
      <c r="Q194" s="27">
        <f t="shared" si="12"/>
        <v>103.5801670895132</v>
      </c>
      <c r="R194" s="94">
        <f>IFERROR(TBLData3[[#This Row],[7 Day EWMA]]/TBLData3[[#This Row],[28 Day EWMA]],"")</f>
        <v>1.960375581340374</v>
      </c>
      <c r="S194" s="94">
        <f>AVERAGEIFS(TBLData3[Total Load],TBLData3[[Athlete ]],TBLData3[[#This Row],[Athlete ]],TBLData3[Date],"&lt;="&amp;TBLData3[[#This Row],[Date]],TBLData3[Date],"&gt;"&amp;TBLData3[[#This Row],[Date]]-7)</f>
        <v>210.71428571428572</v>
      </c>
      <c r="T194" s="94">
        <f t="array" ref="T194">IFERROR(_xlfn.STDEV.S(IF(TBLData3[[Athlete ]]=TBLData3[[#This Row],[Athlete ]],IF(TBLData3[Date]&lt;=TBLData3[[#This Row],[Date]],IF(TBLData3[Date]&gt;TBLData3[[#This Row],[Date]]-7,TBLData3[Total Load])))),"")</f>
        <v>382.1041368901565</v>
      </c>
      <c r="U194" s="95">
        <f>IFERROR(TBLData3[[#This Row],[7 Day avg Load]]/TBLData3[[#This Row],[7 Day SD]],"")</f>
        <v>0.55145774507764556</v>
      </c>
      <c r="V194" s="95">
        <f>IFERROR(TBLData3[[#This Row],[7 Day Rolling Average]]*TBLData3[[#This Row],[Monotony]],"")</f>
        <v>116.20002485564675</v>
      </c>
    </row>
    <row r="195" spans="1:22" x14ac:dyDescent="0.25">
      <c r="A195" s="58" t="str">
        <f t="shared" si="13"/>
        <v>Week 2</v>
      </c>
      <c r="B195" s="63">
        <v>43018</v>
      </c>
      <c r="C195" s="63" t="str">
        <f t="shared" si="14"/>
        <v>Tue</v>
      </c>
      <c r="D195" s="66" t="s">
        <v>204</v>
      </c>
      <c r="E195" s="61">
        <f>tblTL[[#This Row],[Total]]</f>
        <v>420</v>
      </c>
      <c r="F195" s="71">
        <f>AVERAGEIFS(TBLData3[Total Load],TBLData3[[Athlete ]],TBLData3[[#This Row],[Athlete ]],TBLData3[Date],"&lt;="&amp;TBLData3[[#This Row],[Date]],TBLData3[Date],"&gt;"&amp;TBLData3[[#This Row],[Date]]-7)</f>
        <v>120</v>
      </c>
      <c r="G195" s="72">
        <f>AVERAGEIFS(TBLData3[Total Load],TBLData3[[Athlete ]],TBLData3[[#This Row],[Athlete ]],TBLData3[Date],"&lt;="&amp;TBLData3[[#This Row],[Date]],TBLData3[Date],"&gt;"&amp;TBLData3[[#This Row],[Date]]-28)</f>
        <v>143.88888888888889</v>
      </c>
      <c r="H195" s="30">
        <f>SUMIFS(TBLData3[Total Load],TBLData3[[Athlete ]],TBLData3[[#This Row],[Athlete ]],TBLData3[Date],"&lt;="&amp;TBLData3[[#This Row],[Date]],TBLData3[Date],"&gt;"&amp;TBLData3[[#This Row],[Date]]-7)</f>
        <v>840</v>
      </c>
      <c r="I195" s="31">
        <f>IFERROR(SUMIFS(TBLData3[Total Load],TBLData3[[Athlete ]],TBLData3[[#This Row],[Athlete ]],TBLData3[Date],"&lt;="&amp;TBLData3[[#This Row],[Date]]-7,TBLData3[Date],"&gt;"&amp;TBLData3[[#This Row],[Date]]-14),"")</f>
        <v>455</v>
      </c>
      <c r="J195" s="31">
        <f>IFERROR(SUMIFS(TBLData3[Total Load],TBLData3[[Athlete ]],TBLData3[[#This Row],[Athlete ]],TBLData3[Date],"&lt;="&amp;TBLData3[[#This Row],[Date]]-14,TBLData3[Date],"&gt;"&amp;TBLData3[[#This Row],[Date]]-21),"")</f>
        <v>0</v>
      </c>
      <c r="K195" s="31">
        <f>IFERROR(SUMIFS(TBLData3[Total Load],TBLData3[[Athlete ]],TBLData3[[#This Row],[Athlete ]],TBLData3[Date],"&lt;="&amp;TBLData3[[#This Row],[Date]]-21,TBLData3[Date],"&gt;"&amp;TBLData3[[#This Row],[Date]]-28),"")</f>
        <v>0</v>
      </c>
      <c r="L195" s="31">
        <f>IFERROR(SUMIFS(TBLData3[Total Load],TBLData3[[Athlete ]],TBLData3[[#This Row],[Athlete ]],TBLData3[Date],"&lt;="&amp;TBLData3[[#This Row],[Date]]-28,TBLData3[Date],"&gt;"&amp;TBLData3[[#This Row],[Date]]-35),"")</f>
        <v>0</v>
      </c>
      <c r="M195" s="31">
        <f>IFERROR(AVERAGE(TBLData3[[#This Row],[Week -1 TL]:[Week -4 TL]]),"")</f>
        <v>113.75</v>
      </c>
      <c r="N195" s="93">
        <f>IFERROR(TBLData3[[#This Row],[7 Day Rolling Average]]/TBLData3[[#This Row],[28 Day Rolling Average]],"")</f>
        <v>0.83397683397683398</v>
      </c>
      <c r="O195" s="94">
        <f>IFERROR(TBLData3[[#This Row],[Week 0 TL]]/TBLData3[[#This Row],[Week -1 TL]],"")</f>
        <v>1.8461538461538463</v>
      </c>
      <c r="P195" s="26">
        <f t="shared" si="11"/>
        <v>145.10078430175781</v>
      </c>
      <c r="Q195" s="27">
        <f t="shared" si="12"/>
        <v>68.257279793892366</v>
      </c>
      <c r="R195" s="94">
        <f>IFERROR(TBLData3[[#This Row],[7 Day EWMA]]/TBLData3[[#This Row],[28 Day EWMA]],"")</f>
        <v>2.1257920728733959</v>
      </c>
      <c r="S195" s="94">
        <f>AVERAGEIFS(TBLData3[Total Load],TBLData3[[Athlete ]],TBLData3[[#This Row],[Athlete ]],TBLData3[Date],"&lt;="&amp;TBLData3[[#This Row],[Date]],TBLData3[Date],"&gt;"&amp;TBLData3[[#This Row],[Date]]-7)</f>
        <v>120</v>
      </c>
      <c r="T195" s="94">
        <f t="array" ref="T195">IFERROR(_xlfn.STDEV.S(IF(TBLData3[[Athlete ]]=TBLData3[[#This Row],[Athlete ]],IF(TBLData3[Date]&lt;=TBLData3[[#This Row],[Date]],IF(TBLData3[Date]&gt;TBLData3[[#This Row],[Date]]-7,TBLData3[Total Load])))),"")</f>
        <v>204.93901531919198</v>
      </c>
      <c r="U195" s="95">
        <f>IFERROR(TBLData3[[#This Row],[7 Day avg Load]]/TBLData3[[#This Row],[7 Day SD]],"")</f>
        <v>0.58554004376911983</v>
      </c>
      <c r="V195" s="95">
        <f>IFERROR(TBLData3[[#This Row],[7 Day Rolling Average]]*TBLData3[[#This Row],[Monotony]],"")</f>
        <v>70.26480525229438</v>
      </c>
    </row>
    <row r="196" spans="1:22" x14ac:dyDescent="0.25">
      <c r="A196" s="58" t="str">
        <f t="shared" si="13"/>
        <v>Week 2</v>
      </c>
      <c r="B196" s="63">
        <v>43018</v>
      </c>
      <c r="C196" s="63" t="str">
        <f t="shared" si="14"/>
        <v>Tue</v>
      </c>
      <c r="D196" s="64" t="s">
        <v>205</v>
      </c>
      <c r="E196" s="61">
        <f>tblTL[[#This Row],[Total]]</f>
        <v>360</v>
      </c>
      <c r="F196" s="71">
        <f>AVERAGEIFS(TBLData3[Total Load],TBLData3[[Athlete ]],TBLData3[[#This Row],[Athlete ]],TBLData3[Date],"&lt;="&amp;TBLData3[[#This Row],[Date]],TBLData3[Date],"&gt;"&amp;TBLData3[[#This Row],[Date]]-7)</f>
        <v>51.428571428571431</v>
      </c>
      <c r="G196" s="72">
        <f>AVERAGEIFS(TBLData3[Total Load],TBLData3[[Athlete ]],TBLData3[[#This Row],[Athlete ]],TBLData3[Date],"&lt;="&amp;TBLData3[[#This Row],[Date]],TBLData3[Date],"&gt;"&amp;TBLData3[[#This Row],[Date]]-28)</f>
        <v>40</v>
      </c>
      <c r="H196" s="30">
        <f>SUMIFS(TBLData3[Total Load],TBLData3[[Athlete ]],TBLData3[[#This Row],[Athlete ]],TBLData3[Date],"&lt;="&amp;TBLData3[[#This Row],[Date]],TBLData3[Date],"&gt;"&amp;TBLData3[[#This Row],[Date]]-7)</f>
        <v>360</v>
      </c>
      <c r="I196" s="31">
        <f>IFERROR(SUMIFS(TBLData3[Total Load],TBLData3[[Athlete ]],TBLData3[[#This Row],[Athlete ]],TBLData3[Date],"&lt;="&amp;TBLData3[[#This Row],[Date]]-7,TBLData3[Date],"&gt;"&amp;TBLData3[[#This Row],[Date]]-14),"")</f>
        <v>0</v>
      </c>
      <c r="J196" s="31">
        <f>IFERROR(SUMIFS(TBLData3[Total Load],TBLData3[[Athlete ]],TBLData3[[#This Row],[Athlete ]],TBLData3[Date],"&lt;="&amp;TBLData3[[#This Row],[Date]]-14,TBLData3[Date],"&gt;"&amp;TBLData3[[#This Row],[Date]]-21),"")</f>
        <v>0</v>
      </c>
      <c r="K196" s="31">
        <f>IFERROR(SUMIFS(TBLData3[Total Load],TBLData3[[Athlete ]],TBLData3[[#This Row],[Athlete ]],TBLData3[Date],"&lt;="&amp;TBLData3[[#This Row],[Date]]-21,TBLData3[Date],"&gt;"&amp;TBLData3[[#This Row],[Date]]-28),"")</f>
        <v>0</v>
      </c>
      <c r="L196" s="31">
        <f>IFERROR(SUMIFS(TBLData3[Total Load],TBLData3[[Athlete ]],TBLData3[[#This Row],[Athlete ]],TBLData3[Date],"&lt;="&amp;TBLData3[[#This Row],[Date]]-28,TBLData3[Date],"&gt;"&amp;TBLData3[[#This Row],[Date]]-35),"")</f>
        <v>0</v>
      </c>
      <c r="M196" s="31">
        <f>IFERROR(AVERAGE(TBLData3[[#This Row],[Week -1 TL]:[Week -4 TL]]),"")</f>
        <v>0</v>
      </c>
      <c r="N196" s="93">
        <f>IFERROR(TBLData3[[#This Row],[7 Day Rolling Average]]/TBLData3[[#This Row],[28 Day Rolling Average]],"")</f>
        <v>1.2857142857142858</v>
      </c>
      <c r="O196" s="94" t="str">
        <f>IFERROR(TBLData3[[#This Row],[Week 0 TL]]/TBLData3[[#This Row],[Week -1 TL]],"")</f>
        <v/>
      </c>
      <c r="P196" s="26">
        <f t="shared" si="11"/>
        <v>90</v>
      </c>
      <c r="Q196" s="27">
        <f t="shared" si="12"/>
        <v>24.827586206896552</v>
      </c>
      <c r="R196" s="94">
        <f>IFERROR(TBLData3[[#This Row],[7 Day EWMA]]/TBLData3[[#This Row],[28 Day EWMA]],"")</f>
        <v>3.625</v>
      </c>
      <c r="S196" s="94">
        <f>AVERAGEIFS(TBLData3[Total Load],TBLData3[[Athlete ]],TBLData3[[#This Row],[Athlete ]],TBLData3[Date],"&lt;="&amp;TBLData3[[#This Row],[Date]],TBLData3[Date],"&gt;"&amp;TBLData3[[#This Row],[Date]]-7)</f>
        <v>51.428571428571431</v>
      </c>
      <c r="T196" s="94">
        <f t="array" ref="T196">IFERROR(_xlfn.STDEV.S(IF(TBLData3[[Athlete ]]=TBLData3[[#This Row],[Athlete ]],IF(TBLData3[Date]&lt;=TBLData3[[#This Row],[Date]],IF(TBLData3[Date]&gt;TBLData3[[#This Row],[Date]]-7,TBLData3[Total Load])))),"")</f>
        <v>136.0672102833218</v>
      </c>
      <c r="U196" s="95">
        <f>IFERROR(TBLData3[[#This Row],[7 Day avg Load]]/TBLData3[[#This Row],[7 Day SD]],"")</f>
        <v>0.37796447300922725</v>
      </c>
      <c r="V196" s="95">
        <f>IFERROR(TBLData3[[#This Row],[7 Day Rolling Average]]*TBLData3[[#This Row],[Monotony]],"")</f>
        <v>19.438172897617402</v>
      </c>
    </row>
    <row r="197" spans="1:22" x14ac:dyDescent="0.25">
      <c r="A197" s="58" t="str">
        <f t="shared" si="13"/>
        <v>Week 2</v>
      </c>
      <c r="B197" s="63">
        <v>43018</v>
      </c>
      <c r="C197" s="63" t="str">
        <f t="shared" si="14"/>
        <v>Tue</v>
      </c>
      <c r="D197" s="64" t="s">
        <v>206</v>
      </c>
      <c r="E197" s="61">
        <f>tblTL[[#This Row],[Total]]</f>
        <v>780</v>
      </c>
      <c r="F197" s="71">
        <f>AVERAGEIFS(TBLData3[Total Load],TBLData3[[Athlete ]],TBLData3[[#This Row],[Athlete ]],TBLData3[Date],"&lt;="&amp;TBLData3[[#This Row],[Date]],TBLData3[Date],"&gt;"&amp;TBLData3[[#This Row],[Date]]-7)</f>
        <v>240</v>
      </c>
      <c r="G197" s="72">
        <f>AVERAGEIFS(TBLData3[Total Load],TBLData3[[Athlete ]],TBLData3[[#This Row],[Athlete ]],TBLData3[Date],"&lt;="&amp;TBLData3[[#This Row],[Date]],TBLData3[Date],"&gt;"&amp;TBLData3[[#This Row],[Date]]-28)</f>
        <v>186.66666666666666</v>
      </c>
      <c r="H197" s="30">
        <f>SUMIFS(TBLData3[Total Load],TBLData3[[Athlete ]],TBLData3[[#This Row],[Athlete ]],TBLData3[Date],"&lt;="&amp;TBLData3[[#This Row],[Date]],TBLData3[Date],"&gt;"&amp;TBLData3[[#This Row],[Date]]-7)</f>
        <v>1680</v>
      </c>
      <c r="I197" s="31">
        <f>IFERROR(SUMIFS(TBLData3[Total Load],TBLData3[[Athlete ]],TBLData3[[#This Row],[Athlete ]],TBLData3[Date],"&lt;="&amp;TBLData3[[#This Row],[Date]]-7,TBLData3[Date],"&gt;"&amp;TBLData3[[#This Row],[Date]]-14),"")</f>
        <v>0</v>
      </c>
      <c r="J197" s="31">
        <f>IFERROR(SUMIFS(TBLData3[Total Load],TBLData3[[Athlete ]],TBLData3[[#This Row],[Athlete ]],TBLData3[Date],"&lt;="&amp;TBLData3[[#This Row],[Date]]-14,TBLData3[Date],"&gt;"&amp;TBLData3[[#This Row],[Date]]-21),"")</f>
        <v>0</v>
      </c>
      <c r="K197" s="31">
        <f>IFERROR(SUMIFS(TBLData3[Total Load],TBLData3[[Athlete ]],TBLData3[[#This Row],[Athlete ]],TBLData3[Date],"&lt;="&amp;TBLData3[[#This Row],[Date]]-21,TBLData3[Date],"&gt;"&amp;TBLData3[[#This Row],[Date]]-28),"")</f>
        <v>0</v>
      </c>
      <c r="L197" s="31">
        <f>IFERROR(SUMIFS(TBLData3[Total Load],TBLData3[[Athlete ]],TBLData3[[#This Row],[Athlete ]],TBLData3[Date],"&lt;="&amp;TBLData3[[#This Row],[Date]]-28,TBLData3[Date],"&gt;"&amp;TBLData3[[#This Row],[Date]]-35),"")</f>
        <v>0</v>
      </c>
      <c r="M197" s="31">
        <f>IFERROR(AVERAGE(TBLData3[[#This Row],[Week -1 TL]:[Week -4 TL]]),"")</f>
        <v>0</v>
      </c>
      <c r="N197" s="93">
        <f>IFERROR(TBLData3[[#This Row],[7 Day Rolling Average]]/TBLData3[[#This Row],[28 Day Rolling Average]],"")</f>
        <v>1.2857142857142858</v>
      </c>
      <c r="O197" s="94" t="str">
        <f>IFERROR(TBLData3[[#This Row],[Week 0 TL]]/TBLData3[[#This Row],[Week -1 TL]],"")</f>
        <v/>
      </c>
      <c r="P197" s="26">
        <f t="shared" si="11"/>
        <v>248.3935546875</v>
      </c>
      <c r="Q197" s="27">
        <f t="shared" si="12"/>
        <v>97.214455113806807</v>
      </c>
      <c r="R197" s="94">
        <f>IFERROR(TBLData3[[#This Row],[7 Day EWMA]]/TBLData3[[#This Row],[28 Day EWMA]],"")</f>
        <v>2.5551092622667193</v>
      </c>
      <c r="S197" s="94">
        <f>AVERAGEIFS(TBLData3[Total Load],TBLData3[[Athlete ]],TBLData3[[#This Row],[Athlete ]],TBLData3[Date],"&lt;="&amp;TBLData3[[#This Row],[Date]],TBLData3[Date],"&gt;"&amp;TBLData3[[#This Row],[Date]]-7)</f>
        <v>240</v>
      </c>
      <c r="T197" s="94">
        <f t="array" ref="T197">IFERROR(_xlfn.STDEV.S(IF(TBLData3[[Athlete ]]=TBLData3[[#This Row],[Athlete ]],IF(TBLData3[Date]&lt;=TBLData3[[#This Row],[Date]],IF(TBLData3[Date]&gt;TBLData3[[#This Row],[Date]]-7,TBLData3[Total Load])))),"")</f>
        <v>411.33927602406266</v>
      </c>
      <c r="U197" s="95">
        <f>IFERROR(TBLData3[[#This Row],[7 Day avg Load]]/TBLData3[[#This Row],[7 Day SD]],"")</f>
        <v>0.58345996599157823</v>
      </c>
      <c r="V197" s="95">
        <f>IFERROR(TBLData3[[#This Row],[7 Day Rolling Average]]*TBLData3[[#This Row],[Monotony]],"")</f>
        <v>140.03039183797878</v>
      </c>
    </row>
    <row r="198" spans="1:22" x14ac:dyDescent="0.25">
      <c r="A198" s="58" t="str">
        <f t="shared" si="13"/>
        <v>Week 2</v>
      </c>
      <c r="B198" s="63">
        <v>43018</v>
      </c>
      <c r="C198" s="63" t="str">
        <f t="shared" si="14"/>
        <v>Tue</v>
      </c>
      <c r="D198" s="64" t="s">
        <v>207</v>
      </c>
      <c r="E198" s="61">
        <f>tblTL[[#This Row],[Total]]</f>
        <v>420</v>
      </c>
      <c r="F198" s="71">
        <f>AVERAGEIFS(TBLData3[Total Load],TBLData3[[Athlete ]],TBLData3[[#This Row],[Athlete ]],TBLData3[Date],"&lt;="&amp;TBLData3[[#This Row],[Date]],TBLData3[Date],"&gt;"&amp;TBLData3[[#This Row],[Date]]-7)</f>
        <v>151.42857142857142</v>
      </c>
      <c r="G198" s="72">
        <f>AVERAGEIFS(TBLData3[Total Load],TBLData3[[Athlete ]],TBLData3[[#This Row],[Athlete ]],TBLData3[Date],"&lt;="&amp;TBLData3[[#This Row],[Date]],TBLData3[Date],"&gt;"&amp;TBLData3[[#This Row],[Date]]-28)</f>
        <v>117.77777777777777</v>
      </c>
      <c r="H198" s="30">
        <f>SUMIFS(TBLData3[Total Load],TBLData3[[Athlete ]],TBLData3[[#This Row],[Athlete ]],TBLData3[Date],"&lt;="&amp;TBLData3[[#This Row],[Date]],TBLData3[Date],"&gt;"&amp;TBLData3[[#This Row],[Date]]-7)</f>
        <v>1060</v>
      </c>
      <c r="I198" s="31">
        <f>IFERROR(SUMIFS(TBLData3[Total Load],TBLData3[[Athlete ]],TBLData3[[#This Row],[Athlete ]],TBLData3[Date],"&lt;="&amp;TBLData3[[#This Row],[Date]]-7,TBLData3[Date],"&gt;"&amp;TBLData3[[#This Row],[Date]]-14),"")</f>
        <v>0</v>
      </c>
      <c r="J198" s="31">
        <f>IFERROR(SUMIFS(TBLData3[Total Load],TBLData3[[Athlete ]],TBLData3[[#This Row],[Athlete ]],TBLData3[Date],"&lt;="&amp;TBLData3[[#This Row],[Date]]-14,TBLData3[Date],"&gt;"&amp;TBLData3[[#This Row],[Date]]-21),"")</f>
        <v>0</v>
      </c>
      <c r="K198" s="31">
        <f>IFERROR(SUMIFS(TBLData3[Total Load],TBLData3[[Athlete ]],TBLData3[[#This Row],[Athlete ]],TBLData3[Date],"&lt;="&amp;TBLData3[[#This Row],[Date]]-21,TBLData3[Date],"&gt;"&amp;TBLData3[[#This Row],[Date]]-28),"")</f>
        <v>0</v>
      </c>
      <c r="L198" s="31">
        <f>IFERROR(SUMIFS(TBLData3[Total Load],TBLData3[[Athlete ]],TBLData3[[#This Row],[Athlete ]],TBLData3[Date],"&lt;="&amp;TBLData3[[#This Row],[Date]]-28,TBLData3[Date],"&gt;"&amp;TBLData3[[#This Row],[Date]]-35),"")</f>
        <v>0</v>
      </c>
      <c r="M198" s="31">
        <f>IFERROR(AVERAGE(TBLData3[[#This Row],[Week -1 TL]:[Week -4 TL]]),"")</f>
        <v>0</v>
      </c>
      <c r="N198" s="93">
        <f>IFERROR(TBLData3[[#This Row],[7 Day Rolling Average]]/TBLData3[[#This Row],[28 Day Rolling Average]],"")</f>
        <v>1.2857142857142856</v>
      </c>
      <c r="O198" s="94" t="str">
        <f>IFERROR(TBLData3[[#This Row],[Week 0 TL]]/TBLData3[[#This Row],[Week -1 TL]],"")</f>
        <v/>
      </c>
      <c r="P198" s="26">
        <f t="shared" si="11"/>
        <v>142.96875</v>
      </c>
      <c r="Q198" s="27">
        <f t="shared" si="12"/>
        <v>59.842922870201306</v>
      </c>
      <c r="R198" s="94">
        <f>IFERROR(TBLData3[[#This Row],[7 Day EWMA]]/TBLData3[[#This Row],[28 Day EWMA]],"")</f>
        <v>2.3890669630241455</v>
      </c>
      <c r="S198" s="94">
        <f>AVERAGEIFS(TBLData3[Total Load],TBLData3[[Athlete ]],TBLData3[[#This Row],[Athlete ]],TBLData3[Date],"&lt;="&amp;TBLData3[[#This Row],[Date]],TBLData3[Date],"&gt;"&amp;TBLData3[[#This Row],[Date]]-7)</f>
        <v>151.42857142857142</v>
      </c>
      <c r="T198" s="94">
        <f t="array" ref="T198">IFERROR(_xlfn.STDEV.S(IF(TBLData3[[Athlete ]]=TBLData3[[#This Row],[Athlete ]],IF(TBLData3[Date]&lt;=TBLData3[[#This Row],[Date]],IF(TBLData3[Date]&gt;TBLData3[[#This Row],[Date]]-7,TBLData3[Total Load])))),"")</f>
        <v>266.29736332582365</v>
      </c>
      <c r="U198" s="95">
        <f>IFERROR(TBLData3[[#This Row],[7 Day avg Load]]/TBLData3[[#This Row],[7 Day SD]],"")</f>
        <v>0.5686446517432977</v>
      </c>
      <c r="V198" s="95">
        <f>IFERROR(TBLData3[[#This Row],[7 Day Rolling Average]]*TBLData3[[#This Row],[Monotony]],"")</f>
        <v>86.109047263985076</v>
      </c>
    </row>
    <row r="199" spans="1:22" x14ac:dyDescent="0.25">
      <c r="A199" s="58" t="str">
        <f t="shared" si="13"/>
        <v>Week 2</v>
      </c>
      <c r="B199" s="63">
        <v>43018</v>
      </c>
      <c r="C199" s="63" t="str">
        <f t="shared" si="14"/>
        <v>Tue</v>
      </c>
      <c r="D199" s="67" t="s">
        <v>208</v>
      </c>
      <c r="E199" s="61">
        <f>tblTL[[#This Row],[Total]]</f>
        <v>420</v>
      </c>
      <c r="F199" s="71">
        <f>AVERAGEIFS(TBLData3[Total Load],TBLData3[[Athlete ]],TBLData3[[#This Row],[Athlete ]],TBLData3[Date],"&lt;="&amp;TBLData3[[#This Row],[Date]],TBLData3[Date],"&gt;"&amp;TBLData3[[#This Row],[Date]]-7)</f>
        <v>220.34285714285716</v>
      </c>
      <c r="G199" s="72">
        <f>AVERAGEIFS(TBLData3[Total Load],TBLData3[[Athlete ]],TBLData3[[#This Row],[Athlete ]],TBLData3[Date],"&lt;="&amp;TBLData3[[#This Row],[Date]],TBLData3[Date],"&gt;"&amp;TBLData3[[#This Row],[Date]]-28)</f>
        <v>171.37777777777779</v>
      </c>
      <c r="H199" s="30">
        <f>SUMIFS(TBLData3[Total Load],TBLData3[[Athlete ]],TBLData3[[#This Row],[Athlete ]],TBLData3[Date],"&lt;="&amp;TBLData3[[#This Row],[Date]],TBLData3[Date],"&gt;"&amp;TBLData3[[#This Row],[Date]]-7)</f>
        <v>1542.4</v>
      </c>
      <c r="I199" s="31">
        <f>IFERROR(SUMIFS(TBLData3[Total Load],TBLData3[[Athlete ]],TBLData3[[#This Row],[Athlete ]],TBLData3[Date],"&lt;="&amp;TBLData3[[#This Row],[Date]]-7,TBLData3[Date],"&gt;"&amp;TBLData3[[#This Row],[Date]]-14),"")</f>
        <v>0</v>
      </c>
      <c r="J199" s="31">
        <f>IFERROR(SUMIFS(TBLData3[Total Load],TBLData3[[Athlete ]],TBLData3[[#This Row],[Athlete ]],TBLData3[Date],"&lt;="&amp;TBLData3[[#This Row],[Date]]-14,TBLData3[Date],"&gt;"&amp;TBLData3[[#This Row],[Date]]-21),"")</f>
        <v>0</v>
      </c>
      <c r="K199" s="31">
        <f>IFERROR(SUMIFS(TBLData3[Total Load],TBLData3[[Athlete ]],TBLData3[[#This Row],[Athlete ]],TBLData3[Date],"&lt;="&amp;TBLData3[[#This Row],[Date]]-21,TBLData3[Date],"&gt;"&amp;TBLData3[[#This Row],[Date]]-28),"")</f>
        <v>0</v>
      </c>
      <c r="L199" s="31">
        <f>IFERROR(SUMIFS(TBLData3[Total Load],TBLData3[[Athlete ]],TBLData3[[#This Row],[Athlete ]],TBLData3[Date],"&lt;="&amp;TBLData3[[#This Row],[Date]]-28,TBLData3[Date],"&gt;"&amp;TBLData3[[#This Row],[Date]]-35),"")</f>
        <v>0</v>
      </c>
      <c r="M199" s="31">
        <f>IFERROR(AVERAGE(TBLData3[[#This Row],[Week -1 TL]:[Week -4 TL]]),"")</f>
        <v>0</v>
      </c>
      <c r="N199" s="93">
        <f>IFERROR(TBLData3[[#This Row],[7 Day Rolling Average]]/TBLData3[[#This Row],[28 Day Rolling Average]],"")</f>
        <v>1.2857142857142856</v>
      </c>
      <c r="O199" s="94" t="str">
        <f>IFERROR(TBLData3[[#This Row],[Week 0 TL]]/TBLData3[[#This Row],[Week -1 TL]],"")</f>
        <v/>
      </c>
      <c r="P199" s="26">
        <f t="shared" si="11"/>
        <v>171.58769531249999</v>
      </c>
      <c r="Q199" s="27">
        <f t="shared" si="12"/>
        <v>83.116767362925913</v>
      </c>
      <c r="R199" s="94">
        <f>IFERROR(TBLData3[[#This Row],[7 Day EWMA]]/TBLData3[[#This Row],[28 Day EWMA]],"")</f>
        <v>2.0644173342698644</v>
      </c>
      <c r="S199" s="94">
        <f>AVERAGEIFS(TBLData3[Total Load],TBLData3[[Athlete ]],TBLData3[[#This Row],[Athlete ]],TBLData3[Date],"&lt;="&amp;TBLData3[[#This Row],[Date]],TBLData3[Date],"&gt;"&amp;TBLData3[[#This Row],[Date]]-7)</f>
        <v>220.34285714285716</v>
      </c>
      <c r="T199" s="94">
        <f t="array" ref="T199">IFERROR(_xlfn.STDEV.S(IF(TBLData3[[Athlete ]]=TBLData3[[#This Row],[Athlete ]],IF(TBLData3[Date]&lt;=TBLData3[[#This Row],[Date]],IF(TBLData3[Date]&gt;TBLData3[[#This Row],[Date]]-7,TBLData3[Total Load])))),"")</f>
        <v>427.45856273695455</v>
      </c>
      <c r="U199" s="95">
        <f>IFERROR(TBLData3[[#This Row],[7 Day avg Load]]/TBLData3[[#This Row],[7 Day SD]],"")</f>
        <v>0.51547185236396742</v>
      </c>
      <c r="V199" s="95">
        <f>IFERROR(TBLData3[[#This Row],[7 Day Rolling Average]]*TBLData3[[#This Row],[Monotony]],"")</f>
        <v>113.58054072659763</v>
      </c>
    </row>
    <row r="200" spans="1:22" x14ac:dyDescent="0.25">
      <c r="A200" s="58" t="str">
        <f t="shared" si="13"/>
        <v>Week 2</v>
      </c>
      <c r="B200" s="59">
        <v>43019</v>
      </c>
      <c r="C200" s="59" t="str">
        <f t="shared" si="14"/>
        <v>Wed</v>
      </c>
      <c r="D200" s="68" t="s">
        <v>215</v>
      </c>
      <c r="E200" s="61">
        <f>tblTL[[#This Row],[Total]]</f>
        <v>600</v>
      </c>
      <c r="F200" s="71">
        <f>AVERAGEIFS(TBLData3[Total Load],TBLData3[[Athlete ]],TBLData3[[#This Row],[Athlete ]],TBLData3[Date],"&lt;="&amp;TBLData3[[#This Row],[Date]],TBLData3[Date],"&gt;"&amp;TBLData3[[#This Row],[Date]]-7)</f>
        <v>288.57142857142856</v>
      </c>
      <c r="G200" s="72">
        <f>AVERAGEIFS(TBLData3[Total Load],TBLData3[[Athlete ]],TBLData3[[#This Row],[Athlete ]],TBLData3[Date],"&lt;="&amp;TBLData3[[#This Row],[Date]],TBLData3[Date],"&gt;"&amp;TBLData3[[#This Row],[Date]]-28)</f>
        <v>202</v>
      </c>
      <c r="H200" s="30">
        <f>SUMIFS(TBLData3[Total Load],TBLData3[[Athlete ]],TBLData3[[#This Row],[Athlete ]],TBLData3[Date],"&lt;="&amp;TBLData3[[#This Row],[Date]],TBLData3[Date],"&gt;"&amp;TBLData3[[#This Row],[Date]]-7)</f>
        <v>2020</v>
      </c>
      <c r="I200" s="31">
        <f>IFERROR(SUMIFS(TBLData3[Total Load],TBLData3[[Athlete ]],TBLData3[[#This Row],[Athlete ]],TBLData3[Date],"&lt;="&amp;TBLData3[[#This Row],[Date]]-7,TBLData3[Date],"&gt;"&amp;TBLData3[[#This Row],[Date]]-14),"")</f>
        <v>0</v>
      </c>
      <c r="J200" s="31">
        <f>IFERROR(SUMIFS(TBLData3[Total Load],TBLData3[[Athlete ]],TBLData3[[#This Row],[Athlete ]],TBLData3[Date],"&lt;="&amp;TBLData3[[#This Row],[Date]]-14,TBLData3[Date],"&gt;"&amp;TBLData3[[#This Row],[Date]]-21),"")</f>
        <v>0</v>
      </c>
      <c r="K200" s="31">
        <f>IFERROR(SUMIFS(TBLData3[Total Load],TBLData3[[Athlete ]],TBLData3[[#This Row],[Athlete ]],TBLData3[Date],"&lt;="&amp;TBLData3[[#This Row],[Date]]-21,TBLData3[Date],"&gt;"&amp;TBLData3[[#This Row],[Date]]-28),"")</f>
        <v>0</v>
      </c>
      <c r="L200" s="31">
        <f>IFERROR(SUMIFS(TBLData3[Total Load],TBLData3[[Athlete ]],TBLData3[[#This Row],[Athlete ]],TBLData3[Date],"&lt;="&amp;TBLData3[[#This Row],[Date]]-28,TBLData3[Date],"&gt;"&amp;TBLData3[[#This Row],[Date]]-35),"")</f>
        <v>0</v>
      </c>
      <c r="M200" s="31">
        <f>IFERROR(AVERAGE(TBLData3[[#This Row],[Week -1 TL]:[Week -4 TL]]),"")</f>
        <v>0</v>
      </c>
      <c r="N200" s="93">
        <f>IFERROR(TBLData3[[#This Row],[7 Day Rolling Average]]/TBLData3[[#This Row],[28 Day Rolling Average]],"")</f>
        <v>1.4285714285714284</v>
      </c>
      <c r="O200" s="93" t="str">
        <f>IFERROR(TBLData3[[#This Row],[Week 0 TL]]/TBLData3[[#This Row],[Week -1 TL]],"")</f>
        <v/>
      </c>
      <c r="P200" s="26">
        <f t="shared" si="11"/>
        <v>256.083984375</v>
      </c>
      <c r="Q200" s="27">
        <f t="shared" si="12"/>
        <v>110.9509691592073</v>
      </c>
      <c r="R200" s="94">
        <f>IFERROR(TBLData3[[#This Row],[7 Day EWMA]]/TBLData3[[#This Row],[28 Day EWMA]],"")</f>
        <v>2.3080824468287107</v>
      </c>
      <c r="S200" s="94">
        <f>AVERAGEIFS(TBLData3[Total Load],TBLData3[[Athlete ]],TBLData3[[#This Row],[Athlete ]],TBLData3[Date],"&lt;="&amp;TBLData3[[#This Row],[Date]],TBLData3[Date],"&gt;"&amp;TBLData3[[#This Row],[Date]]-7)</f>
        <v>288.57142857142856</v>
      </c>
      <c r="T200" s="94">
        <f t="array" ref="T200">IFERROR(_xlfn.STDEV.S(IF(TBLData3[[Athlete ]]=TBLData3[[#This Row],[Athlete ]],IF(TBLData3[Date]&lt;=TBLData3[[#This Row],[Date]],IF(TBLData3[Date]&gt;TBLData3[[#This Row],[Date]]-7,TBLData3[Total Load])))),"")</f>
        <v>432.33584828728431</v>
      </c>
      <c r="U200" s="95">
        <f>IFERROR(TBLData3[[#This Row],[7 Day avg Load]]/TBLData3[[#This Row],[7 Day SD]],"")</f>
        <v>0.6674705086673145</v>
      </c>
      <c r="V200" s="95">
        <f>IFERROR(TBLData3[[#This Row],[7 Day Rolling Average]]*TBLData3[[#This Row],[Monotony]],"")</f>
        <v>192.61291821542503</v>
      </c>
    </row>
    <row r="201" spans="1:22" x14ac:dyDescent="0.25">
      <c r="A201" s="58" t="str">
        <f t="shared" si="13"/>
        <v>Week 2</v>
      </c>
      <c r="B201" s="63">
        <v>43019</v>
      </c>
      <c r="C201" s="63" t="str">
        <f t="shared" si="14"/>
        <v>Wed</v>
      </c>
      <c r="D201" s="74" t="s">
        <v>190</v>
      </c>
      <c r="E201" s="61">
        <f>tblTL[[#This Row],[Total]]</f>
        <v>675</v>
      </c>
      <c r="F201" s="71">
        <f>AVERAGEIFS(TBLData3[Total Load],TBLData3[[Athlete ]],TBLData3[[#This Row],[Athlete ]],TBLData3[Date],"&lt;="&amp;TBLData3[[#This Row],[Date]],TBLData3[Date],"&gt;"&amp;TBLData3[[#This Row],[Date]]-7)</f>
        <v>290.71428571428572</v>
      </c>
      <c r="G201" s="72">
        <f>AVERAGEIFS(TBLData3[Total Load],TBLData3[[Athlete ]],TBLData3[[#This Row],[Athlete ]],TBLData3[Date],"&lt;="&amp;TBLData3[[#This Row],[Date]],TBLData3[Date],"&gt;"&amp;TBLData3[[#This Row],[Date]]-28)</f>
        <v>242</v>
      </c>
      <c r="H201" s="30">
        <f>SUMIFS(TBLData3[Total Load],TBLData3[[Athlete ]],TBLData3[[#This Row],[Athlete ]],TBLData3[Date],"&lt;="&amp;TBLData3[[#This Row],[Date]],TBLData3[Date],"&gt;"&amp;TBLData3[[#This Row],[Date]]-7)</f>
        <v>2035</v>
      </c>
      <c r="I201" s="31">
        <f>IFERROR(SUMIFS(TBLData3[Total Load],TBLData3[[Athlete ]],TBLData3[[#This Row],[Athlete ]],TBLData3[Date],"&lt;="&amp;TBLData3[[#This Row],[Date]]-7,TBLData3[Date],"&gt;"&amp;TBLData3[[#This Row],[Date]]-14),"")</f>
        <v>385</v>
      </c>
      <c r="J201" s="31">
        <f>IFERROR(SUMIFS(TBLData3[Total Load],TBLData3[[Athlete ]],TBLData3[[#This Row],[Athlete ]],TBLData3[Date],"&lt;="&amp;TBLData3[[#This Row],[Date]]-14,TBLData3[Date],"&gt;"&amp;TBLData3[[#This Row],[Date]]-21),"")</f>
        <v>0</v>
      </c>
      <c r="K201" s="31">
        <f>IFERROR(SUMIFS(TBLData3[Total Load],TBLData3[[Athlete ]],TBLData3[[#This Row],[Athlete ]],TBLData3[Date],"&lt;="&amp;TBLData3[[#This Row],[Date]]-21,TBLData3[Date],"&gt;"&amp;TBLData3[[#This Row],[Date]]-28),"")</f>
        <v>0</v>
      </c>
      <c r="L201" s="31">
        <f>IFERROR(SUMIFS(TBLData3[Total Load],TBLData3[[Athlete ]],TBLData3[[#This Row],[Athlete ]],TBLData3[Date],"&lt;="&amp;TBLData3[[#This Row],[Date]]-28,TBLData3[Date],"&gt;"&amp;TBLData3[[#This Row],[Date]]-35),"")</f>
        <v>0</v>
      </c>
      <c r="M201" s="31">
        <f>IFERROR(AVERAGE(TBLData3[[#This Row],[Week -1 TL]:[Week -4 TL]]),"")</f>
        <v>96.25</v>
      </c>
      <c r="N201" s="93">
        <f>IFERROR(TBLData3[[#This Row],[7 Day Rolling Average]]/TBLData3[[#This Row],[28 Day Rolling Average]],"")</f>
        <v>1.2012987012987013</v>
      </c>
      <c r="O201" s="94">
        <f>IFERROR(TBLData3[[#This Row],[Week 0 TL]]/TBLData3[[#This Row],[Week -1 TL]],"")</f>
        <v>5.2857142857142856</v>
      </c>
      <c r="P201" s="26">
        <f t="shared" si="11"/>
        <v>281.80017471313477</v>
      </c>
      <c r="Q201" s="27">
        <f t="shared" si="12"/>
        <v>128.41885910159553</v>
      </c>
      <c r="R201" s="94">
        <f>IFERROR(TBLData3[[#This Row],[7 Day EWMA]]/TBLData3[[#This Row],[28 Day EWMA]],"")</f>
        <v>2.194383104511116</v>
      </c>
      <c r="S201" s="94">
        <f>AVERAGEIFS(TBLData3[Total Load],TBLData3[[Athlete ]],TBLData3[[#This Row],[Athlete ]],TBLData3[Date],"&lt;="&amp;TBLData3[[#This Row],[Date]],TBLData3[Date],"&gt;"&amp;TBLData3[[#This Row],[Date]]-7)</f>
        <v>290.71428571428572</v>
      </c>
      <c r="T201" s="94">
        <f t="array" ref="T201">IFERROR(_xlfn.STDEV.S(IF(TBLData3[[Athlete ]]=TBLData3[[#This Row],[Athlete ]],IF(TBLData3[Date]&lt;=TBLData3[[#This Row],[Date]],IF(TBLData3[Date]&gt;TBLData3[[#This Row],[Date]]-7,TBLData3[Total Load])))),"")</f>
        <v>423.79661564077105</v>
      </c>
      <c r="U201" s="95">
        <f>IFERROR(TBLData3[[#This Row],[7 Day avg Load]]/TBLData3[[#This Row],[7 Day SD]],"")</f>
        <v>0.68597594927635797</v>
      </c>
      <c r="V201" s="95">
        <f>IFERROR(TBLData3[[#This Row],[7 Day Rolling Average]]*TBLData3[[#This Row],[Monotony]],"")</f>
        <v>199.42300811105551</v>
      </c>
    </row>
    <row r="202" spans="1:22" x14ac:dyDescent="0.25">
      <c r="A202" s="58" t="str">
        <f t="shared" si="13"/>
        <v>Week 2</v>
      </c>
      <c r="B202" s="63">
        <v>43019</v>
      </c>
      <c r="C202" s="63" t="str">
        <f t="shared" si="14"/>
        <v>Wed</v>
      </c>
      <c r="D202" s="68" t="s">
        <v>191</v>
      </c>
      <c r="E202" s="61">
        <f>tblTL[[#This Row],[Total]]</f>
        <v>600</v>
      </c>
      <c r="F202" s="71">
        <f>AVERAGEIFS(TBLData3[Total Load],TBLData3[[Athlete ]],TBLData3[[#This Row],[Athlete ]],TBLData3[Date],"&lt;="&amp;TBLData3[[#This Row],[Date]],TBLData3[Date],"&gt;"&amp;TBLData3[[#This Row],[Date]]-7)</f>
        <v>85.714285714285708</v>
      </c>
      <c r="G202" s="72">
        <f>AVERAGEIFS(TBLData3[Total Load],TBLData3[[Athlete ]],TBLData3[[#This Row],[Athlete ]],TBLData3[Date],"&lt;="&amp;TBLData3[[#This Row],[Date]],TBLData3[Date],"&gt;"&amp;TBLData3[[#This Row],[Date]]-28)</f>
        <v>60</v>
      </c>
      <c r="H202" s="30">
        <f>SUMIFS(TBLData3[Total Load],TBLData3[[Athlete ]],TBLData3[[#This Row],[Athlete ]],TBLData3[Date],"&lt;="&amp;TBLData3[[#This Row],[Date]],TBLData3[Date],"&gt;"&amp;TBLData3[[#This Row],[Date]]-7)</f>
        <v>600</v>
      </c>
      <c r="I202" s="31">
        <f>IFERROR(SUMIFS(TBLData3[Total Load],TBLData3[[Athlete ]],TBLData3[[#This Row],[Athlete ]],TBLData3[Date],"&lt;="&amp;TBLData3[[#This Row],[Date]]-7,TBLData3[Date],"&gt;"&amp;TBLData3[[#This Row],[Date]]-14),"")</f>
        <v>0</v>
      </c>
      <c r="J202" s="31">
        <f>IFERROR(SUMIFS(TBLData3[Total Load],TBLData3[[Athlete ]],TBLData3[[#This Row],[Athlete ]],TBLData3[Date],"&lt;="&amp;TBLData3[[#This Row],[Date]]-14,TBLData3[Date],"&gt;"&amp;TBLData3[[#This Row],[Date]]-21),"")</f>
        <v>0</v>
      </c>
      <c r="K202" s="31">
        <f>IFERROR(SUMIFS(TBLData3[Total Load],TBLData3[[Athlete ]],TBLData3[[#This Row],[Athlete ]],TBLData3[Date],"&lt;="&amp;TBLData3[[#This Row],[Date]]-21,TBLData3[Date],"&gt;"&amp;TBLData3[[#This Row],[Date]]-28),"")</f>
        <v>0</v>
      </c>
      <c r="L202" s="31">
        <f>IFERROR(SUMIFS(TBLData3[Total Load],TBLData3[[Athlete ]],TBLData3[[#This Row],[Athlete ]],TBLData3[Date],"&lt;="&amp;TBLData3[[#This Row],[Date]]-28,TBLData3[Date],"&gt;"&amp;TBLData3[[#This Row],[Date]]-35),"")</f>
        <v>0</v>
      </c>
      <c r="M202" s="31">
        <f>IFERROR(AVERAGE(TBLData3[[#This Row],[Week -1 TL]:[Week -4 TL]]),"")</f>
        <v>0</v>
      </c>
      <c r="N202" s="93">
        <f>IFERROR(TBLData3[[#This Row],[7 Day Rolling Average]]/TBLData3[[#This Row],[28 Day Rolling Average]],"")</f>
        <v>1.4285714285714284</v>
      </c>
      <c r="O202" s="94" t="str">
        <f>IFERROR(TBLData3[[#This Row],[Week 0 TL]]/TBLData3[[#This Row],[Week -1 TL]],"")</f>
        <v/>
      </c>
      <c r="P202" s="26">
        <f t="shared" si="11"/>
        <v>150</v>
      </c>
      <c r="Q202" s="27">
        <f t="shared" si="12"/>
        <v>41.379310344827587</v>
      </c>
      <c r="R202" s="94">
        <f>IFERROR(TBLData3[[#This Row],[7 Day EWMA]]/TBLData3[[#This Row],[28 Day EWMA]],"")</f>
        <v>3.625</v>
      </c>
      <c r="S202" s="94">
        <f>AVERAGEIFS(TBLData3[Total Load],TBLData3[[Athlete ]],TBLData3[[#This Row],[Athlete ]],TBLData3[Date],"&lt;="&amp;TBLData3[[#This Row],[Date]],TBLData3[Date],"&gt;"&amp;TBLData3[[#This Row],[Date]]-7)</f>
        <v>85.714285714285708</v>
      </c>
      <c r="T202" s="94">
        <f t="array" ref="T202">IFERROR(_xlfn.STDEV.S(IF(TBLData3[[Athlete ]]=TBLData3[[#This Row],[Athlete ]],IF(TBLData3[Date]&lt;=TBLData3[[#This Row],[Date]],IF(TBLData3[Date]&gt;TBLData3[[#This Row],[Date]]-7,TBLData3[Total Load])))),"")</f>
        <v>226.77868380553633</v>
      </c>
      <c r="U202" s="95">
        <f>IFERROR(TBLData3[[#This Row],[7 Day avg Load]]/TBLData3[[#This Row],[7 Day SD]],"")</f>
        <v>0.3779644730092272</v>
      </c>
      <c r="V202" s="95">
        <f>IFERROR(TBLData3[[#This Row],[7 Day Rolling Average]]*TBLData3[[#This Row],[Monotony]],"")</f>
        <v>32.396954829362329</v>
      </c>
    </row>
    <row r="203" spans="1:22" x14ac:dyDescent="0.25">
      <c r="A203" s="58" t="str">
        <f t="shared" si="13"/>
        <v>Week 2</v>
      </c>
      <c r="B203" s="63">
        <v>43019</v>
      </c>
      <c r="C203" s="63" t="str">
        <f t="shared" si="14"/>
        <v>Wed</v>
      </c>
      <c r="D203" s="68" t="s">
        <v>192</v>
      </c>
      <c r="E203" s="61">
        <f>tblTL[[#This Row],[Total]]</f>
        <v>0</v>
      </c>
      <c r="F203" s="71">
        <f>AVERAGEIFS(TBLData3[Total Load],TBLData3[[Athlete ]],TBLData3[[#This Row],[Athlete ]],TBLData3[Date],"&lt;="&amp;TBLData3[[#This Row],[Date]],TBLData3[Date],"&gt;"&amp;TBLData3[[#This Row],[Date]]-7)</f>
        <v>211.42857142857142</v>
      </c>
      <c r="G203" s="72">
        <f>AVERAGEIFS(TBLData3[Total Load],TBLData3[[Athlete ]],TBLData3[[#This Row],[Athlete ]],TBLData3[Date],"&lt;="&amp;TBLData3[[#This Row],[Date]],TBLData3[Date],"&gt;"&amp;TBLData3[[#This Row],[Date]]-28)</f>
        <v>187</v>
      </c>
      <c r="H203" s="30">
        <f>SUMIFS(TBLData3[Total Load],TBLData3[[Athlete ]],TBLData3[[#This Row],[Athlete ]],TBLData3[Date],"&lt;="&amp;TBLData3[[#This Row],[Date]],TBLData3[Date],"&gt;"&amp;TBLData3[[#This Row],[Date]]-7)</f>
        <v>1480</v>
      </c>
      <c r="I203" s="31">
        <f>IFERROR(SUMIFS(TBLData3[Total Load],TBLData3[[Athlete ]],TBLData3[[#This Row],[Athlete ]],TBLData3[Date],"&lt;="&amp;TBLData3[[#This Row],[Date]]-7,TBLData3[Date],"&gt;"&amp;TBLData3[[#This Row],[Date]]-14),"")</f>
        <v>390</v>
      </c>
      <c r="J203" s="31">
        <f>IFERROR(SUMIFS(TBLData3[Total Load],TBLData3[[Athlete ]],TBLData3[[#This Row],[Athlete ]],TBLData3[Date],"&lt;="&amp;TBLData3[[#This Row],[Date]]-14,TBLData3[Date],"&gt;"&amp;TBLData3[[#This Row],[Date]]-21),"")</f>
        <v>0</v>
      </c>
      <c r="K203" s="31">
        <f>IFERROR(SUMIFS(TBLData3[Total Load],TBLData3[[Athlete ]],TBLData3[[#This Row],[Athlete ]],TBLData3[Date],"&lt;="&amp;TBLData3[[#This Row],[Date]]-21,TBLData3[Date],"&gt;"&amp;TBLData3[[#This Row],[Date]]-28),"")</f>
        <v>0</v>
      </c>
      <c r="L203" s="31">
        <f>IFERROR(SUMIFS(TBLData3[Total Load],TBLData3[[Athlete ]],TBLData3[[#This Row],[Athlete ]],TBLData3[Date],"&lt;="&amp;TBLData3[[#This Row],[Date]]-28,TBLData3[Date],"&gt;"&amp;TBLData3[[#This Row],[Date]]-35),"")</f>
        <v>0</v>
      </c>
      <c r="M203" s="31">
        <f>IFERROR(AVERAGE(TBLData3[[#This Row],[Week -1 TL]:[Week -4 TL]]),"")</f>
        <v>97.5</v>
      </c>
      <c r="N203" s="93">
        <f>IFERROR(TBLData3[[#This Row],[7 Day Rolling Average]]/TBLData3[[#This Row],[28 Day Rolling Average]],"")</f>
        <v>1.1306340718105423</v>
      </c>
      <c r="O203" s="94">
        <f>IFERROR(TBLData3[[#This Row],[Week 0 TL]]/TBLData3[[#This Row],[Week -1 TL]],"")</f>
        <v>3.7948717948717947</v>
      </c>
      <c r="P203" s="26">
        <f t="shared" si="11"/>
        <v>127.09499359130859</v>
      </c>
      <c r="Q203" s="27">
        <f t="shared" si="12"/>
        <v>88.609492869109843</v>
      </c>
      <c r="R203" s="94">
        <f>IFERROR(TBLData3[[#This Row],[7 Day EWMA]]/TBLData3[[#This Row],[28 Day EWMA]],"")</f>
        <v>1.4343270622149693</v>
      </c>
      <c r="S203" s="94">
        <f>AVERAGEIFS(TBLData3[Total Load],TBLData3[[Athlete ]],TBLData3[[#This Row],[Athlete ]],TBLData3[Date],"&lt;="&amp;TBLData3[[#This Row],[Date]],TBLData3[Date],"&gt;"&amp;TBLData3[[#This Row],[Date]]-7)</f>
        <v>211.42857142857142</v>
      </c>
      <c r="T203" s="94">
        <f t="array" ref="T203">IFERROR(_xlfn.STDEV.S(IF(TBLData3[[Athlete ]]=TBLData3[[#This Row],[Athlete ]],IF(TBLData3[Date]&lt;=TBLData3[[#This Row],[Date]],IF(TBLData3[Date]&gt;TBLData3[[#This Row],[Date]]-7,TBLData3[Total Load])))),"")</f>
        <v>422.50950961402714</v>
      </c>
      <c r="U203" s="95">
        <f>IFERROR(TBLData3[[#This Row],[7 Day avg Load]]/TBLData3[[#This Row],[7 Day SD]],"")</f>
        <v>0.50041139102813714</v>
      </c>
      <c r="V203" s="95">
        <f>IFERROR(TBLData3[[#This Row],[7 Day Rolling Average]]*TBLData3[[#This Row],[Monotony]],"")</f>
        <v>105.80126553166328</v>
      </c>
    </row>
    <row r="204" spans="1:22" x14ac:dyDescent="0.25">
      <c r="A204" s="58" t="str">
        <f t="shared" si="13"/>
        <v>Week 2</v>
      </c>
      <c r="B204" s="63">
        <v>43019</v>
      </c>
      <c r="C204" s="63" t="str">
        <f t="shared" si="14"/>
        <v>Wed</v>
      </c>
      <c r="D204" s="73" t="s">
        <v>193</v>
      </c>
      <c r="E204" s="61">
        <f>tblTL[[#This Row],[Total]]</f>
        <v>600</v>
      </c>
      <c r="F204" s="71">
        <f>AVERAGEIFS(TBLData3[Total Load],TBLData3[[Athlete ]],TBLData3[[#This Row],[Athlete ]],TBLData3[Date],"&lt;="&amp;TBLData3[[#This Row],[Date]],TBLData3[Date],"&gt;"&amp;TBLData3[[#This Row],[Date]]-7)</f>
        <v>205.71428571428572</v>
      </c>
      <c r="G204" s="72">
        <f>AVERAGEIFS(TBLData3[Total Load],TBLData3[[Athlete ]],TBLData3[[#This Row],[Athlete ]],TBLData3[Date],"&lt;="&amp;TBLData3[[#This Row],[Date]],TBLData3[Date],"&gt;"&amp;TBLData3[[#This Row],[Date]]-28)</f>
        <v>182.5</v>
      </c>
      <c r="H204" s="30">
        <f>SUMIFS(TBLData3[Total Load],TBLData3[[Athlete ]],TBLData3[[#This Row],[Athlete ]],TBLData3[Date],"&lt;="&amp;TBLData3[[#This Row],[Date]],TBLData3[Date],"&gt;"&amp;TBLData3[[#This Row],[Date]]-7)</f>
        <v>1440</v>
      </c>
      <c r="I204" s="31">
        <f>IFERROR(SUMIFS(TBLData3[Total Load],TBLData3[[Athlete ]],TBLData3[[#This Row],[Athlete ]],TBLData3[Date],"&lt;="&amp;TBLData3[[#This Row],[Date]]-7,TBLData3[Date],"&gt;"&amp;TBLData3[[#This Row],[Date]]-14),"")</f>
        <v>385</v>
      </c>
      <c r="J204" s="31">
        <f>IFERROR(SUMIFS(TBLData3[Total Load],TBLData3[[Athlete ]],TBLData3[[#This Row],[Athlete ]],TBLData3[Date],"&lt;="&amp;TBLData3[[#This Row],[Date]]-14,TBLData3[Date],"&gt;"&amp;TBLData3[[#This Row],[Date]]-21),"")</f>
        <v>0</v>
      </c>
      <c r="K204" s="31">
        <f>IFERROR(SUMIFS(TBLData3[Total Load],TBLData3[[Athlete ]],TBLData3[[#This Row],[Athlete ]],TBLData3[Date],"&lt;="&amp;TBLData3[[#This Row],[Date]]-21,TBLData3[Date],"&gt;"&amp;TBLData3[[#This Row],[Date]]-28),"")</f>
        <v>0</v>
      </c>
      <c r="L204" s="31">
        <f>IFERROR(SUMIFS(TBLData3[Total Load],TBLData3[[Athlete ]],TBLData3[[#This Row],[Athlete ]],TBLData3[Date],"&lt;="&amp;TBLData3[[#This Row],[Date]]-28,TBLData3[Date],"&gt;"&amp;TBLData3[[#This Row],[Date]]-35),"")</f>
        <v>0</v>
      </c>
      <c r="M204" s="31">
        <f>IFERROR(AVERAGE(TBLData3[[#This Row],[Week -1 TL]:[Week -4 TL]]),"")</f>
        <v>96.25</v>
      </c>
      <c r="N204" s="93">
        <f>IFERROR(TBLData3[[#This Row],[7 Day Rolling Average]]/TBLData3[[#This Row],[28 Day Rolling Average]],"")</f>
        <v>1.1272015655577299</v>
      </c>
      <c r="O204" s="94">
        <f>IFERROR(TBLData3[[#This Row],[Week 0 TL]]/TBLData3[[#This Row],[Week -1 TL]],"")</f>
        <v>3.7402597402597402</v>
      </c>
      <c r="P204" s="26">
        <f t="shared" si="11"/>
        <v>248.49328994750977</v>
      </c>
      <c r="Q204" s="27">
        <f t="shared" si="12"/>
        <v>101.04619078955403</v>
      </c>
      <c r="R204" s="94">
        <f>IFERROR(TBLData3[[#This Row],[7 Day EWMA]]/TBLData3[[#This Row],[28 Day EWMA]],"")</f>
        <v>2.4592049240632883</v>
      </c>
      <c r="S204" s="94">
        <f>AVERAGEIFS(TBLData3[Total Load],TBLData3[[Athlete ]],TBLData3[[#This Row],[Athlete ]],TBLData3[Date],"&lt;="&amp;TBLData3[[#This Row],[Date]],TBLData3[Date],"&gt;"&amp;TBLData3[[#This Row],[Date]]-7)</f>
        <v>205.71428571428572</v>
      </c>
      <c r="T204" s="94">
        <f t="array" ref="T204">IFERROR(_xlfn.STDEV.S(IF(TBLData3[[Athlete ]]=TBLData3[[#This Row],[Athlete ]],IF(TBLData3[Date]&lt;=TBLData3[[#This Row],[Date]],IF(TBLData3[Date]&gt;TBLData3[[#This Row],[Date]]-7,TBLData3[Total Load])))),"")</f>
        <v>265.76036466819397</v>
      </c>
      <c r="U204" s="95">
        <f>IFERROR(TBLData3[[#This Row],[7 Day avg Load]]/TBLData3[[#This Row],[7 Day SD]],"")</f>
        <v>0.77405931456755517</v>
      </c>
      <c r="V204" s="95">
        <f>IFERROR(TBLData3[[#This Row],[7 Day Rolling Average]]*TBLData3[[#This Row],[Monotony]],"")</f>
        <v>159.23505899675422</v>
      </c>
    </row>
    <row r="205" spans="1:22" x14ac:dyDescent="0.25">
      <c r="A205" s="58" t="str">
        <f t="shared" si="13"/>
        <v>Week 2</v>
      </c>
      <c r="B205" s="63">
        <v>43019</v>
      </c>
      <c r="C205" s="63" t="str">
        <f t="shared" si="14"/>
        <v>Wed</v>
      </c>
      <c r="D205" s="73" t="s">
        <v>194</v>
      </c>
      <c r="E205" s="61">
        <f>tblTL[[#This Row],[Total]]</f>
        <v>600</v>
      </c>
      <c r="F205" s="71">
        <f>AVERAGEIFS(TBLData3[Total Load],TBLData3[[Athlete ]],TBLData3[[#This Row],[Athlete ]],TBLData3[Date],"&lt;="&amp;TBLData3[[#This Row],[Date]],TBLData3[Date],"&gt;"&amp;TBLData3[[#This Row],[Date]]-7)</f>
        <v>234.28571428571428</v>
      </c>
      <c r="G205" s="72">
        <f>AVERAGEIFS(TBLData3[Total Load],TBLData3[[Athlete ]],TBLData3[[#This Row],[Athlete ]],TBLData3[Date],"&lt;="&amp;TBLData3[[#This Row],[Date]],TBLData3[Date],"&gt;"&amp;TBLData3[[#This Row],[Date]]-28)</f>
        <v>222.5</v>
      </c>
      <c r="H205" s="30">
        <f>SUMIFS(TBLData3[Total Load],TBLData3[[Athlete ]],TBLData3[[#This Row],[Athlete ]],TBLData3[Date],"&lt;="&amp;TBLData3[[#This Row],[Date]],TBLData3[Date],"&gt;"&amp;TBLData3[[#This Row],[Date]]-7)</f>
        <v>1640</v>
      </c>
      <c r="I205" s="31">
        <f>IFERROR(SUMIFS(TBLData3[Total Load],TBLData3[[Athlete ]],TBLData3[[#This Row],[Athlete ]],TBLData3[Date],"&lt;="&amp;TBLData3[[#This Row],[Date]]-7,TBLData3[Date],"&gt;"&amp;TBLData3[[#This Row],[Date]]-14),"")</f>
        <v>585</v>
      </c>
      <c r="J205" s="31">
        <f>IFERROR(SUMIFS(TBLData3[Total Load],TBLData3[[Athlete ]],TBLData3[[#This Row],[Athlete ]],TBLData3[Date],"&lt;="&amp;TBLData3[[#This Row],[Date]]-14,TBLData3[Date],"&gt;"&amp;TBLData3[[#This Row],[Date]]-21),"")</f>
        <v>0</v>
      </c>
      <c r="K205" s="31">
        <f>IFERROR(SUMIFS(TBLData3[Total Load],TBLData3[[Athlete ]],TBLData3[[#This Row],[Athlete ]],TBLData3[Date],"&lt;="&amp;TBLData3[[#This Row],[Date]]-21,TBLData3[Date],"&gt;"&amp;TBLData3[[#This Row],[Date]]-28),"")</f>
        <v>0</v>
      </c>
      <c r="L205" s="31">
        <f>IFERROR(SUMIFS(TBLData3[Total Load],TBLData3[[Athlete ]],TBLData3[[#This Row],[Athlete ]],TBLData3[Date],"&lt;="&amp;TBLData3[[#This Row],[Date]]-28,TBLData3[Date],"&gt;"&amp;TBLData3[[#This Row],[Date]]-35),"")</f>
        <v>0</v>
      </c>
      <c r="M205" s="31">
        <f>IFERROR(AVERAGE(TBLData3[[#This Row],[Week -1 TL]:[Week -4 TL]]),"")</f>
        <v>146.25</v>
      </c>
      <c r="N205" s="93">
        <f>IFERROR(TBLData3[[#This Row],[7 Day Rolling Average]]/TBLData3[[#This Row],[28 Day Rolling Average]],"")</f>
        <v>1.0529695024077046</v>
      </c>
      <c r="O205" s="94">
        <f>IFERROR(TBLData3[[#This Row],[Week 0 TL]]/TBLData3[[#This Row],[Week -1 TL]],"")</f>
        <v>2.8034188034188032</v>
      </c>
      <c r="P205" s="26">
        <f t="shared" si="11"/>
        <v>210.91592788696289</v>
      </c>
      <c r="Q205" s="27">
        <f t="shared" si="12"/>
        <v>110.87261194650945</v>
      </c>
      <c r="R205" s="94">
        <f>IFERROR(TBLData3[[#This Row],[7 Day EWMA]]/TBLData3[[#This Row],[28 Day EWMA]],"")</f>
        <v>1.9023266809004138</v>
      </c>
      <c r="S205" s="94">
        <f>AVERAGEIFS(TBLData3[Total Load],TBLData3[[Athlete ]],TBLData3[[#This Row],[Athlete ]],TBLData3[Date],"&lt;="&amp;TBLData3[[#This Row],[Date]],TBLData3[Date],"&gt;"&amp;TBLData3[[#This Row],[Date]]-7)</f>
        <v>234.28571428571428</v>
      </c>
      <c r="T205" s="94">
        <f t="array" ref="T205">IFERROR(_xlfn.STDEV.S(IF(TBLData3[[Athlete ]]=TBLData3[[#This Row],[Athlete ]],IF(TBLData3[Date]&lt;=TBLData3[[#This Row],[Date]],IF(TBLData3[Date]&gt;TBLData3[[#This Row],[Date]]-7,TBLData3[Total Load])))),"")</f>
        <v>419.79586876072455</v>
      </c>
      <c r="U205" s="95">
        <f>IFERROR(TBLData3[[#This Row],[7 Day avg Load]]/TBLData3[[#This Row],[7 Day SD]],"")</f>
        <v>0.55809437805414075</v>
      </c>
      <c r="V205" s="95">
        <f>IFERROR(TBLData3[[#This Row],[7 Day Rolling Average]]*TBLData3[[#This Row],[Monotony]],"")</f>
        <v>130.75354000125583</v>
      </c>
    </row>
    <row r="206" spans="1:22" x14ac:dyDescent="0.25">
      <c r="A206" s="58" t="str">
        <f t="shared" si="13"/>
        <v>Week 2</v>
      </c>
      <c r="B206" s="63">
        <v>43019</v>
      </c>
      <c r="C206" s="63" t="str">
        <f t="shared" si="14"/>
        <v>Wed</v>
      </c>
      <c r="D206" s="73" t="s">
        <v>213</v>
      </c>
      <c r="E206" s="61">
        <f>tblTL[[#This Row],[Total]]</f>
        <v>675</v>
      </c>
      <c r="F206" s="71">
        <f>AVERAGEIFS(TBLData3[Total Load],TBLData3[[Athlete ]],TBLData3[[#This Row],[Athlete ]],TBLData3[Date],"&lt;="&amp;TBLData3[[#This Row],[Date]],TBLData3[Date],"&gt;"&amp;TBLData3[[#This Row],[Date]]-7)</f>
        <v>96.428571428571431</v>
      </c>
      <c r="G206" s="72">
        <f>AVERAGEIFS(TBLData3[Total Load],TBLData3[[Athlete ]],TBLData3[[#This Row],[Athlete ]],TBLData3[Date],"&lt;="&amp;TBLData3[[#This Row],[Date]],TBLData3[Date],"&gt;"&amp;TBLData3[[#This Row],[Date]]-28)</f>
        <v>67.5</v>
      </c>
      <c r="H206" s="30">
        <f>SUMIFS(TBLData3[Total Load],TBLData3[[Athlete ]],TBLData3[[#This Row],[Athlete ]],TBLData3[Date],"&lt;="&amp;TBLData3[[#This Row],[Date]],TBLData3[Date],"&gt;"&amp;TBLData3[[#This Row],[Date]]-7)</f>
        <v>675</v>
      </c>
      <c r="I206" s="31">
        <f>IFERROR(SUMIFS(TBLData3[Total Load],TBLData3[[Athlete ]],TBLData3[[#This Row],[Athlete ]],TBLData3[Date],"&lt;="&amp;TBLData3[[#This Row],[Date]]-7,TBLData3[Date],"&gt;"&amp;TBLData3[[#This Row],[Date]]-14),"")</f>
        <v>0</v>
      </c>
      <c r="J206" s="31">
        <f>IFERROR(SUMIFS(TBLData3[Total Load],TBLData3[[Athlete ]],TBLData3[[#This Row],[Athlete ]],TBLData3[Date],"&lt;="&amp;TBLData3[[#This Row],[Date]]-14,TBLData3[Date],"&gt;"&amp;TBLData3[[#This Row],[Date]]-21),"")</f>
        <v>0</v>
      </c>
      <c r="K206" s="31">
        <f>IFERROR(SUMIFS(TBLData3[Total Load],TBLData3[[Athlete ]],TBLData3[[#This Row],[Athlete ]],TBLData3[Date],"&lt;="&amp;TBLData3[[#This Row],[Date]]-21,TBLData3[Date],"&gt;"&amp;TBLData3[[#This Row],[Date]]-28),"")</f>
        <v>0</v>
      </c>
      <c r="L206" s="31">
        <f>IFERROR(SUMIFS(TBLData3[Total Load],TBLData3[[Athlete ]],TBLData3[[#This Row],[Athlete ]],TBLData3[Date],"&lt;="&amp;TBLData3[[#This Row],[Date]]-28,TBLData3[Date],"&gt;"&amp;TBLData3[[#This Row],[Date]]-35),"")</f>
        <v>0</v>
      </c>
      <c r="M206" s="31">
        <f>IFERROR(AVERAGE(TBLData3[[#This Row],[Week -1 TL]:[Week -4 TL]]),"")</f>
        <v>0</v>
      </c>
      <c r="N206" s="93">
        <f>IFERROR(TBLData3[[#This Row],[7 Day Rolling Average]]/TBLData3[[#This Row],[28 Day Rolling Average]],"")</f>
        <v>1.4285714285714286</v>
      </c>
      <c r="O206" s="94" t="str">
        <f>IFERROR(TBLData3[[#This Row],[Week 0 TL]]/TBLData3[[#This Row],[Week -1 TL]],"")</f>
        <v/>
      </c>
      <c r="P206" s="26">
        <f t="shared" si="11"/>
        <v>168.75</v>
      </c>
      <c r="Q206" s="27">
        <f t="shared" si="12"/>
        <v>46.551724137931032</v>
      </c>
      <c r="R206" s="94">
        <f>IFERROR(TBLData3[[#This Row],[7 Day EWMA]]/TBLData3[[#This Row],[28 Day EWMA]],"")</f>
        <v>3.625</v>
      </c>
      <c r="S206" s="94">
        <f>AVERAGEIFS(TBLData3[Total Load],TBLData3[[Athlete ]],TBLData3[[#This Row],[Athlete ]],TBLData3[Date],"&lt;="&amp;TBLData3[[#This Row],[Date]],TBLData3[Date],"&gt;"&amp;TBLData3[[#This Row],[Date]]-7)</f>
        <v>96.428571428571431</v>
      </c>
      <c r="T206" s="94">
        <f t="array" ref="T206">IFERROR(_xlfn.STDEV.S(IF(TBLData3[[Athlete ]]=TBLData3[[#This Row],[Athlete ]],IF(TBLData3[Date]&lt;=TBLData3[[#This Row],[Date]],IF(TBLData3[Date]&gt;TBLData3[[#This Row],[Date]]-7,TBLData3[Total Load])))),"")</f>
        <v>255.12601928122837</v>
      </c>
      <c r="U206" s="95">
        <f>IFERROR(TBLData3[[#This Row],[7 Day avg Load]]/TBLData3[[#This Row],[7 Day SD]],"")</f>
        <v>0.37796447300922725</v>
      </c>
      <c r="V206" s="95">
        <f>IFERROR(TBLData3[[#This Row],[7 Day Rolling Average]]*TBLData3[[#This Row],[Monotony]],"")</f>
        <v>36.446574183032631</v>
      </c>
    </row>
    <row r="207" spans="1:22" x14ac:dyDescent="0.25">
      <c r="A207" s="58" t="str">
        <f t="shared" si="13"/>
        <v>Week 2</v>
      </c>
      <c r="B207" s="63">
        <v>43019</v>
      </c>
      <c r="C207" s="63" t="str">
        <f t="shared" si="14"/>
        <v>Wed</v>
      </c>
      <c r="D207" s="73" t="s">
        <v>214</v>
      </c>
      <c r="E207" s="61">
        <f>tblTL[[#This Row],[Total]]</f>
        <v>600</v>
      </c>
      <c r="F207" s="71">
        <f>AVERAGEIFS(TBLData3[Total Load],TBLData3[[Athlete ]],TBLData3[[#This Row],[Athlete ]],TBLData3[Date],"&lt;="&amp;TBLData3[[#This Row],[Date]],TBLData3[Date],"&gt;"&amp;TBLData3[[#This Row],[Date]]-7)</f>
        <v>237.14285714285714</v>
      </c>
      <c r="G207" s="72">
        <f>AVERAGEIFS(TBLData3[Total Load],TBLData3[[Athlete ]],TBLData3[[#This Row],[Athlete ]],TBLData3[Date],"&lt;="&amp;TBLData3[[#This Row],[Date]],TBLData3[Date],"&gt;"&amp;TBLData3[[#This Row],[Date]]-28)</f>
        <v>166</v>
      </c>
      <c r="H207" s="30">
        <f>SUMIFS(TBLData3[Total Load],TBLData3[[Athlete ]],TBLData3[[#This Row],[Athlete ]],TBLData3[Date],"&lt;="&amp;TBLData3[[#This Row],[Date]],TBLData3[Date],"&gt;"&amp;TBLData3[[#This Row],[Date]]-7)</f>
        <v>1660</v>
      </c>
      <c r="I207" s="31">
        <f>IFERROR(SUMIFS(TBLData3[Total Load],TBLData3[[Athlete ]],TBLData3[[#This Row],[Athlete ]],TBLData3[Date],"&lt;="&amp;TBLData3[[#This Row],[Date]]-7,TBLData3[Date],"&gt;"&amp;TBLData3[[#This Row],[Date]]-14),"")</f>
        <v>0</v>
      </c>
      <c r="J207" s="31">
        <f>IFERROR(SUMIFS(TBLData3[Total Load],TBLData3[[Athlete ]],TBLData3[[#This Row],[Athlete ]],TBLData3[Date],"&lt;="&amp;TBLData3[[#This Row],[Date]]-14,TBLData3[Date],"&gt;"&amp;TBLData3[[#This Row],[Date]]-21),"")</f>
        <v>0</v>
      </c>
      <c r="K207" s="31">
        <f>IFERROR(SUMIFS(TBLData3[Total Load],TBLData3[[Athlete ]],TBLData3[[#This Row],[Athlete ]],TBLData3[Date],"&lt;="&amp;TBLData3[[#This Row],[Date]]-21,TBLData3[Date],"&gt;"&amp;TBLData3[[#This Row],[Date]]-28),"")</f>
        <v>0</v>
      </c>
      <c r="L207" s="31">
        <f>IFERROR(SUMIFS(TBLData3[Total Load],TBLData3[[Athlete ]],TBLData3[[#This Row],[Athlete ]],TBLData3[Date],"&lt;="&amp;TBLData3[[#This Row],[Date]]-28,TBLData3[Date],"&gt;"&amp;TBLData3[[#This Row],[Date]]-35),"")</f>
        <v>0</v>
      </c>
      <c r="M207" s="31">
        <f>IFERROR(AVERAGE(TBLData3[[#This Row],[Week -1 TL]:[Week -4 TL]]),"")</f>
        <v>0</v>
      </c>
      <c r="N207" s="93">
        <f>IFERROR(TBLData3[[#This Row],[7 Day Rolling Average]]/TBLData3[[#This Row],[28 Day Rolling Average]],"")</f>
        <v>1.4285714285714286</v>
      </c>
      <c r="O207" s="94" t="str">
        <f>IFERROR(TBLData3[[#This Row],[Week 0 TL]]/TBLData3[[#This Row],[Week -1 TL]],"")</f>
        <v/>
      </c>
      <c r="P207" s="26">
        <f t="shared" si="11"/>
        <v>197.164306640625</v>
      </c>
      <c r="Q207" s="27">
        <f t="shared" si="12"/>
        <v>88.993068378064962</v>
      </c>
      <c r="R207" s="94">
        <f>IFERROR(TBLData3[[#This Row],[7 Day EWMA]]/TBLData3[[#This Row],[28 Day EWMA]],"")</f>
        <v>2.2155018388962766</v>
      </c>
      <c r="S207" s="94">
        <f>AVERAGEIFS(TBLData3[Total Load],TBLData3[[Athlete ]],TBLData3[[#This Row],[Athlete ]],TBLData3[Date],"&lt;="&amp;TBLData3[[#This Row],[Date]],TBLData3[Date],"&gt;"&amp;TBLData3[[#This Row],[Date]]-7)</f>
        <v>237.14285714285714</v>
      </c>
      <c r="T207" s="94">
        <f t="array" ref="T207">IFERROR(_xlfn.STDEV.S(IF(TBLData3[[Athlete ]]=TBLData3[[#This Row],[Athlete ]],IF(TBLData3[Date]&lt;=TBLData3[[#This Row],[Date]],IF(TBLData3[Date]&gt;TBLData3[[#This Row],[Date]]-7,TBLData3[Total Load])))),"")</f>
        <v>426.21255595904597</v>
      </c>
      <c r="U207" s="95">
        <f>IFERROR(TBLData3[[#This Row],[7 Day avg Load]]/TBLData3[[#This Row],[7 Day SD]],"")</f>
        <v>0.55639575565587929</v>
      </c>
      <c r="V207" s="95">
        <f>IFERROR(TBLData3[[#This Row],[7 Day Rolling Average]]*TBLData3[[#This Row],[Monotony]],"")</f>
        <v>131.94527919839422</v>
      </c>
    </row>
    <row r="208" spans="1:22" x14ac:dyDescent="0.25">
      <c r="A208" s="58" t="str">
        <f t="shared" si="13"/>
        <v>Week 2</v>
      </c>
      <c r="B208" s="63">
        <v>43019</v>
      </c>
      <c r="C208" s="63" t="str">
        <f t="shared" si="14"/>
        <v>Wed</v>
      </c>
      <c r="D208" s="73" t="s">
        <v>195</v>
      </c>
      <c r="E208" s="61">
        <f>tblTL[[#This Row],[Total]]</f>
        <v>0</v>
      </c>
      <c r="F208" s="71">
        <f>AVERAGEIFS(TBLData3[Total Load],TBLData3[[Athlete ]],TBLData3[[#This Row],[Athlete ]],TBLData3[Date],"&lt;="&amp;TBLData3[[#This Row],[Date]],TBLData3[Date],"&gt;"&amp;TBLData3[[#This Row],[Date]]-7)</f>
        <v>0</v>
      </c>
      <c r="G208" s="72">
        <f>AVERAGEIFS(TBLData3[Total Load],TBLData3[[Athlete ]],TBLData3[[#This Row],[Athlete ]],TBLData3[Date],"&lt;="&amp;TBLData3[[#This Row],[Date]],TBLData3[Date],"&gt;"&amp;TBLData3[[#This Row],[Date]]-28)</f>
        <v>0</v>
      </c>
      <c r="H208" s="30">
        <f>SUMIFS(TBLData3[Total Load],TBLData3[[Athlete ]],TBLData3[[#This Row],[Athlete ]],TBLData3[Date],"&lt;="&amp;TBLData3[[#This Row],[Date]],TBLData3[Date],"&gt;"&amp;TBLData3[[#This Row],[Date]]-7)</f>
        <v>0</v>
      </c>
      <c r="I208" s="31">
        <f>IFERROR(SUMIFS(TBLData3[Total Load],TBLData3[[Athlete ]],TBLData3[[#This Row],[Athlete ]],TBLData3[Date],"&lt;="&amp;TBLData3[[#This Row],[Date]]-7,TBLData3[Date],"&gt;"&amp;TBLData3[[#This Row],[Date]]-14),"")</f>
        <v>0</v>
      </c>
      <c r="J208" s="31">
        <f>IFERROR(SUMIFS(TBLData3[Total Load],TBLData3[[Athlete ]],TBLData3[[#This Row],[Athlete ]],TBLData3[Date],"&lt;="&amp;TBLData3[[#This Row],[Date]]-14,TBLData3[Date],"&gt;"&amp;TBLData3[[#This Row],[Date]]-21),"")</f>
        <v>0</v>
      </c>
      <c r="K208" s="31">
        <f>IFERROR(SUMIFS(TBLData3[Total Load],TBLData3[[Athlete ]],TBLData3[[#This Row],[Athlete ]],TBLData3[Date],"&lt;="&amp;TBLData3[[#This Row],[Date]]-21,TBLData3[Date],"&gt;"&amp;TBLData3[[#This Row],[Date]]-28),"")</f>
        <v>0</v>
      </c>
      <c r="L208" s="31">
        <f>IFERROR(SUMIFS(TBLData3[Total Load],TBLData3[[Athlete ]],TBLData3[[#This Row],[Athlete ]],TBLData3[Date],"&lt;="&amp;TBLData3[[#This Row],[Date]]-28,TBLData3[Date],"&gt;"&amp;TBLData3[[#This Row],[Date]]-35),"")</f>
        <v>0</v>
      </c>
      <c r="M208" s="31">
        <f>IFERROR(AVERAGE(TBLData3[[#This Row],[Week -1 TL]:[Week -4 TL]]),"")</f>
        <v>0</v>
      </c>
      <c r="N208" s="93" t="str">
        <f>IFERROR(TBLData3[[#This Row],[7 Day Rolling Average]]/TBLData3[[#This Row],[28 Day Rolling Average]],"")</f>
        <v/>
      </c>
      <c r="O208" s="94" t="str">
        <f>IFERROR(TBLData3[[#This Row],[Week 0 TL]]/TBLData3[[#This Row],[Week -1 TL]],"")</f>
        <v/>
      </c>
      <c r="P208" s="26">
        <f t="shared" si="11"/>
        <v>0</v>
      </c>
      <c r="Q208" s="27">
        <f t="shared" si="12"/>
        <v>0</v>
      </c>
      <c r="R208" s="94" t="str">
        <f>IFERROR(TBLData3[[#This Row],[7 Day EWMA]]/TBLData3[[#This Row],[28 Day EWMA]],"")</f>
        <v/>
      </c>
      <c r="S208" s="94">
        <f>AVERAGEIFS(TBLData3[Total Load],TBLData3[[Athlete ]],TBLData3[[#This Row],[Athlete ]],TBLData3[Date],"&lt;="&amp;TBLData3[[#This Row],[Date]],TBLData3[Date],"&gt;"&amp;TBLData3[[#This Row],[Date]]-7)</f>
        <v>0</v>
      </c>
      <c r="T208" s="94">
        <f t="array" ref="T208">IFERROR(_xlfn.STDEV.S(IF(TBLData3[[Athlete ]]=TBLData3[[#This Row],[Athlete ]],IF(TBLData3[Date]&lt;=TBLData3[[#This Row],[Date]],IF(TBLData3[Date]&gt;TBLData3[[#This Row],[Date]]-7,TBLData3[Total Load])))),"")</f>
        <v>0</v>
      </c>
      <c r="U208" s="95" t="str">
        <f>IFERROR(TBLData3[[#This Row],[7 Day avg Load]]/TBLData3[[#This Row],[7 Day SD]],"")</f>
        <v/>
      </c>
      <c r="V208" s="95" t="str">
        <f>IFERROR(TBLData3[[#This Row],[7 Day Rolling Average]]*TBLData3[[#This Row],[Monotony]],"")</f>
        <v/>
      </c>
    </row>
    <row r="209" spans="1:22" x14ac:dyDescent="0.25">
      <c r="A209" s="58" t="str">
        <f t="shared" si="13"/>
        <v>Week 2</v>
      </c>
      <c r="B209" s="63">
        <v>43019</v>
      </c>
      <c r="C209" s="63" t="str">
        <f t="shared" si="14"/>
        <v>Wed</v>
      </c>
      <c r="D209" s="68" t="s">
        <v>196</v>
      </c>
      <c r="E209" s="61">
        <f>tblTL[[#This Row],[Total]]</f>
        <v>0</v>
      </c>
      <c r="F209" s="71">
        <f>AVERAGEIFS(TBLData3[Total Load],TBLData3[[Athlete ]],TBLData3[[#This Row],[Athlete ]],TBLData3[Date],"&lt;="&amp;TBLData3[[#This Row],[Date]],TBLData3[Date],"&gt;"&amp;TBLData3[[#This Row],[Date]]-7)</f>
        <v>220</v>
      </c>
      <c r="G209" s="72">
        <f>AVERAGEIFS(TBLData3[Total Load],TBLData3[[Athlete ]],TBLData3[[#This Row],[Athlete ]],TBLData3[Date],"&lt;="&amp;TBLData3[[#This Row],[Date]],TBLData3[Date],"&gt;"&amp;TBLData3[[#This Row],[Date]]-28)</f>
        <v>206</v>
      </c>
      <c r="H209" s="30">
        <f>SUMIFS(TBLData3[Total Load],TBLData3[[Athlete ]],TBLData3[[#This Row],[Athlete ]],TBLData3[Date],"&lt;="&amp;TBLData3[[#This Row],[Date]],TBLData3[Date],"&gt;"&amp;TBLData3[[#This Row],[Date]]-7)</f>
        <v>1540</v>
      </c>
      <c r="I209" s="31">
        <f>IFERROR(SUMIFS(TBLData3[Total Load],TBLData3[[Athlete ]],TBLData3[[#This Row],[Athlete ]],TBLData3[Date],"&lt;="&amp;TBLData3[[#This Row],[Date]]-7,TBLData3[Date],"&gt;"&amp;TBLData3[[#This Row],[Date]]-14),"")</f>
        <v>520</v>
      </c>
      <c r="J209" s="31">
        <f>IFERROR(SUMIFS(TBLData3[Total Load],TBLData3[[Athlete ]],TBLData3[[#This Row],[Athlete ]],TBLData3[Date],"&lt;="&amp;TBLData3[[#This Row],[Date]]-14,TBLData3[Date],"&gt;"&amp;TBLData3[[#This Row],[Date]]-21),"")</f>
        <v>0</v>
      </c>
      <c r="K209" s="31">
        <f>IFERROR(SUMIFS(TBLData3[Total Load],TBLData3[[Athlete ]],TBLData3[[#This Row],[Athlete ]],TBLData3[Date],"&lt;="&amp;TBLData3[[#This Row],[Date]]-21,TBLData3[Date],"&gt;"&amp;TBLData3[[#This Row],[Date]]-28),"")</f>
        <v>0</v>
      </c>
      <c r="L209" s="31">
        <f>IFERROR(SUMIFS(TBLData3[Total Load],TBLData3[[Athlete ]],TBLData3[[#This Row],[Athlete ]],TBLData3[Date],"&lt;="&amp;TBLData3[[#This Row],[Date]]-28,TBLData3[Date],"&gt;"&amp;TBLData3[[#This Row],[Date]]-35),"")</f>
        <v>0</v>
      </c>
      <c r="M209" s="31">
        <f>IFERROR(AVERAGE(TBLData3[[#This Row],[Week -1 TL]:[Week -4 TL]]),"")</f>
        <v>130</v>
      </c>
      <c r="N209" s="93">
        <f>IFERROR(TBLData3[[#This Row],[7 Day Rolling Average]]/TBLData3[[#This Row],[28 Day Rolling Average]],"")</f>
        <v>1.0679611650485437</v>
      </c>
      <c r="O209" s="94">
        <f>IFERROR(TBLData3[[#This Row],[Week 0 TL]]/TBLData3[[#This Row],[Week -1 TL]],"")</f>
        <v>2.9615384615384617</v>
      </c>
      <c r="P209" s="26">
        <f t="shared" si="11"/>
        <v>150.17898559570312</v>
      </c>
      <c r="Q209" s="27">
        <f t="shared" si="12"/>
        <v>98.681246642080893</v>
      </c>
      <c r="R209" s="94">
        <f>IFERROR(TBLData3[[#This Row],[7 Day EWMA]]/TBLData3[[#This Row],[28 Day EWMA]],"")</f>
        <v>1.5218594282701523</v>
      </c>
      <c r="S209" s="94">
        <f>AVERAGEIFS(TBLData3[Total Load],TBLData3[[Athlete ]],TBLData3[[#This Row],[Athlete ]],TBLData3[Date],"&lt;="&amp;TBLData3[[#This Row],[Date]],TBLData3[Date],"&gt;"&amp;TBLData3[[#This Row],[Date]]-7)</f>
        <v>220</v>
      </c>
      <c r="T209" s="94">
        <f t="array" ref="T209">IFERROR(_xlfn.STDEV.S(IF(TBLData3[[Athlete ]]=TBLData3[[#This Row],[Athlete ]],IF(TBLData3[Date]&lt;=TBLData3[[#This Row],[Date]],IF(TBLData3[Date]&gt;TBLData3[[#This Row],[Date]]-7,TBLData3[Total Load])))),"")</f>
        <v>411.33927602406266</v>
      </c>
      <c r="U209" s="95">
        <f>IFERROR(TBLData3[[#This Row],[7 Day avg Load]]/TBLData3[[#This Row],[7 Day SD]],"")</f>
        <v>0.53483830215894668</v>
      </c>
      <c r="V209" s="95">
        <f>IFERROR(TBLData3[[#This Row],[7 Day Rolling Average]]*TBLData3[[#This Row],[Monotony]],"")</f>
        <v>117.66442647496827</v>
      </c>
    </row>
    <row r="210" spans="1:22" x14ac:dyDescent="0.25">
      <c r="A210" s="58" t="str">
        <f t="shared" si="13"/>
        <v>Week 2</v>
      </c>
      <c r="B210" s="63">
        <v>43019</v>
      </c>
      <c r="C210" s="63" t="str">
        <f t="shared" si="14"/>
        <v>Wed</v>
      </c>
      <c r="D210" s="73" t="s">
        <v>197</v>
      </c>
      <c r="E210" s="61">
        <f>tblTL[[#This Row],[Total]]</f>
        <v>675</v>
      </c>
      <c r="F210" s="71">
        <f>AVERAGEIFS(TBLData3[Total Load],TBLData3[[Athlete ]],TBLData3[[#This Row],[Athlete ]],TBLData3[Date],"&lt;="&amp;TBLData3[[#This Row],[Date]],TBLData3[Date],"&gt;"&amp;TBLData3[[#This Row],[Date]]-7)</f>
        <v>347.85714285714283</v>
      </c>
      <c r="G210" s="72">
        <f>AVERAGEIFS(TBLData3[Total Load],TBLData3[[Athlete ]],TBLData3[[#This Row],[Athlete ]],TBLData3[Date],"&lt;="&amp;TBLData3[[#This Row],[Date]],TBLData3[Date],"&gt;"&amp;TBLData3[[#This Row],[Date]]-28)</f>
        <v>289</v>
      </c>
      <c r="H210" s="30">
        <f>SUMIFS(TBLData3[Total Load],TBLData3[[Athlete ]],TBLData3[[#This Row],[Athlete ]],TBLData3[Date],"&lt;="&amp;TBLData3[[#This Row],[Date]],TBLData3[Date],"&gt;"&amp;TBLData3[[#This Row],[Date]]-7)</f>
        <v>2435</v>
      </c>
      <c r="I210" s="31">
        <f>IFERROR(SUMIFS(TBLData3[Total Load],TBLData3[[Athlete ]],TBLData3[[#This Row],[Athlete ]],TBLData3[Date],"&lt;="&amp;TBLData3[[#This Row],[Date]]-7,TBLData3[Date],"&gt;"&amp;TBLData3[[#This Row],[Date]]-14),"")</f>
        <v>455</v>
      </c>
      <c r="J210" s="31">
        <f>IFERROR(SUMIFS(TBLData3[Total Load],TBLData3[[Athlete ]],TBLData3[[#This Row],[Athlete ]],TBLData3[Date],"&lt;="&amp;TBLData3[[#This Row],[Date]]-14,TBLData3[Date],"&gt;"&amp;TBLData3[[#This Row],[Date]]-21),"")</f>
        <v>0</v>
      </c>
      <c r="K210" s="31">
        <f>IFERROR(SUMIFS(TBLData3[Total Load],TBLData3[[Athlete ]],TBLData3[[#This Row],[Athlete ]],TBLData3[Date],"&lt;="&amp;TBLData3[[#This Row],[Date]]-21,TBLData3[Date],"&gt;"&amp;TBLData3[[#This Row],[Date]]-28),"")</f>
        <v>0</v>
      </c>
      <c r="L210" s="31">
        <f>IFERROR(SUMIFS(TBLData3[Total Load],TBLData3[[Athlete ]],TBLData3[[#This Row],[Athlete ]],TBLData3[Date],"&lt;="&amp;TBLData3[[#This Row],[Date]]-28,TBLData3[Date],"&gt;"&amp;TBLData3[[#This Row],[Date]]-35),"")</f>
        <v>0</v>
      </c>
      <c r="M210" s="31">
        <f>IFERROR(AVERAGE(TBLData3[[#This Row],[Week -1 TL]:[Week -4 TL]]),"")</f>
        <v>113.75</v>
      </c>
      <c r="N210" s="93">
        <f>IFERROR(TBLData3[[#This Row],[7 Day Rolling Average]]/TBLData3[[#This Row],[28 Day Rolling Average]],"")</f>
        <v>1.2036579337617399</v>
      </c>
      <c r="O210" s="94">
        <f>IFERROR(TBLData3[[#This Row],[Week 0 TL]]/TBLData3[[#This Row],[Week -1 TL]],"")</f>
        <v>5.3516483516483513</v>
      </c>
      <c r="P210" s="26">
        <f t="shared" si="11"/>
        <v>361.41225814819336</v>
      </c>
      <c r="Q210" s="27">
        <f t="shared" si="12"/>
        <v>157.21394431272901</v>
      </c>
      <c r="R210" s="94">
        <f>IFERROR(TBLData3[[#This Row],[7 Day EWMA]]/TBLData3[[#This Row],[28 Day EWMA]],"")</f>
        <v>2.298856247950082</v>
      </c>
      <c r="S210" s="94">
        <f>AVERAGEIFS(TBLData3[Total Load],TBLData3[[Athlete ]],TBLData3[[#This Row],[Athlete ]],TBLData3[Date],"&lt;="&amp;TBLData3[[#This Row],[Date]],TBLData3[Date],"&gt;"&amp;TBLData3[[#This Row],[Date]]-7)</f>
        <v>347.85714285714283</v>
      </c>
      <c r="T210" s="94">
        <f t="array" ref="T210">IFERROR(_xlfn.STDEV.S(IF(TBLData3[[Athlete ]]=TBLData3[[#This Row],[Athlete ]],IF(TBLData3[Date]&lt;=TBLData3[[#This Row],[Date]],IF(TBLData3[Date]&gt;TBLData3[[#This Row],[Date]]-7,TBLData3[Total Load])))),"")</f>
        <v>448.81192370205906</v>
      </c>
      <c r="U210" s="95">
        <f>IFERROR(TBLData3[[#This Row],[7 Day avg Load]]/TBLData3[[#This Row],[7 Day SD]],"")</f>
        <v>0.77506216855340404</v>
      </c>
      <c r="V210" s="95">
        <f>IFERROR(TBLData3[[#This Row],[7 Day Rolling Average]]*TBLData3[[#This Row],[Monotony]],"")</f>
        <v>269.6109114896484</v>
      </c>
    </row>
    <row r="211" spans="1:22" x14ac:dyDescent="0.25">
      <c r="A211" s="58" t="str">
        <f t="shared" si="13"/>
        <v>Week 2</v>
      </c>
      <c r="B211" s="63">
        <v>43019</v>
      </c>
      <c r="C211" s="63" t="str">
        <f t="shared" si="14"/>
        <v>Wed</v>
      </c>
      <c r="D211" s="73" t="s">
        <v>198</v>
      </c>
      <c r="E211" s="61">
        <f>tblTL[[#This Row],[Total]]</f>
        <v>600</v>
      </c>
      <c r="F211" s="71">
        <f>AVERAGEIFS(TBLData3[Total Load],TBLData3[[Athlete ]],TBLData3[[#This Row],[Athlete ]],TBLData3[Date],"&lt;="&amp;TBLData3[[#This Row],[Date]],TBLData3[Date],"&gt;"&amp;TBLData3[[#This Row],[Date]]-7)</f>
        <v>197.14285714285714</v>
      </c>
      <c r="G211" s="72">
        <f>AVERAGEIFS(TBLData3[Total Load],TBLData3[[Athlete ]],TBLData3[[#This Row],[Athlete ]],TBLData3[Date],"&lt;="&amp;TBLData3[[#This Row],[Date]],TBLData3[Date],"&gt;"&amp;TBLData3[[#This Row],[Date]]-28)</f>
        <v>177</v>
      </c>
      <c r="H211" s="30">
        <f>SUMIFS(TBLData3[Total Load],TBLData3[[Athlete ]],TBLData3[[#This Row],[Athlete ]],TBLData3[Date],"&lt;="&amp;TBLData3[[#This Row],[Date]],TBLData3[Date],"&gt;"&amp;TBLData3[[#This Row],[Date]]-7)</f>
        <v>1380</v>
      </c>
      <c r="I211" s="31">
        <f>IFERROR(SUMIFS(TBLData3[Total Load],TBLData3[[Athlete ]],TBLData3[[#This Row],[Athlete ]],TBLData3[Date],"&lt;="&amp;TBLData3[[#This Row],[Date]]-7,TBLData3[Date],"&gt;"&amp;TBLData3[[#This Row],[Date]]-14),"")</f>
        <v>390</v>
      </c>
      <c r="J211" s="31">
        <f>IFERROR(SUMIFS(TBLData3[Total Load],TBLData3[[Athlete ]],TBLData3[[#This Row],[Athlete ]],TBLData3[Date],"&lt;="&amp;TBLData3[[#This Row],[Date]]-14,TBLData3[Date],"&gt;"&amp;TBLData3[[#This Row],[Date]]-21),"")</f>
        <v>0</v>
      </c>
      <c r="K211" s="31">
        <f>IFERROR(SUMIFS(TBLData3[Total Load],TBLData3[[Athlete ]],TBLData3[[#This Row],[Athlete ]],TBLData3[Date],"&lt;="&amp;TBLData3[[#This Row],[Date]]-21,TBLData3[Date],"&gt;"&amp;TBLData3[[#This Row],[Date]]-28),"")</f>
        <v>0</v>
      </c>
      <c r="L211" s="31">
        <f>IFERROR(SUMIFS(TBLData3[Total Load],TBLData3[[Athlete ]],TBLData3[[#This Row],[Athlete ]],TBLData3[Date],"&lt;="&amp;TBLData3[[#This Row],[Date]]-28,TBLData3[Date],"&gt;"&amp;TBLData3[[#This Row],[Date]]-35),"")</f>
        <v>0</v>
      </c>
      <c r="M211" s="31">
        <f>IFERROR(AVERAGE(TBLData3[[#This Row],[Week -1 TL]:[Week -4 TL]]),"")</f>
        <v>97.5</v>
      </c>
      <c r="N211" s="93">
        <f>IFERROR(TBLData3[[#This Row],[7 Day Rolling Average]]/TBLData3[[#This Row],[28 Day Rolling Average]],"")</f>
        <v>1.1138014527845037</v>
      </c>
      <c r="O211" s="94">
        <f>IFERROR(TBLData3[[#This Row],[Week 0 TL]]/TBLData3[[#This Row],[Week -1 TL]],"")</f>
        <v>3.5384615384615383</v>
      </c>
      <c r="P211" s="26">
        <f t="shared" si="11"/>
        <v>245.94875335693359</v>
      </c>
      <c r="Q211" s="27">
        <f t="shared" si="12"/>
        <v>98.545755456139176</v>
      </c>
      <c r="R211" s="94">
        <f>IFERROR(TBLData3[[#This Row],[7 Day EWMA]]/TBLData3[[#This Row],[28 Day EWMA]],"")</f>
        <v>2.4957823116633437</v>
      </c>
      <c r="S211" s="94">
        <f>AVERAGEIFS(TBLData3[Total Load],TBLData3[[Athlete ]],TBLData3[[#This Row],[Athlete ]],TBLData3[Date],"&lt;="&amp;TBLData3[[#This Row],[Date]],TBLData3[Date],"&gt;"&amp;TBLData3[[#This Row],[Date]]-7)</f>
        <v>197.14285714285714</v>
      </c>
      <c r="T211" s="94">
        <f t="array" ref="T211">IFERROR(_xlfn.STDEV.S(IF(TBLData3[[Athlete ]]=TBLData3[[#This Row],[Athlete ]],IF(TBLData3[Date]&lt;=TBLData3[[#This Row],[Date]],IF(TBLData3[Date]&gt;TBLData3[[#This Row],[Date]]-7,TBLData3[Total Load])))),"")</f>
        <v>256.23649790211942</v>
      </c>
      <c r="U211" s="95">
        <f>IFERROR(TBLData3[[#This Row],[7 Day avg Load]]/TBLData3[[#This Row],[7 Day SD]],"")</f>
        <v>0.76937851850505834</v>
      </c>
      <c r="V211" s="95">
        <f>IFERROR(TBLData3[[#This Row],[7 Day Rolling Average]]*TBLData3[[#This Row],[Monotony]],"")</f>
        <v>151.67747936242577</v>
      </c>
    </row>
    <row r="212" spans="1:22" x14ac:dyDescent="0.25">
      <c r="A212" s="58" t="str">
        <f t="shared" si="13"/>
        <v>Week 2</v>
      </c>
      <c r="B212" s="63">
        <v>43019</v>
      </c>
      <c r="C212" s="63" t="str">
        <f t="shared" si="14"/>
        <v>Wed</v>
      </c>
      <c r="D212" s="73" t="s">
        <v>199</v>
      </c>
      <c r="E212" s="61">
        <f>tblTL[[#This Row],[Total]]</f>
        <v>675</v>
      </c>
      <c r="F212" s="71">
        <f>AVERAGEIFS(TBLData3[Total Load],TBLData3[[Athlete ]],TBLData3[[#This Row],[Athlete ]],TBLData3[Date],"&lt;="&amp;TBLData3[[#This Row],[Date]],TBLData3[Date],"&gt;"&amp;TBLData3[[#This Row],[Date]]-7)</f>
        <v>216.42857142857142</v>
      </c>
      <c r="G212" s="72">
        <f>AVERAGEIFS(TBLData3[Total Load],TBLData3[[Athlete ]],TBLData3[[#This Row],[Athlete ]],TBLData3[Date],"&lt;="&amp;TBLData3[[#This Row],[Date]],TBLData3[Date],"&gt;"&amp;TBLData3[[#This Row],[Date]]-28)</f>
        <v>197</v>
      </c>
      <c r="H212" s="30">
        <f>SUMIFS(TBLData3[Total Load],TBLData3[[Athlete ]],TBLData3[[#This Row],[Athlete ]],TBLData3[Date],"&lt;="&amp;TBLData3[[#This Row],[Date]],TBLData3[Date],"&gt;"&amp;TBLData3[[#This Row],[Date]]-7)</f>
        <v>1515</v>
      </c>
      <c r="I212" s="31">
        <f>IFERROR(SUMIFS(TBLData3[Total Load],TBLData3[[Athlete ]],TBLData3[[#This Row],[Athlete ]],TBLData3[Date],"&lt;="&amp;TBLData3[[#This Row],[Date]]-7,TBLData3[Date],"&gt;"&amp;TBLData3[[#This Row],[Date]]-14),"")</f>
        <v>455</v>
      </c>
      <c r="J212" s="31">
        <f>IFERROR(SUMIFS(TBLData3[Total Load],TBLData3[[Athlete ]],TBLData3[[#This Row],[Athlete ]],TBLData3[Date],"&lt;="&amp;TBLData3[[#This Row],[Date]]-14,TBLData3[Date],"&gt;"&amp;TBLData3[[#This Row],[Date]]-21),"")</f>
        <v>0</v>
      </c>
      <c r="K212" s="31">
        <f>IFERROR(SUMIFS(TBLData3[Total Load],TBLData3[[Athlete ]],TBLData3[[#This Row],[Athlete ]],TBLData3[Date],"&lt;="&amp;TBLData3[[#This Row],[Date]]-21,TBLData3[Date],"&gt;"&amp;TBLData3[[#This Row],[Date]]-28),"")</f>
        <v>0</v>
      </c>
      <c r="L212" s="31">
        <f>IFERROR(SUMIFS(TBLData3[Total Load],TBLData3[[Athlete ]],TBLData3[[#This Row],[Athlete ]],TBLData3[Date],"&lt;="&amp;TBLData3[[#This Row],[Date]]-28,TBLData3[Date],"&gt;"&amp;TBLData3[[#This Row],[Date]]-35),"")</f>
        <v>0</v>
      </c>
      <c r="M212" s="31">
        <f>IFERROR(AVERAGE(TBLData3[[#This Row],[Week -1 TL]:[Week -4 TL]]),"")</f>
        <v>113.75</v>
      </c>
      <c r="N212" s="93">
        <f>IFERROR(TBLData3[[#This Row],[7 Day Rolling Average]]/TBLData3[[#This Row],[28 Day Rolling Average]],"")</f>
        <v>1.0986221899927484</v>
      </c>
      <c r="O212" s="94">
        <f>IFERROR(TBLData3[[#This Row],[Week 0 TL]]/TBLData3[[#This Row],[Week -1 TL]],"")</f>
        <v>3.3296703296703298</v>
      </c>
      <c r="P212" s="26">
        <f t="shared" si="11"/>
        <v>337.63784408569336</v>
      </c>
      <c r="Q212" s="27">
        <f t="shared" si="12"/>
        <v>118.20367203333259</v>
      </c>
      <c r="R212" s="94">
        <f>IFERROR(TBLData3[[#This Row],[7 Day EWMA]]/TBLData3[[#This Row],[28 Day EWMA]],"")</f>
        <v>2.8564074049280119</v>
      </c>
      <c r="S212" s="94">
        <f>AVERAGEIFS(TBLData3[Total Load],TBLData3[[Athlete ]],TBLData3[[#This Row],[Athlete ]],TBLData3[Date],"&lt;="&amp;TBLData3[[#This Row],[Date]],TBLData3[Date],"&gt;"&amp;TBLData3[[#This Row],[Date]]-7)</f>
        <v>216.42857142857142</v>
      </c>
      <c r="T212" s="94">
        <f t="array" ref="T212">IFERROR(_xlfn.STDEV.S(IF(TBLData3[[Athlete ]]=TBLData3[[#This Row],[Athlete ]],IF(TBLData3[Date]&lt;=TBLData3[[#This Row],[Date]],IF(TBLData3[Date]&gt;TBLData3[[#This Row],[Date]]-7,TBLData3[Total Load])))),"")</f>
        <v>372.67852864672216</v>
      </c>
      <c r="U212" s="95">
        <f>IFERROR(TBLData3[[#This Row],[7 Day avg Load]]/TBLData3[[#This Row],[7 Day SD]],"")</f>
        <v>0.58073796795986943</v>
      </c>
      <c r="V212" s="95">
        <f>IFERROR(TBLData3[[#This Row],[7 Day Rolling Average]]*TBLData3[[#This Row],[Monotony]],"")</f>
        <v>125.68828877988602</v>
      </c>
    </row>
    <row r="213" spans="1:22" x14ac:dyDescent="0.25">
      <c r="A213" s="58" t="str">
        <f t="shared" si="13"/>
        <v>Week 2</v>
      </c>
      <c r="B213" s="63">
        <v>43019</v>
      </c>
      <c r="C213" s="63" t="str">
        <f t="shared" si="14"/>
        <v>Wed</v>
      </c>
      <c r="D213" s="68" t="s">
        <v>200</v>
      </c>
      <c r="E213" s="61">
        <f>tblTL[[#This Row],[Total]]</f>
        <v>750</v>
      </c>
      <c r="F213" s="71">
        <f>AVERAGEIFS(TBLData3[Total Load],TBLData3[[Athlete ]],TBLData3[[#This Row],[Athlete ]],TBLData3[Date],"&lt;="&amp;TBLData3[[#This Row],[Date]],TBLData3[Date],"&gt;"&amp;TBLData3[[#This Row],[Date]]-7)</f>
        <v>107.14285714285714</v>
      </c>
      <c r="G213" s="72">
        <f>AVERAGEIFS(TBLData3[Total Load],TBLData3[[Athlete ]],TBLData3[[#This Row],[Athlete ]],TBLData3[Date],"&lt;="&amp;TBLData3[[#This Row],[Date]],TBLData3[Date],"&gt;"&amp;TBLData3[[#This Row],[Date]]-28)</f>
        <v>75</v>
      </c>
      <c r="H213" s="30">
        <f>SUMIFS(TBLData3[Total Load],TBLData3[[Athlete ]],TBLData3[[#This Row],[Athlete ]],TBLData3[Date],"&lt;="&amp;TBLData3[[#This Row],[Date]],TBLData3[Date],"&gt;"&amp;TBLData3[[#This Row],[Date]]-7)</f>
        <v>750</v>
      </c>
      <c r="I213" s="31">
        <f>IFERROR(SUMIFS(TBLData3[Total Load],TBLData3[[Athlete ]],TBLData3[[#This Row],[Athlete ]],TBLData3[Date],"&lt;="&amp;TBLData3[[#This Row],[Date]]-7,TBLData3[Date],"&gt;"&amp;TBLData3[[#This Row],[Date]]-14),"")</f>
        <v>0</v>
      </c>
      <c r="J213" s="31">
        <f>IFERROR(SUMIFS(TBLData3[Total Load],TBLData3[[Athlete ]],TBLData3[[#This Row],[Athlete ]],TBLData3[Date],"&lt;="&amp;TBLData3[[#This Row],[Date]]-14,TBLData3[Date],"&gt;"&amp;TBLData3[[#This Row],[Date]]-21),"")</f>
        <v>0</v>
      </c>
      <c r="K213" s="31">
        <f>IFERROR(SUMIFS(TBLData3[Total Load],TBLData3[[Athlete ]],TBLData3[[#This Row],[Athlete ]],TBLData3[Date],"&lt;="&amp;TBLData3[[#This Row],[Date]]-21,TBLData3[Date],"&gt;"&amp;TBLData3[[#This Row],[Date]]-28),"")</f>
        <v>0</v>
      </c>
      <c r="L213" s="31">
        <f>IFERROR(SUMIFS(TBLData3[Total Load],TBLData3[[Athlete ]],TBLData3[[#This Row],[Athlete ]],TBLData3[Date],"&lt;="&amp;TBLData3[[#This Row],[Date]]-28,TBLData3[Date],"&gt;"&amp;TBLData3[[#This Row],[Date]]-35),"")</f>
        <v>0</v>
      </c>
      <c r="M213" s="31">
        <f>IFERROR(AVERAGE(TBLData3[[#This Row],[Week -1 TL]:[Week -4 TL]]),"")</f>
        <v>0</v>
      </c>
      <c r="N213" s="93">
        <f>IFERROR(TBLData3[[#This Row],[7 Day Rolling Average]]/TBLData3[[#This Row],[28 Day Rolling Average]],"")</f>
        <v>1.4285714285714286</v>
      </c>
      <c r="O213" s="94" t="str">
        <f>IFERROR(TBLData3[[#This Row],[Week 0 TL]]/TBLData3[[#This Row],[Week -1 TL]],"")</f>
        <v/>
      </c>
      <c r="P213" s="26">
        <f t="shared" si="11"/>
        <v>187.5</v>
      </c>
      <c r="Q213" s="27">
        <f t="shared" si="12"/>
        <v>51.724137931034484</v>
      </c>
      <c r="R213" s="94">
        <f>IFERROR(TBLData3[[#This Row],[7 Day EWMA]]/TBLData3[[#This Row],[28 Day EWMA]],"")</f>
        <v>3.625</v>
      </c>
      <c r="S213" s="94">
        <f>AVERAGEIFS(TBLData3[Total Load],TBLData3[[Athlete ]],TBLData3[[#This Row],[Athlete ]],TBLData3[Date],"&lt;="&amp;TBLData3[[#This Row],[Date]],TBLData3[Date],"&gt;"&amp;TBLData3[[#This Row],[Date]]-7)</f>
        <v>107.14285714285714</v>
      </c>
      <c r="T213" s="94">
        <f t="array" ref="T213">IFERROR(_xlfn.STDEV.S(IF(TBLData3[[Athlete ]]=TBLData3[[#This Row],[Athlete ]],IF(TBLData3[Date]&lt;=TBLData3[[#This Row],[Date]],IF(TBLData3[Date]&gt;TBLData3[[#This Row],[Date]]-7,TBLData3[Total Load])))),"")</f>
        <v>283.4733547569204</v>
      </c>
      <c r="U213" s="95">
        <f>IFERROR(TBLData3[[#This Row],[7 Day avg Load]]/TBLData3[[#This Row],[7 Day SD]],"")</f>
        <v>0.37796447300922725</v>
      </c>
      <c r="V213" s="95">
        <f>IFERROR(TBLData3[[#This Row],[7 Day Rolling Average]]*TBLData3[[#This Row],[Monotony]],"")</f>
        <v>40.496193536702918</v>
      </c>
    </row>
    <row r="214" spans="1:22" x14ac:dyDescent="0.25">
      <c r="A214" s="58" t="str">
        <f t="shared" si="13"/>
        <v>Week 2</v>
      </c>
      <c r="B214" s="63">
        <v>43019</v>
      </c>
      <c r="C214" s="63" t="str">
        <f t="shared" si="14"/>
        <v>Wed</v>
      </c>
      <c r="D214" s="73" t="s">
        <v>201</v>
      </c>
      <c r="E214" s="61">
        <f>tblTL[[#This Row],[Total]]</f>
        <v>600</v>
      </c>
      <c r="F214" s="71">
        <f>AVERAGEIFS(TBLData3[Total Load],TBLData3[[Athlete ]],TBLData3[[#This Row],[Athlete ]],TBLData3[Date],"&lt;="&amp;TBLData3[[#This Row],[Date]],TBLData3[Date],"&gt;"&amp;TBLData3[[#This Row],[Date]]-7)</f>
        <v>331.42857142857144</v>
      </c>
      <c r="G214" s="72">
        <f>AVERAGEIFS(TBLData3[Total Load],TBLData3[[Athlete ]],TBLData3[[#This Row],[Athlete ]],TBLData3[Date],"&lt;="&amp;TBLData3[[#This Row],[Date]],TBLData3[Date],"&gt;"&amp;TBLData3[[#This Row],[Date]]-28)</f>
        <v>277.5</v>
      </c>
      <c r="H214" s="30">
        <f>SUMIFS(TBLData3[Total Load],TBLData3[[Athlete ]],TBLData3[[#This Row],[Athlete ]],TBLData3[Date],"&lt;="&amp;TBLData3[[#This Row],[Date]],TBLData3[Date],"&gt;"&amp;TBLData3[[#This Row],[Date]]-7)</f>
        <v>2320</v>
      </c>
      <c r="I214" s="31">
        <f>IFERROR(SUMIFS(TBLData3[Total Load],TBLData3[[Athlete ]],TBLData3[[#This Row],[Athlete ]],TBLData3[Date],"&lt;="&amp;TBLData3[[#This Row],[Date]]-7,TBLData3[Date],"&gt;"&amp;TBLData3[[#This Row],[Date]]-14),"")</f>
        <v>455</v>
      </c>
      <c r="J214" s="31">
        <f>IFERROR(SUMIFS(TBLData3[Total Load],TBLData3[[Athlete ]],TBLData3[[#This Row],[Athlete ]],TBLData3[Date],"&lt;="&amp;TBLData3[[#This Row],[Date]]-14,TBLData3[Date],"&gt;"&amp;TBLData3[[#This Row],[Date]]-21),"")</f>
        <v>0</v>
      </c>
      <c r="K214" s="31">
        <f>IFERROR(SUMIFS(TBLData3[Total Load],TBLData3[[Athlete ]],TBLData3[[#This Row],[Athlete ]],TBLData3[Date],"&lt;="&amp;TBLData3[[#This Row],[Date]]-21,TBLData3[Date],"&gt;"&amp;TBLData3[[#This Row],[Date]]-28),"")</f>
        <v>0</v>
      </c>
      <c r="L214" s="31">
        <f>IFERROR(SUMIFS(TBLData3[Total Load],TBLData3[[Athlete ]],TBLData3[[#This Row],[Athlete ]],TBLData3[Date],"&lt;="&amp;TBLData3[[#This Row],[Date]]-28,TBLData3[Date],"&gt;"&amp;TBLData3[[#This Row],[Date]]-35),"")</f>
        <v>0</v>
      </c>
      <c r="M214" s="31">
        <f>IFERROR(AVERAGE(TBLData3[[#This Row],[Week -1 TL]:[Week -4 TL]]),"")</f>
        <v>113.75</v>
      </c>
      <c r="N214" s="93">
        <f>IFERROR(TBLData3[[#This Row],[7 Day Rolling Average]]/TBLData3[[#This Row],[28 Day Rolling Average]],"")</f>
        <v>1.1943371943371943</v>
      </c>
      <c r="O214" s="94">
        <f>IFERROR(TBLData3[[#This Row],[Week 0 TL]]/TBLData3[[#This Row],[Week -1 TL]],"")</f>
        <v>5.0989010989010985</v>
      </c>
      <c r="P214" s="26">
        <f t="shared" si="11"/>
        <v>323.72182846069336</v>
      </c>
      <c r="Q214" s="27">
        <f t="shared" si="12"/>
        <v>147.92990873118436</v>
      </c>
      <c r="R214" s="94">
        <f>IFERROR(TBLData3[[#This Row],[7 Day EWMA]]/TBLData3[[#This Row],[28 Day EWMA]],"")</f>
        <v>2.188346029800877</v>
      </c>
      <c r="S214" s="94">
        <f>AVERAGEIFS(TBLData3[Total Load],TBLData3[[Athlete ]],TBLData3[[#This Row],[Athlete ]],TBLData3[Date],"&lt;="&amp;TBLData3[[#This Row],[Date]],TBLData3[Date],"&gt;"&amp;TBLData3[[#This Row],[Date]]-7)</f>
        <v>331.42857142857144</v>
      </c>
      <c r="T214" s="94">
        <f t="array" ref="T214">IFERROR(_xlfn.STDEV.S(IF(TBLData3[[Athlete ]]=TBLData3[[#This Row],[Athlete ]],IF(TBLData3[Date]&lt;=TBLData3[[#This Row],[Date]],IF(TBLData3[Date]&gt;TBLData3[[#This Row],[Date]]-7,TBLData3[Total Load])))),"")</f>
        <v>448.23463243516301</v>
      </c>
      <c r="U214" s="95">
        <f>IFERROR(TBLData3[[#This Row],[7 Day avg Load]]/TBLData3[[#This Row],[7 Day SD]],"")</f>
        <v>0.73940866556426221</v>
      </c>
      <c r="V214" s="95">
        <f>IFERROR(TBLData3[[#This Row],[7 Day Rolling Average]]*TBLData3[[#This Row],[Monotony]],"")</f>
        <v>245.06115772986976</v>
      </c>
    </row>
    <row r="215" spans="1:22" x14ac:dyDescent="0.25">
      <c r="A215" s="58" t="str">
        <f t="shared" si="13"/>
        <v>Week 2</v>
      </c>
      <c r="B215" s="63">
        <v>43019</v>
      </c>
      <c r="C215" s="63" t="str">
        <f t="shared" si="14"/>
        <v>Wed</v>
      </c>
      <c r="D215" s="73" t="s">
        <v>202</v>
      </c>
      <c r="E215" s="61">
        <f>tblTL[[#This Row],[Total]]</f>
        <v>0</v>
      </c>
      <c r="F215" s="71">
        <f>AVERAGEIFS(TBLData3[Total Load],TBLData3[[Athlete ]],TBLData3[[#This Row],[Athlete ]],TBLData3[Date],"&lt;="&amp;TBLData3[[#This Row],[Date]],TBLData3[Date],"&gt;"&amp;TBLData3[[#This Row],[Date]]-7)</f>
        <v>0</v>
      </c>
      <c r="G215" s="72">
        <f>AVERAGEIFS(TBLData3[Total Load],TBLData3[[Athlete ]],TBLData3[[#This Row],[Athlete ]],TBLData3[Date],"&lt;="&amp;TBLData3[[#This Row],[Date]],TBLData3[Date],"&gt;"&amp;TBLData3[[#This Row],[Date]]-28)</f>
        <v>0</v>
      </c>
      <c r="H215" s="30">
        <f>SUMIFS(TBLData3[Total Load],TBLData3[[Athlete ]],TBLData3[[#This Row],[Athlete ]],TBLData3[Date],"&lt;="&amp;TBLData3[[#This Row],[Date]],TBLData3[Date],"&gt;"&amp;TBLData3[[#This Row],[Date]]-7)</f>
        <v>0</v>
      </c>
      <c r="I215" s="31">
        <f>IFERROR(SUMIFS(TBLData3[Total Load],TBLData3[[Athlete ]],TBLData3[[#This Row],[Athlete ]],TBLData3[Date],"&lt;="&amp;TBLData3[[#This Row],[Date]]-7,TBLData3[Date],"&gt;"&amp;TBLData3[[#This Row],[Date]]-14),"")</f>
        <v>0</v>
      </c>
      <c r="J215" s="31">
        <f>IFERROR(SUMIFS(TBLData3[Total Load],TBLData3[[Athlete ]],TBLData3[[#This Row],[Athlete ]],TBLData3[Date],"&lt;="&amp;TBLData3[[#This Row],[Date]]-14,TBLData3[Date],"&gt;"&amp;TBLData3[[#This Row],[Date]]-21),"")</f>
        <v>0</v>
      </c>
      <c r="K215" s="31">
        <f>IFERROR(SUMIFS(TBLData3[Total Load],TBLData3[[Athlete ]],TBLData3[[#This Row],[Athlete ]],TBLData3[Date],"&lt;="&amp;TBLData3[[#This Row],[Date]]-21,TBLData3[Date],"&gt;"&amp;TBLData3[[#This Row],[Date]]-28),"")</f>
        <v>0</v>
      </c>
      <c r="L215" s="31">
        <f>IFERROR(SUMIFS(TBLData3[Total Load],TBLData3[[Athlete ]],TBLData3[[#This Row],[Athlete ]],TBLData3[Date],"&lt;="&amp;TBLData3[[#This Row],[Date]]-28,TBLData3[Date],"&gt;"&amp;TBLData3[[#This Row],[Date]]-35),"")</f>
        <v>0</v>
      </c>
      <c r="M215" s="31">
        <f>IFERROR(AVERAGE(TBLData3[[#This Row],[Week -1 TL]:[Week -4 TL]]),"")</f>
        <v>0</v>
      </c>
      <c r="N215" s="93" t="str">
        <f>IFERROR(TBLData3[[#This Row],[7 Day Rolling Average]]/TBLData3[[#This Row],[28 Day Rolling Average]],"")</f>
        <v/>
      </c>
      <c r="O215" s="94" t="str">
        <f>IFERROR(TBLData3[[#This Row],[Week 0 TL]]/TBLData3[[#This Row],[Week -1 TL]],"")</f>
        <v/>
      </c>
      <c r="P215" s="26">
        <f t="shared" si="11"/>
        <v>0</v>
      </c>
      <c r="Q215" s="27">
        <f t="shared" si="12"/>
        <v>0</v>
      </c>
      <c r="R215" s="94" t="str">
        <f>IFERROR(TBLData3[[#This Row],[7 Day EWMA]]/TBLData3[[#This Row],[28 Day EWMA]],"")</f>
        <v/>
      </c>
      <c r="S215" s="94">
        <f>AVERAGEIFS(TBLData3[Total Load],TBLData3[[Athlete ]],TBLData3[[#This Row],[Athlete ]],TBLData3[Date],"&lt;="&amp;TBLData3[[#This Row],[Date]],TBLData3[Date],"&gt;"&amp;TBLData3[[#This Row],[Date]]-7)</f>
        <v>0</v>
      </c>
      <c r="T215" s="94">
        <f t="array" ref="T215">IFERROR(_xlfn.STDEV.S(IF(TBLData3[[Athlete ]]=TBLData3[[#This Row],[Athlete ]],IF(TBLData3[Date]&lt;=TBLData3[[#This Row],[Date]],IF(TBLData3[Date]&gt;TBLData3[[#This Row],[Date]]-7,TBLData3[Total Load])))),"")</f>
        <v>0</v>
      </c>
      <c r="U215" s="95" t="str">
        <f>IFERROR(TBLData3[[#This Row],[7 Day avg Load]]/TBLData3[[#This Row],[7 Day SD]],"")</f>
        <v/>
      </c>
      <c r="V215" s="95" t="str">
        <f>IFERROR(TBLData3[[#This Row],[7 Day Rolling Average]]*TBLData3[[#This Row],[Monotony]],"")</f>
        <v/>
      </c>
    </row>
    <row r="216" spans="1:22" x14ac:dyDescent="0.25">
      <c r="A216" s="58" t="str">
        <f t="shared" si="13"/>
        <v>Week 2</v>
      </c>
      <c r="B216" s="63">
        <v>43019</v>
      </c>
      <c r="C216" s="63" t="str">
        <f t="shared" si="14"/>
        <v>Wed</v>
      </c>
      <c r="D216" s="68" t="s">
        <v>203</v>
      </c>
      <c r="E216" s="61">
        <f>tblTL[[#This Row],[Total]]</f>
        <v>0</v>
      </c>
      <c r="F216" s="71">
        <f>AVERAGEIFS(TBLData3[Total Load],TBLData3[[Athlete ]],TBLData3[[#This Row],[Athlete ]],TBLData3[Date],"&lt;="&amp;TBLData3[[#This Row],[Date]],TBLData3[Date],"&gt;"&amp;TBLData3[[#This Row],[Date]]-7)</f>
        <v>210.71428571428572</v>
      </c>
      <c r="G216" s="72">
        <f>AVERAGEIFS(TBLData3[Total Load],TBLData3[[Athlete ]],TBLData3[[#This Row],[Athlete ]],TBLData3[Date],"&lt;="&amp;TBLData3[[#This Row],[Date]],TBLData3[Date],"&gt;"&amp;TBLData3[[#This Row],[Date]]-28)</f>
        <v>199.5</v>
      </c>
      <c r="H216" s="30">
        <f>SUMIFS(TBLData3[Total Load],TBLData3[[Athlete ]],TBLData3[[#This Row],[Athlete ]],TBLData3[Date],"&lt;="&amp;TBLData3[[#This Row],[Date]],TBLData3[Date],"&gt;"&amp;TBLData3[[#This Row],[Date]]-7)</f>
        <v>1475</v>
      </c>
      <c r="I216" s="31">
        <f>IFERROR(SUMIFS(TBLData3[Total Load],TBLData3[[Athlete ]],TBLData3[[#This Row],[Athlete ]],TBLData3[Date],"&lt;="&amp;TBLData3[[#This Row],[Date]]-7,TBLData3[Date],"&gt;"&amp;TBLData3[[#This Row],[Date]]-14),"")</f>
        <v>520</v>
      </c>
      <c r="J216" s="31">
        <f>IFERROR(SUMIFS(TBLData3[Total Load],TBLData3[[Athlete ]],TBLData3[[#This Row],[Athlete ]],TBLData3[Date],"&lt;="&amp;TBLData3[[#This Row],[Date]]-14,TBLData3[Date],"&gt;"&amp;TBLData3[[#This Row],[Date]]-21),"")</f>
        <v>0</v>
      </c>
      <c r="K216" s="31">
        <f>IFERROR(SUMIFS(TBLData3[Total Load],TBLData3[[Athlete ]],TBLData3[[#This Row],[Athlete ]],TBLData3[Date],"&lt;="&amp;TBLData3[[#This Row],[Date]]-21,TBLData3[Date],"&gt;"&amp;TBLData3[[#This Row],[Date]]-28),"")</f>
        <v>0</v>
      </c>
      <c r="L216" s="31">
        <f>IFERROR(SUMIFS(TBLData3[Total Load],TBLData3[[Athlete ]],TBLData3[[#This Row],[Athlete ]],TBLData3[Date],"&lt;="&amp;TBLData3[[#This Row],[Date]]-28,TBLData3[Date],"&gt;"&amp;TBLData3[[#This Row],[Date]]-35),"")</f>
        <v>0</v>
      </c>
      <c r="M216" s="31">
        <f>IFERROR(AVERAGE(TBLData3[[#This Row],[Week -1 TL]:[Week -4 TL]]),"")</f>
        <v>130</v>
      </c>
      <c r="N216" s="93">
        <f>IFERROR(TBLData3[[#This Row],[7 Day Rolling Average]]/TBLData3[[#This Row],[28 Day Rolling Average]],"")</f>
        <v>1.0562119584675975</v>
      </c>
      <c r="O216" s="94">
        <f>IFERROR(TBLData3[[#This Row],[Week 0 TL]]/TBLData3[[#This Row],[Week -1 TL]],"")</f>
        <v>2.8365384615384617</v>
      </c>
      <c r="P216" s="26">
        <f t="shared" ref="P216:P279" si="15">E216*$AA$3+((1-$AA$3)*P194)</f>
        <v>152.29202270507812</v>
      </c>
      <c r="Q216" s="27">
        <f t="shared" ref="Q216:Q279" si="16">E216*$AA$4+((1-$AA$4)*Q194)</f>
        <v>96.436707290236427</v>
      </c>
      <c r="R216" s="94">
        <f>IFERROR(TBLData3[[#This Row],[7 Day EWMA]]/TBLData3[[#This Row],[28 Day EWMA]],"")</f>
        <v>1.57919144052419</v>
      </c>
      <c r="S216" s="94">
        <f>AVERAGEIFS(TBLData3[Total Load],TBLData3[[Athlete ]],TBLData3[[#This Row],[Athlete ]],TBLData3[Date],"&lt;="&amp;TBLData3[[#This Row],[Date]],TBLData3[Date],"&gt;"&amp;TBLData3[[#This Row],[Date]]-7)</f>
        <v>210.71428571428572</v>
      </c>
      <c r="T216" s="94">
        <f t="array" ref="T216">IFERROR(_xlfn.STDEV.S(IF(TBLData3[[Athlete ]]=TBLData3[[#This Row],[Athlete ]],IF(TBLData3[Date]&lt;=TBLData3[[#This Row],[Date]],IF(TBLData3[Date]&gt;TBLData3[[#This Row],[Date]]-7,TBLData3[Total Load])))),"")</f>
        <v>382.1041368901565</v>
      </c>
      <c r="U216" s="95">
        <f>IFERROR(TBLData3[[#This Row],[7 Day avg Load]]/TBLData3[[#This Row],[7 Day SD]],"")</f>
        <v>0.55145774507764556</v>
      </c>
      <c r="V216" s="95">
        <f>IFERROR(TBLData3[[#This Row],[7 Day Rolling Average]]*TBLData3[[#This Row],[Monotony]],"")</f>
        <v>116.20002485564675</v>
      </c>
    </row>
    <row r="217" spans="1:22" x14ac:dyDescent="0.25">
      <c r="A217" s="58" t="str">
        <f t="shared" si="13"/>
        <v>Week 2</v>
      </c>
      <c r="B217" s="63">
        <v>43019</v>
      </c>
      <c r="C217" s="63" t="str">
        <f t="shared" si="14"/>
        <v>Wed</v>
      </c>
      <c r="D217" s="68" t="s">
        <v>204</v>
      </c>
      <c r="E217" s="61">
        <f>tblTL[[#This Row],[Total]]</f>
        <v>0</v>
      </c>
      <c r="F217" s="71">
        <f>AVERAGEIFS(TBLData3[Total Load],TBLData3[[Athlete ]],TBLData3[[#This Row],[Athlete ]],TBLData3[Date],"&lt;="&amp;TBLData3[[#This Row],[Date]],TBLData3[Date],"&gt;"&amp;TBLData3[[#This Row],[Date]]-7)</f>
        <v>120</v>
      </c>
      <c r="G217" s="72">
        <f>AVERAGEIFS(TBLData3[Total Load],TBLData3[[Athlete ]],TBLData3[[#This Row],[Athlete ]],TBLData3[Date],"&lt;="&amp;TBLData3[[#This Row],[Date]],TBLData3[Date],"&gt;"&amp;TBLData3[[#This Row],[Date]]-28)</f>
        <v>129.5</v>
      </c>
      <c r="H217" s="30">
        <f>SUMIFS(TBLData3[Total Load],TBLData3[[Athlete ]],TBLData3[[#This Row],[Athlete ]],TBLData3[Date],"&lt;="&amp;TBLData3[[#This Row],[Date]],TBLData3[Date],"&gt;"&amp;TBLData3[[#This Row],[Date]]-7)</f>
        <v>840</v>
      </c>
      <c r="I217" s="31">
        <f>IFERROR(SUMIFS(TBLData3[Total Load],TBLData3[[Athlete ]],TBLData3[[#This Row],[Athlete ]],TBLData3[Date],"&lt;="&amp;TBLData3[[#This Row],[Date]]-7,TBLData3[Date],"&gt;"&amp;TBLData3[[#This Row],[Date]]-14),"")</f>
        <v>455</v>
      </c>
      <c r="J217" s="31">
        <f>IFERROR(SUMIFS(TBLData3[Total Load],TBLData3[[Athlete ]],TBLData3[[#This Row],[Athlete ]],TBLData3[Date],"&lt;="&amp;TBLData3[[#This Row],[Date]]-14,TBLData3[Date],"&gt;"&amp;TBLData3[[#This Row],[Date]]-21),"")</f>
        <v>0</v>
      </c>
      <c r="K217" s="31">
        <f>IFERROR(SUMIFS(TBLData3[Total Load],TBLData3[[Athlete ]],TBLData3[[#This Row],[Athlete ]],TBLData3[Date],"&lt;="&amp;TBLData3[[#This Row],[Date]]-21,TBLData3[Date],"&gt;"&amp;TBLData3[[#This Row],[Date]]-28),"")</f>
        <v>0</v>
      </c>
      <c r="L217" s="31">
        <f>IFERROR(SUMIFS(TBLData3[Total Load],TBLData3[[Athlete ]],TBLData3[[#This Row],[Athlete ]],TBLData3[Date],"&lt;="&amp;TBLData3[[#This Row],[Date]]-28,TBLData3[Date],"&gt;"&amp;TBLData3[[#This Row],[Date]]-35),"")</f>
        <v>0</v>
      </c>
      <c r="M217" s="31">
        <f>IFERROR(AVERAGE(TBLData3[[#This Row],[Week -1 TL]:[Week -4 TL]]),"")</f>
        <v>113.75</v>
      </c>
      <c r="N217" s="93">
        <f>IFERROR(TBLData3[[#This Row],[7 Day Rolling Average]]/TBLData3[[#This Row],[28 Day Rolling Average]],"")</f>
        <v>0.92664092664092668</v>
      </c>
      <c r="O217" s="94">
        <f>IFERROR(TBLData3[[#This Row],[Week 0 TL]]/TBLData3[[#This Row],[Week -1 TL]],"")</f>
        <v>1.8461538461538463</v>
      </c>
      <c r="P217" s="26">
        <f t="shared" si="15"/>
        <v>108.82558822631836</v>
      </c>
      <c r="Q217" s="27">
        <f t="shared" si="16"/>
        <v>63.549881187417029</v>
      </c>
      <c r="R217" s="94">
        <f>IFERROR(TBLData3[[#This Row],[7 Day EWMA]]/TBLData3[[#This Row],[28 Day EWMA]],"")</f>
        <v>1.7124436142591246</v>
      </c>
      <c r="S217" s="94">
        <f>AVERAGEIFS(TBLData3[Total Load],TBLData3[[Athlete ]],TBLData3[[#This Row],[Athlete ]],TBLData3[Date],"&lt;="&amp;TBLData3[[#This Row],[Date]],TBLData3[Date],"&gt;"&amp;TBLData3[[#This Row],[Date]]-7)</f>
        <v>120</v>
      </c>
      <c r="T217" s="94">
        <f t="array" ref="T217">IFERROR(_xlfn.STDEV.S(IF(TBLData3[[Athlete ]]=TBLData3[[#This Row],[Athlete ]],IF(TBLData3[Date]&lt;=TBLData3[[#This Row],[Date]],IF(TBLData3[Date]&gt;TBLData3[[#This Row],[Date]]-7,TBLData3[Total Load])))),"")</f>
        <v>204.93901531919198</v>
      </c>
      <c r="U217" s="95">
        <f>IFERROR(TBLData3[[#This Row],[7 Day avg Load]]/TBLData3[[#This Row],[7 Day SD]],"")</f>
        <v>0.58554004376911983</v>
      </c>
      <c r="V217" s="95">
        <f>IFERROR(TBLData3[[#This Row],[7 Day Rolling Average]]*TBLData3[[#This Row],[Monotony]],"")</f>
        <v>70.26480525229438</v>
      </c>
    </row>
    <row r="218" spans="1:22" x14ac:dyDescent="0.25">
      <c r="A218" s="58" t="str">
        <f t="shared" si="13"/>
        <v>Week 2</v>
      </c>
      <c r="B218" s="63">
        <v>43019</v>
      </c>
      <c r="C218" s="63" t="str">
        <f t="shared" si="14"/>
        <v>Wed</v>
      </c>
      <c r="D218" s="74" t="s">
        <v>205</v>
      </c>
      <c r="E218" s="61">
        <f>tblTL[[#This Row],[Total]]</f>
        <v>0</v>
      </c>
      <c r="F218" s="71">
        <f>AVERAGEIFS(TBLData3[Total Load],TBLData3[[Athlete ]],TBLData3[[#This Row],[Athlete ]],TBLData3[Date],"&lt;="&amp;TBLData3[[#This Row],[Date]],TBLData3[Date],"&gt;"&amp;TBLData3[[#This Row],[Date]]-7)</f>
        <v>51.428571428571431</v>
      </c>
      <c r="G218" s="72">
        <f>AVERAGEIFS(TBLData3[Total Load],TBLData3[[Athlete ]],TBLData3[[#This Row],[Athlete ]],TBLData3[Date],"&lt;="&amp;TBLData3[[#This Row],[Date]],TBLData3[Date],"&gt;"&amp;TBLData3[[#This Row],[Date]]-28)</f>
        <v>36</v>
      </c>
      <c r="H218" s="30">
        <f>SUMIFS(TBLData3[Total Load],TBLData3[[Athlete ]],TBLData3[[#This Row],[Athlete ]],TBLData3[Date],"&lt;="&amp;TBLData3[[#This Row],[Date]],TBLData3[Date],"&gt;"&amp;TBLData3[[#This Row],[Date]]-7)</f>
        <v>360</v>
      </c>
      <c r="I218" s="31">
        <f>IFERROR(SUMIFS(TBLData3[Total Load],TBLData3[[Athlete ]],TBLData3[[#This Row],[Athlete ]],TBLData3[Date],"&lt;="&amp;TBLData3[[#This Row],[Date]]-7,TBLData3[Date],"&gt;"&amp;TBLData3[[#This Row],[Date]]-14),"")</f>
        <v>0</v>
      </c>
      <c r="J218" s="31">
        <f>IFERROR(SUMIFS(TBLData3[Total Load],TBLData3[[Athlete ]],TBLData3[[#This Row],[Athlete ]],TBLData3[Date],"&lt;="&amp;TBLData3[[#This Row],[Date]]-14,TBLData3[Date],"&gt;"&amp;TBLData3[[#This Row],[Date]]-21),"")</f>
        <v>0</v>
      </c>
      <c r="K218" s="31">
        <f>IFERROR(SUMIFS(TBLData3[Total Load],TBLData3[[Athlete ]],TBLData3[[#This Row],[Athlete ]],TBLData3[Date],"&lt;="&amp;TBLData3[[#This Row],[Date]]-21,TBLData3[Date],"&gt;"&amp;TBLData3[[#This Row],[Date]]-28),"")</f>
        <v>0</v>
      </c>
      <c r="L218" s="31">
        <f>IFERROR(SUMIFS(TBLData3[Total Load],TBLData3[[Athlete ]],TBLData3[[#This Row],[Athlete ]],TBLData3[Date],"&lt;="&amp;TBLData3[[#This Row],[Date]]-28,TBLData3[Date],"&gt;"&amp;TBLData3[[#This Row],[Date]]-35),"")</f>
        <v>0</v>
      </c>
      <c r="M218" s="31">
        <f>IFERROR(AVERAGE(TBLData3[[#This Row],[Week -1 TL]:[Week -4 TL]]),"")</f>
        <v>0</v>
      </c>
      <c r="N218" s="93">
        <f>IFERROR(TBLData3[[#This Row],[7 Day Rolling Average]]/TBLData3[[#This Row],[28 Day Rolling Average]],"")</f>
        <v>1.4285714285714286</v>
      </c>
      <c r="O218" s="94" t="str">
        <f>IFERROR(TBLData3[[#This Row],[Week 0 TL]]/TBLData3[[#This Row],[Week -1 TL]],"")</f>
        <v/>
      </c>
      <c r="P218" s="26">
        <f t="shared" si="15"/>
        <v>67.5</v>
      </c>
      <c r="Q218" s="27">
        <f t="shared" si="16"/>
        <v>23.115338882282995</v>
      </c>
      <c r="R218" s="94">
        <f>IFERROR(TBLData3[[#This Row],[7 Day EWMA]]/TBLData3[[#This Row],[28 Day EWMA]],"")</f>
        <v>2.9201388888888893</v>
      </c>
      <c r="S218" s="94">
        <f>AVERAGEIFS(TBLData3[Total Load],TBLData3[[Athlete ]],TBLData3[[#This Row],[Athlete ]],TBLData3[Date],"&lt;="&amp;TBLData3[[#This Row],[Date]],TBLData3[Date],"&gt;"&amp;TBLData3[[#This Row],[Date]]-7)</f>
        <v>51.428571428571431</v>
      </c>
      <c r="T218" s="94">
        <f t="array" ref="T218">IFERROR(_xlfn.STDEV.S(IF(TBLData3[[Athlete ]]=TBLData3[[#This Row],[Athlete ]],IF(TBLData3[Date]&lt;=TBLData3[[#This Row],[Date]],IF(TBLData3[Date]&gt;TBLData3[[#This Row],[Date]]-7,TBLData3[Total Load])))),"")</f>
        <v>136.0672102833218</v>
      </c>
      <c r="U218" s="95">
        <f>IFERROR(TBLData3[[#This Row],[7 Day avg Load]]/TBLData3[[#This Row],[7 Day SD]],"")</f>
        <v>0.37796447300922725</v>
      </c>
      <c r="V218" s="95">
        <f>IFERROR(TBLData3[[#This Row],[7 Day Rolling Average]]*TBLData3[[#This Row],[Monotony]],"")</f>
        <v>19.438172897617402</v>
      </c>
    </row>
    <row r="219" spans="1:22" x14ac:dyDescent="0.25">
      <c r="A219" s="58" t="str">
        <f t="shared" si="13"/>
        <v>Week 2</v>
      </c>
      <c r="B219" s="63">
        <v>43019</v>
      </c>
      <c r="C219" s="63" t="str">
        <f t="shared" si="14"/>
        <v>Wed</v>
      </c>
      <c r="D219" s="74" t="s">
        <v>206</v>
      </c>
      <c r="E219" s="61">
        <f>tblTL[[#This Row],[Total]]</f>
        <v>0</v>
      </c>
      <c r="F219" s="71">
        <f>AVERAGEIFS(TBLData3[Total Load],TBLData3[[Athlete ]],TBLData3[[#This Row],[Athlete ]],TBLData3[Date],"&lt;="&amp;TBLData3[[#This Row],[Date]],TBLData3[Date],"&gt;"&amp;TBLData3[[#This Row],[Date]]-7)</f>
        <v>240</v>
      </c>
      <c r="G219" s="72">
        <f>AVERAGEIFS(TBLData3[Total Load],TBLData3[[Athlete ]],TBLData3[[#This Row],[Athlete ]],TBLData3[Date],"&lt;="&amp;TBLData3[[#This Row],[Date]],TBLData3[Date],"&gt;"&amp;TBLData3[[#This Row],[Date]]-28)</f>
        <v>168</v>
      </c>
      <c r="H219" s="30">
        <f>SUMIFS(TBLData3[Total Load],TBLData3[[Athlete ]],TBLData3[[#This Row],[Athlete ]],TBLData3[Date],"&lt;="&amp;TBLData3[[#This Row],[Date]],TBLData3[Date],"&gt;"&amp;TBLData3[[#This Row],[Date]]-7)</f>
        <v>1680</v>
      </c>
      <c r="I219" s="31">
        <f>IFERROR(SUMIFS(TBLData3[Total Load],TBLData3[[Athlete ]],TBLData3[[#This Row],[Athlete ]],TBLData3[Date],"&lt;="&amp;TBLData3[[#This Row],[Date]]-7,TBLData3[Date],"&gt;"&amp;TBLData3[[#This Row],[Date]]-14),"")</f>
        <v>0</v>
      </c>
      <c r="J219" s="31">
        <f>IFERROR(SUMIFS(TBLData3[Total Load],TBLData3[[Athlete ]],TBLData3[[#This Row],[Athlete ]],TBLData3[Date],"&lt;="&amp;TBLData3[[#This Row],[Date]]-14,TBLData3[Date],"&gt;"&amp;TBLData3[[#This Row],[Date]]-21),"")</f>
        <v>0</v>
      </c>
      <c r="K219" s="31">
        <f>IFERROR(SUMIFS(TBLData3[Total Load],TBLData3[[Athlete ]],TBLData3[[#This Row],[Athlete ]],TBLData3[Date],"&lt;="&amp;TBLData3[[#This Row],[Date]]-21,TBLData3[Date],"&gt;"&amp;TBLData3[[#This Row],[Date]]-28),"")</f>
        <v>0</v>
      </c>
      <c r="L219" s="31">
        <f>IFERROR(SUMIFS(TBLData3[Total Load],TBLData3[[Athlete ]],TBLData3[[#This Row],[Athlete ]],TBLData3[Date],"&lt;="&amp;TBLData3[[#This Row],[Date]]-28,TBLData3[Date],"&gt;"&amp;TBLData3[[#This Row],[Date]]-35),"")</f>
        <v>0</v>
      </c>
      <c r="M219" s="31">
        <f>IFERROR(AVERAGE(TBLData3[[#This Row],[Week -1 TL]:[Week -4 TL]]),"")</f>
        <v>0</v>
      </c>
      <c r="N219" s="93">
        <f>IFERROR(TBLData3[[#This Row],[7 Day Rolling Average]]/TBLData3[[#This Row],[28 Day Rolling Average]],"")</f>
        <v>1.4285714285714286</v>
      </c>
      <c r="O219" s="94" t="str">
        <f>IFERROR(TBLData3[[#This Row],[Week 0 TL]]/TBLData3[[#This Row],[Week -1 TL]],"")</f>
        <v/>
      </c>
      <c r="P219" s="26">
        <f t="shared" si="15"/>
        <v>186.295166015625</v>
      </c>
      <c r="Q219" s="27">
        <f t="shared" si="16"/>
        <v>90.510009933544268</v>
      </c>
      <c r="R219" s="94">
        <f>IFERROR(TBLData3[[#This Row],[7 Day EWMA]]/TBLData3[[#This Row],[28 Day EWMA]],"")</f>
        <v>2.0582824612704127</v>
      </c>
      <c r="S219" s="94">
        <f>AVERAGEIFS(TBLData3[Total Load],TBLData3[[Athlete ]],TBLData3[[#This Row],[Athlete ]],TBLData3[Date],"&lt;="&amp;TBLData3[[#This Row],[Date]],TBLData3[Date],"&gt;"&amp;TBLData3[[#This Row],[Date]]-7)</f>
        <v>240</v>
      </c>
      <c r="T219" s="94">
        <f t="array" ref="T219">IFERROR(_xlfn.STDEV.S(IF(TBLData3[[Athlete ]]=TBLData3[[#This Row],[Athlete ]],IF(TBLData3[Date]&lt;=TBLData3[[#This Row],[Date]],IF(TBLData3[Date]&gt;TBLData3[[#This Row],[Date]]-7,TBLData3[Total Load])))),"")</f>
        <v>411.33927602406266</v>
      </c>
      <c r="U219" s="95">
        <f>IFERROR(TBLData3[[#This Row],[7 Day avg Load]]/TBLData3[[#This Row],[7 Day SD]],"")</f>
        <v>0.58345996599157823</v>
      </c>
      <c r="V219" s="95">
        <f>IFERROR(TBLData3[[#This Row],[7 Day Rolling Average]]*TBLData3[[#This Row],[Monotony]],"")</f>
        <v>140.03039183797878</v>
      </c>
    </row>
    <row r="220" spans="1:22" x14ac:dyDescent="0.25">
      <c r="A220" s="58" t="str">
        <f t="shared" si="13"/>
        <v>Week 2</v>
      </c>
      <c r="B220" s="63">
        <v>43019</v>
      </c>
      <c r="C220" s="63" t="str">
        <f t="shared" si="14"/>
        <v>Wed</v>
      </c>
      <c r="D220" s="74" t="s">
        <v>207</v>
      </c>
      <c r="E220" s="61">
        <f>tblTL[[#This Row],[Total]]</f>
        <v>0</v>
      </c>
      <c r="F220" s="71">
        <f>AVERAGEIFS(TBLData3[Total Load],TBLData3[[Athlete ]],TBLData3[[#This Row],[Athlete ]],TBLData3[Date],"&lt;="&amp;TBLData3[[#This Row],[Date]],TBLData3[Date],"&gt;"&amp;TBLData3[[#This Row],[Date]]-7)</f>
        <v>151.42857142857142</v>
      </c>
      <c r="G220" s="72">
        <f>AVERAGEIFS(TBLData3[Total Load],TBLData3[[Athlete ]],TBLData3[[#This Row],[Athlete ]],TBLData3[Date],"&lt;="&amp;TBLData3[[#This Row],[Date]],TBLData3[Date],"&gt;"&amp;TBLData3[[#This Row],[Date]]-28)</f>
        <v>106</v>
      </c>
      <c r="H220" s="30">
        <f>SUMIFS(TBLData3[Total Load],TBLData3[[Athlete ]],TBLData3[[#This Row],[Athlete ]],TBLData3[Date],"&lt;="&amp;TBLData3[[#This Row],[Date]],TBLData3[Date],"&gt;"&amp;TBLData3[[#This Row],[Date]]-7)</f>
        <v>1060</v>
      </c>
      <c r="I220" s="31">
        <f>IFERROR(SUMIFS(TBLData3[Total Load],TBLData3[[Athlete ]],TBLData3[[#This Row],[Athlete ]],TBLData3[Date],"&lt;="&amp;TBLData3[[#This Row],[Date]]-7,TBLData3[Date],"&gt;"&amp;TBLData3[[#This Row],[Date]]-14),"")</f>
        <v>0</v>
      </c>
      <c r="J220" s="31">
        <f>IFERROR(SUMIFS(TBLData3[Total Load],TBLData3[[Athlete ]],TBLData3[[#This Row],[Athlete ]],TBLData3[Date],"&lt;="&amp;TBLData3[[#This Row],[Date]]-14,TBLData3[Date],"&gt;"&amp;TBLData3[[#This Row],[Date]]-21),"")</f>
        <v>0</v>
      </c>
      <c r="K220" s="31">
        <f>IFERROR(SUMIFS(TBLData3[Total Load],TBLData3[[Athlete ]],TBLData3[[#This Row],[Athlete ]],TBLData3[Date],"&lt;="&amp;TBLData3[[#This Row],[Date]]-21,TBLData3[Date],"&gt;"&amp;TBLData3[[#This Row],[Date]]-28),"")</f>
        <v>0</v>
      </c>
      <c r="L220" s="31">
        <f>IFERROR(SUMIFS(TBLData3[Total Load],TBLData3[[Athlete ]],TBLData3[[#This Row],[Athlete ]],TBLData3[Date],"&lt;="&amp;TBLData3[[#This Row],[Date]]-28,TBLData3[Date],"&gt;"&amp;TBLData3[[#This Row],[Date]]-35),"")</f>
        <v>0</v>
      </c>
      <c r="M220" s="31">
        <f>IFERROR(AVERAGE(TBLData3[[#This Row],[Week -1 TL]:[Week -4 TL]]),"")</f>
        <v>0</v>
      </c>
      <c r="N220" s="93">
        <f>IFERROR(TBLData3[[#This Row],[7 Day Rolling Average]]/TBLData3[[#This Row],[28 Day Rolling Average]],"")</f>
        <v>1.4285714285714284</v>
      </c>
      <c r="O220" s="94" t="str">
        <f>IFERROR(TBLData3[[#This Row],[Week 0 TL]]/TBLData3[[#This Row],[Week -1 TL]],"")</f>
        <v/>
      </c>
      <c r="P220" s="26">
        <f t="shared" si="15"/>
        <v>107.2265625</v>
      </c>
      <c r="Q220" s="27">
        <f t="shared" si="16"/>
        <v>55.715824741221901</v>
      </c>
      <c r="R220" s="94">
        <f>IFERROR(TBLData3[[#This Row],[7 Day EWMA]]/TBLData3[[#This Row],[28 Day EWMA]],"")</f>
        <v>1.9245261646583394</v>
      </c>
      <c r="S220" s="94">
        <f>AVERAGEIFS(TBLData3[Total Load],TBLData3[[Athlete ]],TBLData3[[#This Row],[Athlete ]],TBLData3[Date],"&lt;="&amp;TBLData3[[#This Row],[Date]],TBLData3[Date],"&gt;"&amp;TBLData3[[#This Row],[Date]]-7)</f>
        <v>151.42857142857142</v>
      </c>
      <c r="T220" s="94">
        <f t="array" ref="T220">IFERROR(_xlfn.STDEV.S(IF(TBLData3[[Athlete ]]=TBLData3[[#This Row],[Athlete ]],IF(TBLData3[Date]&lt;=TBLData3[[#This Row],[Date]],IF(TBLData3[Date]&gt;TBLData3[[#This Row],[Date]]-7,TBLData3[Total Load])))),"")</f>
        <v>266.29736332582365</v>
      </c>
      <c r="U220" s="95">
        <f>IFERROR(TBLData3[[#This Row],[7 Day avg Load]]/TBLData3[[#This Row],[7 Day SD]],"")</f>
        <v>0.5686446517432977</v>
      </c>
      <c r="V220" s="95">
        <f>IFERROR(TBLData3[[#This Row],[7 Day Rolling Average]]*TBLData3[[#This Row],[Monotony]],"")</f>
        <v>86.109047263985076</v>
      </c>
    </row>
    <row r="221" spans="1:22" x14ac:dyDescent="0.25">
      <c r="A221" s="58" t="str">
        <f t="shared" si="13"/>
        <v>Week 2</v>
      </c>
      <c r="B221" s="63">
        <v>43019</v>
      </c>
      <c r="C221" s="63" t="str">
        <f t="shared" si="14"/>
        <v>Wed</v>
      </c>
      <c r="D221" s="73" t="s">
        <v>208</v>
      </c>
      <c r="E221" s="61">
        <f>tblTL[[#This Row],[Total]]</f>
        <v>600</v>
      </c>
      <c r="F221" s="71">
        <f>AVERAGEIFS(TBLData3[Total Load],TBLData3[[Athlete ]],TBLData3[[#This Row],[Athlete ]],TBLData3[Date],"&lt;="&amp;TBLData3[[#This Row],[Date]],TBLData3[Date],"&gt;"&amp;TBLData3[[#This Row],[Date]]-7)</f>
        <v>306.05714285714288</v>
      </c>
      <c r="G221" s="72">
        <f>AVERAGEIFS(TBLData3[Total Load],TBLData3[[Athlete ]],TBLData3[[#This Row],[Athlete ]],TBLData3[Date],"&lt;="&amp;TBLData3[[#This Row],[Date]],TBLData3[Date],"&gt;"&amp;TBLData3[[#This Row],[Date]]-28)</f>
        <v>214.24</v>
      </c>
      <c r="H221" s="30">
        <f>SUMIFS(TBLData3[Total Load],TBLData3[[Athlete ]],TBLData3[[#This Row],[Athlete ]],TBLData3[Date],"&lt;="&amp;TBLData3[[#This Row],[Date]],TBLData3[Date],"&gt;"&amp;TBLData3[[#This Row],[Date]]-7)</f>
        <v>2142.4</v>
      </c>
      <c r="I221" s="31">
        <f>IFERROR(SUMIFS(TBLData3[Total Load],TBLData3[[Athlete ]],TBLData3[[#This Row],[Athlete ]],TBLData3[Date],"&lt;="&amp;TBLData3[[#This Row],[Date]]-7,TBLData3[Date],"&gt;"&amp;TBLData3[[#This Row],[Date]]-14),"")</f>
        <v>0</v>
      </c>
      <c r="J221" s="31">
        <f>IFERROR(SUMIFS(TBLData3[Total Load],TBLData3[[Athlete ]],TBLData3[[#This Row],[Athlete ]],TBLData3[Date],"&lt;="&amp;TBLData3[[#This Row],[Date]]-14,TBLData3[Date],"&gt;"&amp;TBLData3[[#This Row],[Date]]-21),"")</f>
        <v>0</v>
      </c>
      <c r="K221" s="31">
        <f>IFERROR(SUMIFS(TBLData3[Total Load],TBLData3[[Athlete ]],TBLData3[[#This Row],[Athlete ]],TBLData3[Date],"&lt;="&amp;TBLData3[[#This Row],[Date]]-21,TBLData3[Date],"&gt;"&amp;TBLData3[[#This Row],[Date]]-28),"")</f>
        <v>0</v>
      </c>
      <c r="L221" s="31">
        <f>IFERROR(SUMIFS(TBLData3[Total Load],TBLData3[[Athlete ]],TBLData3[[#This Row],[Athlete ]],TBLData3[Date],"&lt;="&amp;TBLData3[[#This Row],[Date]]-28,TBLData3[Date],"&gt;"&amp;TBLData3[[#This Row],[Date]]-35),"")</f>
        <v>0</v>
      </c>
      <c r="M221" s="31">
        <f>IFERROR(AVERAGE(TBLData3[[#This Row],[Week -1 TL]:[Week -4 TL]]),"")</f>
        <v>0</v>
      </c>
      <c r="N221" s="93">
        <f>IFERROR(TBLData3[[#This Row],[7 Day Rolling Average]]/TBLData3[[#This Row],[28 Day Rolling Average]],"")</f>
        <v>1.4285714285714286</v>
      </c>
      <c r="O221" s="94" t="str">
        <f>IFERROR(TBLData3[[#This Row],[Week 0 TL]]/TBLData3[[#This Row],[Week -1 TL]],"")</f>
        <v/>
      </c>
      <c r="P221" s="26">
        <f t="shared" si="15"/>
        <v>278.69077148437498</v>
      </c>
      <c r="Q221" s="27">
        <f t="shared" si="16"/>
        <v>118.76388685513791</v>
      </c>
      <c r="R221" s="94">
        <f>IFERROR(TBLData3[[#This Row],[7 Day EWMA]]/TBLData3[[#This Row],[28 Day EWMA]],"")</f>
        <v>2.3465952392102798</v>
      </c>
      <c r="S221" s="94">
        <f>AVERAGEIFS(TBLData3[Total Load],TBLData3[[Athlete ]],TBLData3[[#This Row],[Athlete ]],TBLData3[Date],"&lt;="&amp;TBLData3[[#This Row],[Date]],TBLData3[Date],"&gt;"&amp;TBLData3[[#This Row],[Date]]-7)</f>
        <v>306.05714285714288</v>
      </c>
      <c r="T221" s="94">
        <f t="array" ref="T221">IFERROR(_xlfn.STDEV.S(IF(TBLData3[[Athlete ]]=TBLData3[[#This Row],[Athlete ]],IF(TBLData3[Date]&lt;=TBLData3[[#This Row],[Date]],IF(TBLData3[Date]&gt;TBLData3[[#This Row],[Date]]-7,TBLData3[Total Load])))),"")</f>
        <v>435.98259467224477</v>
      </c>
      <c r="U221" s="95">
        <f>IFERROR(TBLData3[[#This Row],[7 Day avg Load]]/TBLData3[[#This Row],[7 Day SD]],"")</f>
        <v>0.70199394791717562</v>
      </c>
      <c r="V221" s="95">
        <f>IFERROR(TBLData3[[#This Row],[7 Day Rolling Average]]*TBLData3[[#This Row],[Monotony]],"")</f>
        <v>214.85026200253674</v>
      </c>
    </row>
    <row r="222" spans="1:22" x14ac:dyDescent="0.25">
      <c r="A222" s="58" t="str">
        <f t="shared" si="13"/>
        <v>Week 2</v>
      </c>
      <c r="B222" s="59">
        <v>43020</v>
      </c>
      <c r="C222" s="59" t="str">
        <f t="shared" si="14"/>
        <v>Thu</v>
      </c>
      <c r="D222" s="68" t="s">
        <v>215</v>
      </c>
      <c r="E222" s="61">
        <f>tblTL[[#This Row],[Total]]</f>
        <v>1120</v>
      </c>
      <c r="F222" s="71">
        <f>AVERAGEIFS(TBLData3[Total Load],TBLData3[[Athlete ]],TBLData3[[#This Row],[Athlete ]],TBLData3[Date],"&lt;="&amp;TBLData3[[#This Row],[Date]],TBLData3[Date],"&gt;"&amp;TBLData3[[#This Row],[Date]]-7)</f>
        <v>288.57142857142856</v>
      </c>
      <c r="G222" s="72">
        <f>AVERAGEIFS(TBLData3[Total Load],TBLData3[[Athlete ]],TBLData3[[#This Row],[Athlete ]],TBLData3[Date],"&lt;="&amp;TBLData3[[#This Row],[Date]],TBLData3[Date],"&gt;"&amp;TBLData3[[#This Row],[Date]]-28)</f>
        <v>285.45454545454544</v>
      </c>
      <c r="H222" s="30">
        <f>SUMIFS(TBLData3[Total Load],TBLData3[[Athlete ]],TBLData3[[#This Row],[Athlete ]],TBLData3[Date],"&lt;="&amp;TBLData3[[#This Row],[Date]],TBLData3[Date],"&gt;"&amp;TBLData3[[#This Row],[Date]]-7)</f>
        <v>2020</v>
      </c>
      <c r="I222" s="31">
        <f>IFERROR(SUMIFS(TBLData3[Total Load],TBLData3[[Athlete ]],TBLData3[[#This Row],[Athlete ]],TBLData3[Date],"&lt;="&amp;TBLData3[[#This Row],[Date]]-7,TBLData3[Date],"&gt;"&amp;TBLData3[[#This Row],[Date]]-14),"")</f>
        <v>1120</v>
      </c>
      <c r="J222" s="31">
        <f>IFERROR(SUMIFS(TBLData3[Total Load],TBLData3[[Athlete ]],TBLData3[[#This Row],[Athlete ]],TBLData3[Date],"&lt;="&amp;TBLData3[[#This Row],[Date]]-14,TBLData3[Date],"&gt;"&amp;TBLData3[[#This Row],[Date]]-21),"")</f>
        <v>0</v>
      </c>
      <c r="K222" s="31">
        <f>IFERROR(SUMIFS(TBLData3[Total Load],TBLData3[[Athlete ]],TBLData3[[#This Row],[Athlete ]],TBLData3[Date],"&lt;="&amp;TBLData3[[#This Row],[Date]]-21,TBLData3[Date],"&gt;"&amp;TBLData3[[#This Row],[Date]]-28),"")</f>
        <v>0</v>
      </c>
      <c r="L222" s="31">
        <f>IFERROR(SUMIFS(TBLData3[Total Load],TBLData3[[Athlete ]],TBLData3[[#This Row],[Athlete ]],TBLData3[Date],"&lt;="&amp;TBLData3[[#This Row],[Date]]-28,TBLData3[Date],"&gt;"&amp;TBLData3[[#This Row],[Date]]-35),"")</f>
        <v>0</v>
      </c>
      <c r="M222" s="31">
        <f>IFERROR(AVERAGE(TBLData3[[#This Row],[Week -1 TL]:[Week -4 TL]]),"")</f>
        <v>280</v>
      </c>
      <c r="N222" s="93">
        <f>IFERROR(TBLData3[[#This Row],[7 Day Rolling Average]]/TBLData3[[#This Row],[28 Day Rolling Average]],"")</f>
        <v>1.0109190172884441</v>
      </c>
      <c r="O222" s="93">
        <f>IFERROR(TBLData3[[#This Row],[Week 0 TL]]/TBLData3[[#This Row],[Week -1 TL]],"")</f>
        <v>1.8035714285714286</v>
      </c>
      <c r="P222" s="26">
        <f t="shared" si="15"/>
        <v>472.06298828125</v>
      </c>
      <c r="Q222" s="27">
        <f t="shared" si="16"/>
        <v>180.54055749305508</v>
      </c>
      <c r="R222" s="94">
        <f>IFERROR(TBLData3[[#This Row],[7 Day EWMA]]/TBLData3[[#This Row],[28 Day EWMA]],"")</f>
        <v>2.6147198991529037</v>
      </c>
      <c r="S222" s="94">
        <f>AVERAGEIFS(TBLData3[Total Load],TBLData3[[Athlete ]],TBLData3[[#This Row],[Athlete ]],TBLData3[Date],"&lt;="&amp;TBLData3[[#This Row],[Date]],TBLData3[Date],"&gt;"&amp;TBLData3[[#This Row],[Date]]-7)</f>
        <v>288.57142857142856</v>
      </c>
      <c r="T222" s="94">
        <f t="array" ref="T222">IFERROR(_xlfn.STDEV.S(IF(TBLData3[[Athlete ]]=TBLData3[[#This Row],[Athlete ]],IF(TBLData3[Date]&lt;=TBLData3[[#This Row],[Date]],IF(TBLData3[Date]&gt;TBLData3[[#This Row],[Date]]-7,TBLData3[Total Load])))),"")</f>
        <v>432.33584828728431</v>
      </c>
      <c r="U222" s="95">
        <f>IFERROR(TBLData3[[#This Row],[7 Day avg Load]]/TBLData3[[#This Row],[7 Day SD]],"")</f>
        <v>0.6674705086673145</v>
      </c>
      <c r="V222" s="95">
        <f>IFERROR(TBLData3[[#This Row],[7 Day Rolling Average]]*TBLData3[[#This Row],[Monotony]],"")</f>
        <v>192.61291821542503</v>
      </c>
    </row>
    <row r="223" spans="1:22" x14ac:dyDescent="0.25">
      <c r="A223" s="58" t="str">
        <f t="shared" si="13"/>
        <v>Week 2</v>
      </c>
      <c r="B223" s="63">
        <v>43020</v>
      </c>
      <c r="C223" s="63" t="str">
        <f t="shared" si="14"/>
        <v>Thu</v>
      </c>
      <c r="D223" s="74" t="s">
        <v>190</v>
      </c>
      <c r="E223" s="61">
        <f>tblTL[[#This Row],[Total]]</f>
        <v>1000</v>
      </c>
      <c r="F223" s="71">
        <f>AVERAGEIFS(TBLData3[Total Load],TBLData3[[Athlete ]],TBLData3[[#This Row],[Athlete ]],TBLData3[Date],"&lt;="&amp;TBLData3[[#This Row],[Date]],TBLData3[Date],"&gt;"&amp;TBLData3[[#This Row],[Date]]-7)</f>
        <v>282.14285714285717</v>
      </c>
      <c r="G223" s="72">
        <f>AVERAGEIFS(TBLData3[Total Load],TBLData3[[Athlete ]],TBLData3[[#This Row],[Athlete ]],TBLData3[Date],"&lt;="&amp;TBLData3[[#This Row],[Date]],TBLData3[Date],"&gt;"&amp;TBLData3[[#This Row],[Date]]-28)</f>
        <v>310.90909090909093</v>
      </c>
      <c r="H223" s="30">
        <f>SUMIFS(TBLData3[Total Load],TBLData3[[Athlete ]],TBLData3[[#This Row],[Athlete ]],TBLData3[Date],"&lt;="&amp;TBLData3[[#This Row],[Date]],TBLData3[Date],"&gt;"&amp;TBLData3[[#This Row],[Date]]-7)</f>
        <v>1975</v>
      </c>
      <c r="I223" s="31">
        <f>IFERROR(SUMIFS(TBLData3[Total Load],TBLData3[[Athlete ]],TBLData3[[#This Row],[Athlete ]],TBLData3[Date],"&lt;="&amp;TBLData3[[#This Row],[Date]]-7,TBLData3[Date],"&gt;"&amp;TBLData3[[#This Row],[Date]]-14),"")</f>
        <v>1445</v>
      </c>
      <c r="J223" s="31">
        <f>IFERROR(SUMIFS(TBLData3[Total Load],TBLData3[[Athlete ]],TBLData3[[#This Row],[Athlete ]],TBLData3[Date],"&lt;="&amp;TBLData3[[#This Row],[Date]]-14,TBLData3[Date],"&gt;"&amp;TBLData3[[#This Row],[Date]]-21),"")</f>
        <v>0</v>
      </c>
      <c r="K223" s="31">
        <f>IFERROR(SUMIFS(TBLData3[Total Load],TBLData3[[Athlete ]],TBLData3[[#This Row],[Athlete ]],TBLData3[Date],"&lt;="&amp;TBLData3[[#This Row],[Date]]-21,TBLData3[Date],"&gt;"&amp;TBLData3[[#This Row],[Date]]-28),"")</f>
        <v>0</v>
      </c>
      <c r="L223" s="31">
        <f>IFERROR(SUMIFS(TBLData3[Total Load],TBLData3[[Athlete ]],TBLData3[[#This Row],[Athlete ]],TBLData3[Date],"&lt;="&amp;TBLData3[[#This Row],[Date]]-28,TBLData3[Date],"&gt;"&amp;TBLData3[[#This Row],[Date]]-35),"")</f>
        <v>0</v>
      </c>
      <c r="M223" s="31">
        <f>IFERROR(AVERAGE(TBLData3[[#This Row],[Week -1 TL]:[Week -4 TL]]),"")</f>
        <v>361.25</v>
      </c>
      <c r="N223" s="93">
        <f>IFERROR(TBLData3[[#This Row],[7 Day Rolling Average]]/TBLData3[[#This Row],[28 Day Rolling Average]],"")</f>
        <v>0.90747702589807855</v>
      </c>
      <c r="O223" s="94">
        <f>IFERROR(TBLData3[[#This Row],[Week 0 TL]]/TBLData3[[#This Row],[Week -1 TL]],"")</f>
        <v>1.3667820069204153</v>
      </c>
      <c r="P223" s="26">
        <f t="shared" si="15"/>
        <v>461.35013103485107</v>
      </c>
      <c r="Q223" s="27">
        <f t="shared" si="16"/>
        <v>188.52790330148548</v>
      </c>
      <c r="R223" s="94">
        <f>IFERROR(TBLData3[[#This Row],[7 Day EWMA]]/TBLData3[[#This Row],[28 Day EWMA]],"")</f>
        <v>2.4471185588749713</v>
      </c>
      <c r="S223" s="94">
        <f>AVERAGEIFS(TBLData3[Total Load],TBLData3[[Athlete ]],TBLData3[[#This Row],[Athlete ]],TBLData3[Date],"&lt;="&amp;TBLData3[[#This Row],[Date]],TBLData3[Date],"&gt;"&amp;TBLData3[[#This Row],[Date]]-7)</f>
        <v>282.14285714285717</v>
      </c>
      <c r="T223" s="94">
        <f t="array" ref="T223">IFERROR(_xlfn.STDEV.S(IF(TBLData3[[Athlete ]]=TBLData3[[#This Row],[Athlete ]],IF(TBLData3[Date]&lt;=TBLData3[[#This Row],[Date]],IF(TBLData3[Date]&gt;TBLData3[[#This Row],[Date]]-7,TBLData3[Total Load])))),"")</f>
        <v>405.87207696162454</v>
      </c>
      <c r="U223" s="95">
        <f>IFERROR(TBLData3[[#This Row],[7 Day avg Load]]/TBLData3[[#This Row],[7 Day SD]],"")</f>
        <v>0.69515217517546535</v>
      </c>
      <c r="V223" s="95">
        <f>IFERROR(TBLData3[[#This Row],[7 Day Rolling Average]]*TBLData3[[#This Row],[Monotony]],"")</f>
        <v>196.13222085307774</v>
      </c>
    </row>
    <row r="224" spans="1:22" x14ac:dyDescent="0.25">
      <c r="A224" s="58" t="str">
        <f t="shared" si="13"/>
        <v>Week 2</v>
      </c>
      <c r="B224" s="63">
        <v>43020</v>
      </c>
      <c r="C224" s="63" t="str">
        <f t="shared" si="14"/>
        <v>Thu</v>
      </c>
      <c r="D224" s="68" t="s">
        <v>191</v>
      </c>
      <c r="E224" s="61">
        <f>tblTL[[#This Row],[Total]]</f>
        <v>0</v>
      </c>
      <c r="F224" s="71">
        <f>AVERAGEIFS(TBLData3[Total Load],TBLData3[[Athlete ]],TBLData3[[#This Row],[Athlete ]],TBLData3[Date],"&lt;="&amp;TBLData3[[#This Row],[Date]],TBLData3[Date],"&gt;"&amp;TBLData3[[#This Row],[Date]]-7)</f>
        <v>85.714285714285708</v>
      </c>
      <c r="G224" s="72">
        <f>AVERAGEIFS(TBLData3[Total Load],TBLData3[[Athlete ]],TBLData3[[#This Row],[Athlete ]],TBLData3[Date],"&lt;="&amp;TBLData3[[#This Row],[Date]],TBLData3[Date],"&gt;"&amp;TBLData3[[#This Row],[Date]]-28)</f>
        <v>54.545454545454547</v>
      </c>
      <c r="H224" s="30">
        <f>SUMIFS(TBLData3[Total Load],TBLData3[[Athlete ]],TBLData3[[#This Row],[Athlete ]],TBLData3[Date],"&lt;="&amp;TBLData3[[#This Row],[Date]],TBLData3[Date],"&gt;"&amp;TBLData3[[#This Row],[Date]]-7)</f>
        <v>600</v>
      </c>
      <c r="I224" s="31">
        <f>IFERROR(SUMIFS(TBLData3[Total Load],TBLData3[[Athlete ]],TBLData3[[#This Row],[Athlete ]],TBLData3[Date],"&lt;="&amp;TBLData3[[#This Row],[Date]]-7,TBLData3[Date],"&gt;"&amp;TBLData3[[#This Row],[Date]]-14),"")</f>
        <v>0</v>
      </c>
      <c r="J224" s="31">
        <f>IFERROR(SUMIFS(TBLData3[Total Load],TBLData3[[Athlete ]],TBLData3[[#This Row],[Athlete ]],TBLData3[Date],"&lt;="&amp;TBLData3[[#This Row],[Date]]-14,TBLData3[Date],"&gt;"&amp;TBLData3[[#This Row],[Date]]-21),"")</f>
        <v>0</v>
      </c>
      <c r="K224" s="31">
        <f>IFERROR(SUMIFS(TBLData3[Total Load],TBLData3[[Athlete ]],TBLData3[[#This Row],[Athlete ]],TBLData3[Date],"&lt;="&amp;TBLData3[[#This Row],[Date]]-21,TBLData3[Date],"&gt;"&amp;TBLData3[[#This Row],[Date]]-28),"")</f>
        <v>0</v>
      </c>
      <c r="L224" s="31">
        <f>IFERROR(SUMIFS(TBLData3[Total Load],TBLData3[[Athlete ]],TBLData3[[#This Row],[Athlete ]],TBLData3[Date],"&lt;="&amp;TBLData3[[#This Row],[Date]]-28,TBLData3[Date],"&gt;"&amp;TBLData3[[#This Row],[Date]]-35),"")</f>
        <v>0</v>
      </c>
      <c r="M224" s="31">
        <f>IFERROR(AVERAGE(TBLData3[[#This Row],[Week -1 TL]:[Week -4 TL]]),"")</f>
        <v>0</v>
      </c>
      <c r="N224" s="93">
        <f>IFERROR(TBLData3[[#This Row],[7 Day Rolling Average]]/TBLData3[[#This Row],[28 Day Rolling Average]],"")</f>
        <v>1.5714285714285712</v>
      </c>
      <c r="O224" s="94" t="str">
        <f>IFERROR(TBLData3[[#This Row],[Week 0 TL]]/TBLData3[[#This Row],[Week -1 TL]],"")</f>
        <v/>
      </c>
      <c r="P224" s="26">
        <f t="shared" si="15"/>
        <v>112.5</v>
      </c>
      <c r="Q224" s="27">
        <f t="shared" si="16"/>
        <v>38.525564803804997</v>
      </c>
      <c r="R224" s="94">
        <f>IFERROR(TBLData3[[#This Row],[7 Day EWMA]]/TBLData3[[#This Row],[28 Day EWMA]],"")</f>
        <v>2.9201388888888888</v>
      </c>
      <c r="S224" s="94">
        <f>AVERAGEIFS(TBLData3[Total Load],TBLData3[[Athlete ]],TBLData3[[#This Row],[Athlete ]],TBLData3[Date],"&lt;="&amp;TBLData3[[#This Row],[Date]],TBLData3[Date],"&gt;"&amp;TBLData3[[#This Row],[Date]]-7)</f>
        <v>85.714285714285708</v>
      </c>
      <c r="T224" s="94">
        <f t="array" ref="T224">IFERROR(_xlfn.STDEV.S(IF(TBLData3[[Athlete ]]=TBLData3[[#This Row],[Athlete ]],IF(TBLData3[Date]&lt;=TBLData3[[#This Row],[Date]],IF(TBLData3[Date]&gt;TBLData3[[#This Row],[Date]]-7,TBLData3[Total Load])))),"")</f>
        <v>226.77868380553633</v>
      </c>
      <c r="U224" s="95">
        <f>IFERROR(TBLData3[[#This Row],[7 Day avg Load]]/TBLData3[[#This Row],[7 Day SD]],"")</f>
        <v>0.3779644730092272</v>
      </c>
      <c r="V224" s="95">
        <f>IFERROR(TBLData3[[#This Row],[7 Day Rolling Average]]*TBLData3[[#This Row],[Monotony]],"")</f>
        <v>32.396954829362329</v>
      </c>
    </row>
    <row r="225" spans="1:22" x14ac:dyDescent="0.25">
      <c r="A225" s="58" t="str">
        <f t="shared" si="13"/>
        <v>Week 2</v>
      </c>
      <c r="B225" s="63">
        <v>43020</v>
      </c>
      <c r="C225" s="63" t="str">
        <f t="shared" si="14"/>
        <v>Thu</v>
      </c>
      <c r="D225" s="68" t="s">
        <v>192</v>
      </c>
      <c r="E225" s="61">
        <f>tblTL[[#This Row],[Total]]</f>
        <v>1120</v>
      </c>
      <c r="F225" s="71">
        <f>AVERAGEIFS(TBLData3[Total Load],TBLData3[[Athlete ]],TBLData3[[#This Row],[Athlete ]],TBLData3[Date],"&lt;="&amp;TBLData3[[#This Row],[Date]],TBLData3[Date],"&gt;"&amp;TBLData3[[#This Row],[Date]]-7)</f>
        <v>211.42857142857142</v>
      </c>
      <c r="G225" s="72">
        <f>AVERAGEIFS(TBLData3[Total Load],TBLData3[[Athlete ]],TBLData3[[#This Row],[Athlete ]],TBLData3[Date],"&lt;="&amp;TBLData3[[#This Row],[Date]],TBLData3[Date],"&gt;"&amp;TBLData3[[#This Row],[Date]]-28)</f>
        <v>271.81818181818181</v>
      </c>
      <c r="H225" s="30">
        <f>SUMIFS(TBLData3[Total Load],TBLData3[[Athlete ]],TBLData3[[#This Row],[Athlete ]],TBLData3[Date],"&lt;="&amp;TBLData3[[#This Row],[Date]],TBLData3[Date],"&gt;"&amp;TBLData3[[#This Row],[Date]]-7)</f>
        <v>1480</v>
      </c>
      <c r="I225" s="31">
        <f>IFERROR(SUMIFS(TBLData3[Total Load],TBLData3[[Athlete ]],TBLData3[[#This Row],[Athlete ]],TBLData3[Date],"&lt;="&amp;TBLData3[[#This Row],[Date]]-7,TBLData3[Date],"&gt;"&amp;TBLData3[[#This Row],[Date]]-14),"")</f>
        <v>1510</v>
      </c>
      <c r="J225" s="31">
        <f>IFERROR(SUMIFS(TBLData3[Total Load],TBLData3[[Athlete ]],TBLData3[[#This Row],[Athlete ]],TBLData3[Date],"&lt;="&amp;TBLData3[[#This Row],[Date]]-14,TBLData3[Date],"&gt;"&amp;TBLData3[[#This Row],[Date]]-21),"")</f>
        <v>0</v>
      </c>
      <c r="K225" s="31">
        <f>IFERROR(SUMIFS(TBLData3[Total Load],TBLData3[[Athlete ]],TBLData3[[#This Row],[Athlete ]],TBLData3[Date],"&lt;="&amp;TBLData3[[#This Row],[Date]]-21,TBLData3[Date],"&gt;"&amp;TBLData3[[#This Row],[Date]]-28),"")</f>
        <v>0</v>
      </c>
      <c r="L225" s="31">
        <f>IFERROR(SUMIFS(TBLData3[Total Load],TBLData3[[Athlete ]],TBLData3[[#This Row],[Athlete ]],TBLData3[Date],"&lt;="&amp;TBLData3[[#This Row],[Date]]-28,TBLData3[Date],"&gt;"&amp;TBLData3[[#This Row],[Date]]-35),"")</f>
        <v>0</v>
      </c>
      <c r="M225" s="31">
        <f>IFERROR(AVERAGE(TBLData3[[#This Row],[Week -1 TL]:[Week -4 TL]]),"")</f>
        <v>377.5</v>
      </c>
      <c r="N225" s="93">
        <f>IFERROR(TBLData3[[#This Row],[7 Day Rolling Average]]/TBLData3[[#This Row],[28 Day Rolling Average]],"")</f>
        <v>0.7778308647873865</v>
      </c>
      <c r="O225" s="94">
        <f>IFERROR(TBLData3[[#This Row],[Week 0 TL]]/TBLData3[[#This Row],[Week -1 TL]],"")</f>
        <v>0.98013245033112584</v>
      </c>
      <c r="P225" s="26">
        <f t="shared" si="15"/>
        <v>375.32124519348145</v>
      </c>
      <c r="Q225" s="27">
        <f t="shared" si="16"/>
        <v>159.73987267124019</v>
      </c>
      <c r="R225" s="94">
        <f>IFERROR(TBLData3[[#This Row],[7 Day EWMA]]/TBLData3[[#This Row],[28 Day EWMA]],"")</f>
        <v>2.349577716052949</v>
      </c>
      <c r="S225" s="94">
        <f>AVERAGEIFS(TBLData3[Total Load],TBLData3[[Athlete ]],TBLData3[[#This Row],[Athlete ]],TBLData3[Date],"&lt;="&amp;TBLData3[[#This Row],[Date]],TBLData3[Date],"&gt;"&amp;TBLData3[[#This Row],[Date]]-7)</f>
        <v>211.42857142857142</v>
      </c>
      <c r="T225" s="94">
        <f t="array" ref="T225">IFERROR(_xlfn.STDEV.S(IF(TBLData3[[Athlete ]]=TBLData3[[#This Row],[Athlete ]],IF(TBLData3[Date]&lt;=TBLData3[[#This Row],[Date]],IF(TBLData3[Date]&gt;TBLData3[[#This Row],[Date]]-7,TBLData3[Total Load])))),"")</f>
        <v>422.50950961402714</v>
      </c>
      <c r="U225" s="95">
        <f>IFERROR(TBLData3[[#This Row],[7 Day avg Load]]/TBLData3[[#This Row],[7 Day SD]],"")</f>
        <v>0.50041139102813714</v>
      </c>
      <c r="V225" s="95">
        <f>IFERROR(TBLData3[[#This Row],[7 Day Rolling Average]]*TBLData3[[#This Row],[Monotony]],"")</f>
        <v>105.80126553166328</v>
      </c>
    </row>
    <row r="226" spans="1:22" x14ac:dyDescent="0.25">
      <c r="A226" s="58" t="str">
        <f t="shared" si="13"/>
        <v>Week 2</v>
      </c>
      <c r="B226" s="63">
        <v>43020</v>
      </c>
      <c r="C226" s="63" t="str">
        <f t="shared" si="14"/>
        <v>Thu</v>
      </c>
      <c r="D226" s="73" t="s">
        <v>193</v>
      </c>
      <c r="E226" s="61">
        <f>tblTL[[#This Row],[Total]]</f>
        <v>480</v>
      </c>
      <c r="F226" s="71">
        <f>AVERAGEIFS(TBLData3[Total Load],TBLData3[[Athlete ]],TBLData3[[#This Row],[Athlete ]],TBLData3[Date],"&lt;="&amp;TBLData3[[#This Row],[Date]],TBLData3[Date],"&gt;"&amp;TBLData3[[#This Row],[Date]]-7)</f>
        <v>205.71428571428572</v>
      </c>
      <c r="G226" s="72">
        <f>AVERAGEIFS(TBLData3[Total Load],TBLData3[[Athlete ]],TBLData3[[#This Row],[Athlete ]],TBLData3[Date],"&lt;="&amp;TBLData3[[#This Row],[Date]],TBLData3[Date],"&gt;"&amp;TBLData3[[#This Row],[Date]]-28)</f>
        <v>209.54545454545453</v>
      </c>
      <c r="H226" s="30">
        <f>SUMIFS(TBLData3[Total Load],TBLData3[[Athlete ]],TBLData3[[#This Row],[Athlete ]],TBLData3[Date],"&lt;="&amp;TBLData3[[#This Row],[Date]],TBLData3[Date],"&gt;"&amp;TBLData3[[#This Row],[Date]]-7)</f>
        <v>1440</v>
      </c>
      <c r="I226" s="31">
        <f>IFERROR(SUMIFS(TBLData3[Total Load],TBLData3[[Athlete ]],TBLData3[[#This Row],[Athlete ]],TBLData3[Date],"&lt;="&amp;TBLData3[[#This Row],[Date]]-7,TBLData3[Date],"&gt;"&amp;TBLData3[[#This Row],[Date]]-14),"")</f>
        <v>865</v>
      </c>
      <c r="J226" s="31">
        <f>IFERROR(SUMIFS(TBLData3[Total Load],TBLData3[[Athlete ]],TBLData3[[#This Row],[Athlete ]],TBLData3[Date],"&lt;="&amp;TBLData3[[#This Row],[Date]]-14,TBLData3[Date],"&gt;"&amp;TBLData3[[#This Row],[Date]]-21),"")</f>
        <v>0</v>
      </c>
      <c r="K226" s="31">
        <f>IFERROR(SUMIFS(TBLData3[Total Load],TBLData3[[Athlete ]],TBLData3[[#This Row],[Athlete ]],TBLData3[Date],"&lt;="&amp;TBLData3[[#This Row],[Date]]-21,TBLData3[Date],"&gt;"&amp;TBLData3[[#This Row],[Date]]-28),"")</f>
        <v>0</v>
      </c>
      <c r="L226" s="31">
        <f>IFERROR(SUMIFS(TBLData3[Total Load],TBLData3[[Athlete ]],TBLData3[[#This Row],[Athlete ]],TBLData3[Date],"&lt;="&amp;TBLData3[[#This Row],[Date]]-28,TBLData3[Date],"&gt;"&amp;TBLData3[[#This Row],[Date]]-35),"")</f>
        <v>0</v>
      </c>
      <c r="M226" s="31">
        <f>IFERROR(AVERAGE(TBLData3[[#This Row],[Week -1 TL]:[Week -4 TL]]),"")</f>
        <v>216.25</v>
      </c>
      <c r="N226" s="93">
        <f>IFERROR(TBLData3[[#This Row],[7 Day Rolling Average]]/TBLData3[[#This Row],[28 Day Rolling Average]],"")</f>
        <v>0.98171676479702519</v>
      </c>
      <c r="O226" s="94">
        <f>IFERROR(TBLData3[[#This Row],[Week 0 TL]]/TBLData3[[#This Row],[Week -1 TL]],"")</f>
        <v>1.6647398843930636</v>
      </c>
      <c r="P226" s="26">
        <f t="shared" si="15"/>
        <v>306.36996746063232</v>
      </c>
      <c r="Q226" s="27">
        <f t="shared" si="16"/>
        <v>127.1809362523434</v>
      </c>
      <c r="R226" s="94">
        <f>IFERROR(TBLData3[[#This Row],[7 Day EWMA]]/TBLData3[[#This Row],[28 Day EWMA]],"")</f>
        <v>2.4089299582820711</v>
      </c>
      <c r="S226" s="94">
        <f>AVERAGEIFS(TBLData3[Total Load],TBLData3[[Athlete ]],TBLData3[[#This Row],[Athlete ]],TBLData3[Date],"&lt;="&amp;TBLData3[[#This Row],[Date]],TBLData3[Date],"&gt;"&amp;TBLData3[[#This Row],[Date]]-7)</f>
        <v>205.71428571428572</v>
      </c>
      <c r="T226" s="94">
        <f t="array" ref="T226">IFERROR(_xlfn.STDEV.S(IF(TBLData3[[Athlete ]]=TBLData3[[#This Row],[Athlete ]],IF(TBLData3[Date]&lt;=TBLData3[[#This Row],[Date]],IF(TBLData3[Date]&gt;TBLData3[[#This Row],[Date]]-7,TBLData3[Total Load])))),"")</f>
        <v>265.76036466819397</v>
      </c>
      <c r="U226" s="95">
        <f>IFERROR(TBLData3[[#This Row],[7 Day avg Load]]/TBLData3[[#This Row],[7 Day SD]],"")</f>
        <v>0.77405931456755517</v>
      </c>
      <c r="V226" s="95">
        <f>IFERROR(TBLData3[[#This Row],[7 Day Rolling Average]]*TBLData3[[#This Row],[Monotony]],"")</f>
        <v>159.23505899675422</v>
      </c>
    </row>
    <row r="227" spans="1:22" x14ac:dyDescent="0.25">
      <c r="A227" s="58" t="str">
        <f t="shared" si="13"/>
        <v>Week 2</v>
      </c>
      <c r="B227" s="63">
        <v>43020</v>
      </c>
      <c r="C227" s="63" t="str">
        <f t="shared" si="14"/>
        <v>Thu</v>
      </c>
      <c r="D227" s="73" t="s">
        <v>194</v>
      </c>
      <c r="E227" s="61">
        <f>tblTL[[#This Row],[Total]]</f>
        <v>1040</v>
      </c>
      <c r="F227" s="71">
        <f>AVERAGEIFS(TBLData3[Total Load],TBLData3[[Athlete ]],TBLData3[[#This Row],[Athlete ]],TBLData3[Date],"&lt;="&amp;TBLData3[[#This Row],[Date]],TBLData3[Date],"&gt;"&amp;TBLData3[[#This Row],[Date]]-7)</f>
        <v>234.28571428571428</v>
      </c>
      <c r="G227" s="72">
        <f>AVERAGEIFS(TBLData3[Total Load],TBLData3[[Athlete ]],TBLData3[[#This Row],[Athlete ]],TBLData3[Date],"&lt;="&amp;TBLData3[[#This Row],[Date]],TBLData3[Date],"&gt;"&amp;TBLData3[[#This Row],[Date]]-28)</f>
        <v>296.81818181818181</v>
      </c>
      <c r="H227" s="30">
        <f>SUMIFS(TBLData3[Total Load],TBLData3[[Athlete ]],TBLData3[[#This Row],[Athlete ]],TBLData3[Date],"&lt;="&amp;TBLData3[[#This Row],[Date]],TBLData3[Date],"&gt;"&amp;TBLData3[[#This Row],[Date]]-7)</f>
        <v>1640</v>
      </c>
      <c r="I227" s="31">
        <f>IFERROR(SUMIFS(TBLData3[Total Load],TBLData3[[Athlete ]],TBLData3[[#This Row],[Athlete ]],TBLData3[Date],"&lt;="&amp;TBLData3[[#This Row],[Date]]-7,TBLData3[Date],"&gt;"&amp;TBLData3[[#This Row],[Date]]-14),"")</f>
        <v>1625</v>
      </c>
      <c r="J227" s="31">
        <f>IFERROR(SUMIFS(TBLData3[Total Load],TBLData3[[Athlete ]],TBLData3[[#This Row],[Athlete ]],TBLData3[Date],"&lt;="&amp;TBLData3[[#This Row],[Date]]-14,TBLData3[Date],"&gt;"&amp;TBLData3[[#This Row],[Date]]-21),"")</f>
        <v>0</v>
      </c>
      <c r="K227" s="31">
        <f>IFERROR(SUMIFS(TBLData3[Total Load],TBLData3[[Athlete ]],TBLData3[[#This Row],[Athlete ]],TBLData3[Date],"&lt;="&amp;TBLData3[[#This Row],[Date]]-21,TBLData3[Date],"&gt;"&amp;TBLData3[[#This Row],[Date]]-28),"")</f>
        <v>0</v>
      </c>
      <c r="L227" s="31">
        <f>IFERROR(SUMIFS(TBLData3[Total Load],TBLData3[[Athlete ]],TBLData3[[#This Row],[Athlete ]],TBLData3[Date],"&lt;="&amp;TBLData3[[#This Row],[Date]]-28,TBLData3[Date],"&gt;"&amp;TBLData3[[#This Row],[Date]]-35),"")</f>
        <v>0</v>
      </c>
      <c r="M227" s="31">
        <f>IFERROR(AVERAGE(TBLData3[[#This Row],[Week -1 TL]:[Week -4 TL]]),"")</f>
        <v>406.25</v>
      </c>
      <c r="N227" s="93">
        <f>IFERROR(TBLData3[[#This Row],[7 Day Rolling Average]]/TBLData3[[#This Row],[28 Day Rolling Average]],"")</f>
        <v>0.78932399912491791</v>
      </c>
      <c r="O227" s="94">
        <f>IFERROR(TBLData3[[#This Row],[Week 0 TL]]/TBLData3[[#This Row],[Week -1 TL]],"")</f>
        <v>1.0092307692307692</v>
      </c>
      <c r="P227" s="26">
        <f t="shared" si="15"/>
        <v>418.18694591522217</v>
      </c>
      <c r="Q227" s="27">
        <f t="shared" si="16"/>
        <v>174.95036284675018</v>
      </c>
      <c r="R227" s="94">
        <f>IFERROR(TBLData3[[#This Row],[7 Day EWMA]]/TBLData3[[#This Row],[28 Day EWMA]],"")</f>
        <v>2.3903176827448931</v>
      </c>
      <c r="S227" s="94">
        <f>AVERAGEIFS(TBLData3[Total Load],TBLData3[[Athlete ]],TBLData3[[#This Row],[Athlete ]],TBLData3[Date],"&lt;="&amp;TBLData3[[#This Row],[Date]],TBLData3[Date],"&gt;"&amp;TBLData3[[#This Row],[Date]]-7)</f>
        <v>234.28571428571428</v>
      </c>
      <c r="T227" s="94">
        <f t="array" ref="T227">IFERROR(_xlfn.STDEV.S(IF(TBLData3[[Athlete ]]=TBLData3[[#This Row],[Athlete ]],IF(TBLData3[Date]&lt;=TBLData3[[#This Row],[Date]],IF(TBLData3[Date]&gt;TBLData3[[#This Row],[Date]]-7,TBLData3[Total Load])))),"")</f>
        <v>419.79586876072455</v>
      </c>
      <c r="U227" s="95">
        <f>IFERROR(TBLData3[[#This Row],[7 Day avg Load]]/TBLData3[[#This Row],[7 Day SD]],"")</f>
        <v>0.55809437805414075</v>
      </c>
      <c r="V227" s="95">
        <f>IFERROR(TBLData3[[#This Row],[7 Day Rolling Average]]*TBLData3[[#This Row],[Monotony]],"")</f>
        <v>130.75354000125583</v>
      </c>
    </row>
    <row r="228" spans="1:22" x14ac:dyDescent="0.25">
      <c r="A228" s="58" t="str">
        <f t="shared" si="13"/>
        <v>Week 2</v>
      </c>
      <c r="B228" s="63">
        <v>43020</v>
      </c>
      <c r="C228" s="63" t="str">
        <f t="shared" si="14"/>
        <v>Thu</v>
      </c>
      <c r="D228" s="73" t="s">
        <v>213</v>
      </c>
      <c r="E228" s="61">
        <f>tblTL[[#This Row],[Total]]</f>
        <v>0</v>
      </c>
      <c r="F228" s="71">
        <f>AVERAGEIFS(TBLData3[Total Load],TBLData3[[Athlete ]],TBLData3[[#This Row],[Athlete ]],TBLData3[Date],"&lt;="&amp;TBLData3[[#This Row],[Date]],TBLData3[Date],"&gt;"&amp;TBLData3[[#This Row],[Date]]-7)</f>
        <v>96.428571428571431</v>
      </c>
      <c r="G228" s="72">
        <f>AVERAGEIFS(TBLData3[Total Load],TBLData3[[Athlete ]],TBLData3[[#This Row],[Athlete ]],TBLData3[Date],"&lt;="&amp;TBLData3[[#This Row],[Date]],TBLData3[Date],"&gt;"&amp;TBLData3[[#This Row],[Date]]-28)</f>
        <v>61.363636363636367</v>
      </c>
      <c r="H228" s="30">
        <f>SUMIFS(TBLData3[Total Load],TBLData3[[Athlete ]],TBLData3[[#This Row],[Athlete ]],TBLData3[Date],"&lt;="&amp;TBLData3[[#This Row],[Date]],TBLData3[Date],"&gt;"&amp;TBLData3[[#This Row],[Date]]-7)</f>
        <v>675</v>
      </c>
      <c r="I228" s="31">
        <f>IFERROR(SUMIFS(TBLData3[Total Load],TBLData3[[Athlete ]],TBLData3[[#This Row],[Athlete ]],TBLData3[Date],"&lt;="&amp;TBLData3[[#This Row],[Date]]-7,TBLData3[Date],"&gt;"&amp;TBLData3[[#This Row],[Date]]-14),"")</f>
        <v>0</v>
      </c>
      <c r="J228" s="31">
        <f>IFERROR(SUMIFS(TBLData3[Total Load],TBLData3[[Athlete ]],TBLData3[[#This Row],[Athlete ]],TBLData3[Date],"&lt;="&amp;TBLData3[[#This Row],[Date]]-14,TBLData3[Date],"&gt;"&amp;TBLData3[[#This Row],[Date]]-21),"")</f>
        <v>0</v>
      </c>
      <c r="K228" s="31">
        <f>IFERROR(SUMIFS(TBLData3[Total Load],TBLData3[[Athlete ]],TBLData3[[#This Row],[Athlete ]],TBLData3[Date],"&lt;="&amp;TBLData3[[#This Row],[Date]]-21,TBLData3[Date],"&gt;"&amp;TBLData3[[#This Row],[Date]]-28),"")</f>
        <v>0</v>
      </c>
      <c r="L228" s="31">
        <f>IFERROR(SUMIFS(TBLData3[Total Load],TBLData3[[Athlete ]],TBLData3[[#This Row],[Athlete ]],TBLData3[Date],"&lt;="&amp;TBLData3[[#This Row],[Date]]-28,TBLData3[Date],"&gt;"&amp;TBLData3[[#This Row],[Date]]-35),"")</f>
        <v>0</v>
      </c>
      <c r="M228" s="31">
        <f>IFERROR(AVERAGE(TBLData3[[#This Row],[Week -1 TL]:[Week -4 TL]]),"")</f>
        <v>0</v>
      </c>
      <c r="N228" s="93">
        <f>IFERROR(TBLData3[[#This Row],[7 Day Rolling Average]]/TBLData3[[#This Row],[28 Day Rolling Average]],"")</f>
        <v>1.5714285714285714</v>
      </c>
      <c r="O228" s="94" t="str">
        <f>IFERROR(TBLData3[[#This Row],[Week 0 TL]]/TBLData3[[#This Row],[Week -1 TL]],"")</f>
        <v/>
      </c>
      <c r="P228" s="26">
        <f t="shared" si="15"/>
        <v>126.5625</v>
      </c>
      <c r="Q228" s="27">
        <f t="shared" si="16"/>
        <v>43.341260404280618</v>
      </c>
      <c r="R228" s="94">
        <f>IFERROR(TBLData3[[#This Row],[7 Day EWMA]]/TBLData3[[#This Row],[28 Day EWMA]],"")</f>
        <v>2.9201388888888888</v>
      </c>
      <c r="S228" s="94">
        <f>AVERAGEIFS(TBLData3[Total Load],TBLData3[[Athlete ]],TBLData3[[#This Row],[Athlete ]],TBLData3[Date],"&lt;="&amp;TBLData3[[#This Row],[Date]],TBLData3[Date],"&gt;"&amp;TBLData3[[#This Row],[Date]]-7)</f>
        <v>96.428571428571431</v>
      </c>
      <c r="T228" s="94">
        <f t="array" ref="T228">IFERROR(_xlfn.STDEV.S(IF(TBLData3[[Athlete ]]=TBLData3[[#This Row],[Athlete ]],IF(TBLData3[Date]&lt;=TBLData3[[#This Row],[Date]],IF(TBLData3[Date]&gt;TBLData3[[#This Row],[Date]]-7,TBLData3[Total Load])))),"")</f>
        <v>255.12601928122837</v>
      </c>
      <c r="U228" s="95">
        <f>IFERROR(TBLData3[[#This Row],[7 Day avg Load]]/TBLData3[[#This Row],[7 Day SD]],"")</f>
        <v>0.37796447300922725</v>
      </c>
      <c r="V228" s="95">
        <f>IFERROR(TBLData3[[#This Row],[7 Day Rolling Average]]*TBLData3[[#This Row],[Monotony]],"")</f>
        <v>36.446574183032631</v>
      </c>
    </row>
    <row r="229" spans="1:22" x14ac:dyDescent="0.25">
      <c r="A229" s="58" t="str">
        <f t="shared" si="13"/>
        <v>Week 2</v>
      </c>
      <c r="B229" s="63">
        <v>43020</v>
      </c>
      <c r="C229" s="63" t="str">
        <f t="shared" si="14"/>
        <v>Thu</v>
      </c>
      <c r="D229" s="73" t="s">
        <v>214</v>
      </c>
      <c r="E229" s="61">
        <f>tblTL[[#This Row],[Total]]</f>
        <v>1120</v>
      </c>
      <c r="F229" s="71">
        <f>AVERAGEIFS(TBLData3[Total Load],TBLData3[[Athlete ]],TBLData3[[#This Row],[Athlete ]],TBLData3[Date],"&lt;="&amp;TBLData3[[#This Row],[Date]],TBLData3[Date],"&gt;"&amp;TBLData3[[#This Row],[Date]]-7)</f>
        <v>245.71428571428572</v>
      </c>
      <c r="G229" s="72">
        <f>AVERAGEIFS(TBLData3[Total Load],TBLData3[[Athlete ]],TBLData3[[#This Row],[Athlete ]],TBLData3[Date],"&lt;="&amp;TBLData3[[#This Row],[Date]],TBLData3[Date],"&gt;"&amp;TBLData3[[#This Row],[Date]]-28)</f>
        <v>252.72727272727272</v>
      </c>
      <c r="H229" s="30">
        <f>SUMIFS(TBLData3[Total Load],TBLData3[[Athlete ]],TBLData3[[#This Row],[Athlete ]],TBLData3[Date],"&lt;="&amp;TBLData3[[#This Row],[Date]],TBLData3[Date],"&gt;"&amp;TBLData3[[#This Row],[Date]]-7)</f>
        <v>1720</v>
      </c>
      <c r="I229" s="31">
        <f>IFERROR(SUMIFS(TBLData3[Total Load],TBLData3[[Athlete ]],TBLData3[[#This Row],[Athlete ]],TBLData3[Date],"&lt;="&amp;TBLData3[[#This Row],[Date]]-7,TBLData3[Date],"&gt;"&amp;TBLData3[[#This Row],[Date]]-14),"")</f>
        <v>1060</v>
      </c>
      <c r="J229" s="31">
        <f>IFERROR(SUMIFS(TBLData3[Total Load],TBLData3[[Athlete ]],TBLData3[[#This Row],[Athlete ]],TBLData3[Date],"&lt;="&amp;TBLData3[[#This Row],[Date]]-14,TBLData3[Date],"&gt;"&amp;TBLData3[[#This Row],[Date]]-21),"")</f>
        <v>0</v>
      </c>
      <c r="K229" s="31">
        <f>IFERROR(SUMIFS(TBLData3[Total Load],TBLData3[[Athlete ]],TBLData3[[#This Row],[Athlete ]],TBLData3[Date],"&lt;="&amp;TBLData3[[#This Row],[Date]]-21,TBLData3[Date],"&gt;"&amp;TBLData3[[#This Row],[Date]]-28),"")</f>
        <v>0</v>
      </c>
      <c r="L229" s="31">
        <f>IFERROR(SUMIFS(TBLData3[Total Load],TBLData3[[Athlete ]],TBLData3[[#This Row],[Athlete ]],TBLData3[Date],"&lt;="&amp;TBLData3[[#This Row],[Date]]-28,TBLData3[Date],"&gt;"&amp;TBLData3[[#This Row],[Date]]-35),"")</f>
        <v>0</v>
      </c>
      <c r="M229" s="31">
        <f>IFERROR(AVERAGE(TBLData3[[#This Row],[Week -1 TL]:[Week -4 TL]]),"")</f>
        <v>265</v>
      </c>
      <c r="N229" s="93">
        <f>IFERROR(TBLData3[[#This Row],[7 Day Rolling Average]]/TBLData3[[#This Row],[28 Day Rolling Average]],"")</f>
        <v>0.9722507708119219</v>
      </c>
      <c r="O229" s="94">
        <f>IFERROR(TBLData3[[#This Row],[Week 0 TL]]/TBLData3[[#This Row],[Week -1 TL]],"")</f>
        <v>1.6226415094339623</v>
      </c>
      <c r="P229" s="26">
        <f t="shared" si="15"/>
        <v>427.87322998046875</v>
      </c>
      <c r="Q229" s="27">
        <f t="shared" si="16"/>
        <v>160.09699469681908</v>
      </c>
      <c r="R229" s="94">
        <f>IFERROR(TBLData3[[#This Row],[7 Day EWMA]]/TBLData3[[#This Row],[28 Day EWMA]],"")</f>
        <v>2.6725875197766595</v>
      </c>
      <c r="S229" s="94">
        <f>AVERAGEIFS(TBLData3[Total Load],TBLData3[[Athlete ]],TBLData3[[#This Row],[Athlete ]],TBLData3[Date],"&lt;="&amp;TBLData3[[#This Row],[Date]],TBLData3[Date],"&gt;"&amp;TBLData3[[#This Row],[Date]]-7)</f>
        <v>245.71428571428572</v>
      </c>
      <c r="T229" s="94">
        <f t="array" ref="T229">IFERROR(_xlfn.STDEV.S(IF(TBLData3[[Athlete ]]=TBLData3[[#This Row],[Athlete ]],IF(TBLData3[Date]&lt;=TBLData3[[#This Row],[Date]],IF(TBLData3[Date]&gt;TBLData3[[#This Row],[Date]]-7,TBLData3[Total Load])))),"")</f>
        <v>445.67765417235296</v>
      </c>
      <c r="U229" s="95">
        <f>IFERROR(TBLData3[[#This Row],[7 Day avg Load]]/TBLData3[[#This Row],[7 Day SD]],"")</f>
        <v>0.55132736275636296</v>
      </c>
      <c r="V229" s="95">
        <f>IFERROR(TBLData3[[#This Row],[7 Day Rolling Average]]*TBLData3[[#This Row],[Monotony]],"")</f>
        <v>135.46900913442062</v>
      </c>
    </row>
    <row r="230" spans="1:22" x14ac:dyDescent="0.25">
      <c r="A230" s="58" t="str">
        <f t="shared" si="13"/>
        <v>Week 2</v>
      </c>
      <c r="B230" s="63">
        <v>43020</v>
      </c>
      <c r="C230" s="63" t="str">
        <f t="shared" si="14"/>
        <v>Thu</v>
      </c>
      <c r="D230" s="73" t="s">
        <v>195</v>
      </c>
      <c r="E230" s="61">
        <f>tblTL[[#This Row],[Total]]</f>
        <v>0</v>
      </c>
      <c r="F230" s="71">
        <f>AVERAGEIFS(TBLData3[Total Load],TBLData3[[Athlete ]],TBLData3[[#This Row],[Athlete ]],TBLData3[Date],"&lt;="&amp;TBLData3[[#This Row],[Date]],TBLData3[Date],"&gt;"&amp;TBLData3[[#This Row],[Date]]-7)</f>
        <v>0</v>
      </c>
      <c r="G230" s="72">
        <f>AVERAGEIFS(TBLData3[Total Load],TBLData3[[Athlete ]],TBLData3[[#This Row],[Athlete ]],TBLData3[Date],"&lt;="&amp;TBLData3[[#This Row],[Date]],TBLData3[Date],"&gt;"&amp;TBLData3[[#This Row],[Date]]-28)</f>
        <v>0</v>
      </c>
      <c r="H230" s="30">
        <f>SUMIFS(TBLData3[Total Load],TBLData3[[Athlete ]],TBLData3[[#This Row],[Athlete ]],TBLData3[Date],"&lt;="&amp;TBLData3[[#This Row],[Date]],TBLData3[Date],"&gt;"&amp;TBLData3[[#This Row],[Date]]-7)</f>
        <v>0</v>
      </c>
      <c r="I230" s="31">
        <f>IFERROR(SUMIFS(TBLData3[Total Load],TBLData3[[Athlete ]],TBLData3[[#This Row],[Athlete ]],TBLData3[Date],"&lt;="&amp;TBLData3[[#This Row],[Date]]-7,TBLData3[Date],"&gt;"&amp;TBLData3[[#This Row],[Date]]-14),"")</f>
        <v>0</v>
      </c>
      <c r="J230" s="31">
        <f>IFERROR(SUMIFS(TBLData3[Total Load],TBLData3[[Athlete ]],TBLData3[[#This Row],[Athlete ]],TBLData3[Date],"&lt;="&amp;TBLData3[[#This Row],[Date]]-14,TBLData3[Date],"&gt;"&amp;TBLData3[[#This Row],[Date]]-21),"")</f>
        <v>0</v>
      </c>
      <c r="K230" s="31">
        <f>IFERROR(SUMIFS(TBLData3[Total Load],TBLData3[[Athlete ]],TBLData3[[#This Row],[Athlete ]],TBLData3[Date],"&lt;="&amp;TBLData3[[#This Row],[Date]]-21,TBLData3[Date],"&gt;"&amp;TBLData3[[#This Row],[Date]]-28),"")</f>
        <v>0</v>
      </c>
      <c r="L230" s="31">
        <f>IFERROR(SUMIFS(TBLData3[Total Load],TBLData3[[Athlete ]],TBLData3[[#This Row],[Athlete ]],TBLData3[Date],"&lt;="&amp;TBLData3[[#This Row],[Date]]-28,TBLData3[Date],"&gt;"&amp;TBLData3[[#This Row],[Date]]-35),"")</f>
        <v>0</v>
      </c>
      <c r="M230" s="31">
        <f>IFERROR(AVERAGE(TBLData3[[#This Row],[Week -1 TL]:[Week -4 TL]]),"")</f>
        <v>0</v>
      </c>
      <c r="N230" s="93" t="str">
        <f>IFERROR(TBLData3[[#This Row],[7 Day Rolling Average]]/TBLData3[[#This Row],[28 Day Rolling Average]],"")</f>
        <v/>
      </c>
      <c r="O230" s="94" t="str">
        <f>IFERROR(TBLData3[[#This Row],[Week 0 TL]]/TBLData3[[#This Row],[Week -1 TL]],"")</f>
        <v/>
      </c>
      <c r="P230" s="26">
        <f t="shared" si="15"/>
        <v>0</v>
      </c>
      <c r="Q230" s="27">
        <f t="shared" si="16"/>
        <v>0</v>
      </c>
      <c r="R230" s="94" t="str">
        <f>IFERROR(TBLData3[[#This Row],[7 Day EWMA]]/TBLData3[[#This Row],[28 Day EWMA]],"")</f>
        <v/>
      </c>
      <c r="S230" s="94">
        <f>AVERAGEIFS(TBLData3[Total Load],TBLData3[[Athlete ]],TBLData3[[#This Row],[Athlete ]],TBLData3[Date],"&lt;="&amp;TBLData3[[#This Row],[Date]],TBLData3[Date],"&gt;"&amp;TBLData3[[#This Row],[Date]]-7)</f>
        <v>0</v>
      </c>
      <c r="T230" s="94">
        <f t="array" ref="T230">IFERROR(_xlfn.STDEV.S(IF(TBLData3[[Athlete ]]=TBLData3[[#This Row],[Athlete ]],IF(TBLData3[Date]&lt;=TBLData3[[#This Row],[Date]],IF(TBLData3[Date]&gt;TBLData3[[#This Row],[Date]]-7,TBLData3[Total Load])))),"")</f>
        <v>0</v>
      </c>
      <c r="U230" s="95" t="str">
        <f>IFERROR(TBLData3[[#This Row],[7 Day avg Load]]/TBLData3[[#This Row],[7 Day SD]],"")</f>
        <v/>
      </c>
      <c r="V230" s="95" t="str">
        <f>IFERROR(TBLData3[[#This Row],[7 Day Rolling Average]]*TBLData3[[#This Row],[Monotony]],"")</f>
        <v/>
      </c>
    </row>
    <row r="231" spans="1:22" x14ac:dyDescent="0.25">
      <c r="A231" s="58" t="str">
        <f t="shared" si="13"/>
        <v>Week 2</v>
      </c>
      <c r="B231" s="63">
        <v>43020</v>
      </c>
      <c r="C231" s="63" t="str">
        <f t="shared" si="14"/>
        <v>Thu</v>
      </c>
      <c r="D231" s="68" t="s">
        <v>196</v>
      </c>
      <c r="E231" s="61">
        <f>tblTL[[#This Row],[Total]]</f>
        <v>1060</v>
      </c>
      <c r="F231" s="71">
        <f>AVERAGEIFS(TBLData3[Total Load],TBLData3[[Athlete ]],TBLData3[[#This Row],[Athlete ]],TBLData3[Date],"&lt;="&amp;TBLData3[[#This Row],[Date]],TBLData3[Date],"&gt;"&amp;TBLData3[[#This Row],[Date]]-7)</f>
        <v>220</v>
      </c>
      <c r="G231" s="72">
        <f>AVERAGEIFS(TBLData3[Total Load],TBLData3[[Athlete ]],TBLData3[[#This Row],[Athlete ]],TBLData3[Date],"&lt;="&amp;TBLData3[[#This Row],[Date]],TBLData3[Date],"&gt;"&amp;TBLData3[[#This Row],[Date]]-28)</f>
        <v>283.63636363636363</v>
      </c>
      <c r="H231" s="30">
        <f>SUMIFS(TBLData3[Total Load],TBLData3[[Athlete ]],TBLData3[[#This Row],[Athlete ]],TBLData3[Date],"&lt;="&amp;TBLData3[[#This Row],[Date]],TBLData3[Date],"&gt;"&amp;TBLData3[[#This Row],[Date]]-7)</f>
        <v>1540</v>
      </c>
      <c r="I231" s="31">
        <f>IFERROR(SUMIFS(TBLData3[Total Load],TBLData3[[Athlete ]],TBLData3[[#This Row],[Athlete ]],TBLData3[Date],"&lt;="&amp;TBLData3[[#This Row],[Date]]-7,TBLData3[Date],"&gt;"&amp;TBLData3[[#This Row],[Date]]-14),"")</f>
        <v>1580</v>
      </c>
      <c r="J231" s="31">
        <f>IFERROR(SUMIFS(TBLData3[Total Load],TBLData3[[Athlete ]],TBLData3[[#This Row],[Athlete ]],TBLData3[Date],"&lt;="&amp;TBLData3[[#This Row],[Date]]-14,TBLData3[Date],"&gt;"&amp;TBLData3[[#This Row],[Date]]-21),"")</f>
        <v>0</v>
      </c>
      <c r="K231" s="31">
        <f>IFERROR(SUMIFS(TBLData3[Total Load],TBLData3[[Athlete ]],TBLData3[[#This Row],[Athlete ]],TBLData3[Date],"&lt;="&amp;TBLData3[[#This Row],[Date]]-21,TBLData3[Date],"&gt;"&amp;TBLData3[[#This Row],[Date]]-28),"")</f>
        <v>0</v>
      </c>
      <c r="L231" s="31">
        <f>IFERROR(SUMIFS(TBLData3[Total Load],TBLData3[[Athlete ]],TBLData3[[#This Row],[Athlete ]],TBLData3[Date],"&lt;="&amp;TBLData3[[#This Row],[Date]]-28,TBLData3[Date],"&gt;"&amp;TBLData3[[#This Row],[Date]]-35),"")</f>
        <v>0</v>
      </c>
      <c r="M231" s="31">
        <f>IFERROR(AVERAGE(TBLData3[[#This Row],[Week -1 TL]:[Week -4 TL]]),"")</f>
        <v>395</v>
      </c>
      <c r="N231" s="93">
        <f>IFERROR(TBLData3[[#This Row],[7 Day Rolling Average]]/TBLData3[[#This Row],[28 Day Rolling Average]],"")</f>
        <v>0.77564102564102566</v>
      </c>
      <c r="O231" s="94">
        <f>IFERROR(TBLData3[[#This Row],[Week 0 TL]]/TBLData3[[#This Row],[Week -1 TL]],"")</f>
        <v>0.97468354430379744</v>
      </c>
      <c r="P231" s="26">
        <f t="shared" si="15"/>
        <v>377.63423919677734</v>
      </c>
      <c r="Q231" s="27">
        <f t="shared" si="16"/>
        <v>164.97909170124774</v>
      </c>
      <c r="R231" s="94">
        <f>IFERROR(TBLData3[[#This Row],[7 Day EWMA]]/TBLData3[[#This Row],[28 Day EWMA]],"")</f>
        <v>2.2889824116659341</v>
      </c>
      <c r="S231" s="94">
        <f>AVERAGEIFS(TBLData3[Total Load],TBLData3[[Athlete ]],TBLData3[[#This Row],[Athlete ]],TBLData3[Date],"&lt;="&amp;TBLData3[[#This Row],[Date]],TBLData3[Date],"&gt;"&amp;TBLData3[[#This Row],[Date]]-7)</f>
        <v>220</v>
      </c>
      <c r="T231" s="94">
        <f t="array" ref="T231">IFERROR(_xlfn.STDEV.S(IF(TBLData3[[Athlete ]]=TBLData3[[#This Row],[Athlete ]],IF(TBLData3[Date]&lt;=TBLData3[[#This Row],[Date]],IF(TBLData3[Date]&gt;TBLData3[[#This Row],[Date]]-7,TBLData3[Total Load])))),"")</f>
        <v>411.33927602406266</v>
      </c>
      <c r="U231" s="95">
        <f>IFERROR(TBLData3[[#This Row],[7 Day avg Load]]/TBLData3[[#This Row],[7 Day SD]],"")</f>
        <v>0.53483830215894668</v>
      </c>
      <c r="V231" s="95">
        <f>IFERROR(TBLData3[[#This Row],[7 Day Rolling Average]]*TBLData3[[#This Row],[Monotony]],"")</f>
        <v>117.66442647496827</v>
      </c>
    </row>
    <row r="232" spans="1:22" x14ac:dyDescent="0.25">
      <c r="A232" s="58" t="str">
        <f t="shared" si="13"/>
        <v>Week 2</v>
      </c>
      <c r="B232" s="63">
        <v>43020</v>
      </c>
      <c r="C232" s="63" t="str">
        <f t="shared" si="14"/>
        <v>Thu</v>
      </c>
      <c r="D232" s="73" t="s">
        <v>197</v>
      </c>
      <c r="E232" s="61">
        <f>tblTL[[#This Row],[Total]]</f>
        <v>1040</v>
      </c>
      <c r="F232" s="71">
        <f>AVERAGEIFS(TBLData3[Total Load],TBLData3[[Athlete ]],TBLData3[[#This Row],[Athlete ]],TBLData3[Date],"&lt;="&amp;TBLData3[[#This Row],[Date]],TBLData3[Date],"&gt;"&amp;TBLData3[[#This Row],[Date]]-7)</f>
        <v>347.85714285714283</v>
      </c>
      <c r="G232" s="72">
        <f>AVERAGEIFS(TBLData3[Total Load],TBLData3[[Athlete ]],TBLData3[[#This Row],[Athlete ]],TBLData3[Date],"&lt;="&amp;TBLData3[[#This Row],[Date]],TBLData3[Date],"&gt;"&amp;TBLData3[[#This Row],[Date]]-28)</f>
        <v>357.27272727272725</v>
      </c>
      <c r="H232" s="30">
        <f>SUMIFS(TBLData3[Total Load],TBLData3[[Athlete ]],TBLData3[[#This Row],[Athlete ]],TBLData3[Date],"&lt;="&amp;TBLData3[[#This Row],[Date]],TBLData3[Date],"&gt;"&amp;TBLData3[[#This Row],[Date]]-7)</f>
        <v>2435</v>
      </c>
      <c r="I232" s="31">
        <f>IFERROR(SUMIFS(TBLData3[Total Load],TBLData3[[Athlete ]],TBLData3[[#This Row],[Athlete ]],TBLData3[Date],"&lt;="&amp;TBLData3[[#This Row],[Date]]-7,TBLData3[Date],"&gt;"&amp;TBLData3[[#This Row],[Date]]-14),"")</f>
        <v>1495</v>
      </c>
      <c r="J232" s="31">
        <f>IFERROR(SUMIFS(TBLData3[Total Load],TBLData3[[Athlete ]],TBLData3[[#This Row],[Athlete ]],TBLData3[Date],"&lt;="&amp;TBLData3[[#This Row],[Date]]-14,TBLData3[Date],"&gt;"&amp;TBLData3[[#This Row],[Date]]-21),"")</f>
        <v>0</v>
      </c>
      <c r="K232" s="31">
        <f>IFERROR(SUMIFS(TBLData3[Total Load],TBLData3[[Athlete ]],TBLData3[[#This Row],[Athlete ]],TBLData3[Date],"&lt;="&amp;TBLData3[[#This Row],[Date]]-21,TBLData3[Date],"&gt;"&amp;TBLData3[[#This Row],[Date]]-28),"")</f>
        <v>0</v>
      </c>
      <c r="L232" s="31">
        <f>IFERROR(SUMIFS(TBLData3[Total Load],TBLData3[[Athlete ]],TBLData3[[#This Row],[Athlete ]],TBLData3[Date],"&lt;="&amp;TBLData3[[#This Row],[Date]]-28,TBLData3[Date],"&gt;"&amp;TBLData3[[#This Row],[Date]]-35),"")</f>
        <v>0</v>
      </c>
      <c r="M232" s="31">
        <f>IFERROR(AVERAGE(TBLData3[[#This Row],[Week -1 TL]:[Week -4 TL]]),"")</f>
        <v>373.75</v>
      </c>
      <c r="N232" s="93">
        <f>IFERROR(TBLData3[[#This Row],[7 Day Rolling Average]]/TBLData3[[#This Row],[28 Day Rolling Average]],"")</f>
        <v>0.97364594692838968</v>
      </c>
      <c r="O232" s="94">
        <f>IFERROR(TBLData3[[#This Row],[Week 0 TL]]/TBLData3[[#This Row],[Week -1 TL]],"")</f>
        <v>1.6287625418060201</v>
      </c>
      <c r="P232" s="26">
        <f t="shared" si="15"/>
        <v>531.05919361114502</v>
      </c>
      <c r="Q232" s="27">
        <f t="shared" si="16"/>
        <v>218.09574125667874</v>
      </c>
      <c r="R232" s="94">
        <f>IFERROR(TBLData3[[#This Row],[7 Day EWMA]]/TBLData3[[#This Row],[28 Day EWMA]],"")</f>
        <v>2.4349819512804558</v>
      </c>
      <c r="S232" s="94">
        <f>AVERAGEIFS(TBLData3[Total Load],TBLData3[[Athlete ]],TBLData3[[#This Row],[Athlete ]],TBLData3[Date],"&lt;="&amp;TBLData3[[#This Row],[Date]],TBLData3[Date],"&gt;"&amp;TBLData3[[#This Row],[Date]]-7)</f>
        <v>347.85714285714283</v>
      </c>
      <c r="T232" s="94">
        <f t="array" ref="T232">IFERROR(_xlfn.STDEV.S(IF(TBLData3[[Athlete ]]=TBLData3[[#This Row],[Athlete ]],IF(TBLData3[Date]&lt;=TBLData3[[#This Row],[Date]],IF(TBLData3[Date]&gt;TBLData3[[#This Row],[Date]]-7,TBLData3[Total Load])))),"")</f>
        <v>448.81192370205906</v>
      </c>
      <c r="U232" s="95">
        <f>IFERROR(TBLData3[[#This Row],[7 Day avg Load]]/TBLData3[[#This Row],[7 Day SD]],"")</f>
        <v>0.77506216855340404</v>
      </c>
      <c r="V232" s="95">
        <f>IFERROR(TBLData3[[#This Row],[7 Day Rolling Average]]*TBLData3[[#This Row],[Monotony]],"")</f>
        <v>269.6109114896484</v>
      </c>
    </row>
    <row r="233" spans="1:22" x14ac:dyDescent="0.25">
      <c r="A233" s="58" t="str">
        <f t="shared" si="13"/>
        <v>Week 2</v>
      </c>
      <c r="B233" s="63">
        <v>43020</v>
      </c>
      <c r="C233" s="63" t="str">
        <f t="shared" si="14"/>
        <v>Thu</v>
      </c>
      <c r="D233" s="73" t="s">
        <v>198</v>
      </c>
      <c r="E233" s="61">
        <f>tblTL[[#This Row],[Total]]</f>
        <v>0</v>
      </c>
      <c r="F233" s="71">
        <f>AVERAGEIFS(TBLData3[Total Load],TBLData3[[Athlete ]],TBLData3[[#This Row],[Athlete ]],TBLData3[Date],"&lt;="&amp;TBLData3[[#This Row],[Date]],TBLData3[Date],"&gt;"&amp;TBLData3[[#This Row],[Date]]-7)</f>
        <v>137.14285714285714</v>
      </c>
      <c r="G233" s="72">
        <f>AVERAGEIFS(TBLData3[Total Load],TBLData3[[Athlete ]],TBLData3[[#This Row],[Athlete ]],TBLData3[Date],"&lt;="&amp;TBLData3[[#This Row],[Date]],TBLData3[Date],"&gt;"&amp;TBLData3[[#This Row],[Date]]-28)</f>
        <v>160.90909090909091</v>
      </c>
      <c r="H233" s="30">
        <f>SUMIFS(TBLData3[Total Load],TBLData3[[Athlete ]],TBLData3[[#This Row],[Athlete ]],TBLData3[Date],"&lt;="&amp;TBLData3[[#This Row],[Date]],TBLData3[Date],"&gt;"&amp;TBLData3[[#This Row],[Date]]-7)</f>
        <v>960</v>
      </c>
      <c r="I233" s="31">
        <f>IFERROR(SUMIFS(TBLData3[Total Load],TBLData3[[Athlete ]],TBLData3[[#This Row],[Athlete ]],TBLData3[Date],"&lt;="&amp;TBLData3[[#This Row],[Date]]-7,TBLData3[Date],"&gt;"&amp;TBLData3[[#This Row],[Date]]-14),"")</f>
        <v>810</v>
      </c>
      <c r="J233" s="31">
        <f>IFERROR(SUMIFS(TBLData3[Total Load],TBLData3[[Athlete ]],TBLData3[[#This Row],[Athlete ]],TBLData3[Date],"&lt;="&amp;TBLData3[[#This Row],[Date]]-14,TBLData3[Date],"&gt;"&amp;TBLData3[[#This Row],[Date]]-21),"")</f>
        <v>0</v>
      </c>
      <c r="K233" s="31">
        <f>IFERROR(SUMIFS(TBLData3[Total Load],TBLData3[[Athlete ]],TBLData3[[#This Row],[Athlete ]],TBLData3[Date],"&lt;="&amp;TBLData3[[#This Row],[Date]]-21,TBLData3[Date],"&gt;"&amp;TBLData3[[#This Row],[Date]]-28),"")</f>
        <v>0</v>
      </c>
      <c r="L233" s="31">
        <f>IFERROR(SUMIFS(TBLData3[Total Load],TBLData3[[Athlete ]],TBLData3[[#This Row],[Athlete ]],TBLData3[Date],"&lt;="&amp;TBLData3[[#This Row],[Date]]-28,TBLData3[Date],"&gt;"&amp;TBLData3[[#This Row],[Date]]-35),"")</f>
        <v>0</v>
      </c>
      <c r="M233" s="31">
        <f>IFERROR(AVERAGE(TBLData3[[#This Row],[Week -1 TL]:[Week -4 TL]]),"")</f>
        <v>202.5</v>
      </c>
      <c r="N233" s="93">
        <f>IFERROR(TBLData3[[#This Row],[7 Day Rolling Average]]/TBLData3[[#This Row],[28 Day Rolling Average]],"")</f>
        <v>0.85230024213075062</v>
      </c>
      <c r="O233" s="94">
        <f>IFERROR(TBLData3[[#This Row],[Week 0 TL]]/TBLData3[[#This Row],[Week -1 TL]],"")</f>
        <v>1.1851851851851851</v>
      </c>
      <c r="P233" s="26">
        <f t="shared" si="15"/>
        <v>184.4615650177002</v>
      </c>
      <c r="Q233" s="27">
        <f t="shared" si="16"/>
        <v>91.749496459164064</v>
      </c>
      <c r="R233" s="94">
        <f>IFERROR(TBLData3[[#This Row],[7 Day EWMA]]/TBLData3[[#This Row],[28 Day EWMA]],"")</f>
        <v>2.0104913066176935</v>
      </c>
      <c r="S233" s="94">
        <f>AVERAGEIFS(TBLData3[Total Load],TBLData3[[Athlete ]],TBLData3[[#This Row],[Athlete ]],TBLData3[Date],"&lt;="&amp;TBLData3[[#This Row],[Date]],TBLData3[Date],"&gt;"&amp;TBLData3[[#This Row],[Date]]-7)</f>
        <v>137.14285714285714</v>
      </c>
      <c r="T233" s="94">
        <f t="array" ref="T233">IFERROR(_xlfn.STDEV.S(IF(TBLData3[[Athlete ]]=TBLData3[[#This Row],[Athlete ]],IF(TBLData3[Date]&lt;=TBLData3[[#This Row],[Date]],IF(TBLData3[Date]&gt;TBLData3[[#This Row],[Date]]-7,TBLData3[Total Load])))),"")</f>
        <v>244.24811740757156</v>
      </c>
      <c r="U233" s="95">
        <f>IFERROR(TBLData3[[#This Row],[7 Day avg Load]]/TBLData3[[#This Row],[7 Day SD]],"")</f>
        <v>0.56148992507487705</v>
      </c>
      <c r="V233" s="95">
        <f>IFERROR(TBLData3[[#This Row],[7 Day Rolling Average]]*TBLData3[[#This Row],[Monotony]],"")</f>
        <v>77.004332581697426</v>
      </c>
    </row>
    <row r="234" spans="1:22" x14ac:dyDescent="0.25">
      <c r="A234" s="58" t="str">
        <f t="shared" si="13"/>
        <v>Week 2</v>
      </c>
      <c r="B234" s="63">
        <v>43020</v>
      </c>
      <c r="C234" s="63" t="str">
        <f t="shared" si="14"/>
        <v>Thu</v>
      </c>
      <c r="D234" s="73" t="s">
        <v>199</v>
      </c>
      <c r="E234" s="61">
        <f>tblTL[[#This Row],[Total]]</f>
        <v>240</v>
      </c>
      <c r="F234" s="71">
        <f>AVERAGEIFS(TBLData3[Total Load],TBLData3[[Athlete ]],TBLData3[[#This Row],[Athlete ]],TBLData3[Date],"&lt;="&amp;TBLData3[[#This Row],[Date]],TBLData3[Date],"&gt;"&amp;TBLData3[[#This Row],[Date]]-7)</f>
        <v>250.71428571428572</v>
      </c>
      <c r="G234" s="72">
        <f>AVERAGEIFS(TBLData3[Total Load],TBLData3[[Athlete ]],TBLData3[[#This Row],[Athlete ]],TBLData3[Date],"&lt;="&amp;TBLData3[[#This Row],[Date]],TBLData3[Date],"&gt;"&amp;TBLData3[[#This Row],[Date]]-28)</f>
        <v>200.90909090909091</v>
      </c>
      <c r="H234" s="30">
        <f>SUMIFS(TBLData3[Total Load],TBLData3[[Athlete ]],TBLData3[[#This Row],[Athlete ]],TBLData3[Date],"&lt;="&amp;TBLData3[[#This Row],[Date]],TBLData3[Date],"&gt;"&amp;TBLData3[[#This Row],[Date]]-7)</f>
        <v>1755</v>
      </c>
      <c r="I234" s="31">
        <f>IFERROR(SUMIFS(TBLData3[Total Load],TBLData3[[Athlete ]],TBLData3[[#This Row],[Athlete ]],TBLData3[Date],"&lt;="&amp;TBLData3[[#This Row],[Date]]-7,TBLData3[Date],"&gt;"&amp;TBLData3[[#This Row],[Date]]-14),"")</f>
        <v>455</v>
      </c>
      <c r="J234" s="31">
        <f>IFERROR(SUMIFS(TBLData3[Total Load],TBLData3[[Athlete ]],TBLData3[[#This Row],[Athlete ]],TBLData3[Date],"&lt;="&amp;TBLData3[[#This Row],[Date]]-14,TBLData3[Date],"&gt;"&amp;TBLData3[[#This Row],[Date]]-21),"")</f>
        <v>0</v>
      </c>
      <c r="K234" s="31">
        <f>IFERROR(SUMIFS(TBLData3[Total Load],TBLData3[[Athlete ]],TBLData3[[#This Row],[Athlete ]],TBLData3[Date],"&lt;="&amp;TBLData3[[#This Row],[Date]]-21,TBLData3[Date],"&gt;"&amp;TBLData3[[#This Row],[Date]]-28),"")</f>
        <v>0</v>
      </c>
      <c r="L234" s="31">
        <f>IFERROR(SUMIFS(TBLData3[Total Load],TBLData3[[Athlete ]],TBLData3[[#This Row],[Athlete ]],TBLData3[Date],"&lt;="&amp;TBLData3[[#This Row],[Date]]-28,TBLData3[Date],"&gt;"&amp;TBLData3[[#This Row],[Date]]-35),"")</f>
        <v>0</v>
      </c>
      <c r="M234" s="31">
        <f>IFERROR(AVERAGE(TBLData3[[#This Row],[Week -1 TL]:[Week -4 TL]]),"")</f>
        <v>113.75</v>
      </c>
      <c r="N234" s="93">
        <f>IFERROR(TBLData3[[#This Row],[7 Day Rolling Average]]/TBLData3[[#This Row],[28 Day Rolling Average]],"")</f>
        <v>1.2478991596638656</v>
      </c>
      <c r="O234" s="94">
        <f>IFERROR(TBLData3[[#This Row],[Week 0 TL]]/TBLData3[[#This Row],[Week -1 TL]],"")</f>
        <v>3.8571428571428572</v>
      </c>
      <c r="P234" s="26">
        <f t="shared" si="15"/>
        <v>313.22838306427002</v>
      </c>
      <c r="Q234" s="27">
        <f t="shared" si="16"/>
        <v>126.60341878965448</v>
      </c>
      <c r="R234" s="94">
        <f>IFERROR(TBLData3[[#This Row],[7 Day EWMA]]/TBLData3[[#This Row],[28 Day EWMA]],"")</f>
        <v>2.4740910321283187</v>
      </c>
      <c r="S234" s="94">
        <f>AVERAGEIFS(TBLData3[Total Load],TBLData3[[Athlete ]],TBLData3[[#This Row],[Athlete ]],TBLData3[Date],"&lt;="&amp;TBLData3[[#This Row],[Date]],TBLData3[Date],"&gt;"&amp;TBLData3[[#This Row],[Date]]-7)</f>
        <v>250.71428571428572</v>
      </c>
      <c r="T234" s="94">
        <f t="array" ref="T234">IFERROR(_xlfn.STDEV.S(IF(TBLData3[[Athlete ]]=TBLData3[[#This Row],[Athlete ]],IF(TBLData3[Date]&lt;=TBLData3[[#This Row],[Date]],IF(TBLData3[Date]&gt;TBLData3[[#This Row],[Date]]-7,TBLData3[Total Load])))),"")</f>
        <v>360.28262715342163</v>
      </c>
      <c r="U234" s="95">
        <f>IFERROR(TBLData3[[#This Row],[7 Day avg Load]]/TBLData3[[#This Row],[7 Day SD]],"")</f>
        <v>0.69588225137350945</v>
      </c>
      <c r="V234" s="95">
        <f>IFERROR(TBLData3[[#This Row],[7 Day Rolling Average]]*TBLData3[[#This Row],[Monotony]],"")</f>
        <v>174.46762159435843</v>
      </c>
    </row>
    <row r="235" spans="1:22" x14ac:dyDescent="0.25">
      <c r="A235" s="58" t="str">
        <f t="shared" si="13"/>
        <v>Week 2</v>
      </c>
      <c r="B235" s="63">
        <v>43020</v>
      </c>
      <c r="C235" s="63" t="str">
        <f t="shared" si="14"/>
        <v>Thu</v>
      </c>
      <c r="D235" s="68" t="s">
        <v>200</v>
      </c>
      <c r="E235" s="61">
        <f>tblTL[[#This Row],[Total]]</f>
        <v>225</v>
      </c>
      <c r="F235" s="71">
        <f>AVERAGEIFS(TBLData3[Total Load],TBLData3[[Athlete ]],TBLData3[[#This Row],[Athlete ]],TBLData3[Date],"&lt;="&amp;TBLData3[[#This Row],[Date]],TBLData3[Date],"&gt;"&amp;TBLData3[[#This Row],[Date]]-7)</f>
        <v>139.28571428571428</v>
      </c>
      <c r="G235" s="72">
        <f>AVERAGEIFS(TBLData3[Total Load],TBLData3[[Athlete ]],TBLData3[[#This Row],[Athlete ]],TBLData3[Date],"&lt;="&amp;TBLData3[[#This Row],[Date]],TBLData3[Date],"&gt;"&amp;TBLData3[[#This Row],[Date]]-28)</f>
        <v>88.63636363636364</v>
      </c>
      <c r="H235" s="30">
        <f>SUMIFS(TBLData3[Total Load],TBLData3[[Athlete ]],TBLData3[[#This Row],[Athlete ]],TBLData3[Date],"&lt;="&amp;TBLData3[[#This Row],[Date]],TBLData3[Date],"&gt;"&amp;TBLData3[[#This Row],[Date]]-7)</f>
        <v>975</v>
      </c>
      <c r="I235" s="31">
        <f>IFERROR(SUMIFS(TBLData3[Total Load],TBLData3[[Athlete ]],TBLData3[[#This Row],[Athlete ]],TBLData3[Date],"&lt;="&amp;TBLData3[[#This Row],[Date]]-7,TBLData3[Date],"&gt;"&amp;TBLData3[[#This Row],[Date]]-14),"")</f>
        <v>0</v>
      </c>
      <c r="J235" s="31">
        <f>IFERROR(SUMIFS(TBLData3[Total Load],TBLData3[[Athlete ]],TBLData3[[#This Row],[Athlete ]],TBLData3[Date],"&lt;="&amp;TBLData3[[#This Row],[Date]]-14,TBLData3[Date],"&gt;"&amp;TBLData3[[#This Row],[Date]]-21),"")</f>
        <v>0</v>
      </c>
      <c r="K235" s="31">
        <f>IFERROR(SUMIFS(TBLData3[Total Load],TBLData3[[Athlete ]],TBLData3[[#This Row],[Athlete ]],TBLData3[Date],"&lt;="&amp;TBLData3[[#This Row],[Date]]-21,TBLData3[Date],"&gt;"&amp;TBLData3[[#This Row],[Date]]-28),"")</f>
        <v>0</v>
      </c>
      <c r="L235" s="31">
        <f>IFERROR(SUMIFS(TBLData3[Total Load],TBLData3[[Athlete ]],TBLData3[[#This Row],[Athlete ]],TBLData3[Date],"&lt;="&amp;TBLData3[[#This Row],[Date]]-28,TBLData3[Date],"&gt;"&amp;TBLData3[[#This Row],[Date]]-35),"")</f>
        <v>0</v>
      </c>
      <c r="M235" s="31">
        <f>IFERROR(AVERAGE(TBLData3[[#This Row],[Week -1 TL]:[Week -4 TL]]),"")</f>
        <v>0</v>
      </c>
      <c r="N235" s="93">
        <f>IFERROR(TBLData3[[#This Row],[7 Day Rolling Average]]/TBLData3[[#This Row],[28 Day Rolling Average]],"")</f>
        <v>1.5714285714285712</v>
      </c>
      <c r="O235" s="94" t="str">
        <f>IFERROR(TBLData3[[#This Row],[Week 0 TL]]/TBLData3[[#This Row],[Week -1 TL]],"")</f>
        <v/>
      </c>
      <c r="P235" s="26">
        <f t="shared" si="15"/>
        <v>196.875</v>
      </c>
      <c r="Q235" s="27">
        <f t="shared" si="16"/>
        <v>63.674197384066588</v>
      </c>
      <c r="R235" s="94">
        <f>IFERROR(TBLData3[[#This Row],[7 Day EWMA]]/TBLData3[[#This Row],[28 Day EWMA]],"")</f>
        <v>3.0919117647058822</v>
      </c>
      <c r="S235" s="94">
        <f>AVERAGEIFS(TBLData3[Total Load],TBLData3[[Athlete ]],TBLData3[[#This Row],[Athlete ]],TBLData3[Date],"&lt;="&amp;TBLData3[[#This Row],[Date]],TBLData3[Date],"&gt;"&amp;TBLData3[[#This Row],[Date]]-7)</f>
        <v>139.28571428571428</v>
      </c>
      <c r="T235" s="94">
        <f t="array" ref="T235">IFERROR(_xlfn.STDEV.S(IF(TBLData3[[Athlete ]]=TBLData3[[#This Row],[Athlete ]],IF(TBLData3[Date]&lt;=TBLData3[[#This Row],[Date]],IF(TBLData3[Date]&gt;TBLData3[[#This Row],[Date]]-7,TBLData3[Total Load])))),"")</f>
        <v>282.05242673760392</v>
      </c>
      <c r="U235" s="95">
        <f>IFERROR(TBLData3[[#This Row],[7 Day avg Load]]/TBLData3[[#This Row],[7 Day SD]],"")</f>
        <v>0.49382916465843107</v>
      </c>
      <c r="V235" s="95">
        <f>IFERROR(TBLData3[[#This Row],[7 Day Rolling Average]]*TBLData3[[#This Row],[Monotony]],"")</f>
        <v>68.783347934567175</v>
      </c>
    </row>
    <row r="236" spans="1:22" x14ac:dyDescent="0.25">
      <c r="A236" s="58" t="str">
        <f t="shared" si="13"/>
        <v>Week 2</v>
      </c>
      <c r="B236" s="63">
        <v>43020</v>
      </c>
      <c r="C236" s="63" t="str">
        <f t="shared" si="14"/>
        <v>Thu</v>
      </c>
      <c r="D236" s="73" t="s">
        <v>201</v>
      </c>
      <c r="E236" s="61">
        <f>tblTL[[#This Row],[Total]]</f>
        <v>1120</v>
      </c>
      <c r="F236" s="71">
        <f>AVERAGEIFS(TBLData3[Total Load],TBLData3[[Athlete ]],TBLData3[[#This Row],[Athlete ]],TBLData3[Date],"&lt;="&amp;TBLData3[[#This Row],[Date]],TBLData3[Date],"&gt;"&amp;TBLData3[[#This Row],[Date]]-7)</f>
        <v>331.42857142857144</v>
      </c>
      <c r="G236" s="72">
        <f>AVERAGEIFS(TBLData3[Total Load],TBLData3[[Athlete ]],TBLData3[[#This Row],[Athlete ]],TBLData3[Date],"&lt;="&amp;TBLData3[[#This Row],[Date]],TBLData3[Date],"&gt;"&amp;TBLData3[[#This Row],[Date]]-28)</f>
        <v>354.09090909090907</v>
      </c>
      <c r="H236" s="30">
        <f>SUMIFS(TBLData3[Total Load],TBLData3[[Athlete ]],TBLData3[[#This Row],[Athlete ]],TBLData3[Date],"&lt;="&amp;TBLData3[[#This Row],[Date]],TBLData3[Date],"&gt;"&amp;TBLData3[[#This Row],[Date]]-7)</f>
        <v>2320</v>
      </c>
      <c r="I236" s="31">
        <f>IFERROR(SUMIFS(TBLData3[Total Load],TBLData3[[Athlete ]],TBLData3[[#This Row],[Athlete ]],TBLData3[Date],"&lt;="&amp;TBLData3[[#This Row],[Date]]-7,TBLData3[Date],"&gt;"&amp;TBLData3[[#This Row],[Date]]-14),"")</f>
        <v>1575</v>
      </c>
      <c r="J236" s="31">
        <f>IFERROR(SUMIFS(TBLData3[Total Load],TBLData3[[Athlete ]],TBLData3[[#This Row],[Athlete ]],TBLData3[Date],"&lt;="&amp;TBLData3[[#This Row],[Date]]-14,TBLData3[Date],"&gt;"&amp;TBLData3[[#This Row],[Date]]-21),"")</f>
        <v>0</v>
      </c>
      <c r="K236" s="31">
        <f>IFERROR(SUMIFS(TBLData3[Total Load],TBLData3[[Athlete ]],TBLData3[[#This Row],[Athlete ]],TBLData3[Date],"&lt;="&amp;TBLData3[[#This Row],[Date]]-21,TBLData3[Date],"&gt;"&amp;TBLData3[[#This Row],[Date]]-28),"")</f>
        <v>0</v>
      </c>
      <c r="L236" s="31">
        <f>IFERROR(SUMIFS(TBLData3[Total Load],TBLData3[[Athlete ]],TBLData3[[#This Row],[Athlete ]],TBLData3[Date],"&lt;="&amp;TBLData3[[#This Row],[Date]]-28,TBLData3[Date],"&gt;"&amp;TBLData3[[#This Row],[Date]]-35),"")</f>
        <v>0</v>
      </c>
      <c r="M236" s="31">
        <f>IFERROR(AVERAGE(TBLData3[[#This Row],[Week -1 TL]:[Week -4 TL]]),"")</f>
        <v>393.75</v>
      </c>
      <c r="N236" s="93">
        <f>IFERROR(TBLData3[[#This Row],[7 Day Rolling Average]]/TBLData3[[#This Row],[28 Day Rolling Average]],"")</f>
        <v>0.93599853291766011</v>
      </c>
      <c r="O236" s="94">
        <f>IFERROR(TBLData3[[#This Row],[Week 0 TL]]/TBLData3[[#This Row],[Week -1 TL]],"")</f>
        <v>1.4730158730158731</v>
      </c>
      <c r="P236" s="26">
        <f t="shared" si="15"/>
        <v>522.79137134552002</v>
      </c>
      <c r="Q236" s="27">
        <f t="shared" si="16"/>
        <v>214.96922537041303</v>
      </c>
      <c r="R236" s="94">
        <f>IFERROR(TBLData3[[#This Row],[7 Day EWMA]]/TBLData3[[#This Row],[28 Day EWMA]],"")</f>
        <v>2.4319358756803413</v>
      </c>
      <c r="S236" s="94">
        <f>AVERAGEIFS(TBLData3[Total Load],TBLData3[[Athlete ]],TBLData3[[#This Row],[Athlete ]],TBLData3[Date],"&lt;="&amp;TBLData3[[#This Row],[Date]],TBLData3[Date],"&gt;"&amp;TBLData3[[#This Row],[Date]]-7)</f>
        <v>331.42857142857144</v>
      </c>
      <c r="T236" s="94">
        <f t="array" ref="T236">IFERROR(_xlfn.STDEV.S(IF(TBLData3[[Athlete ]]=TBLData3[[#This Row],[Athlete ]],IF(TBLData3[Date]&lt;=TBLData3[[#This Row],[Date]],IF(TBLData3[Date]&gt;TBLData3[[#This Row],[Date]]-7,TBLData3[Total Load])))),"")</f>
        <v>448.23463243516301</v>
      </c>
      <c r="U236" s="95">
        <f>IFERROR(TBLData3[[#This Row],[7 Day avg Load]]/TBLData3[[#This Row],[7 Day SD]],"")</f>
        <v>0.73940866556426221</v>
      </c>
      <c r="V236" s="95">
        <f>IFERROR(TBLData3[[#This Row],[7 Day Rolling Average]]*TBLData3[[#This Row],[Monotony]],"")</f>
        <v>245.06115772986976</v>
      </c>
    </row>
    <row r="237" spans="1:22" x14ac:dyDescent="0.25">
      <c r="A237" s="58" t="str">
        <f t="shared" si="13"/>
        <v>Week 2</v>
      </c>
      <c r="B237" s="63">
        <v>43020</v>
      </c>
      <c r="C237" s="63" t="str">
        <f t="shared" si="14"/>
        <v>Thu</v>
      </c>
      <c r="D237" s="73" t="s">
        <v>202</v>
      </c>
      <c r="E237" s="61">
        <f>tblTL[[#This Row],[Total]]</f>
        <v>240</v>
      </c>
      <c r="F237" s="71">
        <f>AVERAGEIFS(TBLData3[Total Load],TBLData3[[Athlete ]],TBLData3[[#This Row],[Athlete ]],TBLData3[Date],"&lt;="&amp;TBLData3[[#This Row],[Date]],TBLData3[Date],"&gt;"&amp;TBLData3[[#This Row],[Date]]-7)</f>
        <v>34.285714285714285</v>
      </c>
      <c r="G237" s="72">
        <f>AVERAGEIFS(TBLData3[Total Load],TBLData3[[Athlete ]],TBLData3[[#This Row],[Athlete ]],TBLData3[Date],"&lt;="&amp;TBLData3[[#This Row],[Date]],TBLData3[Date],"&gt;"&amp;TBLData3[[#This Row],[Date]]-28)</f>
        <v>21.818181818181817</v>
      </c>
      <c r="H237" s="30">
        <f>SUMIFS(TBLData3[Total Load],TBLData3[[Athlete ]],TBLData3[[#This Row],[Athlete ]],TBLData3[Date],"&lt;="&amp;TBLData3[[#This Row],[Date]],TBLData3[Date],"&gt;"&amp;TBLData3[[#This Row],[Date]]-7)</f>
        <v>240</v>
      </c>
      <c r="I237" s="31">
        <f>IFERROR(SUMIFS(TBLData3[Total Load],TBLData3[[Athlete ]],TBLData3[[#This Row],[Athlete ]],TBLData3[Date],"&lt;="&amp;TBLData3[[#This Row],[Date]]-7,TBLData3[Date],"&gt;"&amp;TBLData3[[#This Row],[Date]]-14),"")</f>
        <v>0</v>
      </c>
      <c r="J237" s="31">
        <f>IFERROR(SUMIFS(TBLData3[Total Load],TBLData3[[Athlete ]],TBLData3[[#This Row],[Athlete ]],TBLData3[Date],"&lt;="&amp;TBLData3[[#This Row],[Date]]-14,TBLData3[Date],"&gt;"&amp;TBLData3[[#This Row],[Date]]-21),"")</f>
        <v>0</v>
      </c>
      <c r="K237" s="31">
        <f>IFERROR(SUMIFS(TBLData3[Total Load],TBLData3[[Athlete ]],TBLData3[[#This Row],[Athlete ]],TBLData3[Date],"&lt;="&amp;TBLData3[[#This Row],[Date]]-21,TBLData3[Date],"&gt;"&amp;TBLData3[[#This Row],[Date]]-28),"")</f>
        <v>0</v>
      </c>
      <c r="L237" s="31">
        <f>IFERROR(SUMIFS(TBLData3[Total Load],TBLData3[[Athlete ]],TBLData3[[#This Row],[Athlete ]],TBLData3[Date],"&lt;="&amp;TBLData3[[#This Row],[Date]]-28,TBLData3[Date],"&gt;"&amp;TBLData3[[#This Row],[Date]]-35),"")</f>
        <v>0</v>
      </c>
      <c r="M237" s="31">
        <f>IFERROR(AVERAGE(TBLData3[[#This Row],[Week -1 TL]:[Week -4 TL]]),"")</f>
        <v>0</v>
      </c>
      <c r="N237" s="93">
        <f>IFERROR(TBLData3[[#This Row],[7 Day Rolling Average]]/TBLData3[[#This Row],[28 Day Rolling Average]],"")</f>
        <v>1.5714285714285714</v>
      </c>
      <c r="O237" s="94" t="str">
        <f>IFERROR(TBLData3[[#This Row],[Week 0 TL]]/TBLData3[[#This Row],[Week -1 TL]],"")</f>
        <v/>
      </c>
      <c r="P237" s="26">
        <f t="shared" si="15"/>
        <v>60</v>
      </c>
      <c r="Q237" s="27">
        <f t="shared" si="16"/>
        <v>16.551724137931036</v>
      </c>
      <c r="R237" s="94">
        <f>IFERROR(TBLData3[[#This Row],[7 Day EWMA]]/TBLData3[[#This Row],[28 Day EWMA]],"")</f>
        <v>3.6249999999999996</v>
      </c>
      <c r="S237" s="94">
        <f>AVERAGEIFS(TBLData3[Total Load],TBLData3[[Athlete ]],TBLData3[[#This Row],[Athlete ]],TBLData3[Date],"&lt;="&amp;TBLData3[[#This Row],[Date]],TBLData3[Date],"&gt;"&amp;TBLData3[[#This Row],[Date]]-7)</f>
        <v>34.285714285714285</v>
      </c>
      <c r="T237" s="94">
        <f t="array" ref="T237">IFERROR(_xlfn.STDEV.S(IF(TBLData3[[Athlete ]]=TBLData3[[#This Row],[Athlete ]],IF(TBLData3[Date]&lt;=TBLData3[[#This Row],[Date]],IF(TBLData3[Date]&gt;TBLData3[[#This Row],[Date]]-7,TBLData3[Total Load])))),"")</f>
        <v>90.711473522214533</v>
      </c>
      <c r="U237" s="95">
        <f>IFERROR(TBLData3[[#This Row],[7 Day avg Load]]/TBLData3[[#This Row],[7 Day SD]],"")</f>
        <v>0.3779644730092272</v>
      </c>
      <c r="V237" s="95">
        <f>IFERROR(TBLData3[[#This Row],[7 Day Rolling Average]]*TBLData3[[#This Row],[Monotony]],"")</f>
        <v>12.958781931744932</v>
      </c>
    </row>
    <row r="238" spans="1:22" x14ac:dyDescent="0.25">
      <c r="A238" s="58" t="str">
        <f t="shared" si="13"/>
        <v>Week 2</v>
      </c>
      <c r="B238" s="63">
        <v>43020</v>
      </c>
      <c r="C238" s="63" t="str">
        <f t="shared" si="14"/>
        <v>Thu</v>
      </c>
      <c r="D238" s="68" t="s">
        <v>203</v>
      </c>
      <c r="E238" s="61">
        <f>tblTL[[#This Row],[Total]]</f>
        <v>960</v>
      </c>
      <c r="F238" s="71">
        <f>AVERAGEIFS(TBLData3[Total Load],TBLData3[[Athlete ]],TBLData3[[#This Row],[Athlete ]],TBLData3[Date],"&lt;="&amp;TBLData3[[#This Row],[Date]],TBLData3[Date],"&gt;"&amp;TBLData3[[#This Row],[Date]]-7)</f>
        <v>210.71428571428572</v>
      </c>
      <c r="G238" s="72">
        <f>AVERAGEIFS(TBLData3[Total Load],TBLData3[[Athlete ]],TBLData3[[#This Row],[Athlete ]],TBLData3[Date],"&lt;="&amp;TBLData3[[#This Row],[Date]],TBLData3[Date],"&gt;"&amp;TBLData3[[#This Row],[Date]]-28)</f>
        <v>268.63636363636363</v>
      </c>
      <c r="H238" s="30">
        <f>SUMIFS(TBLData3[Total Load],TBLData3[[Athlete ]],TBLData3[[#This Row],[Athlete ]],TBLData3[Date],"&lt;="&amp;TBLData3[[#This Row],[Date]],TBLData3[Date],"&gt;"&amp;TBLData3[[#This Row],[Date]]-7)</f>
        <v>1475</v>
      </c>
      <c r="I238" s="31">
        <f>IFERROR(SUMIFS(TBLData3[Total Load],TBLData3[[Athlete ]],TBLData3[[#This Row],[Athlete ]],TBLData3[Date],"&lt;="&amp;TBLData3[[#This Row],[Date]]-7,TBLData3[Date],"&gt;"&amp;TBLData3[[#This Row],[Date]]-14),"")</f>
        <v>1480</v>
      </c>
      <c r="J238" s="31">
        <f>IFERROR(SUMIFS(TBLData3[Total Load],TBLData3[[Athlete ]],TBLData3[[#This Row],[Athlete ]],TBLData3[Date],"&lt;="&amp;TBLData3[[#This Row],[Date]]-14,TBLData3[Date],"&gt;"&amp;TBLData3[[#This Row],[Date]]-21),"")</f>
        <v>0</v>
      </c>
      <c r="K238" s="31">
        <f>IFERROR(SUMIFS(TBLData3[Total Load],TBLData3[[Athlete ]],TBLData3[[#This Row],[Athlete ]],TBLData3[Date],"&lt;="&amp;TBLData3[[#This Row],[Date]]-21,TBLData3[Date],"&gt;"&amp;TBLData3[[#This Row],[Date]]-28),"")</f>
        <v>0</v>
      </c>
      <c r="L238" s="31">
        <f>IFERROR(SUMIFS(TBLData3[Total Load],TBLData3[[Athlete ]],TBLData3[[#This Row],[Athlete ]],TBLData3[Date],"&lt;="&amp;TBLData3[[#This Row],[Date]]-28,TBLData3[Date],"&gt;"&amp;TBLData3[[#This Row],[Date]]-35),"")</f>
        <v>0</v>
      </c>
      <c r="M238" s="31">
        <f>IFERROR(AVERAGE(TBLData3[[#This Row],[Week -1 TL]:[Week -4 TL]]),"")</f>
        <v>370</v>
      </c>
      <c r="N238" s="93">
        <f>IFERROR(TBLData3[[#This Row],[7 Day Rolling Average]]/TBLData3[[#This Row],[28 Day Rolling Average]],"")</f>
        <v>0.78438481991781495</v>
      </c>
      <c r="O238" s="94">
        <f>IFERROR(TBLData3[[#This Row],[Week 0 TL]]/TBLData3[[#This Row],[Week -1 TL]],"")</f>
        <v>0.9966216216216216</v>
      </c>
      <c r="P238" s="26">
        <f t="shared" si="15"/>
        <v>354.21901702880859</v>
      </c>
      <c r="Q238" s="27">
        <f t="shared" si="16"/>
        <v>155.9927964426339</v>
      </c>
      <c r="R238" s="94">
        <f>IFERROR(TBLData3[[#This Row],[7 Day EWMA]]/TBLData3[[#This Row],[28 Day EWMA]],"")</f>
        <v>2.2707395796899639</v>
      </c>
      <c r="S238" s="94">
        <f>AVERAGEIFS(TBLData3[Total Load],TBLData3[[Athlete ]],TBLData3[[#This Row],[Athlete ]],TBLData3[Date],"&lt;="&amp;TBLData3[[#This Row],[Date]],TBLData3[Date],"&gt;"&amp;TBLData3[[#This Row],[Date]]-7)</f>
        <v>210.71428571428572</v>
      </c>
      <c r="T238" s="94">
        <f t="array" ref="T238">IFERROR(_xlfn.STDEV.S(IF(TBLData3[[Athlete ]]=TBLData3[[#This Row],[Athlete ]],IF(TBLData3[Date]&lt;=TBLData3[[#This Row],[Date]],IF(TBLData3[Date]&gt;TBLData3[[#This Row],[Date]]-7,TBLData3[Total Load])))),"")</f>
        <v>382.1041368901565</v>
      </c>
      <c r="U238" s="95">
        <f>IFERROR(TBLData3[[#This Row],[7 Day avg Load]]/TBLData3[[#This Row],[7 Day SD]],"")</f>
        <v>0.55145774507764556</v>
      </c>
      <c r="V238" s="95">
        <f>IFERROR(TBLData3[[#This Row],[7 Day Rolling Average]]*TBLData3[[#This Row],[Monotony]],"")</f>
        <v>116.20002485564675</v>
      </c>
    </row>
    <row r="239" spans="1:22" x14ac:dyDescent="0.25">
      <c r="A239" s="58" t="str">
        <f t="shared" si="13"/>
        <v>Week 2</v>
      </c>
      <c r="B239" s="63">
        <v>43020</v>
      </c>
      <c r="C239" s="63" t="str">
        <f t="shared" si="14"/>
        <v>Thu</v>
      </c>
      <c r="D239" s="68" t="s">
        <v>204</v>
      </c>
      <c r="E239" s="61">
        <f>tblTL[[#This Row],[Total]]</f>
        <v>0</v>
      </c>
      <c r="F239" s="71">
        <f>AVERAGEIFS(TBLData3[Total Load],TBLData3[[Athlete ]],TBLData3[[#This Row],[Athlete ]],TBLData3[Date],"&lt;="&amp;TBLData3[[#This Row],[Date]],TBLData3[Date],"&gt;"&amp;TBLData3[[#This Row],[Date]]-7)</f>
        <v>60</v>
      </c>
      <c r="G239" s="72">
        <f>AVERAGEIFS(TBLData3[Total Load],TBLData3[[Athlete ]],TBLData3[[#This Row],[Athlete ]],TBLData3[Date],"&lt;="&amp;TBLData3[[#This Row],[Date]],TBLData3[Date],"&gt;"&amp;TBLData3[[#This Row],[Date]]-28)</f>
        <v>117.72727272727273</v>
      </c>
      <c r="H239" s="30">
        <f>SUMIFS(TBLData3[Total Load],TBLData3[[Athlete ]],TBLData3[[#This Row],[Athlete ]],TBLData3[Date],"&lt;="&amp;TBLData3[[#This Row],[Date]],TBLData3[Date],"&gt;"&amp;TBLData3[[#This Row],[Date]]-7)</f>
        <v>420</v>
      </c>
      <c r="I239" s="31">
        <f>IFERROR(SUMIFS(TBLData3[Total Load],TBLData3[[Athlete ]],TBLData3[[#This Row],[Athlete ]],TBLData3[Date],"&lt;="&amp;TBLData3[[#This Row],[Date]]-7,TBLData3[Date],"&gt;"&amp;TBLData3[[#This Row],[Date]]-14),"")</f>
        <v>875</v>
      </c>
      <c r="J239" s="31">
        <f>IFERROR(SUMIFS(TBLData3[Total Load],TBLData3[[Athlete ]],TBLData3[[#This Row],[Athlete ]],TBLData3[Date],"&lt;="&amp;TBLData3[[#This Row],[Date]]-14,TBLData3[Date],"&gt;"&amp;TBLData3[[#This Row],[Date]]-21),"")</f>
        <v>0</v>
      </c>
      <c r="K239" s="31">
        <f>IFERROR(SUMIFS(TBLData3[Total Load],TBLData3[[Athlete ]],TBLData3[[#This Row],[Athlete ]],TBLData3[Date],"&lt;="&amp;TBLData3[[#This Row],[Date]]-21,TBLData3[Date],"&gt;"&amp;TBLData3[[#This Row],[Date]]-28),"")</f>
        <v>0</v>
      </c>
      <c r="L239" s="31">
        <f>IFERROR(SUMIFS(TBLData3[Total Load],TBLData3[[Athlete ]],TBLData3[[#This Row],[Athlete ]],TBLData3[Date],"&lt;="&amp;TBLData3[[#This Row],[Date]]-28,TBLData3[Date],"&gt;"&amp;TBLData3[[#This Row],[Date]]-35),"")</f>
        <v>0</v>
      </c>
      <c r="M239" s="31">
        <f>IFERROR(AVERAGE(TBLData3[[#This Row],[Week -1 TL]:[Week -4 TL]]),"")</f>
        <v>218.75</v>
      </c>
      <c r="N239" s="93">
        <f>IFERROR(TBLData3[[#This Row],[7 Day Rolling Average]]/TBLData3[[#This Row],[28 Day Rolling Average]],"")</f>
        <v>0.50965250965250963</v>
      </c>
      <c r="O239" s="94">
        <f>IFERROR(TBLData3[[#This Row],[Week 0 TL]]/TBLData3[[#This Row],[Week -1 TL]],"")</f>
        <v>0.48</v>
      </c>
      <c r="P239" s="26">
        <f t="shared" si="15"/>
        <v>81.61919116973877</v>
      </c>
      <c r="Q239" s="27">
        <f t="shared" si="16"/>
        <v>59.167130760698612</v>
      </c>
      <c r="R239" s="94">
        <f>IFERROR(TBLData3[[#This Row],[7 Day EWMA]]/TBLData3[[#This Row],[28 Day EWMA]],"")</f>
        <v>1.3794684670420725</v>
      </c>
      <c r="S239" s="94">
        <f>AVERAGEIFS(TBLData3[Total Load],TBLData3[[Athlete ]],TBLData3[[#This Row],[Athlete ]],TBLData3[Date],"&lt;="&amp;TBLData3[[#This Row],[Date]],TBLData3[Date],"&gt;"&amp;TBLData3[[#This Row],[Date]]-7)</f>
        <v>60</v>
      </c>
      <c r="T239" s="94">
        <f t="array" ref="T239">IFERROR(_xlfn.STDEV.S(IF(TBLData3[[Athlete ]]=TBLData3[[#This Row],[Athlete ]],IF(TBLData3[Date]&lt;=TBLData3[[#This Row],[Date]],IF(TBLData3[Date]&gt;TBLData3[[#This Row],[Date]]-7,TBLData3[Total Load])))),"")</f>
        <v>158.74507866387543</v>
      </c>
      <c r="U239" s="95">
        <f>IFERROR(TBLData3[[#This Row],[7 Day avg Load]]/TBLData3[[#This Row],[7 Day SD]],"")</f>
        <v>0.37796447300922725</v>
      </c>
      <c r="V239" s="95">
        <f>IFERROR(TBLData3[[#This Row],[7 Day Rolling Average]]*TBLData3[[#This Row],[Monotony]],"")</f>
        <v>22.677868380553637</v>
      </c>
    </row>
    <row r="240" spans="1:22" x14ac:dyDescent="0.25">
      <c r="A240" s="58" t="str">
        <f t="shared" si="13"/>
        <v>Week 2</v>
      </c>
      <c r="B240" s="63">
        <v>43020</v>
      </c>
      <c r="C240" s="63" t="str">
        <f t="shared" si="14"/>
        <v>Thu</v>
      </c>
      <c r="D240" s="74" t="s">
        <v>205</v>
      </c>
      <c r="E240" s="61">
        <f>tblTL[[#This Row],[Total]]</f>
        <v>0</v>
      </c>
      <c r="F240" s="71">
        <f>AVERAGEIFS(TBLData3[Total Load],TBLData3[[Athlete ]],TBLData3[[#This Row],[Athlete ]],TBLData3[Date],"&lt;="&amp;TBLData3[[#This Row],[Date]],TBLData3[Date],"&gt;"&amp;TBLData3[[#This Row],[Date]]-7)</f>
        <v>51.428571428571431</v>
      </c>
      <c r="G240" s="72">
        <f>AVERAGEIFS(TBLData3[Total Load],TBLData3[[Athlete ]],TBLData3[[#This Row],[Athlete ]],TBLData3[Date],"&lt;="&amp;TBLData3[[#This Row],[Date]],TBLData3[Date],"&gt;"&amp;TBLData3[[#This Row],[Date]]-28)</f>
        <v>32.727272727272727</v>
      </c>
      <c r="H240" s="30">
        <f>SUMIFS(TBLData3[Total Load],TBLData3[[Athlete ]],TBLData3[[#This Row],[Athlete ]],TBLData3[Date],"&lt;="&amp;TBLData3[[#This Row],[Date]],TBLData3[Date],"&gt;"&amp;TBLData3[[#This Row],[Date]]-7)</f>
        <v>360</v>
      </c>
      <c r="I240" s="31">
        <f>IFERROR(SUMIFS(TBLData3[Total Load],TBLData3[[Athlete ]],TBLData3[[#This Row],[Athlete ]],TBLData3[Date],"&lt;="&amp;TBLData3[[#This Row],[Date]]-7,TBLData3[Date],"&gt;"&amp;TBLData3[[#This Row],[Date]]-14),"")</f>
        <v>0</v>
      </c>
      <c r="J240" s="31">
        <f>IFERROR(SUMIFS(TBLData3[Total Load],TBLData3[[Athlete ]],TBLData3[[#This Row],[Athlete ]],TBLData3[Date],"&lt;="&amp;TBLData3[[#This Row],[Date]]-14,TBLData3[Date],"&gt;"&amp;TBLData3[[#This Row],[Date]]-21),"")</f>
        <v>0</v>
      </c>
      <c r="K240" s="31">
        <f>IFERROR(SUMIFS(TBLData3[Total Load],TBLData3[[Athlete ]],TBLData3[[#This Row],[Athlete ]],TBLData3[Date],"&lt;="&amp;TBLData3[[#This Row],[Date]]-21,TBLData3[Date],"&gt;"&amp;TBLData3[[#This Row],[Date]]-28),"")</f>
        <v>0</v>
      </c>
      <c r="L240" s="31">
        <f>IFERROR(SUMIFS(TBLData3[Total Load],TBLData3[[Athlete ]],TBLData3[[#This Row],[Athlete ]],TBLData3[Date],"&lt;="&amp;TBLData3[[#This Row],[Date]]-28,TBLData3[Date],"&gt;"&amp;TBLData3[[#This Row],[Date]]-35),"")</f>
        <v>0</v>
      </c>
      <c r="M240" s="31">
        <f>IFERROR(AVERAGE(TBLData3[[#This Row],[Week -1 TL]:[Week -4 TL]]),"")</f>
        <v>0</v>
      </c>
      <c r="N240" s="93">
        <f>IFERROR(TBLData3[[#This Row],[7 Day Rolling Average]]/TBLData3[[#This Row],[28 Day Rolling Average]],"")</f>
        <v>1.5714285714285716</v>
      </c>
      <c r="O240" s="94" t="str">
        <f>IFERROR(TBLData3[[#This Row],[Week 0 TL]]/TBLData3[[#This Row],[Week -1 TL]],"")</f>
        <v/>
      </c>
      <c r="P240" s="26">
        <f t="shared" si="15"/>
        <v>50.625</v>
      </c>
      <c r="Q240" s="27">
        <f t="shared" si="16"/>
        <v>21.52117758005658</v>
      </c>
      <c r="R240" s="94">
        <f>IFERROR(TBLData3[[#This Row],[7 Day EWMA]]/TBLData3[[#This Row],[28 Day EWMA]],"")</f>
        <v>2.3523341049382718</v>
      </c>
      <c r="S240" s="94">
        <f>AVERAGEIFS(TBLData3[Total Load],TBLData3[[Athlete ]],TBLData3[[#This Row],[Athlete ]],TBLData3[Date],"&lt;="&amp;TBLData3[[#This Row],[Date]],TBLData3[Date],"&gt;"&amp;TBLData3[[#This Row],[Date]]-7)</f>
        <v>51.428571428571431</v>
      </c>
      <c r="T240" s="94">
        <f t="array" ref="T240">IFERROR(_xlfn.STDEV.S(IF(TBLData3[[Athlete ]]=TBLData3[[#This Row],[Athlete ]],IF(TBLData3[Date]&lt;=TBLData3[[#This Row],[Date]],IF(TBLData3[Date]&gt;TBLData3[[#This Row],[Date]]-7,TBLData3[Total Load])))),"")</f>
        <v>136.0672102833218</v>
      </c>
      <c r="U240" s="95">
        <f>IFERROR(TBLData3[[#This Row],[7 Day avg Load]]/TBLData3[[#This Row],[7 Day SD]],"")</f>
        <v>0.37796447300922725</v>
      </c>
      <c r="V240" s="95">
        <f>IFERROR(TBLData3[[#This Row],[7 Day Rolling Average]]*TBLData3[[#This Row],[Monotony]],"")</f>
        <v>19.438172897617402</v>
      </c>
    </row>
    <row r="241" spans="1:22" x14ac:dyDescent="0.25">
      <c r="A241" s="58" t="str">
        <f t="shared" si="13"/>
        <v>Week 2</v>
      </c>
      <c r="B241" s="63">
        <v>43020</v>
      </c>
      <c r="C241" s="63" t="str">
        <f t="shared" si="14"/>
        <v>Thu</v>
      </c>
      <c r="D241" s="74" t="s">
        <v>206</v>
      </c>
      <c r="E241" s="61">
        <f>tblTL[[#This Row],[Total]]</f>
        <v>900</v>
      </c>
      <c r="F241" s="71">
        <f>AVERAGEIFS(TBLData3[Total Load],TBLData3[[Athlete ]],TBLData3[[#This Row],[Athlete ]],TBLData3[Date],"&lt;="&amp;TBLData3[[#This Row],[Date]],TBLData3[Date],"&gt;"&amp;TBLData3[[#This Row],[Date]]-7)</f>
        <v>240</v>
      </c>
      <c r="G241" s="72">
        <f>AVERAGEIFS(TBLData3[Total Load],TBLData3[[Athlete ]],TBLData3[[#This Row],[Athlete ]],TBLData3[Date],"&lt;="&amp;TBLData3[[#This Row],[Date]],TBLData3[Date],"&gt;"&amp;TBLData3[[#This Row],[Date]]-28)</f>
        <v>234.54545454545453</v>
      </c>
      <c r="H241" s="30">
        <f>SUMIFS(TBLData3[Total Load],TBLData3[[Athlete ]],TBLData3[[#This Row],[Athlete ]],TBLData3[Date],"&lt;="&amp;TBLData3[[#This Row],[Date]],TBLData3[Date],"&gt;"&amp;TBLData3[[#This Row],[Date]]-7)</f>
        <v>1680</v>
      </c>
      <c r="I241" s="31">
        <f>IFERROR(SUMIFS(TBLData3[Total Load],TBLData3[[Athlete ]],TBLData3[[#This Row],[Athlete ]],TBLData3[Date],"&lt;="&amp;TBLData3[[#This Row],[Date]]-7,TBLData3[Date],"&gt;"&amp;TBLData3[[#This Row],[Date]]-14),"")</f>
        <v>900</v>
      </c>
      <c r="J241" s="31">
        <f>IFERROR(SUMIFS(TBLData3[Total Load],TBLData3[[Athlete ]],TBLData3[[#This Row],[Athlete ]],TBLData3[Date],"&lt;="&amp;TBLData3[[#This Row],[Date]]-14,TBLData3[Date],"&gt;"&amp;TBLData3[[#This Row],[Date]]-21),"")</f>
        <v>0</v>
      </c>
      <c r="K241" s="31">
        <f>IFERROR(SUMIFS(TBLData3[Total Load],TBLData3[[Athlete ]],TBLData3[[#This Row],[Athlete ]],TBLData3[Date],"&lt;="&amp;TBLData3[[#This Row],[Date]]-21,TBLData3[Date],"&gt;"&amp;TBLData3[[#This Row],[Date]]-28),"")</f>
        <v>0</v>
      </c>
      <c r="L241" s="31">
        <f>IFERROR(SUMIFS(TBLData3[Total Load],TBLData3[[Athlete ]],TBLData3[[#This Row],[Athlete ]],TBLData3[Date],"&lt;="&amp;TBLData3[[#This Row],[Date]]-28,TBLData3[Date],"&gt;"&amp;TBLData3[[#This Row],[Date]]-35),"")</f>
        <v>0</v>
      </c>
      <c r="M241" s="31">
        <f>IFERROR(AVERAGE(TBLData3[[#This Row],[Week -1 TL]:[Week -4 TL]]),"")</f>
        <v>225</v>
      </c>
      <c r="N241" s="93">
        <f>IFERROR(TBLData3[[#This Row],[7 Day Rolling Average]]/TBLData3[[#This Row],[28 Day Rolling Average]],"")</f>
        <v>1.0232558139534884</v>
      </c>
      <c r="O241" s="94">
        <f>IFERROR(TBLData3[[#This Row],[Week 0 TL]]/TBLData3[[#This Row],[Week -1 TL]],"")</f>
        <v>1.8666666666666667</v>
      </c>
      <c r="P241" s="26">
        <f t="shared" si="15"/>
        <v>364.72137451171875</v>
      </c>
      <c r="Q241" s="27">
        <f t="shared" si="16"/>
        <v>146.3369058001964</v>
      </c>
      <c r="R241" s="94">
        <f>IFERROR(TBLData3[[#This Row],[7 Day EWMA]]/TBLData3[[#This Row],[28 Day EWMA]],"")</f>
        <v>2.4923403465267833</v>
      </c>
      <c r="S241" s="94">
        <f>AVERAGEIFS(TBLData3[Total Load],TBLData3[[Athlete ]],TBLData3[[#This Row],[Athlete ]],TBLData3[Date],"&lt;="&amp;TBLData3[[#This Row],[Date]],TBLData3[Date],"&gt;"&amp;TBLData3[[#This Row],[Date]]-7)</f>
        <v>240</v>
      </c>
      <c r="T241" s="94">
        <f t="array" ref="T241">IFERROR(_xlfn.STDEV.S(IF(TBLData3[[Athlete ]]=TBLData3[[#This Row],[Athlete ]],IF(TBLData3[Date]&lt;=TBLData3[[#This Row],[Date]],IF(TBLData3[Date]&gt;TBLData3[[#This Row],[Date]]-7,TBLData3[Total Load])))),"")</f>
        <v>411.33927602406266</v>
      </c>
      <c r="U241" s="95">
        <f>IFERROR(TBLData3[[#This Row],[7 Day avg Load]]/TBLData3[[#This Row],[7 Day SD]],"")</f>
        <v>0.58345996599157823</v>
      </c>
      <c r="V241" s="95">
        <f>IFERROR(TBLData3[[#This Row],[7 Day Rolling Average]]*TBLData3[[#This Row],[Monotony]],"")</f>
        <v>140.03039183797878</v>
      </c>
    </row>
    <row r="242" spans="1:22" x14ac:dyDescent="0.25">
      <c r="A242" s="58" t="str">
        <f t="shared" si="13"/>
        <v>Week 2</v>
      </c>
      <c r="B242" s="63">
        <v>43020</v>
      </c>
      <c r="C242" s="63" t="str">
        <f t="shared" si="14"/>
        <v>Thu</v>
      </c>
      <c r="D242" s="74" t="s">
        <v>207</v>
      </c>
      <c r="E242" s="61">
        <f>tblTL[[#This Row],[Total]]</f>
        <v>1000</v>
      </c>
      <c r="F242" s="71">
        <f>AVERAGEIFS(TBLData3[Total Load],TBLData3[[Athlete ]],TBLData3[[#This Row],[Athlete ]],TBLData3[Date],"&lt;="&amp;TBLData3[[#This Row],[Date]],TBLData3[Date],"&gt;"&amp;TBLData3[[#This Row],[Date]]-7)</f>
        <v>202.85714285714286</v>
      </c>
      <c r="G242" s="72">
        <f>AVERAGEIFS(TBLData3[Total Load],TBLData3[[Athlete ]],TBLData3[[#This Row],[Athlete ]],TBLData3[Date],"&lt;="&amp;TBLData3[[#This Row],[Date]],TBLData3[Date],"&gt;"&amp;TBLData3[[#This Row],[Date]]-28)</f>
        <v>187.27272727272728</v>
      </c>
      <c r="H242" s="30">
        <f>SUMIFS(TBLData3[Total Load],TBLData3[[Athlete ]],TBLData3[[#This Row],[Athlete ]],TBLData3[Date],"&lt;="&amp;TBLData3[[#This Row],[Date]],TBLData3[Date],"&gt;"&amp;TBLData3[[#This Row],[Date]]-7)</f>
        <v>1420</v>
      </c>
      <c r="I242" s="31">
        <f>IFERROR(SUMIFS(TBLData3[Total Load],TBLData3[[Athlete ]],TBLData3[[#This Row],[Athlete ]],TBLData3[Date],"&lt;="&amp;TBLData3[[#This Row],[Date]]-7,TBLData3[Date],"&gt;"&amp;TBLData3[[#This Row],[Date]]-14),"")</f>
        <v>640</v>
      </c>
      <c r="J242" s="31">
        <f>IFERROR(SUMIFS(TBLData3[Total Load],TBLData3[[Athlete ]],TBLData3[[#This Row],[Athlete ]],TBLData3[Date],"&lt;="&amp;TBLData3[[#This Row],[Date]]-14,TBLData3[Date],"&gt;"&amp;TBLData3[[#This Row],[Date]]-21),"")</f>
        <v>0</v>
      </c>
      <c r="K242" s="31">
        <f>IFERROR(SUMIFS(TBLData3[Total Load],TBLData3[[Athlete ]],TBLData3[[#This Row],[Athlete ]],TBLData3[Date],"&lt;="&amp;TBLData3[[#This Row],[Date]]-21,TBLData3[Date],"&gt;"&amp;TBLData3[[#This Row],[Date]]-28),"")</f>
        <v>0</v>
      </c>
      <c r="L242" s="31">
        <f>IFERROR(SUMIFS(TBLData3[Total Load],TBLData3[[Athlete ]],TBLData3[[#This Row],[Athlete ]],TBLData3[Date],"&lt;="&amp;TBLData3[[#This Row],[Date]]-28,TBLData3[Date],"&gt;"&amp;TBLData3[[#This Row],[Date]]-35),"")</f>
        <v>0</v>
      </c>
      <c r="M242" s="31">
        <f>IFERROR(AVERAGE(TBLData3[[#This Row],[Week -1 TL]:[Week -4 TL]]),"")</f>
        <v>160</v>
      </c>
      <c r="N242" s="93">
        <f>IFERROR(TBLData3[[#This Row],[7 Day Rolling Average]]/TBLData3[[#This Row],[28 Day Rolling Average]],"")</f>
        <v>1.0832177531206657</v>
      </c>
      <c r="O242" s="94">
        <f>IFERROR(TBLData3[[#This Row],[Week 0 TL]]/TBLData3[[#This Row],[Week -1 TL]],"")</f>
        <v>2.21875</v>
      </c>
      <c r="P242" s="26">
        <f t="shared" si="15"/>
        <v>330.419921875</v>
      </c>
      <c r="Q242" s="27">
        <f t="shared" si="16"/>
        <v>120.8388713107928</v>
      </c>
      <c r="R242" s="94">
        <f>IFERROR(TBLData3[[#This Row],[7 Day EWMA]]/TBLData3[[#This Row],[28 Day EWMA]],"")</f>
        <v>2.7343843772354761</v>
      </c>
      <c r="S242" s="94">
        <f>AVERAGEIFS(TBLData3[Total Load],TBLData3[[Athlete ]],TBLData3[[#This Row],[Athlete ]],TBLData3[Date],"&lt;="&amp;TBLData3[[#This Row],[Date]],TBLData3[Date],"&gt;"&amp;TBLData3[[#This Row],[Date]]-7)</f>
        <v>202.85714285714286</v>
      </c>
      <c r="T242" s="94">
        <f t="array" ref="T242">IFERROR(_xlfn.STDEV.S(IF(TBLData3[[Athlete ]]=TBLData3[[#This Row],[Athlete ]],IF(TBLData3[Date]&lt;=TBLData3[[#This Row],[Date]],IF(TBLData3[Date]&gt;TBLData3[[#This Row],[Date]]-7,TBLData3[Total Load])))),"")</f>
        <v>384.78194195822505</v>
      </c>
      <c r="U242" s="95">
        <f>IFERROR(TBLData3[[#This Row],[7 Day avg Load]]/TBLData3[[#This Row],[7 Day SD]],"")</f>
        <v>0.527200267831609</v>
      </c>
      <c r="V242" s="95">
        <f>IFERROR(TBLData3[[#This Row],[7 Day Rolling Average]]*TBLData3[[#This Row],[Monotony]],"")</f>
        <v>106.94634004584069</v>
      </c>
    </row>
    <row r="243" spans="1:22" x14ac:dyDescent="0.25">
      <c r="A243" s="58" t="str">
        <f t="shared" si="13"/>
        <v>Week 2</v>
      </c>
      <c r="B243" s="63">
        <v>43020</v>
      </c>
      <c r="C243" s="63" t="str">
        <f t="shared" si="14"/>
        <v>Thu</v>
      </c>
      <c r="D243" s="73" t="s">
        <v>208</v>
      </c>
      <c r="E243" s="61">
        <f>tblTL[[#This Row],[Total]]</f>
        <v>1122.4000000000001</v>
      </c>
      <c r="F243" s="71">
        <f>AVERAGEIFS(TBLData3[Total Load],TBLData3[[Athlete ]],TBLData3[[#This Row],[Athlete ]],TBLData3[Date],"&lt;="&amp;TBLData3[[#This Row],[Date]],TBLData3[Date],"&gt;"&amp;TBLData3[[#This Row],[Date]]-7)</f>
        <v>306.05714285714288</v>
      </c>
      <c r="G243" s="72">
        <f>AVERAGEIFS(TBLData3[Total Load],TBLData3[[Athlete ]],TBLData3[[#This Row],[Athlete ]],TBLData3[Date],"&lt;="&amp;TBLData3[[#This Row],[Date]],TBLData3[Date],"&gt;"&amp;TBLData3[[#This Row],[Date]]-28)</f>
        <v>296.8</v>
      </c>
      <c r="H243" s="30">
        <f>SUMIFS(TBLData3[Total Load],TBLData3[[Athlete ]],TBLData3[[#This Row],[Athlete ]],TBLData3[Date],"&lt;="&amp;TBLData3[[#This Row],[Date]],TBLData3[Date],"&gt;"&amp;TBLData3[[#This Row],[Date]]-7)</f>
        <v>2142.4</v>
      </c>
      <c r="I243" s="31">
        <f>IFERROR(SUMIFS(TBLData3[Total Load],TBLData3[[Athlete ]],TBLData3[[#This Row],[Athlete ]],TBLData3[Date],"&lt;="&amp;TBLData3[[#This Row],[Date]]-7,TBLData3[Date],"&gt;"&amp;TBLData3[[#This Row],[Date]]-14),"")</f>
        <v>1122.4000000000001</v>
      </c>
      <c r="J243" s="31">
        <f>IFERROR(SUMIFS(TBLData3[Total Load],TBLData3[[Athlete ]],TBLData3[[#This Row],[Athlete ]],TBLData3[Date],"&lt;="&amp;TBLData3[[#This Row],[Date]]-14,TBLData3[Date],"&gt;"&amp;TBLData3[[#This Row],[Date]]-21),"")</f>
        <v>0</v>
      </c>
      <c r="K243" s="31">
        <f>IFERROR(SUMIFS(TBLData3[Total Load],TBLData3[[Athlete ]],TBLData3[[#This Row],[Athlete ]],TBLData3[Date],"&lt;="&amp;TBLData3[[#This Row],[Date]]-21,TBLData3[Date],"&gt;"&amp;TBLData3[[#This Row],[Date]]-28),"")</f>
        <v>0</v>
      </c>
      <c r="L243" s="31">
        <f>IFERROR(SUMIFS(TBLData3[Total Load],TBLData3[[Athlete ]],TBLData3[[#This Row],[Athlete ]],TBLData3[Date],"&lt;="&amp;TBLData3[[#This Row],[Date]]-28,TBLData3[Date],"&gt;"&amp;TBLData3[[#This Row],[Date]]-35),"")</f>
        <v>0</v>
      </c>
      <c r="M243" s="31">
        <f>IFERROR(AVERAGE(TBLData3[[#This Row],[Week -1 TL]:[Week -4 TL]]),"")</f>
        <v>280.60000000000002</v>
      </c>
      <c r="N243" s="93">
        <f>IFERROR(TBLData3[[#This Row],[7 Day Rolling Average]]/TBLData3[[#This Row],[28 Day Rolling Average]],"")</f>
        <v>1.0311898344243358</v>
      </c>
      <c r="O243" s="94">
        <f>IFERROR(TBLData3[[#This Row],[Week 0 TL]]/TBLData3[[#This Row],[Week -1 TL]],"")</f>
        <v>1.9087669280114041</v>
      </c>
      <c r="P243" s="26">
        <f t="shared" si="15"/>
        <v>489.61807861328123</v>
      </c>
      <c r="Q243" s="27">
        <f t="shared" si="16"/>
        <v>187.98017052030082</v>
      </c>
      <c r="R243" s="94">
        <f>IFERROR(TBLData3[[#This Row],[7 Day EWMA]]/TBLData3[[#This Row],[28 Day EWMA]],"")</f>
        <v>2.6046262074243898</v>
      </c>
      <c r="S243" s="94">
        <f>AVERAGEIFS(TBLData3[Total Load],TBLData3[[Athlete ]],TBLData3[[#This Row],[Athlete ]],TBLData3[Date],"&lt;="&amp;TBLData3[[#This Row],[Date]],TBLData3[Date],"&gt;"&amp;TBLData3[[#This Row],[Date]]-7)</f>
        <v>306.05714285714288</v>
      </c>
      <c r="T243" s="94">
        <f t="array" ref="T243">IFERROR(_xlfn.STDEV.S(IF(TBLData3[[Athlete ]]=TBLData3[[#This Row],[Athlete ]],IF(TBLData3[Date]&lt;=TBLData3[[#This Row],[Date]],IF(TBLData3[Date]&gt;TBLData3[[#This Row],[Date]]-7,TBLData3[Total Load])))),"")</f>
        <v>435.98259467224477</v>
      </c>
      <c r="U243" s="95">
        <f>IFERROR(TBLData3[[#This Row],[7 Day avg Load]]/TBLData3[[#This Row],[7 Day SD]],"")</f>
        <v>0.70199394791717562</v>
      </c>
      <c r="V243" s="95">
        <f>IFERROR(TBLData3[[#This Row],[7 Day Rolling Average]]*TBLData3[[#This Row],[Monotony]],"")</f>
        <v>214.85026200253674</v>
      </c>
    </row>
    <row r="244" spans="1:22" x14ac:dyDescent="0.25">
      <c r="A244" s="58" t="str">
        <f t="shared" si="13"/>
        <v>Week 2</v>
      </c>
      <c r="B244" s="59">
        <v>43021</v>
      </c>
      <c r="C244" s="59" t="str">
        <f t="shared" si="14"/>
        <v>Fri</v>
      </c>
      <c r="D244" s="68" t="s">
        <v>215</v>
      </c>
      <c r="E244" s="61">
        <f>tblTL[[#This Row],[Total]]</f>
        <v>0</v>
      </c>
      <c r="F244" s="71">
        <f>AVERAGEIFS(TBLData3[Total Load],TBLData3[[Athlete ]],TBLData3[[#This Row],[Athlete ]],TBLData3[Date],"&lt;="&amp;TBLData3[[#This Row],[Date]],TBLData3[Date],"&gt;"&amp;TBLData3[[#This Row],[Date]]-7)</f>
        <v>288.57142857142856</v>
      </c>
      <c r="G244" s="72">
        <f>AVERAGEIFS(TBLData3[Total Load],TBLData3[[Athlete ]],TBLData3[[#This Row],[Athlete ]],TBLData3[Date],"&lt;="&amp;TBLData3[[#This Row],[Date]],TBLData3[Date],"&gt;"&amp;TBLData3[[#This Row],[Date]]-28)</f>
        <v>261.66666666666669</v>
      </c>
      <c r="H244" s="30">
        <f>SUMIFS(TBLData3[Total Load],TBLData3[[Athlete ]],TBLData3[[#This Row],[Athlete ]],TBLData3[Date],"&lt;="&amp;TBLData3[[#This Row],[Date]],TBLData3[Date],"&gt;"&amp;TBLData3[[#This Row],[Date]]-7)</f>
        <v>2020</v>
      </c>
      <c r="I244" s="31">
        <f>IFERROR(SUMIFS(TBLData3[Total Load],TBLData3[[Athlete ]],TBLData3[[#This Row],[Athlete ]],TBLData3[Date],"&lt;="&amp;TBLData3[[#This Row],[Date]]-7,TBLData3[Date],"&gt;"&amp;TBLData3[[#This Row],[Date]]-14),"")</f>
        <v>1120</v>
      </c>
      <c r="J244" s="31">
        <f>IFERROR(SUMIFS(TBLData3[Total Load],TBLData3[[Athlete ]],TBLData3[[#This Row],[Athlete ]],TBLData3[Date],"&lt;="&amp;TBLData3[[#This Row],[Date]]-14,TBLData3[Date],"&gt;"&amp;TBLData3[[#This Row],[Date]]-21),"")</f>
        <v>0</v>
      </c>
      <c r="K244" s="31">
        <f>IFERROR(SUMIFS(TBLData3[Total Load],TBLData3[[Athlete ]],TBLData3[[#This Row],[Athlete ]],TBLData3[Date],"&lt;="&amp;TBLData3[[#This Row],[Date]]-21,TBLData3[Date],"&gt;"&amp;TBLData3[[#This Row],[Date]]-28),"")</f>
        <v>0</v>
      </c>
      <c r="L244" s="31">
        <f>IFERROR(SUMIFS(TBLData3[Total Load],TBLData3[[Athlete ]],TBLData3[[#This Row],[Athlete ]],TBLData3[Date],"&lt;="&amp;TBLData3[[#This Row],[Date]]-28,TBLData3[Date],"&gt;"&amp;TBLData3[[#This Row],[Date]]-35),"")</f>
        <v>0</v>
      </c>
      <c r="M244" s="31">
        <f>IFERROR(AVERAGE(TBLData3[[#This Row],[Week -1 TL]:[Week -4 TL]]),"")</f>
        <v>280</v>
      </c>
      <c r="N244" s="93">
        <f>IFERROR(TBLData3[[#This Row],[7 Day Rolling Average]]/TBLData3[[#This Row],[28 Day Rolling Average]],"")</f>
        <v>1.1028207461328479</v>
      </c>
      <c r="O244" s="93">
        <f>IFERROR(TBLData3[[#This Row],[Week 0 TL]]/TBLData3[[#This Row],[Week -1 TL]],"")</f>
        <v>1.8035714285714286</v>
      </c>
      <c r="P244" s="26">
        <f t="shared" si="15"/>
        <v>354.0472412109375</v>
      </c>
      <c r="Q244" s="27">
        <f t="shared" si="16"/>
        <v>168.08948456249954</v>
      </c>
      <c r="R244" s="94">
        <f>IFERROR(TBLData3[[#This Row],[7 Day EWMA]]/TBLData3[[#This Row],[28 Day EWMA]],"")</f>
        <v>2.1063021409842837</v>
      </c>
      <c r="S244" s="94">
        <f>AVERAGEIFS(TBLData3[Total Load],TBLData3[[Athlete ]],TBLData3[[#This Row],[Athlete ]],TBLData3[Date],"&lt;="&amp;TBLData3[[#This Row],[Date]],TBLData3[Date],"&gt;"&amp;TBLData3[[#This Row],[Date]]-7)</f>
        <v>288.57142857142856</v>
      </c>
      <c r="T244" s="94">
        <f t="array" ref="T244">IFERROR(_xlfn.STDEV.S(IF(TBLData3[[Athlete ]]=TBLData3[[#This Row],[Athlete ]],IF(TBLData3[Date]&lt;=TBLData3[[#This Row],[Date]],IF(TBLData3[Date]&gt;TBLData3[[#This Row],[Date]]-7,TBLData3[Total Load])))),"")</f>
        <v>432.33584828728431</v>
      </c>
      <c r="U244" s="95">
        <f>IFERROR(TBLData3[[#This Row],[7 Day avg Load]]/TBLData3[[#This Row],[7 Day SD]],"")</f>
        <v>0.6674705086673145</v>
      </c>
      <c r="V244" s="95">
        <f>IFERROR(TBLData3[[#This Row],[7 Day Rolling Average]]*TBLData3[[#This Row],[Monotony]],"")</f>
        <v>192.61291821542503</v>
      </c>
    </row>
    <row r="245" spans="1:22" x14ac:dyDescent="0.25">
      <c r="A245" s="58" t="str">
        <f t="shared" si="13"/>
        <v>Week 2</v>
      </c>
      <c r="B245" s="63">
        <v>43021</v>
      </c>
      <c r="C245" s="63" t="str">
        <f t="shared" si="14"/>
        <v>Fri</v>
      </c>
      <c r="D245" s="74" t="s">
        <v>190</v>
      </c>
      <c r="E245" s="61">
        <f>tblTL[[#This Row],[Total]]</f>
        <v>0</v>
      </c>
      <c r="F245" s="71">
        <f>AVERAGEIFS(TBLData3[Total Load],TBLData3[[Athlete ]],TBLData3[[#This Row],[Athlete ]],TBLData3[Date],"&lt;="&amp;TBLData3[[#This Row],[Date]],TBLData3[Date],"&gt;"&amp;TBLData3[[#This Row],[Date]]-7)</f>
        <v>282.14285714285717</v>
      </c>
      <c r="G245" s="72">
        <f>AVERAGEIFS(TBLData3[Total Load],TBLData3[[Athlete ]],TBLData3[[#This Row],[Athlete ]],TBLData3[Date],"&lt;="&amp;TBLData3[[#This Row],[Date]],TBLData3[Date],"&gt;"&amp;TBLData3[[#This Row],[Date]]-28)</f>
        <v>285</v>
      </c>
      <c r="H245" s="30">
        <f>SUMIFS(TBLData3[Total Load],TBLData3[[Athlete ]],TBLData3[[#This Row],[Athlete ]],TBLData3[Date],"&lt;="&amp;TBLData3[[#This Row],[Date]],TBLData3[Date],"&gt;"&amp;TBLData3[[#This Row],[Date]]-7)</f>
        <v>1975</v>
      </c>
      <c r="I245" s="31">
        <f>IFERROR(SUMIFS(TBLData3[Total Load],TBLData3[[Athlete ]],TBLData3[[#This Row],[Athlete ]],TBLData3[Date],"&lt;="&amp;TBLData3[[#This Row],[Date]]-7,TBLData3[Date],"&gt;"&amp;TBLData3[[#This Row],[Date]]-14),"")</f>
        <v>1445</v>
      </c>
      <c r="J245" s="31">
        <f>IFERROR(SUMIFS(TBLData3[Total Load],TBLData3[[Athlete ]],TBLData3[[#This Row],[Athlete ]],TBLData3[Date],"&lt;="&amp;TBLData3[[#This Row],[Date]]-14,TBLData3[Date],"&gt;"&amp;TBLData3[[#This Row],[Date]]-21),"")</f>
        <v>0</v>
      </c>
      <c r="K245" s="31">
        <f>IFERROR(SUMIFS(TBLData3[Total Load],TBLData3[[Athlete ]],TBLData3[[#This Row],[Athlete ]],TBLData3[Date],"&lt;="&amp;TBLData3[[#This Row],[Date]]-21,TBLData3[Date],"&gt;"&amp;TBLData3[[#This Row],[Date]]-28),"")</f>
        <v>0</v>
      </c>
      <c r="L245" s="31">
        <f>IFERROR(SUMIFS(TBLData3[Total Load],TBLData3[[Athlete ]],TBLData3[[#This Row],[Athlete ]],TBLData3[Date],"&lt;="&amp;TBLData3[[#This Row],[Date]]-28,TBLData3[Date],"&gt;"&amp;TBLData3[[#This Row],[Date]]-35),"")</f>
        <v>0</v>
      </c>
      <c r="M245" s="31">
        <f>IFERROR(AVERAGE(TBLData3[[#This Row],[Week -1 TL]:[Week -4 TL]]),"")</f>
        <v>361.25</v>
      </c>
      <c r="N245" s="93">
        <f>IFERROR(TBLData3[[#This Row],[7 Day Rolling Average]]/TBLData3[[#This Row],[28 Day Rolling Average]],"")</f>
        <v>0.98997493734335851</v>
      </c>
      <c r="O245" s="94">
        <f>IFERROR(TBLData3[[#This Row],[Week 0 TL]]/TBLData3[[#This Row],[Week -1 TL]],"")</f>
        <v>1.3667820069204153</v>
      </c>
      <c r="P245" s="26">
        <f t="shared" si="15"/>
        <v>346.01259827613831</v>
      </c>
      <c r="Q245" s="27">
        <f t="shared" si="16"/>
        <v>175.52597893586579</v>
      </c>
      <c r="R245" s="94">
        <f>IFERROR(TBLData3[[#This Row],[7 Day EWMA]]/TBLData3[[#This Row],[28 Day EWMA]],"")</f>
        <v>1.971289950204838</v>
      </c>
      <c r="S245" s="94">
        <f>AVERAGEIFS(TBLData3[Total Load],TBLData3[[Athlete ]],TBLData3[[#This Row],[Athlete ]],TBLData3[Date],"&lt;="&amp;TBLData3[[#This Row],[Date]],TBLData3[Date],"&gt;"&amp;TBLData3[[#This Row],[Date]]-7)</f>
        <v>282.14285714285717</v>
      </c>
      <c r="T245" s="94">
        <f t="array" ref="T245">IFERROR(_xlfn.STDEV.S(IF(TBLData3[[Athlete ]]=TBLData3[[#This Row],[Athlete ]],IF(TBLData3[Date]&lt;=TBLData3[[#This Row],[Date]],IF(TBLData3[Date]&gt;TBLData3[[#This Row],[Date]]-7,TBLData3[Total Load])))),"")</f>
        <v>405.87207696162454</v>
      </c>
      <c r="U245" s="95">
        <f>IFERROR(TBLData3[[#This Row],[7 Day avg Load]]/TBLData3[[#This Row],[7 Day SD]],"")</f>
        <v>0.69515217517546535</v>
      </c>
      <c r="V245" s="95">
        <f>IFERROR(TBLData3[[#This Row],[7 Day Rolling Average]]*TBLData3[[#This Row],[Monotony]],"")</f>
        <v>196.13222085307774</v>
      </c>
    </row>
    <row r="246" spans="1:22" x14ac:dyDescent="0.25">
      <c r="A246" s="58" t="str">
        <f t="shared" si="13"/>
        <v>Week 2</v>
      </c>
      <c r="B246" s="63">
        <v>43021</v>
      </c>
      <c r="C246" s="63" t="str">
        <f t="shared" si="14"/>
        <v>Fri</v>
      </c>
      <c r="D246" s="68" t="s">
        <v>191</v>
      </c>
      <c r="E246" s="61">
        <f>tblTL[[#This Row],[Total]]</f>
        <v>0</v>
      </c>
      <c r="F246" s="71">
        <f>AVERAGEIFS(TBLData3[Total Load],TBLData3[[Athlete ]],TBLData3[[#This Row],[Athlete ]],TBLData3[Date],"&lt;="&amp;TBLData3[[#This Row],[Date]],TBLData3[Date],"&gt;"&amp;TBLData3[[#This Row],[Date]]-7)</f>
        <v>85.714285714285708</v>
      </c>
      <c r="G246" s="72">
        <f>AVERAGEIFS(TBLData3[Total Load],TBLData3[[Athlete ]],TBLData3[[#This Row],[Athlete ]],TBLData3[Date],"&lt;="&amp;TBLData3[[#This Row],[Date]],TBLData3[Date],"&gt;"&amp;TBLData3[[#This Row],[Date]]-28)</f>
        <v>50</v>
      </c>
      <c r="H246" s="30">
        <f>SUMIFS(TBLData3[Total Load],TBLData3[[Athlete ]],TBLData3[[#This Row],[Athlete ]],TBLData3[Date],"&lt;="&amp;TBLData3[[#This Row],[Date]],TBLData3[Date],"&gt;"&amp;TBLData3[[#This Row],[Date]]-7)</f>
        <v>600</v>
      </c>
      <c r="I246" s="31">
        <f>IFERROR(SUMIFS(TBLData3[Total Load],TBLData3[[Athlete ]],TBLData3[[#This Row],[Athlete ]],TBLData3[Date],"&lt;="&amp;TBLData3[[#This Row],[Date]]-7,TBLData3[Date],"&gt;"&amp;TBLData3[[#This Row],[Date]]-14),"")</f>
        <v>0</v>
      </c>
      <c r="J246" s="31">
        <f>IFERROR(SUMIFS(TBLData3[Total Load],TBLData3[[Athlete ]],TBLData3[[#This Row],[Athlete ]],TBLData3[Date],"&lt;="&amp;TBLData3[[#This Row],[Date]]-14,TBLData3[Date],"&gt;"&amp;TBLData3[[#This Row],[Date]]-21),"")</f>
        <v>0</v>
      </c>
      <c r="K246" s="31">
        <f>IFERROR(SUMIFS(TBLData3[Total Load],TBLData3[[Athlete ]],TBLData3[[#This Row],[Athlete ]],TBLData3[Date],"&lt;="&amp;TBLData3[[#This Row],[Date]]-21,TBLData3[Date],"&gt;"&amp;TBLData3[[#This Row],[Date]]-28),"")</f>
        <v>0</v>
      </c>
      <c r="L246" s="31">
        <f>IFERROR(SUMIFS(TBLData3[Total Load],TBLData3[[Athlete ]],TBLData3[[#This Row],[Athlete ]],TBLData3[Date],"&lt;="&amp;TBLData3[[#This Row],[Date]]-28,TBLData3[Date],"&gt;"&amp;TBLData3[[#This Row],[Date]]-35),"")</f>
        <v>0</v>
      </c>
      <c r="M246" s="31">
        <f>IFERROR(AVERAGE(TBLData3[[#This Row],[Week -1 TL]:[Week -4 TL]]),"")</f>
        <v>0</v>
      </c>
      <c r="N246" s="93">
        <f>IFERROR(TBLData3[[#This Row],[7 Day Rolling Average]]/TBLData3[[#This Row],[28 Day Rolling Average]],"")</f>
        <v>1.7142857142857142</v>
      </c>
      <c r="O246" s="94" t="str">
        <f>IFERROR(TBLData3[[#This Row],[Week 0 TL]]/TBLData3[[#This Row],[Week -1 TL]],"")</f>
        <v/>
      </c>
      <c r="P246" s="26">
        <f t="shared" si="15"/>
        <v>84.375</v>
      </c>
      <c r="Q246" s="27">
        <f t="shared" si="16"/>
        <v>35.868629300094305</v>
      </c>
      <c r="R246" s="94">
        <f>IFERROR(TBLData3[[#This Row],[7 Day EWMA]]/TBLData3[[#This Row],[28 Day EWMA]],"")</f>
        <v>2.3523341049382718</v>
      </c>
      <c r="S246" s="94">
        <f>AVERAGEIFS(TBLData3[Total Load],TBLData3[[Athlete ]],TBLData3[[#This Row],[Athlete ]],TBLData3[Date],"&lt;="&amp;TBLData3[[#This Row],[Date]],TBLData3[Date],"&gt;"&amp;TBLData3[[#This Row],[Date]]-7)</f>
        <v>85.714285714285708</v>
      </c>
      <c r="T246" s="94">
        <f t="array" ref="T246">IFERROR(_xlfn.STDEV.S(IF(TBLData3[[Athlete ]]=TBLData3[[#This Row],[Athlete ]],IF(TBLData3[Date]&lt;=TBLData3[[#This Row],[Date]],IF(TBLData3[Date]&gt;TBLData3[[#This Row],[Date]]-7,TBLData3[Total Load])))),"")</f>
        <v>226.77868380553633</v>
      </c>
      <c r="U246" s="95">
        <f>IFERROR(TBLData3[[#This Row],[7 Day avg Load]]/TBLData3[[#This Row],[7 Day SD]],"")</f>
        <v>0.3779644730092272</v>
      </c>
      <c r="V246" s="95">
        <f>IFERROR(TBLData3[[#This Row],[7 Day Rolling Average]]*TBLData3[[#This Row],[Monotony]],"")</f>
        <v>32.396954829362329</v>
      </c>
    </row>
    <row r="247" spans="1:22" x14ac:dyDescent="0.25">
      <c r="A247" s="58" t="str">
        <f t="shared" si="13"/>
        <v>Week 2</v>
      </c>
      <c r="B247" s="63">
        <v>43021</v>
      </c>
      <c r="C247" s="63" t="str">
        <f t="shared" si="14"/>
        <v>Fri</v>
      </c>
      <c r="D247" s="68" t="s">
        <v>192</v>
      </c>
      <c r="E247" s="61">
        <f>tblTL[[#This Row],[Total]]</f>
        <v>0</v>
      </c>
      <c r="F247" s="71">
        <f>AVERAGEIFS(TBLData3[Total Load],TBLData3[[Athlete ]],TBLData3[[#This Row],[Athlete ]],TBLData3[Date],"&lt;="&amp;TBLData3[[#This Row],[Date]],TBLData3[Date],"&gt;"&amp;TBLData3[[#This Row],[Date]]-7)</f>
        <v>211.42857142857142</v>
      </c>
      <c r="G247" s="72">
        <f>AVERAGEIFS(TBLData3[Total Load],TBLData3[[Athlete ]],TBLData3[[#This Row],[Athlete ]],TBLData3[Date],"&lt;="&amp;TBLData3[[#This Row],[Date]],TBLData3[Date],"&gt;"&amp;TBLData3[[#This Row],[Date]]-28)</f>
        <v>249.16666666666666</v>
      </c>
      <c r="H247" s="30">
        <f>SUMIFS(TBLData3[Total Load],TBLData3[[Athlete ]],TBLData3[[#This Row],[Athlete ]],TBLData3[Date],"&lt;="&amp;TBLData3[[#This Row],[Date]],TBLData3[Date],"&gt;"&amp;TBLData3[[#This Row],[Date]]-7)</f>
        <v>1480</v>
      </c>
      <c r="I247" s="31">
        <f>IFERROR(SUMIFS(TBLData3[Total Load],TBLData3[[Athlete ]],TBLData3[[#This Row],[Athlete ]],TBLData3[Date],"&lt;="&amp;TBLData3[[#This Row],[Date]]-7,TBLData3[Date],"&gt;"&amp;TBLData3[[#This Row],[Date]]-14),"")</f>
        <v>1510</v>
      </c>
      <c r="J247" s="31">
        <f>IFERROR(SUMIFS(TBLData3[Total Load],TBLData3[[Athlete ]],TBLData3[[#This Row],[Athlete ]],TBLData3[Date],"&lt;="&amp;TBLData3[[#This Row],[Date]]-14,TBLData3[Date],"&gt;"&amp;TBLData3[[#This Row],[Date]]-21),"")</f>
        <v>0</v>
      </c>
      <c r="K247" s="31">
        <f>IFERROR(SUMIFS(TBLData3[Total Load],TBLData3[[Athlete ]],TBLData3[[#This Row],[Athlete ]],TBLData3[Date],"&lt;="&amp;TBLData3[[#This Row],[Date]]-21,TBLData3[Date],"&gt;"&amp;TBLData3[[#This Row],[Date]]-28),"")</f>
        <v>0</v>
      </c>
      <c r="L247" s="31">
        <f>IFERROR(SUMIFS(TBLData3[Total Load],TBLData3[[Athlete ]],TBLData3[[#This Row],[Athlete ]],TBLData3[Date],"&lt;="&amp;TBLData3[[#This Row],[Date]]-28,TBLData3[Date],"&gt;"&amp;TBLData3[[#This Row],[Date]]-35),"")</f>
        <v>0</v>
      </c>
      <c r="M247" s="31">
        <f>IFERROR(AVERAGE(TBLData3[[#This Row],[Week -1 TL]:[Week -4 TL]]),"")</f>
        <v>377.5</v>
      </c>
      <c r="N247" s="93">
        <f>IFERROR(TBLData3[[#This Row],[7 Day Rolling Average]]/TBLData3[[#This Row],[28 Day Rolling Average]],"")</f>
        <v>0.84854276158623987</v>
      </c>
      <c r="O247" s="94">
        <f>IFERROR(TBLData3[[#This Row],[Week 0 TL]]/TBLData3[[#This Row],[Week -1 TL]],"")</f>
        <v>0.98013245033112584</v>
      </c>
      <c r="P247" s="26">
        <f t="shared" si="15"/>
        <v>281.49093389511108</v>
      </c>
      <c r="Q247" s="27">
        <f t="shared" si="16"/>
        <v>148.72332972839604</v>
      </c>
      <c r="R247" s="94">
        <f>IFERROR(TBLData3[[#This Row],[7 Day EWMA]]/TBLData3[[#This Row],[28 Day EWMA]],"")</f>
        <v>1.8927153823759868</v>
      </c>
      <c r="S247" s="94">
        <f>AVERAGEIFS(TBLData3[Total Load],TBLData3[[Athlete ]],TBLData3[[#This Row],[Athlete ]],TBLData3[Date],"&lt;="&amp;TBLData3[[#This Row],[Date]],TBLData3[Date],"&gt;"&amp;TBLData3[[#This Row],[Date]]-7)</f>
        <v>211.42857142857142</v>
      </c>
      <c r="T247" s="94">
        <f t="array" ref="T247">IFERROR(_xlfn.STDEV.S(IF(TBLData3[[Athlete ]]=TBLData3[[#This Row],[Athlete ]],IF(TBLData3[Date]&lt;=TBLData3[[#This Row],[Date]],IF(TBLData3[Date]&gt;TBLData3[[#This Row],[Date]]-7,TBLData3[Total Load])))),"")</f>
        <v>422.50950961402714</v>
      </c>
      <c r="U247" s="95">
        <f>IFERROR(TBLData3[[#This Row],[7 Day avg Load]]/TBLData3[[#This Row],[7 Day SD]],"")</f>
        <v>0.50041139102813714</v>
      </c>
      <c r="V247" s="95">
        <f>IFERROR(TBLData3[[#This Row],[7 Day Rolling Average]]*TBLData3[[#This Row],[Monotony]],"")</f>
        <v>105.80126553166328</v>
      </c>
    </row>
    <row r="248" spans="1:22" x14ac:dyDescent="0.25">
      <c r="A248" s="58" t="str">
        <f t="shared" si="13"/>
        <v>Week 2</v>
      </c>
      <c r="B248" s="63">
        <v>43021</v>
      </c>
      <c r="C248" s="63" t="str">
        <f t="shared" si="14"/>
        <v>Fri</v>
      </c>
      <c r="D248" s="73" t="s">
        <v>193</v>
      </c>
      <c r="E248" s="61">
        <f>tblTL[[#This Row],[Total]]</f>
        <v>0</v>
      </c>
      <c r="F248" s="71">
        <f>AVERAGEIFS(TBLData3[Total Load],TBLData3[[Athlete ]],TBLData3[[#This Row],[Athlete ]],TBLData3[Date],"&lt;="&amp;TBLData3[[#This Row],[Date]],TBLData3[Date],"&gt;"&amp;TBLData3[[#This Row],[Date]]-7)</f>
        <v>205.71428571428572</v>
      </c>
      <c r="G248" s="72">
        <f>AVERAGEIFS(TBLData3[Total Load],TBLData3[[Athlete ]],TBLData3[[#This Row],[Athlete ]],TBLData3[Date],"&lt;="&amp;TBLData3[[#This Row],[Date]],TBLData3[Date],"&gt;"&amp;TBLData3[[#This Row],[Date]]-28)</f>
        <v>192.08333333333334</v>
      </c>
      <c r="H248" s="30">
        <f>SUMIFS(TBLData3[Total Load],TBLData3[[Athlete ]],TBLData3[[#This Row],[Athlete ]],TBLData3[Date],"&lt;="&amp;TBLData3[[#This Row],[Date]],TBLData3[Date],"&gt;"&amp;TBLData3[[#This Row],[Date]]-7)</f>
        <v>1440</v>
      </c>
      <c r="I248" s="31">
        <f>IFERROR(SUMIFS(TBLData3[Total Load],TBLData3[[Athlete ]],TBLData3[[#This Row],[Athlete ]],TBLData3[Date],"&lt;="&amp;TBLData3[[#This Row],[Date]]-7,TBLData3[Date],"&gt;"&amp;TBLData3[[#This Row],[Date]]-14),"")</f>
        <v>865</v>
      </c>
      <c r="J248" s="31">
        <f>IFERROR(SUMIFS(TBLData3[Total Load],TBLData3[[Athlete ]],TBLData3[[#This Row],[Athlete ]],TBLData3[Date],"&lt;="&amp;TBLData3[[#This Row],[Date]]-14,TBLData3[Date],"&gt;"&amp;TBLData3[[#This Row],[Date]]-21),"")</f>
        <v>0</v>
      </c>
      <c r="K248" s="31">
        <f>IFERROR(SUMIFS(TBLData3[Total Load],TBLData3[[Athlete ]],TBLData3[[#This Row],[Athlete ]],TBLData3[Date],"&lt;="&amp;TBLData3[[#This Row],[Date]]-21,TBLData3[Date],"&gt;"&amp;TBLData3[[#This Row],[Date]]-28),"")</f>
        <v>0</v>
      </c>
      <c r="L248" s="31">
        <f>IFERROR(SUMIFS(TBLData3[Total Load],TBLData3[[Athlete ]],TBLData3[[#This Row],[Athlete ]],TBLData3[Date],"&lt;="&amp;TBLData3[[#This Row],[Date]]-28,TBLData3[Date],"&gt;"&amp;TBLData3[[#This Row],[Date]]-35),"")</f>
        <v>0</v>
      </c>
      <c r="M248" s="31">
        <f>IFERROR(AVERAGE(TBLData3[[#This Row],[Week -1 TL]:[Week -4 TL]]),"")</f>
        <v>216.25</v>
      </c>
      <c r="N248" s="93">
        <f>IFERROR(TBLData3[[#This Row],[7 Day Rolling Average]]/TBLData3[[#This Row],[28 Day Rolling Average]],"")</f>
        <v>1.0709637434149364</v>
      </c>
      <c r="O248" s="94">
        <f>IFERROR(TBLData3[[#This Row],[Week 0 TL]]/TBLData3[[#This Row],[Week -1 TL]],"")</f>
        <v>1.6647398843930636</v>
      </c>
      <c r="P248" s="26">
        <f t="shared" si="15"/>
        <v>229.77747559547424</v>
      </c>
      <c r="Q248" s="27">
        <f t="shared" si="16"/>
        <v>118.40983720045764</v>
      </c>
      <c r="R248" s="94">
        <f>IFERROR(TBLData3[[#This Row],[7 Day EWMA]]/TBLData3[[#This Row],[28 Day EWMA]],"")</f>
        <v>1.9405269108383352</v>
      </c>
      <c r="S248" s="94">
        <f>AVERAGEIFS(TBLData3[Total Load],TBLData3[[Athlete ]],TBLData3[[#This Row],[Athlete ]],TBLData3[Date],"&lt;="&amp;TBLData3[[#This Row],[Date]],TBLData3[Date],"&gt;"&amp;TBLData3[[#This Row],[Date]]-7)</f>
        <v>205.71428571428572</v>
      </c>
      <c r="T248" s="94">
        <f t="array" ref="T248">IFERROR(_xlfn.STDEV.S(IF(TBLData3[[Athlete ]]=TBLData3[[#This Row],[Athlete ]],IF(TBLData3[Date]&lt;=TBLData3[[#This Row],[Date]],IF(TBLData3[Date]&gt;TBLData3[[#This Row],[Date]]-7,TBLData3[Total Load])))),"")</f>
        <v>265.76036466819397</v>
      </c>
      <c r="U248" s="95">
        <f>IFERROR(TBLData3[[#This Row],[7 Day avg Load]]/TBLData3[[#This Row],[7 Day SD]],"")</f>
        <v>0.77405931456755517</v>
      </c>
      <c r="V248" s="95">
        <f>IFERROR(TBLData3[[#This Row],[7 Day Rolling Average]]*TBLData3[[#This Row],[Monotony]],"")</f>
        <v>159.23505899675422</v>
      </c>
    </row>
    <row r="249" spans="1:22" x14ac:dyDescent="0.25">
      <c r="A249" s="58" t="str">
        <f t="shared" si="13"/>
        <v>Week 2</v>
      </c>
      <c r="B249" s="63">
        <v>43021</v>
      </c>
      <c r="C249" s="63" t="str">
        <f t="shared" si="14"/>
        <v>Fri</v>
      </c>
      <c r="D249" s="73" t="s">
        <v>194</v>
      </c>
      <c r="E249" s="61">
        <f>tblTL[[#This Row],[Total]]</f>
        <v>0</v>
      </c>
      <c r="F249" s="71">
        <f>AVERAGEIFS(TBLData3[Total Load],TBLData3[[Athlete ]],TBLData3[[#This Row],[Athlete ]],TBLData3[Date],"&lt;="&amp;TBLData3[[#This Row],[Date]],TBLData3[Date],"&gt;"&amp;TBLData3[[#This Row],[Date]]-7)</f>
        <v>234.28571428571428</v>
      </c>
      <c r="G249" s="72">
        <f>AVERAGEIFS(TBLData3[Total Load],TBLData3[[Athlete ]],TBLData3[[#This Row],[Athlete ]],TBLData3[Date],"&lt;="&amp;TBLData3[[#This Row],[Date]],TBLData3[Date],"&gt;"&amp;TBLData3[[#This Row],[Date]]-28)</f>
        <v>272.08333333333331</v>
      </c>
      <c r="H249" s="30">
        <f>SUMIFS(TBLData3[Total Load],TBLData3[[Athlete ]],TBLData3[[#This Row],[Athlete ]],TBLData3[Date],"&lt;="&amp;TBLData3[[#This Row],[Date]],TBLData3[Date],"&gt;"&amp;TBLData3[[#This Row],[Date]]-7)</f>
        <v>1640</v>
      </c>
      <c r="I249" s="31">
        <f>IFERROR(SUMIFS(TBLData3[Total Load],TBLData3[[Athlete ]],TBLData3[[#This Row],[Athlete ]],TBLData3[Date],"&lt;="&amp;TBLData3[[#This Row],[Date]]-7,TBLData3[Date],"&gt;"&amp;TBLData3[[#This Row],[Date]]-14),"")</f>
        <v>1625</v>
      </c>
      <c r="J249" s="31">
        <f>IFERROR(SUMIFS(TBLData3[Total Load],TBLData3[[Athlete ]],TBLData3[[#This Row],[Athlete ]],TBLData3[Date],"&lt;="&amp;TBLData3[[#This Row],[Date]]-14,TBLData3[Date],"&gt;"&amp;TBLData3[[#This Row],[Date]]-21),"")</f>
        <v>0</v>
      </c>
      <c r="K249" s="31">
        <f>IFERROR(SUMIFS(TBLData3[Total Load],TBLData3[[Athlete ]],TBLData3[[#This Row],[Athlete ]],TBLData3[Date],"&lt;="&amp;TBLData3[[#This Row],[Date]]-21,TBLData3[Date],"&gt;"&amp;TBLData3[[#This Row],[Date]]-28),"")</f>
        <v>0</v>
      </c>
      <c r="L249" s="31">
        <f>IFERROR(SUMIFS(TBLData3[Total Load],TBLData3[[Athlete ]],TBLData3[[#This Row],[Athlete ]],TBLData3[Date],"&lt;="&amp;TBLData3[[#This Row],[Date]]-28,TBLData3[Date],"&gt;"&amp;TBLData3[[#This Row],[Date]]-35),"")</f>
        <v>0</v>
      </c>
      <c r="M249" s="31">
        <f>IFERROR(AVERAGE(TBLData3[[#This Row],[Week -1 TL]:[Week -4 TL]]),"")</f>
        <v>406.25</v>
      </c>
      <c r="N249" s="93">
        <f>IFERROR(TBLData3[[#This Row],[7 Day Rolling Average]]/TBLData3[[#This Row],[28 Day Rolling Average]],"")</f>
        <v>0.8610807263180924</v>
      </c>
      <c r="O249" s="94">
        <f>IFERROR(TBLData3[[#This Row],[Week 0 TL]]/TBLData3[[#This Row],[Week -1 TL]],"")</f>
        <v>1.0092307692307692</v>
      </c>
      <c r="P249" s="26">
        <f t="shared" si="15"/>
        <v>313.64020943641663</v>
      </c>
      <c r="Q249" s="27">
        <f t="shared" si="16"/>
        <v>162.88482058145706</v>
      </c>
      <c r="R249" s="94">
        <f>IFERROR(TBLData3[[#This Row],[7 Day EWMA]]/TBLData3[[#This Row],[28 Day EWMA]],"")</f>
        <v>1.9255336888778307</v>
      </c>
      <c r="S249" s="94">
        <f>AVERAGEIFS(TBLData3[Total Load],TBLData3[[Athlete ]],TBLData3[[#This Row],[Athlete ]],TBLData3[Date],"&lt;="&amp;TBLData3[[#This Row],[Date]],TBLData3[Date],"&gt;"&amp;TBLData3[[#This Row],[Date]]-7)</f>
        <v>234.28571428571428</v>
      </c>
      <c r="T249" s="94">
        <f t="array" ref="T249">IFERROR(_xlfn.STDEV.S(IF(TBLData3[[Athlete ]]=TBLData3[[#This Row],[Athlete ]],IF(TBLData3[Date]&lt;=TBLData3[[#This Row],[Date]],IF(TBLData3[Date]&gt;TBLData3[[#This Row],[Date]]-7,TBLData3[Total Load])))),"")</f>
        <v>419.79586876072455</v>
      </c>
      <c r="U249" s="95">
        <f>IFERROR(TBLData3[[#This Row],[7 Day avg Load]]/TBLData3[[#This Row],[7 Day SD]],"")</f>
        <v>0.55809437805414075</v>
      </c>
      <c r="V249" s="95">
        <f>IFERROR(TBLData3[[#This Row],[7 Day Rolling Average]]*TBLData3[[#This Row],[Monotony]],"")</f>
        <v>130.75354000125583</v>
      </c>
    </row>
    <row r="250" spans="1:22" x14ac:dyDescent="0.25">
      <c r="A250" s="58" t="str">
        <f t="shared" si="13"/>
        <v>Week 2</v>
      </c>
      <c r="B250" s="63">
        <v>43021</v>
      </c>
      <c r="C250" s="63" t="str">
        <f t="shared" si="14"/>
        <v>Fri</v>
      </c>
      <c r="D250" s="73" t="s">
        <v>213</v>
      </c>
      <c r="E250" s="61">
        <f>tblTL[[#This Row],[Total]]</f>
        <v>0</v>
      </c>
      <c r="F250" s="71">
        <f>AVERAGEIFS(TBLData3[Total Load],TBLData3[[Athlete ]],TBLData3[[#This Row],[Athlete ]],TBLData3[Date],"&lt;="&amp;TBLData3[[#This Row],[Date]],TBLData3[Date],"&gt;"&amp;TBLData3[[#This Row],[Date]]-7)</f>
        <v>96.428571428571431</v>
      </c>
      <c r="G250" s="72">
        <f>AVERAGEIFS(TBLData3[Total Load],TBLData3[[Athlete ]],TBLData3[[#This Row],[Athlete ]],TBLData3[Date],"&lt;="&amp;TBLData3[[#This Row],[Date]],TBLData3[Date],"&gt;"&amp;TBLData3[[#This Row],[Date]]-28)</f>
        <v>56.25</v>
      </c>
      <c r="H250" s="30">
        <f>SUMIFS(TBLData3[Total Load],TBLData3[[Athlete ]],TBLData3[[#This Row],[Athlete ]],TBLData3[Date],"&lt;="&amp;TBLData3[[#This Row],[Date]],TBLData3[Date],"&gt;"&amp;TBLData3[[#This Row],[Date]]-7)</f>
        <v>675</v>
      </c>
      <c r="I250" s="31">
        <f>IFERROR(SUMIFS(TBLData3[Total Load],TBLData3[[Athlete ]],TBLData3[[#This Row],[Athlete ]],TBLData3[Date],"&lt;="&amp;TBLData3[[#This Row],[Date]]-7,TBLData3[Date],"&gt;"&amp;TBLData3[[#This Row],[Date]]-14),"")</f>
        <v>0</v>
      </c>
      <c r="J250" s="31">
        <f>IFERROR(SUMIFS(TBLData3[Total Load],TBLData3[[Athlete ]],TBLData3[[#This Row],[Athlete ]],TBLData3[Date],"&lt;="&amp;TBLData3[[#This Row],[Date]]-14,TBLData3[Date],"&gt;"&amp;TBLData3[[#This Row],[Date]]-21),"")</f>
        <v>0</v>
      </c>
      <c r="K250" s="31">
        <f>IFERROR(SUMIFS(TBLData3[Total Load],TBLData3[[Athlete ]],TBLData3[[#This Row],[Athlete ]],TBLData3[Date],"&lt;="&amp;TBLData3[[#This Row],[Date]]-21,TBLData3[Date],"&gt;"&amp;TBLData3[[#This Row],[Date]]-28),"")</f>
        <v>0</v>
      </c>
      <c r="L250" s="31">
        <f>IFERROR(SUMIFS(TBLData3[Total Load],TBLData3[[Athlete ]],TBLData3[[#This Row],[Athlete ]],TBLData3[Date],"&lt;="&amp;TBLData3[[#This Row],[Date]]-28,TBLData3[Date],"&gt;"&amp;TBLData3[[#This Row],[Date]]-35),"")</f>
        <v>0</v>
      </c>
      <c r="M250" s="31">
        <f>IFERROR(AVERAGE(TBLData3[[#This Row],[Week -1 TL]:[Week -4 TL]]),"")</f>
        <v>0</v>
      </c>
      <c r="N250" s="93">
        <f>IFERROR(TBLData3[[#This Row],[7 Day Rolling Average]]/TBLData3[[#This Row],[28 Day Rolling Average]],"")</f>
        <v>1.7142857142857144</v>
      </c>
      <c r="O250" s="94" t="str">
        <f>IFERROR(TBLData3[[#This Row],[Week 0 TL]]/TBLData3[[#This Row],[Week -1 TL]],"")</f>
        <v/>
      </c>
      <c r="P250" s="26">
        <f t="shared" si="15"/>
        <v>94.921875</v>
      </c>
      <c r="Q250" s="27">
        <f t="shared" si="16"/>
        <v>40.352207962606094</v>
      </c>
      <c r="R250" s="94">
        <f>IFERROR(TBLData3[[#This Row],[7 Day EWMA]]/TBLData3[[#This Row],[28 Day EWMA]],"")</f>
        <v>2.3523341049382713</v>
      </c>
      <c r="S250" s="94">
        <f>AVERAGEIFS(TBLData3[Total Load],TBLData3[[Athlete ]],TBLData3[[#This Row],[Athlete ]],TBLData3[Date],"&lt;="&amp;TBLData3[[#This Row],[Date]],TBLData3[Date],"&gt;"&amp;TBLData3[[#This Row],[Date]]-7)</f>
        <v>96.428571428571431</v>
      </c>
      <c r="T250" s="94">
        <f t="array" ref="T250">IFERROR(_xlfn.STDEV.S(IF(TBLData3[[Athlete ]]=TBLData3[[#This Row],[Athlete ]],IF(TBLData3[Date]&lt;=TBLData3[[#This Row],[Date]],IF(TBLData3[Date]&gt;TBLData3[[#This Row],[Date]]-7,TBLData3[Total Load])))),"")</f>
        <v>255.12601928122837</v>
      </c>
      <c r="U250" s="95">
        <f>IFERROR(TBLData3[[#This Row],[7 Day avg Load]]/TBLData3[[#This Row],[7 Day SD]],"")</f>
        <v>0.37796447300922725</v>
      </c>
      <c r="V250" s="95">
        <f>IFERROR(TBLData3[[#This Row],[7 Day Rolling Average]]*TBLData3[[#This Row],[Monotony]],"")</f>
        <v>36.446574183032631</v>
      </c>
    </row>
    <row r="251" spans="1:22" x14ac:dyDescent="0.25">
      <c r="A251" s="58" t="str">
        <f t="shared" si="13"/>
        <v>Week 2</v>
      </c>
      <c r="B251" s="63">
        <v>43021</v>
      </c>
      <c r="C251" s="63" t="str">
        <f t="shared" si="14"/>
        <v>Fri</v>
      </c>
      <c r="D251" s="73" t="s">
        <v>214</v>
      </c>
      <c r="E251" s="61">
        <f>tblTL[[#This Row],[Total]]</f>
        <v>0</v>
      </c>
      <c r="F251" s="71">
        <f>AVERAGEIFS(TBLData3[Total Load],TBLData3[[Athlete ]],TBLData3[[#This Row],[Athlete ]],TBLData3[Date],"&lt;="&amp;TBLData3[[#This Row],[Date]],TBLData3[Date],"&gt;"&amp;TBLData3[[#This Row],[Date]]-7)</f>
        <v>245.71428571428572</v>
      </c>
      <c r="G251" s="72">
        <f>AVERAGEIFS(TBLData3[Total Load],TBLData3[[Athlete ]],TBLData3[[#This Row],[Athlete ]],TBLData3[Date],"&lt;="&amp;TBLData3[[#This Row],[Date]],TBLData3[Date],"&gt;"&amp;TBLData3[[#This Row],[Date]]-28)</f>
        <v>231.66666666666666</v>
      </c>
      <c r="H251" s="30">
        <f>SUMIFS(TBLData3[Total Load],TBLData3[[Athlete ]],TBLData3[[#This Row],[Athlete ]],TBLData3[Date],"&lt;="&amp;TBLData3[[#This Row],[Date]],TBLData3[Date],"&gt;"&amp;TBLData3[[#This Row],[Date]]-7)</f>
        <v>1720</v>
      </c>
      <c r="I251" s="31">
        <f>IFERROR(SUMIFS(TBLData3[Total Load],TBLData3[[Athlete ]],TBLData3[[#This Row],[Athlete ]],TBLData3[Date],"&lt;="&amp;TBLData3[[#This Row],[Date]]-7,TBLData3[Date],"&gt;"&amp;TBLData3[[#This Row],[Date]]-14),"")</f>
        <v>1060</v>
      </c>
      <c r="J251" s="31">
        <f>IFERROR(SUMIFS(TBLData3[Total Load],TBLData3[[Athlete ]],TBLData3[[#This Row],[Athlete ]],TBLData3[Date],"&lt;="&amp;TBLData3[[#This Row],[Date]]-14,TBLData3[Date],"&gt;"&amp;TBLData3[[#This Row],[Date]]-21),"")</f>
        <v>0</v>
      </c>
      <c r="K251" s="31">
        <f>IFERROR(SUMIFS(TBLData3[Total Load],TBLData3[[Athlete ]],TBLData3[[#This Row],[Athlete ]],TBLData3[Date],"&lt;="&amp;TBLData3[[#This Row],[Date]]-21,TBLData3[Date],"&gt;"&amp;TBLData3[[#This Row],[Date]]-28),"")</f>
        <v>0</v>
      </c>
      <c r="L251" s="31">
        <f>IFERROR(SUMIFS(TBLData3[Total Load],TBLData3[[Athlete ]],TBLData3[[#This Row],[Athlete ]],TBLData3[Date],"&lt;="&amp;TBLData3[[#This Row],[Date]]-28,TBLData3[Date],"&gt;"&amp;TBLData3[[#This Row],[Date]]-35),"")</f>
        <v>0</v>
      </c>
      <c r="M251" s="31">
        <f>IFERROR(AVERAGE(TBLData3[[#This Row],[Week -1 TL]:[Week -4 TL]]),"")</f>
        <v>265</v>
      </c>
      <c r="N251" s="93">
        <f>IFERROR(TBLData3[[#This Row],[7 Day Rolling Average]]/TBLData3[[#This Row],[28 Day Rolling Average]],"")</f>
        <v>1.0606372045220966</v>
      </c>
      <c r="O251" s="94">
        <f>IFERROR(TBLData3[[#This Row],[Week 0 TL]]/TBLData3[[#This Row],[Week -1 TL]],"")</f>
        <v>1.6226415094339623</v>
      </c>
      <c r="P251" s="26">
        <f t="shared" si="15"/>
        <v>320.90492248535156</v>
      </c>
      <c r="Q251" s="27">
        <f t="shared" si="16"/>
        <v>149.05582264876259</v>
      </c>
      <c r="R251" s="94">
        <f>IFERROR(TBLData3[[#This Row],[7 Day EWMA]]/TBLData3[[#This Row],[28 Day EWMA]],"")</f>
        <v>2.1529177242645314</v>
      </c>
      <c r="S251" s="94">
        <f>AVERAGEIFS(TBLData3[Total Load],TBLData3[[Athlete ]],TBLData3[[#This Row],[Athlete ]],TBLData3[Date],"&lt;="&amp;TBLData3[[#This Row],[Date]],TBLData3[Date],"&gt;"&amp;TBLData3[[#This Row],[Date]]-7)</f>
        <v>245.71428571428572</v>
      </c>
      <c r="T251" s="94">
        <f t="array" ref="T251">IFERROR(_xlfn.STDEV.S(IF(TBLData3[[Athlete ]]=TBLData3[[#This Row],[Athlete ]],IF(TBLData3[Date]&lt;=TBLData3[[#This Row],[Date]],IF(TBLData3[Date]&gt;TBLData3[[#This Row],[Date]]-7,TBLData3[Total Load])))),"")</f>
        <v>445.67765417235296</v>
      </c>
      <c r="U251" s="95">
        <f>IFERROR(TBLData3[[#This Row],[7 Day avg Load]]/TBLData3[[#This Row],[7 Day SD]],"")</f>
        <v>0.55132736275636296</v>
      </c>
      <c r="V251" s="95">
        <f>IFERROR(TBLData3[[#This Row],[7 Day Rolling Average]]*TBLData3[[#This Row],[Monotony]],"")</f>
        <v>135.46900913442062</v>
      </c>
    </row>
    <row r="252" spans="1:22" x14ac:dyDescent="0.25">
      <c r="A252" s="58" t="str">
        <f t="shared" si="13"/>
        <v>Week 2</v>
      </c>
      <c r="B252" s="63">
        <v>43021</v>
      </c>
      <c r="C252" s="63" t="str">
        <f t="shared" si="14"/>
        <v>Fri</v>
      </c>
      <c r="D252" s="73" t="s">
        <v>195</v>
      </c>
      <c r="E252" s="61">
        <f>tblTL[[#This Row],[Total]]</f>
        <v>0</v>
      </c>
      <c r="F252" s="71">
        <f>AVERAGEIFS(TBLData3[Total Load],TBLData3[[Athlete ]],TBLData3[[#This Row],[Athlete ]],TBLData3[Date],"&lt;="&amp;TBLData3[[#This Row],[Date]],TBLData3[Date],"&gt;"&amp;TBLData3[[#This Row],[Date]]-7)</f>
        <v>0</v>
      </c>
      <c r="G252" s="72">
        <f>AVERAGEIFS(TBLData3[Total Load],TBLData3[[Athlete ]],TBLData3[[#This Row],[Athlete ]],TBLData3[Date],"&lt;="&amp;TBLData3[[#This Row],[Date]],TBLData3[Date],"&gt;"&amp;TBLData3[[#This Row],[Date]]-28)</f>
        <v>0</v>
      </c>
      <c r="H252" s="30">
        <f>SUMIFS(TBLData3[Total Load],TBLData3[[Athlete ]],TBLData3[[#This Row],[Athlete ]],TBLData3[Date],"&lt;="&amp;TBLData3[[#This Row],[Date]],TBLData3[Date],"&gt;"&amp;TBLData3[[#This Row],[Date]]-7)</f>
        <v>0</v>
      </c>
      <c r="I252" s="31">
        <f>IFERROR(SUMIFS(TBLData3[Total Load],TBLData3[[Athlete ]],TBLData3[[#This Row],[Athlete ]],TBLData3[Date],"&lt;="&amp;TBLData3[[#This Row],[Date]]-7,TBLData3[Date],"&gt;"&amp;TBLData3[[#This Row],[Date]]-14),"")</f>
        <v>0</v>
      </c>
      <c r="J252" s="31">
        <f>IFERROR(SUMIFS(TBLData3[Total Load],TBLData3[[Athlete ]],TBLData3[[#This Row],[Athlete ]],TBLData3[Date],"&lt;="&amp;TBLData3[[#This Row],[Date]]-14,TBLData3[Date],"&gt;"&amp;TBLData3[[#This Row],[Date]]-21),"")</f>
        <v>0</v>
      </c>
      <c r="K252" s="31">
        <f>IFERROR(SUMIFS(TBLData3[Total Load],TBLData3[[Athlete ]],TBLData3[[#This Row],[Athlete ]],TBLData3[Date],"&lt;="&amp;TBLData3[[#This Row],[Date]]-21,TBLData3[Date],"&gt;"&amp;TBLData3[[#This Row],[Date]]-28),"")</f>
        <v>0</v>
      </c>
      <c r="L252" s="31">
        <f>IFERROR(SUMIFS(TBLData3[Total Load],TBLData3[[Athlete ]],TBLData3[[#This Row],[Athlete ]],TBLData3[Date],"&lt;="&amp;TBLData3[[#This Row],[Date]]-28,TBLData3[Date],"&gt;"&amp;TBLData3[[#This Row],[Date]]-35),"")</f>
        <v>0</v>
      </c>
      <c r="M252" s="31">
        <f>IFERROR(AVERAGE(TBLData3[[#This Row],[Week -1 TL]:[Week -4 TL]]),"")</f>
        <v>0</v>
      </c>
      <c r="N252" s="93" t="str">
        <f>IFERROR(TBLData3[[#This Row],[7 Day Rolling Average]]/TBLData3[[#This Row],[28 Day Rolling Average]],"")</f>
        <v/>
      </c>
      <c r="O252" s="94" t="str">
        <f>IFERROR(TBLData3[[#This Row],[Week 0 TL]]/TBLData3[[#This Row],[Week -1 TL]],"")</f>
        <v/>
      </c>
      <c r="P252" s="26">
        <f t="shared" si="15"/>
        <v>0</v>
      </c>
      <c r="Q252" s="27">
        <f t="shared" si="16"/>
        <v>0</v>
      </c>
      <c r="R252" s="94" t="str">
        <f>IFERROR(TBLData3[[#This Row],[7 Day EWMA]]/TBLData3[[#This Row],[28 Day EWMA]],"")</f>
        <v/>
      </c>
      <c r="S252" s="94">
        <f>AVERAGEIFS(TBLData3[Total Load],TBLData3[[Athlete ]],TBLData3[[#This Row],[Athlete ]],TBLData3[Date],"&lt;="&amp;TBLData3[[#This Row],[Date]],TBLData3[Date],"&gt;"&amp;TBLData3[[#This Row],[Date]]-7)</f>
        <v>0</v>
      </c>
      <c r="T252" s="94">
        <f t="array" ref="T252">IFERROR(_xlfn.STDEV.S(IF(TBLData3[[Athlete ]]=TBLData3[[#This Row],[Athlete ]],IF(TBLData3[Date]&lt;=TBLData3[[#This Row],[Date]],IF(TBLData3[Date]&gt;TBLData3[[#This Row],[Date]]-7,TBLData3[Total Load])))),"")</f>
        <v>0</v>
      </c>
      <c r="U252" s="95" t="str">
        <f>IFERROR(TBLData3[[#This Row],[7 Day avg Load]]/TBLData3[[#This Row],[7 Day SD]],"")</f>
        <v/>
      </c>
      <c r="V252" s="95" t="str">
        <f>IFERROR(TBLData3[[#This Row],[7 Day Rolling Average]]*TBLData3[[#This Row],[Monotony]],"")</f>
        <v/>
      </c>
    </row>
    <row r="253" spans="1:22" x14ac:dyDescent="0.25">
      <c r="A253" s="58" t="str">
        <f t="shared" si="13"/>
        <v>Week 2</v>
      </c>
      <c r="B253" s="63">
        <v>43021</v>
      </c>
      <c r="C253" s="63" t="str">
        <f t="shared" si="14"/>
        <v>Fri</v>
      </c>
      <c r="D253" s="68" t="s">
        <v>196</v>
      </c>
      <c r="E253" s="61">
        <f>tblTL[[#This Row],[Total]]</f>
        <v>0</v>
      </c>
      <c r="F253" s="71">
        <f>AVERAGEIFS(TBLData3[Total Load],TBLData3[[Athlete ]],TBLData3[[#This Row],[Athlete ]],TBLData3[Date],"&lt;="&amp;TBLData3[[#This Row],[Date]],TBLData3[Date],"&gt;"&amp;TBLData3[[#This Row],[Date]]-7)</f>
        <v>220</v>
      </c>
      <c r="G253" s="72">
        <f>AVERAGEIFS(TBLData3[Total Load],TBLData3[[Athlete ]],TBLData3[[#This Row],[Athlete ]],TBLData3[Date],"&lt;="&amp;TBLData3[[#This Row],[Date]],TBLData3[Date],"&gt;"&amp;TBLData3[[#This Row],[Date]]-28)</f>
        <v>260</v>
      </c>
      <c r="H253" s="30">
        <f>SUMIFS(TBLData3[Total Load],TBLData3[[Athlete ]],TBLData3[[#This Row],[Athlete ]],TBLData3[Date],"&lt;="&amp;TBLData3[[#This Row],[Date]],TBLData3[Date],"&gt;"&amp;TBLData3[[#This Row],[Date]]-7)</f>
        <v>1540</v>
      </c>
      <c r="I253" s="31">
        <f>IFERROR(SUMIFS(TBLData3[Total Load],TBLData3[[Athlete ]],TBLData3[[#This Row],[Athlete ]],TBLData3[Date],"&lt;="&amp;TBLData3[[#This Row],[Date]]-7,TBLData3[Date],"&gt;"&amp;TBLData3[[#This Row],[Date]]-14),"")</f>
        <v>1580</v>
      </c>
      <c r="J253" s="31">
        <f>IFERROR(SUMIFS(TBLData3[Total Load],TBLData3[[Athlete ]],TBLData3[[#This Row],[Athlete ]],TBLData3[Date],"&lt;="&amp;TBLData3[[#This Row],[Date]]-14,TBLData3[Date],"&gt;"&amp;TBLData3[[#This Row],[Date]]-21),"")</f>
        <v>0</v>
      </c>
      <c r="K253" s="31">
        <f>IFERROR(SUMIFS(TBLData3[Total Load],TBLData3[[Athlete ]],TBLData3[[#This Row],[Athlete ]],TBLData3[Date],"&lt;="&amp;TBLData3[[#This Row],[Date]]-21,TBLData3[Date],"&gt;"&amp;TBLData3[[#This Row],[Date]]-28),"")</f>
        <v>0</v>
      </c>
      <c r="L253" s="31">
        <f>IFERROR(SUMIFS(TBLData3[Total Load],TBLData3[[Athlete ]],TBLData3[[#This Row],[Athlete ]],TBLData3[Date],"&lt;="&amp;TBLData3[[#This Row],[Date]]-28,TBLData3[Date],"&gt;"&amp;TBLData3[[#This Row],[Date]]-35),"")</f>
        <v>0</v>
      </c>
      <c r="M253" s="31">
        <f>IFERROR(AVERAGE(TBLData3[[#This Row],[Week -1 TL]:[Week -4 TL]]),"")</f>
        <v>395</v>
      </c>
      <c r="N253" s="93">
        <f>IFERROR(TBLData3[[#This Row],[7 Day Rolling Average]]/TBLData3[[#This Row],[28 Day Rolling Average]],"")</f>
        <v>0.84615384615384615</v>
      </c>
      <c r="O253" s="94">
        <f>IFERROR(TBLData3[[#This Row],[Week 0 TL]]/TBLData3[[#This Row],[Week -1 TL]],"")</f>
        <v>0.97468354430379744</v>
      </c>
      <c r="P253" s="26">
        <f t="shared" si="15"/>
        <v>283.22567939758301</v>
      </c>
      <c r="Q253" s="27">
        <f t="shared" si="16"/>
        <v>153.60122330805822</v>
      </c>
      <c r="R253" s="94">
        <f>IFERROR(TBLData3[[#This Row],[7 Day EWMA]]/TBLData3[[#This Row],[28 Day EWMA]],"")</f>
        <v>1.8439024982864471</v>
      </c>
      <c r="S253" s="94">
        <f>AVERAGEIFS(TBLData3[Total Load],TBLData3[[Athlete ]],TBLData3[[#This Row],[Athlete ]],TBLData3[Date],"&lt;="&amp;TBLData3[[#This Row],[Date]],TBLData3[Date],"&gt;"&amp;TBLData3[[#This Row],[Date]]-7)</f>
        <v>220</v>
      </c>
      <c r="T253" s="94">
        <f t="array" ref="T253">IFERROR(_xlfn.STDEV.S(IF(TBLData3[[Athlete ]]=TBLData3[[#This Row],[Athlete ]],IF(TBLData3[Date]&lt;=TBLData3[[#This Row],[Date]],IF(TBLData3[Date]&gt;TBLData3[[#This Row],[Date]]-7,TBLData3[Total Load])))),"")</f>
        <v>411.33927602406266</v>
      </c>
      <c r="U253" s="95">
        <f>IFERROR(TBLData3[[#This Row],[7 Day avg Load]]/TBLData3[[#This Row],[7 Day SD]],"")</f>
        <v>0.53483830215894668</v>
      </c>
      <c r="V253" s="95">
        <f>IFERROR(TBLData3[[#This Row],[7 Day Rolling Average]]*TBLData3[[#This Row],[Monotony]],"")</f>
        <v>117.66442647496827</v>
      </c>
    </row>
    <row r="254" spans="1:22" x14ac:dyDescent="0.25">
      <c r="A254" s="58" t="str">
        <f t="shared" si="13"/>
        <v>Week 2</v>
      </c>
      <c r="B254" s="63">
        <v>43021</v>
      </c>
      <c r="C254" s="63" t="str">
        <f t="shared" si="14"/>
        <v>Fri</v>
      </c>
      <c r="D254" s="73" t="s">
        <v>197</v>
      </c>
      <c r="E254" s="61">
        <f>tblTL[[#This Row],[Total]]</f>
        <v>0</v>
      </c>
      <c r="F254" s="71">
        <f>AVERAGEIFS(TBLData3[Total Load],TBLData3[[Athlete ]],TBLData3[[#This Row],[Athlete ]],TBLData3[Date],"&lt;="&amp;TBLData3[[#This Row],[Date]],TBLData3[Date],"&gt;"&amp;TBLData3[[#This Row],[Date]]-7)</f>
        <v>347.85714285714283</v>
      </c>
      <c r="G254" s="72">
        <f>AVERAGEIFS(TBLData3[Total Load],TBLData3[[Athlete ]],TBLData3[[#This Row],[Athlete ]],TBLData3[Date],"&lt;="&amp;TBLData3[[#This Row],[Date]],TBLData3[Date],"&gt;"&amp;TBLData3[[#This Row],[Date]]-28)</f>
        <v>327.5</v>
      </c>
      <c r="H254" s="30">
        <f>SUMIFS(TBLData3[Total Load],TBLData3[[Athlete ]],TBLData3[[#This Row],[Athlete ]],TBLData3[Date],"&lt;="&amp;TBLData3[[#This Row],[Date]],TBLData3[Date],"&gt;"&amp;TBLData3[[#This Row],[Date]]-7)</f>
        <v>2435</v>
      </c>
      <c r="I254" s="31">
        <f>IFERROR(SUMIFS(TBLData3[Total Load],TBLData3[[Athlete ]],TBLData3[[#This Row],[Athlete ]],TBLData3[Date],"&lt;="&amp;TBLData3[[#This Row],[Date]]-7,TBLData3[Date],"&gt;"&amp;TBLData3[[#This Row],[Date]]-14),"")</f>
        <v>1495</v>
      </c>
      <c r="J254" s="31">
        <f>IFERROR(SUMIFS(TBLData3[Total Load],TBLData3[[Athlete ]],TBLData3[[#This Row],[Athlete ]],TBLData3[Date],"&lt;="&amp;TBLData3[[#This Row],[Date]]-14,TBLData3[Date],"&gt;"&amp;TBLData3[[#This Row],[Date]]-21),"")</f>
        <v>0</v>
      </c>
      <c r="K254" s="31">
        <f>IFERROR(SUMIFS(TBLData3[Total Load],TBLData3[[Athlete ]],TBLData3[[#This Row],[Athlete ]],TBLData3[Date],"&lt;="&amp;TBLData3[[#This Row],[Date]]-21,TBLData3[Date],"&gt;"&amp;TBLData3[[#This Row],[Date]]-28),"")</f>
        <v>0</v>
      </c>
      <c r="L254" s="31">
        <f>IFERROR(SUMIFS(TBLData3[Total Load],TBLData3[[Athlete ]],TBLData3[[#This Row],[Athlete ]],TBLData3[Date],"&lt;="&amp;TBLData3[[#This Row],[Date]]-28,TBLData3[Date],"&gt;"&amp;TBLData3[[#This Row],[Date]]-35),"")</f>
        <v>0</v>
      </c>
      <c r="M254" s="31">
        <f>IFERROR(AVERAGE(TBLData3[[#This Row],[Week -1 TL]:[Week -4 TL]]),"")</f>
        <v>373.75</v>
      </c>
      <c r="N254" s="93">
        <f>IFERROR(TBLData3[[#This Row],[7 Day Rolling Average]]/TBLData3[[#This Row],[28 Day Rolling Average]],"")</f>
        <v>1.0621592148309704</v>
      </c>
      <c r="O254" s="94">
        <f>IFERROR(TBLData3[[#This Row],[Week 0 TL]]/TBLData3[[#This Row],[Week -1 TL]],"")</f>
        <v>1.6287625418060201</v>
      </c>
      <c r="P254" s="26">
        <f t="shared" si="15"/>
        <v>398.29439520835876</v>
      </c>
      <c r="Q254" s="27">
        <f t="shared" si="16"/>
        <v>203.05465565276984</v>
      </c>
      <c r="R254" s="94">
        <f>IFERROR(TBLData3[[#This Row],[7 Day EWMA]]/TBLData3[[#This Row],[28 Day EWMA]],"")</f>
        <v>1.9615132385314786</v>
      </c>
      <c r="S254" s="94">
        <f>AVERAGEIFS(TBLData3[Total Load],TBLData3[[Athlete ]],TBLData3[[#This Row],[Athlete ]],TBLData3[Date],"&lt;="&amp;TBLData3[[#This Row],[Date]],TBLData3[Date],"&gt;"&amp;TBLData3[[#This Row],[Date]]-7)</f>
        <v>347.85714285714283</v>
      </c>
      <c r="T254" s="94">
        <f t="array" ref="T254">IFERROR(_xlfn.STDEV.S(IF(TBLData3[[Athlete ]]=TBLData3[[#This Row],[Athlete ]],IF(TBLData3[Date]&lt;=TBLData3[[#This Row],[Date]],IF(TBLData3[Date]&gt;TBLData3[[#This Row],[Date]]-7,TBLData3[Total Load])))),"")</f>
        <v>448.81192370205906</v>
      </c>
      <c r="U254" s="95">
        <f>IFERROR(TBLData3[[#This Row],[7 Day avg Load]]/TBLData3[[#This Row],[7 Day SD]],"")</f>
        <v>0.77506216855340404</v>
      </c>
      <c r="V254" s="95">
        <f>IFERROR(TBLData3[[#This Row],[7 Day Rolling Average]]*TBLData3[[#This Row],[Monotony]],"")</f>
        <v>269.6109114896484</v>
      </c>
    </row>
    <row r="255" spans="1:22" x14ac:dyDescent="0.25">
      <c r="A255" s="58" t="str">
        <f t="shared" si="13"/>
        <v>Week 2</v>
      </c>
      <c r="B255" s="63">
        <v>43021</v>
      </c>
      <c r="C255" s="63" t="str">
        <f t="shared" si="14"/>
        <v>Fri</v>
      </c>
      <c r="D255" s="73" t="s">
        <v>198</v>
      </c>
      <c r="E255" s="61">
        <f>tblTL[[#This Row],[Total]]</f>
        <v>0</v>
      </c>
      <c r="F255" s="71">
        <f>AVERAGEIFS(TBLData3[Total Load],TBLData3[[Athlete ]],TBLData3[[#This Row],[Athlete ]],TBLData3[Date],"&lt;="&amp;TBLData3[[#This Row],[Date]],TBLData3[Date],"&gt;"&amp;TBLData3[[#This Row],[Date]]-7)</f>
        <v>137.14285714285714</v>
      </c>
      <c r="G255" s="72">
        <f>AVERAGEIFS(TBLData3[Total Load],TBLData3[[Athlete ]],TBLData3[[#This Row],[Athlete ]],TBLData3[Date],"&lt;="&amp;TBLData3[[#This Row],[Date]],TBLData3[Date],"&gt;"&amp;TBLData3[[#This Row],[Date]]-28)</f>
        <v>147.5</v>
      </c>
      <c r="H255" s="30">
        <f>SUMIFS(TBLData3[Total Load],TBLData3[[Athlete ]],TBLData3[[#This Row],[Athlete ]],TBLData3[Date],"&lt;="&amp;TBLData3[[#This Row],[Date]],TBLData3[Date],"&gt;"&amp;TBLData3[[#This Row],[Date]]-7)</f>
        <v>960</v>
      </c>
      <c r="I255" s="31">
        <f>IFERROR(SUMIFS(TBLData3[Total Load],TBLData3[[Athlete ]],TBLData3[[#This Row],[Athlete ]],TBLData3[Date],"&lt;="&amp;TBLData3[[#This Row],[Date]]-7,TBLData3[Date],"&gt;"&amp;TBLData3[[#This Row],[Date]]-14),"")</f>
        <v>810</v>
      </c>
      <c r="J255" s="31">
        <f>IFERROR(SUMIFS(TBLData3[Total Load],TBLData3[[Athlete ]],TBLData3[[#This Row],[Athlete ]],TBLData3[Date],"&lt;="&amp;TBLData3[[#This Row],[Date]]-14,TBLData3[Date],"&gt;"&amp;TBLData3[[#This Row],[Date]]-21),"")</f>
        <v>0</v>
      </c>
      <c r="K255" s="31">
        <f>IFERROR(SUMIFS(TBLData3[Total Load],TBLData3[[Athlete ]],TBLData3[[#This Row],[Athlete ]],TBLData3[Date],"&lt;="&amp;TBLData3[[#This Row],[Date]]-21,TBLData3[Date],"&gt;"&amp;TBLData3[[#This Row],[Date]]-28),"")</f>
        <v>0</v>
      </c>
      <c r="L255" s="31">
        <f>IFERROR(SUMIFS(TBLData3[Total Load],TBLData3[[Athlete ]],TBLData3[[#This Row],[Athlete ]],TBLData3[Date],"&lt;="&amp;TBLData3[[#This Row],[Date]]-28,TBLData3[Date],"&gt;"&amp;TBLData3[[#This Row],[Date]]-35),"")</f>
        <v>0</v>
      </c>
      <c r="M255" s="31">
        <f>IFERROR(AVERAGE(TBLData3[[#This Row],[Week -1 TL]:[Week -4 TL]]),"")</f>
        <v>202.5</v>
      </c>
      <c r="N255" s="93">
        <f>IFERROR(TBLData3[[#This Row],[7 Day Rolling Average]]/TBLData3[[#This Row],[28 Day Rolling Average]],"")</f>
        <v>0.92978208232445514</v>
      </c>
      <c r="O255" s="94">
        <f>IFERROR(TBLData3[[#This Row],[Week 0 TL]]/TBLData3[[#This Row],[Week -1 TL]],"")</f>
        <v>1.1851851851851851</v>
      </c>
      <c r="P255" s="26">
        <f t="shared" si="15"/>
        <v>138.34617376327515</v>
      </c>
      <c r="Q255" s="27">
        <f t="shared" si="16"/>
        <v>85.421944979221706</v>
      </c>
      <c r="R255" s="94">
        <f>IFERROR(TBLData3[[#This Row],[7 Day EWMA]]/TBLData3[[#This Row],[28 Day EWMA]],"")</f>
        <v>1.6195624414420309</v>
      </c>
      <c r="S255" s="94">
        <f>AVERAGEIFS(TBLData3[Total Load],TBLData3[[Athlete ]],TBLData3[[#This Row],[Athlete ]],TBLData3[Date],"&lt;="&amp;TBLData3[[#This Row],[Date]],TBLData3[Date],"&gt;"&amp;TBLData3[[#This Row],[Date]]-7)</f>
        <v>137.14285714285714</v>
      </c>
      <c r="T255" s="94">
        <f t="array" ref="T255">IFERROR(_xlfn.STDEV.S(IF(TBLData3[[Athlete ]]=TBLData3[[#This Row],[Athlete ]],IF(TBLData3[Date]&lt;=TBLData3[[#This Row],[Date]],IF(TBLData3[Date]&gt;TBLData3[[#This Row],[Date]]-7,TBLData3[Total Load])))),"")</f>
        <v>244.24811740757156</v>
      </c>
      <c r="U255" s="95">
        <f>IFERROR(TBLData3[[#This Row],[7 Day avg Load]]/TBLData3[[#This Row],[7 Day SD]],"")</f>
        <v>0.56148992507487705</v>
      </c>
      <c r="V255" s="95">
        <f>IFERROR(TBLData3[[#This Row],[7 Day Rolling Average]]*TBLData3[[#This Row],[Monotony]],"")</f>
        <v>77.004332581697426</v>
      </c>
    </row>
    <row r="256" spans="1:22" x14ac:dyDescent="0.25">
      <c r="A256" s="58" t="str">
        <f t="shared" si="13"/>
        <v>Week 2</v>
      </c>
      <c r="B256" s="63">
        <v>43021</v>
      </c>
      <c r="C256" s="63" t="str">
        <f t="shared" si="14"/>
        <v>Fri</v>
      </c>
      <c r="D256" s="73" t="s">
        <v>199</v>
      </c>
      <c r="E256" s="61">
        <f>tblTL[[#This Row],[Total]]</f>
        <v>0</v>
      </c>
      <c r="F256" s="71">
        <f>AVERAGEIFS(TBLData3[Total Load],TBLData3[[Athlete ]],TBLData3[[#This Row],[Athlete ]],TBLData3[Date],"&lt;="&amp;TBLData3[[#This Row],[Date]],TBLData3[Date],"&gt;"&amp;TBLData3[[#This Row],[Date]]-7)</f>
        <v>250.71428571428572</v>
      </c>
      <c r="G256" s="72">
        <f>AVERAGEIFS(TBLData3[Total Load],TBLData3[[Athlete ]],TBLData3[[#This Row],[Athlete ]],TBLData3[Date],"&lt;="&amp;TBLData3[[#This Row],[Date]],TBLData3[Date],"&gt;"&amp;TBLData3[[#This Row],[Date]]-28)</f>
        <v>184.16666666666666</v>
      </c>
      <c r="H256" s="30">
        <f>SUMIFS(TBLData3[Total Load],TBLData3[[Athlete ]],TBLData3[[#This Row],[Athlete ]],TBLData3[Date],"&lt;="&amp;TBLData3[[#This Row],[Date]],TBLData3[Date],"&gt;"&amp;TBLData3[[#This Row],[Date]]-7)</f>
        <v>1755</v>
      </c>
      <c r="I256" s="31">
        <f>IFERROR(SUMIFS(TBLData3[Total Load],TBLData3[[Athlete ]],TBLData3[[#This Row],[Athlete ]],TBLData3[Date],"&lt;="&amp;TBLData3[[#This Row],[Date]]-7,TBLData3[Date],"&gt;"&amp;TBLData3[[#This Row],[Date]]-14),"")</f>
        <v>455</v>
      </c>
      <c r="J256" s="31">
        <f>IFERROR(SUMIFS(TBLData3[Total Load],TBLData3[[Athlete ]],TBLData3[[#This Row],[Athlete ]],TBLData3[Date],"&lt;="&amp;TBLData3[[#This Row],[Date]]-14,TBLData3[Date],"&gt;"&amp;TBLData3[[#This Row],[Date]]-21),"")</f>
        <v>0</v>
      </c>
      <c r="K256" s="31">
        <f>IFERROR(SUMIFS(TBLData3[Total Load],TBLData3[[Athlete ]],TBLData3[[#This Row],[Athlete ]],TBLData3[Date],"&lt;="&amp;TBLData3[[#This Row],[Date]]-21,TBLData3[Date],"&gt;"&amp;TBLData3[[#This Row],[Date]]-28),"")</f>
        <v>0</v>
      </c>
      <c r="L256" s="31">
        <f>IFERROR(SUMIFS(TBLData3[Total Load],TBLData3[[Athlete ]],TBLData3[[#This Row],[Athlete ]],TBLData3[Date],"&lt;="&amp;TBLData3[[#This Row],[Date]]-28,TBLData3[Date],"&gt;"&amp;TBLData3[[#This Row],[Date]]-35),"")</f>
        <v>0</v>
      </c>
      <c r="M256" s="31">
        <f>IFERROR(AVERAGE(TBLData3[[#This Row],[Week -1 TL]:[Week -4 TL]]),"")</f>
        <v>113.75</v>
      </c>
      <c r="N256" s="93">
        <f>IFERROR(TBLData3[[#This Row],[7 Day Rolling Average]]/TBLData3[[#This Row],[28 Day Rolling Average]],"")</f>
        <v>1.3613445378151261</v>
      </c>
      <c r="O256" s="94">
        <f>IFERROR(TBLData3[[#This Row],[Week 0 TL]]/TBLData3[[#This Row],[Week -1 TL]],"")</f>
        <v>3.8571428571428572</v>
      </c>
      <c r="P256" s="26">
        <f t="shared" si="15"/>
        <v>234.92128729820251</v>
      </c>
      <c r="Q256" s="27">
        <f t="shared" si="16"/>
        <v>117.87214852829899</v>
      </c>
      <c r="R256" s="94">
        <f>IFERROR(TBLData3[[#This Row],[7 Day EWMA]]/TBLData3[[#This Row],[28 Day EWMA]],"")</f>
        <v>1.9930177758811456</v>
      </c>
      <c r="S256" s="94">
        <f>AVERAGEIFS(TBLData3[Total Load],TBLData3[[Athlete ]],TBLData3[[#This Row],[Athlete ]],TBLData3[Date],"&lt;="&amp;TBLData3[[#This Row],[Date]],TBLData3[Date],"&gt;"&amp;TBLData3[[#This Row],[Date]]-7)</f>
        <v>250.71428571428572</v>
      </c>
      <c r="T256" s="94">
        <f t="array" ref="T256">IFERROR(_xlfn.STDEV.S(IF(TBLData3[[Athlete ]]=TBLData3[[#This Row],[Athlete ]],IF(TBLData3[Date]&lt;=TBLData3[[#This Row],[Date]],IF(TBLData3[Date]&gt;TBLData3[[#This Row],[Date]]-7,TBLData3[Total Load])))),"")</f>
        <v>360.28262715342163</v>
      </c>
      <c r="U256" s="95">
        <f>IFERROR(TBLData3[[#This Row],[7 Day avg Load]]/TBLData3[[#This Row],[7 Day SD]],"")</f>
        <v>0.69588225137350945</v>
      </c>
      <c r="V256" s="95">
        <f>IFERROR(TBLData3[[#This Row],[7 Day Rolling Average]]*TBLData3[[#This Row],[Monotony]],"")</f>
        <v>174.46762159435843</v>
      </c>
    </row>
    <row r="257" spans="1:22" x14ac:dyDescent="0.25">
      <c r="A257" s="58" t="str">
        <f t="shared" si="13"/>
        <v>Week 2</v>
      </c>
      <c r="B257" s="63">
        <v>43021</v>
      </c>
      <c r="C257" s="63" t="str">
        <f t="shared" si="14"/>
        <v>Fri</v>
      </c>
      <c r="D257" s="68" t="s">
        <v>200</v>
      </c>
      <c r="E257" s="61">
        <f>tblTL[[#This Row],[Total]]</f>
        <v>0</v>
      </c>
      <c r="F257" s="71">
        <f>AVERAGEIFS(TBLData3[Total Load],TBLData3[[Athlete ]],TBLData3[[#This Row],[Athlete ]],TBLData3[Date],"&lt;="&amp;TBLData3[[#This Row],[Date]],TBLData3[Date],"&gt;"&amp;TBLData3[[#This Row],[Date]]-7)</f>
        <v>139.28571428571428</v>
      </c>
      <c r="G257" s="72">
        <f>AVERAGEIFS(TBLData3[Total Load],TBLData3[[Athlete ]],TBLData3[[#This Row],[Athlete ]],TBLData3[Date],"&lt;="&amp;TBLData3[[#This Row],[Date]],TBLData3[Date],"&gt;"&amp;TBLData3[[#This Row],[Date]]-28)</f>
        <v>81.25</v>
      </c>
      <c r="H257" s="30">
        <f>SUMIFS(TBLData3[Total Load],TBLData3[[Athlete ]],TBLData3[[#This Row],[Athlete ]],TBLData3[Date],"&lt;="&amp;TBLData3[[#This Row],[Date]],TBLData3[Date],"&gt;"&amp;TBLData3[[#This Row],[Date]]-7)</f>
        <v>975</v>
      </c>
      <c r="I257" s="31">
        <f>IFERROR(SUMIFS(TBLData3[Total Load],TBLData3[[Athlete ]],TBLData3[[#This Row],[Athlete ]],TBLData3[Date],"&lt;="&amp;TBLData3[[#This Row],[Date]]-7,TBLData3[Date],"&gt;"&amp;TBLData3[[#This Row],[Date]]-14),"")</f>
        <v>0</v>
      </c>
      <c r="J257" s="31">
        <f>IFERROR(SUMIFS(TBLData3[Total Load],TBLData3[[Athlete ]],TBLData3[[#This Row],[Athlete ]],TBLData3[Date],"&lt;="&amp;TBLData3[[#This Row],[Date]]-14,TBLData3[Date],"&gt;"&amp;TBLData3[[#This Row],[Date]]-21),"")</f>
        <v>0</v>
      </c>
      <c r="K257" s="31">
        <f>IFERROR(SUMIFS(TBLData3[Total Load],TBLData3[[Athlete ]],TBLData3[[#This Row],[Athlete ]],TBLData3[Date],"&lt;="&amp;TBLData3[[#This Row],[Date]]-21,TBLData3[Date],"&gt;"&amp;TBLData3[[#This Row],[Date]]-28),"")</f>
        <v>0</v>
      </c>
      <c r="L257" s="31">
        <f>IFERROR(SUMIFS(TBLData3[Total Load],TBLData3[[Athlete ]],TBLData3[[#This Row],[Athlete ]],TBLData3[Date],"&lt;="&amp;TBLData3[[#This Row],[Date]]-28,TBLData3[Date],"&gt;"&amp;TBLData3[[#This Row],[Date]]-35),"")</f>
        <v>0</v>
      </c>
      <c r="M257" s="31">
        <f>IFERROR(AVERAGE(TBLData3[[#This Row],[Week -1 TL]:[Week -4 TL]]),"")</f>
        <v>0</v>
      </c>
      <c r="N257" s="93">
        <f>IFERROR(TBLData3[[#This Row],[7 Day Rolling Average]]/TBLData3[[#This Row],[28 Day Rolling Average]],"")</f>
        <v>1.7142857142857142</v>
      </c>
      <c r="O257" s="94" t="str">
        <f>IFERROR(TBLData3[[#This Row],[Week 0 TL]]/TBLData3[[#This Row],[Week -1 TL]],"")</f>
        <v/>
      </c>
      <c r="P257" s="26">
        <f t="shared" si="15"/>
        <v>147.65625</v>
      </c>
      <c r="Q257" s="27">
        <f t="shared" si="16"/>
        <v>59.282873426544754</v>
      </c>
      <c r="R257" s="94">
        <f>IFERROR(TBLData3[[#This Row],[7 Day EWMA]]/TBLData3[[#This Row],[28 Day EWMA]],"")</f>
        <v>2.4907066993464051</v>
      </c>
      <c r="S257" s="94">
        <f>AVERAGEIFS(TBLData3[Total Load],TBLData3[[Athlete ]],TBLData3[[#This Row],[Athlete ]],TBLData3[Date],"&lt;="&amp;TBLData3[[#This Row],[Date]],TBLData3[Date],"&gt;"&amp;TBLData3[[#This Row],[Date]]-7)</f>
        <v>139.28571428571428</v>
      </c>
      <c r="T257" s="94">
        <f t="array" ref="T257">IFERROR(_xlfn.STDEV.S(IF(TBLData3[[Athlete ]]=TBLData3[[#This Row],[Athlete ]],IF(TBLData3[Date]&lt;=TBLData3[[#This Row],[Date]],IF(TBLData3[Date]&gt;TBLData3[[#This Row],[Date]]-7,TBLData3[Total Load])))),"")</f>
        <v>282.05242673760392</v>
      </c>
      <c r="U257" s="95">
        <f>IFERROR(TBLData3[[#This Row],[7 Day avg Load]]/TBLData3[[#This Row],[7 Day SD]],"")</f>
        <v>0.49382916465843107</v>
      </c>
      <c r="V257" s="95">
        <f>IFERROR(TBLData3[[#This Row],[7 Day Rolling Average]]*TBLData3[[#This Row],[Monotony]],"")</f>
        <v>68.783347934567175</v>
      </c>
    </row>
    <row r="258" spans="1:22" x14ac:dyDescent="0.25">
      <c r="A258" s="58" t="str">
        <f t="shared" ref="A258:A321" si="17">VLOOKUP(B258, $AF$3:$AG$26, 2)</f>
        <v>Week 2</v>
      </c>
      <c r="B258" s="63">
        <v>43021</v>
      </c>
      <c r="C258" s="63" t="str">
        <f t="shared" ref="C258:C321" si="18">CHOOSE(WEEKDAY(B258),"Sun","Mon","Tue","Wed","Thu","Fri","Sat")</f>
        <v>Fri</v>
      </c>
      <c r="D258" s="73" t="s">
        <v>201</v>
      </c>
      <c r="E258" s="61">
        <f>tblTL[[#This Row],[Total]]</f>
        <v>0</v>
      </c>
      <c r="F258" s="71">
        <f>AVERAGEIFS(TBLData3[Total Load],TBLData3[[Athlete ]],TBLData3[[#This Row],[Athlete ]],TBLData3[Date],"&lt;="&amp;TBLData3[[#This Row],[Date]],TBLData3[Date],"&gt;"&amp;TBLData3[[#This Row],[Date]]-7)</f>
        <v>331.42857142857144</v>
      </c>
      <c r="G258" s="72">
        <f>AVERAGEIFS(TBLData3[Total Load],TBLData3[[Athlete ]],TBLData3[[#This Row],[Athlete ]],TBLData3[Date],"&lt;="&amp;TBLData3[[#This Row],[Date]],TBLData3[Date],"&gt;"&amp;TBLData3[[#This Row],[Date]]-28)</f>
        <v>324.58333333333331</v>
      </c>
      <c r="H258" s="30">
        <f>SUMIFS(TBLData3[Total Load],TBLData3[[Athlete ]],TBLData3[[#This Row],[Athlete ]],TBLData3[Date],"&lt;="&amp;TBLData3[[#This Row],[Date]],TBLData3[Date],"&gt;"&amp;TBLData3[[#This Row],[Date]]-7)</f>
        <v>2320</v>
      </c>
      <c r="I258" s="31">
        <f>IFERROR(SUMIFS(TBLData3[Total Load],TBLData3[[Athlete ]],TBLData3[[#This Row],[Athlete ]],TBLData3[Date],"&lt;="&amp;TBLData3[[#This Row],[Date]]-7,TBLData3[Date],"&gt;"&amp;TBLData3[[#This Row],[Date]]-14),"")</f>
        <v>1575</v>
      </c>
      <c r="J258" s="31">
        <f>IFERROR(SUMIFS(TBLData3[Total Load],TBLData3[[Athlete ]],TBLData3[[#This Row],[Athlete ]],TBLData3[Date],"&lt;="&amp;TBLData3[[#This Row],[Date]]-14,TBLData3[Date],"&gt;"&amp;TBLData3[[#This Row],[Date]]-21),"")</f>
        <v>0</v>
      </c>
      <c r="K258" s="31">
        <f>IFERROR(SUMIFS(TBLData3[Total Load],TBLData3[[Athlete ]],TBLData3[[#This Row],[Athlete ]],TBLData3[Date],"&lt;="&amp;TBLData3[[#This Row],[Date]]-21,TBLData3[Date],"&gt;"&amp;TBLData3[[#This Row],[Date]]-28),"")</f>
        <v>0</v>
      </c>
      <c r="L258" s="31">
        <f>IFERROR(SUMIFS(TBLData3[Total Load],TBLData3[[Athlete ]],TBLData3[[#This Row],[Athlete ]],TBLData3[Date],"&lt;="&amp;TBLData3[[#This Row],[Date]]-28,TBLData3[Date],"&gt;"&amp;TBLData3[[#This Row],[Date]]-35),"")</f>
        <v>0</v>
      </c>
      <c r="M258" s="31">
        <f>IFERROR(AVERAGE(TBLData3[[#This Row],[Week -1 TL]:[Week -4 TL]]),"")</f>
        <v>393.75</v>
      </c>
      <c r="N258" s="93">
        <f>IFERROR(TBLData3[[#This Row],[7 Day Rolling Average]]/TBLData3[[#This Row],[28 Day Rolling Average]],"")</f>
        <v>1.0210893086374473</v>
      </c>
      <c r="O258" s="94">
        <f>IFERROR(TBLData3[[#This Row],[Week 0 TL]]/TBLData3[[#This Row],[Week -1 TL]],"")</f>
        <v>1.4730158730158731</v>
      </c>
      <c r="P258" s="26">
        <f t="shared" si="15"/>
        <v>392.09352850914001</v>
      </c>
      <c r="Q258" s="27">
        <f t="shared" si="16"/>
        <v>200.14376155176384</v>
      </c>
      <c r="R258" s="94">
        <f>IFERROR(TBLData3[[#This Row],[7 Day EWMA]]/TBLData3[[#This Row],[28 Day EWMA]],"")</f>
        <v>1.9590594554091638</v>
      </c>
      <c r="S258" s="94">
        <f>AVERAGEIFS(TBLData3[Total Load],TBLData3[[Athlete ]],TBLData3[[#This Row],[Athlete ]],TBLData3[Date],"&lt;="&amp;TBLData3[[#This Row],[Date]],TBLData3[Date],"&gt;"&amp;TBLData3[[#This Row],[Date]]-7)</f>
        <v>331.42857142857144</v>
      </c>
      <c r="T258" s="94">
        <f t="array" ref="T258">IFERROR(_xlfn.STDEV.S(IF(TBLData3[[Athlete ]]=TBLData3[[#This Row],[Athlete ]],IF(TBLData3[Date]&lt;=TBLData3[[#This Row],[Date]],IF(TBLData3[Date]&gt;TBLData3[[#This Row],[Date]]-7,TBLData3[Total Load])))),"")</f>
        <v>448.23463243516301</v>
      </c>
      <c r="U258" s="95">
        <f>IFERROR(TBLData3[[#This Row],[7 Day avg Load]]/TBLData3[[#This Row],[7 Day SD]],"")</f>
        <v>0.73940866556426221</v>
      </c>
      <c r="V258" s="95">
        <f>IFERROR(TBLData3[[#This Row],[7 Day Rolling Average]]*TBLData3[[#This Row],[Monotony]],"")</f>
        <v>245.06115772986976</v>
      </c>
    </row>
    <row r="259" spans="1:22" x14ac:dyDescent="0.25">
      <c r="A259" s="58" t="str">
        <f t="shared" si="17"/>
        <v>Week 2</v>
      </c>
      <c r="B259" s="63">
        <v>43021</v>
      </c>
      <c r="C259" s="63" t="str">
        <f t="shared" si="18"/>
        <v>Fri</v>
      </c>
      <c r="D259" s="73" t="s">
        <v>202</v>
      </c>
      <c r="E259" s="61">
        <f>tblTL[[#This Row],[Total]]</f>
        <v>0</v>
      </c>
      <c r="F259" s="71">
        <f>AVERAGEIFS(TBLData3[Total Load],TBLData3[[Athlete ]],TBLData3[[#This Row],[Athlete ]],TBLData3[Date],"&lt;="&amp;TBLData3[[#This Row],[Date]],TBLData3[Date],"&gt;"&amp;TBLData3[[#This Row],[Date]]-7)</f>
        <v>34.285714285714285</v>
      </c>
      <c r="G259" s="72">
        <f>AVERAGEIFS(TBLData3[Total Load],TBLData3[[Athlete ]],TBLData3[[#This Row],[Athlete ]],TBLData3[Date],"&lt;="&amp;TBLData3[[#This Row],[Date]],TBLData3[Date],"&gt;"&amp;TBLData3[[#This Row],[Date]]-28)</f>
        <v>20</v>
      </c>
      <c r="H259" s="30">
        <f>SUMIFS(TBLData3[Total Load],TBLData3[[Athlete ]],TBLData3[[#This Row],[Athlete ]],TBLData3[Date],"&lt;="&amp;TBLData3[[#This Row],[Date]],TBLData3[Date],"&gt;"&amp;TBLData3[[#This Row],[Date]]-7)</f>
        <v>240</v>
      </c>
      <c r="I259" s="31">
        <f>IFERROR(SUMIFS(TBLData3[Total Load],TBLData3[[Athlete ]],TBLData3[[#This Row],[Athlete ]],TBLData3[Date],"&lt;="&amp;TBLData3[[#This Row],[Date]]-7,TBLData3[Date],"&gt;"&amp;TBLData3[[#This Row],[Date]]-14),"")</f>
        <v>0</v>
      </c>
      <c r="J259" s="31">
        <f>IFERROR(SUMIFS(TBLData3[Total Load],TBLData3[[Athlete ]],TBLData3[[#This Row],[Athlete ]],TBLData3[Date],"&lt;="&amp;TBLData3[[#This Row],[Date]]-14,TBLData3[Date],"&gt;"&amp;TBLData3[[#This Row],[Date]]-21),"")</f>
        <v>0</v>
      </c>
      <c r="K259" s="31">
        <f>IFERROR(SUMIFS(TBLData3[Total Load],TBLData3[[Athlete ]],TBLData3[[#This Row],[Athlete ]],TBLData3[Date],"&lt;="&amp;TBLData3[[#This Row],[Date]]-21,TBLData3[Date],"&gt;"&amp;TBLData3[[#This Row],[Date]]-28),"")</f>
        <v>0</v>
      </c>
      <c r="L259" s="31">
        <f>IFERROR(SUMIFS(TBLData3[Total Load],TBLData3[[Athlete ]],TBLData3[[#This Row],[Athlete ]],TBLData3[Date],"&lt;="&amp;TBLData3[[#This Row],[Date]]-28,TBLData3[Date],"&gt;"&amp;TBLData3[[#This Row],[Date]]-35),"")</f>
        <v>0</v>
      </c>
      <c r="M259" s="31">
        <f>IFERROR(AVERAGE(TBLData3[[#This Row],[Week -1 TL]:[Week -4 TL]]),"")</f>
        <v>0</v>
      </c>
      <c r="N259" s="93">
        <f>IFERROR(TBLData3[[#This Row],[7 Day Rolling Average]]/TBLData3[[#This Row],[28 Day Rolling Average]],"")</f>
        <v>1.7142857142857142</v>
      </c>
      <c r="O259" s="94" t="str">
        <f>IFERROR(TBLData3[[#This Row],[Week 0 TL]]/TBLData3[[#This Row],[Week -1 TL]],"")</f>
        <v/>
      </c>
      <c r="P259" s="26">
        <f t="shared" si="15"/>
        <v>45</v>
      </c>
      <c r="Q259" s="27">
        <f t="shared" si="16"/>
        <v>15.410225921521999</v>
      </c>
      <c r="R259" s="94">
        <f>IFERROR(TBLData3[[#This Row],[7 Day EWMA]]/TBLData3[[#This Row],[28 Day EWMA]],"")</f>
        <v>2.9201388888888888</v>
      </c>
      <c r="S259" s="94">
        <f>AVERAGEIFS(TBLData3[Total Load],TBLData3[[Athlete ]],TBLData3[[#This Row],[Athlete ]],TBLData3[Date],"&lt;="&amp;TBLData3[[#This Row],[Date]],TBLData3[Date],"&gt;"&amp;TBLData3[[#This Row],[Date]]-7)</f>
        <v>34.285714285714285</v>
      </c>
      <c r="T259" s="94">
        <f t="array" ref="T259">IFERROR(_xlfn.STDEV.S(IF(TBLData3[[Athlete ]]=TBLData3[[#This Row],[Athlete ]],IF(TBLData3[Date]&lt;=TBLData3[[#This Row],[Date]],IF(TBLData3[Date]&gt;TBLData3[[#This Row],[Date]]-7,TBLData3[Total Load])))),"")</f>
        <v>90.711473522214533</v>
      </c>
      <c r="U259" s="95">
        <f>IFERROR(TBLData3[[#This Row],[7 Day avg Load]]/TBLData3[[#This Row],[7 Day SD]],"")</f>
        <v>0.3779644730092272</v>
      </c>
      <c r="V259" s="95">
        <f>IFERROR(TBLData3[[#This Row],[7 Day Rolling Average]]*TBLData3[[#This Row],[Monotony]],"")</f>
        <v>12.958781931744932</v>
      </c>
    </row>
    <row r="260" spans="1:22" x14ac:dyDescent="0.25">
      <c r="A260" s="58" t="str">
        <f t="shared" si="17"/>
        <v>Week 2</v>
      </c>
      <c r="B260" s="63">
        <v>43021</v>
      </c>
      <c r="C260" s="63" t="str">
        <f t="shared" si="18"/>
        <v>Fri</v>
      </c>
      <c r="D260" s="68" t="s">
        <v>203</v>
      </c>
      <c r="E260" s="61">
        <f>tblTL[[#This Row],[Total]]</f>
        <v>0</v>
      </c>
      <c r="F260" s="71">
        <f>AVERAGEIFS(TBLData3[Total Load],TBLData3[[Athlete ]],TBLData3[[#This Row],[Athlete ]],TBLData3[Date],"&lt;="&amp;TBLData3[[#This Row],[Date]],TBLData3[Date],"&gt;"&amp;TBLData3[[#This Row],[Date]]-7)</f>
        <v>210.71428571428572</v>
      </c>
      <c r="G260" s="72">
        <f>AVERAGEIFS(TBLData3[Total Load],TBLData3[[Athlete ]],TBLData3[[#This Row],[Athlete ]],TBLData3[Date],"&lt;="&amp;TBLData3[[#This Row],[Date]],TBLData3[Date],"&gt;"&amp;TBLData3[[#This Row],[Date]]-28)</f>
        <v>246.25</v>
      </c>
      <c r="H260" s="30">
        <f>SUMIFS(TBLData3[Total Load],TBLData3[[Athlete ]],TBLData3[[#This Row],[Athlete ]],TBLData3[Date],"&lt;="&amp;TBLData3[[#This Row],[Date]],TBLData3[Date],"&gt;"&amp;TBLData3[[#This Row],[Date]]-7)</f>
        <v>1475</v>
      </c>
      <c r="I260" s="31">
        <f>IFERROR(SUMIFS(TBLData3[Total Load],TBLData3[[Athlete ]],TBLData3[[#This Row],[Athlete ]],TBLData3[Date],"&lt;="&amp;TBLData3[[#This Row],[Date]]-7,TBLData3[Date],"&gt;"&amp;TBLData3[[#This Row],[Date]]-14),"")</f>
        <v>1480</v>
      </c>
      <c r="J260" s="31">
        <f>IFERROR(SUMIFS(TBLData3[Total Load],TBLData3[[Athlete ]],TBLData3[[#This Row],[Athlete ]],TBLData3[Date],"&lt;="&amp;TBLData3[[#This Row],[Date]]-14,TBLData3[Date],"&gt;"&amp;TBLData3[[#This Row],[Date]]-21),"")</f>
        <v>0</v>
      </c>
      <c r="K260" s="31">
        <f>IFERROR(SUMIFS(TBLData3[Total Load],TBLData3[[Athlete ]],TBLData3[[#This Row],[Athlete ]],TBLData3[Date],"&lt;="&amp;TBLData3[[#This Row],[Date]]-21,TBLData3[Date],"&gt;"&amp;TBLData3[[#This Row],[Date]]-28),"")</f>
        <v>0</v>
      </c>
      <c r="L260" s="31">
        <f>IFERROR(SUMIFS(TBLData3[Total Load],TBLData3[[Athlete ]],TBLData3[[#This Row],[Athlete ]],TBLData3[Date],"&lt;="&amp;TBLData3[[#This Row],[Date]]-28,TBLData3[Date],"&gt;"&amp;TBLData3[[#This Row],[Date]]-35),"")</f>
        <v>0</v>
      </c>
      <c r="M260" s="31">
        <f>IFERROR(AVERAGE(TBLData3[[#This Row],[Week -1 TL]:[Week -4 TL]]),"")</f>
        <v>370</v>
      </c>
      <c r="N260" s="93">
        <f>IFERROR(TBLData3[[#This Row],[7 Day Rolling Average]]/TBLData3[[#This Row],[28 Day Rolling Average]],"")</f>
        <v>0.85569253081943442</v>
      </c>
      <c r="O260" s="94">
        <f>IFERROR(TBLData3[[#This Row],[Week 0 TL]]/TBLData3[[#This Row],[Week -1 TL]],"")</f>
        <v>0.9966216216216216</v>
      </c>
      <c r="P260" s="26">
        <f t="shared" si="15"/>
        <v>265.66426277160645</v>
      </c>
      <c r="Q260" s="27">
        <f t="shared" si="16"/>
        <v>145.23467255003845</v>
      </c>
      <c r="R260" s="94">
        <f>IFERROR(TBLData3[[#This Row],[7 Day EWMA]]/TBLData3[[#This Row],[28 Day EWMA]],"")</f>
        <v>1.8292068836391375</v>
      </c>
      <c r="S260" s="94">
        <f>AVERAGEIFS(TBLData3[Total Load],TBLData3[[Athlete ]],TBLData3[[#This Row],[Athlete ]],TBLData3[Date],"&lt;="&amp;TBLData3[[#This Row],[Date]],TBLData3[Date],"&gt;"&amp;TBLData3[[#This Row],[Date]]-7)</f>
        <v>210.71428571428572</v>
      </c>
      <c r="T260" s="94">
        <f t="array" ref="T260">IFERROR(_xlfn.STDEV.S(IF(TBLData3[[Athlete ]]=TBLData3[[#This Row],[Athlete ]],IF(TBLData3[Date]&lt;=TBLData3[[#This Row],[Date]],IF(TBLData3[Date]&gt;TBLData3[[#This Row],[Date]]-7,TBLData3[Total Load])))),"")</f>
        <v>382.1041368901565</v>
      </c>
      <c r="U260" s="95">
        <f>IFERROR(TBLData3[[#This Row],[7 Day avg Load]]/TBLData3[[#This Row],[7 Day SD]],"")</f>
        <v>0.55145774507764556</v>
      </c>
      <c r="V260" s="95">
        <f>IFERROR(TBLData3[[#This Row],[7 Day Rolling Average]]*TBLData3[[#This Row],[Monotony]],"")</f>
        <v>116.20002485564675</v>
      </c>
    </row>
    <row r="261" spans="1:22" x14ac:dyDescent="0.25">
      <c r="A261" s="58" t="str">
        <f t="shared" si="17"/>
        <v>Week 2</v>
      </c>
      <c r="B261" s="63">
        <v>43021</v>
      </c>
      <c r="C261" s="63" t="str">
        <f t="shared" si="18"/>
        <v>Fri</v>
      </c>
      <c r="D261" s="68" t="s">
        <v>204</v>
      </c>
      <c r="E261" s="61">
        <f>tblTL[[#This Row],[Total]]</f>
        <v>0</v>
      </c>
      <c r="F261" s="71">
        <f>AVERAGEIFS(TBLData3[Total Load],TBLData3[[Athlete ]],TBLData3[[#This Row],[Athlete ]],TBLData3[Date],"&lt;="&amp;TBLData3[[#This Row],[Date]],TBLData3[Date],"&gt;"&amp;TBLData3[[#This Row],[Date]]-7)</f>
        <v>60</v>
      </c>
      <c r="G261" s="72">
        <f>AVERAGEIFS(TBLData3[Total Load],TBLData3[[Athlete ]],TBLData3[[#This Row],[Athlete ]],TBLData3[Date],"&lt;="&amp;TBLData3[[#This Row],[Date]],TBLData3[Date],"&gt;"&amp;TBLData3[[#This Row],[Date]]-28)</f>
        <v>107.91666666666667</v>
      </c>
      <c r="H261" s="30">
        <f>SUMIFS(TBLData3[Total Load],TBLData3[[Athlete ]],TBLData3[[#This Row],[Athlete ]],TBLData3[Date],"&lt;="&amp;TBLData3[[#This Row],[Date]],TBLData3[Date],"&gt;"&amp;TBLData3[[#This Row],[Date]]-7)</f>
        <v>420</v>
      </c>
      <c r="I261" s="31">
        <f>IFERROR(SUMIFS(TBLData3[Total Load],TBLData3[[Athlete ]],TBLData3[[#This Row],[Athlete ]],TBLData3[Date],"&lt;="&amp;TBLData3[[#This Row],[Date]]-7,TBLData3[Date],"&gt;"&amp;TBLData3[[#This Row],[Date]]-14),"")</f>
        <v>875</v>
      </c>
      <c r="J261" s="31">
        <f>IFERROR(SUMIFS(TBLData3[Total Load],TBLData3[[Athlete ]],TBLData3[[#This Row],[Athlete ]],TBLData3[Date],"&lt;="&amp;TBLData3[[#This Row],[Date]]-14,TBLData3[Date],"&gt;"&amp;TBLData3[[#This Row],[Date]]-21),"")</f>
        <v>0</v>
      </c>
      <c r="K261" s="31">
        <f>IFERROR(SUMIFS(TBLData3[Total Load],TBLData3[[Athlete ]],TBLData3[[#This Row],[Athlete ]],TBLData3[Date],"&lt;="&amp;TBLData3[[#This Row],[Date]]-21,TBLData3[Date],"&gt;"&amp;TBLData3[[#This Row],[Date]]-28),"")</f>
        <v>0</v>
      </c>
      <c r="L261" s="31">
        <f>IFERROR(SUMIFS(TBLData3[Total Load],TBLData3[[Athlete ]],TBLData3[[#This Row],[Athlete ]],TBLData3[Date],"&lt;="&amp;TBLData3[[#This Row],[Date]]-28,TBLData3[Date],"&gt;"&amp;TBLData3[[#This Row],[Date]]-35),"")</f>
        <v>0</v>
      </c>
      <c r="M261" s="31">
        <f>IFERROR(AVERAGE(TBLData3[[#This Row],[Week -1 TL]:[Week -4 TL]]),"")</f>
        <v>218.75</v>
      </c>
      <c r="N261" s="93">
        <f>IFERROR(TBLData3[[#This Row],[7 Day Rolling Average]]/TBLData3[[#This Row],[28 Day Rolling Average]],"")</f>
        <v>0.55598455598455598</v>
      </c>
      <c r="O261" s="94">
        <f>IFERROR(TBLData3[[#This Row],[Week 0 TL]]/TBLData3[[#This Row],[Week -1 TL]],"")</f>
        <v>0.48</v>
      </c>
      <c r="P261" s="26">
        <f t="shared" si="15"/>
        <v>61.214393377304077</v>
      </c>
      <c r="Q261" s="27">
        <f t="shared" si="16"/>
        <v>55.086638984098705</v>
      </c>
      <c r="R261" s="94">
        <f>IFERROR(TBLData3[[#This Row],[7 Day EWMA]]/TBLData3[[#This Row],[28 Day EWMA]],"")</f>
        <v>1.1112384873394474</v>
      </c>
      <c r="S261" s="94">
        <f>AVERAGEIFS(TBLData3[Total Load],TBLData3[[Athlete ]],TBLData3[[#This Row],[Athlete ]],TBLData3[Date],"&lt;="&amp;TBLData3[[#This Row],[Date]],TBLData3[Date],"&gt;"&amp;TBLData3[[#This Row],[Date]]-7)</f>
        <v>60</v>
      </c>
      <c r="T261" s="94">
        <f t="array" ref="T261">IFERROR(_xlfn.STDEV.S(IF(TBLData3[[Athlete ]]=TBLData3[[#This Row],[Athlete ]],IF(TBLData3[Date]&lt;=TBLData3[[#This Row],[Date]],IF(TBLData3[Date]&gt;TBLData3[[#This Row],[Date]]-7,TBLData3[Total Load])))),"")</f>
        <v>158.74507866387543</v>
      </c>
      <c r="U261" s="95">
        <f>IFERROR(TBLData3[[#This Row],[7 Day avg Load]]/TBLData3[[#This Row],[7 Day SD]],"")</f>
        <v>0.37796447300922725</v>
      </c>
      <c r="V261" s="95">
        <f>IFERROR(TBLData3[[#This Row],[7 Day Rolling Average]]*TBLData3[[#This Row],[Monotony]],"")</f>
        <v>22.677868380553637</v>
      </c>
    </row>
    <row r="262" spans="1:22" x14ac:dyDescent="0.25">
      <c r="A262" s="58" t="str">
        <f t="shared" si="17"/>
        <v>Week 2</v>
      </c>
      <c r="B262" s="63">
        <v>43021</v>
      </c>
      <c r="C262" s="63" t="str">
        <f t="shared" si="18"/>
        <v>Fri</v>
      </c>
      <c r="D262" s="74" t="s">
        <v>205</v>
      </c>
      <c r="E262" s="61">
        <f>tblTL[[#This Row],[Total]]</f>
        <v>0</v>
      </c>
      <c r="F262" s="71">
        <f>AVERAGEIFS(TBLData3[Total Load],TBLData3[[Athlete ]],TBLData3[[#This Row],[Athlete ]],TBLData3[Date],"&lt;="&amp;TBLData3[[#This Row],[Date]],TBLData3[Date],"&gt;"&amp;TBLData3[[#This Row],[Date]]-7)</f>
        <v>51.428571428571431</v>
      </c>
      <c r="G262" s="72">
        <f>AVERAGEIFS(TBLData3[Total Load],TBLData3[[Athlete ]],TBLData3[[#This Row],[Athlete ]],TBLData3[Date],"&lt;="&amp;TBLData3[[#This Row],[Date]],TBLData3[Date],"&gt;"&amp;TBLData3[[#This Row],[Date]]-28)</f>
        <v>30</v>
      </c>
      <c r="H262" s="30">
        <f>SUMIFS(TBLData3[Total Load],TBLData3[[Athlete ]],TBLData3[[#This Row],[Athlete ]],TBLData3[Date],"&lt;="&amp;TBLData3[[#This Row],[Date]],TBLData3[Date],"&gt;"&amp;TBLData3[[#This Row],[Date]]-7)</f>
        <v>360</v>
      </c>
      <c r="I262" s="31">
        <f>IFERROR(SUMIFS(TBLData3[Total Load],TBLData3[[Athlete ]],TBLData3[[#This Row],[Athlete ]],TBLData3[Date],"&lt;="&amp;TBLData3[[#This Row],[Date]]-7,TBLData3[Date],"&gt;"&amp;TBLData3[[#This Row],[Date]]-14),"")</f>
        <v>0</v>
      </c>
      <c r="J262" s="31">
        <f>IFERROR(SUMIFS(TBLData3[Total Load],TBLData3[[Athlete ]],TBLData3[[#This Row],[Athlete ]],TBLData3[Date],"&lt;="&amp;TBLData3[[#This Row],[Date]]-14,TBLData3[Date],"&gt;"&amp;TBLData3[[#This Row],[Date]]-21),"")</f>
        <v>0</v>
      </c>
      <c r="K262" s="31">
        <f>IFERROR(SUMIFS(TBLData3[Total Load],TBLData3[[Athlete ]],TBLData3[[#This Row],[Athlete ]],TBLData3[Date],"&lt;="&amp;TBLData3[[#This Row],[Date]]-21,TBLData3[Date],"&gt;"&amp;TBLData3[[#This Row],[Date]]-28),"")</f>
        <v>0</v>
      </c>
      <c r="L262" s="31">
        <f>IFERROR(SUMIFS(TBLData3[Total Load],TBLData3[[Athlete ]],TBLData3[[#This Row],[Athlete ]],TBLData3[Date],"&lt;="&amp;TBLData3[[#This Row],[Date]]-28,TBLData3[Date],"&gt;"&amp;TBLData3[[#This Row],[Date]]-35),"")</f>
        <v>0</v>
      </c>
      <c r="M262" s="31">
        <f>IFERROR(AVERAGE(TBLData3[[#This Row],[Week -1 TL]:[Week -4 TL]]),"")</f>
        <v>0</v>
      </c>
      <c r="N262" s="93">
        <f>IFERROR(TBLData3[[#This Row],[7 Day Rolling Average]]/TBLData3[[#This Row],[28 Day Rolling Average]],"")</f>
        <v>1.7142857142857144</v>
      </c>
      <c r="O262" s="94" t="str">
        <f>IFERROR(TBLData3[[#This Row],[Week 0 TL]]/TBLData3[[#This Row],[Week -1 TL]],"")</f>
        <v/>
      </c>
      <c r="P262" s="26">
        <f t="shared" si="15"/>
        <v>37.96875</v>
      </c>
      <c r="Q262" s="27">
        <f t="shared" si="16"/>
        <v>20.036958436604401</v>
      </c>
      <c r="R262" s="94">
        <f>IFERROR(TBLData3[[#This Row],[7 Day EWMA]]/TBLData3[[#This Row],[28 Day EWMA]],"")</f>
        <v>1.8949358067558302</v>
      </c>
      <c r="S262" s="94">
        <f>AVERAGEIFS(TBLData3[Total Load],TBLData3[[Athlete ]],TBLData3[[#This Row],[Athlete ]],TBLData3[Date],"&lt;="&amp;TBLData3[[#This Row],[Date]],TBLData3[Date],"&gt;"&amp;TBLData3[[#This Row],[Date]]-7)</f>
        <v>51.428571428571431</v>
      </c>
      <c r="T262" s="94">
        <f t="array" ref="T262">IFERROR(_xlfn.STDEV.S(IF(TBLData3[[Athlete ]]=TBLData3[[#This Row],[Athlete ]],IF(TBLData3[Date]&lt;=TBLData3[[#This Row],[Date]],IF(TBLData3[Date]&gt;TBLData3[[#This Row],[Date]]-7,TBLData3[Total Load])))),"")</f>
        <v>136.0672102833218</v>
      </c>
      <c r="U262" s="95">
        <f>IFERROR(TBLData3[[#This Row],[7 Day avg Load]]/TBLData3[[#This Row],[7 Day SD]],"")</f>
        <v>0.37796447300922725</v>
      </c>
      <c r="V262" s="95">
        <f>IFERROR(TBLData3[[#This Row],[7 Day Rolling Average]]*TBLData3[[#This Row],[Monotony]],"")</f>
        <v>19.438172897617402</v>
      </c>
    </row>
    <row r="263" spans="1:22" x14ac:dyDescent="0.25">
      <c r="A263" s="58" t="str">
        <f t="shared" si="17"/>
        <v>Week 2</v>
      </c>
      <c r="B263" s="63">
        <v>43021</v>
      </c>
      <c r="C263" s="63" t="str">
        <f t="shared" si="18"/>
        <v>Fri</v>
      </c>
      <c r="D263" s="74" t="s">
        <v>206</v>
      </c>
      <c r="E263" s="61">
        <f>tblTL[[#This Row],[Total]]</f>
        <v>0</v>
      </c>
      <c r="F263" s="71">
        <f>AVERAGEIFS(TBLData3[Total Load],TBLData3[[Athlete ]],TBLData3[[#This Row],[Athlete ]],TBLData3[Date],"&lt;="&amp;TBLData3[[#This Row],[Date]],TBLData3[Date],"&gt;"&amp;TBLData3[[#This Row],[Date]]-7)</f>
        <v>240</v>
      </c>
      <c r="G263" s="72">
        <f>AVERAGEIFS(TBLData3[Total Load],TBLData3[[Athlete ]],TBLData3[[#This Row],[Athlete ]],TBLData3[Date],"&lt;="&amp;TBLData3[[#This Row],[Date]],TBLData3[Date],"&gt;"&amp;TBLData3[[#This Row],[Date]]-28)</f>
        <v>215</v>
      </c>
      <c r="H263" s="30">
        <f>SUMIFS(TBLData3[Total Load],TBLData3[[Athlete ]],TBLData3[[#This Row],[Athlete ]],TBLData3[Date],"&lt;="&amp;TBLData3[[#This Row],[Date]],TBLData3[Date],"&gt;"&amp;TBLData3[[#This Row],[Date]]-7)</f>
        <v>1680</v>
      </c>
      <c r="I263" s="31">
        <f>IFERROR(SUMIFS(TBLData3[Total Load],TBLData3[[Athlete ]],TBLData3[[#This Row],[Athlete ]],TBLData3[Date],"&lt;="&amp;TBLData3[[#This Row],[Date]]-7,TBLData3[Date],"&gt;"&amp;TBLData3[[#This Row],[Date]]-14),"")</f>
        <v>900</v>
      </c>
      <c r="J263" s="31">
        <f>IFERROR(SUMIFS(TBLData3[Total Load],TBLData3[[Athlete ]],TBLData3[[#This Row],[Athlete ]],TBLData3[Date],"&lt;="&amp;TBLData3[[#This Row],[Date]]-14,TBLData3[Date],"&gt;"&amp;TBLData3[[#This Row],[Date]]-21),"")</f>
        <v>0</v>
      </c>
      <c r="K263" s="31">
        <f>IFERROR(SUMIFS(TBLData3[Total Load],TBLData3[[Athlete ]],TBLData3[[#This Row],[Athlete ]],TBLData3[Date],"&lt;="&amp;TBLData3[[#This Row],[Date]]-21,TBLData3[Date],"&gt;"&amp;TBLData3[[#This Row],[Date]]-28),"")</f>
        <v>0</v>
      </c>
      <c r="L263" s="31">
        <f>IFERROR(SUMIFS(TBLData3[Total Load],TBLData3[[Athlete ]],TBLData3[[#This Row],[Athlete ]],TBLData3[Date],"&lt;="&amp;TBLData3[[#This Row],[Date]]-28,TBLData3[Date],"&gt;"&amp;TBLData3[[#This Row],[Date]]-35),"")</f>
        <v>0</v>
      </c>
      <c r="M263" s="31">
        <f>IFERROR(AVERAGE(TBLData3[[#This Row],[Week -1 TL]:[Week -4 TL]]),"")</f>
        <v>225</v>
      </c>
      <c r="N263" s="93">
        <f>IFERROR(TBLData3[[#This Row],[7 Day Rolling Average]]/TBLData3[[#This Row],[28 Day Rolling Average]],"")</f>
        <v>1.1162790697674418</v>
      </c>
      <c r="O263" s="94">
        <f>IFERROR(TBLData3[[#This Row],[Week 0 TL]]/TBLData3[[#This Row],[Week -1 TL]],"")</f>
        <v>1.8666666666666667</v>
      </c>
      <c r="P263" s="26">
        <f t="shared" si="15"/>
        <v>273.54103088378906</v>
      </c>
      <c r="Q263" s="27">
        <f t="shared" si="16"/>
        <v>136.24470540018285</v>
      </c>
      <c r="R263" s="94">
        <f>IFERROR(TBLData3[[#This Row],[7 Day EWMA]]/TBLData3[[#This Row],[28 Day EWMA]],"")</f>
        <v>2.0077186124799087</v>
      </c>
      <c r="S263" s="94">
        <f>AVERAGEIFS(TBLData3[Total Load],TBLData3[[Athlete ]],TBLData3[[#This Row],[Athlete ]],TBLData3[Date],"&lt;="&amp;TBLData3[[#This Row],[Date]],TBLData3[Date],"&gt;"&amp;TBLData3[[#This Row],[Date]]-7)</f>
        <v>240</v>
      </c>
      <c r="T263" s="94">
        <f t="array" ref="T263">IFERROR(_xlfn.STDEV.S(IF(TBLData3[[Athlete ]]=TBLData3[[#This Row],[Athlete ]],IF(TBLData3[Date]&lt;=TBLData3[[#This Row],[Date]],IF(TBLData3[Date]&gt;TBLData3[[#This Row],[Date]]-7,TBLData3[Total Load])))),"")</f>
        <v>411.33927602406266</v>
      </c>
      <c r="U263" s="95">
        <f>IFERROR(TBLData3[[#This Row],[7 Day avg Load]]/TBLData3[[#This Row],[7 Day SD]],"")</f>
        <v>0.58345996599157823</v>
      </c>
      <c r="V263" s="95">
        <f>IFERROR(TBLData3[[#This Row],[7 Day Rolling Average]]*TBLData3[[#This Row],[Monotony]],"")</f>
        <v>140.03039183797878</v>
      </c>
    </row>
    <row r="264" spans="1:22" x14ac:dyDescent="0.25">
      <c r="A264" s="58" t="str">
        <f t="shared" si="17"/>
        <v>Week 2</v>
      </c>
      <c r="B264" s="63">
        <v>43021</v>
      </c>
      <c r="C264" s="63" t="str">
        <f t="shared" si="18"/>
        <v>Fri</v>
      </c>
      <c r="D264" s="74" t="s">
        <v>207</v>
      </c>
      <c r="E264" s="61">
        <f>tblTL[[#This Row],[Total]]</f>
        <v>0</v>
      </c>
      <c r="F264" s="71">
        <f>AVERAGEIFS(TBLData3[Total Load],TBLData3[[Athlete ]],TBLData3[[#This Row],[Athlete ]],TBLData3[Date],"&lt;="&amp;TBLData3[[#This Row],[Date]],TBLData3[Date],"&gt;"&amp;TBLData3[[#This Row],[Date]]-7)</f>
        <v>202.85714285714286</v>
      </c>
      <c r="G264" s="72">
        <f>AVERAGEIFS(TBLData3[Total Load],TBLData3[[Athlete ]],TBLData3[[#This Row],[Athlete ]],TBLData3[Date],"&lt;="&amp;TBLData3[[#This Row],[Date]],TBLData3[Date],"&gt;"&amp;TBLData3[[#This Row],[Date]]-28)</f>
        <v>171.66666666666666</v>
      </c>
      <c r="H264" s="30">
        <f>SUMIFS(TBLData3[Total Load],TBLData3[[Athlete ]],TBLData3[[#This Row],[Athlete ]],TBLData3[Date],"&lt;="&amp;TBLData3[[#This Row],[Date]],TBLData3[Date],"&gt;"&amp;TBLData3[[#This Row],[Date]]-7)</f>
        <v>1420</v>
      </c>
      <c r="I264" s="31">
        <f>IFERROR(SUMIFS(TBLData3[Total Load],TBLData3[[Athlete ]],TBLData3[[#This Row],[Athlete ]],TBLData3[Date],"&lt;="&amp;TBLData3[[#This Row],[Date]]-7,TBLData3[Date],"&gt;"&amp;TBLData3[[#This Row],[Date]]-14),"")</f>
        <v>640</v>
      </c>
      <c r="J264" s="31">
        <f>IFERROR(SUMIFS(TBLData3[Total Load],TBLData3[[Athlete ]],TBLData3[[#This Row],[Athlete ]],TBLData3[Date],"&lt;="&amp;TBLData3[[#This Row],[Date]]-14,TBLData3[Date],"&gt;"&amp;TBLData3[[#This Row],[Date]]-21),"")</f>
        <v>0</v>
      </c>
      <c r="K264" s="31">
        <f>IFERROR(SUMIFS(TBLData3[Total Load],TBLData3[[Athlete ]],TBLData3[[#This Row],[Athlete ]],TBLData3[Date],"&lt;="&amp;TBLData3[[#This Row],[Date]]-21,TBLData3[Date],"&gt;"&amp;TBLData3[[#This Row],[Date]]-28),"")</f>
        <v>0</v>
      </c>
      <c r="L264" s="31">
        <f>IFERROR(SUMIFS(TBLData3[Total Load],TBLData3[[Athlete ]],TBLData3[[#This Row],[Athlete ]],TBLData3[Date],"&lt;="&amp;TBLData3[[#This Row],[Date]]-28,TBLData3[Date],"&gt;"&amp;TBLData3[[#This Row],[Date]]-35),"")</f>
        <v>0</v>
      </c>
      <c r="M264" s="31">
        <f>IFERROR(AVERAGE(TBLData3[[#This Row],[Week -1 TL]:[Week -4 TL]]),"")</f>
        <v>160</v>
      </c>
      <c r="N264" s="93">
        <f>IFERROR(TBLData3[[#This Row],[7 Day Rolling Average]]/TBLData3[[#This Row],[28 Day Rolling Average]],"")</f>
        <v>1.1816920943134537</v>
      </c>
      <c r="O264" s="94">
        <f>IFERROR(TBLData3[[#This Row],[Week 0 TL]]/TBLData3[[#This Row],[Week -1 TL]],"")</f>
        <v>2.21875</v>
      </c>
      <c r="P264" s="26">
        <f t="shared" si="15"/>
        <v>247.81494140625</v>
      </c>
      <c r="Q264" s="27">
        <f t="shared" si="16"/>
        <v>112.5051560479795</v>
      </c>
      <c r="R264" s="94">
        <f>IFERROR(TBLData3[[#This Row],[7 Day EWMA]]/TBLData3[[#This Row],[28 Day EWMA]],"")</f>
        <v>2.2026985261063556</v>
      </c>
      <c r="S264" s="94">
        <f>AVERAGEIFS(TBLData3[Total Load],TBLData3[[Athlete ]],TBLData3[[#This Row],[Athlete ]],TBLData3[Date],"&lt;="&amp;TBLData3[[#This Row],[Date]],TBLData3[Date],"&gt;"&amp;TBLData3[[#This Row],[Date]]-7)</f>
        <v>202.85714285714286</v>
      </c>
      <c r="T264" s="94">
        <f t="array" ref="T264">IFERROR(_xlfn.STDEV.S(IF(TBLData3[[Athlete ]]=TBLData3[[#This Row],[Athlete ]],IF(TBLData3[Date]&lt;=TBLData3[[#This Row],[Date]],IF(TBLData3[Date]&gt;TBLData3[[#This Row],[Date]]-7,TBLData3[Total Load])))),"")</f>
        <v>384.78194195822505</v>
      </c>
      <c r="U264" s="95">
        <f>IFERROR(TBLData3[[#This Row],[7 Day avg Load]]/TBLData3[[#This Row],[7 Day SD]],"")</f>
        <v>0.527200267831609</v>
      </c>
      <c r="V264" s="95">
        <f>IFERROR(TBLData3[[#This Row],[7 Day Rolling Average]]*TBLData3[[#This Row],[Monotony]],"")</f>
        <v>106.94634004584069</v>
      </c>
    </row>
    <row r="265" spans="1:22" x14ac:dyDescent="0.25">
      <c r="A265" s="58" t="str">
        <f t="shared" si="17"/>
        <v>Week 2</v>
      </c>
      <c r="B265" s="63">
        <v>43021</v>
      </c>
      <c r="C265" s="63" t="str">
        <f t="shared" si="18"/>
        <v>Fri</v>
      </c>
      <c r="D265" s="73" t="s">
        <v>208</v>
      </c>
      <c r="E265" s="61">
        <f>tblTL[[#This Row],[Total]]</f>
        <v>0</v>
      </c>
      <c r="F265" s="71">
        <f>AVERAGEIFS(TBLData3[Total Load],TBLData3[[Athlete ]],TBLData3[[#This Row],[Athlete ]],TBLData3[Date],"&lt;="&amp;TBLData3[[#This Row],[Date]],TBLData3[Date],"&gt;"&amp;TBLData3[[#This Row],[Date]]-7)</f>
        <v>306.05714285714288</v>
      </c>
      <c r="G265" s="72">
        <f>AVERAGEIFS(TBLData3[Total Load],TBLData3[[Athlete ]],TBLData3[[#This Row],[Athlete ]],TBLData3[Date],"&lt;="&amp;TBLData3[[#This Row],[Date]],TBLData3[Date],"&gt;"&amp;TBLData3[[#This Row],[Date]]-28)</f>
        <v>272.06666666666666</v>
      </c>
      <c r="H265" s="30">
        <f>SUMIFS(TBLData3[Total Load],TBLData3[[Athlete ]],TBLData3[[#This Row],[Athlete ]],TBLData3[Date],"&lt;="&amp;TBLData3[[#This Row],[Date]],TBLData3[Date],"&gt;"&amp;TBLData3[[#This Row],[Date]]-7)</f>
        <v>2142.4</v>
      </c>
      <c r="I265" s="31">
        <f>IFERROR(SUMIFS(TBLData3[Total Load],TBLData3[[Athlete ]],TBLData3[[#This Row],[Athlete ]],TBLData3[Date],"&lt;="&amp;TBLData3[[#This Row],[Date]]-7,TBLData3[Date],"&gt;"&amp;TBLData3[[#This Row],[Date]]-14),"")</f>
        <v>1122.4000000000001</v>
      </c>
      <c r="J265" s="31">
        <f>IFERROR(SUMIFS(TBLData3[Total Load],TBLData3[[Athlete ]],TBLData3[[#This Row],[Athlete ]],TBLData3[Date],"&lt;="&amp;TBLData3[[#This Row],[Date]]-14,TBLData3[Date],"&gt;"&amp;TBLData3[[#This Row],[Date]]-21),"")</f>
        <v>0</v>
      </c>
      <c r="K265" s="31">
        <f>IFERROR(SUMIFS(TBLData3[Total Load],TBLData3[[Athlete ]],TBLData3[[#This Row],[Athlete ]],TBLData3[Date],"&lt;="&amp;TBLData3[[#This Row],[Date]]-21,TBLData3[Date],"&gt;"&amp;TBLData3[[#This Row],[Date]]-28),"")</f>
        <v>0</v>
      </c>
      <c r="L265" s="31">
        <f>IFERROR(SUMIFS(TBLData3[Total Load],TBLData3[[Athlete ]],TBLData3[[#This Row],[Athlete ]],TBLData3[Date],"&lt;="&amp;TBLData3[[#This Row],[Date]]-28,TBLData3[Date],"&gt;"&amp;TBLData3[[#This Row],[Date]]-35),"")</f>
        <v>0</v>
      </c>
      <c r="M265" s="31">
        <f>IFERROR(AVERAGE(TBLData3[[#This Row],[Week -1 TL]:[Week -4 TL]]),"")</f>
        <v>280.60000000000002</v>
      </c>
      <c r="N265" s="93">
        <f>IFERROR(TBLData3[[#This Row],[7 Day Rolling Average]]/TBLData3[[#This Row],[28 Day Rolling Average]],"")</f>
        <v>1.1249343648265482</v>
      </c>
      <c r="O265" s="94">
        <f>IFERROR(TBLData3[[#This Row],[Week 0 TL]]/TBLData3[[#This Row],[Week -1 TL]],"")</f>
        <v>1.9087669280114041</v>
      </c>
      <c r="P265" s="26">
        <f t="shared" si="15"/>
        <v>367.21355895996089</v>
      </c>
      <c r="Q265" s="27">
        <f t="shared" si="16"/>
        <v>175.01602082924558</v>
      </c>
      <c r="R265" s="94">
        <f>IFERROR(TBLData3[[#This Row],[7 Day EWMA]]/TBLData3[[#This Row],[28 Day EWMA]],"")</f>
        <v>2.0981711115363142</v>
      </c>
      <c r="S265" s="94">
        <f>AVERAGEIFS(TBLData3[Total Load],TBLData3[[Athlete ]],TBLData3[[#This Row],[Athlete ]],TBLData3[Date],"&lt;="&amp;TBLData3[[#This Row],[Date]],TBLData3[Date],"&gt;"&amp;TBLData3[[#This Row],[Date]]-7)</f>
        <v>306.05714285714288</v>
      </c>
      <c r="T265" s="94">
        <f t="array" ref="T265">IFERROR(_xlfn.STDEV.S(IF(TBLData3[[Athlete ]]=TBLData3[[#This Row],[Athlete ]],IF(TBLData3[Date]&lt;=TBLData3[[#This Row],[Date]],IF(TBLData3[Date]&gt;TBLData3[[#This Row],[Date]]-7,TBLData3[Total Load])))),"")</f>
        <v>435.98259467224477</v>
      </c>
      <c r="U265" s="95">
        <f>IFERROR(TBLData3[[#This Row],[7 Day avg Load]]/TBLData3[[#This Row],[7 Day SD]],"")</f>
        <v>0.70199394791717562</v>
      </c>
      <c r="V265" s="95">
        <f>IFERROR(TBLData3[[#This Row],[7 Day Rolling Average]]*TBLData3[[#This Row],[Monotony]],"")</f>
        <v>214.85026200253674</v>
      </c>
    </row>
    <row r="266" spans="1:22" x14ac:dyDescent="0.25">
      <c r="A266" s="58" t="str">
        <f t="shared" si="17"/>
        <v>Week 2</v>
      </c>
      <c r="B266" s="59">
        <v>43022</v>
      </c>
      <c r="C266" s="59" t="str">
        <f t="shared" si="18"/>
        <v>Sat</v>
      </c>
      <c r="D266" s="68" t="s">
        <v>215</v>
      </c>
      <c r="E266" s="61">
        <f>tblTL[[#This Row],[Total]]</f>
        <v>0</v>
      </c>
      <c r="F266" s="71">
        <f>AVERAGEIFS(TBLData3[Total Load],TBLData3[[Athlete ]],TBLData3[[#This Row],[Athlete ]],TBLData3[Date],"&lt;="&amp;TBLData3[[#This Row],[Date]],TBLData3[Date],"&gt;"&amp;TBLData3[[#This Row],[Date]]-7)</f>
        <v>288.57142857142856</v>
      </c>
      <c r="G266" s="72">
        <f>AVERAGEIFS(TBLData3[Total Load],TBLData3[[Athlete ]],TBLData3[[#This Row],[Athlete ]],TBLData3[Date],"&lt;="&amp;TBLData3[[#This Row],[Date]],TBLData3[Date],"&gt;"&amp;TBLData3[[#This Row],[Date]]-28)</f>
        <v>241.53846153846155</v>
      </c>
      <c r="H266" s="30">
        <f>SUMIFS(TBLData3[Total Load],TBLData3[[Athlete ]],TBLData3[[#This Row],[Athlete ]],TBLData3[Date],"&lt;="&amp;TBLData3[[#This Row],[Date]],TBLData3[Date],"&gt;"&amp;TBLData3[[#This Row],[Date]]-7)</f>
        <v>2020</v>
      </c>
      <c r="I266" s="31">
        <f>IFERROR(SUMIFS(TBLData3[Total Load],TBLData3[[Athlete ]],TBLData3[[#This Row],[Athlete ]],TBLData3[Date],"&lt;="&amp;TBLData3[[#This Row],[Date]]-7,TBLData3[Date],"&gt;"&amp;TBLData3[[#This Row],[Date]]-14),"")</f>
        <v>1120</v>
      </c>
      <c r="J266" s="31">
        <f>IFERROR(SUMIFS(TBLData3[Total Load],TBLData3[[Athlete ]],TBLData3[[#This Row],[Athlete ]],TBLData3[Date],"&lt;="&amp;TBLData3[[#This Row],[Date]]-14,TBLData3[Date],"&gt;"&amp;TBLData3[[#This Row],[Date]]-21),"")</f>
        <v>0</v>
      </c>
      <c r="K266" s="31">
        <f>IFERROR(SUMIFS(TBLData3[Total Load],TBLData3[[Athlete ]],TBLData3[[#This Row],[Athlete ]],TBLData3[Date],"&lt;="&amp;TBLData3[[#This Row],[Date]]-21,TBLData3[Date],"&gt;"&amp;TBLData3[[#This Row],[Date]]-28),"")</f>
        <v>0</v>
      </c>
      <c r="L266" s="31">
        <f>IFERROR(SUMIFS(TBLData3[Total Load],TBLData3[[Athlete ]],TBLData3[[#This Row],[Athlete ]],TBLData3[Date],"&lt;="&amp;TBLData3[[#This Row],[Date]]-28,TBLData3[Date],"&gt;"&amp;TBLData3[[#This Row],[Date]]-35),"")</f>
        <v>0</v>
      </c>
      <c r="M266" s="31">
        <f>IFERROR(AVERAGE(TBLData3[[#This Row],[Week -1 TL]:[Week -4 TL]]),"")</f>
        <v>280</v>
      </c>
      <c r="N266" s="93">
        <f>IFERROR(TBLData3[[#This Row],[7 Day Rolling Average]]/TBLData3[[#This Row],[28 Day Rolling Average]],"")</f>
        <v>1.194722474977252</v>
      </c>
      <c r="O266" s="94">
        <f>IFERROR(TBLData3[[#This Row],[Week 0 TL]]/TBLData3[[#This Row],[Week -1 TL]],"")</f>
        <v>1.8035714285714286</v>
      </c>
      <c r="P266" s="26">
        <f t="shared" si="15"/>
        <v>265.53543090820312</v>
      </c>
      <c r="Q266" s="27">
        <f t="shared" si="16"/>
        <v>156.49710631680992</v>
      </c>
      <c r="R266" s="94">
        <f>IFERROR(TBLData3[[#This Row],[7 Day EWMA]]/TBLData3[[#This Row],[28 Day EWMA]],"")</f>
        <v>1.6967433913484509</v>
      </c>
      <c r="S266" s="94">
        <f>AVERAGEIFS(TBLData3[Total Load],TBLData3[[Athlete ]],TBLData3[[#This Row],[Athlete ]],TBLData3[Date],"&lt;="&amp;TBLData3[[#This Row],[Date]],TBLData3[Date],"&gt;"&amp;TBLData3[[#This Row],[Date]]-7)</f>
        <v>288.57142857142856</v>
      </c>
      <c r="T266" s="94">
        <f t="array" ref="T266">IFERROR(_xlfn.STDEV.S(IF(TBLData3[[Athlete ]]=TBLData3[[#This Row],[Athlete ]],IF(TBLData3[Date]&lt;=TBLData3[[#This Row],[Date]],IF(TBLData3[Date]&gt;TBLData3[[#This Row],[Date]]-7,TBLData3[Total Load])))),"")</f>
        <v>432.33584828728431</v>
      </c>
      <c r="U266" s="95">
        <f>IFERROR(TBLData3[[#This Row],[7 Day avg Load]]/TBLData3[[#This Row],[7 Day SD]],"")</f>
        <v>0.6674705086673145</v>
      </c>
      <c r="V266" s="95">
        <f>IFERROR(TBLData3[[#This Row],[7 Day Rolling Average]]*TBLData3[[#This Row],[Monotony]],"")</f>
        <v>192.61291821542503</v>
      </c>
    </row>
    <row r="267" spans="1:22" x14ac:dyDescent="0.25">
      <c r="A267" s="58" t="str">
        <f t="shared" si="17"/>
        <v>Week 2</v>
      </c>
      <c r="B267" s="63">
        <v>43022</v>
      </c>
      <c r="C267" s="63" t="str">
        <f t="shared" si="18"/>
        <v>Sat</v>
      </c>
      <c r="D267" s="74" t="s">
        <v>190</v>
      </c>
      <c r="E267" s="61">
        <f>tblTL[[#This Row],[Total]]</f>
        <v>0</v>
      </c>
      <c r="F267" s="71">
        <f>AVERAGEIFS(TBLData3[Total Load],TBLData3[[Athlete ]],TBLData3[[#This Row],[Athlete ]],TBLData3[Date],"&lt;="&amp;TBLData3[[#This Row],[Date]],TBLData3[Date],"&gt;"&amp;TBLData3[[#This Row],[Date]]-7)</f>
        <v>282.14285714285717</v>
      </c>
      <c r="G267" s="72">
        <f>AVERAGEIFS(TBLData3[Total Load],TBLData3[[Athlete ]],TBLData3[[#This Row],[Athlete ]],TBLData3[Date],"&lt;="&amp;TBLData3[[#This Row],[Date]],TBLData3[Date],"&gt;"&amp;TBLData3[[#This Row],[Date]]-28)</f>
        <v>263.07692307692309</v>
      </c>
      <c r="H267" s="30">
        <f>SUMIFS(TBLData3[Total Load],TBLData3[[Athlete ]],TBLData3[[#This Row],[Athlete ]],TBLData3[Date],"&lt;="&amp;TBLData3[[#This Row],[Date]],TBLData3[Date],"&gt;"&amp;TBLData3[[#This Row],[Date]]-7)</f>
        <v>1975</v>
      </c>
      <c r="I267" s="31">
        <f>IFERROR(SUMIFS(TBLData3[Total Load],TBLData3[[Athlete ]],TBLData3[[#This Row],[Athlete ]],TBLData3[Date],"&lt;="&amp;TBLData3[[#This Row],[Date]]-7,TBLData3[Date],"&gt;"&amp;TBLData3[[#This Row],[Date]]-14),"")</f>
        <v>1445</v>
      </c>
      <c r="J267" s="31">
        <f>IFERROR(SUMIFS(TBLData3[Total Load],TBLData3[[Athlete ]],TBLData3[[#This Row],[Athlete ]],TBLData3[Date],"&lt;="&amp;TBLData3[[#This Row],[Date]]-14,TBLData3[Date],"&gt;"&amp;TBLData3[[#This Row],[Date]]-21),"")</f>
        <v>0</v>
      </c>
      <c r="K267" s="31">
        <f>IFERROR(SUMIFS(TBLData3[Total Load],TBLData3[[Athlete ]],TBLData3[[#This Row],[Athlete ]],TBLData3[Date],"&lt;="&amp;TBLData3[[#This Row],[Date]]-21,TBLData3[Date],"&gt;"&amp;TBLData3[[#This Row],[Date]]-28),"")</f>
        <v>0</v>
      </c>
      <c r="L267" s="31">
        <f>IFERROR(SUMIFS(TBLData3[Total Load],TBLData3[[Athlete ]],TBLData3[[#This Row],[Athlete ]],TBLData3[Date],"&lt;="&amp;TBLData3[[#This Row],[Date]]-28,TBLData3[Date],"&gt;"&amp;TBLData3[[#This Row],[Date]]-35),"")</f>
        <v>0</v>
      </c>
      <c r="M267" s="31">
        <f>IFERROR(AVERAGE(TBLData3[[#This Row],[Week -1 TL]:[Week -4 TL]]),"")</f>
        <v>361.25</v>
      </c>
      <c r="N267" s="93">
        <f>IFERROR(TBLData3[[#This Row],[7 Day Rolling Average]]/TBLData3[[#This Row],[28 Day Rolling Average]],"")</f>
        <v>1.0724728487886384</v>
      </c>
      <c r="O267" s="94">
        <f>IFERROR(TBLData3[[#This Row],[Week 0 TL]]/TBLData3[[#This Row],[Week -1 TL]],"")</f>
        <v>1.3667820069204153</v>
      </c>
      <c r="P267" s="26">
        <f t="shared" si="15"/>
        <v>259.50944870710373</v>
      </c>
      <c r="Q267" s="27">
        <f t="shared" si="16"/>
        <v>163.42073900925436</v>
      </c>
      <c r="R267" s="94">
        <f>IFERROR(TBLData3[[#This Row],[7 Day EWMA]]/TBLData3[[#This Row],[28 Day EWMA]],"")</f>
        <v>1.5879835709983416</v>
      </c>
      <c r="S267" s="94">
        <f>AVERAGEIFS(TBLData3[Total Load],TBLData3[[Athlete ]],TBLData3[[#This Row],[Athlete ]],TBLData3[Date],"&lt;="&amp;TBLData3[[#This Row],[Date]],TBLData3[Date],"&gt;"&amp;TBLData3[[#This Row],[Date]]-7)</f>
        <v>282.14285714285717</v>
      </c>
      <c r="T267" s="94">
        <f t="array" ref="T267">IFERROR(_xlfn.STDEV.S(IF(TBLData3[[Athlete ]]=TBLData3[[#This Row],[Athlete ]],IF(TBLData3[Date]&lt;=TBLData3[[#This Row],[Date]],IF(TBLData3[Date]&gt;TBLData3[[#This Row],[Date]]-7,TBLData3[Total Load])))),"")</f>
        <v>405.87207696162454</v>
      </c>
      <c r="U267" s="95">
        <f>IFERROR(TBLData3[[#This Row],[7 Day avg Load]]/TBLData3[[#This Row],[7 Day SD]],"")</f>
        <v>0.69515217517546535</v>
      </c>
      <c r="V267" s="95">
        <f>IFERROR(TBLData3[[#This Row],[7 Day Rolling Average]]*TBLData3[[#This Row],[Monotony]],"")</f>
        <v>196.13222085307774</v>
      </c>
    </row>
    <row r="268" spans="1:22" x14ac:dyDescent="0.25">
      <c r="A268" s="58" t="str">
        <f t="shared" si="17"/>
        <v>Week 2</v>
      </c>
      <c r="B268" s="63">
        <v>43022</v>
      </c>
      <c r="C268" s="63" t="str">
        <f t="shared" si="18"/>
        <v>Sat</v>
      </c>
      <c r="D268" s="68" t="s">
        <v>191</v>
      </c>
      <c r="E268" s="61">
        <f>tblTL[[#This Row],[Total]]</f>
        <v>0</v>
      </c>
      <c r="F268" s="71">
        <f>AVERAGEIFS(TBLData3[Total Load],TBLData3[[Athlete ]],TBLData3[[#This Row],[Athlete ]],TBLData3[Date],"&lt;="&amp;TBLData3[[#This Row],[Date]],TBLData3[Date],"&gt;"&amp;TBLData3[[#This Row],[Date]]-7)</f>
        <v>85.714285714285708</v>
      </c>
      <c r="G268" s="72">
        <f>AVERAGEIFS(TBLData3[Total Load],TBLData3[[Athlete ]],TBLData3[[#This Row],[Athlete ]],TBLData3[Date],"&lt;="&amp;TBLData3[[#This Row],[Date]],TBLData3[Date],"&gt;"&amp;TBLData3[[#This Row],[Date]]-28)</f>
        <v>46.153846153846153</v>
      </c>
      <c r="H268" s="30">
        <f>SUMIFS(TBLData3[Total Load],TBLData3[[Athlete ]],TBLData3[[#This Row],[Athlete ]],TBLData3[Date],"&lt;="&amp;TBLData3[[#This Row],[Date]],TBLData3[Date],"&gt;"&amp;TBLData3[[#This Row],[Date]]-7)</f>
        <v>600</v>
      </c>
      <c r="I268" s="31">
        <f>IFERROR(SUMIFS(TBLData3[Total Load],TBLData3[[Athlete ]],TBLData3[[#This Row],[Athlete ]],TBLData3[Date],"&lt;="&amp;TBLData3[[#This Row],[Date]]-7,TBLData3[Date],"&gt;"&amp;TBLData3[[#This Row],[Date]]-14),"")</f>
        <v>0</v>
      </c>
      <c r="J268" s="31">
        <f>IFERROR(SUMIFS(TBLData3[Total Load],TBLData3[[Athlete ]],TBLData3[[#This Row],[Athlete ]],TBLData3[Date],"&lt;="&amp;TBLData3[[#This Row],[Date]]-14,TBLData3[Date],"&gt;"&amp;TBLData3[[#This Row],[Date]]-21),"")</f>
        <v>0</v>
      </c>
      <c r="K268" s="31">
        <f>IFERROR(SUMIFS(TBLData3[Total Load],TBLData3[[Athlete ]],TBLData3[[#This Row],[Athlete ]],TBLData3[Date],"&lt;="&amp;TBLData3[[#This Row],[Date]]-21,TBLData3[Date],"&gt;"&amp;TBLData3[[#This Row],[Date]]-28),"")</f>
        <v>0</v>
      </c>
      <c r="L268" s="31">
        <f>IFERROR(SUMIFS(TBLData3[Total Load],TBLData3[[Athlete ]],TBLData3[[#This Row],[Athlete ]],TBLData3[Date],"&lt;="&amp;TBLData3[[#This Row],[Date]]-28,TBLData3[Date],"&gt;"&amp;TBLData3[[#This Row],[Date]]-35),"")</f>
        <v>0</v>
      </c>
      <c r="M268" s="31">
        <f>IFERROR(AVERAGE(TBLData3[[#This Row],[Week -1 TL]:[Week -4 TL]]),"")</f>
        <v>0</v>
      </c>
      <c r="N268" s="93">
        <f>IFERROR(TBLData3[[#This Row],[7 Day Rolling Average]]/TBLData3[[#This Row],[28 Day Rolling Average]],"")</f>
        <v>1.857142857142857</v>
      </c>
      <c r="O268" s="94" t="str">
        <f>IFERROR(TBLData3[[#This Row],[Week 0 TL]]/TBLData3[[#This Row],[Week -1 TL]],"")</f>
        <v/>
      </c>
      <c r="P268" s="26">
        <f t="shared" si="15"/>
        <v>63.28125</v>
      </c>
      <c r="Q268" s="27">
        <f t="shared" si="16"/>
        <v>33.394930727674009</v>
      </c>
      <c r="R268" s="94">
        <f>IFERROR(TBLData3[[#This Row],[7 Day EWMA]]/TBLData3[[#This Row],[28 Day EWMA]],"")</f>
        <v>1.89493580675583</v>
      </c>
      <c r="S268" s="94">
        <f>AVERAGEIFS(TBLData3[Total Load],TBLData3[[Athlete ]],TBLData3[[#This Row],[Athlete ]],TBLData3[Date],"&lt;="&amp;TBLData3[[#This Row],[Date]],TBLData3[Date],"&gt;"&amp;TBLData3[[#This Row],[Date]]-7)</f>
        <v>85.714285714285708</v>
      </c>
      <c r="T268" s="94">
        <f t="array" ref="T268">IFERROR(_xlfn.STDEV.S(IF(TBLData3[[Athlete ]]=TBLData3[[#This Row],[Athlete ]],IF(TBLData3[Date]&lt;=TBLData3[[#This Row],[Date]],IF(TBLData3[Date]&gt;TBLData3[[#This Row],[Date]]-7,TBLData3[Total Load])))),"")</f>
        <v>226.77868380553633</v>
      </c>
      <c r="U268" s="95">
        <f>IFERROR(TBLData3[[#This Row],[7 Day avg Load]]/TBLData3[[#This Row],[7 Day SD]],"")</f>
        <v>0.3779644730092272</v>
      </c>
      <c r="V268" s="95">
        <f>IFERROR(TBLData3[[#This Row],[7 Day Rolling Average]]*TBLData3[[#This Row],[Monotony]],"")</f>
        <v>32.396954829362329</v>
      </c>
    </row>
    <row r="269" spans="1:22" x14ac:dyDescent="0.25">
      <c r="A269" s="58" t="str">
        <f t="shared" si="17"/>
        <v>Week 2</v>
      </c>
      <c r="B269" s="63">
        <v>43022</v>
      </c>
      <c r="C269" s="63" t="str">
        <f t="shared" si="18"/>
        <v>Sat</v>
      </c>
      <c r="D269" s="68" t="s">
        <v>192</v>
      </c>
      <c r="E269" s="61">
        <f>tblTL[[#This Row],[Total]]</f>
        <v>0</v>
      </c>
      <c r="F269" s="71">
        <f>AVERAGEIFS(TBLData3[Total Load],TBLData3[[Athlete ]],TBLData3[[#This Row],[Athlete ]],TBLData3[Date],"&lt;="&amp;TBLData3[[#This Row],[Date]],TBLData3[Date],"&gt;"&amp;TBLData3[[#This Row],[Date]]-7)</f>
        <v>211.42857142857142</v>
      </c>
      <c r="G269" s="72">
        <f>AVERAGEIFS(TBLData3[Total Load],TBLData3[[Athlete ]],TBLData3[[#This Row],[Athlete ]],TBLData3[Date],"&lt;="&amp;TBLData3[[#This Row],[Date]],TBLData3[Date],"&gt;"&amp;TBLData3[[#This Row],[Date]]-28)</f>
        <v>230</v>
      </c>
      <c r="H269" s="30">
        <f>SUMIFS(TBLData3[Total Load],TBLData3[[Athlete ]],TBLData3[[#This Row],[Athlete ]],TBLData3[Date],"&lt;="&amp;TBLData3[[#This Row],[Date]],TBLData3[Date],"&gt;"&amp;TBLData3[[#This Row],[Date]]-7)</f>
        <v>1480</v>
      </c>
      <c r="I269" s="31">
        <f>IFERROR(SUMIFS(TBLData3[Total Load],TBLData3[[Athlete ]],TBLData3[[#This Row],[Athlete ]],TBLData3[Date],"&lt;="&amp;TBLData3[[#This Row],[Date]]-7,TBLData3[Date],"&gt;"&amp;TBLData3[[#This Row],[Date]]-14),"")</f>
        <v>1510</v>
      </c>
      <c r="J269" s="31">
        <f>IFERROR(SUMIFS(TBLData3[Total Load],TBLData3[[Athlete ]],TBLData3[[#This Row],[Athlete ]],TBLData3[Date],"&lt;="&amp;TBLData3[[#This Row],[Date]]-14,TBLData3[Date],"&gt;"&amp;TBLData3[[#This Row],[Date]]-21),"")</f>
        <v>0</v>
      </c>
      <c r="K269" s="31">
        <f>IFERROR(SUMIFS(TBLData3[Total Load],TBLData3[[Athlete ]],TBLData3[[#This Row],[Athlete ]],TBLData3[Date],"&lt;="&amp;TBLData3[[#This Row],[Date]]-21,TBLData3[Date],"&gt;"&amp;TBLData3[[#This Row],[Date]]-28),"")</f>
        <v>0</v>
      </c>
      <c r="L269" s="31">
        <f>IFERROR(SUMIFS(TBLData3[Total Load],TBLData3[[Athlete ]],TBLData3[[#This Row],[Athlete ]],TBLData3[Date],"&lt;="&amp;TBLData3[[#This Row],[Date]]-28,TBLData3[Date],"&gt;"&amp;TBLData3[[#This Row],[Date]]-35),"")</f>
        <v>0</v>
      </c>
      <c r="M269" s="31">
        <f>IFERROR(AVERAGE(TBLData3[[#This Row],[Week -1 TL]:[Week -4 TL]]),"")</f>
        <v>377.5</v>
      </c>
      <c r="N269" s="93">
        <f>IFERROR(TBLData3[[#This Row],[7 Day Rolling Average]]/TBLData3[[#This Row],[28 Day Rolling Average]],"")</f>
        <v>0.91925465838509313</v>
      </c>
      <c r="O269" s="94">
        <f>IFERROR(TBLData3[[#This Row],[Week 0 TL]]/TBLData3[[#This Row],[Week -1 TL]],"")</f>
        <v>0.98013245033112584</v>
      </c>
      <c r="P269" s="26">
        <f t="shared" si="15"/>
        <v>211.11820042133331</v>
      </c>
      <c r="Q269" s="27">
        <f t="shared" si="16"/>
        <v>138.46654836781698</v>
      </c>
      <c r="R269" s="94">
        <f>IFERROR(TBLData3[[#This Row],[7 Day EWMA]]/TBLData3[[#This Row],[28 Day EWMA]],"")</f>
        <v>1.524687391358434</v>
      </c>
      <c r="S269" s="94">
        <f>AVERAGEIFS(TBLData3[Total Load],TBLData3[[Athlete ]],TBLData3[[#This Row],[Athlete ]],TBLData3[Date],"&lt;="&amp;TBLData3[[#This Row],[Date]],TBLData3[Date],"&gt;"&amp;TBLData3[[#This Row],[Date]]-7)</f>
        <v>211.42857142857142</v>
      </c>
      <c r="T269" s="94">
        <f t="array" ref="T269">IFERROR(_xlfn.STDEV.S(IF(TBLData3[[Athlete ]]=TBLData3[[#This Row],[Athlete ]],IF(TBLData3[Date]&lt;=TBLData3[[#This Row],[Date]],IF(TBLData3[Date]&gt;TBLData3[[#This Row],[Date]]-7,TBLData3[Total Load])))),"")</f>
        <v>422.50950961402714</v>
      </c>
      <c r="U269" s="95">
        <f>IFERROR(TBLData3[[#This Row],[7 Day avg Load]]/TBLData3[[#This Row],[7 Day SD]],"")</f>
        <v>0.50041139102813714</v>
      </c>
      <c r="V269" s="95">
        <f>IFERROR(TBLData3[[#This Row],[7 Day Rolling Average]]*TBLData3[[#This Row],[Monotony]],"")</f>
        <v>105.80126553166328</v>
      </c>
    </row>
    <row r="270" spans="1:22" x14ac:dyDescent="0.25">
      <c r="A270" s="58" t="str">
        <f t="shared" si="17"/>
        <v>Week 2</v>
      </c>
      <c r="B270" s="63">
        <v>43022</v>
      </c>
      <c r="C270" s="63" t="str">
        <f t="shared" si="18"/>
        <v>Sat</v>
      </c>
      <c r="D270" s="73" t="s">
        <v>193</v>
      </c>
      <c r="E270" s="61">
        <f>tblTL[[#This Row],[Total]]</f>
        <v>0</v>
      </c>
      <c r="F270" s="71">
        <f>AVERAGEIFS(TBLData3[Total Load],TBLData3[[Athlete ]],TBLData3[[#This Row],[Athlete ]],TBLData3[Date],"&lt;="&amp;TBLData3[[#This Row],[Date]],TBLData3[Date],"&gt;"&amp;TBLData3[[#This Row],[Date]]-7)</f>
        <v>205.71428571428572</v>
      </c>
      <c r="G270" s="72">
        <f>AVERAGEIFS(TBLData3[Total Load],TBLData3[[Athlete ]],TBLData3[[#This Row],[Athlete ]],TBLData3[Date],"&lt;="&amp;TBLData3[[#This Row],[Date]],TBLData3[Date],"&gt;"&amp;TBLData3[[#This Row],[Date]]-28)</f>
        <v>177.30769230769232</v>
      </c>
      <c r="H270" s="30">
        <f>SUMIFS(TBLData3[Total Load],TBLData3[[Athlete ]],TBLData3[[#This Row],[Athlete ]],TBLData3[Date],"&lt;="&amp;TBLData3[[#This Row],[Date]],TBLData3[Date],"&gt;"&amp;TBLData3[[#This Row],[Date]]-7)</f>
        <v>1440</v>
      </c>
      <c r="I270" s="31">
        <f>IFERROR(SUMIFS(TBLData3[Total Load],TBLData3[[Athlete ]],TBLData3[[#This Row],[Athlete ]],TBLData3[Date],"&lt;="&amp;TBLData3[[#This Row],[Date]]-7,TBLData3[Date],"&gt;"&amp;TBLData3[[#This Row],[Date]]-14),"")</f>
        <v>865</v>
      </c>
      <c r="J270" s="31">
        <f>IFERROR(SUMIFS(TBLData3[Total Load],TBLData3[[Athlete ]],TBLData3[[#This Row],[Athlete ]],TBLData3[Date],"&lt;="&amp;TBLData3[[#This Row],[Date]]-14,TBLData3[Date],"&gt;"&amp;TBLData3[[#This Row],[Date]]-21),"")</f>
        <v>0</v>
      </c>
      <c r="K270" s="31">
        <f>IFERROR(SUMIFS(TBLData3[Total Load],TBLData3[[Athlete ]],TBLData3[[#This Row],[Athlete ]],TBLData3[Date],"&lt;="&amp;TBLData3[[#This Row],[Date]]-21,TBLData3[Date],"&gt;"&amp;TBLData3[[#This Row],[Date]]-28),"")</f>
        <v>0</v>
      </c>
      <c r="L270" s="31">
        <f>IFERROR(SUMIFS(TBLData3[Total Load],TBLData3[[Athlete ]],TBLData3[[#This Row],[Athlete ]],TBLData3[Date],"&lt;="&amp;TBLData3[[#This Row],[Date]]-28,TBLData3[Date],"&gt;"&amp;TBLData3[[#This Row],[Date]]-35),"")</f>
        <v>0</v>
      </c>
      <c r="M270" s="31">
        <f>IFERROR(AVERAGE(TBLData3[[#This Row],[Week -1 TL]:[Week -4 TL]]),"")</f>
        <v>216.25</v>
      </c>
      <c r="N270" s="93">
        <f>IFERROR(TBLData3[[#This Row],[7 Day Rolling Average]]/TBLData3[[#This Row],[28 Day Rolling Average]],"")</f>
        <v>1.1602107220328477</v>
      </c>
      <c r="O270" s="94">
        <f>IFERROR(TBLData3[[#This Row],[Week 0 TL]]/TBLData3[[#This Row],[Week -1 TL]],"")</f>
        <v>1.6647398843930636</v>
      </c>
      <c r="P270" s="26">
        <f t="shared" si="15"/>
        <v>172.33310669660568</v>
      </c>
      <c r="Q270" s="27">
        <f t="shared" si="16"/>
        <v>110.24364153146057</v>
      </c>
      <c r="R270" s="94">
        <f>IFERROR(TBLData3[[#This Row],[7 Day EWMA]]/TBLData3[[#This Row],[28 Day EWMA]],"")</f>
        <v>1.5632022337308811</v>
      </c>
      <c r="S270" s="94">
        <f>AVERAGEIFS(TBLData3[Total Load],TBLData3[[Athlete ]],TBLData3[[#This Row],[Athlete ]],TBLData3[Date],"&lt;="&amp;TBLData3[[#This Row],[Date]],TBLData3[Date],"&gt;"&amp;TBLData3[[#This Row],[Date]]-7)</f>
        <v>205.71428571428572</v>
      </c>
      <c r="T270" s="94">
        <f t="array" ref="T270">IFERROR(_xlfn.STDEV.S(IF(TBLData3[[Athlete ]]=TBLData3[[#This Row],[Athlete ]],IF(TBLData3[Date]&lt;=TBLData3[[#This Row],[Date]],IF(TBLData3[Date]&gt;TBLData3[[#This Row],[Date]]-7,TBLData3[Total Load])))),"")</f>
        <v>265.76036466819397</v>
      </c>
      <c r="U270" s="95">
        <f>IFERROR(TBLData3[[#This Row],[7 Day avg Load]]/TBLData3[[#This Row],[7 Day SD]],"")</f>
        <v>0.77405931456755517</v>
      </c>
      <c r="V270" s="95">
        <f>IFERROR(TBLData3[[#This Row],[7 Day Rolling Average]]*TBLData3[[#This Row],[Monotony]],"")</f>
        <v>159.23505899675422</v>
      </c>
    </row>
    <row r="271" spans="1:22" x14ac:dyDescent="0.25">
      <c r="A271" s="58" t="str">
        <f t="shared" si="17"/>
        <v>Week 2</v>
      </c>
      <c r="B271" s="63">
        <v>43022</v>
      </c>
      <c r="C271" s="63" t="str">
        <f t="shared" si="18"/>
        <v>Sat</v>
      </c>
      <c r="D271" s="73" t="s">
        <v>194</v>
      </c>
      <c r="E271" s="61">
        <f>tblTL[[#This Row],[Total]]</f>
        <v>0</v>
      </c>
      <c r="F271" s="71">
        <f>AVERAGEIFS(TBLData3[Total Load],TBLData3[[Athlete ]],TBLData3[[#This Row],[Athlete ]],TBLData3[Date],"&lt;="&amp;TBLData3[[#This Row],[Date]],TBLData3[Date],"&gt;"&amp;TBLData3[[#This Row],[Date]]-7)</f>
        <v>234.28571428571428</v>
      </c>
      <c r="G271" s="72">
        <f>AVERAGEIFS(TBLData3[Total Load],TBLData3[[Athlete ]],TBLData3[[#This Row],[Athlete ]],TBLData3[Date],"&lt;="&amp;TBLData3[[#This Row],[Date]],TBLData3[Date],"&gt;"&amp;TBLData3[[#This Row],[Date]]-28)</f>
        <v>251.15384615384616</v>
      </c>
      <c r="H271" s="30">
        <f>SUMIFS(TBLData3[Total Load],TBLData3[[Athlete ]],TBLData3[[#This Row],[Athlete ]],TBLData3[Date],"&lt;="&amp;TBLData3[[#This Row],[Date]],TBLData3[Date],"&gt;"&amp;TBLData3[[#This Row],[Date]]-7)</f>
        <v>1640</v>
      </c>
      <c r="I271" s="31">
        <f>IFERROR(SUMIFS(TBLData3[Total Load],TBLData3[[Athlete ]],TBLData3[[#This Row],[Athlete ]],TBLData3[Date],"&lt;="&amp;TBLData3[[#This Row],[Date]]-7,TBLData3[Date],"&gt;"&amp;TBLData3[[#This Row],[Date]]-14),"")</f>
        <v>1625</v>
      </c>
      <c r="J271" s="31">
        <f>IFERROR(SUMIFS(TBLData3[Total Load],TBLData3[[Athlete ]],TBLData3[[#This Row],[Athlete ]],TBLData3[Date],"&lt;="&amp;TBLData3[[#This Row],[Date]]-14,TBLData3[Date],"&gt;"&amp;TBLData3[[#This Row],[Date]]-21),"")</f>
        <v>0</v>
      </c>
      <c r="K271" s="31">
        <f>IFERROR(SUMIFS(TBLData3[Total Load],TBLData3[[Athlete ]],TBLData3[[#This Row],[Athlete ]],TBLData3[Date],"&lt;="&amp;TBLData3[[#This Row],[Date]]-21,TBLData3[Date],"&gt;"&amp;TBLData3[[#This Row],[Date]]-28),"")</f>
        <v>0</v>
      </c>
      <c r="L271" s="31">
        <f>IFERROR(SUMIFS(TBLData3[Total Load],TBLData3[[Athlete ]],TBLData3[[#This Row],[Athlete ]],TBLData3[Date],"&lt;="&amp;TBLData3[[#This Row],[Date]]-28,TBLData3[Date],"&gt;"&amp;TBLData3[[#This Row],[Date]]-35),"")</f>
        <v>0</v>
      </c>
      <c r="M271" s="31">
        <f>IFERROR(AVERAGE(TBLData3[[#This Row],[Week -1 TL]:[Week -4 TL]]),"")</f>
        <v>406.25</v>
      </c>
      <c r="N271" s="93">
        <f>IFERROR(TBLData3[[#This Row],[7 Day Rolling Average]]/TBLData3[[#This Row],[28 Day Rolling Average]],"")</f>
        <v>0.93283745351126668</v>
      </c>
      <c r="O271" s="94">
        <f>IFERROR(TBLData3[[#This Row],[Week 0 TL]]/TBLData3[[#This Row],[Week -1 TL]],"")</f>
        <v>1.0092307692307692</v>
      </c>
      <c r="P271" s="26">
        <f t="shared" si="15"/>
        <v>235.23015707731247</v>
      </c>
      <c r="Q271" s="27">
        <f t="shared" si="16"/>
        <v>151.65138467928762</v>
      </c>
      <c r="R271" s="94">
        <f>IFERROR(TBLData3[[#This Row],[7 Day EWMA]]/TBLData3[[#This Row],[28 Day EWMA]],"")</f>
        <v>1.5511243604849192</v>
      </c>
      <c r="S271" s="94">
        <f>AVERAGEIFS(TBLData3[Total Load],TBLData3[[Athlete ]],TBLData3[[#This Row],[Athlete ]],TBLData3[Date],"&lt;="&amp;TBLData3[[#This Row],[Date]],TBLData3[Date],"&gt;"&amp;TBLData3[[#This Row],[Date]]-7)</f>
        <v>234.28571428571428</v>
      </c>
      <c r="T271" s="94">
        <f t="array" ref="T271">IFERROR(_xlfn.STDEV.S(IF(TBLData3[[Athlete ]]=TBLData3[[#This Row],[Athlete ]],IF(TBLData3[Date]&lt;=TBLData3[[#This Row],[Date]],IF(TBLData3[Date]&gt;TBLData3[[#This Row],[Date]]-7,TBLData3[Total Load])))),"")</f>
        <v>419.79586876072455</v>
      </c>
      <c r="U271" s="95">
        <f>IFERROR(TBLData3[[#This Row],[7 Day avg Load]]/TBLData3[[#This Row],[7 Day SD]],"")</f>
        <v>0.55809437805414075</v>
      </c>
      <c r="V271" s="95">
        <f>IFERROR(TBLData3[[#This Row],[7 Day Rolling Average]]*TBLData3[[#This Row],[Monotony]],"")</f>
        <v>130.75354000125583</v>
      </c>
    </row>
    <row r="272" spans="1:22" x14ac:dyDescent="0.25">
      <c r="A272" s="58" t="str">
        <f t="shared" si="17"/>
        <v>Week 2</v>
      </c>
      <c r="B272" s="63">
        <v>43022</v>
      </c>
      <c r="C272" s="63" t="str">
        <f t="shared" si="18"/>
        <v>Sat</v>
      </c>
      <c r="D272" s="73" t="s">
        <v>213</v>
      </c>
      <c r="E272" s="61">
        <f>tblTL[[#This Row],[Total]]</f>
        <v>0</v>
      </c>
      <c r="F272" s="71">
        <f>AVERAGEIFS(TBLData3[Total Load],TBLData3[[Athlete ]],TBLData3[[#This Row],[Athlete ]],TBLData3[Date],"&lt;="&amp;TBLData3[[#This Row],[Date]],TBLData3[Date],"&gt;"&amp;TBLData3[[#This Row],[Date]]-7)</f>
        <v>96.428571428571431</v>
      </c>
      <c r="G272" s="72">
        <f>AVERAGEIFS(TBLData3[Total Load],TBLData3[[Athlete ]],TBLData3[[#This Row],[Athlete ]],TBLData3[Date],"&lt;="&amp;TBLData3[[#This Row],[Date]],TBLData3[Date],"&gt;"&amp;TBLData3[[#This Row],[Date]]-28)</f>
        <v>51.92307692307692</v>
      </c>
      <c r="H272" s="30">
        <f>SUMIFS(TBLData3[Total Load],TBLData3[[Athlete ]],TBLData3[[#This Row],[Athlete ]],TBLData3[Date],"&lt;="&amp;TBLData3[[#This Row],[Date]],TBLData3[Date],"&gt;"&amp;TBLData3[[#This Row],[Date]]-7)</f>
        <v>675</v>
      </c>
      <c r="I272" s="31">
        <f>IFERROR(SUMIFS(TBLData3[Total Load],TBLData3[[Athlete ]],TBLData3[[#This Row],[Athlete ]],TBLData3[Date],"&lt;="&amp;TBLData3[[#This Row],[Date]]-7,TBLData3[Date],"&gt;"&amp;TBLData3[[#This Row],[Date]]-14),"")</f>
        <v>0</v>
      </c>
      <c r="J272" s="31">
        <f>IFERROR(SUMIFS(TBLData3[Total Load],TBLData3[[Athlete ]],TBLData3[[#This Row],[Athlete ]],TBLData3[Date],"&lt;="&amp;TBLData3[[#This Row],[Date]]-14,TBLData3[Date],"&gt;"&amp;TBLData3[[#This Row],[Date]]-21),"")</f>
        <v>0</v>
      </c>
      <c r="K272" s="31">
        <f>IFERROR(SUMIFS(TBLData3[Total Load],TBLData3[[Athlete ]],TBLData3[[#This Row],[Athlete ]],TBLData3[Date],"&lt;="&amp;TBLData3[[#This Row],[Date]]-21,TBLData3[Date],"&gt;"&amp;TBLData3[[#This Row],[Date]]-28),"")</f>
        <v>0</v>
      </c>
      <c r="L272" s="31">
        <f>IFERROR(SUMIFS(TBLData3[Total Load],TBLData3[[Athlete ]],TBLData3[[#This Row],[Athlete ]],TBLData3[Date],"&lt;="&amp;TBLData3[[#This Row],[Date]]-28,TBLData3[Date],"&gt;"&amp;TBLData3[[#This Row],[Date]]-35),"")</f>
        <v>0</v>
      </c>
      <c r="M272" s="31">
        <f>IFERROR(AVERAGE(TBLData3[[#This Row],[Week -1 TL]:[Week -4 TL]]),"")</f>
        <v>0</v>
      </c>
      <c r="N272" s="93">
        <f>IFERROR(TBLData3[[#This Row],[7 Day Rolling Average]]/TBLData3[[#This Row],[28 Day Rolling Average]],"")</f>
        <v>1.8571428571428572</v>
      </c>
      <c r="O272" s="94" t="str">
        <f>IFERROR(TBLData3[[#This Row],[Week 0 TL]]/TBLData3[[#This Row],[Week -1 TL]],"")</f>
        <v/>
      </c>
      <c r="P272" s="26">
        <f t="shared" si="15"/>
        <v>71.19140625</v>
      </c>
      <c r="Q272" s="27">
        <f t="shared" si="16"/>
        <v>37.569297068633261</v>
      </c>
      <c r="R272" s="94">
        <f>IFERROR(TBLData3[[#This Row],[7 Day EWMA]]/TBLData3[[#This Row],[28 Day EWMA]],"")</f>
        <v>1.8949358067558297</v>
      </c>
      <c r="S272" s="94">
        <f>AVERAGEIFS(TBLData3[Total Load],TBLData3[[Athlete ]],TBLData3[[#This Row],[Athlete ]],TBLData3[Date],"&lt;="&amp;TBLData3[[#This Row],[Date]],TBLData3[Date],"&gt;"&amp;TBLData3[[#This Row],[Date]]-7)</f>
        <v>96.428571428571431</v>
      </c>
      <c r="T272" s="94">
        <f t="array" ref="T272">IFERROR(_xlfn.STDEV.S(IF(TBLData3[[Athlete ]]=TBLData3[[#This Row],[Athlete ]],IF(TBLData3[Date]&lt;=TBLData3[[#This Row],[Date]],IF(TBLData3[Date]&gt;TBLData3[[#This Row],[Date]]-7,TBLData3[Total Load])))),"")</f>
        <v>255.12601928122837</v>
      </c>
      <c r="U272" s="95">
        <f>IFERROR(TBLData3[[#This Row],[7 Day avg Load]]/TBLData3[[#This Row],[7 Day SD]],"")</f>
        <v>0.37796447300922725</v>
      </c>
      <c r="V272" s="95">
        <f>IFERROR(TBLData3[[#This Row],[7 Day Rolling Average]]*TBLData3[[#This Row],[Monotony]],"")</f>
        <v>36.446574183032631</v>
      </c>
    </row>
    <row r="273" spans="1:22" x14ac:dyDescent="0.25">
      <c r="A273" s="58" t="str">
        <f t="shared" si="17"/>
        <v>Week 2</v>
      </c>
      <c r="B273" s="63">
        <v>43022</v>
      </c>
      <c r="C273" s="63" t="str">
        <f t="shared" si="18"/>
        <v>Sat</v>
      </c>
      <c r="D273" s="73" t="s">
        <v>214</v>
      </c>
      <c r="E273" s="61">
        <f>tblTL[[#This Row],[Total]]</f>
        <v>0</v>
      </c>
      <c r="F273" s="71">
        <f>AVERAGEIFS(TBLData3[Total Load],TBLData3[[Athlete ]],TBLData3[[#This Row],[Athlete ]],TBLData3[Date],"&lt;="&amp;TBLData3[[#This Row],[Date]],TBLData3[Date],"&gt;"&amp;TBLData3[[#This Row],[Date]]-7)</f>
        <v>245.71428571428572</v>
      </c>
      <c r="G273" s="72">
        <f>AVERAGEIFS(TBLData3[Total Load],TBLData3[[Athlete ]],TBLData3[[#This Row],[Athlete ]],TBLData3[Date],"&lt;="&amp;TBLData3[[#This Row],[Date]],TBLData3[Date],"&gt;"&amp;TBLData3[[#This Row],[Date]]-28)</f>
        <v>213.84615384615384</v>
      </c>
      <c r="H273" s="30">
        <f>SUMIFS(TBLData3[Total Load],TBLData3[[Athlete ]],TBLData3[[#This Row],[Athlete ]],TBLData3[Date],"&lt;="&amp;TBLData3[[#This Row],[Date]],TBLData3[Date],"&gt;"&amp;TBLData3[[#This Row],[Date]]-7)</f>
        <v>1720</v>
      </c>
      <c r="I273" s="31">
        <f>IFERROR(SUMIFS(TBLData3[Total Load],TBLData3[[Athlete ]],TBLData3[[#This Row],[Athlete ]],TBLData3[Date],"&lt;="&amp;TBLData3[[#This Row],[Date]]-7,TBLData3[Date],"&gt;"&amp;TBLData3[[#This Row],[Date]]-14),"")</f>
        <v>1060</v>
      </c>
      <c r="J273" s="31">
        <f>IFERROR(SUMIFS(TBLData3[Total Load],TBLData3[[Athlete ]],TBLData3[[#This Row],[Athlete ]],TBLData3[Date],"&lt;="&amp;TBLData3[[#This Row],[Date]]-14,TBLData3[Date],"&gt;"&amp;TBLData3[[#This Row],[Date]]-21),"")</f>
        <v>0</v>
      </c>
      <c r="K273" s="31">
        <f>IFERROR(SUMIFS(TBLData3[Total Load],TBLData3[[Athlete ]],TBLData3[[#This Row],[Athlete ]],TBLData3[Date],"&lt;="&amp;TBLData3[[#This Row],[Date]]-21,TBLData3[Date],"&gt;"&amp;TBLData3[[#This Row],[Date]]-28),"")</f>
        <v>0</v>
      </c>
      <c r="L273" s="31">
        <f>IFERROR(SUMIFS(TBLData3[Total Load],TBLData3[[Athlete ]],TBLData3[[#This Row],[Athlete ]],TBLData3[Date],"&lt;="&amp;TBLData3[[#This Row],[Date]]-28,TBLData3[Date],"&gt;"&amp;TBLData3[[#This Row],[Date]]-35),"")</f>
        <v>0</v>
      </c>
      <c r="M273" s="31">
        <f>IFERROR(AVERAGE(TBLData3[[#This Row],[Week -1 TL]:[Week -4 TL]]),"")</f>
        <v>265</v>
      </c>
      <c r="N273" s="93">
        <f>IFERROR(TBLData3[[#This Row],[7 Day Rolling Average]]/TBLData3[[#This Row],[28 Day Rolling Average]],"")</f>
        <v>1.1490236382322714</v>
      </c>
      <c r="O273" s="94">
        <f>IFERROR(TBLData3[[#This Row],[Week 0 TL]]/TBLData3[[#This Row],[Week -1 TL]],"")</f>
        <v>1.6226415094339623</v>
      </c>
      <c r="P273" s="26">
        <f t="shared" si="15"/>
        <v>240.67869186401367</v>
      </c>
      <c r="Q273" s="27">
        <f t="shared" si="16"/>
        <v>138.77611074195136</v>
      </c>
      <c r="R273" s="94">
        <f>IFERROR(TBLData3[[#This Row],[7 Day EWMA]]/TBLData3[[#This Row],[28 Day EWMA]],"")</f>
        <v>1.7342948334353172</v>
      </c>
      <c r="S273" s="94">
        <f>AVERAGEIFS(TBLData3[Total Load],TBLData3[[Athlete ]],TBLData3[[#This Row],[Athlete ]],TBLData3[Date],"&lt;="&amp;TBLData3[[#This Row],[Date]],TBLData3[Date],"&gt;"&amp;TBLData3[[#This Row],[Date]]-7)</f>
        <v>245.71428571428572</v>
      </c>
      <c r="T273" s="94">
        <f t="array" ref="T273">IFERROR(_xlfn.STDEV.S(IF(TBLData3[[Athlete ]]=TBLData3[[#This Row],[Athlete ]],IF(TBLData3[Date]&lt;=TBLData3[[#This Row],[Date]],IF(TBLData3[Date]&gt;TBLData3[[#This Row],[Date]]-7,TBLData3[Total Load])))),"")</f>
        <v>445.67765417235296</v>
      </c>
      <c r="U273" s="95">
        <f>IFERROR(TBLData3[[#This Row],[7 Day avg Load]]/TBLData3[[#This Row],[7 Day SD]],"")</f>
        <v>0.55132736275636296</v>
      </c>
      <c r="V273" s="95">
        <f>IFERROR(TBLData3[[#This Row],[7 Day Rolling Average]]*TBLData3[[#This Row],[Monotony]],"")</f>
        <v>135.46900913442062</v>
      </c>
    </row>
    <row r="274" spans="1:22" x14ac:dyDescent="0.25">
      <c r="A274" s="58" t="str">
        <f t="shared" si="17"/>
        <v>Week 2</v>
      </c>
      <c r="B274" s="63">
        <v>43022</v>
      </c>
      <c r="C274" s="63" t="str">
        <f t="shared" si="18"/>
        <v>Sat</v>
      </c>
      <c r="D274" s="73" t="s">
        <v>195</v>
      </c>
      <c r="E274" s="61">
        <f>tblTL[[#This Row],[Total]]</f>
        <v>0</v>
      </c>
      <c r="F274" s="71">
        <f>AVERAGEIFS(TBLData3[Total Load],TBLData3[[Athlete ]],TBLData3[[#This Row],[Athlete ]],TBLData3[Date],"&lt;="&amp;TBLData3[[#This Row],[Date]],TBLData3[Date],"&gt;"&amp;TBLData3[[#This Row],[Date]]-7)</f>
        <v>0</v>
      </c>
      <c r="G274" s="72">
        <f>AVERAGEIFS(TBLData3[Total Load],TBLData3[[Athlete ]],TBLData3[[#This Row],[Athlete ]],TBLData3[Date],"&lt;="&amp;TBLData3[[#This Row],[Date]],TBLData3[Date],"&gt;"&amp;TBLData3[[#This Row],[Date]]-28)</f>
        <v>0</v>
      </c>
      <c r="H274" s="30">
        <f>SUMIFS(TBLData3[Total Load],TBLData3[[Athlete ]],TBLData3[[#This Row],[Athlete ]],TBLData3[Date],"&lt;="&amp;TBLData3[[#This Row],[Date]],TBLData3[Date],"&gt;"&amp;TBLData3[[#This Row],[Date]]-7)</f>
        <v>0</v>
      </c>
      <c r="I274" s="31">
        <f>IFERROR(SUMIFS(TBLData3[Total Load],TBLData3[[Athlete ]],TBLData3[[#This Row],[Athlete ]],TBLData3[Date],"&lt;="&amp;TBLData3[[#This Row],[Date]]-7,TBLData3[Date],"&gt;"&amp;TBLData3[[#This Row],[Date]]-14),"")</f>
        <v>0</v>
      </c>
      <c r="J274" s="31">
        <f>IFERROR(SUMIFS(TBLData3[Total Load],TBLData3[[Athlete ]],TBLData3[[#This Row],[Athlete ]],TBLData3[Date],"&lt;="&amp;TBLData3[[#This Row],[Date]]-14,TBLData3[Date],"&gt;"&amp;TBLData3[[#This Row],[Date]]-21),"")</f>
        <v>0</v>
      </c>
      <c r="K274" s="31">
        <f>IFERROR(SUMIFS(TBLData3[Total Load],TBLData3[[Athlete ]],TBLData3[[#This Row],[Athlete ]],TBLData3[Date],"&lt;="&amp;TBLData3[[#This Row],[Date]]-21,TBLData3[Date],"&gt;"&amp;TBLData3[[#This Row],[Date]]-28),"")</f>
        <v>0</v>
      </c>
      <c r="L274" s="31">
        <f>IFERROR(SUMIFS(TBLData3[Total Load],TBLData3[[Athlete ]],TBLData3[[#This Row],[Athlete ]],TBLData3[Date],"&lt;="&amp;TBLData3[[#This Row],[Date]]-28,TBLData3[Date],"&gt;"&amp;TBLData3[[#This Row],[Date]]-35),"")</f>
        <v>0</v>
      </c>
      <c r="M274" s="31">
        <f>IFERROR(AVERAGE(TBLData3[[#This Row],[Week -1 TL]:[Week -4 TL]]),"")</f>
        <v>0</v>
      </c>
      <c r="N274" s="93" t="str">
        <f>IFERROR(TBLData3[[#This Row],[7 Day Rolling Average]]/TBLData3[[#This Row],[28 Day Rolling Average]],"")</f>
        <v/>
      </c>
      <c r="O274" s="94" t="str">
        <f>IFERROR(TBLData3[[#This Row],[Week 0 TL]]/TBLData3[[#This Row],[Week -1 TL]],"")</f>
        <v/>
      </c>
      <c r="P274" s="26">
        <f t="shared" si="15"/>
        <v>0</v>
      </c>
      <c r="Q274" s="27">
        <f t="shared" si="16"/>
        <v>0</v>
      </c>
      <c r="R274" s="94" t="str">
        <f>IFERROR(TBLData3[[#This Row],[7 Day EWMA]]/TBLData3[[#This Row],[28 Day EWMA]],"")</f>
        <v/>
      </c>
      <c r="S274" s="94">
        <f>AVERAGEIFS(TBLData3[Total Load],TBLData3[[Athlete ]],TBLData3[[#This Row],[Athlete ]],TBLData3[Date],"&lt;="&amp;TBLData3[[#This Row],[Date]],TBLData3[Date],"&gt;"&amp;TBLData3[[#This Row],[Date]]-7)</f>
        <v>0</v>
      </c>
      <c r="T274" s="94">
        <f t="array" ref="T274">IFERROR(_xlfn.STDEV.S(IF(TBLData3[[Athlete ]]=TBLData3[[#This Row],[Athlete ]],IF(TBLData3[Date]&lt;=TBLData3[[#This Row],[Date]],IF(TBLData3[Date]&gt;TBLData3[[#This Row],[Date]]-7,TBLData3[Total Load])))),"")</f>
        <v>0</v>
      </c>
      <c r="U274" s="95" t="str">
        <f>IFERROR(TBLData3[[#This Row],[7 Day avg Load]]/TBLData3[[#This Row],[7 Day SD]],"")</f>
        <v/>
      </c>
      <c r="V274" s="95" t="str">
        <f>IFERROR(TBLData3[[#This Row],[7 Day Rolling Average]]*TBLData3[[#This Row],[Monotony]],"")</f>
        <v/>
      </c>
    </row>
    <row r="275" spans="1:22" x14ac:dyDescent="0.25">
      <c r="A275" s="58" t="str">
        <f t="shared" si="17"/>
        <v>Week 2</v>
      </c>
      <c r="B275" s="63">
        <v>43022</v>
      </c>
      <c r="C275" s="63" t="str">
        <f t="shared" si="18"/>
        <v>Sat</v>
      </c>
      <c r="D275" s="68" t="s">
        <v>196</v>
      </c>
      <c r="E275" s="61">
        <f>tblTL[[#This Row],[Total]]</f>
        <v>0</v>
      </c>
      <c r="F275" s="71">
        <f>AVERAGEIFS(TBLData3[Total Load],TBLData3[[Athlete ]],TBLData3[[#This Row],[Athlete ]],TBLData3[Date],"&lt;="&amp;TBLData3[[#This Row],[Date]],TBLData3[Date],"&gt;"&amp;TBLData3[[#This Row],[Date]]-7)</f>
        <v>220</v>
      </c>
      <c r="G275" s="72">
        <f>AVERAGEIFS(TBLData3[Total Load],TBLData3[[Athlete ]],TBLData3[[#This Row],[Athlete ]],TBLData3[Date],"&lt;="&amp;TBLData3[[#This Row],[Date]],TBLData3[Date],"&gt;"&amp;TBLData3[[#This Row],[Date]]-28)</f>
        <v>240</v>
      </c>
      <c r="H275" s="30">
        <f>SUMIFS(TBLData3[Total Load],TBLData3[[Athlete ]],TBLData3[[#This Row],[Athlete ]],TBLData3[Date],"&lt;="&amp;TBLData3[[#This Row],[Date]],TBLData3[Date],"&gt;"&amp;TBLData3[[#This Row],[Date]]-7)</f>
        <v>1540</v>
      </c>
      <c r="I275" s="31">
        <f>IFERROR(SUMIFS(TBLData3[Total Load],TBLData3[[Athlete ]],TBLData3[[#This Row],[Athlete ]],TBLData3[Date],"&lt;="&amp;TBLData3[[#This Row],[Date]]-7,TBLData3[Date],"&gt;"&amp;TBLData3[[#This Row],[Date]]-14),"")</f>
        <v>1580</v>
      </c>
      <c r="J275" s="31">
        <f>IFERROR(SUMIFS(TBLData3[Total Load],TBLData3[[Athlete ]],TBLData3[[#This Row],[Athlete ]],TBLData3[Date],"&lt;="&amp;TBLData3[[#This Row],[Date]]-14,TBLData3[Date],"&gt;"&amp;TBLData3[[#This Row],[Date]]-21),"")</f>
        <v>0</v>
      </c>
      <c r="K275" s="31">
        <f>IFERROR(SUMIFS(TBLData3[Total Load],TBLData3[[Athlete ]],TBLData3[[#This Row],[Athlete ]],TBLData3[Date],"&lt;="&amp;TBLData3[[#This Row],[Date]]-21,TBLData3[Date],"&gt;"&amp;TBLData3[[#This Row],[Date]]-28),"")</f>
        <v>0</v>
      </c>
      <c r="L275" s="31">
        <f>IFERROR(SUMIFS(TBLData3[Total Load],TBLData3[[Athlete ]],TBLData3[[#This Row],[Athlete ]],TBLData3[Date],"&lt;="&amp;TBLData3[[#This Row],[Date]]-28,TBLData3[Date],"&gt;"&amp;TBLData3[[#This Row],[Date]]-35),"")</f>
        <v>0</v>
      </c>
      <c r="M275" s="31">
        <f>IFERROR(AVERAGE(TBLData3[[#This Row],[Week -1 TL]:[Week -4 TL]]),"")</f>
        <v>395</v>
      </c>
      <c r="N275" s="93">
        <f>IFERROR(TBLData3[[#This Row],[7 Day Rolling Average]]/TBLData3[[#This Row],[28 Day Rolling Average]],"")</f>
        <v>0.91666666666666663</v>
      </c>
      <c r="O275" s="94">
        <f>IFERROR(TBLData3[[#This Row],[Week 0 TL]]/TBLData3[[#This Row],[Week -1 TL]],"")</f>
        <v>0.97468354430379744</v>
      </c>
      <c r="P275" s="26">
        <f t="shared" si="15"/>
        <v>212.41925954818726</v>
      </c>
      <c r="Q275" s="27">
        <f t="shared" si="16"/>
        <v>143.00803549370937</v>
      </c>
      <c r="R275" s="94">
        <f>IFERROR(TBLData3[[#This Row],[7 Day EWMA]]/TBLData3[[#This Row],[28 Day EWMA]],"")</f>
        <v>1.4853659013974159</v>
      </c>
      <c r="S275" s="94">
        <f>AVERAGEIFS(TBLData3[Total Load],TBLData3[[Athlete ]],TBLData3[[#This Row],[Athlete ]],TBLData3[Date],"&lt;="&amp;TBLData3[[#This Row],[Date]],TBLData3[Date],"&gt;"&amp;TBLData3[[#This Row],[Date]]-7)</f>
        <v>220</v>
      </c>
      <c r="T275" s="94">
        <f t="array" ref="T275">IFERROR(_xlfn.STDEV.S(IF(TBLData3[[Athlete ]]=TBLData3[[#This Row],[Athlete ]],IF(TBLData3[Date]&lt;=TBLData3[[#This Row],[Date]],IF(TBLData3[Date]&gt;TBLData3[[#This Row],[Date]]-7,TBLData3[Total Load])))),"")</f>
        <v>411.33927602406266</v>
      </c>
      <c r="U275" s="95">
        <f>IFERROR(TBLData3[[#This Row],[7 Day avg Load]]/TBLData3[[#This Row],[7 Day SD]],"")</f>
        <v>0.53483830215894668</v>
      </c>
      <c r="V275" s="95">
        <f>IFERROR(TBLData3[[#This Row],[7 Day Rolling Average]]*TBLData3[[#This Row],[Monotony]],"")</f>
        <v>117.66442647496827</v>
      </c>
    </row>
    <row r="276" spans="1:22" x14ac:dyDescent="0.25">
      <c r="A276" s="58" t="str">
        <f t="shared" si="17"/>
        <v>Week 2</v>
      </c>
      <c r="B276" s="63">
        <v>43022</v>
      </c>
      <c r="C276" s="63" t="str">
        <f t="shared" si="18"/>
        <v>Sat</v>
      </c>
      <c r="D276" s="73" t="s">
        <v>197</v>
      </c>
      <c r="E276" s="61">
        <f>tblTL[[#This Row],[Total]]</f>
        <v>0</v>
      </c>
      <c r="F276" s="71">
        <f>AVERAGEIFS(TBLData3[Total Load],TBLData3[[Athlete ]],TBLData3[[#This Row],[Athlete ]],TBLData3[Date],"&lt;="&amp;TBLData3[[#This Row],[Date]],TBLData3[Date],"&gt;"&amp;TBLData3[[#This Row],[Date]]-7)</f>
        <v>347.85714285714283</v>
      </c>
      <c r="G276" s="72">
        <f>AVERAGEIFS(TBLData3[Total Load],TBLData3[[Athlete ]],TBLData3[[#This Row],[Athlete ]],TBLData3[Date],"&lt;="&amp;TBLData3[[#This Row],[Date]],TBLData3[Date],"&gt;"&amp;TBLData3[[#This Row],[Date]]-28)</f>
        <v>302.30769230769232</v>
      </c>
      <c r="H276" s="30">
        <f>SUMIFS(TBLData3[Total Load],TBLData3[[Athlete ]],TBLData3[[#This Row],[Athlete ]],TBLData3[Date],"&lt;="&amp;TBLData3[[#This Row],[Date]],TBLData3[Date],"&gt;"&amp;TBLData3[[#This Row],[Date]]-7)</f>
        <v>2435</v>
      </c>
      <c r="I276" s="31">
        <f>IFERROR(SUMIFS(TBLData3[Total Load],TBLData3[[Athlete ]],TBLData3[[#This Row],[Athlete ]],TBLData3[Date],"&lt;="&amp;TBLData3[[#This Row],[Date]]-7,TBLData3[Date],"&gt;"&amp;TBLData3[[#This Row],[Date]]-14),"")</f>
        <v>1495</v>
      </c>
      <c r="J276" s="31">
        <f>IFERROR(SUMIFS(TBLData3[Total Load],TBLData3[[Athlete ]],TBLData3[[#This Row],[Athlete ]],TBLData3[Date],"&lt;="&amp;TBLData3[[#This Row],[Date]]-14,TBLData3[Date],"&gt;"&amp;TBLData3[[#This Row],[Date]]-21),"")</f>
        <v>0</v>
      </c>
      <c r="K276" s="31">
        <f>IFERROR(SUMIFS(TBLData3[Total Load],TBLData3[[Athlete ]],TBLData3[[#This Row],[Athlete ]],TBLData3[Date],"&lt;="&amp;TBLData3[[#This Row],[Date]]-21,TBLData3[Date],"&gt;"&amp;TBLData3[[#This Row],[Date]]-28),"")</f>
        <v>0</v>
      </c>
      <c r="L276" s="31">
        <f>IFERROR(SUMIFS(TBLData3[Total Load],TBLData3[[Athlete ]],TBLData3[[#This Row],[Athlete ]],TBLData3[Date],"&lt;="&amp;TBLData3[[#This Row],[Date]]-28,TBLData3[Date],"&gt;"&amp;TBLData3[[#This Row],[Date]]-35),"")</f>
        <v>0</v>
      </c>
      <c r="M276" s="31">
        <f>IFERROR(AVERAGE(TBLData3[[#This Row],[Week -1 TL]:[Week -4 TL]]),"")</f>
        <v>373.75</v>
      </c>
      <c r="N276" s="93">
        <f>IFERROR(TBLData3[[#This Row],[7 Day Rolling Average]]/TBLData3[[#This Row],[28 Day Rolling Average]],"")</f>
        <v>1.1506724827335513</v>
      </c>
      <c r="O276" s="94">
        <f>IFERROR(TBLData3[[#This Row],[Week 0 TL]]/TBLData3[[#This Row],[Week -1 TL]],"")</f>
        <v>1.6287625418060201</v>
      </c>
      <c r="P276" s="26">
        <f t="shared" si="15"/>
        <v>298.72079640626907</v>
      </c>
      <c r="Q276" s="27">
        <f t="shared" si="16"/>
        <v>189.05088629740641</v>
      </c>
      <c r="R276" s="94">
        <f>IFERROR(TBLData3[[#This Row],[7 Day EWMA]]/TBLData3[[#This Row],[28 Day EWMA]],"")</f>
        <v>1.5801078865948022</v>
      </c>
      <c r="S276" s="94">
        <f>AVERAGEIFS(TBLData3[Total Load],TBLData3[[Athlete ]],TBLData3[[#This Row],[Athlete ]],TBLData3[Date],"&lt;="&amp;TBLData3[[#This Row],[Date]],TBLData3[Date],"&gt;"&amp;TBLData3[[#This Row],[Date]]-7)</f>
        <v>347.85714285714283</v>
      </c>
      <c r="T276" s="94">
        <f t="array" ref="T276">IFERROR(_xlfn.STDEV.S(IF(TBLData3[[Athlete ]]=TBLData3[[#This Row],[Athlete ]],IF(TBLData3[Date]&lt;=TBLData3[[#This Row],[Date]],IF(TBLData3[Date]&gt;TBLData3[[#This Row],[Date]]-7,TBLData3[Total Load])))),"")</f>
        <v>448.81192370205906</v>
      </c>
      <c r="U276" s="95">
        <f>IFERROR(TBLData3[[#This Row],[7 Day avg Load]]/TBLData3[[#This Row],[7 Day SD]],"")</f>
        <v>0.77506216855340404</v>
      </c>
      <c r="V276" s="95">
        <f>IFERROR(TBLData3[[#This Row],[7 Day Rolling Average]]*TBLData3[[#This Row],[Monotony]],"")</f>
        <v>269.6109114896484</v>
      </c>
    </row>
    <row r="277" spans="1:22" x14ac:dyDescent="0.25">
      <c r="A277" s="58" t="str">
        <f t="shared" si="17"/>
        <v>Week 2</v>
      </c>
      <c r="B277" s="63">
        <v>43022</v>
      </c>
      <c r="C277" s="63" t="str">
        <f t="shared" si="18"/>
        <v>Sat</v>
      </c>
      <c r="D277" s="73" t="s">
        <v>198</v>
      </c>
      <c r="E277" s="61">
        <f>tblTL[[#This Row],[Total]]</f>
        <v>0</v>
      </c>
      <c r="F277" s="71">
        <f>AVERAGEIFS(TBLData3[Total Load],TBLData3[[Athlete ]],TBLData3[[#This Row],[Athlete ]],TBLData3[Date],"&lt;="&amp;TBLData3[[#This Row],[Date]],TBLData3[Date],"&gt;"&amp;TBLData3[[#This Row],[Date]]-7)</f>
        <v>137.14285714285714</v>
      </c>
      <c r="G277" s="72">
        <f>AVERAGEIFS(TBLData3[Total Load],TBLData3[[Athlete ]],TBLData3[[#This Row],[Athlete ]],TBLData3[Date],"&lt;="&amp;TBLData3[[#This Row],[Date]],TBLData3[Date],"&gt;"&amp;TBLData3[[#This Row],[Date]]-28)</f>
        <v>136.15384615384616</v>
      </c>
      <c r="H277" s="30">
        <f>SUMIFS(TBLData3[Total Load],TBLData3[[Athlete ]],TBLData3[[#This Row],[Athlete ]],TBLData3[Date],"&lt;="&amp;TBLData3[[#This Row],[Date]],TBLData3[Date],"&gt;"&amp;TBLData3[[#This Row],[Date]]-7)</f>
        <v>960</v>
      </c>
      <c r="I277" s="31">
        <f>IFERROR(SUMIFS(TBLData3[Total Load],TBLData3[[Athlete ]],TBLData3[[#This Row],[Athlete ]],TBLData3[Date],"&lt;="&amp;TBLData3[[#This Row],[Date]]-7,TBLData3[Date],"&gt;"&amp;TBLData3[[#This Row],[Date]]-14),"")</f>
        <v>810</v>
      </c>
      <c r="J277" s="31">
        <f>IFERROR(SUMIFS(TBLData3[Total Load],TBLData3[[Athlete ]],TBLData3[[#This Row],[Athlete ]],TBLData3[Date],"&lt;="&amp;TBLData3[[#This Row],[Date]]-14,TBLData3[Date],"&gt;"&amp;TBLData3[[#This Row],[Date]]-21),"")</f>
        <v>0</v>
      </c>
      <c r="K277" s="31">
        <f>IFERROR(SUMIFS(TBLData3[Total Load],TBLData3[[Athlete ]],TBLData3[[#This Row],[Athlete ]],TBLData3[Date],"&lt;="&amp;TBLData3[[#This Row],[Date]]-21,TBLData3[Date],"&gt;"&amp;TBLData3[[#This Row],[Date]]-28),"")</f>
        <v>0</v>
      </c>
      <c r="L277" s="31">
        <f>IFERROR(SUMIFS(TBLData3[Total Load],TBLData3[[Athlete ]],TBLData3[[#This Row],[Athlete ]],TBLData3[Date],"&lt;="&amp;TBLData3[[#This Row],[Date]]-28,TBLData3[Date],"&gt;"&amp;TBLData3[[#This Row],[Date]]-35),"")</f>
        <v>0</v>
      </c>
      <c r="M277" s="31">
        <f>IFERROR(AVERAGE(TBLData3[[#This Row],[Week -1 TL]:[Week -4 TL]]),"")</f>
        <v>202.5</v>
      </c>
      <c r="N277" s="93">
        <f>IFERROR(TBLData3[[#This Row],[7 Day Rolling Average]]/TBLData3[[#This Row],[28 Day Rolling Average]],"")</f>
        <v>1.0072639225181597</v>
      </c>
      <c r="O277" s="94">
        <f>IFERROR(TBLData3[[#This Row],[Week 0 TL]]/TBLData3[[#This Row],[Week -1 TL]],"")</f>
        <v>1.1851851851851851</v>
      </c>
      <c r="P277" s="26">
        <f t="shared" si="15"/>
        <v>103.75963032245636</v>
      </c>
      <c r="Q277" s="27">
        <f t="shared" si="16"/>
        <v>79.530776359965031</v>
      </c>
      <c r="R277" s="94">
        <f>IFERROR(TBLData3[[#This Row],[7 Day EWMA]]/TBLData3[[#This Row],[28 Day EWMA]],"")</f>
        <v>1.3046475222727472</v>
      </c>
      <c r="S277" s="94">
        <f>AVERAGEIFS(TBLData3[Total Load],TBLData3[[Athlete ]],TBLData3[[#This Row],[Athlete ]],TBLData3[Date],"&lt;="&amp;TBLData3[[#This Row],[Date]],TBLData3[Date],"&gt;"&amp;TBLData3[[#This Row],[Date]]-7)</f>
        <v>137.14285714285714</v>
      </c>
      <c r="T277" s="94">
        <f t="array" ref="T277">IFERROR(_xlfn.STDEV.S(IF(TBLData3[[Athlete ]]=TBLData3[[#This Row],[Athlete ]],IF(TBLData3[Date]&lt;=TBLData3[[#This Row],[Date]],IF(TBLData3[Date]&gt;TBLData3[[#This Row],[Date]]-7,TBLData3[Total Load])))),"")</f>
        <v>244.24811740757156</v>
      </c>
      <c r="U277" s="95">
        <f>IFERROR(TBLData3[[#This Row],[7 Day avg Load]]/TBLData3[[#This Row],[7 Day SD]],"")</f>
        <v>0.56148992507487705</v>
      </c>
      <c r="V277" s="95">
        <f>IFERROR(TBLData3[[#This Row],[7 Day Rolling Average]]*TBLData3[[#This Row],[Monotony]],"")</f>
        <v>77.004332581697426</v>
      </c>
    </row>
    <row r="278" spans="1:22" x14ac:dyDescent="0.25">
      <c r="A278" s="58" t="str">
        <f t="shared" si="17"/>
        <v>Week 2</v>
      </c>
      <c r="B278" s="63">
        <v>43022</v>
      </c>
      <c r="C278" s="63" t="str">
        <f t="shared" si="18"/>
        <v>Sat</v>
      </c>
      <c r="D278" s="73" t="s">
        <v>199</v>
      </c>
      <c r="E278" s="61">
        <f>tblTL[[#This Row],[Total]]</f>
        <v>0</v>
      </c>
      <c r="F278" s="71">
        <f>AVERAGEIFS(TBLData3[Total Load],TBLData3[[Athlete ]],TBLData3[[#This Row],[Athlete ]],TBLData3[Date],"&lt;="&amp;TBLData3[[#This Row],[Date]],TBLData3[Date],"&gt;"&amp;TBLData3[[#This Row],[Date]]-7)</f>
        <v>250.71428571428572</v>
      </c>
      <c r="G278" s="72">
        <f>AVERAGEIFS(TBLData3[Total Load],TBLData3[[Athlete ]],TBLData3[[#This Row],[Athlete ]],TBLData3[Date],"&lt;="&amp;TBLData3[[#This Row],[Date]],TBLData3[Date],"&gt;"&amp;TBLData3[[#This Row],[Date]]-28)</f>
        <v>170</v>
      </c>
      <c r="H278" s="30">
        <f>SUMIFS(TBLData3[Total Load],TBLData3[[Athlete ]],TBLData3[[#This Row],[Athlete ]],TBLData3[Date],"&lt;="&amp;TBLData3[[#This Row],[Date]],TBLData3[Date],"&gt;"&amp;TBLData3[[#This Row],[Date]]-7)</f>
        <v>1755</v>
      </c>
      <c r="I278" s="31">
        <f>IFERROR(SUMIFS(TBLData3[Total Load],TBLData3[[Athlete ]],TBLData3[[#This Row],[Athlete ]],TBLData3[Date],"&lt;="&amp;TBLData3[[#This Row],[Date]]-7,TBLData3[Date],"&gt;"&amp;TBLData3[[#This Row],[Date]]-14),"")</f>
        <v>455</v>
      </c>
      <c r="J278" s="31">
        <f>IFERROR(SUMIFS(TBLData3[Total Load],TBLData3[[Athlete ]],TBLData3[[#This Row],[Athlete ]],TBLData3[Date],"&lt;="&amp;TBLData3[[#This Row],[Date]]-14,TBLData3[Date],"&gt;"&amp;TBLData3[[#This Row],[Date]]-21),"")</f>
        <v>0</v>
      </c>
      <c r="K278" s="31">
        <f>IFERROR(SUMIFS(TBLData3[Total Load],TBLData3[[Athlete ]],TBLData3[[#This Row],[Athlete ]],TBLData3[Date],"&lt;="&amp;TBLData3[[#This Row],[Date]]-21,TBLData3[Date],"&gt;"&amp;TBLData3[[#This Row],[Date]]-28),"")</f>
        <v>0</v>
      </c>
      <c r="L278" s="31">
        <f>IFERROR(SUMIFS(TBLData3[Total Load],TBLData3[[Athlete ]],TBLData3[[#This Row],[Athlete ]],TBLData3[Date],"&lt;="&amp;TBLData3[[#This Row],[Date]]-28,TBLData3[Date],"&gt;"&amp;TBLData3[[#This Row],[Date]]-35),"")</f>
        <v>0</v>
      </c>
      <c r="M278" s="31">
        <f>IFERROR(AVERAGE(TBLData3[[#This Row],[Week -1 TL]:[Week -4 TL]]),"")</f>
        <v>113.75</v>
      </c>
      <c r="N278" s="93">
        <f>IFERROR(TBLData3[[#This Row],[7 Day Rolling Average]]/TBLData3[[#This Row],[28 Day Rolling Average]],"")</f>
        <v>1.4747899159663866</v>
      </c>
      <c r="O278" s="94">
        <f>IFERROR(TBLData3[[#This Row],[Week 0 TL]]/TBLData3[[#This Row],[Week -1 TL]],"")</f>
        <v>3.8571428571428572</v>
      </c>
      <c r="P278" s="26">
        <f t="shared" si="15"/>
        <v>176.19096547365189</v>
      </c>
      <c r="Q278" s="27">
        <f t="shared" si="16"/>
        <v>109.74303483669216</v>
      </c>
      <c r="R278" s="94">
        <f>IFERROR(TBLData3[[#This Row],[7 Day EWMA]]/TBLData3[[#This Row],[28 Day EWMA]],"")</f>
        <v>1.6054865416820341</v>
      </c>
      <c r="S278" s="94">
        <f>AVERAGEIFS(TBLData3[Total Load],TBLData3[[Athlete ]],TBLData3[[#This Row],[Athlete ]],TBLData3[Date],"&lt;="&amp;TBLData3[[#This Row],[Date]],TBLData3[Date],"&gt;"&amp;TBLData3[[#This Row],[Date]]-7)</f>
        <v>250.71428571428572</v>
      </c>
      <c r="T278" s="94">
        <f t="array" ref="T278">IFERROR(_xlfn.STDEV.S(IF(TBLData3[[Athlete ]]=TBLData3[[#This Row],[Athlete ]],IF(TBLData3[Date]&lt;=TBLData3[[#This Row],[Date]],IF(TBLData3[Date]&gt;TBLData3[[#This Row],[Date]]-7,TBLData3[Total Load])))),"")</f>
        <v>360.28262715342163</v>
      </c>
      <c r="U278" s="95">
        <f>IFERROR(TBLData3[[#This Row],[7 Day avg Load]]/TBLData3[[#This Row],[7 Day SD]],"")</f>
        <v>0.69588225137350945</v>
      </c>
      <c r="V278" s="95">
        <f>IFERROR(TBLData3[[#This Row],[7 Day Rolling Average]]*TBLData3[[#This Row],[Monotony]],"")</f>
        <v>174.46762159435843</v>
      </c>
    </row>
    <row r="279" spans="1:22" x14ac:dyDescent="0.25">
      <c r="A279" s="58" t="str">
        <f t="shared" si="17"/>
        <v>Week 2</v>
      </c>
      <c r="B279" s="63">
        <v>43022</v>
      </c>
      <c r="C279" s="63" t="str">
        <f t="shared" si="18"/>
        <v>Sat</v>
      </c>
      <c r="D279" s="68" t="s">
        <v>200</v>
      </c>
      <c r="E279" s="61">
        <f>tblTL[[#This Row],[Total]]</f>
        <v>0</v>
      </c>
      <c r="F279" s="71">
        <f>AVERAGEIFS(TBLData3[Total Load],TBLData3[[Athlete ]],TBLData3[[#This Row],[Athlete ]],TBLData3[Date],"&lt;="&amp;TBLData3[[#This Row],[Date]],TBLData3[Date],"&gt;"&amp;TBLData3[[#This Row],[Date]]-7)</f>
        <v>139.28571428571428</v>
      </c>
      <c r="G279" s="72">
        <f>AVERAGEIFS(TBLData3[Total Load],TBLData3[[Athlete ]],TBLData3[[#This Row],[Athlete ]],TBLData3[Date],"&lt;="&amp;TBLData3[[#This Row],[Date]],TBLData3[Date],"&gt;"&amp;TBLData3[[#This Row],[Date]]-28)</f>
        <v>75</v>
      </c>
      <c r="H279" s="30">
        <f>SUMIFS(TBLData3[Total Load],TBLData3[[Athlete ]],TBLData3[[#This Row],[Athlete ]],TBLData3[Date],"&lt;="&amp;TBLData3[[#This Row],[Date]],TBLData3[Date],"&gt;"&amp;TBLData3[[#This Row],[Date]]-7)</f>
        <v>975</v>
      </c>
      <c r="I279" s="31">
        <f>IFERROR(SUMIFS(TBLData3[Total Load],TBLData3[[Athlete ]],TBLData3[[#This Row],[Athlete ]],TBLData3[Date],"&lt;="&amp;TBLData3[[#This Row],[Date]]-7,TBLData3[Date],"&gt;"&amp;TBLData3[[#This Row],[Date]]-14),"")</f>
        <v>0</v>
      </c>
      <c r="J279" s="31">
        <f>IFERROR(SUMIFS(TBLData3[Total Load],TBLData3[[Athlete ]],TBLData3[[#This Row],[Athlete ]],TBLData3[Date],"&lt;="&amp;TBLData3[[#This Row],[Date]]-14,TBLData3[Date],"&gt;"&amp;TBLData3[[#This Row],[Date]]-21),"")</f>
        <v>0</v>
      </c>
      <c r="K279" s="31">
        <f>IFERROR(SUMIFS(TBLData3[Total Load],TBLData3[[Athlete ]],TBLData3[[#This Row],[Athlete ]],TBLData3[Date],"&lt;="&amp;TBLData3[[#This Row],[Date]]-21,TBLData3[Date],"&gt;"&amp;TBLData3[[#This Row],[Date]]-28),"")</f>
        <v>0</v>
      </c>
      <c r="L279" s="31">
        <f>IFERROR(SUMIFS(TBLData3[Total Load],TBLData3[[Athlete ]],TBLData3[[#This Row],[Athlete ]],TBLData3[Date],"&lt;="&amp;TBLData3[[#This Row],[Date]]-28,TBLData3[Date],"&gt;"&amp;TBLData3[[#This Row],[Date]]-35),"")</f>
        <v>0</v>
      </c>
      <c r="M279" s="31">
        <f>IFERROR(AVERAGE(TBLData3[[#This Row],[Week -1 TL]:[Week -4 TL]]),"")</f>
        <v>0</v>
      </c>
      <c r="N279" s="93">
        <f>IFERROR(TBLData3[[#This Row],[7 Day Rolling Average]]/TBLData3[[#This Row],[28 Day Rolling Average]],"")</f>
        <v>1.857142857142857</v>
      </c>
      <c r="O279" s="94" t="str">
        <f>IFERROR(TBLData3[[#This Row],[Week 0 TL]]/TBLData3[[#This Row],[Week -1 TL]],"")</f>
        <v/>
      </c>
      <c r="P279" s="26">
        <f t="shared" si="15"/>
        <v>110.7421875</v>
      </c>
      <c r="Q279" s="27">
        <f t="shared" si="16"/>
        <v>55.194399397127874</v>
      </c>
      <c r="R279" s="94">
        <f>IFERROR(TBLData3[[#This Row],[7 Day EWMA]]/TBLData3[[#This Row],[28 Day EWMA]],"")</f>
        <v>2.0064026189179374</v>
      </c>
      <c r="S279" s="94">
        <f>AVERAGEIFS(TBLData3[Total Load],TBLData3[[Athlete ]],TBLData3[[#This Row],[Athlete ]],TBLData3[Date],"&lt;="&amp;TBLData3[[#This Row],[Date]],TBLData3[Date],"&gt;"&amp;TBLData3[[#This Row],[Date]]-7)</f>
        <v>139.28571428571428</v>
      </c>
      <c r="T279" s="94">
        <f t="array" ref="T279">IFERROR(_xlfn.STDEV.S(IF(TBLData3[[Athlete ]]=TBLData3[[#This Row],[Athlete ]],IF(TBLData3[Date]&lt;=TBLData3[[#This Row],[Date]],IF(TBLData3[Date]&gt;TBLData3[[#This Row],[Date]]-7,TBLData3[Total Load])))),"")</f>
        <v>282.05242673760392</v>
      </c>
      <c r="U279" s="95">
        <f>IFERROR(TBLData3[[#This Row],[7 Day avg Load]]/TBLData3[[#This Row],[7 Day SD]],"")</f>
        <v>0.49382916465843107</v>
      </c>
      <c r="V279" s="95">
        <f>IFERROR(TBLData3[[#This Row],[7 Day Rolling Average]]*TBLData3[[#This Row],[Monotony]],"")</f>
        <v>68.783347934567175</v>
      </c>
    </row>
    <row r="280" spans="1:22" x14ac:dyDescent="0.25">
      <c r="A280" s="58" t="str">
        <f t="shared" si="17"/>
        <v>Week 2</v>
      </c>
      <c r="B280" s="63">
        <v>43022</v>
      </c>
      <c r="C280" s="63" t="str">
        <f t="shared" si="18"/>
        <v>Sat</v>
      </c>
      <c r="D280" s="73" t="s">
        <v>201</v>
      </c>
      <c r="E280" s="61">
        <f>tblTL[[#This Row],[Total]]</f>
        <v>0</v>
      </c>
      <c r="F280" s="71">
        <f>AVERAGEIFS(TBLData3[Total Load],TBLData3[[Athlete ]],TBLData3[[#This Row],[Athlete ]],TBLData3[Date],"&lt;="&amp;TBLData3[[#This Row],[Date]],TBLData3[Date],"&gt;"&amp;TBLData3[[#This Row],[Date]]-7)</f>
        <v>331.42857142857144</v>
      </c>
      <c r="G280" s="72">
        <f>AVERAGEIFS(TBLData3[Total Load],TBLData3[[Athlete ]],TBLData3[[#This Row],[Athlete ]],TBLData3[Date],"&lt;="&amp;TBLData3[[#This Row],[Date]],TBLData3[Date],"&gt;"&amp;TBLData3[[#This Row],[Date]]-28)</f>
        <v>299.61538461538464</v>
      </c>
      <c r="H280" s="30">
        <f>SUMIFS(TBLData3[Total Load],TBLData3[[Athlete ]],TBLData3[[#This Row],[Athlete ]],TBLData3[Date],"&lt;="&amp;TBLData3[[#This Row],[Date]],TBLData3[Date],"&gt;"&amp;TBLData3[[#This Row],[Date]]-7)</f>
        <v>2320</v>
      </c>
      <c r="I280" s="31">
        <f>IFERROR(SUMIFS(TBLData3[Total Load],TBLData3[[Athlete ]],TBLData3[[#This Row],[Athlete ]],TBLData3[Date],"&lt;="&amp;TBLData3[[#This Row],[Date]]-7,TBLData3[Date],"&gt;"&amp;TBLData3[[#This Row],[Date]]-14),"")</f>
        <v>1575</v>
      </c>
      <c r="J280" s="31">
        <f>IFERROR(SUMIFS(TBLData3[Total Load],TBLData3[[Athlete ]],TBLData3[[#This Row],[Athlete ]],TBLData3[Date],"&lt;="&amp;TBLData3[[#This Row],[Date]]-14,TBLData3[Date],"&gt;"&amp;TBLData3[[#This Row],[Date]]-21),"")</f>
        <v>0</v>
      </c>
      <c r="K280" s="31">
        <f>IFERROR(SUMIFS(TBLData3[Total Load],TBLData3[[Athlete ]],TBLData3[[#This Row],[Athlete ]],TBLData3[Date],"&lt;="&amp;TBLData3[[#This Row],[Date]]-21,TBLData3[Date],"&gt;"&amp;TBLData3[[#This Row],[Date]]-28),"")</f>
        <v>0</v>
      </c>
      <c r="L280" s="31">
        <f>IFERROR(SUMIFS(TBLData3[Total Load],TBLData3[[Athlete ]],TBLData3[[#This Row],[Athlete ]],TBLData3[Date],"&lt;="&amp;TBLData3[[#This Row],[Date]]-28,TBLData3[Date],"&gt;"&amp;TBLData3[[#This Row],[Date]]-35),"")</f>
        <v>0</v>
      </c>
      <c r="M280" s="31">
        <f>IFERROR(AVERAGE(TBLData3[[#This Row],[Week -1 TL]:[Week -4 TL]]),"")</f>
        <v>393.75</v>
      </c>
      <c r="N280" s="93">
        <f>IFERROR(TBLData3[[#This Row],[7 Day Rolling Average]]/TBLData3[[#This Row],[28 Day Rolling Average]],"")</f>
        <v>1.1061800843572345</v>
      </c>
      <c r="O280" s="94">
        <f>IFERROR(TBLData3[[#This Row],[Week 0 TL]]/TBLData3[[#This Row],[Week -1 TL]],"")</f>
        <v>1.4730158730158731</v>
      </c>
      <c r="P280" s="26">
        <f t="shared" ref="P280:P343" si="19">E280*$AA$3+((1-$AA$3)*P258)</f>
        <v>294.07014638185501</v>
      </c>
      <c r="Q280" s="27">
        <f t="shared" ref="Q280:Q343" si="20">E280*$AA$4+((1-$AA$4)*Q258)</f>
        <v>186.34074351371117</v>
      </c>
      <c r="R280" s="94">
        <f>IFERROR(TBLData3[[#This Row],[7 Day EWMA]]/TBLData3[[#This Row],[28 Day EWMA]],"")</f>
        <v>1.5781312279684929</v>
      </c>
      <c r="S280" s="94">
        <f>AVERAGEIFS(TBLData3[Total Load],TBLData3[[Athlete ]],TBLData3[[#This Row],[Athlete ]],TBLData3[Date],"&lt;="&amp;TBLData3[[#This Row],[Date]],TBLData3[Date],"&gt;"&amp;TBLData3[[#This Row],[Date]]-7)</f>
        <v>331.42857142857144</v>
      </c>
      <c r="T280" s="94">
        <f t="array" ref="T280">IFERROR(_xlfn.STDEV.S(IF(TBLData3[[Athlete ]]=TBLData3[[#This Row],[Athlete ]],IF(TBLData3[Date]&lt;=TBLData3[[#This Row],[Date]],IF(TBLData3[Date]&gt;TBLData3[[#This Row],[Date]]-7,TBLData3[Total Load])))),"")</f>
        <v>448.23463243516301</v>
      </c>
      <c r="U280" s="95">
        <f>IFERROR(TBLData3[[#This Row],[7 Day avg Load]]/TBLData3[[#This Row],[7 Day SD]],"")</f>
        <v>0.73940866556426221</v>
      </c>
      <c r="V280" s="95">
        <f>IFERROR(TBLData3[[#This Row],[7 Day Rolling Average]]*TBLData3[[#This Row],[Monotony]],"")</f>
        <v>245.06115772986976</v>
      </c>
    </row>
    <row r="281" spans="1:22" x14ac:dyDescent="0.25">
      <c r="A281" s="58" t="str">
        <f t="shared" si="17"/>
        <v>Week 2</v>
      </c>
      <c r="B281" s="63">
        <v>43022</v>
      </c>
      <c r="C281" s="63" t="str">
        <f t="shared" si="18"/>
        <v>Sat</v>
      </c>
      <c r="D281" s="73" t="s">
        <v>202</v>
      </c>
      <c r="E281" s="61">
        <f>tblTL[[#This Row],[Total]]</f>
        <v>0</v>
      </c>
      <c r="F281" s="71">
        <f>AVERAGEIFS(TBLData3[Total Load],TBLData3[[Athlete ]],TBLData3[[#This Row],[Athlete ]],TBLData3[Date],"&lt;="&amp;TBLData3[[#This Row],[Date]],TBLData3[Date],"&gt;"&amp;TBLData3[[#This Row],[Date]]-7)</f>
        <v>34.285714285714285</v>
      </c>
      <c r="G281" s="72">
        <f>AVERAGEIFS(TBLData3[Total Load],TBLData3[[Athlete ]],TBLData3[[#This Row],[Athlete ]],TBLData3[Date],"&lt;="&amp;TBLData3[[#This Row],[Date]],TBLData3[Date],"&gt;"&amp;TBLData3[[#This Row],[Date]]-28)</f>
        <v>18.46153846153846</v>
      </c>
      <c r="H281" s="30">
        <f>SUMIFS(TBLData3[Total Load],TBLData3[[Athlete ]],TBLData3[[#This Row],[Athlete ]],TBLData3[Date],"&lt;="&amp;TBLData3[[#This Row],[Date]],TBLData3[Date],"&gt;"&amp;TBLData3[[#This Row],[Date]]-7)</f>
        <v>240</v>
      </c>
      <c r="I281" s="31">
        <f>IFERROR(SUMIFS(TBLData3[Total Load],TBLData3[[Athlete ]],TBLData3[[#This Row],[Athlete ]],TBLData3[Date],"&lt;="&amp;TBLData3[[#This Row],[Date]]-7,TBLData3[Date],"&gt;"&amp;TBLData3[[#This Row],[Date]]-14),"")</f>
        <v>0</v>
      </c>
      <c r="J281" s="31">
        <f>IFERROR(SUMIFS(TBLData3[Total Load],TBLData3[[Athlete ]],TBLData3[[#This Row],[Athlete ]],TBLData3[Date],"&lt;="&amp;TBLData3[[#This Row],[Date]]-14,TBLData3[Date],"&gt;"&amp;TBLData3[[#This Row],[Date]]-21),"")</f>
        <v>0</v>
      </c>
      <c r="K281" s="31">
        <f>IFERROR(SUMIFS(TBLData3[Total Load],TBLData3[[Athlete ]],TBLData3[[#This Row],[Athlete ]],TBLData3[Date],"&lt;="&amp;TBLData3[[#This Row],[Date]]-21,TBLData3[Date],"&gt;"&amp;TBLData3[[#This Row],[Date]]-28),"")</f>
        <v>0</v>
      </c>
      <c r="L281" s="31">
        <f>IFERROR(SUMIFS(TBLData3[Total Load],TBLData3[[Athlete ]],TBLData3[[#This Row],[Athlete ]],TBLData3[Date],"&lt;="&amp;TBLData3[[#This Row],[Date]]-28,TBLData3[Date],"&gt;"&amp;TBLData3[[#This Row],[Date]]-35),"")</f>
        <v>0</v>
      </c>
      <c r="M281" s="31">
        <f>IFERROR(AVERAGE(TBLData3[[#This Row],[Week -1 TL]:[Week -4 TL]]),"")</f>
        <v>0</v>
      </c>
      <c r="N281" s="93">
        <f>IFERROR(TBLData3[[#This Row],[7 Day Rolling Average]]/TBLData3[[#This Row],[28 Day Rolling Average]],"")</f>
        <v>1.8571428571428572</v>
      </c>
      <c r="O281" s="94" t="str">
        <f>IFERROR(TBLData3[[#This Row],[Week 0 TL]]/TBLData3[[#This Row],[Week -1 TL]],"")</f>
        <v/>
      </c>
      <c r="P281" s="26">
        <f t="shared" si="19"/>
        <v>33.75</v>
      </c>
      <c r="Q281" s="27">
        <f t="shared" si="20"/>
        <v>14.347451720037723</v>
      </c>
      <c r="R281" s="94">
        <f>IFERROR(TBLData3[[#This Row],[7 Day EWMA]]/TBLData3[[#This Row],[28 Day EWMA]],"")</f>
        <v>2.3523341049382713</v>
      </c>
      <c r="S281" s="94">
        <f>AVERAGEIFS(TBLData3[Total Load],TBLData3[[Athlete ]],TBLData3[[#This Row],[Athlete ]],TBLData3[Date],"&lt;="&amp;TBLData3[[#This Row],[Date]],TBLData3[Date],"&gt;"&amp;TBLData3[[#This Row],[Date]]-7)</f>
        <v>34.285714285714285</v>
      </c>
      <c r="T281" s="94">
        <f t="array" ref="T281">IFERROR(_xlfn.STDEV.S(IF(TBLData3[[Athlete ]]=TBLData3[[#This Row],[Athlete ]],IF(TBLData3[Date]&lt;=TBLData3[[#This Row],[Date]],IF(TBLData3[Date]&gt;TBLData3[[#This Row],[Date]]-7,TBLData3[Total Load])))),"")</f>
        <v>90.711473522214533</v>
      </c>
      <c r="U281" s="95">
        <f>IFERROR(TBLData3[[#This Row],[7 Day avg Load]]/TBLData3[[#This Row],[7 Day SD]],"")</f>
        <v>0.3779644730092272</v>
      </c>
      <c r="V281" s="95">
        <f>IFERROR(TBLData3[[#This Row],[7 Day Rolling Average]]*TBLData3[[#This Row],[Monotony]],"")</f>
        <v>12.958781931744932</v>
      </c>
    </row>
    <row r="282" spans="1:22" x14ac:dyDescent="0.25">
      <c r="A282" s="58" t="str">
        <f t="shared" si="17"/>
        <v>Week 2</v>
      </c>
      <c r="B282" s="63">
        <v>43022</v>
      </c>
      <c r="C282" s="63" t="str">
        <f t="shared" si="18"/>
        <v>Sat</v>
      </c>
      <c r="D282" s="68" t="s">
        <v>203</v>
      </c>
      <c r="E282" s="61">
        <f>tblTL[[#This Row],[Total]]</f>
        <v>0</v>
      </c>
      <c r="F282" s="71">
        <f>AVERAGEIFS(TBLData3[Total Load],TBLData3[[Athlete ]],TBLData3[[#This Row],[Athlete ]],TBLData3[Date],"&lt;="&amp;TBLData3[[#This Row],[Date]],TBLData3[Date],"&gt;"&amp;TBLData3[[#This Row],[Date]]-7)</f>
        <v>210.71428571428572</v>
      </c>
      <c r="G282" s="72">
        <f>AVERAGEIFS(TBLData3[Total Load],TBLData3[[Athlete ]],TBLData3[[#This Row],[Athlete ]],TBLData3[Date],"&lt;="&amp;TBLData3[[#This Row],[Date]],TBLData3[Date],"&gt;"&amp;TBLData3[[#This Row],[Date]]-28)</f>
        <v>227.30769230769232</v>
      </c>
      <c r="H282" s="30">
        <f>SUMIFS(TBLData3[Total Load],TBLData3[[Athlete ]],TBLData3[[#This Row],[Athlete ]],TBLData3[Date],"&lt;="&amp;TBLData3[[#This Row],[Date]],TBLData3[Date],"&gt;"&amp;TBLData3[[#This Row],[Date]]-7)</f>
        <v>1475</v>
      </c>
      <c r="I282" s="31">
        <f>IFERROR(SUMIFS(TBLData3[Total Load],TBLData3[[Athlete ]],TBLData3[[#This Row],[Athlete ]],TBLData3[Date],"&lt;="&amp;TBLData3[[#This Row],[Date]]-7,TBLData3[Date],"&gt;"&amp;TBLData3[[#This Row],[Date]]-14),"")</f>
        <v>1480</v>
      </c>
      <c r="J282" s="31">
        <f>IFERROR(SUMIFS(TBLData3[Total Load],TBLData3[[Athlete ]],TBLData3[[#This Row],[Athlete ]],TBLData3[Date],"&lt;="&amp;TBLData3[[#This Row],[Date]]-14,TBLData3[Date],"&gt;"&amp;TBLData3[[#This Row],[Date]]-21),"")</f>
        <v>0</v>
      </c>
      <c r="K282" s="31">
        <f>IFERROR(SUMIFS(TBLData3[Total Load],TBLData3[[Athlete ]],TBLData3[[#This Row],[Athlete ]],TBLData3[Date],"&lt;="&amp;TBLData3[[#This Row],[Date]]-21,TBLData3[Date],"&gt;"&amp;TBLData3[[#This Row],[Date]]-28),"")</f>
        <v>0</v>
      </c>
      <c r="L282" s="31">
        <f>IFERROR(SUMIFS(TBLData3[Total Load],TBLData3[[Athlete ]],TBLData3[[#This Row],[Athlete ]],TBLData3[Date],"&lt;="&amp;TBLData3[[#This Row],[Date]]-28,TBLData3[Date],"&gt;"&amp;TBLData3[[#This Row],[Date]]-35),"")</f>
        <v>0</v>
      </c>
      <c r="M282" s="31">
        <f>IFERROR(AVERAGE(TBLData3[[#This Row],[Week -1 TL]:[Week -4 TL]]),"")</f>
        <v>370</v>
      </c>
      <c r="N282" s="93">
        <f>IFERROR(TBLData3[[#This Row],[7 Day Rolling Average]]/TBLData3[[#This Row],[28 Day Rolling Average]],"")</f>
        <v>0.92700024172105389</v>
      </c>
      <c r="O282" s="94">
        <f>IFERROR(TBLData3[[#This Row],[Week 0 TL]]/TBLData3[[#This Row],[Week -1 TL]],"")</f>
        <v>0.9966216216216216</v>
      </c>
      <c r="P282" s="26">
        <f t="shared" si="19"/>
        <v>199.24819707870483</v>
      </c>
      <c r="Q282" s="27">
        <f t="shared" si="20"/>
        <v>135.21848823624271</v>
      </c>
      <c r="R282" s="94">
        <f>IFERROR(TBLData3[[#This Row],[7 Day EWMA]]/TBLData3[[#This Row],[28 Day EWMA]],"")</f>
        <v>1.4735277673759719</v>
      </c>
      <c r="S282" s="94">
        <f>AVERAGEIFS(TBLData3[Total Load],TBLData3[[Athlete ]],TBLData3[[#This Row],[Athlete ]],TBLData3[Date],"&lt;="&amp;TBLData3[[#This Row],[Date]],TBLData3[Date],"&gt;"&amp;TBLData3[[#This Row],[Date]]-7)</f>
        <v>210.71428571428572</v>
      </c>
      <c r="T282" s="94">
        <f t="array" ref="T282">IFERROR(_xlfn.STDEV.S(IF(TBLData3[[Athlete ]]=TBLData3[[#This Row],[Athlete ]],IF(TBLData3[Date]&lt;=TBLData3[[#This Row],[Date]],IF(TBLData3[Date]&gt;TBLData3[[#This Row],[Date]]-7,TBLData3[Total Load])))),"")</f>
        <v>382.1041368901565</v>
      </c>
      <c r="U282" s="95">
        <f>IFERROR(TBLData3[[#This Row],[7 Day avg Load]]/TBLData3[[#This Row],[7 Day SD]],"")</f>
        <v>0.55145774507764556</v>
      </c>
      <c r="V282" s="95">
        <f>IFERROR(TBLData3[[#This Row],[7 Day Rolling Average]]*TBLData3[[#This Row],[Monotony]],"")</f>
        <v>116.20002485564675</v>
      </c>
    </row>
    <row r="283" spans="1:22" x14ac:dyDescent="0.25">
      <c r="A283" s="58" t="str">
        <f t="shared" si="17"/>
        <v>Week 2</v>
      </c>
      <c r="B283" s="63">
        <v>43022</v>
      </c>
      <c r="C283" s="63" t="str">
        <f t="shared" si="18"/>
        <v>Sat</v>
      </c>
      <c r="D283" s="68" t="s">
        <v>204</v>
      </c>
      <c r="E283" s="61">
        <f>tblTL[[#This Row],[Total]]</f>
        <v>0</v>
      </c>
      <c r="F283" s="71">
        <f>AVERAGEIFS(TBLData3[Total Load],TBLData3[[Athlete ]],TBLData3[[#This Row],[Athlete ]],TBLData3[Date],"&lt;="&amp;TBLData3[[#This Row],[Date]],TBLData3[Date],"&gt;"&amp;TBLData3[[#This Row],[Date]]-7)</f>
        <v>60</v>
      </c>
      <c r="G283" s="72">
        <f>AVERAGEIFS(TBLData3[Total Load],TBLData3[[Athlete ]],TBLData3[[#This Row],[Athlete ]],TBLData3[Date],"&lt;="&amp;TBLData3[[#This Row],[Date]],TBLData3[Date],"&gt;"&amp;TBLData3[[#This Row],[Date]]-28)</f>
        <v>99.615384615384613</v>
      </c>
      <c r="H283" s="30">
        <f>SUMIFS(TBLData3[Total Load],TBLData3[[Athlete ]],TBLData3[[#This Row],[Athlete ]],TBLData3[Date],"&lt;="&amp;TBLData3[[#This Row],[Date]],TBLData3[Date],"&gt;"&amp;TBLData3[[#This Row],[Date]]-7)</f>
        <v>420</v>
      </c>
      <c r="I283" s="31">
        <f>IFERROR(SUMIFS(TBLData3[Total Load],TBLData3[[Athlete ]],TBLData3[[#This Row],[Athlete ]],TBLData3[Date],"&lt;="&amp;TBLData3[[#This Row],[Date]]-7,TBLData3[Date],"&gt;"&amp;TBLData3[[#This Row],[Date]]-14),"")</f>
        <v>875</v>
      </c>
      <c r="J283" s="31">
        <f>IFERROR(SUMIFS(TBLData3[Total Load],TBLData3[[Athlete ]],TBLData3[[#This Row],[Athlete ]],TBLData3[Date],"&lt;="&amp;TBLData3[[#This Row],[Date]]-14,TBLData3[Date],"&gt;"&amp;TBLData3[[#This Row],[Date]]-21),"")</f>
        <v>0</v>
      </c>
      <c r="K283" s="31">
        <f>IFERROR(SUMIFS(TBLData3[Total Load],TBLData3[[Athlete ]],TBLData3[[#This Row],[Athlete ]],TBLData3[Date],"&lt;="&amp;TBLData3[[#This Row],[Date]]-21,TBLData3[Date],"&gt;"&amp;TBLData3[[#This Row],[Date]]-28),"")</f>
        <v>0</v>
      </c>
      <c r="L283" s="31">
        <f>IFERROR(SUMIFS(TBLData3[Total Load],TBLData3[[Athlete ]],TBLData3[[#This Row],[Athlete ]],TBLData3[Date],"&lt;="&amp;TBLData3[[#This Row],[Date]]-28,TBLData3[Date],"&gt;"&amp;TBLData3[[#This Row],[Date]]-35),"")</f>
        <v>0</v>
      </c>
      <c r="M283" s="31">
        <f>IFERROR(AVERAGE(TBLData3[[#This Row],[Week -1 TL]:[Week -4 TL]]),"")</f>
        <v>218.75</v>
      </c>
      <c r="N283" s="93">
        <f>IFERROR(TBLData3[[#This Row],[7 Day Rolling Average]]/TBLData3[[#This Row],[28 Day Rolling Average]],"")</f>
        <v>0.60231660231660233</v>
      </c>
      <c r="O283" s="94">
        <f>IFERROR(TBLData3[[#This Row],[Week 0 TL]]/TBLData3[[#This Row],[Week -1 TL]],"")</f>
        <v>0.48</v>
      </c>
      <c r="P283" s="26">
        <f t="shared" si="19"/>
        <v>45.910795032978058</v>
      </c>
      <c r="Q283" s="27">
        <f t="shared" si="20"/>
        <v>51.287560433471207</v>
      </c>
      <c r="R283" s="94">
        <f>IFERROR(TBLData3[[#This Row],[7 Day EWMA]]/TBLData3[[#This Row],[28 Day EWMA]],"")</f>
        <v>0.89516433702344378</v>
      </c>
      <c r="S283" s="94">
        <f>AVERAGEIFS(TBLData3[Total Load],TBLData3[[Athlete ]],TBLData3[[#This Row],[Athlete ]],TBLData3[Date],"&lt;="&amp;TBLData3[[#This Row],[Date]],TBLData3[Date],"&gt;"&amp;TBLData3[[#This Row],[Date]]-7)</f>
        <v>60</v>
      </c>
      <c r="T283" s="94">
        <f t="array" ref="T283">IFERROR(_xlfn.STDEV.S(IF(TBLData3[[Athlete ]]=TBLData3[[#This Row],[Athlete ]],IF(TBLData3[Date]&lt;=TBLData3[[#This Row],[Date]],IF(TBLData3[Date]&gt;TBLData3[[#This Row],[Date]]-7,TBLData3[Total Load])))),"")</f>
        <v>158.74507866387543</v>
      </c>
      <c r="U283" s="95">
        <f>IFERROR(TBLData3[[#This Row],[7 Day avg Load]]/TBLData3[[#This Row],[7 Day SD]],"")</f>
        <v>0.37796447300922725</v>
      </c>
      <c r="V283" s="95">
        <f>IFERROR(TBLData3[[#This Row],[7 Day Rolling Average]]*TBLData3[[#This Row],[Monotony]],"")</f>
        <v>22.677868380553637</v>
      </c>
    </row>
    <row r="284" spans="1:22" x14ac:dyDescent="0.25">
      <c r="A284" s="58" t="str">
        <f t="shared" si="17"/>
        <v>Week 2</v>
      </c>
      <c r="B284" s="63">
        <v>43022</v>
      </c>
      <c r="C284" s="63" t="str">
        <f t="shared" si="18"/>
        <v>Sat</v>
      </c>
      <c r="D284" s="74" t="s">
        <v>205</v>
      </c>
      <c r="E284" s="61">
        <f>tblTL[[#This Row],[Total]]</f>
        <v>0</v>
      </c>
      <c r="F284" s="71">
        <f>AVERAGEIFS(TBLData3[Total Load],TBLData3[[Athlete ]],TBLData3[[#This Row],[Athlete ]],TBLData3[Date],"&lt;="&amp;TBLData3[[#This Row],[Date]],TBLData3[Date],"&gt;"&amp;TBLData3[[#This Row],[Date]]-7)</f>
        <v>51.428571428571431</v>
      </c>
      <c r="G284" s="72">
        <f>AVERAGEIFS(TBLData3[Total Load],TBLData3[[Athlete ]],TBLData3[[#This Row],[Athlete ]],TBLData3[Date],"&lt;="&amp;TBLData3[[#This Row],[Date]],TBLData3[Date],"&gt;"&amp;TBLData3[[#This Row],[Date]]-28)</f>
        <v>27.692307692307693</v>
      </c>
      <c r="H284" s="30">
        <f>SUMIFS(TBLData3[Total Load],TBLData3[[Athlete ]],TBLData3[[#This Row],[Athlete ]],TBLData3[Date],"&lt;="&amp;TBLData3[[#This Row],[Date]],TBLData3[Date],"&gt;"&amp;TBLData3[[#This Row],[Date]]-7)</f>
        <v>360</v>
      </c>
      <c r="I284" s="31">
        <f>IFERROR(SUMIFS(TBLData3[Total Load],TBLData3[[Athlete ]],TBLData3[[#This Row],[Athlete ]],TBLData3[Date],"&lt;="&amp;TBLData3[[#This Row],[Date]]-7,TBLData3[Date],"&gt;"&amp;TBLData3[[#This Row],[Date]]-14),"")</f>
        <v>0</v>
      </c>
      <c r="J284" s="31">
        <f>IFERROR(SUMIFS(TBLData3[Total Load],TBLData3[[Athlete ]],TBLData3[[#This Row],[Athlete ]],TBLData3[Date],"&lt;="&amp;TBLData3[[#This Row],[Date]]-14,TBLData3[Date],"&gt;"&amp;TBLData3[[#This Row],[Date]]-21),"")</f>
        <v>0</v>
      </c>
      <c r="K284" s="31">
        <f>IFERROR(SUMIFS(TBLData3[Total Load],TBLData3[[Athlete ]],TBLData3[[#This Row],[Athlete ]],TBLData3[Date],"&lt;="&amp;TBLData3[[#This Row],[Date]]-21,TBLData3[Date],"&gt;"&amp;TBLData3[[#This Row],[Date]]-28),"")</f>
        <v>0</v>
      </c>
      <c r="L284" s="31">
        <f>IFERROR(SUMIFS(TBLData3[Total Load],TBLData3[[Athlete ]],TBLData3[[#This Row],[Athlete ]],TBLData3[Date],"&lt;="&amp;TBLData3[[#This Row],[Date]]-28,TBLData3[Date],"&gt;"&amp;TBLData3[[#This Row],[Date]]-35),"")</f>
        <v>0</v>
      </c>
      <c r="M284" s="31">
        <f>IFERROR(AVERAGE(TBLData3[[#This Row],[Week -1 TL]:[Week -4 TL]]),"")</f>
        <v>0</v>
      </c>
      <c r="N284" s="93">
        <f>IFERROR(TBLData3[[#This Row],[7 Day Rolling Average]]/TBLData3[[#This Row],[28 Day Rolling Average]],"")</f>
        <v>1.8571428571428572</v>
      </c>
      <c r="O284" s="94" t="str">
        <f>IFERROR(TBLData3[[#This Row],[Week 0 TL]]/TBLData3[[#This Row],[Week -1 TL]],"")</f>
        <v/>
      </c>
      <c r="P284" s="26">
        <f t="shared" si="19"/>
        <v>28.4765625</v>
      </c>
      <c r="Q284" s="27">
        <f t="shared" si="20"/>
        <v>18.655099234079959</v>
      </c>
      <c r="R284" s="94">
        <f>IFERROR(TBLData3[[#This Row],[7 Day EWMA]]/TBLData3[[#This Row],[28 Day EWMA]],"")</f>
        <v>1.5264760665533077</v>
      </c>
      <c r="S284" s="94">
        <f>AVERAGEIFS(TBLData3[Total Load],TBLData3[[Athlete ]],TBLData3[[#This Row],[Athlete ]],TBLData3[Date],"&lt;="&amp;TBLData3[[#This Row],[Date]],TBLData3[Date],"&gt;"&amp;TBLData3[[#This Row],[Date]]-7)</f>
        <v>51.428571428571431</v>
      </c>
      <c r="T284" s="94">
        <f t="array" ref="T284">IFERROR(_xlfn.STDEV.S(IF(TBLData3[[Athlete ]]=TBLData3[[#This Row],[Athlete ]],IF(TBLData3[Date]&lt;=TBLData3[[#This Row],[Date]],IF(TBLData3[Date]&gt;TBLData3[[#This Row],[Date]]-7,TBLData3[Total Load])))),"")</f>
        <v>136.0672102833218</v>
      </c>
      <c r="U284" s="95">
        <f>IFERROR(TBLData3[[#This Row],[7 Day avg Load]]/TBLData3[[#This Row],[7 Day SD]],"")</f>
        <v>0.37796447300922725</v>
      </c>
      <c r="V284" s="95">
        <f>IFERROR(TBLData3[[#This Row],[7 Day Rolling Average]]*TBLData3[[#This Row],[Monotony]],"")</f>
        <v>19.438172897617402</v>
      </c>
    </row>
    <row r="285" spans="1:22" x14ac:dyDescent="0.25">
      <c r="A285" s="58" t="str">
        <f t="shared" si="17"/>
        <v>Week 2</v>
      </c>
      <c r="B285" s="63">
        <v>43022</v>
      </c>
      <c r="C285" s="63" t="str">
        <f t="shared" si="18"/>
        <v>Sat</v>
      </c>
      <c r="D285" s="74" t="s">
        <v>206</v>
      </c>
      <c r="E285" s="61">
        <f>tblTL[[#This Row],[Total]]</f>
        <v>0</v>
      </c>
      <c r="F285" s="71">
        <f>AVERAGEIFS(TBLData3[Total Load],TBLData3[[Athlete ]],TBLData3[[#This Row],[Athlete ]],TBLData3[Date],"&lt;="&amp;TBLData3[[#This Row],[Date]],TBLData3[Date],"&gt;"&amp;TBLData3[[#This Row],[Date]]-7)</f>
        <v>240</v>
      </c>
      <c r="G285" s="72">
        <f>AVERAGEIFS(TBLData3[Total Load],TBLData3[[Athlete ]],TBLData3[[#This Row],[Athlete ]],TBLData3[Date],"&lt;="&amp;TBLData3[[#This Row],[Date]],TBLData3[Date],"&gt;"&amp;TBLData3[[#This Row],[Date]]-28)</f>
        <v>198.46153846153845</v>
      </c>
      <c r="H285" s="30">
        <f>SUMIFS(TBLData3[Total Load],TBLData3[[Athlete ]],TBLData3[[#This Row],[Athlete ]],TBLData3[Date],"&lt;="&amp;TBLData3[[#This Row],[Date]],TBLData3[Date],"&gt;"&amp;TBLData3[[#This Row],[Date]]-7)</f>
        <v>1680</v>
      </c>
      <c r="I285" s="31">
        <f>IFERROR(SUMIFS(TBLData3[Total Load],TBLData3[[Athlete ]],TBLData3[[#This Row],[Athlete ]],TBLData3[Date],"&lt;="&amp;TBLData3[[#This Row],[Date]]-7,TBLData3[Date],"&gt;"&amp;TBLData3[[#This Row],[Date]]-14),"")</f>
        <v>900</v>
      </c>
      <c r="J285" s="31">
        <f>IFERROR(SUMIFS(TBLData3[Total Load],TBLData3[[Athlete ]],TBLData3[[#This Row],[Athlete ]],TBLData3[Date],"&lt;="&amp;TBLData3[[#This Row],[Date]]-14,TBLData3[Date],"&gt;"&amp;TBLData3[[#This Row],[Date]]-21),"")</f>
        <v>0</v>
      </c>
      <c r="K285" s="31">
        <f>IFERROR(SUMIFS(TBLData3[Total Load],TBLData3[[Athlete ]],TBLData3[[#This Row],[Athlete ]],TBLData3[Date],"&lt;="&amp;TBLData3[[#This Row],[Date]]-21,TBLData3[Date],"&gt;"&amp;TBLData3[[#This Row],[Date]]-28),"")</f>
        <v>0</v>
      </c>
      <c r="L285" s="31">
        <f>IFERROR(SUMIFS(TBLData3[Total Load],TBLData3[[Athlete ]],TBLData3[[#This Row],[Athlete ]],TBLData3[Date],"&lt;="&amp;TBLData3[[#This Row],[Date]]-28,TBLData3[Date],"&gt;"&amp;TBLData3[[#This Row],[Date]]-35),"")</f>
        <v>0</v>
      </c>
      <c r="M285" s="31">
        <f>IFERROR(AVERAGE(TBLData3[[#This Row],[Week -1 TL]:[Week -4 TL]]),"")</f>
        <v>225</v>
      </c>
      <c r="N285" s="93">
        <f>IFERROR(TBLData3[[#This Row],[7 Day Rolling Average]]/TBLData3[[#This Row],[28 Day Rolling Average]],"")</f>
        <v>1.2093023255813955</v>
      </c>
      <c r="O285" s="94">
        <f>IFERROR(TBLData3[[#This Row],[Week 0 TL]]/TBLData3[[#This Row],[Week -1 TL]],"")</f>
        <v>1.8666666666666667</v>
      </c>
      <c r="P285" s="26">
        <f t="shared" si="19"/>
        <v>205.1557731628418</v>
      </c>
      <c r="Q285" s="27">
        <f t="shared" si="20"/>
        <v>126.84851882085989</v>
      </c>
      <c r="R285" s="94">
        <f>IFERROR(TBLData3[[#This Row],[7 Day EWMA]]/TBLData3[[#This Row],[28 Day EWMA]],"")</f>
        <v>1.6173288822754821</v>
      </c>
      <c r="S285" s="94">
        <f>AVERAGEIFS(TBLData3[Total Load],TBLData3[[Athlete ]],TBLData3[[#This Row],[Athlete ]],TBLData3[Date],"&lt;="&amp;TBLData3[[#This Row],[Date]],TBLData3[Date],"&gt;"&amp;TBLData3[[#This Row],[Date]]-7)</f>
        <v>240</v>
      </c>
      <c r="T285" s="94">
        <f t="array" ref="T285">IFERROR(_xlfn.STDEV.S(IF(TBLData3[[Athlete ]]=TBLData3[[#This Row],[Athlete ]],IF(TBLData3[Date]&lt;=TBLData3[[#This Row],[Date]],IF(TBLData3[Date]&gt;TBLData3[[#This Row],[Date]]-7,TBLData3[Total Load])))),"")</f>
        <v>411.33927602406266</v>
      </c>
      <c r="U285" s="95">
        <f>IFERROR(TBLData3[[#This Row],[7 Day avg Load]]/TBLData3[[#This Row],[7 Day SD]],"")</f>
        <v>0.58345996599157823</v>
      </c>
      <c r="V285" s="95">
        <f>IFERROR(TBLData3[[#This Row],[7 Day Rolling Average]]*TBLData3[[#This Row],[Monotony]],"")</f>
        <v>140.03039183797878</v>
      </c>
    </row>
    <row r="286" spans="1:22" x14ac:dyDescent="0.25">
      <c r="A286" s="58" t="str">
        <f t="shared" si="17"/>
        <v>Week 2</v>
      </c>
      <c r="B286" s="63">
        <v>43022</v>
      </c>
      <c r="C286" s="63" t="str">
        <f t="shared" si="18"/>
        <v>Sat</v>
      </c>
      <c r="D286" s="74" t="s">
        <v>207</v>
      </c>
      <c r="E286" s="61">
        <f>tblTL[[#This Row],[Total]]</f>
        <v>0</v>
      </c>
      <c r="F286" s="71">
        <f>AVERAGEIFS(TBLData3[Total Load],TBLData3[[Athlete ]],TBLData3[[#This Row],[Athlete ]],TBLData3[Date],"&lt;="&amp;TBLData3[[#This Row],[Date]],TBLData3[Date],"&gt;"&amp;TBLData3[[#This Row],[Date]]-7)</f>
        <v>202.85714285714286</v>
      </c>
      <c r="G286" s="72">
        <f>AVERAGEIFS(TBLData3[Total Load],TBLData3[[Athlete ]],TBLData3[[#This Row],[Athlete ]],TBLData3[Date],"&lt;="&amp;TBLData3[[#This Row],[Date]],TBLData3[Date],"&gt;"&amp;TBLData3[[#This Row],[Date]]-28)</f>
        <v>158.46153846153845</v>
      </c>
      <c r="H286" s="30">
        <f>SUMIFS(TBLData3[Total Load],TBLData3[[Athlete ]],TBLData3[[#This Row],[Athlete ]],TBLData3[Date],"&lt;="&amp;TBLData3[[#This Row],[Date]],TBLData3[Date],"&gt;"&amp;TBLData3[[#This Row],[Date]]-7)</f>
        <v>1420</v>
      </c>
      <c r="I286" s="31">
        <f>IFERROR(SUMIFS(TBLData3[Total Load],TBLData3[[Athlete ]],TBLData3[[#This Row],[Athlete ]],TBLData3[Date],"&lt;="&amp;TBLData3[[#This Row],[Date]]-7,TBLData3[Date],"&gt;"&amp;TBLData3[[#This Row],[Date]]-14),"")</f>
        <v>640</v>
      </c>
      <c r="J286" s="31">
        <f>IFERROR(SUMIFS(TBLData3[Total Load],TBLData3[[Athlete ]],TBLData3[[#This Row],[Athlete ]],TBLData3[Date],"&lt;="&amp;TBLData3[[#This Row],[Date]]-14,TBLData3[Date],"&gt;"&amp;TBLData3[[#This Row],[Date]]-21),"")</f>
        <v>0</v>
      </c>
      <c r="K286" s="31">
        <f>IFERROR(SUMIFS(TBLData3[Total Load],TBLData3[[Athlete ]],TBLData3[[#This Row],[Athlete ]],TBLData3[Date],"&lt;="&amp;TBLData3[[#This Row],[Date]]-21,TBLData3[Date],"&gt;"&amp;TBLData3[[#This Row],[Date]]-28),"")</f>
        <v>0</v>
      </c>
      <c r="L286" s="31">
        <f>IFERROR(SUMIFS(TBLData3[Total Load],TBLData3[[Athlete ]],TBLData3[[#This Row],[Athlete ]],TBLData3[Date],"&lt;="&amp;TBLData3[[#This Row],[Date]]-28,TBLData3[Date],"&gt;"&amp;TBLData3[[#This Row],[Date]]-35),"")</f>
        <v>0</v>
      </c>
      <c r="M286" s="31">
        <f>IFERROR(AVERAGE(TBLData3[[#This Row],[Week -1 TL]:[Week -4 TL]]),"")</f>
        <v>160</v>
      </c>
      <c r="N286" s="93">
        <f>IFERROR(TBLData3[[#This Row],[7 Day Rolling Average]]/TBLData3[[#This Row],[28 Day Rolling Average]],"")</f>
        <v>1.2801664355062414</v>
      </c>
      <c r="O286" s="94">
        <f>IFERROR(TBLData3[[#This Row],[Week 0 TL]]/TBLData3[[#This Row],[Week -1 TL]],"")</f>
        <v>2.21875</v>
      </c>
      <c r="P286" s="26">
        <f t="shared" si="19"/>
        <v>185.8612060546875</v>
      </c>
      <c r="Q286" s="27">
        <f t="shared" si="20"/>
        <v>104.74617976880849</v>
      </c>
      <c r="R286" s="94">
        <f>IFERROR(TBLData3[[#This Row],[7 Day EWMA]]/TBLData3[[#This Row],[28 Day EWMA]],"")</f>
        <v>1.7743960349190089</v>
      </c>
      <c r="S286" s="94">
        <f>AVERAGEIFS(TBLData3[Total Load],TBLData3[[Athlete ]],TBLData3[[#This Row],[Athlete ]],TBLData3[Date],"&lt;="&amp;TBLData3[[#This Row],[Date]],TBLData3[Date],"&gt;"&amp;TBLData3[[#This Row],[Date]]-7)</f>
        <v>202.85714285714286</v>
      </c>
      <c r="T286" s="94">
        <f t="array" ref="T286">IFERROR(_xlfn.STDEV.S(IF(TBLData3[[Athlete ]]=TBLData3[[#This Row],[Athlete ]],IF(TBLData3[Date]&lt;=TBLData3[[#This Row],[Date]],IF(TBLData3[Date]&gt;TBLData3[[#This Row],[Date]]-7,TBLData3[Total Load])))),"")</f>
        <v>384.78194195822505</v>
      </c>
      <c r="U286" s="95">
        <f>IFERROR(TBLData3[[#This Row],[7 Day avg Load]]/TBLData3[[#This Row],[7 Day SD]],"")</f>
        <v>0.527200267831609</v>
      </c>
      <c r="V286" s="95">
        <f>IFERROR(TBLData3[[#This Row],[7 Day Rolling Average]]*TBLData3[[#This Row],[Monotony]],"")</f>
        <v>106.94634004584069</v>
      </c>
    </row>
    <row r="287" spans="1:22" x14ac:dyDescent="0.25">
      <c r="A287" s="58" t="str">
        <f t="shared" si="17"/>
        <v>Week 2</v>
      </c>
      <c r="B287" s="63">
        <v>43022</v>
      </c>
      <c r="C287" s="63" t="str">
        <f t="shared" si="18"/>
        <v>Sat</v>
      </c>
      <c r="D287" s="73" t="s">
        <v>208</v>
      </c>
      <c r="E287" s="61">
        <f>tblTL[[#This Row],[Total]]</f>
        <v>0</v>
      </c>
      <c r="F287" s="71">
        <f>AVERAGEIFS(TBLData3[Total Load],TBLData3[[Athlete ]],TBLData3[[#This Row],[Athlete ]],TBLData3[Date],"&lt;="&amp;TBLData3[[#This Row],[Date]],TBLData3[Date],"&gt;"&amp;TBLData3[[#This Row],[Date]]-7)</f>
        <v>306.05714285714288</v>
      </c>
      <c r="G287" s="72">
        <f>AVERAGEIFS(TBLData3[Total Load],TBLData3[[Athlete ]],TBLData3[[#This Row],[Athlete ]],TBLData3[Date],"&lt;="&amp;TBLData3[[#This Row],[Date]],TBLData3[Date],"&gt;"&amp;TBLData3[[#This Row],[Date]]-28)</f>
        <v>251.13846153846154</v>
      </c>
      <c r="H287" s="30">
        <f>SUMIFS(TBLData3[Total Load],TBLData3[[Athlete ]],TBLData3[[#This Row],[Athlete ]],TBLData3[Date],"&lt;="&amp;TBLData3[[#This Row],[Date]],TBLData3[Date],"&gt;"&amp;TBLData3[[#This Row],[Date]]-7)</f>
        <v>2142.4</v>
      </c>
      <c r="I287" s="31">
        <f>IFERROR(SUMIFS(TBLData3[Total Load],TBLData3[[Athlete ]],TBLData3[[#This Row],[Athlete ]],TBLData3[Date],"&lt;="&amp;TBLData3[[#This Row],[Date]]-7,TBLData3[Date],"&gt;"&amp;TBLData3[[#This Row],[Date]]-14),"")</f>
        <v>1122.4000000000001</v>
      </c>
      <c r="J287" s="31">
        <f>IFERROR(SUMIFS(TBLData3[Total Load],TBLData3[[Athlete ]],TBLData3[[#This Row],[Athlete ]],TBLData3[Date],"&lt;="&amp;TBLData3[[#This Row],[Date]]-14,TBLData3[Date],"&gt;"&amp;TBLData3[[#This Row],[Date]]-21),"")</f>
        <v>0</v>
      </c>
      <c r="K287" s="31">
        <f>IFERROR(SUMIFS(TBLData3[Total Load],TBLData3[[Athlete ]],TBLData3[[#This Row],[Athlete ]],TBLData3[Date],"&lt;="&amp;TBLData3[[#This Row],[Date]]-21,TBLData3[Date],"&gt;"&amp;TBLData3[[#This Row],[Date]]-28),"")</f>
        <v>0</v>
      </c>
      <c r="L287" s="31">
        <f>IFERROR(SUMIFS(TBLData3[Total Load],TBLData3[[Athlete ]],TBLData3[[#This Row],[Athlete ]],TBLData3[Date],"&lt;="&amp;TBLData3[[#This Row],[Date]]-28,TBLData3[Date],"&gt;"&amp;TBLData3[[#This Row],[Date]]-35),"")</f>
        <v>0</v>
      </c>
      <c r="M287" s="31">
        <f>IFERROR(AVERAGE(TBLData3[[#This Row],[Week -1 TL]:[Week -4 TL]]),"")</f>
        <v>280.60000000000002</v>
      </c>
      <c r="N287" s="93">
        <f>IFERROR(TBLData3[[#This Row],[7 Day Rolling Average]]/TBLData3[[#This Row],[28 Day Rolling Average]],"")</f>
        <v>1.2186788952287606</v>
      </c>
      <c r="O287" s="94">
        <f>IFERROR(TBLData3[[#This Row],[Week 0 TL]]/TBLData3[[#This Row],[Week -1 TL]],"")</f>
        <v>1.9087669280114041</v>
      </c>
      <c r="P287" s="26">
        <f t="shared" si="19"/>
        <v>275.41016921997067</v>
      </c>
      <c r="Q287" s="27">
        <f t="shared" si="20"/>
        <v>162.94595042722864</v>
      </c>
      <c r="R287" s="94">
        <f>IFERROR(TBLData3[[#This Row],[7 Day EWMA]]/TBLData3[[#This Row],[28 Day EWMA]],"")</f>
        <v>1.690193395404253</v>
      </c>
      <c r="S287" s="94">
        <f>AVERAGEIFS(TBLData3[Total Load],TBLData3[[Athlete ]],TBLData3[[#This Row],[Athlete ]],TBLData3[Date],"&lt;="&amp;TBLData3[[#This Row],[Date]],TBLData3[Date],"&gt;"&amp;TBLData3[[#This Row],[Date]]-7)</f>
        <v>306.05714285714288</v>
      </c>
      <c r="T287" s="94">
        <f t="array" ref="T287">IFERROR(_xlfn.STDEV.S(IF(TBLData3[[Athlete ]]=TBLData3[[#This Row],[Athlete ]],IF(TBLData3[Date]&lt;=TBLData3[[#This Row],[Date]],IF(TBLData3[Date]&gt;TBLData3[[#This Row],[Date]]-7,TBLData3[Total Load])))),"")</f>
        <v>435.98259467224477</v>
      </c>
      <c r="U287" s="95">
        <f>IFERROR(TBLData3[[#This Row],[7 Day avg Load]]/TBLData3[[#This Row],[7 Day SD]],"")</f>
        <v>0.70199394791717562</v>
      </c>
      <c r="V287" s="95">
        <f>IFERROR(TBLData3[[#This Row],[7 Day Rolling Average]]*TBLData3[[#This Row],[Monotony]],"")</f>
        <v>214.85026200253674</v>
      </c>
    </row>
    <row r="288" spans="1:22" x14ac:dyDescent="0.25">
      <c r="A288" s="58" t="str">
        <f t="shared" si="17"/>
        <v>Week 2</v>
      </c>
      <c r="B288" s="59">
        <v>43023</v>
      </c>
      <c r="C288" s="59" t="str">
        <f t="shared" si="18"/>
        <v>Sun</v>
      </c>
      <c r="D288" s="68" t="s">
        <v>215</v>
      </c>
      <c r="E288" s="61">
        <f>tblTL[[#This Row],[Total]]</f>
        <v>0</v>
      </c>
      <c r="F288" s="71">
        <f>AVERAGEIFS(TBLData3[Total Load],TBLData3[[Athlete ]],TBLData3[[#This Row],[Athlete ]],TBLData3[Date],"&lt;="&amp;TBLData3[[#This Row],[Date]],TBLData3[Date],"&gt;"&amp;TBLData3[[#This Row],[Date]]-7)</f>
        <v>288.57142857142856</v>
      </c>
      <c r="G288" s="72">
        <f>AVERAGEIFS(TBLData3[Total Load],TBLData3[[Athlete ]],TBLData3[[#This Row],[Athlete ]],TBLData3[Date],"&lt;="&amp;TBLData3[[#This Row],[Date]],TBLData3[Date],"&gt;"&amp;TBLData3[[#This Row],[Date]]-28)</f>
        <v>224.28571428571428</v>
      </c>
      <c r="H288" s="30">
        <f>SUMIFS(TBLData3[Total Load],TBLData3[[Athlete ]],TBLData3[[#This Row],[Athlete ]],TBLData3[Date],"&lt;="&amp;TBLData3[[#This Row],[Date]],TBLData3[Date],"&gt;"&amp;TBLData3[[#This Row],[Date]]-7)</f>
        <v>2020</v>
      </c>
      <c r="I288" s="31">
        <f>IFERROR(SUMIFS(TBLData3[Total Load],TBLData3[[Athlete ]],TBLData3[[#This Row],[Athlete ]],TBLData3[Date],"&lt;="&amp;TBLData3[[#This Row],[Date]]-7,TBLData3[Date],"&gt;"&amp;TBLData3[[#This Row],[Date]]-14),"")</f>
        <v>1120</v>
      </c>
      <c r="J288" s="31">
        <f>IFERROR(SUMIFS(TBLData3[Total Load],TBLData3[[Athlete ]],TBLData3[[#This Row],[Athlete ]],TBLData3[Date],"&lt;="&amp;TBLData3[[#This Row],[Date]]-14,TBLData3[Date],"&gt;"&amp;TBLData3[[#This Row],[Date]]-21),"")</f>
        <v>0</v>
      </c>
      <c r="K288" s="31">
        <f>IFERROR(SUMIFS(TBLData3[Total Load],TBLData3[[Athlete ]],TBLData3[[#This Row],[Athlete ]],TBLData3[Date],"&lt;="&amp;TBLData3[[#This Row],[Date]]-21,TBLData3[Date],"&gt;"&amp;TBLData3[[#This Row],[Date]]-28),"")</f>
        <v>0</v>
      </c>
      <c r="L288" s="31">
        <f>IFERROR(SUMIFS(TBLData3[Total Load],TBLData3[[Athlete ]],TBLData3[[#This Row],[Athlete ]],TBLData3[Date],"&lt;="&amp;TBLData3[[#This Row],[Date]]-28,TBLData3[Date],"&gt;"&amp;TBLData3[[#This Row],[Date]]-35),"")</f>
        <v>0</v>
      </c>
      <c r="M288" s="31">
        <f>IFERROR(AVERAGE(TBLData3[[#This Row],[Week -1 TL]:[Week -4 TL]]),"")</f>
        <v>280</v>
      </c>
      <c r="N288" s="93">
        <f>IFERROR(TBLData3[[#This Row],[7 Day Rolling Average]]/TBLData3[[#This Row],[28 Day Rolling Average]],"")</f>
        <v>1.286624203821656</v>
      </c>
      <c r="O288" s="94">
        <f>IFERROR(TBLData3[[#This Row],[Week 0 TL]]/TBLData3[[#This Row],[Week -1 TL]],"")</f>
        <v>1.8035714285714286</v>
      </c>
      <c r="P288" s="26">
        <f t="shared" si="19"/>
        <v>199.15157318115234</v>
      </c>
      <c r="Q288" s="27">
        <f t="shared" si="20"/>
        <v>145.704202432892</v>
      </c>
      <c r="R288" s="94">
        <f>IFERROR(TBLData3[[#This Row],[7 Day EWMA]]/TBLData3[[#This Row],[28 Day EWMA]],"")</f>
        <v>1.3668210652529187</v>
      </c>
      <c r="S288" s="94">
        <f>AVERAGEIFS(TBLData3[Total Load],TBLData3[[Athlete ]],TBLData3[[#This Row],[Athlete ]],TBLData3[Date],"&lt;="&amp;TBLData3[[#This Row],[Date]],TBLData3[Date],"&gt;"&amp;TBLData3[[#This Row],[Date]]-7)</f>
        <v>288.57142857142856</v>
      </c>
      <c r="T288" s="94">
        <f t="array" ref="T288">IFERROR(_xlfn.STDEV.S(IF(TBLData3[[Athlete ]]=TBLData3[[#This Row],[Athlete ]],IF(TBLData3[Date]&lt;=TBLData3[[#This Row],[Date]],IF(TBLData3[Date]&gt;TBLData3[[#This Row],[Date]]-7,TBLData3[Total Load])))),"")</f>
        <v>432.33584828728431</v>
      </c>
      <c r="U288" s="95">
        <f>IFERROR(TBLData3[[#This Row],[7 Day avg Load]]/TBLData3[[#This Row],[7 Day SD]],"")</f>
        <v>0.6674705086673145</v>
      </c>
      <c r="V288" s="95">
        <f>IFERROR(TBLData3[[#This Row],[7 Day Rolling Average]]*TBLData3[[#This Row],[Monotony]],"")</f>
        <v>192.61291821542503</v>
      </c>
    </row>
    <row r="289" spans="1:22" x14ac:dyDescent="0.25">
      <c r="A289" s="58" t="str">
        <f t="shared" si="17"/>
        <v>Week 2</v>
      </c>
      <c r="B289" s="63">
        <v>43023</v>
      </c>
      <c r="C289" s="63" t="str">
        <f t="shared" si="18"/>
        <v>Sun</v>
      </c>
      <c r="D289" s="74" t="s">
        <v>190</v>
      </c>
      <c r="E289" s="61">
        <f>tblTL[[#This Row],[Total]]</f>
        <v>0</v>
      </c>
      <c r="F289" s="71">
        <f>AVERAGEIFS(TBLData3[Total Load],TBLData3[[Athlete ]],TBLData3[[#This Row],[Athlete ]],TBLData3[Date],"&lt;="&amp;TBLData3[[#This Row],[Date]],TBLData3[Date],"&gt;"&amp;TBLData3[[#This Row],[Date]]-7)</f>
        <v>282.14285714285717</v>
      </c>
      <c r="G289" s="72">
        <f>AVERAGEIFS(TBLData3[Total Load],TBLData3[[Athlete ]],TBLData3[[#This Row],[Athlete ]],TBLData3[Date],"&lt;="&amp;TBLData3[[#This Row],[Date]],TBLData3[Date],"&gt;"&amp;TBLData3[[#This Row],[Date]]-28)</f>
        <v>244.28571428571428</v>
      </c>
      <c r="H289" s="30">
        <f>SUMIFS(TBLData3[Total Load],TBLData3[[Athlete ]],TBLData3[[#This Row],[Athlete ]],TBLData3[Date],"&lt;="&amp;TBLData3[[#This Row],[Date]],TBLData3[Date],"&gt;"&amp;TBLData3[[#This Row],[Date]]-7)</f>
        <v>1975</v>
      </c>
      <c r="I289" s="31">
        <f>IFERROR(SUMIFS(TBLData3[Total Load],TBLData3[[Athlete ]],TBLData3[[#This Row],[Athlete ]],TBLData3[Date],"&lt;="&amp;TBLData3[[#This Row],[Date]]-7,TBLData3[Date],"&gt;"&amp;TBLData3[[#This Row],[Date]]-14),"")</f>
        <v>1445</v>
      </c>
      <c r="J289" s="31">
        <f>IFERROR(SUMIFS(TBLData3[Total Load],TBLData3[[Athlete ]],TBLData3[[#This Row],[Athlete ]],TBLData3[Date],"&lt;="&amp;TBLData3[[#This Row],[Date]]-14,TBLData3[Date],"&gt;"&amp;TBLData3[[#This Row],[Date]]-21),"")</f>
        <v>0</v>
      </c>
      <c r="K289" s="31">
        <f>IFERROR(SUMIFS(TBLData3[Total Load],TBLData3[[Athlete ]],TBLData3[[#This Row],[Athlete ]],TBLData3[Date],"&lt;="&amp;TBLData3[[#This Row],[Date]]-21,TBLData3[Date],"&gt;"&amp;TBLData3[[#This Row],[Date]]-28),"")</f>
        <v>0</v>
      </c>
      <c r="L289" s="31">
        <f>IFERROR(SUMIFS(TBLData3[Total Load],TBLData3[[Athlete ]],TBLData3[[#This Row],[Athlete ]],TBLData3[Date],"&lt;="&amp;TBLData3[[#This Row],[Date]]-28,TBLData3[Date],"&gt;"&amp;TBLData3[[#This Row],[Date]]-35),"")</f>
        <v>0</v>
      </c>
      <c r="M289" s="31">
        <f>IFERROR(AVERAGE(TBLData3[[#This Row],[Week -1 TL]:[Week -4 TL]]),"")</f>
        <v>361.25</v>
      </c>
      <c r="N289" s="93">
        <f>IFERROR(TBLData3[[#This Row],[7 Day Rolling Average]]/TBLData3[[#This Row],[28 Day Rolling Average]],"")</f>
        <v>1.1549707602339183</v>
      </c>
      <c r="O289" s="94">
        <f>IFERROR(TBLData3[[#This Row],[Week 0 TL]]/TBLData3[[#This Row],[Week -1 TL]],"")</f>
        <v>1.3667820069204153</v>
      </c>
      <c r="P289" s="26">
        <f t="shared" si="19"/>
        <v>194.6320865303278</v>
      </c>
      <c r="Q289" s="27">
        <f t="shared" si="20"/>
        <v>152.15034321551269</v>
      </c>
      <c r="R289" s="94">
        <f>IFERROR(TBLData3[[#This Row],[7 Day EWMA]]/TBLData3[[#This Row],[28 Day EWMA]],"")</f>
        <v>1.2792089877486641</v>
      </c>
      <c r="S289" s="94">
        <f>AVERAGEIFS(TBLData3[Total Load],TBLData3[[Athlete ]],TBLData3[[#This Row],[Athlete ]],TBLData3[Date],"&lt;="&amp;TBLData3[[#This Row],[Date]],TBLData3[Date],"&gt;"&amp;TBLData3[[#This Row],[Date]]-7)</f>
        <v>282.14285714285717</v>
      </c>
      <c r="T289" s="94">
        <f t="array" ref="T289">IFERROR(_xlfn.STDEV.S(IF(TBLData3[[Athlete ]]=TBLData3[[#This Row],[Athlete ]],IF(TBLData3[Date]&lt;=TBLData3[[#This Row],[Date]],IF(TBLData3[Date]&gt;TBLData3[[#This Row],[Date]]-7,TBLData3[Total Load])))),"")</f>
        <v>405.87207696162454</v>
      </c>
      <c r="U289" s="95">
        <f>IFERROR(TBLData3[[#This Row],[7 Day avg Load]]/TBLData3[[#This Row],[7 Day SD]],"")</f>
        <v>0.69515217517546535</v>
      </c>
      <c r="V289" s="95">
        <f>IFERROR(TBLData3[[#This Row],[7 Day Rolling Average]]*TBLData3[[#This Row],[Monotony]],"")</f>
        <v>196.13222085307774</v>
      </c>
    </row>
    <row r="290" spans="1:22" x14ac:dyDescent="0.25">
      <c r="A290" s="58" t="str">
        <f t="shared" si="17"/>
        <v>Week 2</v>
      </c>
      <c r="B290" s="63">
        <v>43023</v>
      </c>
      <c r="C290" s="63" t="str">
        <f t="shared" si="18"/>
        <v>Sun</v>
      </c>
      <c r="D290" s="68" t="s">
        <v>191</v>
      </c>
      <c r="E290" s="61">
        <f>tblTL[[#This Row],[Total]]</f>
        <v>0</v>
      </c>
      <c r="F290" s="71">
        <f>AVERAGEIFS(TBLData3[Total Load],TBLData3[[Athlete ]],TBLData3[[#This Row],[Athlete ]],TBLData3[Date],"&lt;="&amp;TBLData3[[#This Row],[Date]],TBLData3[Date],"&gt;"&amp;TBLData3[[#This Row],[Date]]-7)</f>
        <v>85.714285714285708</v>
      </c>
      <c r="G290" s="72">
        <f>AVERAGEIFS(TBLData3[Total Load],TBLData3[[Athlete ]],TBLData3[[#This Row],[Athlete ]],TBLData3[Date],"&lt;="&amp;TBLData3[[#This Row],[Date]],TBLData3[Date],"&gt;"&amp;TBLData3[[#This Row],[Date]]-28)</f>
        <v>42.857142857142854</v>
      </c>
      <c r="H290" s="30">
        <f>SUMIFS(TBLData3[Total Load],TBLData3[[Athlete ]],TBLData3[[#This Row],[Athlete ]],TBLData3[Date],"&lt;="&amp;TBLData3[[#This Row],[Date]],TBLData3[Date],"&gt;"&amp;TBLData3[[#This Row],[Date]]-7)</f>
        <v>600</v>
      </c>
      <c r="I290" s="31">
        <f>IFERROR(SUMIFS(TBLData3[Total Load],TBLData3[[Athlete ]],TBLData3[[#This Row],[Athlete ]],TBLData3[Date],"&lt;="&amp;TBLData3[[#This Row],[Date]]-7,TBLData3[Date],"&gt;"&amp;TBLData3[[#This Row],[Date]]-14),"")</f>
        <v>0</v>
      </c>
      <c r="J290" s="31">
        <f>IFERROR(SUMIFS(TBLData3[Total Load],TBLData3[[Athlete ]],TBLData3[[#This Row],[Athlete ]],TBLData3[Date],"&lt;="&amp;TBLData3[[#This Row],[Date]]-14,TBLData3[Date],"&gt;"&amp;TBLData3[[#This Row],[Date]]-21),"")</f>
        <v>0</v>
      </c>
      <c r="K290" s="31">
        <f>IFERROR(SUMIFS(TBLData3[Total Load],TBLData3[[Athlete ]],TBLData3[[#This Row],[Athlete ]],TBLData3[Date],"&lt;="&amp;TBLData3[[#This Row],[Date]]-21,TBLData3[Date],"&gt;"&amp;TBLData3[[#This Row],[Date]]-28),"")</f>
        <v>0</v>
      </c>
      <c r="L290" s="31">
        <f>IFERROR(SUMIFS(TBLData3[Total Load],TBLData3[[Athlete ]],TBLData3[[#This Row],[Athlete ]],TBLData3[Date],"&lt;="&amp;TBLData3[[#This Row],[Date]]-28,TBLData3[Date],"&gt;"&amp;TBLData3[[#This Row],[Date]]-35),"")</f>
        <v>0</v>
      </c>
      <c r="M290" s="31">
        <f>IFERROR(AVERAGE(TBLData3[[#This Row],[Week -1 TL]:[Week -4 TL]]),"")</f>
        <v>0</v>
      </c>
      <c r="N290" s="93">
        <f>IFERROR(TBLData3[[#This Row],[7 Day Rolling Average]]/TBLData3[[#This Row],[28 Day Rolling Average]],"")</f>
        <v>2</v>
      </c>
      <c r="O290" s="94" t="str">
        <f>IFERROR(TBLData3[[#This Row],[Week 0 TL]]/TBLData3[[#This Row],[Week -1 TL]],"")</f>
        <v/>
      </c>
      <c r="P290" s="26">
        <f t="shared" si="19"/>
        <v>47.4609375</v>
      </c>
      <c r="Q290" s="27">
        <f t="shared" si="20"/>
        <v>31.091832056799937</v>
      </c>
      <c r="R290" s="94">
        <f>IFERROR(TBLData3[[#This Row],[7 Day EWMA]]/TBLData3[[#This Row],[28 Day EWMA]],"")</f>
        <v>1.5264760665533075</v>
      </c>
      <c r="S290" s="94">
        <f>AVERAGEIFS(TBLData3[Total Load],TBLData3[[Athlete ]],TBLData3[[#This Row],[Athlete ]],TBLData3[Date],"&lt;="&amp;TBLData3[[#This Row],[Date]],TBLData3[Date],"&gt;"&amp;TBLData3[[#This Row],[Date]]-7)</f>
        <v>85.714285714285708</v>
      </c>
      <c r="T290" s="94">
        <f t="array" ref="T290">IFERROR(_xlfn.STDEV.S(IF(TBLData3[[Athlete ]]=TBLData3[[#This Row],[Athlete ]],IF(TBLData3[Date]&lt;=TBLData3[[#This Row],[Date]],IF(TBLData3[Date]&gt;TBLData3[[#This Row],[Date]]-7,TBLData3[Total Load])))),"")</f>
        <v>226.77868380553633</v>
      </c>
      <c r="U290" s="95">
        <f>IFERROR(TBLData3[[#This Row],[7 Day avg Load]]/TBLData3[[#This Row],[7 Day SD]],"")</f>
        <v>0.3779644730092272</v>
      </c>
      <c r="V290" s="95">
        <f>IFERROR(TBLData3[[#This Row],[7 Day Rolling Average]]*TBLData3[[#This Row],[Monotony]],"")</f>
        <v>32.396954829362329</v>
      </c>
    </row>
    <row r="291" spans="1:22" x14ac:dyDescent="0.25">
      <c r="A291" s="58" t="str">
        <f t="shared" si="17"/>
        <v>Week 2</v>
      </c>
      <c r="B291" s="63">
        <v>43023</v>
      </c>
      <c r="C291" s="63" t="str">
        <f t="shared" si="18"/>
        <v>Sun</v>
      </c>
      <c r="D291" s="68" t="s">
        <v>192</v>
      </c>
      <c r="E291" s="61">
        <f>tblTL[[#This Row],[Total]]</f>
        <v>0</v>
      </c>
      <c r="F291" s="71">
        <f>AVERAGEIFS(TBLData3[Total Load],TBLData3[[Athlete ]],TBLData3[[#This Row],[Athlete ]],TBLData3[Date],"&lt;="&amp;TBLData3[[#This Row],[Date]],TBLData3[Date],"&gt;"&amp;TBLData3[[#This Row],[Date]]-7)</f>
        <v>211.42857142857142</v>
      </c>
      <c r="G291" s="72">
        <f>AVERAGEIFS(TBLData3[Total Load],TBLData3[[Athlete ]],TBLData3[[#This Row],[Athlete ]],TBLData3[Date],"&lt;="&amp;TBLData3[[#This Row],[Date]],TBLData3[Date],"&gt;"&amp;TBLData3[[#This Row],[Date]]-28)</f>
        <v>213.57142857142858</v>
      </c>
      <c r="H291" s="30">
        <f>SUMIFS(TBLData3[Total Load],TBLData3[[Athlete ]],TBLData3[[#This Row],[Athlete ]],TBLData3[Date],"&lt;="&amp;TBLData3[[#This Row],[Date]],TBLData3[Date],"&gt;"&amp;TBLData3[[#This Row],[Date]]-7)</f>
        <v>1480</v>
      </c>
      <c r="I291" s="31">
        <f>IFERROR(SUMIFS(TBLData3[Total Load],TBLData3[[Athlete ]],TBLData3[[#This Row],[Athlete ]],TBLData3[Date],"&lt;="&amp;TBLData3[[#This Row],[Date]]-7,TBLData3[Date],"&gt;"&amp;TBLData3[[#This Row],[Date]]-14),"")</f>
        <v>1510</v>
      </c>
      <c r="J291" s="31">
        <f>IFERROR(SUMIFS(TBLData3[Total Load],TBLData3[[Athlete ]],TBLData3[[#This Row],[Athlete ]],TBLData3[Date],"&lt;="&amp;TBLData3[[#This Row],[Date]]-14,TBLData3[Date],"&gt;"&amp;TBLData3[[#This Row],[Date]]-21),"")</f>
        <v>0</v>
      </c>
      <c r="K291" s="31">
        <f>IFERROR(SUMIFS(TBLData3[Total Load],TBLData3[[Athlete ]],TBLData3[[#This Row],[Athlete ]],TBLData3[Date],"&lt;="&amp;TBLData3[[#This Row],[Date]]-21,TBLData3[Date],"&gt;"&amp;TBLData3[[#This Row],[Date]]-28),"")</f>
        <v>0</v>
      </c>
      <c r="L291" s="31">
        <f>IFERROR(SUMIFS(TBLData3[Total Load],TBLData3[[Athlete ]],TBLData3[[#This Row],[Athlete ]],TBLData3[Date],"&lt;="&amp;TBLData3[[#This Row],[Date]]-28,TBLData3[Date],"&gt;"&amp;TBLData3[[#This Row],[Date]]-35),"")</f>
        <v>0</v>
      </c>
      <c r="M291" s="31">
        <f>IFERROR(AVERAGE(TBLData3[[#This Row],[Week -1 TL]:[Week -4 TL]]),"")</f>
        <v>377.5</v>
      </c>
      <c r="N291" s="93">
        <f>IFERROR(TBLData3[[#This Row],[7 Day Rolling Average]]/TBLData3[[#This Row],[28 Day Rolling Average]],"")</f>
        <v>0.98996655518394638</v>
      </c>
      <c r="O291" s="94">
        <f>IFERROR(TBLData3[[#This Row],[Week 0 TL]]/TBLData3[[#This Row],[Week -1 TL]],"")</f>
        <v>0.98013245033112584</v>
      </c>
      <c r="P291" s="26">
        <f t="shared" si="19"/>
        <v>158.33865031599998</v>
      </c>
      <c r="Q291" s="27">
        <f t="shared" si="20"/>
        <v>128.917131239002</v>
      </c>
      <c r="R291" s="94">
        <f>IFERROR(TBLData3[[#This Row],[7 Day EWMA]]/TBLData3[[#This Row],[28 Day EWMA]],"")</f>
        <v>1.2282203985942943</v>
      </c>
      <c r="S291" s="94">
        <f>AVERAGEIFS(TBLData3[Total Load],TBLData3[[Athlete ]],TBLData3[[#This Row],[Athlete ]],TBLData3[Date],"&lt;="&amp;TBLData3[[#This Row],[Date]],TBLData3[Date],"&gt;"&amp;TBLData3[[#This Row],[Date]]-7)</f>
        <v>211.42857142857142</v>
      </c>
      <c r="T291" s="94">
        <f t="array" ref="T291">IFERROR(_xlfn.STDEV.S(IF(TBLData3[[Athlete ]]=TBLData3[[#This Row],[Athlete ]],IF(TBLData3[Date]&lt;=TBLData3[[#This Row],[Date]],IF(TBLData3[Date]&gt;TBLData3[[#This Row],[Date]]-7,TBLData3[Total Load])))),"")</f>
        <v>422.50950961402714</v>
      </c>
      <c r="U291" s="95">
        <f>IFERROR(TBLData3[[#This Row],[7 Day avg Load]]/TBLData3[[#This Row],[7 Day SD]],"")</f>
        <v>0.50041139102813714</v>
      </c>
      <c r="V291" s="95">
        <f>IFERROR(TBLData3[[#This Row],[7 Day Rolling Average]]*TBLData3[[#This Row],[Monotony]],"")</f>
        <v>105.80126553166328</v>
      </c>
    </row>
    <row r="292" spans="1:22" x14ac:dyDescent="0.25">
      <c r="A292" s="58" t="str">
        <f t="shared" si="17"/>
        <v>Week 2</v>
      </c>
      <c r="B292" s="63">
        <v>43023</v>
      </c>
      <c r="C292" s="63" t="str">
        <f t="shared" si="18"/>
        <v>Sun</v>
      </c>
      <c r="D292" s="73" t="s">
        <v>193</v>
      </c>
      <c r="E292" s="61">
        <f>tblTL[[#This Row],[Total]]</f>
        <v>0</v>
      </c>
      <c r="F292" s="71">
        <f>AVERAGEIFS(TBLData3[Total Load],TBLData3[[Athlete ]],TBLData3[[#This Row],[Athlete ]],TBLData3[Date],"&lt;="&amp;TBLData3[[#This Row],[Date]],TBLData3[Date],"&gt;"&amp;TBLData3[[#This Row],[Date]]-7)</f>
        <v>205.71428571428572</v>
      </c>
      <c r="G292" s="72">
        <f>AVERAGEIFS(TBLData3[Total Load],TBLData3[[Athlete ]],TBLData3[[#This Row],[Athlete ]],TBLData3[Date],"&lt;="&amp;TBLData3[[#This Row],[Date]],TBLData3[Date],"&gt;"&amp;TBLData3[[#This Row],[Date]]-28)</f>
        <v>164.64285714285714</v>
      </c>
      <c r="H292" s="30">
        <f>SUMIFS(TBLData3[Total Load],TBLData3[[Athlete ]],TBLData3[[#This Row],[Athlete ]],TBLData3[Date],"&lt;="&amp;TBLData3[[#This Row],[Date]],TBLData3[Date],"&gt;"&amp;TBLData3[[#This Row],[Date]]-7)</f>
        <v>1440</v>
      </c>
      <c r="I292" s="31">
        <f>IFERROR(SUMIFS(TBLData3[Total Load],TBLData3[[Athlete ]],TBLData3[[#This Row],[Athlete ]],TBLData3[Date],"&lt;="&amp;TBLData3[[#This Row],[Date]]-7,TBLData3[Date],"&gt;"&amp;TBLData3[[#This Row],[Date]]-14),"")</f>
        <v>865</v>
      </c>
      <c r="J292" s="31">
        <f>IFERROR(SUMIFS(TBLData3[Total Load],TBLData3[[Athlete ]],TBLData3[[#This Row],[Athlete ]],TBLData3[Date],"&lt;="&amp;TBLData3[[#This Row],[Date]]-14,TBLData3[Date],"&gt;"&amp;TBLData3[[#This Row],[Date]]-21),"")</f>
        <v>0</v>
      </c>
      <c r="K292" s="31">
        <f>IFERROR(SUMIFS(TBLData3[Total Load],TBLData3[[Athlete ]],TBLData3[[#This Row],[Athlete ]],TBLData3[Date],"&lt;="&amp;TBLData3[[#This Row],[Date]]-21,TBLData3[Date],"&gt;"&amp;TBLData3[[#This Row],[Date]]-28),"")</f>
        <v>0</v>
      </c>
      <c r="L292" s="31">
        <f>IFERROR(SUMIFS(TBLData3[Total Load],TBLData3[[Athlete ]],TBLData3[[#This Row],[Athlete ]],TBLData3[Date],"&lt;="&amp;TBLData3[[#This Row],[Date]]-28,TBLData3[Date],"&gt;"&amp;TBLData3[[#This Row],[Date]]-35),"")</f>
        <v>0</v>
      </c>
      <c r="M292" s="31">
        <f>IFERROR(AVERAGE(TBLData3[[#This Row],[Week -1 TL]:[Week -4 TL]]),"")</f>
        <v>216.25</v>
      </c>
      <c r="N292" s="93">
        <f>IFERROR(TBLData3[[#This Row],[7 Day Rolling Average]]/TBLData3[[#This Row],[28 Day Rolling Average]],"")</f>
        <v>1.2494577006507592</v>
      </c>
      <c r="O292" s="94">
        <f>IFERROR(TBLData3[[#This Row],[Week 0 TL]]/TBLData3[[#This Row],[Week -1 TL]],"")</f>
        <v>1.6647398843930636</v>
      </c>
      <c r="P292" s="26">
        <f t="shared" si="19"/>
        <v>129.24983002245426</v>
      </c>
      <c r="Q292" s="27">
        <f t="shared" si="20"/>
        <v>102.64063177067018</v>
      </c>
      <c r="R292" s="94">
        <f>IFERROR(TBLData3[[#This Row],[7 Day EWMA]]/TBLData3[[#This Row],[28 Day EWMA]],"")</f>
        <v>1.2592462438387653</v>
      </c>
      <c r="S292" s="94">
        <f>AVERAGEIFS(TBLData3[Total Load],TBLData3[[Athlete ]],TBLData3[[#This Row],[Athlete ]],TBLData3[Date],"&lt;="&amp;TBLData3[[#This Row],[Date]],TBLData3[Date],"&gt;"&amp;TBLData3[[#This Row],[Date]]-7)</f>
        <v>205.71428571428572</v>
      </c>
      <c r="T292" s="94">
        <f t="array" ref="T292">IFERROR(_xlfn.STDEV.S(IF(TBLData3[[Athlete ]]=TBLData3[[#This Row],[Athlete ]],IF(TBLData3[Date]&lt;=TBLData3[[#This Row],[Date]],IF(TBLData3[Date]&gt;TBLData3[[#This Row],[Date]]-7,TBLData3[Total Load])))),"")</f>
        <v>265.76036466819397</v>
      </c>
      <c r="U292" s="95">
        <f>IFERROR(TBLData3[[#This Row],[7 Day avg Load]]/TBLData3[[#This Row],[7 Day SD]],"")</f>
        <v>0.77405931456755517</v>
      </c>
      <c r="V292" s="95">
        <f>IFERROR(TBLData3[[#This Row],[7 Day Rolling Average]]*TBLData3[[#This Row],[Monotony]],"")</f>
        <v>159.23505899675422</v>
      </c>
    </row>
    <row r="293" spans="1:22" x14ac:dyDescent="0.25">
      <c r="A293" s="58" t="str">
        <f t="shared" si="17"/>
        <v>Week 2</v>
      </c>
      <c r="B293" s="63">
        <v>43023</v>
      </c>
      <c r="C293" s="63" t="str">
        <f t="shared" si="18"/>
        <v>Sun</v>
      </c>
      <c r="D293" s="73" t="s">
        <v>194</v>
      </c>
      <c r="E293" s="61">
        <f>tblTL[[#This Row],[Total]]</f>
        <v>0</v>
      </c>
      <c r="F293" s="71">
        <f>AVERAGEIFS(TBLData3[Total Load],TBLData3[[Athlete ]],TBLData3[[#This Row],[Athlete ]],TBLData3[Date],"&lt;="&amp;TBLData3[[#This Row],[Date]],TBLData3[Date],"&gt;"&amp;TBLData3[[#This Row],[Date]]-7)</f>
        <v>234.28571428571428</v>
      </c>
      <c r="G293" s="72">
        <f>AVERAGEIFS(TBLData3[Total Load],TBLData3[[Athlete ]],TBLData3[[#This Row],[Athlete ]],TBLData3[Date],"&lt;="&amp;TBLData3[[#This Row],[Date]],TBLData3[Date],"&gt;"&amp;TBLData3[[#This Row],[Date]]-28)</f>
        <v>233.21428571428572</v>
      </c>
      <c r="H293" s="30">
        <f>SUMIFS(TBLData3[Total Load],TBLData3[[Athlete ]],TBLData3[[#This Row],[Athlete ]],TBLData3[Date],"&lt;="&amp;TBLData3[[#This Row],[Date]],TBLData3[Date],"&gt;"&amp;TBLData3[[#This Row],[Date]]-7)</f>
        <v>1640</v>
      </c>
      <c r="I293" s="31">
        <f>IFERROR(SUMIFS(TBLData3[Total Load],TBLData3[[Athlete ]],TBLData3[[#This Row],[Athlete ]],TBLData3[Date],"&lt;="&amp;TBLData3[[#This Row],[Date]]-7,TBLData3[Date],"&gt;"&amp;TBLData3[[#This Row],[Date]]-14),"")</f>
        <v>1625</v>
      </c>
      <c r="J293" s="31">
        <f>IFERROR(SUMIFS(TBLData3[Total Load],TBLData3[[Athlete ]],TBLData3[[#This Row],[Athlete ]],TBLData3[Date],"&lt;="&amp;TBLData3[[#This Row],[Date]]-14,TBLData3[Date],"&gt;"&amp;TBLData3[[#This Row],[Date]]-21),"")</f>
        <v>0</v>
      </c>
      <c r="K293" s="31">
        <f>IFERROR(SUMIFS(TBLData3[Total Load],TBLData3[[Athlete ]],TBLData3[[#This Row],[Athlete ]],TBLData3[Date],"&lt;="&amp;TBLData3[[#This Row],[Date]]-21,TBLData3[Date],"&gt;"&amp;TBLData3[[#This Row],[Date]]-28),"")</f>
        <v>0</v>
      </c>
      <c r="L293" s="31">
        <f>IFERROR(SUMIFS(TBLData3[Total Load],TBLData3[[Athlete ]],TBLData3[[#This Row],[Athlete ]],TBLData3[Date],"&lt;="&amp;TBLData3[[#This Row],[Date]]-28,TBLData3[Date],"&gt;"&amp;TBLData3[[#This Row],[Date]]-35),"")</f>
        <v>0</v>
      </c>
      <c r="M293" s="31">
        <f>IFERROR(AVERAGE(TBLData3[[#This Row],[Week -1 TL]:[Week -4 TL]]),"")</f>
        <v>406.25</v>
      </c>
      <c r="N293" s="93">
        <f>IFERROR(TBLData3[[#This Row],[7 Day Rolling Average]]/TBLData3[[#This Row],[28 Day Rolling Average]],"")</f>
        <v>1.004594180704441</v>
      </c>
      <c r="O293" s="94">
        <f>IFERROR(TBLData3[[#This Row],[Week 0 TL]]/TBLData3[[#This Row],[Week -1 TL]],"")</f>
        <v>1.0092307692307692</v>
      </c>
      <c r="P293" s="26">
        <f t="shared" si="19"/>
        <v>176.42261780798435</v>
      </c>
      <c r="Q293" s="27">
        <f t="shared" si="20"/>
        <v>141.19266849450915</v>
      </c>
      <c r="R293" s="94">
        <f>IFERROR(TBLData3[[#This Row],[7 Day EWMA]]/TBLData3[[#This Row],[28 Day EWMA]],"")</f>
        <v>1.249516845946185</v>
      </c>
      <c r="S293" s="94">
        <f>AVERAGEIFS(TBLData3[Total Load],TBLData3[[Athlete ]],TBLData3[[#This Row],[Athlete ]],TBLData3[Date],"&lt;="&amp;TBLData3[[#This Row],[Date]],TBLData3[Date],"&gt;"&amp;TBLData3[[#This Row],[Date]]-7)</f>
        <v>234.28571428571428</v>
      </c>
      <c r="T293" s="94">
        <f t="array" ref="T293">IFERROR(_xlfn.STDEV.S(IF(TBLData3[[Athlete ]]=TBLData3[[#This Row],[Athlete ]],IF(TBLData3[Date]&lt;=TBLData3[[#This Row],[Date]],IF(TBLData3[Date]&gt;TBLData3[[#This Row],[Date]]-7,TBLData3[Total Load])))),"")</f>
        <v>419.79586876072455</v>
      </c>
      <c r="U293" s="95">
        <f>IFERROR(TBLData3[[#This Row],[7 Day avg Load]]/TBLData3[[#This Row],[7 Day SD]],"")</f>
        <v>0.55809437805414075</v>
      </c>
      <c r="V293" s="95">
        <f>IFERROR(TBLData3[[#This Row],[7 Day Rolling Average]]*TBLData3[[#This Row],[Monotony]],"")</f>
        <v>130.75354000125583</v>
      </c>
    </row>
    <row r="294" spans="1:22" x14ac:dyDescent="0.25">
      <c r="A294" s="58" t="str">
        <f t="shared" si="17"/>
        <v>Week 2</v>
      </c>
      <c r="B294" s="63">
        <v>43023</v>
      </c>
      <c r="C294" s="63" t="str">
        <f t="shared" si="18"/>
        <v>Sun</v>
      </c>
      <c r="D294" s="73" t="s">
        <v>213</v>
      </c>
      <c r="E294" s="61">
        <f>tblTL[[#This Row],[Total]]</f>
        <v>0</v>
      </c>
      <c r="F294" s="71">
        <f>AVERAGEIFS(TBLData3[Total Load],TBLData3[[Athlete ]],TBLData3[[#This Row],[Athlete ]],TBLData3[Date],"&lt;="&amp;TBLData3[[#This Row],[Date]],TBLData3[Date],"&gt;"&amp;TBLData3[[#This Row],[Date]]-7)</f>
        <v>96.428571428571431</v>
      </c>
      <c r="G294" s="72">
        <f>AVERAGEIFS(TBLData3[Total Load],TBLData3[[Athlete ]],TBLData3[[#This Row],[Athlete ]],TBLData3[Date],"&lt;="&amp;TBLData3[[#This Row],[Date]],TBLData3[Date],"&gt;"&amp;TBLData3[[#This Row],[Date]]-28)</f>
        <v>48.214285714285715</v>
      </c>
      <c r="H294" s="30">
        <f>SUMIFS(TBLData3[Total Load],TBLData3[[Athlete ]],TBLData3[[#This Row],[Athlete ]],TBLData3[Date],"&lt;="&amp;TBLData3[[#This Row],[Date]],TBLData3[Date],"&gt;"&amp;TBLData3[[#This Row],[Date]]-7)</f>
        <v>675</v>
      </c>
      <c r="I294" s="31">
        <f>IFERROR(SUMIFS(TBLData3[Total Load],TBLData3[[Athlete ]],TBLData3[[#This Row],[Athlete ]],TBLData3[Date],"&lt;="&amp;TBLData3[[#This Row],[Date]]-7,TBLData3[Date],"&gt;"&amp;TBLData3[[#This Row],[Date]]-14),"")</f>
        <v>0</v>
      </c>
      <c r="J294" s="31">
        <f>IFERROR(SUMIFS(TBLData3[Total Load],TBLData3[[Athlete ]],TBLData3[[#This Row],[Athlete ]],TBLData3[Date],"&lt;="&amp;TBLData3[[#This Row],[Date]]-14,TBLData3[Date],"&gt;"&amp;TBLData3[[#This Row],[Date]]-21),"")</f>
        <v>0</v>
      </c>
      <c r="K294" s="31">
        <f>IFERROR(SUMIFS(TBLData3[Total Load],TBLData3[[Athlete ]],TBLData3[[#This Row],[Athlete ]],TBLData3[Date],"&lt;="&amp;TBLData3[[#This Row],[Date]]-21,TBLData3[Date],"&gt;"&amp;TBLData3[[#This Row],[Date]]-28),"")</f>
        <v>0</v>
      </c>
      <c r="L294" s="31">
        <f>IFERROR(SUMIFS(TBLData3[Total Load],TBLData3[[Athlete ]],TBLData3[[#This Row],[Athlete ]],TBLData3[Date],"&lt;="&amp;TBLData3[[#This Row],[Date]]-28,TBLData3[Date],"&gt;"&amp;TBLData3[[#This Row],[Date]]-35),"")</f>
        <v>0</v>
      </c>
      <c r="M294" s="31">
        <f>IFERROR(AVERAGE(TBLData3[[#This Row],[Week -1 TL]:[Week -4 TL]]),"")</f>
        <v>0</v>
      </c>
      <c r="N294" s="93">
        <f>IFERROR(TBLData3[[#This Row],[7 Day Rolling Average]]/TBLData3[[#This Row],[28 Day Rolling Average]],"")</f>
        <v>2</v>
      </c>
      <c r="O294" s="94" t="str">
        <f>IFERROR(TBLData3[[#This Row],[Week 0 TL]]/TBLData3[[#This Row],[Week -1 TL]],"")</f>
        <v/>
      </c>
      <c r="P294" s="26">
        <f t="shared" si="19"/>
        <v>53.3935546875</v>
      </c>
      <c r="Q294" s="27">
        <f t="shared" si="20"/>
        <v>34.97831106389993</v>
      </c>
      <c r="R294" s="94">
        <f>IFERROR(TBLData3[[#This Row],[7 Day EWMA]]/TBLData3[[#This Row],[28 Day EWMA]],"")</f>
        <v>1.5264760665533075</v>
      </c>
      <c r="S294" s="94">
        <f>AVERAGEIFS(TBLData3[Total Load],TBLData3[[Athlete ]],TBLData3[[#This Row],[Athlete ]],TBLData3[Date],"&lt;="&amp;TBLData3[[#This Row],[Date]],TBLData3[Date],"&gt;"&amp;TBLData3[[#This Row],[Date]]-7)</f>
        <v>96.428571428571431</v>
      </c>
      <c r="T294" s="94">
        <f t="array" ref="T294">IFERROR(_xlfn.STDEV.S(IF(TBLData3[[Athlete ]]=TBLData3[[#This Row],[Athlete ]],IF(TBLData3[Date]&lt;=TBLData3[[#This Row],[Date]],IF(TBLData3[Date]&gt;TBLData3[[#This Row],[Date]]-7,TBLData3[Total Load])))),"")</f>
        <v>255.12601928122837</v>
      </c>
      <c r="U294" s="95">
        <f>IFERROR(TBLData3[[#This Row],[7 Day avg Load]]/TBLData3[[#This Row],[7 Day SD]],"")</f>
        <v>0.37796447300922725</v>
      </c>
      <c r="V294" s="95">
        <f>IFERROR(TBLData3[[#This Row],[7 Day Rolling Average]]*TBLData3[[#This Row],[Monotony]],"")</f>
        <v>36.446574183032631</v>
      </c>
    </row>
    <row r="295" spans="1:22" x14ac:dyDescent="0.25">
      <c r="A295" s="58" t="str">
        <f t="shared" si="17"/>
        <v>Week 2</v>
      </c>
      <c r="B295" s="63">
        <v>43023</v>
      </c>
      <c r="C295" s="63" t="str">
        <f t="shared" si="18"/>
        <v>Sun</v>
      </c>
      <c r="D295" s="73" t="s">
        <v>214</v>
      </c>
      <c r="E295" s="61">
        <f>tblTL[[#This Row],[Total]]</f>
        <v>0</v>
      </c>
      <c r="F295" s="71">
        <f>AVERAGEIFS(TBLData3[Total Load],TBLData3[[Athlete ]],TBLData3[[#This Row],[Athlete ]],TBLData3[Date],"&lt;="&amp;TBLData3[[#This Row],[Date]],TBLData3[Date],"&gt;"&amp;TBLData3[[#This Row],[Date]]-7)</f>
        <v>245.71428571428572</v>
      </c>
      <c r="G295" s="72">
        <f>AVERAGEIFS(TBLData3[Total Load],TBLData3[[Athlete ]],TBLData3[[#This Row],[Athlete ]],TBLData3[Date],"&lt;="&amp;TBLData3[[#This Row],[Date]],TBLData3[Date],"&gt;"&amp;TBLData3[[#This Row],[Date]]-28)</f>
        <v>198.57142857142858</v>
      </c>
      <c r="H295" s="30">
        <f>SUMIFS(TBLData3[Total Load],TBLData3[[Athlete ]],TBLData3[[#This Row],[Athlete ]],TBLData3[Date],"&lt;="&amp;TBLData3[[#This Row],[Date]],TBLData3[Date],"&gt;"&amp;TBLData3[[#This Row],[Date]]-7)</f>
        <v>1720</v>
      </c>
      <c r="I295" s="31">
        <f>IFERROR(SUMIFS(TBLData3[Total Load],TBLData3[[Athlete ]],TBLData3[[#This Row],[Athlete ]],TBLData3[Date],"&lt;="&amp;TBLData3[[#This Row],[Date]]-7,TBLData3[Date],"&gt;"&amp;TBLData3[[#This Row],[Date]]-14),"")</f>
        <v>1060</v>
      </c>
      <c r="J295" s="31">
        <f>IFERROR(SUMIFS(TBLData3[Total Load],TBLData3[[Athlete ]],TBLData3[[#This Row],[Athlete ]],TBLData3[Date],"&lt;="&amp;TBLData3[[#This Row],[Date]]-14,TBLData3[Date],"&gt;"&amp;TBLData3[[#This Row],[Date]]-21),"")</f>
        <v>0</v>
      </c>
      <c r="K295" s="31">
        <f>IFERROR(SUMIFS(TBLData3[Total Load],TBLData3[[Athlete ]],TBLData3[[#This Row],[Athlete ]],TBLData3[Date],"&lt;="&amp;TBLData3[[#This Row],[Date]]-21,TBLData3[Date],"&gt;"&amp;TBLData3[[#This Row],[Date]]-28),"")</f>
        <v>0</v>
      </c>
      <c r="L295" s="31">
        <f>IFERROR(SUMIFS(TBLData3[Total Load],TBLData3[[Athlete ]],TBLData3[[#This Row],[Athlete ]],TBLData3[Date],"&lt;="&amp;TBLData3[[#This Row],[Date]]-28,TBLData3[Date],"&gt;"&amp;TBLData3[[#This Row],[Date]]-35),"")</f>
        <v>0</v>
      </c>
      <c r="M295" s="31">
        <f>IFERROR(AVERAGE(TBLData3[[#This Row],[Week -1 TL]:[Week -4 TL]]),"")</f>
        <v>265</v>
      </c>
      <c r="N295" s="93">
        <f>IFERROR(TBLData3[[#This Row],[7 Day Rolling Average]]/TBLData3[[#This Row],[28 Day Rolling Average]],"")</f>
        <v>1.2374100719424459</v>
      </c>
      <c r="O295" s="94">
        <f>IFERROR(TBLData3[[#This Row],[Week 0 TL]]/TBLData3[[#This Row],[Week -1 TL]],"")</f>
        <v>1.6226415094339623</v>
      </c>
      <c r="P295" s="26">
        <f t="shared" si="19"/>
        <v>180.50901889801025</v>
      </c>
      <c r="Q295" s="27">
        <f t="shared" si="20"/>
        <v>129.20534448388574</v>
      </c>
      <c r="R295" s="94">
        <f>IFERROR(TBLData3[[#This Row],[7 Day EWMA]]/TBLData3[[#This Row],[28 Day EWMA]],"")</f>
        <v>1.3970708380451167</v>
      </c>
      <c r="S295" s="94">
        <f>AVERAGEIFS(TBLData3[Total Load],TBLData3[[Athlete ]],TBLData3[[#This Row],[Athlete ]],TBLData3[Date],"&lt;="&amp;TBLData3[[#This Row],[Date]],TBLData3[Date],"&gt;"&amp;TBLData3[[#This Row],[Date]]-7)</f>
        <v>245.71428571428572</v>
      </c>
      <c r="T295" s="94">
        <f t="array" ref="T295">IFERROR(_xlfn.STDEV.S(IF(TBLData3[[Athlete ]]=TBLData3[[#This Row],[Athlete ]],IF(TBLData3[Date]&lt;=TBLData3[[#This Row],[Date]],IF(TBLData3[Date]&gt;TBLData3[[#This Row],[Date]]-7,TBLData3[Total Load])))),"")</f>
        <v>445.67765417235296</v>
      </c>
      <c r="U295" s="95">
        <f>IFERROR(TBLData3[[#This Row],[7 Day avg Load]]/TBLData3[[#This Row],[7 Day SD]],"")</f>
        <v>0.55132736275636296</v>
      </c>
      <c r="V295" s="95">
        <f>IFERROR(TBLData3[[#This Row],[7 Day Rolling Average]]*TBLData3[[#This Row],[Monotony]],"")</f>
        <v>135.46900913442062</v>
      </c>
    </row>
    <row r="296" spans="1:22" x14ac:dyDescent="0.25">
      <c r="A296" s="58" t="str">
        <f t="shared" si="17"/>
        <v>Week 2</v>
      </c>
      <c r="B296" s="63">
        <v>43023</v>
      </c>
      <c r="C296" s="63" t="str">
        <f t="shared" si="18"/>
        <v>Sun</v>
      </c>
      <c r="D296" s="73" t="s">
        <v>195</v>
      </c>
      <c r="E296" s="61">
        <f>tblTL[[#This Row],[Total]]</f>
        <v>0</v>
      </c>
      <c r="F296" s="71">
        <f>AVERAGEIFS(TBLData3[Total Load],TBLData3[[Athlete ]],TBLData3[[#This Row],[Athlete ]],TBLData3[Date],"&lt;="&amp;TBLData3[[#This Row],[Date]],TBLData3[Date],"&gt;"&amp;TBLData3[[#This Row],[Date]]-7)</f>
        <v>0</v>
      </c>
      <c r="G296" s="72">
        <f>AVERAGEIFS(TBLData3[Total Load],TBLData3[[Athlete ]],TBLData3[[#This Row],[Athlete ]],TBLData3[Date],"&lt;="&amp;TBLData3[[#This Row],[Date]],TBLData3[Date],"&gt;"&amp;TBLData3[[#This Row],[Date]]-28)</f>
        <v>0</v>
      </c>
      <c r="H296" s="30">
        <f>SUMIFS(TBLData3[Total Load],TBLData3[[Athlete ]],TBLData3[[#This Row],[Athlete ]],TBLData3[Date],"&lt;="&amp;TBLData3[[#This Row],[Date]],TBLData3[Date],"&gt;"&amp;TBLData3[[#This Row],[Date]]-7)</f>
        <v>0</v>
      </c>
      <c r="I296" s="31">
        <f>IFERROR(SUMIFS(TBLData3[Total Load],TBLData3[[Athlete ]],TBLData3[[#This Row],[Athlete ]],TBLData3[Date],"&lt;="&amp;TBLData3[[#This Row],[Date]]-7,TBLData3[Date],"&gt;"&amp;TBLData3[[#This Row],[Date]]-14),"")</f>
        <v>0</v>
      </c>
      <c r="J296" s="31">
        <f>IFERROR(SUMIFS(TBLData3[Total Load],TBLData3[[Athlete ]],TBLData3[[#This Row],[Athlete ]],TBLData3[Date],"&lt;="&amp;TBLData3[[#This Row],[Date]]-14,TBLData3[Date],"&gt;"&amp;TBLData3[[#This Row],[Date]]-21),"")</f>
        <v>0</v>
      </c>
      <c r="K296" s="31">
        <f>IFERROR(SUMIFS(TBLData3[Total Load],TBLData3[[Athlete ]],TBLData3[[#This Row],[Athlete ]],TBLData3[Date],"&lt;="&amp;TBLData3[[#This Row],[Date]]-21,TBLData3[Date],"&gt;"&amp;TBLData3[[#This Row],[Date]]-28),"")</f>
        <v>0</v>
      </c>
      <c r="L296" s="31">
        <f>IFERROR(SUMIFS(TBLData3[Total Load],TBLData3[[Athlete ]],TBLData3[[#This Row],[Athlete ]],TBLData3[Date],"&lt;="&amp;TBLData3[[#This Row],[Date]]-28,TBLData3[Date],"&gt;"&amp;TBLData3[[#This Row],[Date]]-35),"")</f>
        <v>0</v>
      </c>
      <c r="M296" s="31">
        <f>IFERROR(AVERAGE(TBLData3[[#This Row],[Week -1 TL]:[Week -4 TL]]),"")</f>
        <v>0</v>
      </c>
      <c r="N296" s="93" t="str">
        <f>IFERROR(TBLData3[[#This Row],[7 Day Rolling Average]]/TBLData3[[#This Row],[28 Day Rolling Average]],"")</f>
        <v/>
      </c>
      <c r="O296" s="94" t="str">
        <f>IFERROR(TBLData3[[#This Row],[Week 0 TL]]/TBLData3[[#This Row],[Week -1 TL]],"")</f>
        <v/>
      </c>
      <c r="P296" s="26">
        <f t="shared" si="19"/>
        <v>0</v>
      </c>
      <c r="Q296" s="27">
        <f t="shared" si="20"/>
        <v>0</v>
      </c>
      <c r="R296" s="94" t="str">
        <f>IFERROR(TBLData3[[#This Row],[7 Day EWMA]]/TBLData3[[#This Row],[28 Day EWMA]],"")</f>
        <v/>
      </c>
      <c r="S296" s="94">
        <f>AVERAGEIFS(TBLData3[Total Load],TBLData3[[Athlete ]],TBLData3[[#This Row],[Athlete ]],TBLData3[Date],"&lt;="&amp;TBLData3[[#This Row],[Date]],TBLData3[Date],"&gt;"&amp;TBLData3[[#This Row],[Date]]-7)</f>
        <v>0</v>
      </c>
      <c r="T296" s="94">
        <f t="array" ref="T296">IFERROR(_xlfn.STDEV.S(IF(TBLData3[[Athlete ]]=TBLData3[[#This Row],[Athlete ]],IF(TBLData3[Date]&lt;=TBLData3[[#This Row],[Date]],IF(TBLData3[Date]&gt;TBLData3[[#This Row],[Date]]-7,TBLData3[Total Load])))),"")</f>
        <v>0</v>
      </c>
      <c r="U296" s="95" t="str">
        <f>IFERROR(TBLData3[[#This Row],[7 Day avg Load]]/TBLData3[[#This Row],[7 Day SD]],"")</f>
        <v/>
      </c>
      <c r="V296" s="95" t="str">
        <f>IFERROR(TBLData3[[#This Row],[7 Day Rolling Average]]*TBLData3[[#This Row],[Monotony]],"")</f>
        <v/>
      </c>
    </row>
    <row r="297" spans="1:22" x14ac:dyDescent="0.25">
      <c r="A297" s="58" t="str">
        <f t="shared" si="17"/>
        <v>Week 2</v>
      </c>
      <c r="B297" s="63">
        <v>43023</v>
      </c>
      <c r="C297" s="63" t="str">
        <f t="shared" si="18"/>
        <v>Sun</v>
      </c>
      <c r="D297" s="68" t="s">
        <v>196</v>
      </c>
      <c r="E297" s="61">
        <f>tblTL[[#This Row],[Total]]</f>
        <v>0</v>
      </c>
      <c r="F297" s="71">
        <f>AVERAGEIFS(TBLData3[Total Load],TBLData3[[Athlete ]],TBLData3[[#This Row],[Athlete ]],TBLData3[Date],"&lt;="&amp;TBLData3[[#This Row],[Date]],TBLData3[Date],"&gt;"&amp;TBLData3[[#This Row],[Date]]-7)</f>
        <v>220</v>
      </c>
      <c r="G297" s="72">
        <f>AVERAGEIFS(TBLData3[Total Load],TBLData3[[Athlete ]],TBLData3[[#This Row],[Athlete ]],TBLData3[Date],"&lt;="&amp;TBLData3[[#This Row],[Date]],TBLData3[Date],"&gt;"&amp;TBLData3[[#This Row],[Date]]-28)</f>
        <v>222.85714285714286</v>
      </c>
      <c r="H297" s="30">
        <f>SUMIFS(TBLData3[Total Load],TBLData3[[Athlete ]],TBLData3[[#This Row],[Athlete ]],TBLData3[Date],"&lt;="&amp;TBLData3[[#This Row],[Date]],TBLData3[Date],"&gt;"&amp;TBLData3[[#This Row],[Date]]-7)</f>
        <v>1540</v>
      </c>
      <c r="I297" s="31">
        <f>IFERROR(SUMIFS(TBLData3[Total Load],TBLData3[[Athlete ]],TBLData3[[#This Row],[Athlete ]],TBLData3[Date],"&lt;="&amp;TBLData3[[#This Row],[Date]]-7,TBLData3[Date],"&gt;"&amp;TBLData3[[#This Row],[Date]]-14),"")</f>
        <v>1580</v>
      </c>
      <c r="J297" s="31">
        <f>IFERROR(SUMIFS(TBLData3[Total Load],TBLData3[[Athlete ]],TBLData3[[#This Row],[Athlete ]],TBLData3[Date],"&lt;="&amp;TBLData3[[#This Row],[Date]]-14,TBLData3[Date],"&gt;"&amp;TBLData3[[#This Row],[Date]]-21),"")</f>
        <v>0</v>
      </c>
      <c r="K297" s="31">
        <f>IFERROR(SUMIFS(TBLData3[Total Load],TBLData3[[Athlete ]],TBLData3[[#This Row],[Athlete ]],TBLData3[Date],"&lt;="&amp;TBLData3[[#This Row],[Date]]-21,TBLData3[Date],"&gt;"&amp;TBLData3[[#This Row],[Date]]-28),"")</f>
        <v>0</v>
      </c>
      <c r="L297" s="31">
        <f>IFERROR(SUMIFS(TBLData3[Total Load],TBLData3[[Athlete ]],TBLData3[[#This Row],[Athlete ]],TBLData3[Date],"&lt;="&amp;TBLData3[[#This Row],[Date]]-28,TBLData3[Date],"&gt;"&amp;TBLData3[[#This Row],[Date]]-35),"")</f>
        <v>0</v>
      </c>
      <c r="M297" s="31">
        <f>IFERROR(AVERAGE(TBLData3[[#This Row],[Week -1 TL]:[Week -4 TL]]),"")</f>
        <v>395</v>
      </c>
      <c r="N297" s="93">
        <f>IFERROR(TBLData3[[#This Row],[7 Day Rolling Average]]/TBLData3[[#This Row],[28 Day Rolling Average]],"")</f>
        <v>0.98717948717948711</v>
      </c>
      <c r="O297" s="94">
        <f>IFERROR(TBLData3[[#This Row],[Week 0 TL]]/TBLData3[[#This Row],[Week -1 TL]],"")</f>
        <v>0.97468354430379744</v>
      </c>
      <c r="P297" s="26">
        <f t="shared" si="19"/>
        <v>159.31444466114044</v>
      </c>
      <c r="Q297" s="27">
        <f t="shared" si="20"/>
        <v>133.14541235621218</v>
      </c>
      <c r="R297" s="94">
        <f>IFERROR(TBLData3[[#This Row],[7 Day EWMA]]/TBLData3[[#This Row],[28 Day EWMA]],"")</f>
        <v>1.1965447539034739</v>
      </c>
      <c r="S297" s="94">
        <f>AVERAGEIFS(TBLData3[Total Load],TBLData3[[Athlete ]],TBLData3[[#This Row],[Athlete ]],TBLData3[Date],"&lt;="&amp;TBLData3[[#This Row],[Date]],TBLData3[Date],"&gt;"&amp;TBLData3[[#This Row],[Date]]-7)</f>
        <v>220</v>
      </c>
      <c r="T297" s="94">
        <f t="array" ref="T297">IFERROR(_xlfn.STDEV.S(IF(TBLData3[[Athlete ]]=TBLData3[[#This Row],[Athlete ]],IF(TBLData3[Date]&lt;=TBLData3[[#This Row],[Date]],IF(TBLData3[Date]&gt;TBLData3[[#This Row],[Date]]-7,TBLData3[Total Load])))),"")</f>
        <v>411.33927602406266</v>
      </c>
      <c r="U297" s="95">
        <f>IFERROR(TBLData3[[#This Row],[7 Day avg Load]]/TBLData3[[#This Row],[7 Day SD]],"")</f>
        <v>0.53483830215894668</v>
      </c>
      <c r="V297" s="95">
        <f>IFERROR(TBLData3[[#This Row],[7 Day Rolling Average]]*TBLData3[[#This Row],[Monotony]],"")</f>
        <v>117.66442647496827</v>
      </c>
    </row>
    <row r="298" spans="1:22" x14ac:dyDescent="0.25">
      <c r="A298" s="58" t="str">
        <f t="shared" si="17"/>
        <v>Week 2</v>
      </c>
      <c r="B298" s="63">
        <v>43023</v>
      </c>
      <c r="C298" s="63" t="str">
        <f t="shared" si="18"/>
        <v>Sun</v>
      </c>
      <c r="D298" s="73" t="s">
        <v>197</v>
      </c>
      <c r="E298" s="61">
        <f>tblTL[[#This Row],[Total]]</f>
        <v>0</v>
      </c>
      <c r="F298" s="71">
        <f>AVERAGEIFS(TBLData3[Total Load],TBLData3[[Athlete ]],TBLData3[[#This Row],[Athlete ]],TBLData3[Date],"&lt;="&amp;TBLData3[[#This Row],[Date]],TBLData3[Date],"&gt;"&amp;TBLData3[[#This Row],[Date]]-7)</f>
        <v>347.85714285714283</v>
      </c>
      <c r="G298" s="72">
        <f>AVERAGEIFS(TBLData3[Total Load],TBLData3[[Athlete ]],TBLData3[[#This Row],[Athlete ]],TBLData3[Date],"&lt;="&amp;TBLData3[[#This Row],[Date]],TBLData3[Date],"&gt;"&amp;TBLData3[[#This Row],[Date]]-28)</f>
        <v>280.71428571428572</v>
      </c>
      <c r="H298" s="30">
        <f>SUMIFS(TBLData3[Total Load],TBLData3[[Athlete ]],TBLData3[[#This Row],[Athlete ]],TBLData3[Date],"&lt;="&amp;TBLData3[[#This Row],[Date]],TBLData3[Date],"&gt;"&amp;TBLData3[[#This Row],[Date]]-7)</f>
        <v>2435</v>
      </c>
      <c r="I298" s="31">
        <f>IFERROR(SUMIFS(TBLData3[Total Load],TBLData3[[Athlete ]],TBLData3[[#This Row],[Athlete ]],TBLData3[Date],"&lt;="&amp;TBLData3[[#This Row],[Date]]-7,TBLData3[Date],"&gt;"&amp;TBLData3[[#This Row],[Date]]-14),"")</f>
        <v>1495</v>
      </c>
      <c r="J298" s="31">
        <f>IFERROR(SUMIFS(TBLData3[Total Load],TBLData3[[Athlete ]],TBLData3[[#This Row],[Athlete ]],TBLData3[Date],"&lt;="&amp;TBLData3[[#This Row],[Date]]-14,TBLData3[Date],"&gt;"&amp;TBLData3[[#This Row],[Date]]-21),"")</f>
        <v>0</v>
      </c>
      <c r="K298" s="31">
        <f>IFERROR(SUMIFS(TBLData3[Total Load],TBLData3[[Athlete ]],TBLData3[[#This Row],[Athlete ]],TBLData3[Date],"&lt;="&amp;TBLData3[[#This Row],[Date]]-21,TBLData3[Date],"&gt;"&amp;TBLData3[[#This Row],[Date]]-28),"")</f>
        <v>0</v>
      </c>
      <c r="L298" s="31">
        <f>IFERROR(SUMIFS(TBLData3[Total Load],TBLData3[[Athlete ]],TBLData3[[#This Row],[Athlete ]],TBLData3[Date],"&lt;="&amp;TBLData3[[#This Row],[Date]]-28,TBLData3[Date],"&gt;"&amp;TBLData3[[#This Row],[Date]]-35),"")</f>
        <v>0</v>
      </c>
      <c r="M298" s="31">
        <f>IFERROR(AVERAGE(TBLData3[[#This Row],[Week -1 TL]:[Week -4 TL]]),"")</f>
        <v>373.75</v>
      </c>
      <c r="N298" s="93">
        <f>IFERROR(TBLData3[[#This Row],[7 Day Rolling Average]]/TBLData3[[#This Row],[28 Day Rolling Average]],"")</f>
        <v>1.2391857506361321</v>
      </c>
      <c r="O298" s="94">
        <f>IFERROR(TBLData3[[#This Row],[Week 0 TL]]/TBLData3[[#This Row],[Week -1 TL]],"")</f>
        <v>1.6287625418060201</v>
      </c>
      <c r="P298" s="26">
        <f t="shared" si="19"/>
        <v>224.04059730470181</v>
      </c>
      <c r="Q298" s="27">
        <f t="shared" si="20"/>
        <v>176.01289413896458</v>
      </c>
      <c r="R298" s="94">
        <f>IFERROR(TBLData3[[#This Row],[7 Day EWMA]]/TBLData3[[#This Row],[28 Day EWMA]],"")</f>
        <v>1.2728646864235906</v>
      </c>
      <c r="S298" s="94">
        <f>AVERAGEIFS(TBLData3[Total Load],TBLData3[[Athlete ]],TBLData3[[#This Row],[Athlete ]],TBLData3[Date],"&lt;="&amp;TBLData3[[#This Row],[Date]],TBLData3[Date],"&gt;"&amp;TBLData3[[#This Row],[Date]]-7)</f>
        <v>347.85714285714283</v>
      </c>
      <c r="T298" s="94">
        <f t="array" ref="T298">IFERROR(_xlfn.STDEV.S(IF(TBLData3[[Athlete ]]=TBLData3[[#This Row],[Athlete ]],IF(TBLData3[Date]&lt;=TBLData3[[#This Row],[Date]],IF(TBLData3[Date]&gt;TBLData3[[#This Row],[Date]]-7,TBLData3[Total Load])))),"")</f>
        <v>448.81192370205906</v>
      </c>
      <c r="U298" s="95">
        <f>IFERROR(TBLData3[[#This Row],[7 Day avg Load]]/TBLData3[[#This Row],[7 Day SD]],"")</f>
        <v>0.77506216855340404</v>
      </c>
      <c r="V298" s="95">
        <f>IFERROR(TBLData3[[#This Row],[7 Day Rolling Average]]*TBLData3[[#This Row],[Monotony]],"")</f>
        <v>269.6109114896484</v>
      </c>
    </row>
    <row r="299" spans="1:22" x14ac:dyDescent="0.25">
      <c r="A299" s="58" t="str">
        <f t="shared" si="17"/>
        <v>Week 2</v>
      </c>
      <c r="B299" s="63">
        <v>43023</v>
      </c>
      <c r="C299" s="63" t="str">
        <f t="shared" si="18"/>
        <v>Sun</v>
      </c>
      <c r="D299" s="73" t="s">
        <v>198</v>
      </c>
      <c r="E299" s="61">
        <f>tblTL[[#This Row],[Total]]</f>
        <v>0</v>
      </c>
      <c r="F299" s="71">
        <f>AVERAGEIFS(TBLData3[Total Load],TBLData3[[Athlete ]],TBLData3[[#This Row],[Athlete ]],TBLData3[Date],"&lt;="&amp;TBLData3[[#This Row],[Date]],TBLData3[Date],"&gt;"&amp;TBLData3[[#This Row],[Date]]-7)</f>
        <v>137.14285714285714</v>
      </c>
      <c r="G299" s="72">
        <f>AVERAGEIFS(TBLData3[Total Load],TBLData3[[Athlete ]],TBLData3[[#This Row],[Athlete ]],TBLData3[Date],"&lt;="&amp;TBLData3[[#This Row],[Date]],TBLData3[Date],"&gt;"&amp;TBLData3[[#This Row],[Date]]-28)</f>
        <v>126.42857142857143</v>
      </c>
      <c r="H299" s="30">
        <f>SUMIFS(TBLData3[Total Load],TBLData3[[Athlete ]],TBLData3[[#This Row],[Athlete ]],TBLData3[Date],"&lt;="&amp;TBLData3[[#This Row],[Date]],TBLData3[Date],"&gt;"&amp;TBLData3[[#This Row],[Date]]-7)</f>
        <v>960</v>
      </c>
      <c r="I299" s="31">
        <f>IFERROR(SUMIFS(TBLData3[Total Load],TBLData3[[Athlete ]],TBLData3[[#This Row],[Athlete ]],TBLData3[Date],"&lt;="&amp;TBLData3[[#This Row],[Date]]-7,TBLData3[Date],"&gt;"&amp;TBLData3[[#This Row],[Date]]-14),"")</f>
        <v>810</v>
      </c>
      <c r="J299" s="31">
        <f>IFERROR(SUMIFS(TBLData3[Total Load],TBLData3[[Athlete ]],TBLData3[[#This Row],[Athlete ]],TBLData3[Date],"&lt;="&amp;TBLData3[[#This Row],[Date]]-14,TBLData3[Date],"&gt;"&amp;TBLData3[[#This Row],[Date]]-21),"")</f>
        <v>0</v>
      </c>
      <c r="K299" s="31">
        <f>IFERROR(SUMIFS(TBLData3[Total Load],TBLData3[[Athlete ]],TBLData3[[#This Row],[Athlete ]],TBLData3[Date],"&lt;="&amp;TBLData3[[#This Row],[Date]]-21,TBLData3[Date],"&gt;"&amp;TBLData3[[#This Row],[Date]]-28),"")</f>
        <v>0</v>
      </c>
      <c r="L299" s="31">
        <f>IFERROR(SUMIFS(TBLData3[Total Load],TBLData3[[Athlete ]],TBLData3[[#This Row],[Athlete ]],TBLData3[Date],"&lt;="&amp;TBLData3[[#This Row],[Date]]-28,TBLData3[Date],"&gt;"&amp;TBLData3[[#This Row],[Date]]-35),"")</f>
        <v>0</v>
      </c>
      <c r="M299" s="31">
        <f>IFERROR(AVERAGE(TBLData3[[#This Row],[Week -1 TL]:[Week -4 TL]]),"")</f>
        <v>202.5</v>
      </c>
      <c r="N299" s="93">
        <f>IFERROR(TBLData3[[#This Row],[7 Day Rolling Average]]/TBLData3[[#This Row],[28 Day Rolling Average]],"")</f>
        <v>1.0847457627118644</v>
      </c>
      <c r="O299" s="94">
        <f>IFERROR(TBLData3[[#This Row],[Week 0 TL]]/TBLData3[[#This Row],[Week -1 TL]],"")</f>
        <v>1.1851851851851851</v>
      </c>
      <c r="P299" s="26">
        <f t="shared" si="19"/>
        <v>77.81972274184227</v>
      </c>
      <c r="Q299" s="27">
        <f t="shared" si="20"/>
        <v>74.045895231691574</v>
      </c>
      <c r="R299" s="94">
        <f>IFERROR(TBLData3[[#This Row],[7 Day EWMA]]/TBLData3[[#This Row],[28 Day EWMA]],"")</f>
        <v>1.0509660596086021</v>
      </c>
      <c r="S299" s="94">
        <f>AVERAGEIFS(TBLData3[Total Load],TBLData3[[Athlete ]],TBLData3[[#This Row],[Athlete ]],TBLData3[Date],"&lt;="&amp;TBLData3[[#This Row],[Date]],TBLData3[Date],"&gt;"&amp;TBLData3[[#This Row],[Date]]-7)</f>
        <v>137.14285714285714</v>
      </c>
      <c r="T299" s="94">
        <f t="array" ref="T299">IFERROR(_xlfn.STDEV.S(IF(TBLData3[[Athlete ]]=TBLData3[[#This Row],[Athlete ]],IF(TBLData3[Date]&lt;=TBLData3[[#This Row],[Date]],IF(TBLData3[Date]&gt;TBLData3[[#This Row],[Date]]-7,TBLData3[Total Load])))),"")</f>
        <v>244.24811740757156</v>
      </c>
      <c r="U299" s="95">
        <f>IFERROR(TBLData3[[#This Row],[7 Day avg Load]]/TBLData3[[#This Row],[7 Day SD]],"")</f>
        <v>0.56148992507487705</v>
      </c>
      <c r="V299" s="95">
        <f>IFERROR(TBLData3[[#This Row],[7 Day Rolling Average]]*TBLData3[[#This Row],[Monotony]],"")</f>
        <v>77.004332581697426</v>
      </c>
    </row>
    <row r="300" spans="1:22" x14ac:dyDescent="0.25">
      <c r="A300" s="58" t="str">
        <f t="shared" si="17"/>
        <v>Week 2</v>
      </c>
      <c r="B300" s="63">
        <v>43023</v>
      </c>
      <c r="C300" s="63" t="str">
        <f t="shared" si="18"/>
        <v>Sun</v>
      </c>
      <c r="D300" s="73" t="s">
        <v>199</v>
      </c>
      <c r="E300" s="61">
        <f>tblTL[[#This Row],[Total]]</f>
        <v>0</v>
      </c>
      <c r="F300" s="71">
        <f>AVERAGEIFS(TBLData3[Total Load],TBLData3[[Athlete ]],TBLData3[[#This Row],[Athlete ]],TBLData3[Date],"&lt;="&amp;TBLData3[[#This Row],[Date]],TBLData3[Date],"&gt;"&amp;TBLData3[[#This Row],[Date]]-7)</f>
        <v>250.71428571428572</v>
      </c>
      <c r="G300" s="72">
        <f>AVERAGEIFS(TBLData3[Total Load],TBLData3[[Athlete ]],TBLData3[[#This Row],[Athlete ]],TBLData3[Date],"&lt;="&amp;TBLData3[[#This Row],[Date]],TBLData3[Date],"&gt;"&amp;TBLData3[[#This Row],[Date]]-28)</f>
        <v>157.85714285714286</v>
      </c>
      <c r="H300" s="30">
        <f>SUMIFS(TBLData3[Total Load],TBLData3[[Athlete ]],TBLData3[[#This Row],[Athlete ]],TBLData3[Date],"&lt;="&amp;TBLData3[[#This Row],[Date]],TBLData3[Date],"&gt;"&amp;TBLData3[[#This Row],[Date]]-7)</f>
        <v>1755</v>
      </c>
      <c r="I300" s="31">
        <f>IFERROR(SUMIFS(TBLData3[Total Load],TBLData3[[Athlete ]],TBLData3[[#This Row],[Athlete ]],TBLData3[Date],"&lt;="&amp;TBLData3[[#This Row],[Date]]-7,TBLData3[Date],"&gt;"&amp;TBLData3[[#This Row],[Date]]-14),"")</f>
        <v>455</v>
      </c>
      <c r="J300" s="31">
        <f>IFERROR(SUMIFS(TBLData3[Total Load],TBLData3[[Athlete ]],TBLData3[[#This Row],[Athlete ]],TBLData3[Date],"&lt;="&amp;TBLData3[[#This Row],[Date]]-14,TBLData3[Date],"&gt;"&amp;TBLData3[[#This Row],[Date]]-21),"")</f>
        <v>0</v>
      </c>
      <c r="K300" s="31">
        <f>IFERROR(SUMIFS(TBLData3[Total Load],TBLData3[[Athlete ]],TBLData3[[#This Row],[Athlete ]],TBLData3[Date],"&lt;="&amp;TBLData3[[#This Row],[Date]]-21,TBLData3[Date],"&gt;"&amp;TBLData3[[#This Row],[Date]]-28),"")</f>
        <v>0</v>
      </c>
      <c r="L300" s="31">
        <f>IFERROR(SUMIFS(TBLData3[Total Load],TBLData3[[Athlete ]],TBLData3[[#This Row],[Athlete ]],TBLData3[Date],"&lt;="&amp;TBLData3[[#This Row],[Date]]-28,TBLData3[Date],"&gt;"&amp;TBLData3[[#This Row],[Date]]-35),"")</f>
        <v>0</v>
      </c>
      <c r="M300" s="31">
        <f>IFERROR(AVERAGE(TBLData3[[#This Row],[Week -1 TL]:[Week -4 TL]]),"")</f>
        <v>113.75</v>
      </c>
      <c r="N300" s="93">
        <f>IFERROR(TBLData3[[#This Row],[7 Day Rolling Average]]/TBLData3[[#This Row],[28 Day Rolling Average]],"")</f>
        <v>1.588235294117647</v>
      </c>
      <c r="O300" s="94">
        <f>IFERROR(TBLData3[[#This Row],[Week 0 TL]]/TBLData3[[#This Row],[Week -1 TL]],"")</f>
        <v>3.8571428571428572</v>
      </c>
      <c r="P300" s="26">
        <f t="shared" si="19"/>
        <v>132.14322410523891</v>
      </c>
      <c r="Q300" s="27">
        <f t="shared" si="20"/>
        <v>102.17454967554097</v>
      </c>
      <c r="R300" s="94">
        <f>IFERROR(TBLData3[[#This Row],[7 Day EWMA]]/TBLData3[[#This Row],[28 Day EWMA]],"")</f>
        <v>1.2933086030216385</v>
      </c>
      <c r="S300" s="94">
        <f>AVERAGEIFS(TBLData3[Total Load],TBLData3[[Athlete ]],TBLData3[[#This Row],[Athlete ]],TBLData3[Date],"&lt;="&amp;TBLData3[[#This Row],[Date]],TBLData3[Date],"&gt;"&amp;TBLData3[[#This Row],[Date]]-7)</f>
        <v>250.71428571428572</v>
      </c>
      <c r="T300" s="94">
        <f t="array" ref="T300">IFERROR(_xlfn.STDEV.S(IF(TBLData3[[Athlete ]]=TBLData3[[#This Row],[Athlete ]],IF(TBLData3[Date]&lt;=TBLData3[[#This Row],[Date]],IF(TBLData3[Date]&gt;TBLData3[[#This Row],[Date]]-7,TBLData3[Total Load])))),"")</f>
        <v>360.28262715342163</v>
      </c>
      <c r="U300" s="95">
        <f>IFERROR(TBLData3[[#This Row],[7 Day avg Load]]/TBLData3[[#This Row],[7 Day SD]],"")</f>
        <v>0.69588225137350945</v>
      </c>
      <c r="V300" s="95">
        <f>IFERROR(TBLData3[[#This Row],[7 Day Rolling Average]]*TBLData3[[#This Row],[Monotony]],"")</f>
        <v>174.46762159435843</v>
      </c>
    </row>
    <row r="301" spans="1:22" x14ac:dyDescent="0.25">
      <c r="A301" s="58" t="str">
        <f t="shared" si="17"/>
        <v>Week 2</v>
      </c>
      <c r="B301" s="63">
        <v>43023</v>
      </c>
      <c r="C301" s="63" t="str">
        <f t="shared" si="18"/>
        <v>Sun</v>
      </c>
      <c r="D301" s="68" t="s">
        <v>200</v>
      </c>
      <c r="E301" s="61">
        <f>tblTL[[#This Row],[Total]]</f>
        <v>0</v>
      </c>
      <c r="F301" s="71">
        <f>AVERAGEIFS(TBLData3[Total Load],TBLData3[[Athlete ]],TBLData3[[#This Row],[Athlete ]],TBLData3[Date],"&lt;="&amp;TBLData3[[#This Row],[Date]],TBLData3[Date],"&gt;"&amp;TBLData3[[#This Row],[Date]]-7)</f>
        <v>139.28571428571428</v>
      </c>
      <c r="G301" s="72">
        <f>AVERAGEIFS(TBLData3[Total Load],TBLData3[[Athlete ]],TBLData3[[#This Row],[Athlete ]],TBLData3[Date],"&lt;="&amp;TBLData3[[#This Row],[Date]],TBLData3[Date],"&gt;"&amp;TBLData3[[#This Row],[Date]]-28)</f>
        <v>69.642857142857139</v>
      </c>
      <c r="H301" s="30">
        <f>SUMIFS(TBLData3[Total Load],TBLData3[[Athlete ]],TBLData3[[#This Row],[Athlete ]],TBLData3[Date],"&lt;="&amp;TBLData3[[#This Row],[Date]],TBLData3[Date],"&gt;"&amp;TBLData3[[#This Row],[Date]]-7)</f>
        <v>975</v>
      </c>
      <c r="I301" s="31">
        <f>IFERROR(SUMIFS(TBLData3[Total Load],TBLData3[[Athlete ]],TBLData3[[#This Row],[Athlete ]],TBLData3[Date],"&lt;="&amp;TBLData3[[#This Row],[Date]]-7,TBLData3[Date],"&gt;"&amp;TBLData3[[#This Row],[Date]]-14),"")</f>
        <v>0</v>
      </c>
      <c r="J301" s="31">
        <f>IFERROR(SUMIFS(TBLData3[Total Load],TBLData3[[Athlete ]],TBLData3[[#This Row],[Athlete ]],TBLData3[Date],"&lt;="&amp;TBLData3[[#This Row],[Date]]-14,TBLData3[Date],"&gt;"&amp;TBLData3[[#This Row],[Date]]-21),"")</f>
        <v>0</v>
      </c>
      <c r="K301" s="31">
        <f>IFERROR(SUMIFS(TBLData3[Total Load],TBLData3[[Athlete ]],TBLData3[[#This Row],[Athlete ]],TBLData3[Date],"&lt;="&amp;TBLData3[[#This Row],[Date]]-21,TBLData3[Date],"&gt;"&amp;TBLData3[[#This Row],[Date]]-28),"")</f>
        <v>0</v>
      </c>
      <c r="L301" s="31">
        <f>IFERROR(SUMIFS(TBLData3[Total Load],TBLData3[[Athlete ]],TBLData3[[#This Row],[Athlete ]],TBLData3[Date],"&lt;="&amp;TBLData3[[#This Row],[Date]]-28,TBLData3[Date],"&gt;"&amp;TBLData3[[#This Row],[Date]]-35),"")</f>
        <v>0</v>
      </c>
      <c r="M301" s="31">
        <f>IFERROR(AVERAGE(TBLData3[[#This Row],[Week -1 TL]:[Week -4 TL]]),"")</f>
        <v>0</v>
      </c>
      <c r="N301" s="93">
        <f>IFERROR(TBLData3[[#This Row],[7 Day Rolling Average]]/TBLData3[[#This Row],[28 Day Rolling Average]],"")</f>
        <v>2</v>
      </c>
      <c r="O301" s="94" t="str">
        <f>IFERROR(TBLData3[[#This Row],[Week 0 TL]]/TBLData3[[#This Row],[Week -1 TL]],"")</f>
        <v/>
      </c>
      <c r="P301" s="26">
        <f t="shared" si="19"/>
        <v>83.056640625</v>
      </c>
      <c r="Q301" s="27">
        <f t="shared" si="20"/>
        <v>51.387889093877675</v>
      </c>
      <c r="R301" s="94">
        <f>IFERROR(TBLData3[[#This Row],[7 Day EWMA]]/TBLData3[[#This Row],[28 Day EWMA]],"")</f>
        <v>1.6162687763505608</v>
      </c>
      <c r="S301" s="94">
        <f>AVERAGEIFS(TBLData3[Total Load],TBLData3[[Athlete ]],TBLData3[[#This Row],[Athlete ]],TBLData3[Date],"&lt;="&amp;TBLData3[[#This Row],[Date]],TBLData3[Date],"&gt;"&amp;TBLData3[[#This Row],[Date]]-7)</f>
        <v>139.28571428571428</v>
      </c>
      <c r="T301" s="94">
        <f t="array" ref="T301">IFERROR(_xlfn.STDEV.S(IF(TBLData3[[Athlete ]]=TBLData3[[#This Row],[Athlete ]],IF(TBLData3[Date]&lt;=TBLData3[[#This Row],[Date]],IF(TBLData3[Date]&gt;TBLData3[[#This Row],[Date]]-7,TBLData3[Total Load])))),"")</f>
        <v>282.05242673760392</v>
      </c>
      <c r="U301" s="95">
        <f>IFERROR(TBLData3[[#This Row],[7 Day avg Load]]/TBLData3[[#This Row],[7 Day SD]],"")</f>
        <v>0.49382916465843107</v>
      </c>
      <c r="V301" s="95">
        <f>IFERROR(TBLData3[[#This Row],[7 Day Rolling Average]]*TBLData3[[#This Row],[Monotony]],"")</f>
        <v>68.783347934567175</v>
      </c>
    </row>
    <row r="302" spans="1:22" x14ac:dyDescent="0.25">
      <c r="A302" s="58" t="str">
        <f t="shared" si="17"/>
        <v>Week 2</v>
      </c>
      <c r="B302" s="63">
        <v>43023</v>
      </c>
      <c r="C302" s="63" t="str">
        <f t="shared" si="18"/>
        <v>Sun</v>
      </c>
      <c r="D302" s="73" t="s">
        <v>201</v>
      </c>
      <c r="E302" s="61">
        <f>tblTL[[#This Row],[Total]]</f>
        <v>0</v>
      </c>
      <c r="F302" s="71">
        <f>AVERAGEIFS(TBLData3[Total Load],TBLData3[[Athlete ]],TBLData3[[#This Row],[Athlete ]],TBLData3[Date],"&lt;="&amp;TBLData3[[#This Row],[Date]],TBLData3[Date],"&gt;"&amp;TBLData3[[#This Row],[Date]]-7)</f>
        <v>331.42857142857144</v>
      </c>
      <c r="G302" s="72">
        <f>AVERAGEIFS(TBLData3[Total Load],TBLData3[[Athlete ]],TBLData3[[#This Row],[Athlete ]],TBLData3[Date],"&lt;="&amp;TBLData3[[#This Row],[Date]],TBLData3[Date],"&gt;"&amp;TBLData3[[#This Row],[Date]]-28)</f>
        <v>278.21428571428572</v>
      </c>
      <c r="H302" s="30">
        <f>SUMIFS(TBLData3[Total Load],TBLData3[[Athlete ]],TBLData3[[#This Row],[Athlete ]],TBLData3[Date],"&lt;="&amp;TBLData3[[#This Row],[Date]],TBLData3[Date],"&gt;"&amp;TBLData3[[#This Row],[Date]]-7)</f>
        <v>2320</v>
      </c>
      <c r="I302" s="31">
        <f>IFERROR(SUMIFS(TBLData3[Total Load],TBLData3[[Athlete ]],TBLData3[[#This Row],[Athlete ]],TBLData3[Date],"&lt;="&amp;TBLData3[[#This Row],[Date]]-7,TBLData3[Date],"&gt;"&amp;TBLData3[[#This Row],[Date]]-14),"")</f>
        <v>1575</v>
      </c>
      <c r="J302" s="31">
        <f>IFERROR(SUMIFS(TBLData3[Total Load],TBLData3[[Athlete ]],TBLData3[[#This Row],[Athlete ]],TBLData3[Date],"&lt;="&amp;TBLData3[[#This Row],[Date]]-14,TBLData3[Date],"&gt;"&amp;TBLData3[[#This Row],[Date]]-21),"")</f>
        <v>0</v>
      </c>
      <c r="K302" s="31">
        <f>IFERROR(SUMIFS(TBLData3[Total Load],TBLData3[[Athlete ]],TBLData3[[#This Row],[Athlete ]],TBLData3[Date],"&lt;="&amp;TBLData3[[#This Row],[Date]]-21,TBLData3[Date],"&gt;"&amp;TBLData3[[#This Row],[Date]]-28),"")</f>
        <v>0</v>
      </c>
      <c r="L302" s="31">
        <f>IFERROR(SUMIFS(TBLData3[Total Load],TBLData3[[Athlete ]],TBLData3[[#This Row],[Athlete ]],TBLData3[Date],"&lt;="&amp;TBLData3[[#This Row],[Date]]-28,TBLData3[Date],"&gt;"&amp;TBLData3[[#This Row],[Date]]-35),"")</f>
        <v>0</v>
      </c>
      <c r="M302" s="31">
        <f>IFERROR(AVERAGE(TBLData3[[#This Row],[Week -1 TL]:[Week -4 TL]]),"")</f>
        <v>393.75</v>
      </c>
      <c r="N302" s="93">
        <f>IFERROR(TBLData3[[#This Row],[7 Day Rolling Average]]/TBLData3[[#This Row],[28 Day Rolling Average]],"")</f>
        <v>1.1912708600770219</v>
      </c>
      <c r="O302" s="94">
        <f>IFERROR(TBLData3[[#This Row],[Week 0 TL]]/TBLData3[[#This Row],[Week -1 TL]],"")</f>
        <v>1.4730158730158731</v>
      </c>
      <c r="P302" s="26">
        <f t="shared" si="19"/>
        <v>220.55260978639126</v>
      </c>
      <c r="Q302" s="27">
        <f t="shared" si="20"/>
        <v>173.48965775414487</v>
      </c>
      <c r="R302" s="94">
        <f>IFERROR(TBLData3[[#This Row],[7 Day EWMA]]/TBLData3[[#This Row],[28 Day EWMA]],"")</f>
        <v>1.2712723780857307</v>
      </c>
      <c r="S302" s="94">
        <f>AVERAGEIFS(TBLData3[Total Load],TBLData3[[Athlete ]],TBLData3[[#This Row],[Athlete ]],TBLData3[Date],"&lt;="&amp;TBLData3[[#This Row],[Date]],TBLData3[Date],"&gt;"&amp;TBLData3[[#This Row],[Date]]-7)</f>
        <v>331.42857142857144</v>
      </c>
      <c r="T302" s="94">
        <f t="array" ref="T302">IFERROR(_xlfn.STDEV.S(IF(TBLData3[[Athlete ]]=TBLData3[[#This Row],[Athlete ]],IF(TBLData3[Date]&lt;=TBLData3[[#This Row],[Date]],IF(TBLData3[Date]&gt;TBLData3[[#This Row],[Date]]-7,TBLData3[Total Load])))),"")</f>
        <v>448.23463243516301</v>
      </c>
      <c r="U302" s="95">
        <f>IFERROR(TBLData3[[#This Row],[7 Day avg Load]]/TBLData3[[#This Row],[7 Day SD]],"")</f>
        <v>0.73940866556426221</v>
      </c>
      <c r="V302" s="95">
        <f>IFERROR(TBLData3[[#This Row],[7 Day Rolling Average]]*TBLData3[[#This Row],[Monotony]],"")</f>
        <v>245.06115772986976</v>
      </c>
    </row>
    <row r="303" spans="1:22" x14ac:dyDescent="0.25">
      <c r="A303" s="58" t="str">
        <f t="shared" si="17"/>
        <v>Week 2</v>
      </c>
      <c r="B303" s="63">
        <v>43023</v>
      </c>
      <c r="C303" s="63" t="str">
        <f t="shared" si="18"/>
        <v>Sun</v>
      </c>
      <c r="D303" s="73" t="s">
        <v>202</v>
      </c>
      <c r="E303" s="61">
        <f>tblTL[[#This Row],[Total]]</f>
        <v>0</v>
      </c>
      <c r="F303" s="71">
        <f>AVERAGEIFS(TBLData3[Total Load],TBLData3[[Athlete ]],TBLData3[[#This Row],[Athlete ]],TBLData3[Date],"&lt;="&amp;TBLData3[[#This Row],[Date]],TBLData3[Date],"&gt;"&amp;TBLData3[[#This Row],[Date]]-7)</f>
        <v>34.285714285714285</v>
      </c>
      <c r="G303" s="72">
        <f>AVERAGEIFS(TBLData3[Total Load],TBLData3[[Athlete ]],TBLData3[[#This Row],[Athlete ]],TBLData3[Date],"&lt;="&amp;TBLData3[[#This Row],[Date]],TBLData3[Date],"&gt;"&amp;TBLData3[[#This Row],[Date]]-28)</f>
        <v>17.142857142857142</v>
      </c>
      <c r="H303" s="30">
        <f>SUMIFS(TBLData3[Total Load],TBLData3[[Athlete ]],TBLData3[[#This Row],[Athlete ]],TBLData3[Date],"&lt;="&amp;TBLData3[[#This Row],[Date]],TBLData3[Date],"&gt;"&amp;TBLData3[[#This Row],[Date]]-7)</f>
        <v>240</v>
      </c>
      <c r="I303" s="31">
        <f>IFERROR(SUMIFS(TBLData3[Total Load],TBLData3[[Athlete ]],TBLData3[[#This Row],[Athlete ]],TBLData3[Date],"&lt;="&amp;TBLData3[[#This Row],[Date]]-7,TBLData3[Date],"&gt;"&amp;TBLData3[[#This Row],[Date]]-14),"")</f>
        <v>0</v>
      </c>
      <c r="J303" s="31">
        <f>IFERROR(SUMIFS(TBLData3[Total Load],TBLData3[[Athlete ]],TBLData3[[#This Row],[Athlete ]],TBLData3[Date],"&lt;="&amp;TBLData3[[#This Row],[Date]]-14,TBLData3[Date],"&gt;"&amp;TBLData3[[#This Row],[Date]]-21),"")</f>
        <v>0</v>
      </c>
      <c r="K303" s="31">
        <f>IFERROR(SUMIFS(TBLData3[Total Load],TBLData3[[Athlete ]],TBLData3[[#This Row],[Athlete ]],TBLData3[Date],"&lt;="&amp;TBLData3[[#This Row],[Date]]-21,TBLData3[Date],"&gt;"&amp;TBLData3[[#This Row],[Date]]-28),"")</f>
        <v>0</v>
      </c>
      <c r="L303" s="31">
        <f>IFERROR(SUMIFS(TBLData3[Total Load],TBLData3[[Athlete ]],TBLData3[[#This Row],[Athlete ]],TBLData3[Date],"&lt;="&amp;TBLData3[[#This Row],[Date]]-28,TBLData3[Date],"&gt;"&amp;TBLData3[[#This Row],[Date]]-35),"")</f>
        <v>0</v>
      </c>
      <c r="M303" s="31">
        <f>IFERROR(AVERAGE(TBLData3[[#This Row],[Week -1 TL]:[Week -4 TL]]),"")</f>
        <v>0</v>
      </c>
      <c r="N303" s="93">
        <f>IFERROR(TBLData3[[#This Row],[7 Day Rolling Average]]/TBLData3[[#This Row],[28 Day Rolling Average]],"")</f>
        <v>2</v>
      </c>
      <c r="O303" s="94" t="str">
        <f>IFERROR(TBLData3[[#This Row],[Week 0 TL]]/TBLData3[[#This Row],[Week -1 TL]],"")</f>
        <v/>
      </c>
      <c r="P303" s="26">
        <f t="shared" si="19"/>
        <v>25.3125</v>
      </c>
      <c r="Q303" s="27">
        <f t="shared" si="20"/>
        <v>13.357972291069604</v>
      </c>
      <c r="R303" s="94">
        <f>IFERROR(TBLData3[[#This Row],[7 Day EWMA]]/TBLData3[[#This Row],[28 Day EWMA]],"")</f>
        <v>1.8949358067558297</v>
      </c>
      <c r="S303" s="94">
        <f>AVERAGEIFS(TBLData3[Total Load],TBLData3[[Athlete ]],TBLData3[[#This Row],[Athlete ]],TBLData3[Date],"&lt;="&amp;TBLData3[[#This Row],[Date]],TBLData3[Date],"&gt;"&amp;TBLData3[[#This Row],[Date]]-7)</f>
        <v>34.285714285714285</v>
      </c>
      <c r="T303" s="94">
        <f t="array" ref="T303">IFERROR(_xlfn.STDEV.S(IF(TBLData3[[Athlete ]]=TBLData3[[#This Row],[Athlete ]],IF(TBLData3[Date]&lt;=TBLData3[[#This Row],[Date]],IF(TBLData3[Date]&gt;TBLData3[[#This Row],[Date]]-7,TBLData3[Total Load])))),"")</f>
        <v>90.711473522214533</v>
      </c>
      <c r="U303" s="95">
        <f>IFERROR(TBLData3[[#This Row],[7 Day avg Load]]/TBLData3[[#This Row],[7 Day SD]],"")</f>
        <v>0.3779644730092272</v>
      </c>
      <c r="V303" s="95">
        <f>IFERROR(TBLData3[[#This Row],[7 Day Rolling Average]]*TBLData3[[#This Row],[Monotony]],"")</f>
        <v>12.958781931744932</v>
      </c>
    </row>
    <row r="304" spans="1:22" x14ac:dyDescent="0.25">
      <c r="A304" s="58" t="str">
        <f t="shared" si="17"/>
        <v>Week 2</v>
      </c>
      <c r="B304" s="63">
        <v>43023</v>
      </c>
      <c r="C304" s="63" t="str">
        <f t="shared" si="18"/>
        <v>Sun</v>
      </c>
      <c r="D304" s="68" t="s">
        <v>203</v>
      </c>
      <c r="E304" s="61">
        <f>tblTL[[#This Row],[Total]]</f>
        <v>0</v>
      </c>
      <c r="F304" s="71">
        <f>AVERAGEIFS(TBLData3[Total Load],TBLData3[[Athlete ]],TBLData3[[#This Row],[Athlete ]],TBLData3[Date],"&lt;="&amp;TBLData3[[#This Row],[Date]],TBLData3[Date],"&gt;"&amp;TBLData3[[#This Row],[Date]]-7)</f>
        <v>210.71428571428572</v>
      </c>
      <c r="G304" s="72">
        <f>AVERAGEIFS(TBLData3[Total Load],TBLData3[[Athlete ]],TBLData3[[#This Row],[Athlete ]],TBLData3[Date],"&lt;="&amp;TBLData3[[#This Row],[Date]],TBLData3[Date],"&gt;"&amp;TBLData3[[#This Row],[Date]]-28)</f>
        <v>211.07142857142858</v>
      </c>
      <c r="H304" s="30">
        <f>SUMIFS(TBLData3[Total Load],TBLData3[[Athlete ]],TBLData3[[#This Row],[Athlete ]],TBLData3[Date],"&lt;="&amp;TBLData3[[#This Row],[Date]],TBLData3[Date],"&gt;"&amp;TBLData3[[#This Row],[Date]]-7)</f>
        <v>1475</v>
      </c>
      <c r="I304" s="31">
        <f>IFERROR(SUMIFS(TBLData3[Total Load],TBLData3[[Athlete ]],TBLData3[[#This Row],[Athlete ]],TBLData3[Date],"&lt;="&amp;TBLData3[[#This Row],[Date]]-7,TBLData3[Date],"&gt;"&amp;TBLData3[[#This Row],[Date]]-14),"")</f>
        <v>1480</v>
      </c>
      <c r="J304" s="31">
        <f>IFERROR(SUMIFS(TBLData3[Total Load],TBLData3[[Athlete ]],TBLData3[[#This Row],[Athlete ]],TBLData3[Date],"&lt;="&amp;TBLData3[[#This Row],[Date]]-14,TBLData3[Date],"&gt;"&amp;TBLData3[[#This Row],[Date]]-21),"")</f>
        <v>0</v>
      </c>
      <c r="K304" s="31">
        <f>IFERROR(SUMIFS(TBLData3[Total Load],TBLData3[[Athlete ]],TBLData3[[#This Row],[Athlete ]],TBLData3[Date],"&lt;="&amp;TBLData3[[#This Row],[Date]]-21,TBLData3[Date],"&gt;"&amp;TBLData3[[#This Row],[Date]]-28),"")</f>
        <v>0</v>
      </c>
      <c r="L304" s="31">
        <f>IFERROR(SUMIFS(TBLData3[Total Load],TBLData3[[Athlete ]],TBLData3[[#This Row],[Athlete ]],TBLData3[Date],"&lt;="&amp;TBLData3[[#This Row],[Date]]-28,TBLData3[Date],"&gt;"&amp;TBLData3[[#This Row],[Date]]-35),"")</f>
        <v>0</v>
      </c>
      <c r="M304" s="31">
        <f>IFERROR(AVERAGE(TBLData3[[#This Row],[Week -1 TL]:[Week -4 TL]]),"")</f>
        <v>370</v>
      </c>
      <c r="N304" s="93">
        <f>IFERROR(TBLData3[[#This Row],[7 Day Rolling Average]]/TBLData3[[#This Row],[28 Day Rolling Average]],"")</f>
        <v>0.99830795262267347</v>
      </c>
      <c r="O304" s="94">
        <f>IFERROR(TBLData3[[#This Row],[Week 0 TL]]/TBLData3[[#This Row],[Week -1 TL]],"")</f>
        <v>0.9966216216216216</v>
      </c>
      <c r="P304" s="26">
        <f t="shared" si="19"/>
        <v>149.43614780902863</v>
      </c>
      <c r="Q304" s="27">
        <f t="shared" si="20"/>
        <v>125.89307525443286</v>
      </c>
      <c r="R304" s="94">
        <f>IFERROR(TBLData3[[#This Row],[7 Day EWMA]]/TBLData3[[#This Row],[28 Day EWMA]],"")</f>
        <v>1.1870084792750886</v>
      </c>
      <c r="S304" s="94">
        <f>AVERAGEIFS(TBLData3[Total Load],TBLData3[[Athlete ]],TBLData3[[#This Row],[Athlete ]],TBLData3[Date],"&lt;="&amp;TBLData3[[#This Row],[Date]],TBLData3[Date],"&gt;"&amp;TBLData3[[#This Row],[Date]]-7)</f>
        <v>210.71428571428572</v>
      </c>
      <c r="T304" s="94">
        <f t="array" ref="T304">IFERROR(_xlfn.STDEV.S(IF(TBLData3[[Athlete ]]=TBLData3[[#This Row],[Athlete ]],IF(TBLData3[Date]&lt;=TBLData3[[#This Row],[Date]],IF(TBLData3[Date]&gt;TBLData3[[#This Row],[Date]]-7,TBLData3[Total Load])))),"")</f>
        <v>382.1041368901565</v>
      </c>
      <c r="U304" s="95">
        <f>IFERROR(TBLData3[[#This Row],[7 Day avg Load]]/TBLData3[[#This Row],[7 Day SD]],"")</f>
        <v>0.55145774507764556</v>
      </c>
      <c r="V304" s="95">
        <f>IFERROR(TBLData3[[#This Row],[7 Day Rolling Average]]*TBLData3[[#This Row],[Monotony]],"")</f>
        <v>116.20002485564675</v>
      </c>
    </row>
    <row r="305" spans="1:22" x14ac:dyDescent="0.25">
      <c r="A305" s="58" t="str">
        <f t="shared" si="17"/>
        <v>Week 2</v>
      </c>
      <c r="B305" s="63">
        <v>43023</v>
      </c>
      <c r="C305" s="63" t="str">
        <f t="shared" si="18"/>
        <v>Sun</v>
      </c>
      <c r="D305" s="68" t="s">
        <v>204</v>
      </c>
      <c r="E305" s="61">
        <f>tblTL[[#This Row],[Total]]</f>
        <v>0</v>
      </c>
      <c r="F305" s="71">
        <f>AVERAGEIFS(TBLData3[Total Load],TBLData3[[Athlete ]],TBLData3[[#This Row],[Athlete ]],TBLData3[Date],"&lt;="&amp;TBLData3[[#This Row],[Date]],TBLData3[Date],"&gt;"&amp;TBLData3[[#This Row],[Date]]-7)</f>
        <v>60</v>
      </c>
      <c r="G305" s="72">
        <f>AVERAGEIFS(TBLData3[Total Load],TBLData3[[Athlete ]],TBLData3[[#This Row],[Athlete ]],TBLData3[Date],"&lt;="&amp;TBLData3[[#This Row],[Date]],TBLData3[Date],"&gt;"&amp;TBLData3[[#This Row],[Date]]-28)</f>
        <v>92.5</v>
      </c>
      <c r="H305" s="30">
        <f>SUMIFS(TBLData3[Total Load],TBLData3[[Athlete ]],TBLData3[[#This Row],[Athlete ]],TBLData3[Date],"&lt;="&amp;TBLData3[[#This Row],[Date]],TBLData3[Date],"&gt;"&amp;TBLData3[[#This Row],[Date]]-7)</f>
        <v>420</v>
      </c>
      <c r="I305" s="31">
        <f>IFERROR(SUMIFS(TBLData3[Total Load],TBLData3[[Athlete ]],TBLData3[[#This Row],[Athlete ]],TBLData3[Date],"&lt;="&amp;TBLData3[[#This Row],[Date]]-7,TBLData3[Date],"&gt;"&amp;TBLData3[[#This Row],[Date]]-14),"")</f>
        <v>875</v>
      </c>
      <c r="J305" s="31">
        <f>IFERROR(SUMIFS(TBLData3[Total Load],TBLData3[[Athlete ]],TBLData3[[#This Row],[Athlete ]],TBLData3[Date],"&lt;="&amp;TBLData3[[#This Row],[Date]]-14,TBLData3[Date],"&gt;"&amp;TBLData3[[#This Row],[Date]]-21),"")</f>
        <v>0</v>
      </c>
      <c r="K305" s="31">
        <f>IFERROR(SUMIFS(TBLData3[Total Load],TBLData3[[Athlete ]],TBLData3[[#This Row],[Athlete ]],TBLData3[Date],"&lt;="&amp;TBLData3[[#This Row],[Date]]-21,TBLData3[Date],"&gt;"&amp;TBLData3[[#This Row],[Date]]-28),"")</f>
        <v>0</v>
      </c>
      <c r="L305" s="31">
        <f>IFERROR(SUMIFS(TBLData3[Total Load],TBLData3[[Athlete ]],TBLData3[[#This Row],[Athlete ]],TBLData3[Date],"&lt;="&amp;TBLData3[[#This Row],[Date]]-28,TBLData3[Date],"&gt;"&amp;TBLData3[[#This Row],[Date]]-35),"")</f>
        <v>0</v>
      </c>
      <c r="M305" s="31">
        <f>IFERROR(AVERAGE(TBLData3[[#This Row],[Week -1 TL]:[Week -4 TL]]),"")</f>
        <v>218.75</v>
      </c>
      <c r="N305" s="93">
        <f>IFERROR(TBLData3[[#This Row],[7 Day Rolling Average]]/TBLData3[[#This Row],[28 Day Rolling Average]],"")</f>
        <v>0.64864864864864868</v>
      </c>
      <c r="O305" s="94">
        <f>IFERROR(TBLData3[[#This Row],[Week 0 TL]]/TBLData3[[#This Row],[Week -1 TL]],"")</f>
        <v>0.48</v>
      </c>
      <c r="P305" s="26">
        <f t="shared" si="19"/>
        <v>34.433096274733543</v>
      </c>
      <c r="Q305" s="27">
        <f t="shared" si="20"/>
        <v>47.750487300128363</v>
      </c>
      <c r="R305" s="94">
        <f>IFERROR(TBLData3[[#This Row],[7 Day EWMA]]/TBLData3[[#This Row],[28 Day EWMA]],"")</f>
        <v>0.72110460482444083</v>
      </c>
      <c r="S305" s="94">
        <f>AVERAGEIFS(TBLData3[Total Load],TBLData3[[Athlete ]],TBLData3[[#This Row],[Athlete ]],TBLData3[Date],"&lt;="&amp;TBLData3[[#This Row],[Date]],TBLData3[Date],"&gt;"&amp;TBLData3[[#This Row],[Date]]-7)</f>
        <v>60</v>
      </c>
      <c r="T305" s="94">
        <f t="array" ref="T305">IFERROR(_xlfn.STDEV.S(IF(TBLData3[[Athlete ]]=TBLData3[[#This Row],[Athlete ]],IF(TBLData3[Date]&lt;=TBLData3[[#This Row],[Date]],IF(TBLData3[Date]&gt;TBLData3[[#This Row],[Date]]-7,TBLData3[Total Load])))),"")</f>
        <v>158.74507866387543</v>
      </c>
      <c r="U305" s="95">
        <f>IFERROR(TBLData3[[#This Row],[7 Day avg Load]]/TBLData3[[#This Row],[7 Day SD]],"")</f>
        <v>0.37796447300922725</v>
      </c>
      <c r="V305" s="95">
        <f>IFERROR(TBLData3[[#This Row],[7 Day Rolling Average]]*TBLData3[[#This Row],[Monotony]],"")</f>
        <v>22.677868380553637</v>
      </c>
    </row>
    <row r="306" spans="1:22" x14ac:dyDescent="0.25">
      <c r="A306" s="58" t="str">
        <f t="shared" si="17"/>
        <v>Week 2</v>
      </c>
      <c r="B306" s="63">
        <v>43023</v>
      </c>
      <c r="C306" s="63" t="str">
        <f t="shared" si="18"/>
        <v>Sun</v>
      </c>
      <c r="D306" s="74" t="s">
        <v>205</v>
      </c>
      <c r="E306" s="61">
        <f>tblTL[[#This Row],[Total]]</f>
        <v>0</v>
      </c>
      <c r="F306" s="71">
        <f>AVERAGEIFS(TBLData3[Total Load],TBLData3[[Athlete ]],TBLData3[[#This Row],[Athlete ]],TBLData3[Date],"&lt;="&amp;TBLData3[[#This Row],[Date]],TBLData3[Date],"&gt;"&amp;TBLData3[[#This Row],[Date]]-7)</f>
        <v>51.428571428571431</v>
      </c>
      <c r="G306" s="72">
        <f>AVERAGEIFS(TBLData3[Total Load],TBLData3[[Athlete ]],TBLData3[[#This Row],[Athlete ]],TBLData3[Date],"&lt;="&amp;TBLData3[[#This Row],[Date]],TBLData3[Date],"&gt;"&amp;TBLData3[[#This Row],[Date]]-28)</f>
        <v>25.714285714285715</v>
      </c>
      <c r="H306" s="30">
        <f>SUMIFS(TBLData3[Total Load],TBLData3[[Athlete ]],TBLData3[[#This Row],[Athlete ]],TBLData3[Date],"&lt;="&amp;TBLData3[[#This Row],[Date]],TBLData3[Date],"&gt;"&amp;TBLData3[[#This Row],[Date]]-7)</f>
        <v>360</v>
      </c>
      <c r="I306" s="31">
        <f>IFERROR(SUMIFS(TBLData3[Total Load],TBLData3[[Athlete ]],TBLData3[[#This Row],[Athlete ]],TBLData3[Date],"&lt;="&amp;TBLData3[[#This Row],[Date]]-7,TBLData3[Date],"&gt;"&amp;TBLData3[[#This Row],[Date]]-14),"")</f>
        <v>0</v>
      </c>
      <c r="J306" s="31">
        <f>IFERROR(SUMIFS(TBLData3[Total Load],TBLData3[[Athlete ]],TBLData3[[#This Row],[Athlete ]],TBLData3[Date],"&lt;="&amp;TBLData3[[#This Row],[Date]]-14,TBLData3[Date],"&gt;"&amp;TBLData3[[#This Row],[Date]]-21),"")</f>
        <v>0</v>
      </c>
      <c r="K306" s="31">
        <f>IFERROR(SUMIFS(TBLData3[Total Load],TBLData3[[Athlete ]],TBLData3[[#This Row],[Athlete ]],TBLData3[Date],"&lt;="&amp;TBLData3[[#This Row],[Date]]-21,TBLData3[Date],"&gt;"&amp;TBLData3[[#This Row],[Date]]-28),"")</f>
        <v>0</v>
      </c>
      <c r="L306" s="31">
        <f>IFERROR(SUMIFS(TBLData3[Total Load],TBLData3[[Athlete ]],TBLData3[[#This Row],[Athlete ]],TBLData3[Date],"&lt;="&amp;TBLData3[[#This Row],[Date]]-28,TBLData3[Date],"&gt;"&amp;TBLData3[[#This Row],[Date]]-35),"")</f>
        <v>0</v>
      </c>
      <c r="M306" s="31">
        <f>IFERROR(AVERAGE(TBLData3[[#This Row],[Week -1 TL]:[Week -4 TL]]),"")</f>
        <v>0</v>
      </c>
      <c r="N306" s="93">
        <f>IFERROR(TBLData3[[#This Row],[7 Day Rolling Average]]/TBLData3[[#This Row],[28 Day Rolling Average]],"")</f>
        <v>2</v>
      </c>
      <c r="O306" s="94" t="str">
        <f>IFERROR(TBLData3[[#This Row],[Week 0 TL]]/TBLData3[[#This Row],[Week -1 TL]],"")</f>
        <v/>
      </c>
      <c r="P306" s="26">
        <f t="shared" si="19"/>
        <v>21.357421875</v>
      </c>
      <c r="Q306" s="27">
        <f t="shared" si="20"/>
        <v>17.368540666212375</v>
      </c>
      <c r="R306" s="94">
        <f>IFERROR(TBLData3[[#This Row],[7 Day EWMA]]/TBLData3[[#This Row],[28 Day EWMA]],"")</f>
        <v>1.229661275834609</v>
      </c>
      <c r="S306" s="94">
        <f>AVERAGEIFS(TBLData3[Total Load],TBLData3[[Athlete ]],TBLData3[[#This Row],[Athlete ]],TBLData3[Date],"&lt;="&amp;TBLData3[[#This Row],[Date]],TBLData3[Date],"&gt;"&amp;TBLData3[[#This Row],[Date]]-7)</f>
        <v>51.428571428571431</v>
      </c>
      <c r="T306" s="94">
        <f t="array" ref="T306">IFERROR(_xlfn.STDEV.S(IF(TBLData3[[Athlete ]]=TBLData3[[#This Row],[Athlete ]],IF(TBLData3[Date]&lt;=TBLData3[[#This Row],[Date]],IF(TBLData3[Date]&gt;TBLData3[[#This Row],[Date]]-7,TBLData3[Total Load])))),"")</f>
        <v>136.0672102833218</v>
      </c>
      <c r="U306" s="95">
        <f>IFERROR(TBLData3[[#This Row],[7 Day avg Load]]/TBLData3[[#This Row],[7 Day SD]],"")</f>
        <v>0.37796447300922725</v>
      </c>
      <c r="V306" s="95">
        <f>IFERROR(TBLData3[[#This Row],[7 Day Rolling Average]]*TBLData3[[#This Row],[Monotony]],"")</f>
        <v>19.438172897617402</v>
      </c>
    </row>
    <row r="307" spans="1:22" x14ac:dyDescent="0.25">
      <c r="A307" s="58" t="str">
        <f t="shared" si="17"/>
        <v>Week 2</v>
      </c>
      <c r="B307" s="63">
        <v>43023</v>
      </c>
      <c r="C307" s="63" t="str">
        <f t="shared" si="18"/>
        <v>Sun</v>
      </c>
      <c r="D307" s="74" t="s">
        <v>206</v>
      </c>
      <c r="E307" s="61">
        <f>tblTL[[#This Row],[Total]]</f>
        <v>0</v>
      </c>
      <c r="F307" s="71">
        <f>AVERAGEIFS(TBLData3[Total Load],TBLData3[[Athlete ]],TBLData3[[#This Row],[Athlete ]],TBLData3[Date],"&lt;="&amp;TBLData3[[#This Row],[Date]],TBLData3[Date],"&gt;"&amp;TBLData3[[#This Row],[Date]]-7)</f>
        <v>240</v>
      </c>
      <c r="G307" s="72">
        <f>AVERAGEIFS(TBLData3[Total Load],TBLData3[[Athlete ]],TBLData3[[#This Row],[Athlete ]],TBLData3[Date],"&lt;="&amp;TBLData3[[#This Row],[Date]],TBLData3[Date],"&gt;"&amp;TBLData3[[#This Row],[Date]]-28)</f>
        <v>184.28571428571428</v>
      </c>
      <c r="H307" s="30">
        <f>SUMIFS(TBLData3[Total Load],TBLData3[[Athlete ]],TBLData3[[#This Row],[Athlete ]],TBLData3[Date],"&lt;="&amp;TBLData3[[#This Row],[Date]],TBLData3[Date],"&gt;"&amp;TBLData3[[#This Row],[Date]]-7)</f>
        <v>1680</v>
      </c>
      <c r="I307" s="31">
        <f>IFERROR(SUMIFS(TBLData3[Total Load],TBLData3[[Athlete ]],TBLData3[[#This Row],[Athlete ]],TBLData3[Date],"&lt;="&amp;TBLData3[[#This Row],[Date]]-7,TBLData3[Date],"&gt;"&amp;TBLData3[[#This Row],[Date]]-14),"")</f>
        <v>900</v>
      </c>
      <c r="J307" s="31">
        <f>IFERROR(SUMIFS(TBLData3[Total Load],TBLData3[[Athlete ]],TBLData3[[#This Row],[Athlete ]],TBLData3[Date],"&lt;="&amp;TBLData3[[#This Row],[Date]]-14,TBLData3[Date],"&gt;"&amp;TBLData3[[#This Row],[Date]]-21),"")</f>
        <v>0</v>
      </c>
      <c r="K307" s="31">
        <f>IFERROR(SUMIFS(TBLData3[Total Load],TBLData3[[Athlete ]],TBLData3[[#This Row],[Athlete ]],TBLData3[Date],"&lt;="&amp;TBLData3[[#This Row],[Date]]-21,TBLData3[Date],"&gt;"&amp;TBLData3[[#This Row],[Date]]-28),"")</f>
        <v>0</v>
      </c>
      <c r="L307" s="31">
        <f>IFERROR(SUMIFS(TBLData3[Total Load],TBLData3[[Athlete ]],TBLData3[[#This Row],[Athlete ]],TBLData3[Date],"&lt;="&amp;TBLData3[[#This Row],[Date]]-28,TBLData3[Date],"&gt;"&amp;TBLData3[[#This Row],[Date]]-35),"")</f>
        <v>0</v>
      </c>
      <c r="M307" s="31">
        <f>IFERROR(AVERAGE(TBLData3[[#This Row],[Week -1 TL]:[Week -4 TL]]),"")</f>
        <v>225</v>
      </c>
      <c r="N307" s="93">
        <f>IFERROR(TBLData3[[#This Row],[7 Day Rolling Average]]/TBLData3[[#This Row],[28 Day Rolling Average]],"")</f>
        <v>1.3023255813953489</v>
      </c>
      <c r="O307" s="94">
        <f>IFERROR(TBLData3[[#This Row],[Week 0 TL]]/TBLData3[[#This Row],[Week -1 TL]],"")</f>
        <v>1.8666666666666667</v>
      </c>
      <c r="P307" s="26">
        <f t="shared" si="19"/>
        <v>153.86682987213135</v>
      </c>
      <c r="Q307" s="27">
        <f t="shared" si="20"/>
        <v>118.10034510907644</v>
      </c>
      <c r="R307" s="94">
        <f>IFERROR(TBLData3[[#This Row],[7 Day EWMA]]/TBLData3[[#This Row],[28 Day EWMA]],"")</f>
        <v>1.3028482662774719</v>
      </c>
      <c r="S307" s="94">
        <f>AVERAGEIFS(TBLData3[Total Load],TBLData3[[Athlete ]],TBLData3[[#This Row],[Athlete ]],TBLData3[Date],"&lt;="&amp;TBLData3[[#This Row],[Date]],TBLData3[Date],"&gt;"&amp;TBLData3[[#This Row],[Date]]-7)</f>
        <v>240</v>
      </c>
      <c r="T307" s="94">
        <f t="array" ref="T307">IFERROR(_xlfn.STDEV.S(IF(TBLData3[[Athlete ]]=TBLData3[[#This Row],[Athlete ]],IF(TBLData3[Date]&lt;=TBLData3[[#This Row],[Date]],IF(TBLData3[Date]&gt;TBLData3[[#This Row],[Date]]-7,TBLData3[Total Load])))),"")</f>
        <v>411.33927602406266</v>
      </c>
      <c r="U307" s="95">
        <f>IFERROR(TBLData3[[#This Row],[7 Day avg Load]]/TBLData3[[#This Row],[7 Day SD]],"")</f>
        <v>0.58345996599157823</v>
      </c>
      <c r="V307" s="95">
        <f>IFERROR(TBLData3[[#This Row],[7 Day Rolling Average]]*TBLData3[[#This Row],[Monotony]],"")</f>
        <v>140.03039183797878</v>
      </c>
    </row>
    <row r="308" spans="1:22" x14ac:dyDescent="0.25">
      <c r="A308" s="58" t="str">
        <f t="shared" si="17"/>
        <v>Week 2</v>
      </c>
      <c r="B308" s="63">
        <v>43023</v>
      </c>
      <c r="C308" s="63" t="str">
        <f t="shared" si="18"/>
        <v>Sun</v>
      </c>
      <c r="D308" s="74" t="s">
        <v>207</v>
      </c>
      <c r="E308" s="61">
        <f>tblTL[[#This Row],[Total]]</f>
        <v>0</v>
      </c>
      <c r="F308" s="71">
        <f>AVERAGEIFS(TBLData3[Total Load],TBLData3[[Athlete ]],TBLData3[[#This Row],[Athlete ]],TBLData3[Date],"&lt;="&amp;TBLData3[[#This Row],[Date]],TBLData3[Date],"&gt;"&amp;TBLData3[[#This Row],[Date]]-7)</f>
        <v>202.85714285714286</v>
      </c>
      <c r="G308" s="72">
        <f>AVERAGEIFS(TBLData3[Total Load],TBLData3[[Athlete ]],TBLData3[[#This Row],[Athlete ]],TBLData3[Date],"&lt;="&amp;TBLData3[[#This Row],[Date]],TBLData3[Date],"&gt;"&amp;TBLData3[[#This Row],[Date]]-28)</f>
        <v>147.14285714285714</v>
      </c>
      <c r="H308" s="30">
        <f>SUMIFS(TBLData3[Total Load],TBLData3[[Athlete ]],TBLData3[[#This Row],[Athlete ]],TBLData3[Date],"&lt;="&amp;TBLData3[[#This Row],[Date]],TBLData3[Date],"&gt;"&amp;TBLData3[[#This Row],[Date]]-7)</f>
        <v>1420</v>
      </c>
      <c r="I308" s="31">
        <f>IFERROR(SUMIFS(TBLData3[Total Load],TBLData3[[Athlete ]],TBLData3[[#This Row],[Athlete ]],TBLData3[Date],"&lt;="&amp;TBLData3[[#This Row],[Date]]-7,TBLData3[Date],"&gt;"&amp;TBLData3[[#This Row],[Date]]-14),"")</f>
        <v>640</v>
      </c>
      <c r="J308" s="31">
        <f>IFERROR(SUMIFS(TBLData3[Total Load],TBLData3[[Athlete ]],TBLData3[[#This Row],[Athlete ]],TBLData3[Date],"&lt;="&amp;TBLData3[[#This Row],[Date]]-14,TBLData3[Date],"&gt;"&amp;TBLData3[[#This Row],[Date]]-21),"")</f>
        <v>0</v>
      </c>
      <c r="K308" s="31">
        <f>IFERROR(SUMIFS(TBLData3[Total Load],TBLData3[[Athlete ]],TBLData3[[#This Row],[Athlete ]],TBLData3[Date],"&lt;="&amp;TBLData3[[#This Row],[Date]]-21,TBLData3[Date],"&gt;"&amp;TBLData3[[#This Row],[Date]]-28),"")</f>
        <v>0</v>
      </c>
      <c r="L308" s="31">
        <f>IFERROR(SUMIFS(TBLData3[Total Load],TBLData3[[Athlete ]],TBLData3[[#This Row],[Athlete ]],TBLData3[Date],"&lt;="&amp;TBLData3[[#This Row],[Date]]-28,TBLData3[Date],"&gt;"&amp;TBLData3[[#This Row],[Date]]-35),"")</f>
        <v>0</v>
      </c>
      <c r="M308" s="31">
        <f>IFERROR(AVERAGE(TBLData3[[#This Row],[Week -1 TL]:[Week -4 TL]]),"")</f>
        <v>160</v>
      </c>
      <c r="N308" s="93">
        <f>IFERROR(TBLData3[[#This Row],[7 Day Rolling Average]]/TBLData3[[#This Row],[28 Day Rolling Average]],"")</f>
        <v>1.3786407766990292</v>
      </c>
      <c r="O308" s="94">
        <f>IFERROR(TBLData3[[#This Row],[Week 0 TL]]/TBLData3[[#This Row],[Week -1 TL]],"")</f>
        <v>2.21875</v>
      </c>
      <c r="P308" s="26">
        <f t="shared" si="19"/>
        <v>139.39590454101562</v>
      </c>
      <c r="Q308" s="27">
        <f t="shared" si="20"/>
        <v>97.522305301994109</v>
      </c>
      <c r="R308" s="94">
        <f>IFERROR(TBLData3[[#This Row],[7 Day EWMA]]/TBLData3[[#This Row],[28 Day EWMA]],"")</f>
        <v>1.4293745836847573</v>
      </c>
      <c r="S308" s="94">
        <f>AVERAGEIFS(TBLData3[Total Load],TBLData3[[Athlete ]],TBLData3[[#This Row],[Athlete ]],TBLData3[Date],"&lt;="&amp;TBLData3[[#This Row],[Date]],TBLData3[Date],"&gt;"&amp;TBLData3[[#This Row],[Date]]-7)</f>
        <v>202.85714285714286</v>
      </c>
      <c r="T308" s="94">
        <f t="array" ref="T308">IFERROR(_xlfn.STDEV.S(IF(TBLData3[[Athlete ]]=TBLData3[[#This Row],[Athlete ]],IF(TBLData3[Date]&lt;=TBLData3[[#This Row],[Date]],IF(TBLData3[Date]&gt;TBLData3[[#This Row],[Date]]-7,TBLData3[Total Load])))),"")</f>
        <v>384.78194195822505</v>
      </c>
      <c r="U308" s="95">
        <f>IFERROR(TBLData3[[#This Row],[7 Day avg Load]]/TBLData3[[#This Row],[7 Day SD]],"")</f>
        <v>0.527200267831609</v>
      </c>
      <c r="V308" s="95">
        <f>IFERROR(TBLData3[[#This Row],[7 Day Rolling Average]]*TBLData3[[#This Row],[Monotony]],"")</f>
        <v>106.94634004584069</v>
      </c>
    </row>
    <row r="309" spans="1:22" x14ac:dyDescent="0.25">
      <c r="A309" s="58" t="str">
        <f t="shared" si="17"/>
        <v>Week 2</v>
      </c>
      <c r="B309" s="63">
        <v>43023</v>
      </c>
      <c r="C309" s="63" t="str">
        <f t="shared" si="18"/>
        <v>Sun</v>
      </c>
      <c r="D309" s="73" t="s">
        <v>208</v>
      </c>
      <c r="E309" s="61">
        <f>tblTL[[#This Row],[Total]]</f>
        <v>0</v>
      </c>
      <c r="F309" s="71">
        <f>AVERAGEIFS(TBLData3[Total Load],TBLData3[[Athlete ]],TBLData3[[#This Row],[Athlete ]],TBLData3[Date],"&lt;="&amp;TBLData3[[#This Row],[Date]],TBLData3[Date],"&gt;"&amp;TBLData3[[#This Row],[Date]]-7)</f>
        <v>306.05714285714288</v>
      </c>
      <c r="G309" s="72">
        <f>AVERAGEIFS(TBLData3[Total Load],TBLData3[[Athlete ]],TBLData3[[#This Row],[Athlete ]],TBLData3[Date],"&lt;="&amp;TBLData3[[#This Row],[Date]],TBLData3[Date],"&gt;"&amp;TBLData3[[#This Row],[Date]]-28)</f>
        <v>233.20000000000002</v>
      </c>
      <c r="H309" s="30">
        <f>SUMIFS(TBLData3[Total Load],TBLData3[[Athlete ]],TBLData3[[#This Row],[Athlete ]],TBLData3[Date],"&lt;="&amp;TBLData3[[#This Row],[Date]],TBLData3[Date],"&gt;"&amp;TBLData3[[#This Row],[Date]]-7)</f>
        <v>2142.4</v>
      </c>
      <c r="I309" s="31">
        <f>IFERROR(SUMIFS(TBLData3[Total Load],TBLData3[[Athlete ]],TBLData3[[#This Row],[Athlete ]],TBLData3[Date],"&lt;="&amp;TBLData3[[#This Row],[Date]]-7,TBLData3[Date],"&gt;"&amp;TBLData3[[#This Row],[Date]]-14),"")</f>
        <v>1122.4000000000001</v>
      </c>
      <c r="J309" s="31">
        <f>IFERROR(SUMIFS(TBLData3[Total Load],TBLData3[[Athlete ]],TBLData3[[#This Row],[Athlete ]],TBLData3[Date],"&lt;="&amp;TBLData3[[#This Row],[Date]]-14,TBLData3[Date],"&gt;"&amp;TBLData3[[#This Row],[Date]]-21),"")</f>
        <v>0</v>
      </c>
      <c r="K309" s="31">
        <f>IFERROR(SUMIFS(TBLData3[Total Load],TBLData3[[Athlete ]],TBLData3[[#This Row],[Athlete ]],TBLData3[Date],"&lt;="&amp;TBLData3[[#This Row],[Date]]-21,TBLData3[Date],"&gt;"&amp;TBLData3[[#This Row],[Date]]-28),"")</f>
        <v>0</v>
      </c>
      <c r="L309" s="31">
        <f>IFERROR(SUMIFS(TBLData3[Total Load],TBLData3[[Athlete ]],TBLData3[[#This Row],[Athlete ]],TBLData3[Date],"&lt;="&amp;TBLData3[[#This Row],[Date]]-28,TBLData3[Date],"&gt;"&amp;TBLData3[[#This Row],[Date]]-35),"")</f>
        <v>0</v>
      </c>
      <c r="M309" s="31">
        <f>IFERROR(AVERAGE(TBLData3[[#This Row],[Week -1 TL]:[Week -4 TL]]),"")</f>
        <v>280.60000000000002</v>
      </c>
      <c r="N309" s="93">
        <f>IFERROR(TBLData3[[#This Row],[7 Day Rolling Average]]/TBLData3[[#This Row],[28 Day Rolling Average]],"")</f>
        <v>1.3124234256309728</v>
      </c>
      <c r="O309" s="94">
        <f>IFERROR(TBLData3[[#This Row],[Week 0 TL]]/TBLData3[[#This Row],[Week -1 TL]],"")</f>
        <v>1.9087669280114041</v>
      </c>
      <c r="P309" s="26">
        <f t="shared" si="19"/>
        <v>206.55762691497802</v>
      </c>
      <c r="Q309" s="27">
        <f t="shared" si="20"/>
        <v>151.70829867362667</v>
      </c>
      <c r="R309" s="94">
        <f>IFERROR(TBLData3[[#This Row],[7 Day EWMA]]/TBLData3[[#This Row],[28 Day EWMA]],"")</f>
        <v>1.3615446796312038</v>
      </c>
      <c r="S309" s="94">
        <f>AVERAGEIFS(TBLData3[Total Load],TBLData3[[Athlete ]],TBLData3[[#This Row],[Athlete ]],TBLData3[Date],"&lt;="&amp;TBLData3[[#This Row],[Date]],TBLData3[Date],"&gt;"&amp;TBLData3[[#This Row],[Date]]-7)</f>
        <v>306.05714285714288</v>
      </c>
      <c r="T309" s="94">
        <f t="array" ref="T309">IFERROR(_xlfn.STDEV.S(IF(TBLData3[[Athlete ]]=TBLData3[[#This Row],[Athlete ]],IF(TBLData3[Date]&lt;=TBLData3[[#This Row],[Date]],IF(TBLData3[Date]&gt;TBLData3[[#This Row],[Date]]-7,TBLData3[Total Load])))),"")</f>
        <v>435.98259467224477</v>
      </c>
      <c r="U309" s="95">
        <f>IFERROR(TBLData3[[#This Row],[7 Day avg Load]]/TBLData3[[#This Row],[7 Day SD]],"")</f>
        <v>0.70199394791717562</v>
      </c>
      <c r="V309" s="95">
        <f>IFERROR(TBLData3[[#This Row],[7 Day Rolling Average]]*TBLData3[[#This Row],[Monotony]],"")</f>
        <v>214.85026200253674</v>
      </c>
    </row>
    <row r="310" spans="1:22" x14ac:dyDescent="0.25">
      <c r="A310" s="58" t="str">
        <f t="shared" si="17"/>
        <v>Week 3</v>
      </c>
      <c r="B310" s="59">
        <v>43024</v>
      </c>
      <c r="C310" s="59" t="str">
        <f t="shared" si="18"/>
        <v>Mon</v>
      </c>
      <c r="D310" s="68" t="s">
        <v>215</v>
      </c>
      <c r="E310" s="61">
        <f>tblTL[[#This Row],[Total]]</f>
        <v>0</v>
      </c>
      <c r="F310" s="71">
        <f>AVERAGEIFS(TBLData3[Total Load],TBLData3[[Athlete ]],TBLData3[[#This Row],[Athlete ]],TBLData3[Date],"&lt;="&amp;TBLData3[[#This Row],[Date]],TBLData3[Date],"&gt;"&amp;TBLData3[[#This Row],[Date]]-7)</f>
        <v>288.57142857142856</v>
      </c>
      <c r="G310" s="76">
        <f>AVERAGEIFS(TBLData3[Total Load],TBLData3[[Athlete ]],TBLData3[[#This Row],[Athlete ]],TBLData3[Date],"&lt;="&amp;TBLData3[[#This Row],[Date]],TBLData3[Date],"&gt;"&amp;TBLData3[[#This Row],[Date]]-28)</f>
        <v>209.33333333333334</v>
      </c>
      <c r="H310" s="30">
        <f>SUMIFS(TBLData3[Total Load],TBLData3[[Athlete ]],TBLData3[[#This Row],[Athlete ]],TBLData3[Date],"&lt;="&amp;TBLData3[[#This Row],[Date]],TBLData3[Date],"&gt;"&amp;TBLData3[[#This Row],[Date]]-7)</f>
        <v>2020</v>
      </c>
      <c r="I310" s="31">
        <f>IFERROR(SUMIFS(TBLData3[Total Load],TBLData3[[Athlete ]],TBLData3[[#This Row],[Athlete ]],TBLData3[Date],"&lt;="&amp;TBLData3[[#This Row],[Date]]-7,TBLData3[Date],"&gt;"&amp;TBLData3[[#This Row],[Date]]-14),"")</f>
        <v>1120</v>
      </c>
      <c r="J310" s="31">
        <f>IFERROR(SUMIFS(TBLData3[Total Load],TBLData3[[Athlete ]],TBLData3[[#This Row],[Athlete ]],TBLData3[Date],"&lt;="&amp;TBLData3[[#This Row],[Date]]-14,TBLData3[Date],"&gt;"&amp;TBLData3[[#This Row],[Date]]-21),"")</f>
        <v>0</v>
      </c>
      <c r="K310" s="31">
        <f>IFERROR(SUMIFS(TBLData3[Total Load],TBLData3[[Athlete ]],TBLData3[[#This Row],[Athlete ]],TBLData3[Date],"&lt;="&amp;TBLData3[[#This Row],[Date]]-21,TBLData3[Date],"&gt;"&amp;TBLData3[[#This Row],[Date]]-28),"")</f>
        <v>0</v>
      </c>
      <c r="L310" s="31">
        <f>IFERROR(SUMIFS(TBLData3[Total Load],TBLData3[[Athlete ]],TBLData3[[#This Row],[Athlete ]],TBLData3[Date],"&lt;="&amp;TBLData3[[#This Row],[Date]]-28,TBLData3[Date],"&gt;"&amp;TBLData3[[#This Row],[Date]]-35),"")</f>
        <v>0</v>
      </c>
      <c r="M310" s="31">
        <f>IFERROR(AVERAGE(TBLData3[[#This Row],[Week -1 TL]:[Week -4 TL]]),"")</f>
        <v>280</v>
      </c>
      <c r="N310" s="93">
        <f>IFERROR(TBLData3[[#This Row],[7 Day Rolling Average]]/TBLData3[[#This Row],[28 Day Rolling Average]],"")</f>
        <v>1.3785259326660599</v>
      </c>
      <c r="O310" s="94">
        <f>IFERROR(TBLData3[[#This Row],[Week 0 TL]]/TBLData3[[#This Row],[Week -1 TL]],"")</f>
        <v>1.8035714285714286</v>
      </c>
      <c r="P310" s="26">
        <f t="shared" si="19"/>
        <v>149.36367988586426</v>
      </c>
      <c r="Q310" s="27">
        <f t="shared" si="20"/>
        <v>135.65563674786497</v>
      </c>
      <c r="R310" s="94">
        <f>IFERROR(TBLData3[[#This Row],[7 Day EWMA]]/TBLData3[[#This Row],[28 Day EWMA]],"")</f>
        <v>1.101050302564851</v>
      </c>
      <c r="S310" s="94">
        <f>AVERAGEIFS(TBLData3[Total Load],TBLData3[[Athlete ]],TBLData3[[#This Row],[Athlete ]],TBLData3[Date],"&lt;="&amp;TBLData3[[#This Row],[Date]],TBLData3[Date],"&gt;"&amp;TBLData3[[#This Row],[Date]]-7)</f>
        <v>288.57142857142856</v>
      </c>
      <c r="T310" s="94">
        <f t="array" ref="T310">IFERROR(_xlfn.STDEV.S(IF(TBLData3[[Athlete ]]=TBLData3[[#This Row],[Athlete ]],IF(TBLData3[Date]&lt;=TBLData3[[#This Row],[Date]],IF(TBLData3[Date]&gt;TBLData3[[#This Row],[Date]]-7,TBLData3[Total Load])))),"")</f>
        <v>432.33584828728431</v>
      </c>
      <c r="U310" s="95">
        <f>IFERROR(TBLData3[[#This Row],[7 Day avg Load]]/TBLData3[[#This Row],[7 Day SD]],"")</f>
        <v>0.6674705086673145</v>
      </c>
      <c r="V310" s="95">
        <f>IFERROR(TBLData3[[#This Row],[7 Day Rolling Average]]*TBLData3[[#This Row],[Monotony]],"")</f>
        <v>192.61291821542503</v>
      </c>
    </row>
    <row r="311" spans="1:22" x14ac:dyDescent="0.25">
      <c r="A311" s="58" t="str">
        <f t="shared" si="17"/>
        <v>Week 3</v>
      </c>
      <c r="B311" s="63">
        <v>43024</v>
      </c>
      <c r="C311" s="63" t="str">
        <f t="shared" si="18"/>
        <v>Mon</v>
      </c>
      <c r="D311" s="78" t="s">
        <v>190</v>
      </c>
      <c r="E311" s="61">
        <f>tblTL[[#This Row],[Total]]</f>
        <v>0</v>
      </c>
      <c r="F311" s="71">
        <f>AVERAGEIFS(TBLData3[Total Load],TBLData3[[Athlete ]],TBLData3[[#This Row],[Athlete ]],TBLData3[Date],"&lt;="&amp;TBLData3[[#This Row],[Date]],TBLData3[Date],"&gt;"&amp;TBLData3[[#This Row],[Date]]-7)</f>
        <v>282.14285714285717</v>
      </c>
      <c r="G311" s="76">
        <f>AVERAGEIFS(TBLData3[Total Load],TBLData3[[Athlete ]],TBLData3[[#This Row],[Athlete ]],TBLData3[Date],"&lt;="&amp;TBLData3[[#This Row],[Date]],TBLData3[Date],"&gt;"&amp;TBLData3[[#This Row],[Date]]-28)</f>
        <v>228</v>
      </c>
      <c r="H311" s="32">
        <f>SUMIFS(TBLData3[Total Load],TBLData3[[Athlete ]],TBLData3[[#This Row],[Athlete ]],TBLData3[Date],"&lt;="&amp;TBLData3[[#This Row],[Date]],TBLData3[Date],"&gt;"&amp;TBLData3[[#This Row],[Date]]-7)</f>
        <v>1975</v>
      </c>
      <c r="I311" s="33">
        <f>IFERROR(SUMIFS(TBLData3[Total Load],TBLData3[[Athlete ]],TBLData3[[#This Row],[Athlete ]],TBLData3[Date],"&lt;="&amp;TBLData3[[#This Row],[Date]]-7,TBLData3[Date],"&gt;"&amp;TBLData3[[#This Row],[Date]]-14),"")</f>
        <v>1445</v>
      </c>
      <c r="J311" s="33">
        <f>IFERROR(SUMIFS(TBLData3[Total Load],TBLData3[[Athlete ]],TBLData3[[#This Row],[Athlete ]],TBLData3[Date],"&lt;="&amp;TBLData3[[#This Row],[Date]]-14,TBLData3[Date],"&gt;"&amp;TBLData3[[#This Row],[Date]]-21),"")</f>
        <v>0</v>
      </c>
      <c r="K311" s="33">
        <f>IFERROR(SUMIFS(TBLData3[Total Load],TBLData3[[Athlete ]],TBLData3[[#This Row],[Athlete ]],TBLData3[Date],"&lt;="&amp;TBLData3[[#This Row],[Date]]-21,TBLData3[Date],"&gt;"&amp;TBLData3[[#This Row],[Date]]-28),"")</f>
        <v>0</v>
      </c>
      <c r="L311" s="33">
        <f>IFERROR(SUMIFS(TBLData3[Total Load],TBLData3[[Athlete ]],TBLData3[[#This Row],[Athlete ]],TBLData3[Date],"&lt;="&amp;TBLData3[[#This Row],[Date]]-28,TBLData3[Date],"&gt;"&amp;TBLData3[[#This Row],[Date]]-35),"")</f>
        <v>0</v>
      </c>
      <c r="M311" s="33">
        <f>IFERROR(AVERAGE(TBLData3[[#This Row],[Week -1 TL]:[Week -4 TL]]),"")</f>
        <v>361.25</v>
      </c>
      <c r="N311" s="93">
        <f>IFERROR(TBLData3[[#This Row],[7 Day Rolling Average]]/TBLData3[[#This Row],[28 Day Rolling Average]],"")</f>
        <v>1.2374686716791981</v>
      </c>
      <c r="O311" s="94">
        <f>IFERROR(TBLData3[[#This Row],[Week 0 TL]]/TBLData3[[#This Row],[Week -1 TL]],"")</f>
        <v>1.3667820069204153</v>
      </c>
      <c r="P311" s="26">
        <f t="shared" si="19"/>
        <v>145.97406489774585</v>
      </c>
      <c r="Q311" s="27">
        <f t="shared" si="20"/>
        <v>141.65721609720146</v>
      </c>
      <c r="R311" s="94">
        <f>IFERROR(TBLData3[[#This Row],[7 Day EWMA]]/TBLData3[[#This Row],[28 Day EWMA]],"")</f>
        <v>1.030473906797535</v>
      </c>
      <c r="S311" s="94">
        <f>AVERAGEIFS(TBLData3[Total Load],TBLData3[[Athlete ]],TBLData3[[#This Row],[Athlete ]],TBLData3[Date],"&lt;="&amp;TBLData3[[#This Row],[Date]],TBLData3[Date],"&gt;"&amp;TBLData3[[#This Row],[Date]]-7)</f>
        <v>282.14285714285717</v>
      </c>
      <c r="T311" s="94">
        <f t="array" ref="T311">IFERROR(_xlfn.STDEV.S(IF(TBLData3[[Athlete ]]=TBLData3[[#This Row],[Athlete ]],IF(TBLData3[Date]&lt;=TBLData3[[#This Row],[Date]],IF(TBLData3[Date]&gt;TBLData3[[#This Row],[Date]]-7,TBLData3[Total Load])))),"")</f>
        <v>405.87207696162454</v>
      </c>
      <c r="U311" s="95">
        <f>IFERROR(TBLData3[[#This Row],[7 Day avg Load]]/TBLData3[[#This Row],[7 Day SD]],"")</f>
        <v>0.69515217517546535</v>
      </c>
      <c r="V311" s="95">
        <f>IFERROR(TBLData3[[#This Row],[7 Day Rolling Average]]*TBLData3[[#This Row],[Monotony]],"")</f>
        <v>196.13222085307774</v>
      </c>
    </row>
    <row r="312" spans="1:22" x14ac:dyDescent="0.25">
      <c r="A312" s="58" t="str">
        <f t="shared" si="17"/>
        <v>Week 3</v>
      </c>
      <c r="B312" s="63">
        <v>43024</v>
      </c>
      <c r="C312" s="63" t="str">
        <f t="shared" si="18"/>
        <v>Mon</v>
      </c>
      <c r="D312" s="77" t="s">
        <v>191</v>
      </c>
      <c r="E312" s="61">
        <f>tblTL[[#This Row],[Total]]</f>
        <v>0</v>
      </c>
      <c r="F312" s="71">
        <f>AVERAGEIFS(TBLData3[Total Load],TBLData3[[Athlete ]],TBLData3[[#This Row],[Athlete ]],TBLData3[Date],"&lt;="&amp;TBLData3[[#This Row],[Date]],TBLData3[Date],"&gt;"&amp;TBLData3[[#This Row],[Date]]-7)</f>
        <v>85.714285714285708</v>
      </c>
      <c r="G312" s="76">
        <f>AVERAGEIFS(TBLData3[Total Load],TBLData3[[Athlete ]],TBLData3[[#This Row],[Athlete ]],TBLData3[Date],"&lt;="&amp;TBLData3[[#This Row],[Date]],TBLData3[Date],"&gt;"&amp;TBLData3[[#This Row],[Date]]-28)</f>
        <v>40</v>
      </c>
      <c r="H312" s="32">
        <f>SUMIFS(TBLData3[Total Load],TBLData3[[Athlete ]],TBLData3[[#This Row],[Athlete ]],TBLData3[Date],"&lt;="&amp;TBLData3[[#This Row],[Date]],TBLData3[Date],"&gt;"&amp;TBLData3[[#This Row],[Date]]-7)</f>
        <v>600</v>
      </c>
      <c r="I312" s="33">
        <f>IFERROR(SUMIFS(TBLData3[Total Load],TBLData3[[Athlete ]],TBLData3[[#This Row],[Athlete ]],TBLData3[Date],"&lt;="&amp;TBLData3[[#This Row],[Date]]-7,TBLData3[Date],"&gt;"&amp;TBLData3[[#This Row],[Date]]-14),"")</f>
        <v>0</v>
      </c>
      <c r="J312" s="33">
        <f>IFERROR(SUMIFS(TBLData3[Total Load],TBLData3[[Athlete ]],TBLData3[[#This Row],[Athlete ]],TBLData3[Date],"&lt;="&amp;TBLData3[[#This Row],[Date]]-14,TBLData3[Date],"&gt;"&amp;TBLData3[[#This Row],[Date]]-21),"")</f>
        <v>0</v>
      </c>
      <c r="K312" s="33">
        <f>IFERROR(SUMIFS(TBLData3[Total Load],TBLData3[[Athlete ]],TBLData3[[#This Row],[Athlete ]],TBLData3[Date],"&lt;="&amp;TBLData3[[#This Row],[Date]]-21,TBLData3[Date],"&gt;"&amp;TBLData3[[#This Row],[Date]]-28),"")</f>
        <v>0</v>
      </c>
      <c r="L312" s="33">
        <f>IFERROR(SUMIFS(TBLData3[Total Load],TBLData3[[Athlete ]],TBLData3[[#This Row],[Athlete ]],TBLData3[Date],"&lt;="&amp;TBLData3[[#This Row],[Date]]-28,TBLData3[Date],"&gt;"&amp;TBLData3[[#This Row],[Date]]-35),"")</f>
        <v>0</v>
      </c>
      <c r="M312" s="33">
        <f>IFERROR(AVERAGE(TBLData3[[#This Row],[Week -1 TL]:[Week -4 TL]]),"")</f>
        <v>0</v>
      </c>
      <c r="N312" s="93">
        <f>IFERROR(TBLData3[[#This Row],[7 Day Rolling Average]]/TBLData3[[#This Row],[28 Day Rolling Average]],"")</f>
        <v>2.1428571428571428</v>
      </c>
      <c r="O312" s="94" t="str">
        <f>IFERROR(TBLData3[[#This Row],[Week 0 TL]]/TBLData3[[#This Row],[Week -1 TL]],"")</f>
        <v/>
      </c>
      <c r="P312" s="26">
        <f t="shared" si="19"/>
        <v>35.595703125</v>
      </c>
      <c r="Q312" s="27">
        <f t="shared" si="20"/>
        <v>28.94756777702063</v>
      </c>
      <c r="R312" s="94">
        <f>IFERROR(TBLData3[[#This Row],[7 Day EWMA]]/TBLData3[[#This Row],[28 Day EWMA]],"")</f>
        <v>1.2296612758346088</v>
      </c>
      <c r="S312" s="94">
        <f>AVERAGEIFS(TBLData3[Total Load],TBLData3[[Athlete ]],TBLData3[[#This Row],[Athlete ]],TBLData3[Date],"&lt;="&amp;TBLData3[[#This Row],[Date]],TBLData3[Date],"&gt;"&amp;TBLData3[[#This Row],[Date]]-7)</f>
        <v>85.714285714285708</v>
      </c>
      <c r="T312" s="94">
        <f t="array" ref="T312">IFERROR(_xlfn.STDEV.S(IF(TBLData3[[Athlete ]]=TBLData3[[#This Row],[Athlete ]],IF(TBLData3[Date]&lt;=TBLData3[[#This Row],[Date]],IF(TBLData3[Date]&gt;TBLData3[[#This Row],[Date]]-7,TBLData3[Total Load])))),"")</f>
        <v>226.77868380553633</v>
      </c>
      <c r="U312" s="95">
        <f>IFERROR(TBLData3[[#This Row],[7 Day avg Load]]/TBLData3[[#This Row],[7 Day SD]],"")</f>
        <v>0.3779644730092272</v>
      </c>
      <c r="V312" s="95">
        <f>IFERROR(TBLData3[[#This Row],[7 Day Rolling Average]]*TBLData3[[#This Row],[Monotony]],"")</f>
        <v>32.396954829362329</v>
      </c>
    </row>
    <row r="313" spans="1:22" x14ac:dyDescent="0.25">
      <c r="A313" s="58" t="str">
        <f t="shared" si="17"/>
        <v>Week 3</v>
      </c>
      <c r="B313" s="63">
        <v>43024</v>
      </c>
      <c r="C313" s="63" t="str">
        <f t="shared" si="18"/>
        <v>Mon</v>
      </c>
      <c r="D313" s="77" t="s">
        <v>192</v>
      </c>
      <c r="E313" s="61">
        <f>tblTL[[#This Row],[Total]]</f>
        <v>0</v>
      </c>
      <c r="F313" s="71">
        <f>AVERAGEIFS(TBLData3[Total Load],TBLData3[[Athlete ]],TBLData3[[#This Row],[Athlete ]],TBLData3[Date],"&lt;="&amp;TBLData3[[#This Row],[Date]],TBLData3[Date],"&gt;"&amp;TBLData3[[#This Row],[Date]]-7)</f>
        <v>211.42857142857142</v>
      </c>
      <c r="G313" s="76">
        <f>AVERAGEIFS(TBLData3[Total Load],TBLData3[[Athlete ]],TBLData3[[#This Row],[Athlete ]],TBLData3[Date],"&lt;="&amp;TBLData3[[#This Row],[Date]],TBLData3[Date],"&gt;"&amp;TBLData3[[#This Row],[Date]]-28)</f>
        <v>199.33333333333334</v>
      </c>
      <c r="H313" s="32">
        <f>SUMIFS(TBLData3[Total Load],TBLData3[[Athlete ]],TBLData3[[#This Row],[Athlete ]],TBLData3[Date],"&lt;="&amp;TBLData3[[#This Row],[Date]],TBLData3[Date],"&gt;"&amp;TBLData3[[#This Row],[Date]]-7)</f>
        <v>1480</v>
      </c>
      <c r="I313" s="33">
        <f>IFERROR(SUMIFS(TBLData3[Total Load],TBLData3[[Athlete ]],TBLData3[[#This Row],[Athlete ]],TBLData3[Date],"&lt;="&amp;TBLData3[[#This Row],[Date]]-7,TBLData3[Date],"&gt;"&amp;TBLData3[[#This Row],[Date]]-14),"")</f>
        <v>1510</v>
      </c>
      <c r="J313" s="33">
        <f>IFERROR(SUMIFS(TBLData3[Total Load],TBLData3[[Athlete ]],TBLData3[[#This Row],[Athlete ]],TBLData3[Date],"&lt;="&amp;TBLData3[[#This Row],[Date]]-14,TBLData3[Date],"&gt;"&amp;TBLData3[[#This Row],[Date]]-21),"")</f>
        <v>0</v>
      </c>
      <c r="K313" s="33">
        <f>IFERROR(SUMIFS(TBLData3[Total Load],TBLData3[[Athlete ]],TBLData3[[#This Row],[Athlete ]],TBLData3[Date],"&lt;="&amp;TBLData3[[#This Row],[Date]]-21,TBLData3[Date],"&gt;"&amp;TBLData3[[#This Row],[Date]]-28),"")</f>
        <v>0</v>
      </c>
      <c r="L313" s="33">
        <f>IFERROR(SUMIFS(TBLData3[Total Load],TBLData3[[Athlete ]],TBLData3[[#This Row],[Athlete ]],TBLData3[Date],"&lt;="&amp;TBLData3[[#This Row],[Date]]-28,TBLData3[Date],"&gt;"&amp;TBLData3[[#This Row],[Date]]-35),"")</f>
        <v>0</v>
      </c>
      <c r="M313" s="33">
        <f>IFERROR(AVERAGE(TBLData3[[#This Row],[Week -1 TL]:[Week -4 TL]]),"")</f>
        <v>377.5</v>
      </c>
      <c r="N313" s="93">
        <f>IFERROR(TBLData3[[#This Row],[7 Day Rolling Average]]/TBLData3[[#This Row],[28 Day Rolling Average]],"")</f>
        <v>1.0606784519827996</v>
      </c>
      <c r="O313" s="94">
        <f>IFERROR(TBLData3[[#This Row],[Week 0 TL]]/TBLData3[[#This Row],[Week -1 TL]],"")</f>
        <v>0.98013245033112584</v>
      </c>
      <c r="P313" s="26">
        <f t="shared" si="19"/>
        <v>118.75398773699999</v>
      </c>
      <c r="Q313" s="27">
        <f t="shared" si="20"/>
        <v>120.02629460182945</v>
      </c>
      <c r="R313" s="94">
        <f>IFERROR(TBLData3[[#This Row],[7 Day EWMA]]/TBLData3[[#This Row],[28 Day EWMA]],"")</f>
        <v>0.98939976553429265</v>
      </c>
      <c r="S313" s="94">
        <f>AVERAGEIFS(TBLData3[Total Load],TBLData3[[Athlete ]],TBLData3[[#This Row],[Athlete ]],TBLData3[Date],"&lt;="&amp;TBLData3[[#This Row],[Date]],TBLData3[Date],"&gt;"&amp;TBLData3[[#This Row],[Date]]-7)</f>
        <v>211.42857142857142</v>
      </c>
      <c r="T313" s="94">
        <f t="array" ref="T313">IFERROR(_xlfn.STDEV.S(IF(TBLData3[[Athlete ]]=TBLData3[[#This Row],[Athlete ]],IF(TBLData3[Date]&lt;=TBLData3[[#This Row],[Date]],IF(TBLData3[Date]&gt;TBLData3[[#This Row],[Date]]-7,TBLData3[Total Load])))),"")</f>
        <v>422.50950961402714</v>
      </c>
      <c r="U313" s="95">
        <f>IFERROR(TBLData3[[#This Row],[7 Day avg Load]]/TBLData3[[#This Row],[7 Day SD]],"")</f>
        <v>0.50041139102813714</v>
      </c>
      <c r="V313" s="95">
        <f>IFERROR(TBLData3[[#This Row],[7 Day Rolling Average]]*TBLData3[[#This Row],[Monotony]],"")</f>
        <v>105.80126553166328</v>
      </c>
    </row>
    <row r="314" spans="1:22" x14ac:dyDescent="0.25">
      <c r="A314" s="58" t="str">
        <f t="shared" si="17"/>
        <v>Week 3</v>
      </c>
      <c r="B314" s="63">
        <v>43024</v>
      </c>
      <c r="C314" s="63" t="str">
        <f t="shared" si="18"/>
        <v>Mon</v>
      </c>
      <c r="D314" s="75" t="s">
        <v>193</v>
      </c>
      <c r="E314" s="61">
        <f>tblTL[[#This Row],[Total]]</f>
        <v>0</v>
      </c>
      <c r="F314" s="71">
        <f>AVERAGEIFS(TBLData3[Total Load],TBLData3[[Athlete ]],TBLData3[[#This Row],[Athlete ]],TBLData3[Date],"&lt;="&amp;TBLData3[[#This Row],[Date]],TBLData3[Date],"&gt;"&amp;TBLData3[[#This Row],[Date]]-7)</f>
        <v>205.71428571428572</v>
      </c>
      <c r="G314" s="76">
        <f>AVERAGEIFS(TBLData3[Total Load],TBLData3[[Athlete ]],TBLData3[[#This Row],[Athlete ]],TBLData3[Date],"&lt;="&amp;TBLData3[[#This Row],[Date]],TBLData3[Date],"&gt;"&amp;TBLData3[[#This Row],[Date]]-28)</f>
        <v>153.66666666666666</v>
      </c>
      <c r="H314" s="32">
        <f>SUMIFS(TBLData3[Total Load],TBLData3[[Athlete ]],TBLData3[[#This Row],[Athlete ]],TBLData3[Date],"&lt;="&amp;TBLData3[[#This Row],[Date]],TBLData3[Date],"&gt;"&amp;TBLData3[[#This Row],[Date]]-7)</f>
        <v>1440</v>
      </c>
      <c r="I314" s="33">
        <f>IFERROR(SUMIFS(TBLData3[Total Load],TBLData3[[Athlete ]],TBLData3[[#This Row],[Athlete ]],TBLData3[Date],"&lt;="&amp;TBLData3[[#This Row],[Date]]-7,TBLData3[Date],"&gt;"&amp;TBLData3[[#This Row],[Date]]-14),"")</f>
        <v>865</v>
      </c>
      <c r="J314" s="33">
        <f>IFERROR(SUMIFS(TBLData3[Total Load],TBLData3[[Athlete ]],TBLData3[[#This Row],[Athlete ]],TBLData3[Date],"&lt;="&amp;TBLData3[[#This Row],[Date]]-14,TBLData3[Date],"&gt;"&amp;TBLData3[[#This Row],[Date]]-21),"")</f>
        <v>0</v>
      </c>
      <c r="K314" s="33">
        <f>IFERROR(SUMIFS(TBLData3[Total Load],TBLData3[[Athlete ]],TBLData3[[#This Row],[Athlete ]],TBLData3[Date],"&lt;="&amp;TBLData3[[#This Row],[Date]]-21,TBLData3[Date],"&gt;"&amp;TBLData3[[#This Row],[Date]]-28),"")</f>
        <v>0</v>
      </c>
      <c r="L314" s="33">
        <f>IFERROR(SUMIFS(TBLData3[Total Load],TBLData3[[Athlete ]],TBLData3[[#This Row],[Athlete ]],TBLData3[Date],"&lt;="&amp;TBLData3[[#This Row],[Date]]-28,TBLData3[Date],"&gt;"&amp;TBLData3[[#This Row],[Date]]-35),"")</f>
        <v>0</v>
      </c>
      <c r="M314" s="33">
        <f>IFERROR(AVERAGE(TBLData3[[#This Row],[Week -1 TL]:[Week -4 TL]]),"")</f>
        <v>216.25</v>
      </c>
      <c r="N314" s="93">
        <f>IFERROR(TBLData3[[#This Row],[7 Day Rolling Average]]/TBLData3[[#This Row],[28 Day Rolling Average]],"")</f>
        <v>1.3387046792686708</v>
      </c>
      <c r="O314" s="94">
        <f>IFERROR(TBLData3[[#This Row],[Week 0 TL]]/TBLData3[[#This Row],[Week -1 TL]],"")</f>
        <v>1.6647398843930636</v>
      </c>
      <c r="P314" s="26">
        <f t="shared" si="19"/>
        <v>96.937372516840696</v>
      </c>
      <c r="Q314" s="27">
        <f t="shared" si="20"/>
        <v>95.561967510623958</v>
      </c>
      <c r="R314" s="94">
        <f>IFERROR(TBLData3[[#This Row],[7 Day EWMA]]/TBLData3[[#This Row],[28 Day EWMA]],"")</f>
        <v>1.0143928075367832</v>
      </c>
      <c r="S314" s="94">
        <f>AVERAGEIFS(TBLData3[Total Load],TBLData3[[Athlete ]],TBLData3[[#This Row],[Athlete ]],TBLData3[Date],"&lt;="&amp;TBLData3[[#This Row],[Date]],TBLData3[Date],"&gt;"&amp;TBLData3[[#This Row],[Date]]-7)</f>
        <v>205.71428571428572</v>
      </c>
      <c r="T314" s="94">
        <f t="array" ref="T314">IFERROR(_xlfn.STDEV.S(IF(TBLData3[[Athlete ]]=TBLData3[[#This Row],[Athlete ]],IF(TBLData3[Date]&lt;=TBLData3[[#This Row],[Date]],IF(TBLData3[Date]&gt;TBLData3[[#This Row],[Date]]-7,TBLData3[Total Load])))),"")</f>
        <v>265.76036466819397</v>
      </c>
      <c r="U314" s="95">
        <f>IFERROR(TBLData3[[#This Row],[7 Day avg Load]]/TBLData3[[#This Row],[7 Day SD]],"")</f>
        <v>0.77405931456755517</v>
      </c>
      <c r="V314" s="95">
        <f>IFERROR(TBLData3[[#This Row],[7 Day Rolling Average]]*TBLData3[[#This Row],[Monotony]],"")</f>
        <v>159.23505899675422</v>
      </c>
    </row>
    <row r="315" spans="1:22" x14ac:dyDescent="0.25">
      <c r="A315" s="58" t="str">
        <f t="shared" si="17"/>
        <v>Week 3</v>
      </c>
      <c r="B315" s="63">
        <v>43024</v>
      </c>
      <c r="C315" s="63" t="str">
        <f t="shared" si="18"/>
        <v>Mon</v>
      </c>
      <c r="D315" s="75" t="s">
        <v>194</v>
      </c>
      <c r="E315" s="61">
        <f>tblTL[[#This Row],[Total]]</f>
        <v>0</v>
      </c>
      <c r="F315" s="71">
        <f>AVERAGEIFS(TBLData3[Total Load],TBLData3[[Athlete ]],TBLData3[[#This Row],[Athlete ]],TBLData3[Date],"&lt;="&amp;TBLData3[[#This Row],[Date]],TBLData3[Date],"&gt;"&amp;TBLData3[[#This Row],[Date]]-7)</f>
        <v>234.28571428571428</v>
      </c>
      <c r="G315" s="76">
        <f>AVERAGEIFS(TBLData3[Total Load],TBLData3[[Athlete ]],TBLData3[[#This Row],[Athlete ]],TBLData3[Date],"&lt;="&amp;TBLData3[[#This Row],[Date]],TBLData3[Date],"&gt;"&amp;TBLData3[[#This Row],[Date]]-28)</f>
        <v>217.66666666666666</v>
      </c>
      <c r="H315" s="32">
        <f>SUMIFS(TBLData3[Total Load],TBLData3[[Athlete ]],TBLData3[[#This Row],[Athlete ]],TBLData3[Date],"&lt;="&amp;TBLData3[[#This Row],[Date]],TBLData3[Date],"&gt;"&amp;TBLData3[[#This Row],[Date]]-7)</f>
        <v>1640</v>
      </c>
      <c r="I315" s="33">
        <f>IFERROR(SUMIFS(TBLData3[Total Load],TBLData3[[Athlete ]],TBLData3[[#This Row],[Athlete ]],TBLData3[Date],"&lt;="&amp;TBLData3[[#This Row],[Date]]-7,TBLData3[Date],"&gt;"&amp;TBLData3[[#This Row],[Date]]-14),"")</f>
        <v>1625</v>
      </c>
      <c r="J315" s="33">
        <f>IFERROR(SUMIFS(TBLData3[Total Load],TBLData3[[Athlete ]],TBLData3[[#This Row],[Athlete ]],TBLData3[Date],"&lt;="&amp;TBLData3[[#This Row],[Date]]-14,TBLData3[Date],"&gt;"&amp;TBLData3[[#This Row],[Date]]-21),"")</f>
        <v>0</v>
      </c>
      <c r="K315" s="33">
        <f>IFERROR(SUMIFS(TBLData3[Total Load],TBLData3[[Athlete ]],TBLData3[[#This Row],[Athlete ]],TBLData3[Date],"&lt;="&amp;TBLData3[[#This Row],[Date]]-21,TBLData3[Date],"&gt;"&amp;TBLData3[[#This Row],[Date]]-28),"")</f>
        <v>0</v>
      </c>
      <c r="L315" s="33">
        <f>IFERROR(SUMIFS(TBLData3[Total Load],TBLData3[[Athlete ]],TBLData3[[#This Row],[Athlete ]],TBLData3[Date],"&lt;="&amp;TBLData3[[#This Row],[Date]]-28,TBLData3[Date],"&gt;"&amp;TBLData3[[#This Row],[Date]]-35),"")</f>
        <v>0</v>
      </c>
      <c r="M315" s="33">
        <f>IFERROR(AVERAGE(TBLData3[[#This Row],[Week -1 TL]:[Week -4 TL]]),"")</f>
        <v>406.25</v>
      </c>
      <c r="N315" s="93">
        <f>IFERROR(TBLData3[[#This Row],[7 Day Rolling Average]]/TBLData3[[#This Row],[28 Day Rolling Average]],"")</f>
        <v>1.0763509078976154</v>
      </c>
      <c r="O315" s="94">
        <f>IFERROR(TBLData3[[#This Row],[Week 0 TL]]/TBLData3[[#This Row],[Week -1 TL]],"")</f>
        <v>1.0092307692307692</v>
      </c>
      <c r="P315" s="26">
        <f t="shared" si="19"/>
        <v>132.31696335598826</v>
      </c>
      <c r="Q315" s="27">
        <f t="shared" si="20"/>
        <v>131.45524308109472</v>
      </c>
      <c r="R315" s="94">
        <f>IFERROR(TBLData3[[#This Row],[7 Day EWMA]]/TBLData3[[#This Row],[28 Day EWMA]],"")</f>
        <v>1.0065552370122046</v>
      </c>
      <c r="S315" s="94">
        <f>AVERAGEIFS(TBLData3[Total Load],TBLData3[[Athlete ]],TBLData3[[#This Row],[Athlete ]],TBLData3[Date],"&lt;="&amp;TBLData3[[#This Row],[Date]],TBLData3[Date],"&gt;"&amp;TBLData3[[#This Row],[Date]]-7)</f>
        <v>234.28571428571428</v>
      </c>
      <c r="T315" s="94">
        <f t="array" ref="T315">IFERROR(_xlfn.STDEV.S(IF(TBLData3[[Athlete ]]=TBLData3[[#This Row],[Athlete ]],IF(TBLData3[Date]&lt;=TBLData3[[#This Row],[Date]],IF(TBLData3[Date]&gt;TBLData3[[#This Row],[Date]]-7,TBLData3[Total Load])))),"")</f>
        <v>419.79586876072455</v>
      </c>
      <c r="U315" s="95">
        <f>IFERROR(TBLData3[[#This Row],[7 Day avg Load]]/TBLData3[[#This Row],[7 Day SD]],"")</f>
        <v>0.55809437805414075</v>
      </c>
      <c r="V315" s="95">
        <f>IFERROR(TBLData3[[#This Row],[7 Day Rolling Average]]*TBLData3[[#This Row],[Monotony]],"")</f>
        <v>130.75354000125583</v>
      </c>
    </row>
    <row r="316" spans="1:22" x14ac:dyDescent="0.25">
      <c r="A316" s="58" t="str">
        <f t="shared" si="17"/>
        <v>Week 3</v>
      </c>
      <c r="B316" s="63">
        <v>43024</v>
      </c>
      <c r="C316" s="63" t="str">
        <f t="shared" si="18"/>
        <v>Mon</v>
      </c>
      <c r="D316" s="75" t="s">
        <v>213</v>
      </c>
      <c r="E316" s="61">
        <f>tblTL[[#This Row],[Total]]</f>
        <v>0</v>
      </c>
      <c r="F316" s="71">
        <f>AVERAGEIFS(TBLData3[Total Load],TBLData3[[Athlete ]],TBLData3[[#This Row],[Athlete ]],TBLData3[Date],"&lt;="&amp;TBLData3[[#This Row],[Date]],TBLData3[Date],"&gt;"&amp;TBLData3[[#This Row],[Date]]-7)</f>
        <v>96.428571428571431</v>
      </c>
      <c r="G316" s="76">
        <f>AVERAGEIFS(TBLData3[Total Load],TBLData3[[Athlete ]],TBLData3[[#This Row],[Athlete ]],TBLData3[Date],"&lt;="&amp;TBLData3[[#This Row],[Date]],TBLData3[Date],"&gt;"&amp;TBLData3[[#This Row],[Date]]-28)</f>
        <v>45</v>
      </c>
      <c r="H316" s="32">
        <f>SUMIFS(TBLData3[Total Load],TBLData3[[Athlete ]],TBLData3[[#This Row],[Athlete ]],TBLData3[Date],"&lt;="&amp;TBLData3[[#This Row],[Date]],TBLData3[Date],"&gt;"&amp;TBLData3[[#This Row],[Date]]-7)</f>
        <v>675</v>
      </c>
      <c r="I316" s="33">
        <f>IFERROR(SUMIFS(TBLData3[Total Load],TBLData3[[Athlete ]],TBLData3[[#This Row],[Athlete ]],TBLData3[Date],"&lt;="&amp;TBLData3[[#This Row],[Date]]-7,TBLData3[Date],"&gt;"&amp;TBLData3[[#This Row],[Date]]-14),"")</f>
        <v>0</v>
      </c>
      <c r="J316" s="33">
        <f>IFERROR(SUMIFS(TBLData3[Total Load],TBLData3[[Athlete ]],TBLData3[[#This Row],[Athlete ]],TBLData3[Date],"&lt;="&amp;TBLData3[[#This Row],[Date]]-14,TBLData3[Date],"&gt;"&amp;TBLData3[[#This Row],[Date]]-21),"")</f>
        <v>0</v>
      </c>
      <c r="K316" s="33">
        <f>IFERROR(SUMIFS(TBLData3[Total Load],TBLData3[[Athlete ]],TBLData3[[#This Row],[Athlete ]],TBLData3[Date],"&lt;="&amp;TBLData3[[#This Row],[Date]]-21,TBLData3[Date],"&gt;"&amp;TBLData3[[#This Row],[Date]]-28),"")</f>
        <v>0</v>
      </c>
      <c r="L316" s="33">
        <f>IFERROR(SUMIFS(TBLData3[Total Load],TBLData3[[Athlete ]],TBLData3[[#This Row],[Athlete ]],TBLData3[Date],"&lt;="&amp;TBLData3[[#This Row],[Date]]-28,TBLData3[Date],"&gt;"&amp;TBLData3[[#This Row],[Date]]-35),"")</f>
        <v>0</v>
      </c>
      <c r="M316" s="33">
        <f>IFERROR(AVERAGE(TBLData3[[#This Row],[Week -1 TL]:[Week -4 TL]]),"")</f>
        <v>0</v>
      </c>
      <c r="N316" s="93">
        <f>IFERROR(TBLData3[[#This Row],[7 Day Rolling Average]]/TBLData3[[#This Row],[28 Day Rolling Average]],"")</f>
        <v>2.1428571428571428</v>
      </c>
      <c r="O316" s="94" t="str">
        <f>IFERROR(TBLData3[[#This Row],[Week 0 TL]]/TBLData3[[#This Row],[Week -1 TL]],"")</f>
        <v/>
      </c>
      <c r="P316" s="26">
        <f t="shared" si="19"/>
        <v>40.045166015625</v>
      </c>
      <c r="Q316" s="27">
        <f t="shared" si="20"/>
        <v>32.566013749148212</v>
      </c>
      <c r="R316" s="94">
        <f>IFERROR(TBLData3[[#This Row],[7 Day EWMA]]/TBLData3[[#This Row],[28 Day EWMA]],"")</f>
        <v>1.2296612758346088</v>
      </c>
      <c r="S316" s="94">
        <f>AVERAGEIFS(TBLData3[Total Load],TBLData3[[Athlete ]],TBLData3[[#This Row],[Athlete ]],TBLData3[Date],"&lt;="&amp;TBLData3[[#This Row],[Date]],TBLData3[Date],"&gt;"&amp;TBLData3[[#This Row],[Date]]-7)</f>
        <v>96.428571428571431</v>
      </c>
      <c r="T316" s="94">
        <f t="array" ref="T316">IFERROR(_xlfn.STDEV.S(IF(TBLData3[[Athlete ]]=TBLData3[[#This Row],[Athlete ]],IF(TBLData3[Date]&lt;=TBLData3[[#This Row],[Date]],IF(TBLData3[Date]&gt;TBLData3[[#This Row],[Date]]-7,TBLData3[Total Load])))),"")</f>
        <v>255.12601928122837</v>
      </c>
      <c r="U316" s="95">
        <f>IFERROR(TBLData3[[#This Row],[7 Day avg Load]]/TBLData3[[#This Row],[7 Day SD]],"")</f>
        <v>0.37796447300922725</v>
      </c>
      <c r="V316" s="95">
        <f>IFERROR(TBLData3[[#This Row],[7 Day Rolling Average]]*TBLData3[[#This Row],[Monotony]],"")</f>
        <v>36.446574183032631</v>
      </c>
    </row>
    <row r="317" spans="1:22" x14ac:dyDescent="0.25">
      <c r="A317" s="58" t="str">
        <f t="shared" si="17"/>
        <v>Week 3</v>
      </c>
      <c r="B317" s="63">
        <v>43024</v>
      </c>
      <c r="C317" s="63" t="str">
        <f t="shared" si="18"/>
        <v>Mon</v>
      </c>
      <c r="D317" s="75" t="s">
        <v>214</v>
      </c>
      <c r="E317" s="61">
        <f>tblTL[[#This Row],[Total]]</f>
        <v>0</v>
      </c>
      <c r="F317" s="71">
        <f>AVERAGEIFS(TBLData3[Total Load],TBLData3[[Athlete ]],TBLData3[[#This Row],[Athlete ]],TBLData3[Date],"&lt;="&amp;TBLData3[[#This Row],[Date]],TBLData3[Date],"&gt;"&amp;TBLData3[[#This Row],[Date]]-7)</f>
        <v>245.71428571428572</v>
      </c>
      <c r="G317" s="76">
        <f>AVERAGEIFS(TBLData3[Total Load],TBLData3[[Athlete ]],TBLData3[[#This Row],[Athlete ]],TBLData3[Date],"&lt;="&amp;TBLData3[[#This Row],[Date]],TBLData3[Date],"&gt;"&amp;TBLData3[[#This Row],[Date]]-28)</f>
        <v>185.33333333333334</v>
      </c>
      <c r="H317" s="32">
        <f>SUMIFS(TBLData3[Total Load],TBLData3[[Athlete ]],TBLData3[[#This Row],[Athlete ]],TBLData3[Date],"&lt;="&amp;TBLData3[[#This Row],[Date]],TBLData3[Date],"&gt;"&amp;TBLData3[[#This Row],[Date]]-7)</f>
        <v>1720</v>
      </c>
      <c r="I317" s="33">
        <f>IFERROR(SUMIFS(TBLData3[Total Load],TBLData3[[Athlete ]],TBLData3[[#This Row],[Athlete ]],TBLData3[Date],"&lt;="&amp;TBLData3[[#This Row],[Date]]-7,TBLData3[Date],"&gt;"&amp;TBLData3[[#This Row],[Date]]-14),"")</f>
        <v>1060</v>
      </c>
      <c r="J317" s="33">
        <f>IFERROR(SUMIFS(TBLData3[Total Load],TBLData3[[Athlete ]],TBLData3[[#This Row],[Athlete ]],TBLData3[Date],"&lt;="&amp;TBLData3[[#This Row],[Date]]-14,TBLData3[Date],"&gt;"&amp;TBLData3[[#This Row],[Date]]-21),"")</f>
        <v>0</v>
      </c>
      <c r="K317" s="33">
        <f>IFERROR(SUMIFS(TBLData3[Total Load],TBLData3[[Athlete ]],TBLData3[[#This Row],[Athlete ]],TBLData3[Date],"&lt;="&amp;TBLData3[[#This Row],[Date]]-21,TBLData3[Date],"&gt;"&amp;TBLData3[[#This Row],[Date]]-28),"")</f>
        <v>0</v>
      </c>
      <c r="L317" s="33">
        <f>IFERROR(SUMIFS(TBLData3[Total Load],TBLData3[[Athlete ]],TBLData3[[#This Row],[Athlete ]],TBLData3[Date],"&lt;="&amp;TBLData3[[#This Row],[Date]]-28,TBLData3[Date],"&gt;"&amp;TBLData3[[#This Row],[Date]]-35),"")</f>
        <v>0</v>
      </c>
      <c r="M317" s="33">
        <f>IFERROR(AVERAGE(TBLData3[[#This Row],[Week -1 TL]:[Week -4 TL]]),"")</f>
        <v>265</v>
      </c>
      <c r="N317" s="93">
        <f>IFERROR(TBLData3[[#This Row],[7 Day Rolling Average]]/TBLData3[[#This Row],[28 Day Rolling Average]],"")</f>
        <v>1.3257965056526206</v>
      </c>
      <c r="O317" s="94">
        <f>IFERROR(TBLData3[[#This Row],[Week 0 TL]]/TBLData3[[#This Row],[Week -1 TL]],"")</f>
        <v>1.6226415094339623</v>
      </c>
      <c r="P317" s="26">
        <f t="shared" si="19"/>
        <v>135.38176417350769</v>
      </c>
      <c r="Q317" s="27">
        <f t="shared" si="20"/>
        <v>120.29463107120397</v>
      </c>
      <c r="R317" s="94">
        <f>IFERROR(TBLData3[[#This Row],[7 Day EWMA]]/TBLData3[[#This Row],[28 Day EWMA]],"")</f>
        <v>1.1254181750918997</v>
      </c>
      <c r="S317" s="94">
        <f>AVERAGEIFS(TBLData3[Total Load],TBLData3[[Athlete ]],TBLData3[[#This Row],[Athlete ]],TBLData3[Date],"&lt;="&amp;TBLData3[[#This Row],[Date]],TBLData3[Date],"&gt;"&amp;TBLData3[[#This Row],[Date]]-7)</f>
        <v>245.71428571428572</v>
      </c>
      <c r="T317" s="94">
        <f t="array" ref="T317">IFERROR(_xlfn.STDEV.S(IF(TBLData3[[Athlete ]]=TBLData3[[#This Row],[Athlete ]],IF(TBLData3[Date]&lt;=TBLData3[[#This Row],[Date]],IF(TBLData3[Date]&gt;TBLData3[[#This Row],[Date]]-7,TBLData3[Total Load])))),"")</f>
        <v>445.67765417235296</v>
      </c>
      <c r="U317" s="95">
        <f>IFERROR(TBLData3[[#This Row],[7 Day avg Load]]/TBLData3[[#This Row],[7 Day SD]],"")</f>
        <v>0.55132736275636296</v>
      </c>
      <c r="V317" s="95">
        <f>IFERROR(TBLData3[[#This Row],[7 Day Rolling Average]]*TBLData3[[#This Row],[Monotony]],"")</f>
        <v>135.46900913442062</v>
      </c>
    </row>
    <row r="318" spans="1:22" x14ac:dyDescent="0.25">
      <c r="A318" s="58" t="str">
        <f t="shared" si="17"/>
        <v>Week 3</v>
      </c>
      <c r="B318" s="63">
        <v>43024</v>
      </c>
      <c r="C318" s="63" t="str">
        <f t="shared" si="18"/>
        <v>Mon</v>
      </c>
      <c r="D318" s="75" t="s">
        <v>195</v>
      </c>
      <c r="E318" s="61">
        <f>tblTL[[#This Row],[Total]]</f>
        <v>0</v>
      </c>
      <c r="F318" s="71">
        <f>AVERAGEIFS(TBLData3[Total Load],TBLData3[[Athlete ]],TBLData3[[#This Row],[Athlete ]],TBLData3[Date],"&lt;="&amp;TBLData3[[#This Row],[Date]],TBLData3[Date],"&gt;"&amp;TBLData3[[#This Row],[Date]]-7)</f>
        <v>0</v>
      </c>
      <c r="G318" s="76">
        <f>AVERAGEIFS(TBLData3[Total Load],TBLData3[[Athlete ]],TBLData3[[#This Row],[Athlete ]],TBLData3[Date],"&lt;="&amp;TBLData3[[#This Row],[Date]],TBLData3[Date],"&gt;"&amp;TBLData3[[#This Row],[Date]]-28)</f>
        <v>0</v>
      </c>
      <c r="H318" s="32">
        <f>SUMIFS(TBLData3[Total Load],TBLData3[[Athlete ]],TBLData3[[#This Row],[Athlete ]],TBLData3[Date],"&lt;="&amp;TBLData3[[#This Row],[Date]],TBLData3[Date],"&gt;"&amp;TBLData3[[#This Row],[Date]]-7)</f>
        <v>0</v>
      </c>
      <c r="I318" s="33">
        <f>IFERROR(SUMIFS(TBLData3[Total Load],TBLData3[[Athlete ]],TBLData3[[#This Row],[Athlete ]],TBLData3[Date],"&lt;="&amp;TBLData3[[#This Row],[Date]]-7,TBLData3[Date],"&gt;"&amp;TBLData3[[#This Row],[Date]]-14),"")</f>
        <v>0</v>
      </c>
      <c r="J318" s="33">
        <f>IFERROR(SUMIFS(TBLData3[Total Load],TBLData3[[Athlete ]],TBLData3[[#This Row],[Athlete ]],TBLData3[Date],"&lt;="&amp;TBLData3[[#This Row],[Date]]-14,TBLData3[Date],"&gt;"&amp;TBLData3[[#This Row],[Date]]-21),"")</f>
        <v>0</v>
      </c>
      <c r="K318" s="33">
        <f>IFERROR(SUMIFS(TBLData3[Total Load],TBLData3[[Athlete ]],TBLData3[[#This Row],[Athlete ]],TBLData3[Date],"&lt;="&amp;TBLData3[[#This Row],[Date]]-21,TBLData3[Date],"&gt;"&amp;TBLData3[[#This Row],[Date]]-28),"")</f>
        <v>0</v>
      </c>
      <c r="L318" s="33">
        <f>IFERROR(SUMIFS(TBLData3[Total Load],TBLData3[[Athlete ]],TBLData3[[#This Row],[Athlete ]],TBLData3[Date],"&lt;="&amp;TBLData3[[#This Row],[Date]]-28,TBLData3[Date],"&gt;"&amp;TBLData3[[#This Row],[Date]]-35),"")</f>
        <v>0</v>
      </c>
      <c r="M318" s="33">
        <f>IFERROR(AVERAGE(TBLData3[[#This Row],[Week -1 TL]:[Week -4 TL]]),"")</f>
        <v>0</v>
      </c>
      <c r="N318" s="93" t="str">
        <f>IFERROR(TBLData3[[#This Row],[7 Day Rolling Average]]/TBLData3[[#This Row],[28 Day Rolling Average]],"")</f>
        <v/>
      </c>
      <c r="O318" s="94" t="str">
        <f>IFERROR(TBLData3[[#This Row],[Week 0 TL]]/TBLData3[[#This Row],[Week -1 TL]],"")</f>
        <v/>
      </c>
      <c r="P318" s="26">
        <f t="shared" si="19"/>
        <v>0</v>
      </c>
      <c r="Q318" s="27">
        <f t="shared" si="20"/>
        <v>0</v>
      </c>
      <c r="R318" s="94" t="str">
        <f>IFERROR(TBLData3[[#This Row],[7 Day EWMA]]/TBLData3[[#This Row],[28 Day EWMA]],"")</f>
        <v/>
      </c>
      <c r="S318" s="94">
        <f>AVERAGEIFS(TBLData3[Total Load],TBLData3[[Athlete ]],TBLData3[[#This Row],[Athlete ]],TBLData3[Date],"&lt;="&amp;TBLData3[[#This Row],[Date]],TBLData3[Date],"&gt;"&amp;TBLData3[[#This Row],[Date]]-7)</f>
        <v>0</v>
      </c>
      <c r="T318" s="94">
        <f t="array" ref="T318">IFERROR(_xlfn.STDEV.S(IF(TBLData3[[Athlete ]]=TBLData3[[#This Row],[Athlete ]],IF(TBLData3[Date]&lt;=TBLData3[[#This Row],[Date]],IF(TBLData3[Date]&gt;TBLData3[[#This Row],[Date]]-7,TBLData3[Total Load])))),"")</f>
        <v>0</v>
      </c>
      <c r="U318" s="95" t="str">
        <f>IFERROR(TBLData3[[#This Row],[7 Day avg Load]]/TBLData3[[#This Row],[7 Day SD]],"")</f>
        <v/>
      </c>
      <c r="V318" s="95" t="str">
        <f>IFERROR(TBLData3[[#This Row],[7 Day Rolling Average]]*TBLData3[[#This Row],[Monotony]],"")</f>
        <v/>
      </c>
    </row>
    <row r="319" spans="1:22" x14ac:dyDescent="0.25">
      <c r="A319" s="58" t="str">
        <f t="shared" si="17"/>
        <v>Week 3</v>
      </c>
      <c r="B319" s="63">
        <v>43024</v>
      </c>
      <c r="C319" s="63" t="str">
        <f t="shared" si="18"/>
        <v>Mon</v>
      </c>
      <c r="D319" s="77" t="s">
        <v>196</v>
      </c>
      <c r="E319" s="61">
        <f>tblTL[[#This Row],[Total]]</f>
        <v>0</v>
      </c>
      <c r="F319" s="71">
        <f>AVERAGEIFS(TBLData3[Total Load],TBLData3[[Athlete ]],TBLData3[[#This Row],[Athlete ]],TBLData3[Date],"&lt;="&amp;TBLData3[[#This Row],[Date]],TBLData3[Date],"&gt;"&amp;TBLData3[[#This Row],[Date]]-7)</f>
        <v>220</v>
      </c>
      <c r="G319" s="76">
        <f>AVERAGEIFS(TBLData3[Total Load],TBLData3[[Athlete ]],TBLData3[[#This Row],[Athlete ]],TBLData3[Date],"&lt;="&amp;TBLData3[[#This Row],[Date]],TBLData3[Date],"&gt;"&amp;TBLData3[[#This Row],[Date]]-28)</f>
        <v>208</v>
      </c>
      <c r="H319" s="32">
        <f>SUMIFS(TBLData3[Total Load],TBLData3[[Athlete ]],TBLData3[[#This Row],[Athlete ]],TBLData3[Date],"&lt;="&amp;TBLData3[[#This Row],[Date]],TBLData3[Date],"&gt;"&amp;TBLData3[[#This Row],[Date]]-7)</f>
        <v>1540</v>
      </c>
      <c r="I319" s="33">
        <f>IFERROR(SUMIFS(TBLData3[Total Load],TBLData3[[Athlete ]],TBLData3[[#This Row],[Athlete ]],TBLData3[Date],"&lt;="&amp;TBLData3[[#This Row],[Date]]-7,TBLData3[Date],"&gt;"&amp;TBLData3[[#This Row],[Date]]-14),"")</f>
        <v>1580</v>
      </c>
      <c r="J319" s="33">
        <f>IFERROR(SUMIFS(TBLData3[Total Load],TBLData3[[Athlete ]],TBLData3[[#This Row],[Athlete ]],TBLData3[Date],"&lt;="&amp;TBLData3[[#This Row],[Date]]-14,TBLData3[Date],"&gt;"&amp;TBLData3[[#This Row],[Date]]-21),"")</f>
        <v>0</v>
      </c>
      <c r="K319" s="33">
        <f>IFERROR(SUMIFS(TBLData3[Total Load],TBLData3[[Athlete ]],TBLData3[[#This Row],[Athlete ]],TBLData3[Date],"&lt;="&amp;TBLData3[[#This Row],[Date]]-21,TBLData3[Date],"&gt;"&amp;TBLData3[[#This Row],[Date]]-28),"")</f>
        <v>0</v>
      </c>
      <c r="L319" s="33">
        <f>IFERROR(SUMIFS(TBLData3[Total Load],TBLData3[[Athlete ]],TBLData3[[#This Row],[Athlete ]],TBLData3[Date],"&lt;="&amp;TBLData3[[#This Row],[Date]]-28,TBLData3[Date],"&gt;"&amp;TBLData3[[#This Row],[Date]]-35),"")</f>
        <v>0</v>
      </c>
      <c r="M319" s="33">
        <f>IFERROR(AVERAGE(TBLData3[[#This Row],[Week -1 TL]:[Week -4 TL]]),"")</f>
        <v>395</v>
      </c>
      <c r="N319" s="93">
        <f>IFERROR(TBLData3[[#This Row],[7 Day Rolling Average]]/TBLData3[[#This Row],[28 Day Rolling Average]],"")</f>
        <v>1.0576923076923077</v>
      </c>
      <c r="O319" s="94">
        <f>IFERROR(TBLData3[[#This Row],[Week 0 TL]]/TBLData3[[#This Row],[Week -1 TL]],"")</f>
        <v>0.97468354430379744</v>
      </c>
      <c r="P319" s="26">
        <f t="shared" si="19"/>
        <v>119.48583349585533</v>
      </c>
      <c r="Q319" s="27">
        <f t="shared" si="20"/>
        <v>123.96297012474926</v>
      </c>
      <c r="R319" s="94">
        <f>IFERROR(TBLData3[[#This Row],[7 Day EWMA]]/TBLData3[[#This Row],[28 Day EWMA]],"")</f>
        <v>0.96388327397779838</v>
      </c>
      <c r="S319" s="94">
        <f>AVERAGEIFS(TBLData3[Total Load],TBLData3[[Athlete ]],TBLData3[[#This Row],[Athlete ]],TBLData3[Date],"&lt;="&amp;TBLData3[[#This Row],[Date]],TBLData3[Date],"&gt;"&amp;TBLData3[[#This Row],[Date]]-7)</f>
        <v>220</v>
      </c>
      <c r="T319" s="94">
        <f t="array" ref="T319">IFERROR(_xlfn.STDEV.S(IF(TBLData3[[Athlete ]]=TBLData3[[#This Row],[Athlete ]],IF(TBLData3[Date]&lt;=TBLData3[[#This Row],[Date]],IF(TBLData3[Date]&gt;TBLData3[[#This Row],[Date]]-7,TBLData3[Total Load])))),"")</f>
        <v>411.33927602406266</v>
      </c>
      <c r="U319" s="95">
        <f>IFERROR(TBLData3[[#This Row],[7 Day avg Load]]/TBLData3[[#This Row],[7 Day SD]],"")</f>
        <v>0.53483830215894668</v>
      </c>
      <c r="V319" s="95">
        <f>IFERROR(TBLData3[[#This Row],[7 Day Rolling Average]]*TBLData3[[#This Row],[Monotony]],"")</f>
        <v>117.66442647496827</v>
      </c>
    </row>
    <row r="320" spans="1:22" x14ac:dyDescent="0.25">
      <c r="A320" s="58" t="str">
        <f t="shared" si="17"/>
        <v>Week 3</v>
      </c>
      <c r="B320" s="63">
        <v>43024</v>
      </c>
      <c r="C320" s="63" t="str">
        <f t="shared" si="18"/>
        <v>Mon</v>
      </c>
      <c r="D320" s="75" t="s">
        <v>197</v>
      </c>
      <c r="E320" s="61">
        <f>tblTL[[#This Row],[Total]]</f>
        <v>0</v>
      </c>
      <c r="F320" s="71">
        <f>AVERAGEIFS(TBLData3[Total Load],TBLData3[[Athlete ]],TBLData3[[#This Row],[Athlete ]],TBLData3[Date],"&lt;="&amp;TBLData3[[#This Row],[Date]],TBLData3[Date],"&gt;"&amp;TBLData3[[#This Row],[Date]]-7)</f>
        <v>347.85714285714283</v>
      </c>
      <c r="G320" s="76">
        <f>AVERAGEIFS(TBLData3[Total Load],TBLData3[[Athlete ]],TBLData3[[#This Row],[Athlete ]],TBLData3[Date],"&lt;="&amp;TBLData3[[#This Row],[Date]],TBLData3[Date],"&gt;"&amp;TBLData3[[#This Row],[Date]]-28)</f>
        <v>262</v>
      </c>
      <c r="H320" s="32">
        <f>SUMIFS(TBLData3[Total Load],TBLData3[[Athlete ]],TBLData3[[#This Row],[Athlete ]],TBLData3[Date],"&lt;="&amp;TBLData3[[#This Row],[Date]],TBLData3[Date],"&gt;"&amp;TBLData3[[#This Row],[Date]]-7)</f>
        <v>2435</v>
      </c>
      <c r="I320" s="33">
        <f>IFERROR(SUMIFS(TBLData3[Total Load],TBLData3[[Athlete ]],TBLData3[[#This Row],[Athlete ]],TBLData3[Date],"&lt;="&amp;TBLData3[[#This Row],[Date]]-7,TBLData3[Date],"&gt;"&amp;TBLData3[[#This Row],[Date]]-14),"")</f>
        <v>1495</v>
      </c>
      <c r="J320" s="33">
        <f>IFERROR(SUMIFS(TBLData3[Total Load],TBLData3[[Athlete ]],TBLData3[[#This Row],[Athlete ]],TBLData3[Date],"&lt;="&amp;TBLData3[[#This Row],[Date]]-14,TBLData3[Date],"&gt;"&amp;TBLData3[[#This Row],[Date]]-21),"")</f>
        <v>0</v>
      </c>
      <c r="K320" s="33">
        <f>IFERROR(SUMIFS(TBLData3[Total Load],TBLData3[[Athlete ]],TBLData3[[#This Row],[Athlete ]],TBLData3[Date],"&lt;="&amp;TBLData3[[#This Row],[Date]]-21,TBLData3[Date],"&gt;"&amp;TBLData3[[#This Row],[Date]]-28),"")</f>
        <v>0</v>
      </c>
      <c r="L320" s="33">
        <f>IFERROR(SUMIFS(TBLData3[Total Load],TBLData3[[Athlete ]],TBLData3[[#This Row],[Athlete ]],TBLData3[Date],"&lt;="&amp;TBLData3[[#This Row],[Date]]-28,TBLData3[Date],"&gt;"&amp;TBLData3[[#This Row],[Date]]-35),"")</f>
        <v>0</v>
      </c>
      <c r="M320" s="33">
        <f>IFERROR(AVERAGE(TBLData3[[#This Row],[Week -1 TL]:[Week -4 TL]]),"")</f>
        <v>373.75</v>
      </c>
      <c r="N320" s="93">
        <f>IFERROR(TBLData3[[#This Row],[7 Day Rolling Average]]/TBLData3[[#This Row],[28 Day Rolling Average]],"")</f>
        <v>1.3276990185387132</v>
      </c>
      <c r="O320" s="94">
        <f>IFERROR(TBLData3[[#This Row],[Week 0 TL]]/TBLData3[[#This Row],[Week -1 TL]],"")</f>
        <v>1.6287625418060201</v>
      </c>
      <c r="P320" s="26">
        <f t="shared" si="19"/>
        <v>168.03044797852635</v>
      </c>
      <c r="Q320" s="27">
        <f t="shared" si="20"/>
        <v>163.87407385351875</v>
      </c>
      <c r="R320" s="94">
        <f>IFERROR(TBLData3[[#This Row],[7 Day EWMA]]/TBLData3[[#This Row],[28 Day EWMA]],"")</f>
        <v>1.0253632196190035</v>
      </c>
      <c r="S320" s="94">
        <f>AVERAGEIFS(TBLData3[Total Load],TBLData3[[Athlete ]],TBLData3[[#This Row],[Athlete ]],TBLData3[Date],"&lt;="&amp;TBLData3[[#This Row],[Date]],TBLData3[Date],"&gt;"&amp;TBLData3[[#This Row],[Date]]-7)</f>
        <v>347.85714285714283</v>
      </c>
      <c r="T320" s="94">
        <f t="array" ref="T320">IFERROR(_xlfn.STDEV.S(IF(TBLData3[[Athlete ]]=TBLData3[[#This Row],[Athlete ]],IF(TBLData3[Date]&lt;=TBLData3[[#This Row],[Date]],IF(TBLData3[Date]&gt;TBLData3[[#This Row],[Date]]-7,TBLData3[Total Load])))),"")</f>
        <v>448.81192370205906</v>
      </c>
      <c r="U320" s="95">
        <f>IFERROR(TBLData3[[#This Row],[7 Day avg Load]]/TBLData3[[#This Row],[7 Day SD]],"")</f>
        <v>0.77506216855340404</v>
      </c>
      <c r="V320" s="95">
        <f>IFERROR(TBLData3[[#This Row],[7 Day Rolling Average]]*TBLData3[[#This Row],[Monotony]],"")</f>
        <v>269.6109114896484</v>
      </c>
    </row>
    <row r="321" spans="1:22" x14ac:dyDescent="0.25">
      <c r="A321" s="58" t="str">
        <f t="shared" si="17"/>
        <v>Week 3</v>
      </c>
      <c r="B321" s="63">
        <v>43024</v>
      </c>
      <c r="C321" s="63" t="str">
        <f t="shared" si="18"/>
        <v>Mon</v>
      </c>
      <c r="D321" s="75" t="s">
        <v>198</v>
      </c>
      <c r="E321" s="61">
        <f>tblTL[[#This Row],[Total]]</f>
        <v>0</v>
      </c>
      <c r="F321" s="71">
        <f>AVERAGEIFS(TBLData3[Total Load],TBLData3[[Athlete ]],TBLData3[[#This Row],[Athlete ]],TBLData3[Date],"&lt;="&amp;TBLData3[[#This Row],[Date]],TBLData3[Date],"&gt;"&amp;TBLData3[[#This Row],[Date]]-7)</f>
        <v>137.14285714285714</v>
      </c>
      <c r="G321" s="76">
        <f>AVERAGEIFS(TBLData3[Total Load],TBLData3[[Athlete ]],TBLData3[[#This Row],[Athlete ]],TBLData3[Date],"&lt;="&amp;TBLData3[[#This Row],[Date]],TBLData3[Date],"&gt;"&amp;TBLData3[[#This Row],[Date]]-28)</f>
        <v>118</v>
      </c>
      <c r="H321" s="32">
        <f>SUMIFS(TBLData3[Total Load],TBLData3[[Athlete ]],TBLData3[[#This Row],[Athlete ]],TBLData3[Date],"&lt;="&amp;TBLData3[[#This Row],[Date]],TBLData3[Date],"&gt;"&amp;TBLData3[[#This Row],[Date]]-7)</f>
        <v>960</v>
      </c>
      <c r="I321" s="33">
        <f>IFERROR(SUMIFS(TBLData3[Total Load],TBLData3[[Athlete ]],TBLData3[[#This Row],[Athlete ]],TBLData3[Date],"&lt;="&amp;TBLData3[[#This Row],[Date]]-7,TBLData3[Date],"&gt;"&amp;TBLData3[[#This Row],[Date]]-14),"")</f>
        <v>810</v>
      </c>
      <c r="J321" s="33">
        <f>IFERROR(SUMIFS(TBLData3[Total Load],TBLData3[[Athlete ]],TBLData3[[#This Row],[Athlete ]],TBLData3[Date],"&lt;="&amp;TBLData3[[#This Row],[Date]]-14,TBLData3[Date],"&gt;"&amp;TBLData3[[#This Row],[Date]]-21),"")</f>
        <v>0</v>
      </c>
      <c r="K321" s="33">
        <f>IFERROR(SUMIFS(TBLData3[Total Load],TBLData3[[Athlete ]],TBLData3[[#This Row],[Athlete ]],TBLData3[Date],"&lt;="&amp;TBLData3[[#This Row],[Date]]-21,TBLData3[Date],"&gt;"&amp;TBLData3[[#This Row],[Date]]-28),"")</f>
        <v>0</v>
      </c>
      <c r="L321" s="33">
        <f>IFERROR(SUMIFS(TBLData3[Total Load],TBLData3[[Athlete ]],TBLData3[[#This Row],[Athlete ]],TBLData3[Date],"&lt;="&amp;TBLData3[[#This Row],[Date]]-28,TBLData3[Date],"&gt;"&amp;TBLData3[[#This Row],[Date]]-35),"")</f>
        <v>0</v>
      </c>
      <c r="M321" s="33">
        <f>IFERROR(AVERAGE(TBLData3[[#This Row],[Week -1 TL]:[Week -4 TL]]),"")</f>
        <v>202.5</v>
      </c>
      <c r="N321" s="93">
        <f>IFERROR(TBLData3[[#This Row],[7 Day Rolling Average]]/TBLData3[[#This Row],[28 Day Rolling Average]],"")</f>
        <v>1.1622276029055689</v>
      </c>
      <c r="O321" s="94">
        <f>IFERROR(TBLData3[[#This Row],[Week 0 TL]]/TBLData3[[#This Row],[Week -1 TL]],"")</f>
        <v>1.1851851851851851</v>
      </c>
      <c r="P321" s="26">
        <f t="shared" si="19"/>
        <v>58.364792056381702</v>
      </c>
      <c r="Q321" s="27">
        <f t="shared" si="20"/>
        <v>68.939281767436981</v>
      </c>
      <c r="R321" s="94">
        <f>IFERROR(TBLData3[[#This Row],[7 Day EWMA]]/TBLData3[[#This Row],[28 Day EWMA]],"")</f>
        <v>0.84661154801804062</v>
      </c>
      <c r="S321" s="94">
        <f>AVERAGEIFS(TBLData3[Total Load],TBLData3[[Athlete ]],TBLData3[[#This Row],[Athlete ]],TBLData3[Date],"&lt;="&amp;TBLData3[[#This Row],[Date]],TBLData3[Date],"&gt;"&amp;TBLData3[[#This Row],[Date]]-7)</f>
        <v>137.14285714285714</v>
      </c>
      <c r="T321" s="94">
        <f t="array" ref="T321">IFERROR(_xlfn.STDEV.S(IF(TBLData3[[Athlete ]]=TBLData3[[#This Row],[Athlete ]],IF(TBLData3[Date]&lt;=TBLData3[[#This Row],[Date]],IF(TBLData3[Date]&gt;TBLData3[[#This Row],[Date]]-7,TBLData3[Total Load])))),"")</f>
        <v>244.24811740757156</v>
      </c>
      <c r="U321" s="95">
        <f>IFERROR(TBLData3[[#This Row],[7 Day avg Load]]/TBLData3[[#This Row],[7 Day SD]],"")</f>
        <v>0.56148992507487705</v>
      </c>
      <c r="V321" s="95">
        <f>IFERROR(TBLData3[[#This Row],[7 Day Rolling Average]]*TBLData3[[#This Row],[Monotony]],"")</f>
        <v>77.004332581697426</v>
      </c>
    </row>
    <row r="322" spans="1:22" x14ac:dyDescent="0.25">
      <c r="A322" s="58" t="str">
        <f t="shared" ref="A322:A385" si="21">VLOOKUP(B322, $AF$3:$AG$26, 2)</f>
        <v>Week 3</v>
      </c>
      <c r="B322" s="63">
        <v>43024</v>
      </c>
      <c r="C322" s="63" t="str">
        <f t="shared" ref="C322:C385" si="22">CHOOSE(WEEKDAY(B322),"Sun","Mon","Tue","Wed","Thu","Fri","Sat")</f>
        <v>Mon</v>
      </c>
      <c r="D322" s="75" t="s">
        <v>199</v>
      </c>
      <c r="E322" s="61">
        <f>tblTL[[#This Row],[Total]]</f>
        <v>0</v>
      </c>
      <c r="F322" s="71">
        <f>AVERAGEIFS(TBLData3[Total Load],TBLData3[[Athlete ]],TBLData3[[#This Row],[Athlete ]],TBLData3[Date],"&lt;="&amp;TBLData3[[#This Row],[Date]],TBLData3[Date],"&gt;"&amp;TBLData3[[#This Row],[Date]]-7)</f>
        <v>250.71428571428572</v>
      </c>
      <c r="G322" s="76">
        <f>AVERAGEIFS(TBLData3[Total Load],TBLData3[[Athlete ]],TBLData3[[#This Row],[Athlete ]],TBLData3[Date],"&lt;="&amp;TBLData3[[#This Row],[Date]],TBLData3[Date],"&gt;"&amp;TBLData3[[#This Row],[Date]]-28)</f>
        <v>147.33333333333334</v>
      </c>
      <c r="H322" s="32">
        <f>SUMIFS(TBLData3[Total Load],TBLData3[[Athlete ]],TBLData3[[#This Row],[Athlete ]],TBLData3[Date],"&lt;="&amp;TBLData3[[#This Row],[Date]],TBLData3[Date],"&gt;"&amp;TBLData3[[#This Row],[Date]]-7)</f>
        <v>1755</v>
      </c>
      <c r="I322" s="33">
        <f>IFERROR(SUMIFS(TBLData3[Total Load],TBLData3[[Athlete ]],TBLData3[[#This Row],[Athlete ]],TBLData3[Date],"&lt;="&amp;TBLData3[[#This Row],[Date]]-7,TBLData3[Date],"&gt;"&amp;TBLData3[[#This Row],[Date]]-14),"")</f>
        <v>455</v>
      </c>
      <c r="J322" s="33">
        <f>IFERROR(SUMIFS(TBLData3[Total Load],TBLData3[[Athlete ]],TBLData3[[#This Row],[Athlete ]],TBLData3[Date],"&lt;="&amp;TBLData3[[#This Row],[Date]]-14,TBLData3[Date],"&gt;"&amp;TBLData3[[#This Row],[Date]]-21),"")</f>
        <v>0</v>
      </c>
      <c r="K322" s="33">
        <f>IFERROR(SUMIFS(TBLData3[Total Load],TBLData3[[Athlete ]],TBLData3[[#This Row],[Athlete ]],TBLData3[Date],"&lt;="&amp;TBLData3[[#This Row],[Date]]-21,TBLData3[Date],"&gt;"&amp;TBLData3[[#This Row],[Date]]-28),"")</f>
        <v>0</v>
      </c>
      <c r="L322" s="33">
        <f>IFERROR(SUMIFS(TBLData3[Total Load],TBLData3[[Athlete ]],TBLData3[[#This Row],[Athlete ]],TBLData3[Date],"&lt;="&amp;TBLData3[[#This Row],[Date]]-28,TBLData3[Date],"&gt;"&amp;TBLData3[[#This Row],[Date]]-35),"")</f>
        <v>0</v>
      </c>
      <c r="M322" s="33">
        <f>IFERROR(AVERAGE(TBLData3[[#This Row],[Week -1 TL]:[Week -4 TL]]),"")</f>
        <v>113.75</v>
      </c>
      <c r="N322" s="93">
        <f>IFERROR(TBLData3[[#This Row],[7 Day Rolling Average]]/TBLData3[[#This Row],[28 Day Rolling Average]],"")</f>
        <v>1.7016806722689075</v>
      </c>
      <c r="O322" s="94">
        <f>IFERROR(TBLData3[[#This Row],[Week 0 TL]]/TBLData3[[#This Row],[Week -1 TL]],"")</f>
        <v>3.8571428571428572</v>
      </c>
      <c r="P322" s="26">
        <f t="shared" si="19"/>
        <v>99.107418078929186</v>
      </c>
      <c r="Q322" s="27">
        <f t="shared" si="20"/>
        <v>95.128029008262288</v>
      </c>
      <c r="R322" s="94">
        <f>IFERROR(TBLData3[[#This Row],[7 Day EWMA]]/TBLData3[[#This Row],[28 Day EWMA]],"")</f>
        <v>1.0418319302118755</v>
      </c>
      <c r="S322" s="94">
        <f>AVERAGEIFS(TBLData3[Total Load],TBLData3[[Athlete ]],TBLData3[[#This Row],[Athlete ]],TBLData3[Date],"&lt;="&amp;TBLData3[[#This Row],[Date]],TBLData3[Date],"&gt;"&amp;TBLData3[[#This Row],[Date]]-7)</f>
        <v>250.71428571428572</v>
      </c>
      <c r="T322" s="94">
        <f t="array" ref="T322">IFERROR(_xlfn.STDEV.S(IF(TBLData3[[Athlete ]]=TBLData3[[#This Row],[Athlete ]],IF(TBLData3[Date]&lt;=TBLData3[[#This Row],[Date]],IF(TBLData3[Date]&gt;TBLData3[[#This Row],[Date]]-7,TBLData3[Total Load])))),"")</f>
        <v>360.28262715342163</v>
      </c>
      <c r="U322" s="95">
        <f>IFERROR(TBLData3[[#This Row],[7 Day avg Load]]/TBLData3[[#This Row],[7 Day SD]],"")</f>
        <v>0.69588225137350945</v>
      </c>
      <c r="V322" s="95">
        <f>IFERROR(TBLData3[[#This Row],[7 Day Rolling Average]]*TBLData3[[#This Row],[Monotony]],"")</f>
        <v>174.46762159435843</v>
      </c>
    </row>
    <row r="323" spans="1:22" x14ac:dyDescent="0.25">
      <c r="A323" s="58" t="str">
        <f t="shared" si="21"/>
        <v>Week 3</v>
      </c>
      <c r="B323" s="63">
        <v>43024</v>
      </c>
      <c r="C323" s="63" t="str">
        <f t="shared" si="22"/>
        <v>Mon</v>
      </c>
      <c r="D323" s="77" t="s">
        <v>200</v>
      </c>
      <c r="E323" s="61">
        <f>tblTL[[#This Row],[Total]]</f>
        <v>0</v>
      </c>
      <c r="F323" s="71">
        <f>AVERAGEIFS(TBLData3[Total Load],TBLData3[[Athlete ]],TBLData3[[#This Row],[Athlete ]],TBLData3[Date],"&lt;="&amp;TBLData3[[#This Row],[Date]],TBLData3[Date],"&gt;"&amp;TBLData3[[#This Row],[Date]]-7)</f>
        <v>139.28571428571428</v>
      </c>
      <c r="G323" s="76">
        <f>AVERAGEIFS(TBLData3[Total Load],TBLData3[[Athlete ]],TBLData3[[#This Row],[Athlete ]],TBLData3[Date],"&lt;="&amp;TBLData3[[#This Row],[Date]],TBLData3[Date],"&gt;"&amp;TBLData3[[#This Row],[Date]]-28)</f>
        <v>65</v>
      </c>
      <c r="H323" s="32">
        <f>SUMIFS(TBLData3[Total Load],TBLData3[[Athlete ]],TBLData3[[#This Row],[Athlete ]],TBLData3[Date],"&lt;="&amp;TBLData3[[#This Row],[Date]],TBLData3[Date],"&gt;"&amp;TBLData3[[#This Row],[Date]]-7)</f>
        <v>975</v>
      </c>
      <c r="I323" s="33">
        <f>IFERROR(SUMIFS(TBLData3[Total Load],TBLData3[[Athlete ]],TBLData3[[#This Row],[Athlete ]],TBLData3[Date],"&lt;="&amp;TBLData3[[#This Row],[Date]]-7,TBLData3[Date],"&gt;"&amp;TBLData3[[#This Row],[Date]]-14),"")</f>
        <v>0</v>
      </c>
      <c r="J323" s="33">
        <f>IFERROR(SUMIFS(TBLData3[Total Load],TBLData3[[Athlete ]],TBLData3[[#This Row],[Athlete ]],TBLData3[Date],"&lt;="&amp;TBLData3[[#This Row],[Date]]-14,TBLData3[Date],"&gt;"&amp;TBLData3[[#This Row],[Date]]-21),"")</f>
        <v>0</v>
      </c>
      <c r="K323" s="33">
        <f>IFERROR(SUMIFS(TBLData3[Total Load],TBLData3[[Athlete ]],TBLData3[[#This Row],[Athlete ]],TBLData3[Date],"&lt;="&amp;TBLData3[[#This Row],[Date]]-21,TBLData3[Date],"&gt;"&amp;TBLData3[[#This Row],[Date]]-28),"")</f>
        <v>0</v>
      </c>
      <c r="L323" s="33">
        <f>IFERROR(SUMIFS(TBLData3[Total Load],TBLData3[[Athlete ]],TBLData3[[#This Row],[Athlete ]],TBLData3[Date],"&lt;="&amp;TBLData3[[#This Row],[Date]]-28,TBLData3[Date],"&gt;"&amp;TBLData3[[#This Row],[Date]]-35),"")</f>
        <v>0</v>
      </c>
      <c r="M323" s="33">
        <f>IFERROR(AVERAGE(TBLData3[[#This Row],[Week -1 TL]:[Week -4 TL]]),"")</f>
        <v>0</v>
      </c>
      <c r="N323" s="93">
        <f>IFERROR(TBLData3[[#This Row],[7 Day Rolling Average]]/TBLData3[[#This Row],[28 Day Rolling Average]],"")</f>
        <v>2.1428571428571428</v>
      </c>
      <c r="O323" s="94" t="str">
        <f>IFERROR(TBLData3[[#This Row],[Week 0 TL]]/TBLData3[[#This Row],[Week -1 TL]],"")</f>
        <v/>
      </c>
      <c r="P323" s="26">
        <f t="shared" si="19"/>
        <v>62.29248046875</v>
      </c>
      <c r="Q323" s="27">
        <f t="shared" si="20"/>
        <v>47.843896742575765</v>
      </c>
      <c r="R323" s="94">
        <f>IFERROR(TBLData3[[#This Row],[7 Day EWMA]]/TBLData3[[#This Row],[28 Day EWMA]],"")</f>
        <v>1.3019942920601741</v>
      </c>
      <c r="S323" s="94">
        <f>AVERAGEIFS(TBLData3[Total Load],TBLData3[[Athlete ]],TBLData3[[#This Row],[Athlete ]],TBLData3[Date],"&lt;="&amp;TBLData3[[#This Row],[Date]],TBLData3[Date],"&gt;"&amp;TBLData3[[#This Row],[Date]]-7)</f>
        <v>139.28571428571428</v>
      </c>
      <c r="T323" s="94">
        <f t="array" ref="T323">IFERROR(_xlfn.STDEV.S(IF(TBLData3[[Athlete ]]=TBLData3[[#This Row],[Athlete ]],IF(TBLData3[Date]&lt;=TBLData3[[#This Row],[Date]],IF(TBLData3[Date]&gt;TBLData3[[#This Row],[Date]]-7,TBLData3[Total Load])))),"")</f>
        <v>282.05242673760392</v>
      </c>
      <c r="U323" s="95">
        <f>IFERROR(TBLData3[[#This Row],[7 Day avg Load]]/TBLData3[[#This Row],[7 Day SD]],"")</f>
        <v>0.49382916465843107</v>
      </c>
      <c r="V323" s="95">
        <f>IFERROR(TBLData3[[#This Row],[7 Day Rolling Average]]*TBLData3[[#This Row],[Monotony]],"")</f>
        <v>68.783347934567175</v>
      </c>
    </row>
    <row r="324" spans="1:22" x14ac:dyDescent="0.25">
      <c r="A324" s="58" t="str">
        <f t="shared" si="21"/>
        <v>Week 3</v>
      </c>
      <c r="B324" s="63">
        <v>43024</v>
      </c>
      <c r="C324" s="63" t="str">
        <f t="shared" si="22"/>
        <v>Mon</v>
      </c>
      <c r="D324" s="75" t="s">
        <v>201</v>
      </c>
      <c r="E324" s="61">
        <f>tblTL[[#This Row],[Total]]</f>
        <v>0</v>
      </c>
      <c r="F324" s="71">
        <f>AVERAGEIFS(TBLData3[Total Load],TBLData3[[Athlete ]],TBLData3[[#This Row],[Athlete ]],TBLData3[Date],"&lt;="&amp;TBLData3[[#This Row],[Date]],TBLData3[Date],"&gt;"&amp;TBLData3[[#This Row],[Date]]-7)</f>
        <v>331.42857142857144</v>
      </c>
      <c r="G324" s="76">
        <f>AVERAGEIFS(TBLData3[Total Load],TBLData3[[Athlete ]],TBLData3[[#This Row],[Athlete ]],TBLData3[Date],"&lt;="&amp;TBLData3[[#This Row],[Date]],TBLData3[Date],"&gt;"&amp;TBLData3[[#This Row],[Date]]-28)</f>
        <v>259.66666666666669</v>
      </c>
      <c r="H324" s="32">
        <f>SUMIFS(TBLData3[Total Load],TBLData3[[Athlete ]],TBLData3[[#This Row],[Athlete ]],TBLData3[Date],"&lt;="&amp;TBLData3[[#This Row],[Date]],TBLData3[Date],"&gt;"&amp;TBLData3[[#This Row],[Date]]-7)</f>
        <v>2320</v>
      </c>
      <c r="I324" s="33">
        <f>IFERROR(SUMIFS(TBLData3[Total Load],TBLData3[[Athlete ]],TBLData3[[#This Row],[Athlete ]],TBLData3[Date],"&lt;="&amp;TBLData3[[#This Row],[Date]]-7,TBLData3[Date],"&gt;"&amp;TBLData3[[#This Row],[Date]]-14),"")</f>
        <v>1575</v>
      </c>
      <c r="J324" s="33">
        <f>IFERROR(SUMIFS(TBLData3[Total Load],TBLData3[[Athlete ]],TBLData3[[#This Row],[Athlete ]],TBLData3[Date],"&lt;="&amp;TBLData3[[#This Row],[Date]]-14,TBLData3[Date],"&gt;"&amp;TBLData3[[#This Row],[Date]]-21),"")</f>
        <v>0</v>
      </c>
      <c r="K324" s="33">
        <f>IFERROR(SUMIFS(TBLData3[Total Load],TBLData3[[Athlete ]],TBLData3[[#This Row],[Athlete ]],TBLData3[Date],"&lt;="&amp;TBLData3[[#This Row],[Date]]-21,TBLData3[Date],"&gt;"&amp;TBLData3[[#This Row],[Date]]-28),"")</f>
        <v>0</v>
      </c>
      <c r="L324" s="33">
        <f>IFERROR(SUMIFS(TBLData3[Total Load],TBLData3[[Athlete ]],TBLData3[[#This Row],[Athlete ]],TBLData3[Date],"&lt;="&amp;TBLData3[[#This Row],[Date]]-28,TBLData3[Date],"&gt;"&amp;TBLData3[[#This Row],[Date]]-35),"")</f>
        <v>0</v>
      </c>
      <c r="M324" s="33">
        <f>IFERROR(AVERAGE(TBLData3[[#This Row],[Week -1 TL]:[Week -4 TL]]),"")</f>
        <v>393.75</v>
      </c>
      <c r="N324" s="93">
        <f>IFERROR(TBLData3[[#This Row],[7 Day Rolling Average]]/TBLData3[[#This Row],[28 Day Rolling Average]],"")</f>
        <v>1.2763616357968091</v>
      </c>
      <c r="O324" s="94">
        <f>IFERROR(TBLData3[[#This Row],[Week 0 TL]]/TBLData3[[#This Row],[Week -1 TL]],"")</f>
        <v>1.4730158730158731</v>
      </c>
      <c r="P324" s="26">
        <f t="shared" si="19"/>
        <v>165.41445733979344</v>
      </c>
      <c r="Q324" s="27">
        <f t="shared" si="20"/>
        <v>161.5248537711004</v>
      </c>
      <c r="R324" s="94">
        <f>IFERROR(TBLData3[[#This Row],[7 Day EWMA]]/TBLData3[[#This Row],[28 Day EWMA]],"")</f>
        <v>1.0240805267912829</v>
      </c>
      <c r="S324" s="94">
        <f>AVERAGEIFS(TBLData3[Total Load],TBLData3[[Athlete ]],TBLData3[[#This Row],[Athlete ]],TBLData3[Date],"&lt;="&amp;TBLData3[[#This Row],[Date]],TBLData3[Date],"&gt;"&amp;TBLData3[[#This Row],[Date]]-7)</f>
        <v>331.42857142857144</v>
      </c>
      <c r="T324" s="94">
        <f t="array" ref="T324">IFERROR(_xlfn.STDEV.S(IF(TBLData3[[Athlete ]]=TBLData3[[#This Row],[Athlete ]],IF(TBLData3[Date]&lt;=TBLData3[[#This Row],[Date]],IF(TBLData3[Date]&gt;TBLData3[[#This Row],[Date]]-7,TBLData3[Total Load])))),"")</f>
        <v>448.23463243516301</v>
      </c>
      <c r="U324" s="95">
        <f>IFERROR(TBLData3[[#This Row],[7 Day avg Load]]/TBLData3[[#This Row],[7 Day SD]],"")</f>
        <v>0.73940866556426221</v>
      </c>
      <c r="V324" s="95">
        <f>IFERROR(TBLData3[[#This Row],[7 Day Rolling Average]]*TBLData3[[#This Row],[Monotony]],"")</f>
        <v>245.06115772986976</v>
      </c>
    </row>
    <row r="325" spans="1:22" x14ac:dyDescent="0.25">
      <c r="A325" s="58" t="str">
        <f t="shared" si="21"/>
        <v>Week 3</v>
      </c>
      <c r="B325" s="63">
        <v>43024</v>
      </c>
      <c r="C325" s="63" t="str">
        <f t="shared" si="22"/>
        <v>Mon</v>
      </c>
      <c r="D325" s="75" t="s">
        <v>202</v>
      </c>
      <c r="E325" s="61">
        <f>tblTL[[#This Row],[Total]]</f>
        <v>0</v>
      </c>
      <c r="F325" s="71">
        <f>AVERAGEIFS(TBLData3[Total Load],TBLData3[[Athlete ]],TBLData3[[#This Row],[Athlete ]],TBLData3[Date],"&lt;="&amp;TBLData3[[#This Row],[Date]],TBLData3[Date],"&gt;"&amp;TBLData3[[#This Row],[Date]]-7)</f>
        <v>34.285714285714285</v>
      </c>
      <c r="G325" s="76">
        <f>AVERAGEIFS(TBLData3[Total Load],TBLData3[[Athlete ]],TBLData3[[#This Row],[Athlete ]],TBLData3[Date],"&lt;="&amp;TBLData3[[#This Row],[Date]],TBLData3[Date],"&gt;"&amp;TBLData3[[#This Row],[Date]]-28)</f>
        <v>16</v>
      </c>
      <c r="H325" s="32">
        <f>SUMIFS(TBLData3[Total Load],TBLData3[[Athlete ]],TBLData3[[#This Row],[Athlete ]],TBLData3[Date],"&lt;="&amp;TBLData3[[#This Row],[Date]],TBLData3[Date],"&gt;"&amp;TBLData3[[#This Row],[Date]]-7)</f>
        <v>240</v>
      </c>
      <c r="I325" s="33">
        <f>IFERROR(SUMIFS(TBLData3[Total Load],TBLData3[[Athlete ]],TBLData3[[#This Row],[Athlete ]],TBLData3[Date],"&lt;="&amp;TBLData3[[#This Row],[Date]]-7,TBLData3[Date],"&gt;"&amp;TBLData3[[#This Row],[Date]]-14),"")</f>
        <v>0</v>
      </c>
      <c r="J325" s="33">
        <f>IFERROR(SUMIFS(TBLData3[Total Load],TBLData3[[Athlete ]],TBLData3[[#This Row],[Athlete ]],TBLData3[Date],"&lt;="&amp;TBLData3[[#This Row],[Date]]-14,TBLData3[Date],"&gt;"&amp;TBLData3[[#This Row],[Date]]-21),"")</f>
        <v>0</v>
      </c>
      <c r="K325" s="33">
        <f>IFERROR(SUMIFS(TBLData3[Total Load],TBLData3[[Athlete ]],TBLData3[[#This Row],[Athlete ]],TBLData3[Date],"&lt;="&amp;TBLData3[[#This Row],[Date]]-21,TBLData3[Date],"&gt;"&amp;TBLData3[[#This Row],[Date]]-28),"")</f>
        <v>0</v>
      </c>
      <c r="L325" s="33">
        <f>IFERROR(SUMIFS(TBLData3[Total Load],TBLData3[[Athlete ]],TBLData3[[#This Row],[Athlete ]],TBLData3[Date],"&lt;="&amp;TBLData3[[#This Row],[Date]]-28,TBLData3[Date],"&gt;"&amp;TBLData3[[#This Row],[Date]]-35),"")</f>
        <v>0</v>
      </c>
      <c r="M325" s="33">
        <f>IFERROR(AVERAGE(TBLData3[[#This Row],[Week -1 TL]:[Week -4 TL]]),"")</f>
        <v>0</v>
      </c>
      <c r="N325" s="93">
        <f>IFERROR(TBLData3[[#This Row],[7 Day Rolling Average]]/TBLData3[[#This Row],[28 Day Rolling Average]],"")</f>
        <v>2.1428571428571428</v>
      </c>
      <c r="O325" s="94" t="str">
        <f>IFERROR(TBLData3[[#This Row],[Week 0 TL]]/TBLData3[[#This Row],[Week -1 TL]],"")</f>
        <v/>
      </c>
      <c r="P325" s="26">
        <f t="shared" si="19"/>
        <v>18.984375</v>
      </c>
      <c r="Q325" s="27">
        <f t="shared" si="20"/>
        <v>12.436732822719977</v>
      </c>
      <c r="R325" s="94">
        <f>IFERROR(TBLData3[[#This Row],[7 Day EWMA]]/TBLData3[[#This Row],[28 Day EWMA]],"")</f>
        <v>1.5264760665533073</v>
      </c>
      <c r="S325" s="94">
        <f>AVERAGEIFS(TBLData3[Total Load],TBLData3[[Athlete ]],TBLData3[[#This Row],[Athlete ]],TBLData3[Date],"&lt;="&amp;TBLData3[[#This Row],[Date]],TBLData3[Date],"&gt;"&amp;TBLData3[[#This Row],[Date]]-7)</f>
        <v>34.285714285714285</v>
      </c>
      <c r="T325" s="94">
        <f t="array" ref="T325">IFERROR(_xlfn.STDEV.S(IF(TBLData3[[Athlete ]]=TBLData3[[#This Row],[Athlete ]],IF(TBLData3[Date]&lt;=TBLData3[[#This Row],[Date]],IF(TBLData3[Date]&gt;TBLData3[[#This Row],[Date]]-7,TBLData3[Total Load])))),"")</f>
        <v>90.711473522214533</v>
      </c>
      <c r="U325" s="95">
        <f>IFERROR(TBLData3[[#This Row],[7 Day avg Load]]/TBLData3[[#This Row],[7 Day SD]],"")</f>
        <v>0.3779644730092272</v>
      </c>
      <c r="V325" s="95">
        <f>IFERROR(TBLData3[[#This Row],[7 Day Rolling Average]]*TBLData3[[#This Row],[Monotony]],"")</f>
        <v>12.958781931744932</v>
      </c>
    </row>
    <row r="326" spans="1:22" x14ac:dyDescent="0.25">
      <c r="A326" s="58" t="str">
        <f t="shared" si="21"/>
        <v>Week 3</v>
      </c>
      <c r="B326" s="63">
        <v>43024</v>
      </c>
      <c r="C326" s="63" t="str">
        <f t="shared" si="22"/>
        <v>Mon</v>
      </c>
      <c r="D326" s="77" t="s">
        <v>203</v>
      </c>
      <c r="E326" s="61">
        <f>tblTL[[#This Row],[Total]]</f>
        <v>0</v>
      </c>
      <c r="F326" s="71">
        <f>AVERAGEIFS(TBLData3[Total Load],TBLData3[[Athlete ]],TBLData3[[#This Row],[Athlete ]],TBLData3[Date],"&lt;="&amp;TBLData3[[#This Row],[Date]],TBLData3[Date],"&gt;"&amp;TBLData3[[#This Row],[Date]]-7)</f>
        <v>210.71428571428572</v>
      </c>
      <c r="G326" s="76">
        <f>AVERAGEIFS(TBLData3[Total Load],TBLData3[[Athlete ]],TBLData3[[#This Row],[Athlete ]],TBLData3[Date],"&lt;="&amp;TBLData3[[#This Row],[Date]],TBLData3[Date],"&gt;"&amp;TBLData3[[#This Row],[Date]]-28)</f>
        <v>197</v>
      </c>
      <c r="H326" s="32">
        <f>SUMIFS(TBLData3[Total Load],TBLData3[[Athlete ]],TBLData3[[#This Row],[Athlete ]],TBLData3[Date],"&lt;="&amp;TBLData3[[#This Row],[Date]],TBLData3[Date],"&gt;"&amp;TBLData3[[#This Row],[Date]]-7)</f>
        <v>1475</v>
      </c>
      <c r="I326" s="33">
        <f>IFERROR(SUMIFS(TBLData3[Total Load],TBLData3[[Athlete ]],TBLData3[[#This Row],[Athlete ]],TBLData3[Date],"&lt;="&amp;TBLData3[[#This Row],[Date]]-7,TBLData3[Date],"&gt;"&amp;TBLData3[[#This Row],[Date]]-14),"")</f>
        <v>1480</v>
      </c>
      <c r="J326" s="33">
        <f>IFERROR(SUMIFS(TBLData3[Total Load],TBLData3[[Athlete ]],TBLData3[[#This Row],[Athlete ]],TBLData3[Date],"&lt;="&amp;TBLData3[[#This Row],[Date]]-14,TBLData3[Date],"&gt;"&amp;TBLData3[[#This Row],[Date]]-21),"")</f>
        <v>0</v>
      </c>
      <c r="K326" s="33">
        <f>IFERROR(SUMIFS(TBLData3[Total Load],TBLData3[[Athlete ]],TBLData3[[#This Row],[Athlete ]],TBLData3[Date],"&lt;="&amp;TBLData3[[#This Row],[Date]]-21,TBLData3[Date],"&gt;"&amp;TBLData3[[#This Row],[Date]]-28),"")</f>
        <v>0</v>
      </c>
      <c r="L326" s="33">
        <f>IFERROR(SUMIFS(TBLData3[Total Load],TBLData3[[Athlete ]],TBLData3[[#This Row],[Athlete ]],TBLData3[Date],"&lt;="&amp;TBLData3[[#This Row],[Date]]-28,TBLData3[Date],"&gt;"&amp;TBLData3[[#This Row],[Date]]-35),"")</f>
        <v>0</v>
      </c>
      <c r="M326" s="33">
        <f>IFERROR(AVERAGE(TBLData3[[#This Row],[Week -1 TL]:[Week -4 TL]]),"")</f>
        <v>370</v>
      </c>
      <c r="N326" s="93">
        <f>IFERROR(TBLData3[[#This Row],[7 Day Rolling Average]]/TBLData3[[#This Row],[28 Day Rolling Average]],"")</f>
        <v>1.069615663524293</v>
      </c>
      <c r="O326" s="94">
        <f>IFERROR(TBLData3[[#This Row],[Week 0 TL]]/TBLData3[[#This Row],[Week -1 TL]],"")</f>
        <v>0.9966216216216216</v>
      </c>
      <c r="P326" s="26">
        <f t="shared" si="19"/>
        <v>112.07711085677147</v>
      </c>
      <c r="Q326" s="27">
        <f t="shared" si="20"/>
        <v>117.21079420240301</v>
      </c>
      <c r="R326" s="94">
        <f>IFERROR(TBLData3[[#This Row],[7 Day EWMA]]/TBLData3[[#This Row],[28 Day EWMA]],"")</f>
        <v>0.95620127497159912</v>
      </c>
      <c r="S326" s="94">
        <f>AVERAGEIFS(TBLData3[Total Load],TBLData3[[Athlete ]],TBLData3[[#This Row],[Athlete ]],TBLData3[Date],"&lt;="&amp;TBLData3[[#This Row],[Date]],TBLData3[Date],"&gt;"&amp;TBLData3[[#This Row],[Date]]-7)</f>
        <v>210.71428571428572</v>
      </c>
      <c r="T326" s="94">
        <f t="array" ref="T326">IFERROR(_xlfn.STDEV.S(IF(TBLData3[[Athlete ]]=TBLData3[[#This Row],[Athlete ]],IF(TBLData3[Date]&lt;=TBLData3[[#This Row],[Date]],IF(TBLData3[Date]&gt;TBLData3[[#This Row],[Date]]-7,TBLData3[Total Load])))),"")</f>
        <v>382.1041368901565</v>
      </c>
      <c r="U326" s="95">
        <f>IFERROR(TBLData3[[#This Row],[7 Day avg Load]]/TBLData3[[#This Row],[7 Day SD]],"")</f>
        <v>0.55145774507764556</v>
      </c>
      <c r="V326" s="95">
        <f>IFERROR(TBLData3[[#This Row],[7 Day Rolling Average]]*TBLData3[[#This Row],[Monotony]],"")</f>
        <v>116.20002485564675</v>
      </c>
    </row>
    <row r="327" spans="1:22" x14ac:dyDescent="0.25">
      <c r="A327" s="58" t="str">
        <f t="shared" si="21"/>
        <v>Week 3</v>
      </c>
      <c r="B327" s="63">
        <v>43024</v>
      </c>
      <c r="C327" s="63" t="str">
        <f t="shared" si="22"/>
        <v>Mon</v>
      </c>
      <c r="D327" s="77" t="s">
        <v>204</v>
      </c>
      <c r="E327" s="61">
        <f>tblTL[[#This Row],[Total]]</f>
        <v>0</v>
      </c>
      <c r="F327" s="71">
        <f>AVERAGEIFS(TBLData3[Total Load],TBLData3[[Athlete ]],TBLData3[[#This Row],[Athlete ]],TBLData3[Date],"&lt;="&amp;TBLData3[[#This Row],[Date]],TBLData3[Date],"&gt;"&amp;TBLData3[[#This Row],[Date]]-7)</f>
        <v>60</v>
      </c>
      <c r="G327" s="76">
        <f>AVERAGEIFS(TBLData3[Total Load],TBLData3[[Athlete ]],TBLData3[[#This Row],[Athlete ]],TBLData3[Date],"&lt;="&amp;TBLData3[[#This Row],[Date]],TBLData3[Date],"&gt;"&amp;TBLData3[[#This Row],[Date]]-28)</f>
        <v>86.333333333333329</v>
      </c>
      <c r="H327" s="32">
        <f>SUMIFS(TBLData3[Total Load],TBLData3[[Athlete ]],TBLData3[[#This Row],[Athlete ]],TBLData3[Date],"&lt;="&amp;TBLData3[[#This Row],[Date]],TBLData3[Date],"&gt;"&amp;TBLData3[[#This Row],[Date]]-7)</f>
        <v>420</v>
      </c>
      <c r="I327" s="33">
        <f>IFERROR(SUMIFS(TBLData3[Total Load],TBLData3[[Athlete ]],TBLData3[[#This Row],[Athlete ]],TBLData3[Date],"&lt;="&amp;TBLData3[[#This Row],[Date]]-7,TBLData3[Date],"&gt;"&amp;TBLData3[[#This Row],[Date]]-14),"")</f>
        <v>875</v>
      </c>
      <c r="J327" s="33">
        <f>IFERROR(SUMIFS(TBLData3[Total Load],TBLData3[[Athlete ]],TBLData3[[#This Row],[Athlete ]],TBLData3[Date],"&lt;="&amp;TBLData3[[#This Row],[Date]]-14,TBLData3[Date],"&gt;"&amp;TBLData3[[#This Row],[Date]]-21),"")</f>
        <v>0</v>
      </c>
      <c r="K327" s="33">
        <f>IFERROR(SUMIFS(TBLData3[Total Load],TBLData3[[Athlete ]],TBLData3[[#This Row],[Athlete ]],TBLData3[Date],"&lt;="&amp;TBLData3[[#This Row],[Date]]-21,TBLData3[Date],"&gt;"&amp;TBLData3[[#This Row],[Date]]-28),"")</f>
        <v>0</v>
      </c>
      <c r="L327" s="33">
        <f>IFERROR(SUMIFS(TBLData3[Total Load],TBLData3[[Athlete ]],TBLData3[[#This Row],[Athlete ]],TBLData3[Date],"&lt;="&amp;TBLData3[[#This Row],[Date]]-28,TBLData3[Date],"&gt;"&amp;TBLData3[[#This Row],[Date]]-35),"")</f>
        <v>0</v>
      </c>
      <c r="M327" s="33">
        <f>IFERROR(AVERAGE(TBLData3[[#This Row],[Week -1 TL]:[Week -4 TL]]),"")</f>
        <v>218.75</v>
      </c>
      <c r="N327" s="93">
        <f>IFERROR(TBLData3[[#This Row],[7 Day Rolling Average]]/TBLData3[[#This Row],[28 Day Rolling Average]],"")</f>
        <v>0.69498069498069504</v>
      </c>
      <c r="O327" s="94">
        <f>IFERROR(TBLData3[[#This Row],[Week 0 TL]]/TBLData3[[#This Row],[Week -1 TL]],"")</f>
        <v>0.48</v>
      </c>
      <c r="P327" s="26">
        <f t="shared" si="19"/>
        <v>25.824822206050158</v>
      </c>
      <c r="Q327" s="27">
        <f t="shared" si="20"/>
        <v>44.457350244947094</v>
      </c>
      <c r="R327" s="94">
        <f>IFERROR(TBLData3[[#This Row],[7 Day EWMA]]/TBLData3[[#This Row],[28 Day EWMA]],"")</f>
        <v>0.58088982055302185</v>
      </c>
      <c r="S327" s="94">
        <f>AVERAGEIFS(TBLData3[Total Load],TBLData3[[Athlete ]],TBLData3[[#This Row],[Athlete ]],TBLData3[Date],"&lt;="&amp;TBLData3[[#This Row],[Date]],TBLData3[Date],"&gt;"&amp;TBLData3[[#This Row],[Date]]-7)</f>
        <v>60</v>
      </c>
      <c r="T327" s="94">
        <f t="array" ref="T327">IFERROR(_xlfn.STDEV.S(IF(TBLData3[[Athlete ]]=TBLData3[[#This Row],[Athlete ]],IF(TBLData3[Date]&lt;=TBLData3[[#This Row],[Date]],IF(TBLData3[Date]&gt;TBLData3[[#This Row],[Date]]-7,TBLData3[Total Load])))),"")</f>
        <v>158.74507866387543</v>
      </c>
      <c r="U327" s="95">
        <f>IFERROR(TBLData3[[#This Row],[7 Day avg Load]]/TBLData3[[#This Row],[7 Day SD]],"")</f>
        <v>0.37796447300922725</v>
      </c>
      <c r="V327" s="95">
        <f>IFERROR(TBLData3[[#This Row],[7 Day Rolling Average]]*TBLData3[[#This Row],[Monotony]],"")</f>
        <v>22.677868380553637</v>
      </c>
    </row>
    <row r="328" spans="1:22" x14ac:dyDescent="0.25">
      <c r="A328" s="58" t="str">
        <f t="shared" si="21"/>
        <v>Week 3</v>
      </c>
      <c r="B328" s="63">
        <v>43024</v>
      </c>
      <c r="C328" s="63" t="str">
        <f t="shared" si="22"/>
        <v>Mon</v>
      </c>
      <c r="D328" s="78" t="s">
        <v>205</v>
      </c>
      <c r="E328" s="61">
        <f>tblTL[[#This Row],[Total]]</f>
        <v>0</v>
      </c>
      <c r="F328" s="71">
        <f>AVERAGEIFS(TBLData3[Total Load],TBLData3[[Athlete ]],TBLData3[[#This Row],[Athlete ]],TBLData3[Date],"&lt;="&amp;TBLData3[[#This Row],[Date]],TBLData3[Date],"&gt;"&amp;TBLData3[[#This Row],[Date]]-7)</f>
        <v>51.428571428571431</v>
      </c>
      <c r="G328" s="76">
        <f>AVERAGEIFS(TBLData3[Total Load],TBLData3[[Athlete ]],TBLData3[[#This Row],[Athlete ]],TBLData3[Date],"&lt;="&amp;TBLData3[[#This Row],[Date]],TBLData3[Date],"&gt;"&amp;TBLData3[[#This Row],[Date]]-28)</f>
        <v>24</v>
      </c>
      <c r="H328" s="32">
        <f>SUMIFS(TBLData3[Total Load],TBLData3[[Athlete ]],TBLData3[[#This Row],[Athlete ]],TBLData3[Date],"&lt;="&amp;TBLData3[[#This Row],[Date]],TBLData3[Date],"&gt;"&amp;TBLData3[[#This Row],[Date]]-7)</f>
        <v>360</v>
      </c>
      <c r="I328" s="33">
        <f>IFERROR(SUMIFS(TBLData3[Total Load],TBLData3[[Athlete ]],TBLData3[[#This Row],[Athlete ]],TBLData3[Date],"&lt;="&amp;TBLData3[[#This Row],[Date]]-7,TBLData3[Date],"&gt;"&amp;TBLData3[[#This Row],[Date]]-14),"")</f>
        <v>0</v>
      </c>
      <c r="J328" s="33">
        <f>IFERROR(SUMIFS(TBLData3[Total Load],TBLData3[[Athlete ]],TBLData3[[#This Row],[Athlete ]],TBLData3[Date],"&lt;="&amp;TBLData3[[#This Row],[Date]]-14,TBLData3[Date],"&gt;"&amp;TBLData3[[#This Row],[Date]]-21),"")</f>
        <v>0</v>
      </c>
      <c r="K328" s="33">
        <f>IFERROR(SUMIFS(TBLData3[Total Load],TBLData3[[Athlete ]],TBLData3[[#This Row],[Athlete ]],TBLData3[Date],"&lt;="&amp;TBLData3[[#This Row],[Date]]-21,TBLData3[Date],"&gt;"&amp;TBLData3[[#This Row],[Date]]-28),"")</f>
        <v>0</v>
      </c>
      <c r="L328" s="33">
        <f>IFERROR(SUMIFS(TBLData3[Total Load],TBLData3[[Athlete ]],TBLData3[[#This Row],[Athlete ]],TBLData3[Date],"&lt;="&amp;TBLData3[[#This Row],[Date]]-28,TBLData3[Date],"&gt;"&amp;TBLData3[[#This Row],[Date]]-35),"")</f>
        <v>0</v>
      </c>
      <c r="M328" s="33">
        <f>IFERROR(AVERAGE(TBLData3[[#This Row],[Week -1 TL]:[Week -4 TL]]),"")</f>
        <v>0</v>
      </c>
      <c r="N328" s="93">
        <f>IFERROR(TBLData3[[#This Row],[7 Day Rolling Average]]/TBLData3[[#This Row],[28 Day Rolling Average]],"")</f>
        <v>2.1428571428571428</v>
      </c>
      <c r="O328" s="94" t="str">
        <f>IFERROR(TBLData3[[#This Row],[Week 0 TL]]/TBLData3[[#This Row],[Week -1 TL]],"")</f>
        <v/>
      </c>
      <c r="P328" s="26">
        <f t="shared" si="19"/>
        <v>16.01806640625</v>
      </c>
      <c r="Q328" s="27">
        <f t="shared" si="20"/>
        <v>16.170710275439106</v>
      </c>
      <c r="R328" s="94">
        <f>IFERROR(TBLData3[[#This Row],[7 Day EWMA]]/TBLData3[[#This Row],[28 Day EWMA]],"")</f>
        <v>0.9905604722001019</v>
      </c>
      <c r="S328" s="94">
        <f>AVERAGEIFS(TBLData3[Total Load],TBLData3[[Athlete ]],TBLData3[[#This Row],[Athlete ]],TBLData3[Date],"&lt;="&amp;TBLData3[[#This Row],[Date]],TBLData3[Date],"&gt;"&amp;TBLData3[[#This Row],[Date]]-7)</f>
        <v>51.428571428571431</v>
      </c>
      <c r="T328" s="94">
        <f t="array" ref="T328">IFERROR(_xlfn.STDEV.S(IF(TBLData3[[Athlete ]]=TBLData3[[#This Row],[Athlete ]],IF(TBLData3[Date]&lt;=TBLData3[[#This Row],[Date]],IF(TBLData3[Date]&gt;TBLData3[[#This Row],[Date]]-7,TBLData3[Total Load])))),"")</f>
        <v>136.0672102833218</v>
      </c>
      <c r="U328" s="95">
        <f>IFERROR(TBLData3[[#This Row],[7 Day avg Load]]/TBLData3[[#This Row],[7 Day SD]],"")</f>
        <v>0.37796447300922725</v>
      </c>
      <c r="V328" s="95">
        <f>IFERROR(TBLData3[[#This Row],[7 Day Rolling Average]]*TBLData3[[#This Row],[Monotony]],"")</f>
        <v>19.438172897617402</v>
      </c>
    </row>
    <row r="329" spans="1:22" x14ac:dyDescent="0.25">
      <c r="A329" s="58" t="str">
        <f t="shared" si="21"/>
        <v>Week 3</v>
      </c>
      <c r="B329" s="63">
        <v>43024</v>
      </c>
      <c r="C329" s="63" t="str">
        <f t="shared" si="22"/>
        <v>Mon</v>
      </c>
      <c r="D329" s="78" t="s">
        <v>206</v>
      </c>
      <c r="E329" s="61">
        <f>tblTL[[#This Row],[Total]]</f>
        <v>0</v>
      </c>
      <c r="F329" s="71">
        <f>AVERAGEIFS(TBLData3[Total Load],TBLData3[[Athlete ]],TBLData3[[#This Row],[Athlete ]],TBLData3[Date],"&lt;="&amp;TBLData3[[#This Row],[Date]],TBLData3[Date],"&gt;"&amp;TBLData3[[#This Row],[Date]]-7)</f>
        <v>240</v>
      </c>
      <c r="G329" s="76">
        <f>AVERAGEIFS(TBLData3[Total Load],TBLData3[[Athlete ]],TBLData3[[#This Row],[Athlete ]],TBLData3[Date],"&lt;="&amp;TBLData3[[#This Row],[Date]],TBLData3[Date],"&gt;"&amp;TBLData3[[#This Row],[Date]]-28)</f>
        <v>172</v>
      </c>
      <c r="H329" s="32">
        <f>SUMIFS(TBLData3[Total Load],TBLData3[[Athlete ]],TBLData3[[#This Row],[Athlete ]],TBLData3[Date],"&lt;="&amp;TBLData3[[#This Row],[Date]],TBLData3[Date],"&gt;"&amp;TBLData3[[#This Row],[Date]]-7)</f>
        <v>1680</v>
      </c>
      <c r="I329" s="33">
        <f>IFERROR(SUMIFS(TBLData3[Total Load],TBLData3[[Athlete ]],TBLData3[[#This Row],[Athlete ]],TBLData3[Date],"&lt;="&amp;TBLData3[[#This Row],[Date]]-7,TBLData3[Date],"&gt;"&amp;TBLData3[[#This Row],[Date]]-14),"")</f>
        <v>900</v>
      </c>
      <c r="J329" s="33">
        <f>IFERROR(SUMIFS(TBLData3[Total Load],TBLData3[[Athlete ]],TBLData3[[#This Row],[Athlete ]],TBLData3[Date],"&lt;="&amp;TBLData3[[#This Row],[Date]]-14,TBLData3[Date],"&gt;"&amp;TBLData3[[#This Row],[Date]]-21),"")</f>
        <v>0</v>
      </c>
      <c r="K329" s="33">
        <f>IFERROR(SUMIFS(TBLData3[Total Load],TBLData3[[Athlete ]],TBLData3[[#This Row],[Athlete ]],TBLData3[Date],"&lt;="&amp;TBLData3[[#This Row],[Date]]-21,TBLData3[Date],"&gt;"&amp;TBLData3[[#This Row],[Date]]-28),"")</f>
        <v>0</v>
      </c>
      <c r="L329" s="33">
        <f>IFERROR(SUMIFS(TBLData3[Total Load],TBLData3[[Athlete ]],TBLData3[[#This Row],[Athlete ]],TBLData3[Date],"&lt;="&amp;TBLData3[[#This Row],[Date]]-28,TBLData3[Date],"&gt;"&amp;TBLData3[[#This Row],[Date]]-35),"")</f>
        <v>0</v>
      </c>
      <c r="M329" s="33">
        <f>IFERROR(AVERAGE(TBLData3[[#This Row],[Week -1 TL]:[Week -4 TL]]),"")</f>
        <v>225</v>
      </c>
      <c r="N329" s="93">
        <f>IFERROR(TBLData3[[#This Row],[7 Day Rolling Average]]/TBLData3[[#This Row],[28 Day Rolling Average]],"")</f>
        <v>1.3953488372093024</v>
      </c>
      <c r="O329" s="94">
        <f>IFERROR(TBLData3[[#This Row],[Week 0 TL]]/TBLData3[[#This Row],[Week -1 TL]],"")</f>
        <v>1.8666666666666667</v>
      </c>
      <c r="P329" s="26">
        <f t="shared" si="19"/>
        <v>115.40012240409851</v>
      </c>
      <c r="Q329" s="27">
        <f t="shared" si="20"/>
        <v>109.95549372224359</v>
      </c>
      <c r="R329" s="94">
        <f>IFERROR(TBLData3[[#This Row],[7 Day EWMA]]/TBLData3[[#This Row],[28 Day EWMA]],"")</f>
        <v>1.0495166589457412</v>
      </c>
      <c r="S329" s="94">
        <f>AVERAGEIFS(TBLData3[Total Load],TBLData3[[Athlete ]],TBLData3[[#This Row],[Athlete ]],TBLData3[Date],"&lt;="&amp;TBLData3[[#This Row],[Date]],TBLData3[Date],"&gt;"&amp;TBLData3[[#This Row],[Date]]-7)</f>
        <v>240</v>
      </c>
      <c r="T329" s="94">
        <f t="array" ref="T329">IFERROR(_xlfn.STDEV.S(IF(TBLData3[[Athlete ]]=TBLData3[[#This Row],[Athlete ]],IF(TBLData3[Date]&lt;=TBLData3[[#This Row],[Date]],IF(TBLData3[Date]&gt;TBLData3[[#This Row],[Date]]-7,TBLData3[Total Load])))),"")</f>
        <v>411.33927602406266</v>
      </c>
      <c r="U329" s="95">
        <f>IFERROR(TBLData3[[#This Row],[7 Day avg Load]]/TBLData3[[#This Row],[7 Day SD]],"")</f>
        <v>0.58345996599157823</v>
      </c>
      <c r="V329" s="95">
        <f>IFERROR(TBLData3[[#This Row],[7 Day Rolling Average]]*TBLData3[[#This Row],[Monotony]],"")</f>
        <v>140.03039183797878</v>
      </c>
    </row>
    <row r="330" spans="1:22" x14ac:dyDescent="0.25">
      <c r="A330" s="58" t="str">
        <f t="shared" si="21"/>
        <v>Week 3</v>
      </c>
      <c r="B330" s="63">
        <v>43024</v>
      </c>
      <c r="C330" s="63" t="str">
        <f t="shared" si="22"/>
        <v>Mon</v>
      </c>
      <c r="D330" s="78" t="s">
        <v>207</v>
      </c>
      <c r="E330" s="61">
        <f>tblTL[[#This Row],[Total]]</f>
        <v>0</v>
      </c>
      <c r="F330" s="71">
        <f>AVERAGEIFS(TBLData3[Total Load],TBLData3[[Athlete ]],TBLData3[[#This Row],[Athlete ]],TBLData3[Date],"&lt;="&amp;TBLData3[[#This Row],[Date]],TBLData3[Date],"&gt;"&amp;TBLData3[[#This Row],[Date]]-7)</f>
        <v>202.85714285714286</v>
      </c>
      <c r="G330" s="76">
        <f>AVERAGEIFS(TBLData3[Total Load],TBLData3[[Athlete ]],TBLData3[[#This Row],[Athlete ]],TBLData3[Date],"&lt;="&amp;TBLData3[[#This Row],[Date]],TBLData3[Date],"&gt;"&amp;TBLData3[[#This Row],[Date]]-28)</f>
        <v>137.33333333333334</v>
      </c>
      <c r="H330" s="32">
        <f>SUMIFS(TBLData3[Total Load],TBLData3[[Athlete ]],TBLData3[[#This Row],[Athlete ]],TBLData3[Date],"&lt;="&amp;TBLData3[[#This Row],[Date]],TBLData3[Date],"&gt;"&amp;TBLData3[[#This Row],[Date]]-7)</f>
        <v>1420</v>
      </c>
      <c r="I330" s="33">
        <f>IFERROR(SUMIFS(TBLData3[Total Load],TBLData3[[Athlete ]],TBLData3[[#This Row],[Athlete ]],TBLData3[Date],"&lt;="&amp;TBLData3[[#This Row],[Date]]-7,TBLData3[Date],"&gt;"&amp;TBLData3[[#This Row],[Date]]-14),"")</f>
        <v>640</v>
      </c>
      <c r="J330" s="33">
        <f>IFERROR(SUMIFS(TBLData3[Total Load],TBLData3[[Athlete ]],TBLData3[[#This Row],[Athlete ]],TBLData3[Date],"&lt;="&amp;TBLData3[[#This Row],[Date]]-14,TBLData3[Date],"&gt;"&amp;TBLData3[[#This Row],[Date]]-21),"")</f>
        <v>0</v>
      </c>
      <c r="K330" s="33">
        <f>IFERROR(SUMIFS(TBLData3[Total Load],TBLData3[[Athlete ]],TBLData3[[#This Row],[Athlete ]],TBLData3[Date],"&lt;="&amp;TBLData3[[#This Row],[Date]]-21,TBLData3[Date],"&gt;"&amp;TBLData3[[#This Row],[Date]]-28),"")</f>
        <v>0</v>
      </c>
      <c r="L330" s="33">
        <f>IFERROR(SUMIFS(TBLData3[Total Load],TBLData3[[Athlete ]],TBLData3[[#This Row],[Athlete ]],TBLData3[Date],"&lt;="&amp;TBLData3[[#This Row],[Date]]-28,TBLData3[Date],"&gt;"&amp;TBLData3[[#This Row],[Date]]-35),"")</f>
        <v>0</v>
      </c>
      <c r="M330" s="33">
        <f>IFERROR(AVERAGE(TBLData3[[#This Row],[Week -1 TL]:[Week -4 TL]]),"")</f>
        <v>160</v>
      </c>
      <c r="N330" s="93">
        <f>IFERROR(TBLData3[[#This Row],[7 Day Rolling Average]]/TBLData3[[#This Row],[28 Day Rolling Average]],"")</f>
        <v>1.4771151178918169</v>
      </c>
      <c r="O330" s="94">
        <f>IFERROR(TBLData3[[#This Row],[Week 0 TL]]/TBLData3[[#This Row],[Week -1 TL]],"")</f>
        <v>2.21875</v>
      </c>
      <c r="P330" s="26">
        <f t="shared" si="19"/>
        <v>104.54692840576172</v>
      </c>
      <c r="Q330" s="27">
        <f t="shared" si="20"/>
        <v>90.796629074270371</v>
      </c>
      <c r="R330" s="94">
        <f>IFERROR(TBLData3[[#This Row],[7 Day EWMA]]/TBLData3[[#This Row],[28 Day EWMA]],"")</f>
        <v>1.1514406368571657</v>
      </c>
      <c r="S330" s="94">
        <f>AVERAGEIFS(TBLData3[Total Load],TBLData3[[Athlete ]],TBLData3[[#This Row],[Athlete ]],TBLData3[Date],"&lt;="&amp;TBLData3[[#This Row],[Date]],TBLData3[Date],"&gt;"&amp;TBLData3[[#This Row],[Date]]-7)</f>
        <v>202.85714285714286</v>
      </c>
      <c r="T330" s="94">
        <f t="array" ref="T330">IFERROR(_xlfn.STDEV.S(IF(TBLData3[[Athlete ]]=TBLData3[[#This Row],[Athlete ]],IF(TBLData3[Date]&lt;=TBLData3[[#This Row],[Date]],IF(TBLData3[Date]&gt;TBLData3[[#This Row],[Date]]-7,TBLData3[Total Load])))),"")</f>
        <v>384.78194195822505</v>
      </c>
      <c r="U330" s="95">
        <f>IFERROR(TBLData3[[#This Row],[7 Day avg Load]]/TBLData3[[#This Row],[7 Day SD]],"")</f>
        <v>0.527200267831609</v>
      </c>
      <c r="V330" s="95">
        <f>IFERROR(TBLData3[[#This Row],[7 Day Rolling Average]]*TBLData3[[#This Row],[Monotony]],"")</f>
        <v>106.94634004584069</v>
      </c>
    </row>
    <row r="331" spans="1:22" x14ac:dyDescent="0.25">
      <c r="A331" s="58" t="str">
        <f t="shared" si="21"/>
        <v>Week 3</v>
      </c>
      <c r="B331" s="63">
        <v>43024</v>
      </c>
      <c r="C331" s="63" t="str">
        <f t="shared" si="22"/>
        <v>Mon</v>
      </c>
      <c r="D331" s="75" t="s">
        <v>208</v>
      </c>
      <c r="E331" s="61">
        <f>tblTL[[#This Row],[Total]]</f>
        <v>0</v>
      </c>
      <c r="F331" s="71">
        <f>AVERAGEIFS(TBLData3[Total Load],TBLData3[[Athlete ]],TBLData3[[#This Row],[Athlete ]],TBLData3[Date],"&lt;="&amp;TBLData3[[#This Row],[Date]],TBLData3[Date],"&gt;"&amp;TBLData3[[#This Row],[Date]]-7)</f>
        <v>306.05714285714288</v>
      </c>
      <c r="G331" s="76">
        <f>AVERAGEIFS(TBLData3[Total Load],TBLData3[[Athlete ]],TBLData3[[#This Row],[Athlete ]],TBLData3[Date],"&lt;="&amp;TBLData3[[#This Row],[Date]],TBLData3[Date],"&gt;"&amp;TBLData3[[#This Row],[Date]]-28)</f>
        <v>217.65333333333334</v>
      </c>
      <c r="H331" s="32">
        <f>SUMIFS(TBLData3[Total Load],TBLData3[[Athlete ]],TBLData3[[#This Row],[Athlete ]],TBLData3[Date],"&lt;="&amp;TBLData3[[#This Row],[Date]],TBLData3[Date],"&gt;"&amp;TBLData3[[#This Row],[Date]]-7)</f>
        <v>2142.4</v>
      </c>
      <c r="I331" s="33">
        <f>IFERROR(SUMIFS(TBLData3[Total Load],TBLData3[[Athlete ]],TBLData3[[#This Row],[Athlete ]],TBLData3[Date],"&lt;="&amp;TBLData3[[#This Row],[Date]]-7,TBLData3[Date],"&gt;"&amp;TBLData3[[#This Row],[Date]]-14),"")</f>
        <v>1122.4000000000001</v>
      </c>
      <c r="J331" s="33">
        <f>IFERROR(SUMIFS(TBLData3[Total Load],TBLData3[[Athlete ]],TBLData3[[#This Row],[Athlete ]],TBLData3[Date],"&lt;="&amp;TBLData3[[#This Row],[Date]]-14,TBLData3[Date],"&gt;"&amp;TBLData3[[#This Row],[Date]]-21),"")</f>
        <v>0</v>
      </c>
      <c r="K331" s="33">
        <f>IFERROR(SUMIFS(TBLData3[Total Load],TBLData3[[Athlete ]],TBLData3[[#This Row],[Athlete ]],TBLData3[Date],"&lt;="&amp;TBLData3[[#This Row],[Date]]-21,TBLData3[Date],"&gt;"&amp;TBLData3[[#This Row],[Date]]-28),"")</f>
        <v>0</v>
      </c>
      <c r="L331" s="33">
        <f>IFERROR(SUMIFS(TBLData3[Total Load],TBLData3[[Athlete ]],TBLData3[[#This Row],[Athlete ]],TBLData3[Date],"&lt;="&amp;TBLData3[[#This Row],[Date]]-28,TBLData3[Date],"&gt;"&amp;TBLData3[[#This Row],[Date]]-35),"")</f>
        <v>0</v>
      </c>
      <c r="M331" s="33">
        <f>IFERROR(AVERAGE(TBLData3[[#This Row],[Week -1 TL]:[Week -4 TL]]),"")</f>
        <v>280.60000000000002</v>
      </c>
      <c r="N331" s="93">
        <f>IFERROR(TBLData3[[#This Row],[7 Day Rolling Average]]/TBLData3[[#This Row],[28 Day Rolling Average]],"")</f>
        <v>1.4061679560331852</v>
      </c>
      <c r="O331" s="94">
        <f>IFERROR(TBLData3[[#This Row],[Week 0 TL]]/TBLData3[[#This Row],[Week -1 TL]],"")</f>
        <v>1.9087669280114041</v>
      </c>
      <c r="P331" s="26">
        <f t="shared" si="19"/>
        <v>154.9182201862335</v>
      </c>
      <c r="Q331" s="27">
        <f t="shared" si="20"/>
        <v>141.24565738579034</v>
      </c>
      <c r="R331" s="94">
        <f>IFERROR(TBLData3[[#This Row],[7 Day EWMA]]/TBLData3[[#This Row],[28 Day EWMA]],"")</f>
        <v>1.0967998808140254</v>
      </c>
      <c r="S331" s="94">
        <f>AVERAGEIFS(TBLData3[Total Load],TBLData3[[Athlete ]],TBLData3[[#This Row],[Athlete ]],TBLData3[Date],"&lt;="&amp;TBLData3[[#This Row],[Date]],TBLData3[Date],"&gt;"&amp;TBLData3[[#This Row],[Date]]-7)</f>
        <v>306.05714285714288</v>
      </c>
      <c r="T331" s="94">
        <f t="array" ref="T331">IFERROR(_xlfn.STDEV.S(IF(TBLData3[[Athlete ]]=TBLData3[[#This Row],[Athlete ]],IF(TBLData3[Date]&lt;=TBLData3[[#This Row],[Date]],IF(TBLData3[Date]&gt;TBLData3[[#This Row],[Date]]-7,TBLData3[Total Load])))),"")</f>
        <v>435.98259467224477</v>
      </c>
      <c r="U331" s="95">
        <f>IFERROR(TBLData3[[#This Row],[7 Day avg Load]]/TBLData3[[#This Row],[7 Day SD]],"")</f>
        <v>0.70199394791717562</v>
      </c>
      <c r="V331" s="95">
        <f>IFERROR(TBLData3[[#This Row],[7 Day Rolling Average]]*TBLData3[[#This Row],[Monotony]],"")</f>
        <v>214.85026200253674</v>
      </c>
    </row>
    <row r="332" spans="1:22" x14ac:dyDescent="0.25">
      <c r="A332" s="58" t="str">
        <f t="shared" si="21"/>
        <v>Week 3</v>
      </c>
      <c r="B332" s="59">
        <v>43025</v>
      </c>
      <c r="C332" s="59" t="str">
        <f t="shared" si="22"/>
        <v>Tue</v>
      </c>
      <c r="D332" s="68" t="s">
        <v>215</v>
      </c>
      <c r="E332" s="61">
        <f>tblTL[[#This Row],[Total]]</f>
        <v>0</v>
      </c>
      <c r="F332" s="71">
        <f>AVERAGEIFS(TBLData3[Total Load],TBLData3[[Athlete ]],TBLData3[[#This Row],[Athlete ]],TBLData3[Date],"&lt;="&amp;TBLData3[[#This Row],[Date]],TBLData3[Date],"&gt;"&amp;TBLData3[[#This Row],[Date]]-7)</f>
        <v>245.71428571428572</v>
      </c>
      <c r="G332" s="76">
        <f>AVERAGEIFS(TBLData3[Total Load],TBLData3[[Athlete ]],TBLData3[[#This Row],[Athlete ]],TBLData3[Date],"&lt;="&amp;TBLData3[[#This Row],[Date]],TBLData3[Date],"&gt;"&amp;TBLData3[[#This Row],[Date]]-28)</f>
        <v>196.25</v>
      </c>
      <c r="H332" s="30">
        <f>SUMIFS(TBLData3[Total Load],TBLData3[[Athlete ]],TBLData3[[#This Row],[Athlete ]],TBLData3[Date],"&lt;="&amp;TBLData3[[#This Row],[Date]],TBLData3[Date],"&gt;"&amp;TBLData3[[#This Row],[Date]]-7)</f>
        <v>1720</v>
      </c>
      <c r="I332" s="31">
        <f>IFERROR(SUMIFS(TBLData3[Total Load],TBLData3[[Athlete ]],TBLData3[[#This Row],[Athlete ]],TBLData3[Date],"&lt;="&amp;TBLData3[[#This Row],[Date]]-7,TBLData3[Date],"&gt;"&amp;TBLData3[[#This Row],[Date]]-14),"")</f>
        <v>1420</v>
      </c>
      <c r="J332" s="31">
        <f>IFERROR(SUMIFS(TBLData3[Total Load],TBLData3[[Athlete ]],TBLData3[[#This Row],[Athlete ]],TBLData3[Date],"&lt;="&amp;TBLData3[[#This Row],[Date]]-14,TBLData3[Date],"&gt;"&amp;TBLData3[[#This Row],[Date]]-21),"")</f>
        <v>0</v>
      </c>
      <c r="K332" s="31">
        <f>IFERROR(SUMIFS(TBLData3[Total Load],TBLData3[[Athlete ]],TBLData3[[#This Row],[Athlete ]],TBLData3[Date],"&lt;="&amp;TBLData3[[#This Row],[Date]]-21,TBLData3[Date],"&gt;"&amp;TBLData3[[#This Row],[Date]]-28),"")</f>
        <v>0</v>
      </c>
      <c r="L332" s="31">
        <f>IFERROR(SUMIFS(TBLData3[Total Load],TBLData3[[Athlete ]],TBLData3[[#This Row],[Athlete ]],TBLData3[Date],"&lt;="&amp;TBLData3[[#This Row],[Date]]-28,TBLData3[Date],"&gt;"&amp;TBLData3[[#This Row],[Date]]-35),"")</f>
        <v>0</v>
      </c>
      <c r="M332" s="31">
        <f>IFERROR(AVERAGE(TBLData3[[#This Row],[Week -1 TL]:[Week -4 TL]]),"")</f>
        <v>355</v>
      </c>
      <c r="N332" s="93">
        <f>IFERROR(TBLData3[[#This Row],[7 Day Rolling Average]]/TBLData3[[#This Row],[28 Day Rolling Average]],"")</f>
        <v>1.2520473157415832</v>
      </c>
      <c r="O332" s="94">
        <f>IFERROR(TBLData3[[#This Row],[Week 0 TL]]/TBLData3[[#This Row],[Week -1 TL]],"")</f>
        <v>1.2112676056338028</v>
      </c>
      <c r="P332" s="26">
        <f t="shared" si="19"/>
        <v>112.02275991439819</v>
      </c>
      <c r="Q332" s="27">
        <f t="shared" si="20"/>
        <v>126.3000755928398</v>
      </c>
      <c r="R332" s="94">
        <f>IFERROR(TBLData3[[#This Row],[7 Day EWMA]]/TBLData3[[#This Row],[28 Day EWMA]],"")</f>
        <v>0.88695718817724112</v>
      </c>
      <c r="S332" s="94">
        <f>AVERAGEIFS(TBLData3[Total Load],TBLData3[[Athlete ]],TBLData3[[#This Row],[Athlete ]],TBLData3[Date],"&lt;="&amp;TBLData3[[#This Row],[Date]],TBLData3[Date],"&gt;"&amp;TBLData3[[#This Row],[Date]]-7)</f>
        <v>245.71428571428572</v>
      </c>
      <c r="T332" s="94">
        <f t="array" ref="T332">IFERROR(_xlfn.STDEV.S(IF(TBLData3[[Athlete ]]=TBLData3[[#This Row],[Athlete ]],IF(TBLData3[Date]&lt;=TBLData3[[#This Row],[Date]],IF(TBLData3[Date]&gt;TBLData3[[#This Row],[Date]]-7,TBLData3[Total Load])))),"")</f>
        <v>445.67765417235296</v>
      </c>
      <c r="U332" s="95">
        <f>IFERROR(TBLData3[[#This Row],[7 Day avg Load]]/TBLData3[[#This Row],[7 Day SD]],"")</f>
        <v>0.55132736275636296</v>
      </c>
      <c r="V332" s="95">
        <f>IFERROR(TBLData3[[#This Row],[7 Day Rolling Average]]*TBLData3[[#This Row],[Monotony]],"")</f>
        <v>135.46900913442062</v>
      </c>
    </row>
    <row r="333" spans="1:22" x14ac:dyDescent="0.25">
      <c r="A333" s="58" t="str">
        <f t="shared" si="21"/>
        <v>Week 3</v>
      </c>
      <c r="B333" s="63">
        <v>43025</v>
      </c>
      <c r="C333" s="63" t="str">
        <f t="shared" si="22"/>
        <v>Tue</v>
      </c>
      <c r="D333" s="74" t="s">
        <v>190</v>
      </c>
      <c r="E333" s="61">
        <f>tblTL[[#This Row],[Total]]</f>
        <v>0</v>
      </c>
      <c r="F333" s="71">
        <f>AVERAGEIFS(TBLData3[Total Load],TBLData3[[Athlete ]],TBLData3[[#This Row],[Athlete ]],TBLData3[Date],"&lt;="&amp;TBLData3[[#This Row],[Date]],TBLData3[Date],"&gt;"&amp;TBLData3[[#This Row],[Date]]-7)</f>
        <v>239.28571428571428</v>
      </c>
      <c r="G333" s="76">
        <f>AVERAGEIFS(TBLData3[Total Load],TBLData3[[Athlete ]],TBLData3[[#This Row],[Athlete ]],TBLData3[Date],"&lt;="&amp;TBLData3[[#This Row],[Date]],TBLData3[Date],"&gt;"&amp;TBLData3[[#This Row],[Date]]-28)</f>
        <v>213.75</v>
      </c>
      <c r="H333" s="30">
        <f>SUMIFS(TBLData3[Total Load],TBLData3[[Athlete ]],TBLData3[[#This Row],[Athlete ]],TBLData3[Date],"&lt;="&amp;TBLData3[[#This Row],[Date]],TBLData3[Date],"&gt;"&amp;TBLData3[[#This Row],[Date]]-7)</f>
        <v>1675</v>
      </c>
      <c r="I333" s="31">
        <f>IFERROR(SUMIFS(TBLData3[Total Load],TBLData3[[Athlete ]],TBLData3[[#This Row],[Athlete ]],TBLData3[Date],"&lt;="&amp;TBLData3[[#This Row],[Date]]-7,TBLData3[Date],"&gt;"&amp;TBLData3[[#This Row],[Date]]-14),"")</f>
        <v>1360</v>
      </c>
      <c r="J333" s="31">
        <f>IFERROR(SUMIFS(TBLData3[Total Load],TBLData3[[Athlete ]],TBLData3[[#This Row],[Athlete ]],TBLData3[Date],"&lt;="&amp;TBLData3[[#This Row],[Date]]-14,TBLData3[Date],"&gt;"&amp;TBLData3[[#This Row],[Date]]-21),"")</f>
        <v>385</v>
      </c>
      <c r="K333" s="31">
        <f>IFERROR(SUMIFS(TBLData3[Total Load],TBLData3[[Athlete ]],TBLData3[[#This Row],[Athlete ]],TBLData3[Date],"&lt;="&amp;TBLData3[[#This Row],[Date]]-21,TBLData3[Date],"&gt;"&amp;TBLData3[[#This Row],[Date]]-28),"")</f>
        <v>0</v>
      </c>
      <c r="L333" s="31">
        <f>IFERROR(SUMIFS(TBLData3[Total Load],TBLData3[[Athlete ]],TBLData3[[#This Row],[Athlete ]],TBLData3[Date],"&lt;="&amp;TBLData3[[#This Row],[Date]]-28,TBLData3[Date],"&gt;"&amp;TBLData3[[#This Row],[Date]]-35),"")</f>
        <v>0</v>
      </c>
      <c r="M333" s="31">
        <f>IFERROR(AVERAGE(TBLData3[[#This Row],[Week -1 TL]:[Week -4 TL]]),"")</f>
        <v>436.25</v>
      </c>
      <c r="N333" s="93">
        <f>IFERROR(TBLData3[[#This Row],[7 Day Rolling Average]]/TBLData3[[#This Row],[28 Day Rolling Average]],"")</f>
        <v>1.1194653299916457</v>
      </c>
      <c r="O333" s="94">
        <f>IFERROR(TBLData3[[#This Row],[Week 0 TL]]/TBLData3[[#This Row],[Week -1 TL]],"")</f>
        <v>1.2316176470588236</v>
      </c>
      <c r="P333" s="26">
        <f t="shared" si="19"/>
        <v>109.48054867330939</v>
      </c>
      <c r="Q333" s="27">
        <f t="shared" si="20"/>
        <v>131.88775291808412</v>
      </c>
      <c r="R333" s="94">
        <f>IFERROR(TBLData3[[#This Row],[7 Day EWMA]]/TBLData3[[#This Row],[28 Day EWMA]],"")</f>
        <v>0.83010398047579204</v>
      </c>
      <c r="S333" s="94">
        <f>AVERAGEIFS(TBLData3[Total Load],TBLData3[[Athlete ]],TBLData3[[#This Row],[Athlete ]],TBLData3[Date],"&lt;="&amp;TBLData3[[#This Row],[Date]],TBLData3[Date],"&gt;"&amp;TBLData3[[#This Row],[Date]]-7)</f>
        <v>239.28571428571428</v>
      </c>
      <c r="T333" s="94">
        <f t="array" ref="T333">IFERROR(_xlfn.STDEV.S(IF(TBLData3[[Athlete ]]=TBLData3[[#This Row],[Athlete ]],IF(TBLData3[Date]&lt;=TBLData3[[#This Row],[Date]],IF(TBLData3[Date]&gt;TBLData3[[#This Row],[Date]]-7,TBLData3[Total Load])))),"")</f>
        <v>419.28936479306441</v>
      </c>
      <c r="U333" s="95">
        <f>IFERROR(TBLData3[[#This Row],[7 Day avg Load]]/TBLData3[[#This Row],[7 Day SD]],"")</f>
        <v>0.57069349804236291</v>
      </c>
      <c r="V333" s="95">
        <f>IFERROR(TBLData3[[#This Row],[7 Day Rolling Average]]*TBLData3[[#This Row],[Monotony]],"")</f>
        <v>136.55880131727969</v>
      </c>
    </row>
    <row r="334" spans="1:22" x14ac:dyDescent="0.25">
      <c r="A334" s="58" t="str">
        <f t="shared" si="21"/>
        <v>Week 3</v>
      </c>
      <c r="B334" s="63">
        <v>43025</v>
      </c>
      <c r="C334" s="63" t="str">
        <f t="shared" si="22"/>
        <v>Tue</v>
      </c>
      <c r="D334" s="68" t="s">
        <v>191</v>
      </c>
      <c r="E334" s="61">
        <f>tblTL[[#This Row],[Total]]</f>
        <v>0</v>
      </c>
      <c r="F334" s="71">
        <f>AVERAGEIFS(TBLData3[Total Load],TBLData3[[Athlete ]],TBLData3[[#This Row],[Athlete ]],TBLData3[Date],"&lt;="&amp;TBLData3[[#This Row],[Date]],TBLData3[Date],"&gt;"&amp;TBLData3[[#This Row],[Date]]-7)</f>
        <v>85.714285714285708</v>
      </c>
      <c r="G334" s="76">
        <f>AVERAGEIFS(TBLData3[Total Load],TBLData3[[Athlete ]],TBLData3[[#This Row],[Athlete ]],TBLData3[Date],"&lt;="&amp;TBLData3[[#This Row],[Date]],TBLData3[Date],"&gt;"&amp;TBLData3[[#This Row],[Date]]-28)</f>
        <v>37.5</v>
      </c>
      <c r="H334" s="30">
        <f>SUMIFS(TBLData3[Total Load],TBLData3[[Athlete ]],TBLData3[[#This Row],[Athlete ]],TBLData3[Date],"&lt;="&amp;TBLData3[[#This Row],[Date]],TBLData3[Date],"&gt;"&amp;TBLData3[[#This Row],[Date]]-7)</f>
        <v>600</v>
      </c>
      <c r="I334" s="31">
        <f>IFERROR(SUMIFS(TBLData3[Total Load],TBLData3[[Athlete ]],TBLData3[[#This Row],[Athlete ]],TBLData3[Date],"&lt;="&amp;TBLData3[[#This Row],[Date]]-7,TBLData3[Date],"&gt;"&amp;TBLData3[[#This Row],[Date]]-14),"")</f>
        <v>0</v>
      </c>
      <c r="J334" s="31">
        <f>IFERROR(SUMIFS(TBLData3[Total Load],TBLData3[[Athlete ]],TBLData3[[#This Row],[Athlete ]],TBLData3[Date],"&lt;="&amp;TBLData3[[#This Row],[Date]]-14,TBLData3[Date],"&gt;"&amp;TBLData3[[#This Row],[Date]]-21),"")</f>
        <v>0</v>
      </c>
      <c r="K334" s="31">
        <f>IFERROR(SUMIFS(TBLData3[Total Load],TBLData3[[Athlete ]],TBLData3[[#This Row],[Athlete ]],TBLData3[Date],"&lt;="&amp;TBLData3[[#This Row],[Date]]-21,TBLData3[Date],"&gt;"&amp;TBLData3[[#This Row],[Date]]-28),"")</f>
        <v>0</v>
      </c>
      <c r="L334" s="31">
        <f>IFERROR(SUMIFS(TBLData3[Total Load],TBLData3[[Athlete ]],TBLData3[[#This Row],[Athlete ]],TBLData3[Date],"&lt;="&amp;TBLData3[[#This Row],[Date]]-28,TBLData3[Date],"&gt;"&amp;TBLData3[[#This Row],[Date]]-35),"")</f>
        <v>0</v>
      </c>
      <c r="M334" s="31">
        <f>IFERROR(AVERAGE(TBLData3[[#This Row],[Week -1 TL]:[Week -4 TL]]),"")</f>
        <v>0</v>
      </c>
      <c r="N334" s="93">
        <f>IFERROR(TBLData3[[#This Row],[7 Day Rolling Average]]/TBLData3[[#This Row],[28 Day Rolling Average]],"")</f>
        <v>2.2857142857142856</v>
      </c>
      <c r="O334" s="94" t="str">
        <f>IFERROR(TBLData3[[#This Row],[Week 0 TL]]/TBLData3[[#This Row],[Week -1 TL]],"")</f>
        <v/>
      </c>
      <c r="P334" s="26">
        <f t="shared" si="19"/>
        <v>26.69677734375</v>
      </c>
      <c r="Q334" s="27">
        <f t="shared" si="20"/>
        <v>26.951183792398517</v>
      </c>
      <c r="R334" s="94">
        <f>IFERROR(TBLData3[[#This Row],[7 Day EWMA]]/TBLData3[[#This Row],[28 Day EWMA]],"")</f>
        <v>0.99056047220010157</v>
      </c>
      <c r="S334" s="94">
        <f>AVERAGEIFS(TBLData3[Total Load],TBLData3[[Athlete ]],TBLData3[[#This Row],[Athlete ]],TBLData3[Date],"&lt;="&amp;TBLData3[[#This Row],[Date]],TBLData3[Date],"&gt;"&amp;TBLData3[[#This Row],[Date]]-7)</f>
        <v>85.714285714285708</v>
      </c>
      <c r="T334" s="94">
        <f t="array" ref="T334">IFERROR(_xlfn.STDEV.S(IF(TBLData3[[Athlete ]]=TBLData3[[#This Row],[Athlete ]],IF(TBLData3[Date]&lt;=TBLData3[[#This Row],[Date]],IF(TBLData3[Date]&gt;TBLData3[[#This Row],[Date]]-7,TBLData3[Total Load])))),"")</f>
        <v>226.77868380553633</v>
      </c>
      <c r="U334" s="95">
        <f>IFERROR(TBLData3[[#This Row],[7 Day avg Load]]/TBLData3[[#This Row],[7 Day SD]],"")</f>
        <v>0.3779644730092272</v>
      </c>
      <c r="V334" s="95">
        <f>IFERROR(TBLData3[[#This Row],[7 Day Rolling Average]]*TBLData3[[#This Row],[Monotony]],"")</f>
        <v>32.396954829362329</v>
      </c>
    </row>
    <row r="335" spans="1:22" x14ac:dyDescent="0.25">
      <c r="A335" s="58" t="str">
        <f t="shared" si="21"/>
        <v>Week 3</v>
      </c>
      <c r="B335" s="63">
        <v>43025</v>
      </c>
      <c r="C335" s="63" t="str">
        <f t="shared" si="22"/>
        <v>Tue</v>
      </c>
      <c r="D335" s="68" t="s">
        <v>192</v>
      </c>
      <c r="E335" s="61">
        <f>tblTL[[#This Row],[Total]]</f>
        <v>360</v>
      </c>
      <c r="F335" s="71">
        <f>AVERAGEIFS(TBLData3[Total Load],TBLData3[[Athlete ]],TBLData3[[#This Row],[Athlete ]],TBLData3[Date],"&lt;="&amp;TBLData3[[#This Row],[Date]],TBLData3[Date],"&gt;"&amp;TBLData3[[#This Row],[Date]]-7)</f>
        <v>211.42857142857142</v>
      </c>
      <c r="G335" s="76">
        <f>AVERAGEIFS(TBLData3[Total Load],TBLData3[[Athlete ]],TBLData3[[#This Row],[Athlete ]],TBLData3[Date],"&lt;="&amp;TBLData3[[#This Row],[Date]],TBLData3[Date],"&gt;"&amp;TBLData3[[#This Row],[Date]]-28)</f>
        <v>209.375</v>
      </c>
      <c r="H335" s="30">
        <f>SUMIFS(TBLData3[Total Load],TBLData3[[Athlete ]],TBLData3[[#This Row],[Athlete ]],TBLData3[Date],"&lt;="&amp;TBLData3[[#This Row],[Date]],TBLData3[Date],"&gt;"&amp;TBLData3[[#This Row],[Date]]-7)</f>
        <v>1480</v>
      </c>
      <c r="I335" s="31">
        <f>IFERROR(SUMIFS(TBLData3[Total Load],TBLData3[[Athlete ]],TBLData3[[#This Row],[Athlete ]],TBLData3[Date],"&lt;="&amp;TBLData3[[#This Row],[Date]]-7,TBLData3[Date],"&gt;"&amp;TBLData3[[#This Row],[Date]]-14),"")</f>
        <v>1480</v>
      </c>
      <c r="J335" s="31">
        <f>IFERROR(SUMIFS(TBLData3[Total Load],TBLData3[[Athlete ]],TBLData3[[#This Row],[Athlete ]],TBLData3[Date],"&lt;="&amp;TBLData3[[#This Row],[Date]]-14,TBLData3[Date],"&gt;"&amp;TBLData3[[#This Row],[Date]]-21),"")</f>
        <v>390</v>
      </c>
      <c r="K335" s="31">
        <f>IFERROR(SUMIFS(TBLData3[Total Load],TBLData3[[Athlete ]],TBLData3[[#This Row],[Athlete ]],TBLData3[Date],"&lt;="&amp;TBLData3[[#This Row],[Date]]-21,TBLData3[Date],"&gt;"&amp;TBLData3[[#This Row],[Date]]-28),"")</f>
        <v>0</v>
      </c>
      <c r="L335" s="31">
        <f>IFERROR(SUMIFS(TBLData3[Total Load],TBLData3[[Athlete ]],TBLData3[[#This Row],[Athlete ]],TBLData3[Date],"&lt;="&amp;TBLData3[[#This Row],[Date]]-28,TBLData3[Date],"&gt;"&amp;TBLData3[[#This Row],[Date]]-35),"")</f>
        <v>0</v>
      </c>
      <c r="M335" s="31">
        <f>IFERROR(AVERAGE(TBLData3[[#This Row],[Week -1 TL]:[Week -4 TL]]),"")</f>
        <v>467.5</v>
      </c>
      <c r="N335" s="93">
        <f>IFERROR(TBLData3[[#This Row],[7 Day Rolling Average]]/TBLData3[[#This Row],[28 Day Rolling Average]],"")</f>
        <v>1.0098081023454157</v>
      </c>
      <c r="O335" s="94">
        <f>IFERROR(TBLData3[[#This Row],[Week 0 TL]]/TBLData3[[#This Row],[Week -1 TL]],"")</f>
        <v>1</v>
      </c>
      <c r="P335" s="26">
        <f t="shared" si="19"/>
        <v>179.06549080274999</v>
      </c>
      <c r="Q335" s="27">
        <f t="shared" si="20"/>
        <v>136.57620531894466</v>
      </c>
      <c r="R335" s="94">
        <f>IFERROR(TBLData3[[#This Row],[7 Day EWMA]]/TBLData3[[#This Row],[28 Day EWMA]],"")</f>
        <v>1.3111031338481007</v>
      </c>
      <c r="S335" s="94">
        <f>AVERAGEIFS(TBLData3[Total Load],TBLData3[[Athlete ]],TBLData3[[#This Row],[Athlete ]],TBLData3[Date],"&lt;="&amp;TBLData3[[#This Row],[Date]],TBLData3[Date],"&gt;"&amp;TBLData3[[#This Row],[Date]]-7)</f>
        <v>211.42857142857142</v>
      </c>
      <c r="T335" s="94">
        <f t="array" ref="T335">IFERROR(_xlfn.STDEV.S(IF(TBLData3[[Athlete ]]=TBLData3[[#This Row],[Athlete ]],IF(TBLData3[Date]&lt;=TBLData3[[#This Row],[Date]],IF(TBLData3[Date]&gt;TBLData3[[#This Row],[Date]]-7,TBLData3[Total Load])))),"")</f>
        <v>422.50950961402714</v>
      </c>
      <c r="U335" s="95">
        <f>IFERROR(TBLData3[[#This Row],[7 Day avg Load]]/TBLData3[[#This Row],[7 Day SD]],"")</f>
        <v>0.50041139102813714</v>
      </c>
      <c r="V335" s="95">
        <f>IFERROR(TBLData3[[#This Row],[7 Day Rolling Average]]*TBLData3[[#This Row],[Monotony]],"")</f>
        <v>105.80126553166328</v>
      </c>
    </row>
    <row r="336" spans="1:22" x14ac:dyDescent="0.25">
      <c r="A336" s="58" t="str">
        <f t="shared" si="21"/>
        <v>Week 3</v>
      </c>
      <c r="B336" s="63">
        <v>43025</v>
      </c>
      <c r="C336" s="63" t="str">
        <f t="shared" si="22"/>
        <v>Tue</v>
      </c>
      <c r="D336" s="73" t="s">
        <v>193</v>
      </c>
      <c r="E336" s="61">
        <f>tblTL[[#This Row],[Total]]</f>
        <v>0</v>
      </c>
      <c r="F336" s="71">
        <f>AVERAGEIFS(TBLData3[Total Load],TBLData3[[Athlete ]],TBLData3[[#This Row],[Athlete ]],TBLData3[Date],"&lt;="&amp;TBLData3[[#This Row],[Date]],TBLData3[Date],"&gt;"&amp;TBLData3[[#This Row],[Date]]-7)</f>
        <v>154.28571428571428</v>
      </c>
      <c r="G336" s="76">
        <f>AVERAGEIFS(TBLData3[Total Load],TBLData3[[Athlete ]],TBLData3[[#This Row],[Athlete ]],TBLData3[Date],"&lt;="&amp;TBLData3[[#This Row],[Date]],TBLData3[Date],"&gt;"&amp;TBLData3[[#This Row],[Date]]-28)</f>
        <v>144.0625</v>
      </c>
      <c r="H336" s="30">
        <f>SUMIFS(TBLData3[Total Load],TBLData3[[Athlete ]],TBLData3[[#This Row],[Athlete ]],TBLData3[Date],"&lt;="&amp;TBLData3[[#This Row],[Date]],TBLData3[Date],"&gt;"&amp;TBLData3[[#This Row],[Date]]-7)</f>
        <v>1080</v>
      </c>
      <c r="I336" s="31">
        <f>IFERROR(SUMIFS(TBLData3[Total Load],TBLData3[[Athlete ]],TBLData3[[#This Row],[Athlete ]],TBLData3[Date],"&lt;="&amp;TBLData3[[#This Row],[Date]]-7,TBLData3[Date],"&gt;"&amp;TBLData3[[#This Row],[Date]]-14),"")</f>
        <v>840</v>
      </c>
      <c r="J336" s="31">
        <f>IFERROR(SUMIFS(TBLData3[Total Load],TBLData3[[Athlete ]],TBLData3[[#This Row],[Athlete ]],TBLData3[Date],"&lt;="&amp;TBLData3[[#This Row],[Date]]-14,TBLData3[Date],"&gt;"&amp;TBLData3[[#This Row],[Date]]-21),"")</f>
        <v>385</v>
      </c>
      <c r="K336" s="31">
        <f>IFERROR(SUMIFS(TBLData3[Total Load],TBLData3[[Athlete ]],TBLData3[[#This Row],[Athlete ]],TBLData3[Date],"&lt;="&amp;TBLData3[[#This Row],[Date]]-21,TBLData3[Date],"&gt;"&amp;TBLData3[[#This Row],[Date]]-28),"")</f>
        <v>0</v>
      </c>
      <c r="L336" s="31">
        <f>IFERROR(SUMIFS(TBLData3[Total Load],TBLData3[[Athlete ]],TBLData3[[#This Row],[Athlete ]],TBLData3[Date],"&lt;="&amp;TBLData3[[#This Row],[Date]]-28,TBLData3[Date],"&gt;"&amp;TBLData3[[#This Row],[Date]]-35),"")</f>
        <v>0</v>
      </c>
      <c r="M336" s="31">
        <f>IFERROR(AVERAGE(TBLData3[[#This Row],[Week -1 TL]:[Week -4 TL]]),"")</f>
        <v>306.25</v>
      </c>
      <c r="N336" s="93">
        <f>IFERROR(TBLData3[[#This Row],[7 Day Rolling Average]]/TBLData3[[#This Row],[28 Day Rolling Average]],"")</f>
        <v>1.0709637434149364</v>
      </c>
      <c r="O336" s="94">
        <f>IFERROR(TBLData3[[#This Row],[Week 0 TL]]/TBLData3[[#This Row],[Week -1 TL]],"")</f>
        <v>1.2857142857142858</v>
      </c>
      <c r="P336" s="26">
        <f t="shared" si="19"/>
        <v>72.703029387630522</v>
      </c>
      <c r="Q336" s="27">
        <f t="shared" si="20"/>
        <v>88.971486992649886</v>
      </c>
      <c r="R336" s="94">
        <f>IFERROR(TBLData3[[#This Row],[7 Day EWMA]]/TBLData3[[#This Row],[28 Day EWMA]],"")</f>
        <v>0.81714976162685315</v>
      </c>
      <c r="S336" s="94">
        <f>AVERAGEIFS(TBLData3[Total Load],TBLData3[[Athlete ]],TBLData3[[#This Row],[Athlete ]],TBLData3[Date],"&lt;="&amp;TBLData3[[#This Row],[Date]],TBLData3[Date],"&gt;"&amp;TBLData3[[#This Row],[Date]]-7)</f>
        <v>154.28571428571428</v>
      </c>
      <c r="T336" s="94">
        <f t="array" ref="T336">IFERROR(_xlfn.STDEV.S(IF(TBLData3[[Athlete ]]=TBLData3[[#This Row],[Athlete ]],IF(TBLData3[Date]&lt;=TBLData3[[#This Row],[Date]],IF(TBLData3[Date]&gt;TBLData3[[#This Row],[Date]]-7,TBLData3[Total Load])))),"")</f>
        <v>265.76036466819397</v>
      </c>
      <c r="U336" s="95">
        <f>IFERROR(TBLData3[[#This Row],[7 Day avg Load]]/TBLData3[[#This Row],[7 Day SD]],"")</f>
        <v>0.58054448592566632</v>
      </c>
      <c r="V336" s="95">
        <f>IFERROR(TBLData3[[#This Row],[7 Day Rolling Average]]*TBLData3[[#This Row],[Monotony]],"")</f>
        <v>89.569720685674227</v>
      </c>
    </row>
    <row r="337" spans="1:22" x14ac:dyDescent="0.25">
      <c r="A337" s="58" t="str">
        <f t="shared" si="21"/>
        <v>Week 3</v>
      </c>
      <c r="B337" s="63">
        <v>43025</v>
      </c>
      <c r="C337" s="63" t="str">
        <f t="shared" si="22"/>
        <v>Tue</v>
      </c>
      <c r="D337" s="73" t="s">
        <v>194</v>
      </c>
      <c r="E337" s="61">
        <f>tblTL[[#This Row],[Total]]</f>
        <v>0</v>
      </c>
      <c r="F337" s="71">
        <f>AVERAGEIFS(TBLData3[Total Load],TBLData3[[Athlete ]],TBLData3[[#This Row],[Athlete ]],TBLData3[Date],"&lt;="&amp;TBLData3[[#This Row],[Date]],TBLData3[Date],"&gt;"&amp;TBLData3[[#This Row],[Date]]-7)</f>
        <v>234.28571428571428</v>
      </c>
      <c r="G337" s="76">
        <f>AVERAGEIFS(TBLData3[Total Load],TBLData3[[Athlete ]],TBLData3[[#This Row],[Athlete ]],TBLData3[Date],"&lt;="&amp;TBLData3[[#This Row],[Date]],TBLData3[Date],"&gt;"&amp;TBLData3[[#This Row],[Date]]-28)</f>
        <v>204.0625</v>
      </c>
      <c r="H337" s="30">
        <f>SUMIFS(TBLData3[Total Load],TBLData3[[Athlete ]],TBLData3[[#This Row],[Athlete ]],TBLData3[Date],"&lt;="&amp;TBLData3[[#This Row],[Date]],TBLData3[Date],"&gt;"&amp;TBLData3[[#This Row],[Date]]-7)</f>
        <v>1640</v>
      </c>
      <c r="I337" s="31">
        <f>IFERROR(SUMIFS(TBLData3[Total Load],TBLData3[[Athlete ]],TBLData3[[#This Row],[Athlete ]],TBLData3[Date],"&lt;="&amp;TBLData3[[#This Row],[Date]]-7,TBLData3[Date],"&gt;"&amp;TBLData3[[#This Row],[Date]]-14),"")</f>
        <v>1040</v>
      </c>
      <c r="J337" s="31">
        <f>IFERROR(SUMIFS(TBLData3[Total Load],TBLData3[[Athlete ]],TBLData3[[#This Row],[Athlete ]],TBLData3[Date],"&lt;="&amp;TBLData3[[#This Row],[Date]]-14,TBLData3[Date],"&gt;"&amp;TBLData3[[#This Row],[Date]]-21),"")</f>
        <v>585</v>
      </c>
      <c r="K337" s="31">
        <f>IFERROR(SUMIFS(TBLData3[Total Load],TBLData3[[Athlete ]],TBLData3[[#This Row],[Athlete ]],TBLData3[Date],"&lt;="&amp;TBLData3[[#This Row],[Date]]-21,TBLData3[Date],"&gt;"&amp;TBLData3[[#This Row],[Date]]-28),"")</f>
        <v>0</v>
      </c>
      <c r="L337" s="31">
        <f>IFERROR(SUMIFS(TBLData3[Total Load],TBLData3[[Athlete ]],TBLData3[[#This Row],[Athlete ]],TBLData3[Date],"&lt;="&amp;TBLData3[[#This Row],[Date]]-28,TBLData3[Date],"&gt;"&amp;TBLData3[[#This Row],[Date]]-35),"")</f>
        <v>0</v>
      </c>
      <c r="M337" s="31">
        <f>IFERROR(AVERAGE(TBLData3[[#This Row],[Week -1 TL]:[Week -4 TL]]),"")</f>
        <v>406.25</v>
      </c>
      <c r="N337" s="93">
        <f>IFERROR(TBLData3[[#This Row],[7 Day Rolling Average]]/TBLData3[[#This Row],[28 Day Rolling Average]],"")</f>
        <v>1.1481076350907897</v>
      </c>
      <c r="O337" s="94">
        <f>IFERROR(TBLData3[[#This Row],[Week 0 TL]]/TBLData3[[#This Row],[Week -1 TL]],"")</f>
        <v>1.5769230769230769</v>
      </c>
      <c r="P337" s="26">
        <f t="shared" si="19"/>
        <v>99.237722516991198</v>
      </c>
      <c r="Q337" s="27">
        <f t="shared" si="20"/>
        <v>122.38936424791576</v>
      </c>
      <c r="R337" s="94">
        <f>IFERROR(TBLData3[[#This Row],[7 Day EWMA]]/TBLData3[[#This Row],[28 Day EWMA]],"")</f>
        <v>0.81083616314872042</v>
      </c>
      <c r="S337" s="94">
        <f>AVERAGEIFS(TBLData3[Total Load],TBLData3[[Athlete ]],TBLData3[[#This Row],[Athlete ]],TBLData3[Date],"&lt;="&amp;TBLData3[[#This Row],[Date]],TBLData3[Date],"&gt;"&amp;TBLData3[[#This Row],[Date]]-7)</f>
        <v>234.28571428571428</v>
      </c>
      <c r="T337" s="94">
        <f t="array" ref="T337">IFERROR(_xlfn.STDEV.S(IF(TBLData3[[Athlete ]]=TBLData3[[#This Row],[Athlete ]],IF(TBLData3[Date]&lt;=TBLData3[[#This Row],[Date]],IF(TBLData3[Date]&gt;TBLData3[[#This Row],[Date]]-7,TBLData3[Total Load])))),"")</f>
        <v>419.79586876072455</v>
      </c>
      <c r="U337" s="95">
        <f>IFERROR(TBLData3[[#This Row],[7 Day avg Load]]/TBLData3[[#This Row],[7 Day SD]],"")</f>
        <v>0.55809437805414075</v>
      </c>
      <c r="V337" s="95">
        <f>IFERROR(TBLData3[[#This Row],[7 Day Rolling Average]]*TBLData3[[#This Row],[Monotony]],"")</f>
        <v>130.75354000125583</v>
      </c>
    </row>
    <row r="338" spans="1:22" x14ac:dyDescent="0.25">
      <c r="A338" s="58" t="str">
        <f t="shared" si="21"/>
        <v>Week 3</v>
      </c>
      <c r="B338" s="63">
        <v>43025</v>
      </c>
      <c r="C338" s="63" t="str">
        <f t="shared" si="22"/>
        <v>Tue</v>
      </c>
      <c r="D338" s="73" t="s">
        <v>213</v>
      </c>
      <c r="E338" s="61">
        <f>tblTL[[#This Row],[Total]]</f>
        <v>0</v>
      </c>
      <c r="F338" s="71">
        <f>AVERAGEIFS(TBLData3[Total Load],TBLData3[[Athlete ]],TBLData3[[#This Row],[Athlete ]],TBLData3[Date],"&lt;="&amp;TBLData3[[#This Row],[Date]],TBLData3[Date],"&gt;"&amp;TBLData3[[#This Row],[Date]]-7)</f>
        <v>96.428571428571431</v>
      </c>
      <c r="G338" s="76">
        <f>AVERAGEIFS(TBLData3[Total Load],TBLData3[[Athlete ]],TBLData3[[#This Row],[Athlete ]],TBLData3[Date],"&lt;="&amp;TBLData3[[#This Row],[Date]],TBLData3[Date],"&gt;"&amp;TBLData3[[#This Row],[Date]]-28)</f>
        <v>42.1875</v>
      </c>
      <c r="H338" s="30">
        <f>SUMIFS(TBLData3[Total Load],TBLData3[[Athlete ]],TBLData3[[#This Row],[Athlete ]],TBLData3[Date],"&lt;="&amp;TBLData3[[#This Row],[Date]],TBLData3[Date],"&gt;"&amp;TBLData3[[#This Row],[Date]]-7)</f>
        <v>675</v>
      </c>
      <c r="I338" s="31">
        <f>IFERROR(SUMIFS(TBLData3[Total Load],TBLData3[[Athlete ]],TBLData3[[#This Row],[Athlete ]],TBLData3[Date],"&lt;="&amp;TBLData3[[#This Row],[Date]]-7,TBLData3[Date],"&gt;"&amp;TBLData3[[#This Row],[Date]]-14),"")</f>
        <v>0</v>
      </c>
      <c r="J338" s="31">
        <f>IFERROR(SUMIFS(TBLData3[Total Load],TBLData3[[Athlete ]],TBLData3[[#This Row],[Athlete ]],TBLData3[Date],"&lt;="&amp;TBLData3[[#This Row],[Date]]-14,TBLData3[Date],"&gt;"&amp;TBLData3[[#This Row],[Date]]-21),"")</f>
        <v>0</v>
      </c>
      <c r="K338" s="31">
        <f>IFERROR(SUMIFS(TBLData3[Total Load],TBLData3[[Athlete ]],TBLData3[[#This Row],[Athlete ]],TBLData3[Date],"&lt;="&amp;TBLData3[[#This Row],[Date]]-21,TBLData3[Date],"&gt;"&amp;TBLData3[[#This Row],[Date]]-28),"")</f>
        <v>0</v>
      </c>
      <c r="L338" s="31">
        <f>IFERROR(SUMIFS(TBLData3[Total Load],TBLData3[[Athlete ]],TBLData3[[#This Row],[Athlete ]],TBLData3[Date],"&lt;="&amp;TBLData3[[#This Row],[Date]]-28,TBLData3[Date],"&gt;"&amp;TBLData3[[#This Row],[Date]]-35),"")</f>
        <v>0</v>
      </c>
      <c r="M338" s="31">
        <f>IFERROR(AVERAGE(TBLData3[[#This Row],[Week -1 TL]:[Week -4 TL]]),"")</f>
        <v>0</v>
      </c>
      <c r="N338" s="93">
        <f>IFERROR(TBLData3[[#This Row],[7 Day Rolling Average]]/TBLData3[[#This Row],[28 Day Rolling Average]],"")</f>
        <v>2.2857142857142856</v>
      </c>
      <c r="O338" s="94" t="str">
        <f>IFERROR(TBLData3[[#This Row],[Week 0 TL]]/TBLData3[[#This Row],[Week -1 TL]],"")</f>
        <v/>
      </c>
      <c r="P338" s="26">
        <f t="shared" si="19"/>
        <v>30.03387451171875</v>
      </c>
      <c r="Q338" s="27">
        <f t="shared" si="20"/>
        <v>30.320081766448336</v>
      </c>
      <c r="R338" s="94">
        <f>IFERROR(TBLData3[[#This Row],[7 Day EWMA]]/TBLData3[[#This Row],[28 Day EWMA]],"")</f>
        <v>0.99056047220010146</v>
      </c>
      <c r="S338" s="94">
        <f>AVERAGEIFS(TBLData3[Total Load],TBLData3[[Athlete ]],TBLData3[[#This Row],[Athlete ]],TBLData3[Date],"&lt;="&amp;TBLData3[[#This Row],[Date]],TBLData3[Date],"&gt;"&amp;TBLData3[[#This Row],[Date]]-7)</f>
        <v>96.428571428571431</v>
      </c>
      <c r="T338" s="94">
        <f t="array" ref="T338">IFERROR(_xlfn.STDEV.S(IF(TBLData3[[Athlete ]]=TBLData3[[#This Row],[Athlete ]],IF(TBLData3[Date]&lt;=TBLData3[[#This Row],[Date]],IF(TBLData3[Date]&gt;TBLData3[[#This Row],[Date]]-7,TBLData3[Total Load])))),"")</f>
        <v>255.12601928122837</v>
      </c>
      <c r="U338" s="95">
        <f>IFERROR(TBLData3[[#This Row],[7 Day avg Load]]/TBLData3[[#This Row],[7 Day SD]],"")</f>
        <v>0.37796447300922725</v>
      </c>
      <c r="V338" s="95">
        <f>IFERROR(TBLData3[[#This Row],[7 Day Rolling Average]]*TBLData3[[#This Row],[Monotony]],"")</f>
        <v>36.446574183032631</v>
      </c>
    </row>
    <row r="339" spans="1:22" x14ac:dyDescent="0.25">
      <c r="A339" s="58" t="str">
        <f t="shared" si="21"/>
        <v>Week 3</v>
      </c>
      <c r="B339" s="63">
        <v>43025</v>
      </c>
      <c r="C339" s="63" t="str">
        <f t="shared" si="22"/>
        <v>Tue</v>
      </c>
      <c r="D339" s="73" t="s">
        <v>214</v>
      </c>
      <c r="E339" s="61">
        <f>tblTL[[#This Row],[Total]]</f>
        <v>0</v>
      </c>
      <c r="F339" s="71">
        <f>AVERAGEIFS(TBLData3[Total Load],TBLData3[[Athlete ]],TBLData3[[#This Row],[Athlete ]],TBLData3[Date],"&lt;="&amp;TBLData3[[#This Row],[Date]],TBLData3[Date],"&gt;"&amp;TBLData3[[#This Row],[Date]]-7)</f>
        <v>245.71428571428572</v>
      </c>
      <c r="G339" s="76">
        <f>AVERAGEIFS(TBLData3[Total Load],TBLData3[[Athlete ]],TBLData3[[#This Row],[Athlete ]],TBLData3[Date],"&lt;="&amp;TBLData3[[#This Row],[Date]],TBLData3[Date],"&gt;"&amp;TBLData3[[#This Row],[Date]]-28)</f>
        <v>173.75</v>
      </c>
      <c r="H339" s="30">
        <f>SUMIFS(TBLData3[Total Load],TBLData3[[Athlete ]],TBLData3[[#This Row],[Athlete ]],TBLData3[Date],"&lt;="&amp;TBLData3[[#This Row],[Date]],TBLData3[Date],"&gt;"&amp;TBLData3[[#This Row],[Date]]-7)</f>
        <v>1720</v>
      </c>
      <c r="I339" s="31">
        <f>IFERROR(SUMIFS(TBLData3[Total Load],TBLData3[[Athlete ]],TBLData3[[#This Row],[Athlete ]],TBLData3[Date],"&lt;="&amp;TBLData3[[#This Row],[Date]]-7,TBLData3[Date],"&gt;"&amp;TBLData3[[#This Row],[Date]]-14),"")</f>
        <v>1060</v>
      </c>
      <c r="J339" s="31">
        <f>IFERROR(SUMIFS(TBLData3[Total Load],TBLData3[[Athlete ]],TBLData3[[#This Row],[Athlete ]],TBLData3[Date],"&lt;="&amp;TBLData3[[#This Row],[Date]]-14,TBLData3[Date],"&gt;"&amp;TBLData3[[#This Row],[Date]]-21),"")</f>
        <v>0</v>
      </c>
      <c r="K339" s="31">
        <f>IFERROR(SUMIFS(TBLData3[Total Load],TBLData3[[Athlete ]],TBLData3[[#This Row],[Athlete ]],TBLData3[Date],"&lt;="&amp;TBLData3[[#This Row],[Date]]-21,TBLData3[Date],"&gt;"&amp;TBLData3[[#This Row],[Date]]-28),"")</f>
        <v>0</v>
      </c>
      <c r="L339" s="31">
        <f>IFERROR(SUMIFS(TBLData3[Total Load],TBLData3[[Athlete ]],TBLData3[[#This Row],[Athlete ]],TBLData3[Date],"&lt;="&amp;TBLData3[[#This Row],[Date]]-28,TBLData3[Date],"&gt;"&amp;TBLData3[[#This Row],[Date]]-35),"")</f>
        <v>0</v>
      </c>
      <c r="M339" s="31">
        <f>IFERROR(AVERAGE(TBLData3[[#This Row],[Week -1 TL]:[Week -4 TL]]),"")</f>
        <v>265</v>
      </c>
      <c r="N339" s="93">
        <f>IFERROR(TBLData3[[#This Row],[7 Day Rolling Average]]/TBLData3[[#This Row],[28 Day Rolling Average]],"")</f>
        <v>1.4141829393627956</v>
      </c>
      <c r="O339" s="94">
        <f>IFERROR(TBLData3[[#This Row],[Week 0 TL]]/TBLData3[[#This Row],[Week -1 TL]],"")</f>
        <v>1.6226415094339623</v>
      </c>
      <c r="P339" s="26">
        <f t="shared" si="19"/>
        <v>101.53632313013077</v>
      </c>
      <c r="Q339" s="27">
        <f t="shared" si="20"/>
        <v>111.99844961801749</v>
      </c>
      <c r="R339" s="94">
        <f>IFERROR(TBLData3[[#This Row],[7 Day EWMA]]/TBLData3[[#This Row],[28 Day EWMA]],"")</f>
        <v>0.9065868632684746</v>
      </c>
      <c r="S339" s="94">
        <f>AVERAGEIFS(TBLData3[Total Load],TBLData3[[Athlete ]],TBLData3[[#This Row],[Athlete ]],TBLData3[Date],"&lt;="&amp;TBLData3[[#This Row],[Date]],TBLData3[Date],"&gt;"&amp;TBLData3[[#This Row],[Date]]-7)</f>
        <v>245.71428571428572</v>
      </c>
      <c r="T339" s="94">
        <f t="array" ref="T339">IFERROR(_xlfn.STDEV.S(IF(TBLData3[[Athlete ]]=TBLData3[[#This Row],[Athlete ]],IF(TBLData3[Date]&lt;=TBLData3[[#This Row],[Date]],IF(TBLData3[Date]&gt;TBLData3[[#This Row],[Date]]-7,TBLData3[Total Load])))),"")</f>
        <v>445.67765417235296</v>
      </c>
      <c r="U339" s="95">
        <f>IFERROR(TBLData3[[#This Row],[7 Day avg Load]]/TBLData3[[#This Row],[7 Day SD]],"")</f>
        <v>0.55132736275636296</v>
      </c>
      <c r="V339" s="95">
        <f>IFERROR(TBLData3[[#This Row],[7 Day Rolling Average]]*TBLData3[[#This Row],[Monotony]],"")</f>
        <v>135.46900913442062</v>
      </c>
    </row>
    <row r="340" spans="1:22" x14ac:dyDescent="0.25">
      <c r="A340" s="58" t="str">
        <f t="shared" si="21"/>
        <v>Week 3</v>
      </c>
      <c r="B340" s="63">
        <v>43025</v>
      </c>
      <c r="C340" s="63" t="str">
        <f t="shared" si="22"/>
        <v>Tue</v>
      </c>
      <c r="D340" s="73" t="s">
        <v>195</v>
      </c>
      <c r="E340" s="61">
        <f>tblTL[[#This Row],[Total]]</f>
        <v>0</v>
      </c>
      <c r="F340" s="71">
        <f>AVERAGEIFS(TBLData3[Total Load],TBLData3[[Athlete ]],TBLData3[[#This Row],[Athlete ]],TBLData3[Date],"&lt;="&amp;TBLData3[[#This Row],[Date]],TBLData3[Date],"&gt;"&amp;TBLData3[[#This Row],[Date]]-7)</f>
        <v>0</v>
      </c>
      <c r="G340" s="76">
        <f>AVERAGEIFS(TBLData3[Total Load],TBLData3[[Athlete ]],TBLData3[[#This Row],[Athlete ]],TBLData3[Date],"&lt;="&amp;TBLData3[[#This Row],[Date]],TBLData3[Date],"&gt;"&amp;TBLData3[[#This Row],[Date]]-28)</f>
        <v>0</v>
      </c>
      <c r="H340" s="30">
        <f>SUMIFS(TBLData3[Total Load],TBLData3[[Athlete ]],TBLData3[[#This Row],[Athlete ]],TBLData3[Date],"&lt;="&amp;TBLData3[[#This Row],[Date]],TBLData3[Date],"&gt;"&amp;TBLData3[[#This Row],[Date]]-7)</f>
        <v>0</v>
      </c>
      <c r="I340" s="31">
        <f>IFERROR(SUMIFS(TBLData3[Total Load],TBLData3[[Athlete ]],TBLData3[[#This Row],[Athlete ]],TBLData3[Date],"&lt;="&amp;TBLData3[[#This Row],[Date]]-7,TBLData3[Date],"&gt;"&amp;TBLData3[[#This Row],[Date]]-14),"")</f>
        <v>0</v>
      </c>
      <c r="J340" s="31">
        <f>IFERROR(SUMIFS(TBLData3[Total Load],TBLData3[[Athlete ]],TBLData3[[#This Row],[Athlete ]],TBLData3[Date],"&lt;="&amp;TBLData3[[#This Row],[Date]]-14,TBLData3[Date],"&gt;"&amp;TBLData3[[#This Row],[Date]]-21),"")</f>
        <v>0</v>
      </c>
      <c r="K340" s="31">
        <f>IFERROR(SUMIFS(TBLData3[Total Load],TBLData3[[Athlete ]],TBLData3[[#This Row],[Athlete ]],TBLData3[Date],"&lt;="&amp;TBLData3[[#This Row],[Date]]-21,TBLData3[Date],"&gt;"&amp;TBLData3[[#This Row],[Date]]-28),"")</f>
        <v>0</v>
      </c>
      <c r="L340" s="31">
        <f>IFERROR(SUMIFS(TBLData3[Total Load],TBLData3[[Athlete ]],TBLData3[[#This Row],[Athlete ]],TBLData3[Date],"&lt;="&amp;TBLData3[[#This Row],[Date]]-28,TBLData3[Date],"&gt;"&amp;TBLData3[[#This Row],[Date]]-35),"")</f>
        <v>0</v>
      </c>
      <c r="M340" s="31">
        <f>IFERROR(AVERAGE(TBLData3[[#This Row],[Week -1 TL]:[Week -4 TL]]),"")</f>
        <v>0</v>
      </c>
      <c r="N340" s="93" t="str">
        <f>IFERROR(TBLData3[[#This Row],[7 Day Rolling Average]]/TBLData3[[#This Row],[28 Day Rolling Average]],"")</f>
        <v/>
      </c>
      <c r="O340" s="94" t="str">
        <f>IFERROR(TBLData3[[#This Row],[Week 0 TL]]/TBLData3[[#This Row],[Week -1 TL]],"")</f>
        <v/>
      </c>
      <c r="P340" s="26">
        <f t="shared" si="19"/>
        <v>0</v>
      </c>
      <c r="Q340" s="27">
        <f t="shared" si="20"/>
        <v>0</v>
      </c>
      <c r="R340" s="94" t="str">
        <f>IFERROR(TBLData3[[#This Row],[7 Day EWMA]]/TBLData3[[#This Row],[28 Day EWMA]],"")</f>
        <v/>
      </c>
      <c r="S340" s="94">
        <f>AVERAGEIFS(TBLData3[Total Load],TBLData3[[Athlete ]],TBLData3[[#This Row],[Athlete ]],TBLData3[Date],"&lt;="&amp;TBLData3[[#This Row],[Date]],TBLData3[Date],"&gt;"&amp;TBLData3[[#This Row],[Date]]-7)</f>
        <v>0</v>
      </c>
      <c r="T340" s="94">
        <f t="array" ref="T340">IFERROR(_xlfn.STDEV.S(IF(TBLData3[[Athlete ]]=TBLData3[[#This Row],[Athlete ]],IF(TBLData3[Date]&lt;=TBLData3[[#This Row],[Date]],IF(TBLData3[Date]&gt;TBLData3[[#This Row],[Date]]-7,TBLData3[Total Load])))),"")</f>
        <v>0</v>
      </c>
      <c r="U340" s="95" t="str">
        <f>IFERROR(TBLData3[[#This Row],[7 Day avg Load]]/TBLData3[[#This Row],[7 Day SD]],"")</f>
        <v/>
      </c>
      <c r="V340" s="95" t="str">
        <f>IFERROR(TBLData3[[#This Row],[7 Day Rolling Average]]*TBLData3[[#This Row],[Monotony]],"")</f>
        <v/>
      </c>
    </row>
    <row r="341" spans="1:22" x14ac:dyDescent="0.25">
      <c r="A341" s="58" t="str">
        <f t="shared" si="21"/>
        <v>Week 3</v>
      </c>
      <c r="B341" s="63">
        <v>43025</v>
      </c>
      <c r="C341" s="63" t="str">
        <f t="shared" si="22"/>
        <v>Tue</v>
      </c>
      <c r="D341" s="68" t="s">
        <v>196</v>
      </c>
      <c r="E341" s="61">
        <f>tblTL[[#This Row],[Total]]</f>
        <v>0</v>
      </c>
      <c r="F341" s="71">
        <f>AVERAGEIFS(TBLData3[Total Load],TBLData3[[Athlete ]],TBLData3[[#This Row],[Athlete ]],TBLData3[Date],"&lt;="&amp;TBLData3[[#This Row],[Date]],TBLData3[Date],"&gt;"&amp;TBLData3[[#This Row],[Date]]-7)</f>
        <v>151.42857142857142</v>
      </c>
      <c r="G341" s="76">
        <f>AVERAGEIFS(TBLData3[Total Load],TBLData3[[Athlete ]],TBLData3[[#This Row],[Athlete ]],TBLData3[Date],"&lt;="&amp;TBLData3[[#This Row],[Date]],TBLData3[Date],"&gt;"&amp;TBLData3[[#This Row],[Date]]-28)</f>
        <v>195</v>
      </c>
      <c r="H341" s="30">
        <f>SUMIFS(TBLData3[Total Load],TBLData3[[Athlete ]],TBLData3[[#This Row],[Athlete ]],TBLData3[Date],"&lt;="&amp;TBLData3[[#This Row],[Date]],TBLData3[Date],"&gt;"&amp;TBLData3[[#This Row],[Date]]-7)</f>
        <v>1060</v>
      </c>
      <c r="I341" s="31">
        <f>IFERROR(SUMIFS(TBLData3[Total Load],TBLData3[[Athlete ]],TBLData3[[#This Row],[Athlete ]],TBLData3[Date],"&lt;="&amp;TBLData3[[#This Row],[Date]]-7,TBLData3[Date],"&gt;"&amp;TBLData3[[#This Row],[Date]]-14),"")</f>
        <v>1540</v>
      </c>
      <c r="J341" s="31">
        <f>IFERROR(SUMIFS(TBLData3[Total Load],TBLData3[[Athlete ]],TBLData3[[#This Row],[Athlete ]],TBLData3[Date],"&lt;="&amp;TBLData3[[#This Row],[Date]]-14,TBLData3[Date],"&gt;"&amp;TBLData3[[#This Row],[Date]]-21),"")</f>
        <v>520</v>
      </c>
      <c r="K341" s="31">
        <f>IFERROR(SUMIFS(TBLData3[Total Load],TBLData3[[Athlete ]],TBLData3[[#This Row],[Athlete ]],TBLData3[Date],"&lt;="&amp;TBLData3[[#This Row],[Date]]-21,TBLData3[Date],"&gt;"&amp;TBLData3[[#This Row],[Date]]-28),"")</f>
        <v>0</v>
      </c>
      <c r="L341" s="31">
        <f>IFERROR(SUMIFS(TBLData3[Total Load],TBLData3[[Athlete ]],TBLData3[[#This Row],[Athlete ]],TBLData3[Date],"&lt;="&amp;TBLData3[[#This Row],[Date]]-28,TBLData3[Date],"&gt;"&amp;TBLData3[[#This Row],[Date]]-35),"")</f>
        <v>0</v>
      </c>
      <c r="M341" s="31">
        <f>IFERROR(AVERAGE(TBLData3[[#This Row],[Week -1 TL]:[Week -4 TL]]),"")</f>
        <v>515</v>
      </c>
      <c r="N341" s="93">
        <f>IFERROR(TBLData3[[#This Row],[7 Day Rolling Average]]/TBLData3[[#This Row],[28 Day Rolling Average]],"")</f>
        <v>0.77655677655677646</v>
      </c>
      <c r="O341" s="94">
        <f>IFERROR(TBLData3[[#This Row],[Week 0 TL]]/TBLData3[[#This Row],[Week -1 TL]],"")</f>
        <v>0.68831168831168832</v>
      </c>
      <c r="P341" s="26">
        <f t="shared" si="19"/>
        <v>89.614375121891499</v>
      </c>
      <c r="Q341" s="27">
        <f t="shared" si="20"/>
        <v>115.41379977131828</v>
      </c>
      <c r="R341" s="94">
        <f>IFERROR(TBLData3[[#This Row],[7 Day EWMA]]/TBLData3[[#This Row],[28 Day EWMA]],"")</f>
        <v>0.77646152625989318</v>
      </c>
      <c r="S341" s="94">
        <f>AVERAGEIFS(TBLData3[Total Load],TBLData3[[Athlete ]],TBLData3[[#This Row],[Athlete ]],TBLData3[Date],"&lt;="&amp;TBLData3[[#This Row],[Date]],TBLData3[Date],"&gt;"&amp;TBLData3[[#This Row],[Date]]-7)</f>
        <v>151.42857142857142</v>
      </c>
      <c r="T341" s="94">
        <f t="array" ref="T341">IFERROR(_xlfn.STDEV.S(IF(TBLData3[[Athlete ]]=TBLData3[[#This Row],[Athlete ]],IF(TBLData3[Date]&lt;=TBLData3[[#This Row],[Date]],IF(TBLData3[Date]&gt;TBLData3[[#This Row],[Date]]-7,TBLData3[Total Load])))),"")</f>
        <v>400.64234138978088</v>
      </c>
      <c r="U341" s="95">
        <f>IFERROR(TBLData3[[#This Row],[7 Day avg Load]]/TBLData3[[#This Row],[7 Day SD]],"")</f>
        <v>0.3779644730092272</v>
      </c>
      <c r="V341" s="95">
        <f>IFERROR(TBLData3[[#This Row],[7 Day Rolling Average]]*TBLData3[[#This Row],[Monotony]],"")</f>
        <v>57.234620198540114</v>
      </c>
    </row>
    <row r="342" spans="1:22" x14ac:dyDescent="0.25">
      <c r="A342" s="58" t="str">
        <f t="shared" si="21"/>
        <v>Week 3</v>
      </c>
      <c r="B342" s="63">
        <v>43025</v>
      </c>
      <c r="C342" s="63" t="str">
        <f t="shared" si="22"/>
        <v>Tue</v>
      </c>
      <c r="D342" s="73" t="s">
        <v>197</v>
      </c>
      <c r="E342" s="61">
        <f>tblTL[[#This Row],[Total]]</f>
        <v>0</v>
      </c>
      <c r="F342" s="71">
        <f>AVERAGEIFS(TBLData3[Total Load],TBLData3[[Athlete ]],TBLData3[[#This Row],[Athlete ]],TBLData3[Date],"&lt;="&amp;TBLData3[[#This Row],[Date]],TBLData3[Date],"&gt;"&amp;TBLData3[[#This Row],[Date]]-7)</f>
        <v>245</v>
      </c>
      <c r="G342" s="76">
        <f>AVERAGEIFS(TBLData3[Total Load],TBLData3[[Athlete ]],TBLData3[[#This Row],[Athlete ]],TBLData3[Date],"&lt;="&amp;TBLData3[[#This Row],[Date]],TBLData3[Date],"&gt;"&amp;TBLData3[[#This Row],[Date]]-28)</f>
        <v>245.625</v>
      </c>
      <c r="H342" s="30">
        <f>SUMIFS(TBLData3[Total Load],TBLData3[[Athlete ]],TBLData3[[#This Row],[Athlete ]],TBLData3[Date],"&lt;="&amp;TBLData3[[#This Row],[Date]],TBLData3[Date],"&gt;"&amp;TBLData3[[#This Row],[Date]]-7)</f>
        <v>1715</v>
      </c>
      <c r="I342" s="31">
        <f>IFERROR(SUMIFS(TBLData3[Total Load],TBLData3[[Athlete ]],TBLData3[[#This Row],[Athlete ]],TBLData3[Date],"&lt;="&amp;TBLData3[[#This Row],[Date]]-7,TBLData3[Date],"&gt;"&amp;TBLData3[[#This Row],[Date]]-14),"")</f>
        <v>1760</v>
      </c>
      <c r="J342" s="31">
        <f>IFERROR(SUMIFS(TBLData3[Total Load],TBLData3[[Athlete ]],TBLData3[[#This Row],[Athlete ]],TBLData3[Date],"&lt;="&amp;TBLData3[[#This Row],[Date]]-14,TBLData3[Date],"&gt;"&amp;TBLData3[[#This Row],[Date]]-21),"")</f>
        <v>455</v>
      </c>
      <c r="K342" s="31">
        <f>IFERROR(SUMIFS(TBLData3[Total Load],TBLData3[[Athlete ]],TBLData3[[#This Row],[Athlete ]],TBLData3[Date],"&lt;="&amp;TBLData3[[#This Row],[Date]]-21,TBLData3[Date],"&gt;"&amp;TBLData3[[#This Row],[Date]]-28),"")</f>
        <v>0</v>
      </c>
      <c r="L342" s="31">
        <f>IFERROR(SUMIFS(TBLData3[Total Load],TBLData3[[Athlete ]],TBLData3[[#This Row],[Athlete ]],TBLData3[Date],"&lt;="&amp;TBLData3[[#This Row],[Date]]-28,TBLData3[Date],"&gt;"&amp;TBLData3[[#This Row],[Date]]-35),"")</f>
        <v>0</v>
      </c>
      <c r="M342" s="31">
        <f>IFERROR(AVERAGE(TBLData3[[#This Row],[Week -1 TL]:[Week -4 TL]]),"")</f>
        <v>553.75</v>
      </c>
      <c r="N342" s="93">
        <f>IFERROR(TBLData3[[#This Row],[7 Day Rolling Average]]/TBLData3[[#This Row],[28 Day Rolling Average]],"")</f>
        <v>0.99745547073791352</v>
      </c>
      <c r="O342" s="94">
        <f>IFERROR(TBLData3[[#This Row],[Week 0 TL]]/TBLData3[[#This Row],[Week -1 TL]],"")</f>
        <v>0.97443181818181823</v>
      </c>
      <c r="P342" s="26">
        <f t="shared" si="19"/>
        <v>126.02283598389477</v>
      </c>
      <c r="Q342" s="27">
        <f t="shared" si="20"/>
        <v>152.57241358775883</v>
      </c>
      <c r="R342" s="94">
        <f>IFERROR(TBLData3[[#This Row],[7 Day EWMA]]/TBLData3[[#This Row],[28 Day EWMA]],"")</f>
        <v>0.8259870380264196</v>
      </c>
      <c r="S342" s="94">
        <f>AVERAGEIFS(TBLData3[Total Load],TBLData3[[Athlete ]],TBLData3[[#This Row],[Athlete ]],TBLData3[Date],"&lt;="&amp;TBLData3[[#This Row],[Date]],TBLData3[Date],"&gt;"&amp;TBLData3[[#This Row],[Date]]-7)</f>
        <v>245</v>
      </c>
      <c r="T342" s="94">
        <f t="array" ref="T342">IFERROR(_xlfn.STDEV.S(IF(TBLData3[[Athlete ]]=TBLData3[[#This Row],[Athlete ]],IF(TBLData3[Date]&lt;=TBLData3[[#This Row],[Date]],IF(TBLData3[Date]&gt;TBLData3[[#This Row],[Date]]-7,TBLData3[Total Load])))),"")</f>
        <v>431.48001112450157</v>
      </c>
      <c r="U342" s="95">
        <f>IFERROR(TBLData3[[#This Row],[7 Day avg Load]]/TBLData3[[#This Row],[7 Day SD]],"")</f>
        <v>0.56781309373171951</v>
      </c>
      <c r="V342" s="95">
        <f>IFERROR(TBLData3[[#This Row],[7 Day Rolling Average]]*TBLData3[[#This Row],[Monotony]],"")</f>
        <v>139.11420796427129</v>
      </c>
    </row>
    <row r="343" spans="1:22" x14ac:dyDescent="0.25">
      <c r="A343" s="58" t="str">
        <f t="shared" si="21"/>
        <v>Week 3</v>
      </c>
      <c r="B343" s="63">
        <v>43025</v>
      </c>
      <c r="C343" s="63" t="str">
        <f t="shared" si="22"/>
        <v>Tue</v>
      </c>
      <c r="D343" s="73" t="s">
        <v>198</v>
      </c>
      <c r="E343" s="61">
        <f>tblTL[[#This Row],[Total]]</f>
        <v>0</v>
      </c>
      <c r="F343" s="71">
        <f>AVERAGEIFS(TBLData3[Total Load],TBLData3[[Athlete ]],TBLData3[[#This Row],[Athlete ]],TBLData3[Date],"&lt;="&amp;TBLData3[[#This Row],[Date]],TBLData3[Date],"&gt;"&amp;TBLData3[[#This Row],[Date]]-7)</f>
        <v>85.714285714285708</v>
      </c>
      <c r="G343" s="76">
        <f>AVERAGEIFS(TBLData3[Total Load],TBLData3[[Athlete ]],TBLData3[[#This Row],[Athlete ]],TBLData3[Date],"&lt;="&amp;TBLData3[[#This Row],[Date]],TBLData3[Date],"&gt;"&amp;TBLData3[[#This Row],[Date]]-28)</f>
        <v>110.625</v>
      </c>
      <c r="H343" s="30">
        <f>SUMIFS(TBLData3[Total Load],TBLData3[[Athlete ]],TBLData3[[#This Row],[Athlete ]],TBLData3[Date],"&lt;="&amp;TBLData3[[#This Row],[Date]],TBLData3[Date],"&gt;"&amp;TBLData3[[#This Row],[Date]]-7)</f>
        <v>600</v>
      </c>
      <c r="I343" s="31">
        <f>IFERROR(SUMIFS(TBLData3[Total Load],TBLData3[[Athlete ]],TBLData3[[#This Row],[Athlete ]],TBLData3[Date],"&lt;="&amp;TBLData3[[#This Row],[Date]]-7,TBLData3[Date],"&gt;"&amp;TBLData3[[#This Row],[Date]]-14),"")</f>
        <v>780</v>
      </c>
      <c r="J343" s="31">
        <f>IFERROR(SUMIFS(TBLData3[Total Load],TBLData3[[Athlete ]],TBLData3[[#This Row],[Athlete ]],TBLData3[Date],"&lt;="&amp;TBLData3[[#This Row],[Date]]-14,TBLData3[Date],"&gt;"&amp;TBLData3[[#This Row],[Date]]-21),"")</f>
        <v>390</v>
      </c>
      <c r="K343" s="31">
        <f>IFERROR(SUMIFS(TBLData3[Total Load],TBLData3[[Athlete ]],TBLData3[[#This Row],[Athlete ]],TBLData3[Date],"&lt;="&amp;TBLData3[[#This Row],[Date]]-21,TBLData3[Date],"&gt;"&amp;TBLData3[[#This Row],[Date]]-28),"")</f>
        <v>0</v>
      </c>
      <c r="L343" s="31">
        <f>IFERROR(SUMIFS(TBLData3[Total Load],TBLData3[[Athlete ]],TBLData3[[#This Row],[Athlete ]],TBLData3[Date],"&lt;="&amp;TBLData3[[#This Row],[Date]]-28,TBLData3[Date],"&gt;"&amp;TBLData3[[#This Row],[Date]]-35),"")</f>
        <v>0</v>
      </c>
      <c r="M343" s="31">
        <f>IFERROR(AVERAGE(TBLData3[[#This Row],[Week -1 TL]:[Week -4 TL]]),"")</f>
        <v>292.5</v>
      </c>
      <c r="N343" s="93">
        <f>IFERROR(TBLData3[[#This Row],[7 Day Rolling Average]]/TBLData3[[#This Row],[28 Day Rolling Average]],"")</f>
        <v>0.77481840193704599</v>
      </c>
      <c r="O343" s="94">
        <f>IFERROR(TBLData3[[#This Row],[Week 0 TL]]/TBLData3[[#This Row],[Week -1 TL]],"")</f>
        <v>0.76923076923076927</v>
      </c>
      <c r="P343" s="26">
        <f t="shared" si="19"/>
        <v>43.773594042286277</v>
      </c>
      <c r="Q343" s="27">
        <f t="shared" si="20"/>
        <v>64.184848542096503</v>
      </c>
      <c r="R343" s="94">
        <f>IFERROR(TBLData3[[#This Row],[7 Day EWMA]]/TBLData3[[#This Row],[28 Day EWMA]],"")</f>
        <v>0.68199263590342152</v>
      </c>
      <c r="S343" s="94">
        <f>AVERAGEIFS(TBLData3[Total Load],TBLData3[[Athlete ]],TBLData3[[#This Row],[Athlete ]],TBLData3[Date],"&lt;="&amp;TBLData3[[#This Row],[Date]],TBLData3[Date],"&gt;"&amp;TBLData3[[#This Row],[Date]]-7)</f>
        <v>85.714285714285708</v>
      </c>
      <c r="T343" s="94">
        <f t="array" ref="T343">IFERROR(_xlfn.STDEV.S(IF(TBLData3[[Athlete ]]=TBLData3[[#This Row],[Athlete ]],IF(TBLData3[Date]&lt;=TBLData3[[#This Row],[Date]],IF(TBLData3[Date]&gt;TBLData3[[#This Row],[Date]]-7,TBLData3[Total Load])))),"")</f>
        <v>226.77868380553633</v>
      </c>
      <c r="U343" s="95">
        <f>IFERROR(TBLData3[[#This Row],[7 Day avg Load]]/TBLData3[[#This Row],[7 Day SD]],"")</f>
        <v>0.3779644730092272</v>
      </c>
      <c r="V343" s="95">
        <f>IFERROR(TBLData3[[#This Row],[7 Day Rolling Average]]*TBLData3[[#This Row],[Monotony]],"")</f>
        <v>32.396954829362329</v>
      </c>
    </row>
    <row r="344" spans="1:22" x14ac:dyDescent="0.25">
      <c r="A344" s="58" t="str">
        <f t="shared" si="21"/>
        <v>Week 3</v>
      </c>
      <c r="B344" s="63">
        <v>43025</v>
      </c>
      <c r="C344" s="63" t="str">
        <f t="shared" si="22"/>
        <v>Tue</v>
      </c>
      <c r="D344" s="73" t="s">
        <v>199</v>
      </c>
      <c r="E344" s="61">
        <f>tblTL[[#This Row],[Total]]</f>
        <v>360</v>
      </c>
      <c r="F344" s="71">
        <f>AVERAGEIFS(TBLData3[Total Load],TBLData3[[Athlete ]],TBLData3[[#This Row],[Athlete ]],TBLData3[Date],"&lt;="&amp;TBLData3[[#This Row],[Date]],TBLData3[Date],"&gt;"&amp;TBLData3[[#This Row],[Date]]-7)</f>
        <v>182.14285714285714</v>
      </c>
      <c r="G344" s="76">
        <f>AVERAGEIFS(TBLData3[Total Load],TBLData3[[Athlete ]],TBLData3[[#This Row],[Athlete ]],TBLData3[Date],"&lt;="&amp;TBLData3[[#This Row],[Date]],TBLData3[Date],"&gt;"&amp;TBLData3[[#This Row],[Date]]-28)</f>
        <v>160.625</v>
      </c>
      <c r="H344" s="30">
        <f>SUMIFS(TBLData3[Total Load],TBLData3[[Athlete ]],TBLData3[[#This Row],[Athlete ]],TBLData3[Date],"&lt;="&amp;TBLData3[[#This Row],[Date]],TBLData3[Date],"&gt;"&amp;TBLData3[[#This Row],[Date]]-7)</f>
        <v>1275</v>
      </c>
      <c r="I344" s="31">
        <f>IFERROR(SUMIFS(TBLData3[Total Load],TBLData3[[Athlete ]],TBLData3[[#This Row],[Athlete ]],TBLData3[Date],"&lt;="&amp;TBLData3[[#This Row],[Date]]-7,TBLData3[Date],"&gt;"&amp;TBLData3[[#This Row],[Date]]-14),"")</f>
        <v>840</v>
      </c>
      <c r="J344" s="31">
        <f>IFERROR(SUMIFS(TBLData3[Total Load],TBLData3[[Athlete ]],TBLData3[[#This Row],[Athlete ]],TBLData3[Date],"&lt;="&amp;TBLData3[[#This Row],[Date]]-14,TBLData3[Date],"&gt;"&amp;TBLData3[[#This Row],[Date]]-21),"")</f>
        <v>455</v>
      </c>
      <c r="K344" s="31">
        <f>IFERROR(SUMIFS(TBLData3[Total Load],TBLData3[[Athlete ]],TBLData3[[#This Row],[Athlete ]],TBLData3[Date],"&lt;="&amp;TBLData3[[#This Row],[Date]]-21,TBLData3[Date],"&gt;"&amp;TBLData3[[#This Row],[Date]]-28),"")</f>
        <v>0</v>
      </c>
      <c r="L344" s="31">
        <f>IFERROR(SUMIFS(TBLData3[Total Load],TBLData3[[Athlete ]],TBLData3[[#This Row],[Athlete ]],TBLData3[Date],"&lt;="&amp;TBLData3[[#This Row],[Date]]-28,TBLData3[Date],"&gt;"&amp;TBLData3[[#This Row],[Date]]-35),"")</f>
        <v>0</v>
      </c>
      <c r="M344" s="31">
        <f>IFERROR(AVERAGE(TBLData3[[#This Row],[Week -1 TL]:[Week -4 TL]]),"")</f>
        <v>323.75</v>
      </c>
      <c r="N344" s="93">
        <f>IFERROR(TBLData3[[#This Row],[7 Day Rolling Average]]/TBLData3[[#This Row],[28 Day Rolling Average]],"")</f>
        <v>1.1339633129516398</v>
      </c>
      <c r="O344" s="94">
        <f>IFERROR(TBLData3[[#This Row],[Week 0 TL]]/TBLData3[[#This Row],[Week -1 TL]],"")</f>
        <v>1.5178571428571428</v>
      </c>
      <c r="P344" s="26">
        <f t="shared" ref="P344:P407" si="23">E344*$AA$3+((1-$AA$3)*P322)</f>
        <v>164.33056355919689</v>
      </c>
      <c r="Q344" s="27">
        <f t="shared" ref="Q344:Q407" si="24">E344*$AA$4+((1-$AA$4)*Q322)</f>
        <v>113.3950614904511</v>
      </c>
      <c r="R344" s="94">
        <f>IFERROR(TBLData3[[#This Row],[7 Day EWMA]]/TBLData3[[#This Row],[28 Day EWMA]],"")</f>
        <v>1.4491862467311685</v>
      </c>
      <c r="S344" s="94">
        <f>AVERAGEIFS(TBLData3[Total Load],TBLData3[[Athlete ]],TBLData3[[#This Row],[Athlete ]],TBLData3[Date],"&lt;="&amp;TBLData3[[#This Row],[Date]],TBLData3[Date],"&gt;"&amp;TBLData3[[#This Row],[Date]]-7)</f>
        <v>182.14285714285714</v>
      </c>
      <c r="T344" s="94">
        <f t="array" ref="T344">IFERROR(_xlfn.STDEV.S(IF(TBLData3[[Athlete ]]=TBLData3[[#This Row],[Athlete ]],IF(TBLData3[Date]&lt;=TBLData3[[#This Row],[Date]],IF(TBLData3[Date]&gt;TBLData3[[#This Row],[Date]]-7,TBLData3[Total Load])))),"")</f>
        <v>261.59538003784178</v>
      </c>
      <c r="U344" s="95">
        <f>IFERROR(TBLData3[[#This Row],[7 Day avg Load]]/TBLData3[[#This Row],[7 Day SD]],"")</f>
        <v>0.69627704096497722</v>
      </c>
      <c r="V344" s="95">
        <f>IFERROR(TBLData3[[#This Row],[7 Day Rolling Average]]*TBLData3[[#This Row],[Monotony]],"")</f>
        <v>126.82188960433514</v>
      </c>
    </row>
    <row r="345" spans="1:22" x14ac:dyDescent="0.25">
      <c r="A345" s="58" t="str">
        <f t="shared" si="21"/>
        <v>Week 3</v>
      </c>
      <c r="B345" s="63">
        <v>43025</v>
      </c>
      <c r="C345" s="63" t="str">
        <f t="shared" si="22"/>
        <v>Tue</v>
      </c>
      <c r="D345" s="68" t="s">
        <v>200</v>
      </c>
      <c r="E345" s="61">
        <f>tblTL[[#This Row],[Total]]</f>
        <v>0</v>
      </c>
      <c r="F345" s="71">
        <f>AVERAGEIFS(TBLData3[Total Load],TBLData3[[Athlete ]],TBLData3[[#This Row],[Athlete ]],TBLData3[Date],"&lt;="&amp;TBLData3[[#This Row],[Date]],TBLData3[Date],"&gt;"&amp;TBLData3[[#This Row],[Date]]-7)</f>
        <v>139.28571428571428</v>
      </c>
      <c r="G345" s="76">
        <f>AVERAGEIFS(TBLData3[Total Load],TBLData3[[Athlete ]],TBLData3[[#This Row],[Athlete ]],TBLData3[Date],"&lt;="&amp;TBLData3[[#This Row],[Date]],TBLData3[Date],"&gt;"&amp;TBLData3[[#This Row],[Date]]-28)</f>
        <v>60.9375</v>
      </c>
      <c r="H345" s="30">
        <f>SUMIFS(TBLData3[Total Load],TBLData3[[Athlete ]],TBLData3[[#This Row],[Athlete ]],TBLData3[Date],"&lt;="&amp;TBLData3[[#This Row],[Date]],TBLData3[Date],"&gt;"&amp;TBLData3[[#This Row],[Date]]-7)</f>
        <v>975</v>
      </c>
      <c r="I345" s="31">
        <f>IFERROR(SUMIFS(TBLData3[Total Load],TBLData3[[Athlete ]],TBLData3[[#This Row],[Athlete ]],TBLData3[Date],"&lt;="&amp;TBLData3[[#This Row],[Date]]-7,TBLData3[Date],"&gt;"&amp;TBLData3[[#This Row],[Date]]-14),"")</f>
        <v>0</v>
      </c>
      <c r="J345" s="31">
        <f>IFERROR(SUMIFS(TBLData3[Total Load],TBLData3[[Athlete ]],TBLData3[[#This Row],[Athlete ]],TBLData3[Date],"&lt;="&amp;TBLData3[[#This Row],[Date]]-14,TBLData3[Date],"&gt;"&amp;TBLData3[[#This Row],[Date]]-21),"")</f>
        <v>0</v>
      </c>
      <c r="K345" s="31">
        <f>IFERROR(SUMIFS(TBLData3[Total Load],TBLData3[[Athlete ]],TBLData3[[#This Row],[Athlete ]],TBLData3[Date],"&lt;="&amp;TBLData3[[#This Row],[Date]]-21,TBLData3[Date],"&gt;"&amp;TBLData3[[#This Row],[Date]]-28),"")</f>
        <v>0</v>
      </c>
      <c r="L345" s="31">
        <f>IFERROR(SUMIFS(TBLData3[Total Load],TBLData3[[Athlete ]],TBLData3[[#This Row],[Athlete ]],TBLData3[Date],"&lt;="&amp;TBLData3[[#This Row],[Date]]-28,TBLData3[Date],"&gt;"&amp;TBLData3[[#This Row],[Date]]-35),"")</f>
        <v>0</v>
      </c>
      <c r="M345" s="31">
        <f>IFERROR(AVERAGE(TBLData3[[#This Row],[Week -1 TL]:[Week -4 TL]]),"")</f>
        <v>0</v>
      </c>
      <c r="N345" s="93">
        <f>IFERROR(TBLData3[[#This Row],[7 Day Rolling Average]]/TBLData3[[#This Row],[28 Day Rolling Average]],"")</f>
        <v>2.2857142857142856</v>
      </c>
      <c r="O345" s="94" t="str">
        <f>IFERROR(TBLData3[[#This Row],[Week 0 TL]]/TBLData3[[#This Row],[Week -1 TL]],"")</f>
        <v/>
      </c>
      <c r="P345" s="26">
        <f t="shared" si="23"/>
        <v>46.7193603515625</v>
      </c>
      <c r="Q345" s="27">
        <f t="shared" si="24"/>
        <v>44.544317656880885</v>
      </c>
      <c r="R345" s="94">
        <f>IFERROR(TBLData3[[#This Row],[7 Day EWMA]]/TBLData3[[#This Row],[28 Day EWMA]],"")</f>
        <v>1.0488287352706958</v>
      </c>
      <c r="S345" s="94">
        <f>AVERAGEIFS(TBLData3[Total Load],TBLData3[[Athlete ]],TBLData3[[#This Row],[Athlete ]],TBLData3[Date],"&lt;="&amp;TBLData3[[#This Row],[Date]],TBLData3[Date],"&gt;"&amp;TBLData3[[#This Row],[Date]]-7)</f>
        <v>139.28571428571428</v>
      </c>
      <c r="T345" s="94">
        <f t="array" ref="T345">IFERROR(_xlfn.STDEV.S(IF(TBLData3[[Athlete ]]=TBLData3[[#This Row],[Athlete ]],IF(TBLData3[Date]&lt;=TBLData3[[#This Row],[Date]],IF(TBLData3[Date]&gt;TBLData3[[#This Row],[Date]]-7,TBLData3[Total Load])))),"")</f>
        <v>282.05242673760392</v>
      </c>
      <c r="U345" s="95">
        <f>IFERROR(TBLData3[[#This Row],[7 Day avg Load]]/TBLData3[[#This Row],[7 Day SD]],"")</f>
        <v>0.49382916465843107</v>
      </c>
      <c r="V345" s="95">
        <f>IFERROR(TBLData3[[#This Row],[7 Day Rolling Average]]*TBLData3[[#This Row],[Monotony]],"")</f>
        <v>68.783347934567175</v>
      </c>
    </row>
    <row r="346" spans="1:22" x14ac:dyDescent="0.25">
      <c r="A346" s="58" t="str">
        <f t="shared" si="21"/>
        <v>Week 3</v>
      </c>
      <c r="B346" s="63">
        <v>43025</v>
      </c>
      <c r="C346" s="63" t="str">
        <f t="shared" si="22"/>
        <v>Tue</v>
      </c>
      <c r="D346" s="73" t="s">
        <v>201</v>
      </c>
      <c r="E346" s="61">
        <f>tblTL[[#This Row],[Total]]</f>
        <v>0</v>
      </c>
      <c r="F346" s="71">
        <f>AVERAGEIFS(TBLData3[Total Load],TBLData3[[Athlete ]],TBLData3[[#This Row],[Athlete ]],TBLData3[Date],"&lt;="&amp;TBLData3[[#This Row],[Date]],TBLData3[Date],"&gt;"&amp;TBLData3[[#This Row],[Date]]-7)</f>
        <v>245.71428571428572</v>
      </c>
      <c r="G346" s="76">
        <f>AVERAGEIFS(TBLData3[Total Load],TBLData3[[Athlete ]],TBLData3[[#This Row],[Athlete ]],TBLData3[Date],"&lt;="&amp;TBLData3[[#This Row],[Date]],TBLData3[Date],"&gt;"&amp;TBLData3[[#This Row],[Date]]-28)</f>
        <v>243.4375</v>
      </c>
      <c r="H346" s="30">
        <f>SUMIFS(TBLData3[Total Load],TBLData3[[Athlete ]],TBLData3[[#This Row],[Athlete ]],TBLData3[Date],"&lt;="&amp;TBLData3[[#This Row],[Date]],TBLData3[Date],"&gt;"&amp;TBLData3[[#This Row],[Date]]-7)</f>
        <v>1720</v>
      </c>
      <c r="I346" s="31">
        <f>IFERROR(SUMIFS(TBLData3[Total Load],TBLData3[[Athlete ]],TBLData3[[#This Row],[Athlete ]],TBLData3[Date],"&lt;="&amp;TBLData3[[#This Row],[Date]]-7,TBLData3[Date],"&gt;"&amp;TBLData3[[#This Row],[Date]]-14),"")</f>
        <v>1720</v>
      </c>
      <c r="J346" s="31">
        <f>IFERROR(SUMIFS(TBLData3[Total Load],TBLData3[[Athlete ]],TBLData3[[#This Row],[Athlete ]],TBLData3[Date],"&lt;="&amp;TBLData3[[#This Row],[Date]]-14,TBLData3[Date],"&gt;"&amp;TBLData3[[#This Row],[Date]]-21),"")</f>
        <v>455</v>
      </c>
      <c r="K346" s="31">
        <f>IFERROR(SUMIFS(TBLData3[Total Load],TBLData3[[Athlete ]],TBLData3[[#This Row],[Athlete ]],TBLData3[Date],"&lt;="&amp;TBLData3[[#This Row],[Date]]-21,TBLData3[Date],"&gt;"&amp;TBLData3[[#This Row],[Date]]-28),"")</f>
        <v>0</v>
      </c>
      <c r="L346" s="31">
        <f>IFERROR(SUMIFS(TBLData3[Total Load],TBLData3[[Athlete ]],TBLData3[[#This Row],[Athlete ]],TBLData3[Date],"&lt;="&amp;TBLData3[[#This Row],[Date]]-28,TBLData3[Date],"&gt;"&amp;TBLData3[[#This Row],[Date]]-35),"")</f>
        <v>0</v>
      </c>
      <c r="M346" s="31">
        <f>IFERROR(AVERAGE(TBLData3[[#This Row],[Week -1 TL]:[Week -4 TL]]),"")</f>
        <v>543.75</v>
      </c>
      <c r="N346" s="93">
        <f>IFERROR(TBLData3[[#This Row],[7 Day Rolling Average]]/TBLData3[[#This Row],[28 Day Rolling Average]],"")</f>
        <v>1.0093526499174768</v>
      </c>
      <c r="O346" s="94">
        <f>IFERROR(TBLData3[[#This Row],[Week 0 TL]]/TBLData3[[#This Row],[Week -1 TL]],"")</f>
        <v>1</v>
      </c>
      <c r="P346" s="26">
        <f t="shared" si="23"/>
        <v>124.06084300484508</v>
      </c>
      <c r="Q346" s="27">
        <f t="shared" si="24"/>
        <v>150.38520868343829</v>
      </c>
      <c r="R346" s="94">
        <f>IFERROR(TBLData3[[#This Row],[7 Day EWMA]]/TBLData3[[#This Row],[28 Day EWMA]],"")</f>
        <v>0.82495375769297796</v>
      </c>
      <c r="S346" s="94">
        <f>AVERAGEIFS(TBLData3[Total Load],TBLData3[[Athlete ]],TBLData3[[#This Row],[Athlete ]],TBLData3[Date],"&lt;="&amp;TBLData3[[#This Row],[Date]],TBLData3[Date],"&gt;"&amp;TBLData3[[#This Row],[Date]]-7)</f>
        <v>245.71428571428572</v>
      </c>
      <c r="T346" s="94">
        <f t="array" ref="T346">IFERROR(_xlfn.STDEV.S(IF(TBLData3[[Athlete ]]=TBLData3[[#This Row],[Athlete ]],IF(TBLData3[Date]&lt;=TBLData3[[#This Row],[Date]],IF(TBLData3[Date]&gt;TBLData3[[#This Row],[Date]]-7,TBLData3[Total Load])))),"")</f>
        <v>445.67765417235296</v>
      </c>
      <c r="U346" s="95">
        <f>IFERROR(TBLData3[[#This Row],[7 Day avg Load]]/TBLData3[[#This Row],[7 Day SD]],"")</f>
        <v>0.55132736275636296</v>
      </c>
      <c r="V346" s="95">
        <f>IFERROR(TBLData3[[#This Row],[7 Day Rolling Average]]*TBLData3[[#This Row],[Monotony]],"")</f>
        <v>135.46900913442062</v>
      </c>
    </row>
    <row r="347" spans="1:22" x14ac:dyDescent="0.25">
      <c r="A347" s="58" t="str">
        <f t="shared" si="21"/>
        <v>Week 3</v>
      </c>
      <c r="B347" s="63">
        <v>43025</v>
      </c>
      <c r="C347" s="63" t="str">
        <f t="shared" si="22"/>
        <v>Tue</v>
      </c>
      <c r="D347" s="73" t="s">
        <v>202</v>
      </c>
      <c r="E347" s="61">
        <f>tblTL[[#This Row],[Total]]</f>
        <v>480</v>
      </c>
      <c r="F347" s="71">
        <f>AVERAGEIFS(TBLData3[Total Load],TBLData3[[Athlete ]],TBLData3[[#This Row],[Athlete ]],TBLData3[Date],"&lt;="&amp;TBLData3[[#This Row],[Date]],TBLData3[Date],"&gt;"&amp;TBLData3[[#This Row],[Date]]-7)</f>
        <v>102.85714285714286</v>
      </c>
      <c r="G347" s="76">
        <f>AVERAGEIFS(TBLData3[Total Load],TBLData3[[Athlete ]],TBLData3[[#This Row],[Athlete ]],TBLData3[Date],"&lt;="&amp;TBLData3[[#This Row],[Date]],TBLData3[Date],"&gt;"&amp;TBLData3[[#This Row],[Date]]-28)</f>
        <v>45</v>
      </c>
      <c r="H347" s="30">
        <f>SUMIFS(TBLData3[Total Load],TBLData3[[Athlete ]],TBLData3[[#This Row],[Athlete ]],TBLData3[Date],"&lt;="&amp;TBLData3[[#This Row],[Date]],TBLData3[Date],"&gt;"&amp;TBLData3[[#This Row],[Date]]-7)</f>
        <v>720</v>
      </c>
      <c r="I347" s="31">
        <f>IFERROR(SUMIFS(TBLData3[Total Load],TBLData3[[Athlete ]],TBLData3[[#This Row],[Athlete ]],TBLData3[Date],"&lt;="&amp;TBLData3[[#This Row],[Date]]-7,TBLData3[Date],"&gt;"&amp;TBLData3[[#This Row],[Date]]-14),"")</f>
        <v>0</v>
      </c>
      <c r="J347" s="31">
        <f>IFERROR(SUMIFS(TBLData3[Total Load],TBLData3[[Athlete ]],TBLData3[[#This Row],[Athlete ]],TBLData3[Date],"&lt;="&amp;TBLData3[[#This Row],[Date]]-14,TBLData3[Date],"&gt;"&amp;TBLData3[[#This Row],[Date]]-21),"")</f>
        <v>0</v>
      </c>
      <c r="K347" s="31">
        <f>IFERROR(SUMIFS(TBLData3[Total Load],TBLData3[[Athlete ]],TBLData3[[#This Row],[Athlete ]],TBLData3[Date],"&lt;="&amp;TBLData3[[#This Row],[Date]]-21,TBLData3[Date],"&gt;"&amp;TBLData3[[#This Row],[Date]]-28),"")</f>
        <v>0</v>
      </c>
      <c r="L347" s="31">
        <f>IFERROR(SUMIFS(TBLData3[Total Load],TBLData3[[Athlete ]],TBLData3[[#This Row],[Athlete ]],TBLData3[Date],"&lt;="&amp;TBLData3[[#This Row],[Date]]-28,TBLData3[Date],"&gt;"&amp;TBLData3[[#This Row],[Date]]-35),"")</f>
        <v>0</v>
      </c>
      <c r="M347" s="31">
        <f>IFERROR(AVERAGE(TBLData3[[#This Row],[Week -1 TL]:[Week -4 TL]]),"")</f>
        <v>0</v>
      </c>
      <c r="N347" s="93">
        <f>IFERROR(TBLData3[[#This Row],[7 Day Rolling Average]]/TBLData3[[#This Row],[28 Day Rolling Average]],"")</f>
        <v>2.2857142857142856</v>
      </c>
      <c r="O347" s="94" t="str">
        <f>IFERROR(TBLData3[[#This Row],[Week 0 TL]]/TBLData3[[#This Row],[Week -1 TL]],"")</f>
        <v/>
      </c>
      <c r="P347" s="26">
        <f t="shared" si="23"/>
        <v>134.23828125</v>
      </c>
      <c r="Q347" s="27">
        <f t="shared" si="24"/>
        <v>44.682475386670326</v>
      </c>
      <c r="R347" s="94">
        <f>IFERROR(TBLData3[[#This Row],[7 Day EWMA]]/TBLData3[[#This Row],[28 Day EWMA]],"")</f>
        <v>3.0042713634000222</v>
      </c>
      <c r="S347" s="94">
        <f>AVERAGEIFS(TBLData3[Total Load],TBLData3[[Athlete ]],TBLData3[[#This Row],[Athlete ]],TBLData3[Date],"&lt;="&amp;TBLData3[[#This Row],[Date]],TBLData3[Date],"&gt;"&amp;TBLData3[[#This Row],[Date]]-7)</f>
        <v>102.85714285714286</v>
      </c>
      <c r="T347" s="94">
        <f t="array" ref="T347">IFERROR(_xlfn.STDEV.S(IF(TBLData3[[Athlete ]]=TBLData3[[#This Row],[Athlete ]],IF(TBLData3[Date]&lt;=TBLData3[[#This Row],[Date]],IF(TBLData3[Date]&gt;TBLData3[[#This Row],[Date]]-7,TBLData3[Total Load])))),"")</f>
        <v>188.83099019266638</v>
      </c>
      <c r="U347" s="95">
        <f>IFERROR(TBLData3[[#This Row],[7 Day avg Load]]/TBLData3[[#This Row],[7 Day SD]],"")</f>
        <v>0.54470477940192219</v>
      </c>
      <c r="V347" s="95">
        <f>IFERROR(TBLData3[[#This Row],[7 Day Rolling Average]]*TBLData3[[#This Row],[Monotony]],"")</f>
        <v>56.026777309911999</v>
      </c>
    </row>
    <row r="348" spans="1:22" x14ac:dyDescent="0.25">
      <c r="A348" s="58" t="str">
        <f t="shared" si="21"/>
        <v>Week 3</v>
      </c>
      <c r="B348" s="63">
        <v>43025</v>
      </c>
      <c r="C348" s="63" t="str">
        <f t="shared" si="22"/>
        <v>Tue</v>
      </c>
      <c r="D348" s="68" t="s">
        <v>203</v>
      </c>
      <c r="E348" s="61">
        <f>tblTL[[#This Row],[Total]]</f>
        <v>0</v>
      </c>
      <c r="F348" s="71">
        <f>AVERAGEIFS(TBLData3[Total Load],TBLData3[[Athlete ]],TBLData3[[#This Row],[Athlete ]],TBLData3[Date],"&lt;="&amp;TBLData3[[#This Row],[Date]],TBLData3[Date],"&gt;"&amp;TBLData3[[#This Row],[Date]]-7)</f>
        <v>137.14285714285714</v>
      </c>
      <c r="G348" s="76">
        <f>AVERAGEIFS(TBLData3[Total Load],TBLData3[[Athlete ]],TBLData3[[#This Row],[Athlete ]],TBLData3[Date],"&lt;="&amp;TBLData3[[#This Row],[Date]],TBLData3[Date],"&gt;"&amp;TBLData3[[#This Row],[Date]]-28)</f>
        <v>184.6875</v>
      </c>
      <c r="H348" s="30">
        <f>SUMIFS(TBLData3[Total Load],TBLData3[[Athlete ]],TBLData3[[#This Row],[Athlete ]],TBLData3[Date],"&lt;="&amp;TBLData3[[#This Row],[Date]],TBLData3[Date],"&gt;"&amp;TBLData3[[#This Row],[Date]]-7)</f>
        <v>960</v>
      </c>
      <c r="I348" s="31">
        <f>IFERROR(SUMIFS(TBLData3[Total Load],TBLData3[[Athlete ]],TBLData3[[#This Row],[Athlete ]],TBLData3[Date],"&lt;="&amp;TBLData3[[#This Row],[Date]]-7,TBLData3[Date],"&gt;"&amp;TBLData3[[#This Row],[Date]]-14),"")</f>
        <v>1475</v>
      </c>
      <c r="J348" s="31">
        <f>IFERROR(SUMIFS(TBLData3[Total Load],TBLData3[[Athlete ]],TBLData3[[#This Row],[Athlete ]],TBLData3[Date],"&lt;="&amp;TBLData3[[#This Row],[Date]]-14,TBLData3[Date],"&gt;"&amp;TBLData3[[#This Row],[Date]]-21),"")</f>
        <v>520</v>
      </c>
      <c r="K348" s="31">
        <f>IFERROR(SUMIFS(TBLData3[Total Load],TBLData3[[Athlete ]],TBLData3[[#This Row],[Athlete ]],TBLData3[Date],"&lt;="&amp;TBLData3[[#This Row],[Date]]-21,TBLData3[Date],"&gt;"&amp;TBLData3[[#This Row],[Date]]-28),"")</f>
        <v>0</v>
      </c>
      <c r="L348" s="31">
        <f>IFERROR(SUMIFS(TBLData3[Total Load],TBLData3[[Athlete ]],TBLData3[[#This Row],[Athlete ]],TBLData3[Date],"&lt;="&amp;TBLData3[[#This Row],[Date]]-28,TBLData3[Date],"&gt;"&amp;TBLData3[[#This Row],[Date]]-35),"")</f>
        <v>0</v>
      </c>
      <c r="M348" s="31">
        <f>IFERROR(AVERAGE(TBLData3[[#This Row],[Week -1 TL]:[Week -4 TL]]),"")</f>
        <v>498.75</v>
      </c>
      <c r="N348" s="93">
        <f>IFERROR(TBLData3[[#This Row],[7 Day Rolling Average]]/TBLData3[[#This Row],[28 Day Rolling Average]],"")</f>
        <v>0.74256707759245832</v>
      </c>
      <c r="O348" s="94">
        <f>IFERROR(TBLData3[[#This Row],[Week 0 TL]]/TBLData3[[#This Row],[Week -1 TL]],"")</f>
        <v>0.6508474576271186</v>
      </c>
      <c r="P348" s="26">
        <f t="shared" si="23"/>
        <v>84.057833142578602</v>
      </c>
      <c r="Q348" s="27">
        <f t="shared" si="24"/>
        <v>109.12729115396142</v>
      </c>
      <c r="R348" s="94">
        <f>IFERROR(TBLData3[[#This Row],[7 Day EWMA]]/TBLData3[[#This Row],[28 Day EWMA]],"")</f>
        <v>0.77027324928267704</v>
      </c>
      <c r="S348" s="94">
        <f>AVERAGEIFS(TBLData3[Total Load],TBLData3[[Athlete ]],TBLData3[[#This Row],[Athlete ]],TBLData3[Date],"&lt;="&amp;TBLData3[[#This Row],[Date]],TBLData3[Date],"&gt;"&amp;TBLData3[[#This Row],[Date]]-7)</f>
        <v>137.14285714285714</v>
      </c>
      <c r="T348" s="94">
        <f t="array" ref="T348">IFERROR(_xlfn.STDEV.S(IF(TBLData3[[Athlete ]]=TBLData3[[#This Row],[Athlete ]],IF(TBLData3[Date]&lt;=TBLData3[[#This Row],[Date]],IF(TBLData3[Date]&gt;TBLData3[[#This Row],[Date]]-7,TBLData3[Total Load])))),"")</f>
        <v>362.84589408885813</v>
      </c>
      <c r="U348" s="95">
        <f>IFERROR(TBLData3[[#This Row],[7 Day avg Load]]/TBLData3[[#This Row],[7 Day SD]],"")</f>
        <v>0.3779644730092272</v>
      </c>
      <c r="V348" s="95">
        <f>IFERROR(TBLData3[[#This Row],[7 Day Rolling Average]]*TBLData3[[#This Row],[Monotony]],"")</f>
        <v>51.835127726979728</v>
      </c>
    </row>
    <row r="349" spans="1:22" x14ac:dyDescent="0.25">
      <c r="A349" s="58" t="str">
        <f t="shared" si="21"/>
        <v>Week 3</v>
      </c>
      <c r="B349" s="63">
        <v>43025</v>
      </c>
      <c r="C349" s="63" t="str">
        <f t="shared" si="22"/>
        <v>Tue</v>
      </c>
      <c r="D349" s="68" t="s">
        <v>204</v>
      </c>
      <c r="E349" s="61">
        <f>tblTL[[#This Row],[Total]]</f>
        <v>0</v>
      </c>
      <c r="F349" s="71">
        <f>AVERAGEIFS(TBLData3[Total Load],TBLData3[[Athlete ]],TBLData3[[#This Row],[Athlete ]],TBLData3[Date],"&lt;="&amp;TBLData3[[#This Row],[Date]],TBLData3[Date],"&gt;"&amp;TBLData3[[#This Row],[Date]]-7)</f>
        <v>0</v>
      </c>
      <c r="G349" s="76">
        <f>AVERAGEIFS(TBLData3[Total Load],TBLData3[[Athlete ]],TBLData3[[#This Row],[Athlete ]],TBLData3[Date],"&lt;="&amp;TBLData3[[#This Row],[Date]],TBLData3[Date],"&gt;"&amp;TBLData3[[#This Row],[Date]]-28)</f>
        <v>80.9375</v>
      </c>
      <c r="H349" s="30">
        <f>SUMIFS(TBLData3[Total Load],TBLData3[[Athlete ]],TBLData3[[#This Row],[Athlete ]],TBLData3[Date],"&lt;="&amp;TBLData3[[#This Row],[Date]],TBLData3[Date],"&gt;"&amp;TBLData3[[#This Row],[Date]]-7)</f>
        <v>0</v>
      </c>
      <c r="I349" s="31">
        <f>IFERROR(SUMIFS(TBLData3[Total Load],TBLData3[[Athlete ]],TBLData3[[#This Row],[Athlete ]],TBLData3[Date],"&lt;="&amp;TBLData3[[#This Row],[Date]]-7,TBLData3[Date],"&gt;"&amp;TBLData3[[#This Row],[Date]]-14),"")</f>
        <v>840</v>
      </c>
      <c r="J349" s="31">
        <f>IFERROR(SUMIFS(TBLData3[Total Load],TBLData3[[Athlete ]],TBLData3[[#This Row],[Athlete ]],TBLData3[Date],"&lt;="&amp;TBLData3[[#This Row],[Date]]-14,TBLData3[Date],"&gt;"&amp;TBLData3[[#This Row],[Date]]-21),"")</f>
        <v>455</v>
      </c>
      <c r="K349" s="31">
        <f>IFERROR(SUMIFS(TBLData3[Total Load],TBLData3[[Athlete ]],TBLData3[[#This Row],[Athlete ]],TBLData3[Date],"&lt;="&amp;TBLData3[[#This Row],[Date]]-21,TBLData3[Date],"&gt;"&amp;TBLData3[[#This Row],[Date]]-28),"")</f>
        <v>0</v>
      </c>
      <c r="L349" s="31">
        <f>IFERROR(SUMIFS(TBLData3[Total Load],TBLData3[[Athlete ]],TBLData3[[#This Row],[Athlete ]],TBLData3[Date],"&lt;="&amp;TBLData3[[#This Row],[Date]]-28,TBLData3[Date],"&gt;"&amp;TBLData3[[#This Row],[Date]]-35),"")</f>
        <v>0</v>
      </c>
      <c r="M349" s="31">
        <f>IFERROR(AVERAGE(TBLData3[[#This Row],[Week -1 TL]:[Week -4 TL]]),"")</f>
        <v>323.75</v>
      </c>
      <c r="N349" s="93">
        <f>IFERROR(TBLData3[[#This Row],[7 Day Rolling Average]]/TBLData3[[#This Row],[28 Day Rolling Average]],"")</f>
        <v>0</v>
      </c>
      <c r="O349" s="94">
        <f>IFERROR(TBLData3[[#This Row],[Week 0 TL]]/TBLData3[[#This Row],[Week -1 TL]],"")</f>
        <v>0</v>
      </c>
      <c r="P349" s="26">
        <f t="shared" si="23"/>
        <v>19.368616654537618</v>
      </c>
      <c r="Q349" s="27">
        <f t="shared" si="24"/>
        <v>41.391326090123158</v>
      </c>
      <c r="R349" s="94">
        <f>IFERROR(TBLData3[[#This Row],[7 Day EWMA]]/TBLData3[[#This Row],[28 Day EWMA]],"")</f>
        <v>0.46793902211215643</v>
      </c>
      <c r="S349" s="94">
        <f>AVERAGEIFS(TBLData3[Total Load],TBLData3[[Athlete ]],TBLData3[[#This Row],[Athlete ]],TBLData3[Date],"&lt;="&amp;TBLData3[[#This Row],[Date]],TBLData3[Date],"&gt;"&amp;TBLData3[[#This Row],[Date]]-7)</f>
        <v>0</v>
      </c>
      <c r="T349" s="94">
        <f t="array" ref="T349">IFERROR(_xlfn.STDEV.S(IF(TBLData3[[Athlete ]]=TBLData3[[#This Row],[Athlete ]],IF(TBLData3[Date]&lt;=TBLData3[[#This Row],[Date]],IF(TBLData3[Date]&gt;TBLData3[[#This Row],[Date]]-7,TBLData3[Total Load])))),"")</f>
        <v>0</v>
      </c>
      <c r="U349" s="95" t="str">
        <f>IFERROR(TBLData3[[#This Row],[7 Day avg Load]]/TBLData3[[#This Row],[7 Day SD]],"")</f>
        <v/>
      </c>
      <c r="V349" s="95" t="str">
        <f>IFERROR(TBLData3[[#This Row],[7 Day Rolling Average]]*TBLData3[[#This Row],[Monotony]],"")</f>
        <v/>
      </c>
    </row>
    <row r="350" spans="1:22" x14ac:dyDescent="0.25">
      <c r="A350" s="58" t="str">
        <f t="shared" si="21"/>
        <v>Week 3</v>
      </c>
      <c r="B350" s="63">
        <v>43025</v>
      </c>
      <c r="C350" s="63" t="str">
        <f t="shared" si="22"/>
        <v>Tue</v>
      </c>
      <c r="D350" s="74" t="s">
        <v>205</v>
      </c>
      <c r="E350" s="61">
        <f>tblTL[[#This Row],[Total]]</f>
        <v>0</v>
      </c>
      <c r="F350" s="71">
        <f>AVERAGEIFS(TBLData3[Total Load],TBLData3[[Athlete ]],TBLData3[[#This Row],[Athlete ]],TBLData3[Date],"&lt;="&amp;TBLData3[[#This Row],[Date]],TBLData3[Date],"&gt;"&amp;TBLData3[[#This Row],[Date]]-7)</f>
        <v>0</v>
      </c>
      <c r="G350" s="76">
        <f>AVERAGEIFS(TBLData3[Total Load],TBLData3[[Athlete ]],TBLData3[[#This Row],[Athlete ]],TBLData3[Date],"&lt;="&amp;TBLData3[[#This Row],[Date]],TBLData3[Date],"&gt;"&amp;TBLData3[[#This Row],[Date]]-28)</f>
        <v>22.5</v>
      </c>
      <c r="H350" s="30">
        <f>SUMIFS(TBLData3[Total Load],TBLData3[[Athlete ]],TBLData3[[#This Row],[Athlete ]],TBLData3[Date],"&lt;="&amp;TBLData3[[#This Row],[Date]],TBLData3[Date],"&gt;"&amp;TBLData3[[#This Row],[Date]]-7)</f>
        <v>0</v>
      </c>
      <c r="I350" s="31">
        <f>IFERROR(SUMIFS(TBLData3[Total Load],TBLData3[[Athlete ]],TBLData3[[#This Row],[Athlete ]],TBLData3[Date],"&lt;="&amp;TBLData3[[#This Row],[Date]]-7,TBLData3[Date],"&gt;"&amp;TBLData3[[#This Row],[Date]]-14),"")</f>
        <v>360</v>
      </c>
      <c r="J350" s="31">
        <f>IFERROR(SUMIFS(TBLData3[Total Load],TBLData3[[Athlete ]],TBLData3[[#This Row],[Athlete ]],TBLData3[Date],"&lt;="&amp;TBLData3[[#This Row],[Date]]-14,TBLData3[Date],"&gt;"&amp;TBLData3[[#This Row],[Date]]-21),"")</f>
        <v>0</v>
      </c>
      <c r="K350" s="31">
        <f>IFERROR(SUMIFS(TBLData3[Total Load],TBLData3[[Athlete ]],TBLData3[[#This Row],[Athlete ]],TBLData3[Date],"&lt;="&amp;TBLData3[[#This Row],[Date]]-21,TBLData3[Date],"&gt;"&amp;TBLData3[[#This Row],[Date]]-28),"")</f>
        <v>0</v>
      </c>
      <c r="L350" s="31">
        <f>IFERROR(SUMIFS(TBLData3[Total Load],TBLData3[[Athlete ]],TBLData3[[#This Row],[Athlete ]],TBLData3[Date],"&lt;="&amp;TBLData3[[#This Row],[Date]]-28,TBLData3[Date],"&gt;"&amp;TBLData3[[#This Row],[Date]]-35),"")</f>
        <v>0</v>
      </c>
      <c r="M350" s="31">
        <f>IFERROR(AVERAGE(TBLData3[[#This Row],[Week -1 TL]:[Week -4 TL]]),"")</f>
        <v>90</v>
      </c>
      <c r="N350" s="93">
        <f>IFERROR(TBLData3[[#This Row],[7 Day Rolling Average]]/TBLData3[[#This Row],[28 Day Rolling Average]],"")</f>
        <v>0</v>
      </c>
      <c r="O350" s="94">
        <f>IFERROR(TBLData3[[#This Row],[Week 0 TL]]/TBLData3[[#This Row],[Week -1 TL]],"")</f>
        <v>0</v>
      </c>
      <c r="P350" s="26">
        <f t="shared" si="23"/>
        <v>12.0135498046875</v>
      </c>
      <c r="Q350" s="27">
        <f t="shared" si="24"/>
        <v>15.05548887713296</v>
      </c>
      <c r="R350" s="94">
        <f>IFERROR(TBLData3[[#This Row],[7 Day EWMA]]/TBLData3[[#This Row],[28 Day EWMA]],"")</f>
        <v>0.79795149149452649</v>
      </c>
      <c r="S350" s="94">
        <f>AVERAGEIFS(TBLData3[Total Load],TBLData3[[Athlete ]],TBLData3[[#This Row],[Athlete ]],TBLData3[Date],"&lt;="&amp;TBLData3[[#This Row],[Date]],TBLData3[Date],"&gt;"&amp;TBLData3[[#This Row],[Date]]-7)</f>
        <v>0</v>
      </c>
      <c r="T350" s="94">
        <f t="array" ref="T350">IFERROR(_xlfn.STDEV.S(IF(TBLData3[[Athlete ]]=TBLData3[[#This Row],[Athlete ]],IF(TBLData3[Date]&lt;=TBLData3[[#This Row],[Date]],IF(TBLData3[Date]&gt;TBLData3[[#This Row],[Date]]-7,TBLData3[Total Load])))),"")</f>
        <v>0</v>
      </c>
      <c r="U350" s="95" t="str">
        <f>IFERROR(TBLData3[[#This Row],[7 Day avg Load]]/TBLData3[[#This Row],[7 Day SD]],"")</f>
        <v/>
      </c>
      <c r="V350" s="95" t="str">
        <f>IFERROR(TBLData3[[#This Row],[7 Day Rolling Average]]*TBLData3[[#This Row],[Monotony]],"")</f>
        <v/>
      </c>
    </row>
    <row r="351" spans="1:22" x14ac:dyDescent="0.25">
      <c r="A351" s="58" t="str">
        <f t="shared" si="21"/>
        <v>Week 3</v>
      </c>
      <c r="B351" s="63">
        <v>43025</v>
      </c>
      <c r="C351" s="63" t="str">
        <f t="shared" si="22"/>
        <v>Tue</v>
      </c>
      <c r="D351" s="74" t="s">
        <v>206</v>
      </c>
      <c r="E351" s="61">
        <f>tblTL[[#This Row],[Total]]</f>
        <v>360</v>
      </c>
      <c r="F351" s="71">
        <f>AVERAGEIFS(TBLData3[Total Load],TBLData3[[Athlete ]],TBLData3[[#This Row],[Athlete ]],TBLData3[Date],"&lt;="&amp;TBLData3[[#This Row],[Date]],TBLData3[Date],"&gt;"&amp;TBLData3[[#This Row],[Date]]-7)</f>
        <v>180</v>
      </c>
      <c r="G351" s="76">
        <f>AVERAGEIFS(TBLData3[Total Load],TBLData3[[Athlete ]],TBLData3[[#This Row],[Athlete ]],TBLData3[Date],"&lt;="&amp;TBLData3[[#This Row],[Date]],TBLData3[Date],"&gt;"&amp;TBLData3[[#This Row],[Date]]-28)</f>
        <v>183.75</v>
      </c>
      <c r="H351" s="30">
        <f>SUMIFS(TBLData3[Total Load],TBLData3[[Athlete ]],TBLData3[[#This Row],[Athlete ]],TBLData3[Date],"&lt;="&amp;TBLData3[[#This Row],[Date]],TBLData3[Date],"&gt;"&amp;TBLData3[[#This Row],[Date]]-7)</f>
        <v>1260</v>
      </c>
      <c r="I351" s="31">
        <f>IFERROR(SUMIFS(TBLData3[Total Load],TBLData3[[Athlete ]],TBLData3[[#This Row],[Athlete ]],TBLData3[Date],"&lt;="&amp;TBLData3[[#This Row],[Date]]-7,TBLData3[Date],"&gt;"&amp;TBLData3[[#This Row],[Date]]-14),"")</f>
        <v>1680</v>
      </c>
      <c r="J351" s="31">
        <f>IFERROR(SUMIFS(TBLData3[Total Load],TBLData3[[Athlete ]],TBLData3[[#This Row],[Athlete ]],TBLData3[Date],"&lt;="&amp;TBLData3[[#This Row],[Date]]-14,TBLData3[Date],"&gt;"&amp;TBLData3[[#This Row],[Date]]-21),"")</f>
        <v>0</v>
      </c>
      <c r="K351" s="31">
        <f>IFERROR(SUMIFS(TBLData3[Total Load],TBLData3[[Athlete ]],TBLData3[[#This Row],[Athlete ]],TBLData3[Date],"&lt;="&amp;TBLData3[[#This Row],[Date]]-21,TBLData3[Date],"&gt;"&amp;TBLData3[[#This Row],[Date]]-28),"")</f>
        <v>0</v>
      </c>
      <c r="L351" s="31">
        <f>IFERROR(SUMIFS(TBLData3[Total Load],TBLData3[[Athlete ]],TBLData3[[#This Row],[Athlete ]],TBLData3[Date],"&lt;="&amp;TBLData3[[#This Row],[Date]]-28,TBLData3[Date],"&gt;"&amp;TBLData3[[#This Row],[Date]]-35),"")</f>
        <v>0</v>
      </c>
      <c r="M351" s="31">
        <f>IFERROR(AVERAGE(TBLData3[[#This Row],[Week -1 TL]:[Week -4 TL]]),"")</f>
        <v>420</v>
      </c>
      <c r="N351" s="93">
        <f>IFERROR(TBLData3[[#This Row],[7 Day Rolling Average]]/TBLData3[[#This Row],[28 Day Rolling Average]],"")</f>
        <v>0.97959183673469385</v>
      </c>
      <c r="O351" s="94">
        <f>IFERROR(TBLData3[[#This Row],[Week 0 TL]]/TBLData3[[#This Row],[Week -1 TL]],"")</f>
        <v>0.75</v>
      </c>
      <c r="P351" s="26">
        <f t="shared" si="23"/>
        <v>176.55009180307388</v>
      </c>
      <c r="Q351" s="27">
        <f t="shared" si="24"/>
        <v>127.19994243105438</v>
      </c>
      <c r="R351" s="94">
        <f>IFERROR(TBLData3[[#This Row],[7 Day EWMA]]/TBLData3[[#This Row],[28 Day EWMA]],"")</f>
        <v>1.3879730480127264</v>
      </c>
      <c r="S351" s="94">
        <f>AVERAGEIFS(TBLData3[Total Load],TBLData3[[Athlete ]],TBLData3[[#This Row],[Athlete ]],TBLData3[Date],"&lt;="&amp;TBLData3[[#This Row],[Date]],TBLData3[Date],"&gt;"&amp;TBLData3[[#This Row],[Date]]-7)</f>
        <v>180</v>
      </c>
      <c r="T351" s="94">
        <f t="array" ref="T351">IFERROR(_xlfn.STDEV.S(IF(TBLData3[[Athlete ]]=TBLData3[[#This Row],[Athlete ]],IF(TBLData3[Date]&lt;=TBLData3[[#This Row],[Date]],IF(TBLData3[Date]&gt;TBLData3[[#This Row],[Date]]-7,TBLData3[Total Load])))),"")</f>
        <v>344.67375879228172</v>
      </c>
      <c r="U351" s="95">
        <f>IFERROR(TBLData3[[#This Row],[7 Day avg Load]]/TBLData3[[#This Row],[7 Day SD]],"")</f>
        <v>0.5222329678670935</v>
      </c>
      <c r="V351" s="95">
        <f>IFERROR(TBLData3[[#This Row],[7 Day Rolling Average]]*TBLData3[[#This Row],[Monotony]],"")</f>
        <v>94.001934216076833</v>
      </c>
    </row>
    <row r="352" spans="1:22" x14ac:dyDescent="0.25">
      <c r="A352" s="58" t="str">
        <f t="shared" si="21"/>
        <v>Week 3</v>
      </c>
      <c r="B352" s="63">
        <v>43025</v>
      </c>
      <c r="C352" s="63" t="str">
        <f t="shared" si="22"/>
        <v>Tue</v>
      </c>
      <c r="D352" s="74" t="s">
        <v>207</v>
      </c>
      <c r="E352" s="61">
        <f>tblTL[[#This Row],[Total]]</f>
        <v>690</v>
      </c>
      <c r="F352" s="71">
        <f>AVERAGEIFS(TBLData3[Total Load],TBLData3[[Athlete ]],TBLData3[[#This Row],[Athlete ]],TBLData3[Date],"&lt;="&amp;TBLData3[[#This Row],[Date]],TBLData3[Date],"&gt;"&amp;TBLData3[[#This Row],[Date]]-7)</f>
        <v>241.42857142857142</v>
      </c>
      <c r="G352" s="76">
        <f>AVERAGEIFS(TBLData3[Total Load],TBLData3[[Athlete ]],TBLData3[[#This Row],[Athlete ]],TBLData3[Date],"&lt;="&amp;TBLData3[[#This Row],[Date]],TBLData3[Date],"&gt;"&amp;TBLData3[[#This Row],[Date]]-28)</f>
        <v>171.875</v>
      </c>
      <c r="H352" s="30">
        <f>SUMIFS(TBLData3[Total Load],TBLData3[[Athlete ]],TBLData3[[#This Row],[Athlete ]],TBLData3[Date],"&lt;="&amp;TBLData3[[#This Row],[Date]],TBLData3[Date],"&gt;"&amp;TBLData3[[#This Row],[Date]]-7)</f>
        <v>1690</v>
      </c>
      <c r="I352" s="31">
        <f>IFERROR(SUMIFS(TBLData3[Total Load],TBLData3[[Athlete ]],TBLData3[[#This Row],[Athlete ]],TBLData3[Date],"&lt;="&amp;TBLData3[[#This Row],[Date]]-7,TBLData3[Date],"&gt;"&amp;TBLData3[[#This Row],[Date]]-14),"")</f>
        <v>1060</v>
      </c>
      <c r="J352" s="31">
        <f>IFERROR(SUMIFS(TBLData3[Total Load],TBLData3[[Athlete ]],TBLData3[[#This Row],[Athlete ]],TBLData3[Date],"&lt;="&amp;TBLData3[[#This Row],[Date]]-14,TBLData3[Date],"&gt;"&amp;TBLData3[[#This Row],[Date]]-21),"")</f>
        <v>0</v>
      </c>
      <c r="K352" s="31">
        <f>IFERROR(SUMIFS(TBLData3[Total Load],TBLData3[[Athlete ]],TBLData3[[#This Row],[Athlete ]],TBLData3[Date],"&lt;="&amp;TBLData3[[#This Row],[Date]]-21,TBLData3[Date],"&gt;"&amp;TBLData3[[#This Row],[Date]]-28),"")</f>
        <v>0</v>
      </c>
      <c r="L352" s="31">
        <f>IFERROR(SUMIFS(TBLData3[Total Load],TBLData3[[Athlete ]],TBLData3[[#This Row],[Athlete ]],TBLData3[Date],"&lt;="&amp;TBLData3[[#This Row],[Date]]-28,TBLData3[Date],"&gt;"&amp;TBLData3[[#This Row],[Date]]-35),"")</f>
        <v>0</v>
      </c>
      <c r="M352" s="31">
        <f>IFERROR(AVERAGE(TBLData3[[#This Row],[Week -1 TL]:[Week -4 TL]]),"")</f>
        <v>265</v>
      </c>
      <c r="N352" s="93">
        <f>IFERROR(TBLData3[[#This Row],[7 Day Rolling Average]]/TBLData3[[#This Row],[28 Day Rolling Average]],"")</f>
        <v>1.4046753246753245</v>
      </c>
      <c r="O352" s="94">
        <f>IFERROR(TBLData3[[#This Row],[Week 0 TL]]/TBLData3[[#This Row],[Week -1 TL]],"")</f>
        <v>1.5943396226415094</v>
      </c>
      <c r="P352" s="26">
        <f t="shared" si="23"/>
        <v>250.91019630432129</v>
      </c>
      <c r="Q352" s="27">
        <f t="shared" si="24"/>
        <v>132.12099948294139</v>
      </c>
      <c r="R352" s="94">
        <f>IFERROR(TBLData3[[#This Row],[7 Day EWMA]]/TBLData3[[#This Row],[28 Day EWMA]],"")</f>
        <v>1.8990939917671241</v>
      </c>
      <c r="S352" s="94">
        <f>AVERAGEIFS(TBLData3[Total Load],TBLData3[[Athlete ]],TBLData3[[#This Row],[Athlete ]],TBLData3[Date],"&lt;="&amp;TBLData3[[#This Row],[Date]],TBLData3[Date],"&gt;"&amp;TBLData3[[#This Row],[Date]]-7)</f>
        <v>241.42857142857142</v>
      </c>
      <c r="T352" s="94">
        <f t="array" ref="T352">IFERROR(_xlfn.STDEV.S(IF(TBLData3[[Athlete ]]=TBLData3[[#This Row],[Athlete ]],IF(TBLData3[Date]&lt;=TBLData3[[#This Row],[Date]],IF(TBLData3[Date]&gt;TBLData3[[#This Row],[Date]]-7,TBLData3[Total Load])))),"")</f>
        <v>421.9173920500146</v>
      </c>
      <c r="U352" s="95">
        <f>IFERROR(TBLData3[[#This Row],[7 Day avg Load]]/TBLData3[[#This Row],[7 Day SD]],"")</f>
        <v>0.57221763306678808</v>
      </c>
      <c r="V352" s="95">
        <f>IFERROR(TBLData3[[#This Row],[7 Day Rolling Average]]*TBLData3[[#This Row],[Monotony]],"")</f>
        <v>138.14968569755311</v>
      </c>
    </row>
    <row r="353" spans="1:22" x14ac:dyDescent="0.25">
      <c r="A353" s="58" t="str">
        <f t="shared" si="21"/>
        <v>Week 3</v>
      </c>
      <c r="B353" s="63">
        <v>43025</v>
      </c>
      <c r="C353" s="63" t="str">
        <f t="shared" si="22"/>
        <v>Tue</v>
      </c>
      <c r="D353" s="73" t="s">
        <v>208</v>
      </c>
      <c r="E353" s="61">
        <f>tblTL[[#This Row],[Total]]</f>
        <v>0</v>
      </c>
      <c r="F353" s="71">
        <f>AVERAGEIFS(TBLData3[Total Load],TBLData3[[Athlete ]],TBLData3[[#This Row],[Athlete ]],TBLData3[Date],"&lt;="&amp;TBLData3[[#This Row],[Date]],TBLData3[Date],"&gt;"&amp;TBLData3[[#This Row],[Date]]-7)</f>
        <v>246.05714285714288</v>
      </c>
      <c r="G353" s="76">
        <f>AVERAGEIFS(TBLData3[Total Load],TBLData3[[Athlete ]],TBLData3[[#This Row],[Athlete ]],TBLData3[Date],"&lt;="&amp;TBLData3[[#This Row],[Date]],TBLData3[Date],"&gt;"&amp;TBLData3[[#This Row],[Date]]-28)</f>
        <v>204.05</v>
      </c>
      <c r="H353" s="30">
        <f>SUMIFS(TBLData3[Total Load],TBLData3[[Athlete ]],TBLData3[[#This Row],[Athlete ]],TBLData3[Date],"&lt;="&amp;TBLData3[[#This Row],[Date]],TBLData3[Date],"&gt;"&amp;TBLData3[[#This Row],[Date]]-7)</f>
        <v>1722.4</v>
      </c>
      <c r="I353" s="31">
        <f>IFERROR(SUMIFS(TBLData3[Total Load],TBLData3[[Athlete ]],TBLData3[[#This Row],[Athlete ]],TBLData3[Date],"&lt;="&amp;TBLData3[[#This Row],[Date]]-7,TBLData3[Date],"&gt;"&amp;TBLData3[[#This Row],[Date]]-14),"")</f>
        <v>1542.4</v>
      </c>
      <c r="J353" s="31">
        <f>IFERROR(SUMIFS(TBLData3[Total Load],TBLData3[[Athlete ]],TBLData3[[#This Row],[Athlete ]],TBLData3[Date],"&lt;="&amp;TBLData3[[#This Row],[Date]]-14,TBLData3[Date],"&gt;"&amp;TBLData3[[#This Row],[Date]]-21),"")</f>
        <v>0</v>
      </c>
      <c r="K353" s="31">
        <f>IFERROR(SUMIFS(TBLData3[Total Load],TBLData3[[Athlete ]],TBLData3[[#This Row],[Athlete ]],TBLData3[Date],"&lt;="&amp;TBLData3[[#This Row],[Date]]-21,TBLData3[Date],"&gt;"&amp;TBLData3[[#This Row],[Date]]-28),"")</f>
        <v>0</v>
      </c>
      <c r="L353" s="31">
        <f>IFERROR(SUMIFS(TBLData3[Total Load],TBLData3[[Athlete ]],TBLData3[[#This Row],[Athlete ]],TBLData3[Date],"&lt;="&amp;TBLData3[[#This Row],[Date]]-28,TBLData3[Date],"&gt;"&amp;TBLData3[[#This Row],[Date]]-35),"")</f>
        <v>0</v>
      </c>
      <c r="M353" s="31">
        <f>IFERROR(AVERAGE(TBLData3[[#This Row],[Week -1 TL]:[Week -4 TL]]),"")</f>
        <v>385.6</v>
      </c>
      <c r="N353" s="93">
        <f>IFERROR(TBLData3[[#This Row],[7 Day Rolling Average]]/TBLData3[[#This Row],[28 Day Rolling Average]],"")</f>
        <v>1.2058669093709526</v>
      </c>
      <c r="O353" s="94">
        <f>IFERROR(TBLData3[[#This Row],[Week 0 TL]]/TBLData3[[#This Row],[Week -1 TL]],"")</f>
        <v>1.116701244813278</v>
      </c>
      <c r="P353" s="26">
        <f t="shared" si="23"/>
        <v>116.18866513967512</v>
      </c>
      <c r="Q353" s="27">
        <f t="shared" si="24"/>
        <v>131.50457756608066</v>
      </c>
      <c r="R353" s="94">
        <f>IFERROR(TBLData3[[#This Row],[7 Day EWMA]]/TBLData3[[#This Row],[28 Day EWMA]],"")</f>
        <v>0.88353323732240929</v>
      </c>
      <c r="S353" s="94">
        <f>AVERAGEIFS(TBLData3[Total Load],TBLData3[[Athlete ]],TBLData3[[#This Row],[Athlete ]],TBLData3[Date],"&lt;="&amp;TBLData3[[#This Row],[Date]],TBLData3[Date],"&gt;"&amp;TBLData3[[#This Row],[Date]]-7)</f>
        <v>246.05714285714288</v>
      </c>
      <c r="T353" s="94">
        <f t="array" ref="T353">IFERROR(_xlfn.STDEV.S(IF(TBLData3[[Athlete ]]=TBLData3[[#This Row],[Athlete ]],IF(TBLData3[Date]&lt;=TBLData3[[#This Row],[Date]],IF(TBLData3[Date]&gt;TBLData3[[#This Row],[Date]]-7,TBLData3[Total Load])))),"")</f>
        <v>446.46256601997766</v>
      </c>
      <c r="U353" s="95">
        <f>IFERROR(TBLData3[[#This Row],[7 Day avg Load]]/TBLData3[[#This Row],[7 Day SD]],"")</f>
        <v>0.55112603291836271</v>
      </c>
      <c r="V353" s="95">
        <f>IFERROR(TBLData3[[#This Row],[7 Day Rolling Average]]*TBLData3[[#This Row],[Monotony]],"")</f>
        <v>135.60849701408401</v>
      </c>
    </row>
    <row r="354" spans="1:22" x14ac:dyDescent="0.25">
      <c r="A354" s="58" t="str">
        <f t="shared" si="21"/>
        <v>Week 3</v>
      </c>
      <c r="B354" s="59">
        <v>43026</v>
      </c>
      <c r="C354" s="59" t="str">
        <f t="shared" si="22"/>
        <v>Wed</v>
      </c>
      <c r="D354" s="68" t="s">
        <v>215</v>
      </c>
      <c r="E354" s="61">
        <f>tblTL[[#This Row],[Total]]</f>
        <v>720</v>
      </c>
      <c r="F354" s="71">
        <f>AVERAGEIFS(TBLData3[Total Load],TBLData3[[Athlete ]],TBLData3[[#This Row],[Athlete ]],TBLData3[Date],"&lt;="&amp;TBLData3[[#This Row],[Date]],TBLData3[Date],"&gt;"&amp;TBLData3[[#This Row],[Date]]-7)</f>
        <v>262.85714285714283</v>
      </c>
      <c r="G354" s="76">
        <f>AVERAGEIFS(TBLData3[Total Load],TBLData3[[Athlete ]],TBLData3[[#This Row],[Athlete ]],TBLData3[Date],"&lt;="&amp;TBLData3[[#This Row],[Date]],TBLData3[Date],"&gt;"&amp;TBLData3[[#This Row],[Date]]-28)</f>
        <v>227.05882352941177</v>
      </c>
      <c r="H354" s="30">
        <f>SUMIFS(TBLData3[Total Load],TBLData3[[Athlete ]],TBLData3[[#This Row],[Athlete ]],TBLData3[Date],"&lt;="&amp;TBLData3[[#This Row],[Date]],TBLData3[Date],"&gt;"&amp;TBLData3[[#This Row],[Date]]-7)</f>
        <v>1840</v>
      </c>
      <c r="I354" s="31">
        <f>IFERROR(SUMIFS(TBLData3[Total Load],TBLData3[[Athlete ]],TBLData3[[#This Row],[Athlete ]],TBLData3[Date],"&lt;="&amp;TBLData3[[#This Row],[Date]]-7,TBLData3[Date],"&gt;"&amp;TBLData3[[#This Row],[Date]]-14),"")</f>
        <v>2020</v>
      </c>
      <c r="J354" s="31">
        <f>IFERROR(SUMIFS(TBLData3[Total Load],TBLData3[[Athlete ]],TBLData3[[#This Row],[Athlete ]],TBLData3[Date],"&lt;="&amp;TBLData3[[#This Row],[Date]]-14,TBLData3[Date],"&gt;"&amp;TBLData3[[#This Row],[Date]]-21),"")</f>
        <v>0</v>
      </c>
      <c r="K354" s="31">
        <f>IFERROR(SUMIFS(TBLData3[Total Load],TBLData3[[Athlete ]],TBLData3[[#This Row],[Athlete ]],TBLData3[Date],"&lt;="&amp;TBLData3[[#This Row],[Date]]-21,TBLData3[Date],"&gt;"&amp;TBLData3[[#This Row],[Date]]-28),"")</f>
        <v>0</v>
      </c>
      <c r="L354" s="31">
        <f>IFERROR(SUMIFS(TBLData3[Total Load],TBLData3[[Athlete ]],TBLData3[[#This Row],[Athlete ]],TBLData3[Date],"&lt;="&amp;TBLData3[[#This Row],[Date]]-28,TBLData3[Date],"&gt;"&amp;TBLData3[[#This Row],[Date]]-35),"")</f>
        <v>0</v>
      </c>
      <c r="M354" s="31">
        <f>IFERROR(AVERAGE(TBLData3[[#This Row],[Week -1 TL]:[Week -4 TL]]),"")</f>
        <v>505</v>
      </c>
      <c r="N354" s="93">
        <f>IFERROR(TBLData3[[#This Row],[7 Day Rolling Average]]/TBLData3[[#This Row],[28 Day Rolling Average]],"")</f>
        <v>1.1576609918578828</v>
      </c>
      <c r="O354" s="94">
        <f>IFERROR(TBLData3[[#This Row],[Week 0 TL]]/TBLData3[[#This Row],[Week -1 TL]],"")</f>
        <v>0.91089108910891092</v>
      </c>
      <c r="P354" s="26">
        <f t="shared" si="23"/>
        <v>264.01706993579865</v>
      </c>
      <c r="Q354" s="27">
        <f t="shared" si="24"/>
        <v>167.24489796574741</v>
      </c>
      <c r="R354" s="94">
        <f>IFERROR(TBLData3[[#This Row],[7 Day EWMA]]/TBLData3[[#This Row],[28 Day EWMA]],"")</f>
        <v>1.5786255553808921</v>
      </c>
      <c r="S354" s="94">
        <f>AVERAGEIFS(TBLData3[Total Load],TBLData3[[Athlete ]],TBLData3[[#This Row],[Athlete ]],TBLData3[Date],"&lt;="&amp;TBLData3[[#This Row],[Date]],TBLData3[Date],"&gt;"&amp;TBLData3[[#This Row],[Date]]-7)</f>
        <v>262.85714285714283</v>
      </c>
      <c r="T354" s="94">
        <f t="array" ref="T354">IFERROR(_xlfn.STDEV.S(IF(TBLData3[[Athlete ]]=TBLData3[[#This Row],[Athlete ]],IF(TBLData3[Date]&lt;=TBLData3[[#This Row],[Date]],IF(TBLData3[Date]&gt;TBLData3[[#This Row],[Date]]-7,TBLData3[Total Load])))),"")</f>
        <v>463.52685235824566</v>
      </c>
      <c r="U354" s="95">
        <f>IFERROR(TBLData3[[#This Row],[7 Day avg Load]]/TBLData3[[#This Row],[7 Day SD]],"")</f>
        <v>0.56708072362976858</v>
      </c>
      <c r="V354" s="95">
        <f>IFERROR(TBLData3[[#This Row],[7 Day Rolling Average]]*TBLData3[[#This Row],[Monotony]],"")</f>
        <v>149.061218782682</v>
      </c>
    </row>
    <row r="355" spans="1:22" x14ac:dyDescent="0.25">
      <c r="A355" s="58" t="str">
        <f t="shared" si="21"/>
        <v>Week 3</v>
      </c>
      <c r="B355" s="63">
        <v>43026</v>
      </c>
      <c r="C355" s="63" t="str">
        <f t="shared" si="22"/>
        <v>Wed</v>
      </c>
      <c r="D355" s="74" t="s">
        <v>190</v>
      </c>
      <c r="E355" s="61">
        <f>tblTL[[#This Row],[Total]]</f>
        <v>810</v>
      </c>
      <c r="F355" s="71">
        <f>AVERAGEIFS(TBLData3[Total Load],TBLData3[[Athlete ]],TBLData3[[#This Row],[Athlete ]],TBLData3[Date],"&lt;="&amp;TBLData3[[#This Row],[Date]],TBLData3[Date],"&gt;"&amp;TBLData3[[#This Row],[Date]]-7)</f>
        <v>258.57142857142856</v>
      </c>
      <c r="G355" s="76">
        <f>AVERAGEIFS(TBLData3[Total Load],TBLData3[[Athlete ]],TBLData3[[#This Row],[Athlete ]],TBLData3[Date],"&lt;="&amp;TBLData3[[#This Row],[Date]],TBLData3[Date],"&gt;"&amp;TBLData3[[#This Row],[Date]]-28)</f>
        <v>248.8235294117647</v>
      </c>
      <c r="H355" s="30">
        <f>SUMIFS(TBLData3[Total Load],TBLData3[[Athlete ]],TBLData3[[#This Row],[Athlete ]],TBLData3[Date],"&lt;="&amp;TBLData3[[#This Row],[Date]],TBLData3[Date],"&gt;"&amp;TBLData3[[#This Row],[Date]]-7)</f>
        <v>1810</v>
      </c>
      <c r="I355" s="31">
        <f>IFERROR(SUMIFS(TBLData3[Total Load],TBLData3[[Athlete ]],TBLData3[[#This Row],[Athlete ]],TBLData3[Date],"&lt;="&amp;TBLData3[[#This Row],[Date]]-7,TBLData3[Date],"&gt;"&amp;TBLData3[[#This Row],[Date]]-14),"")</f>
        <v>2035</v>
      </c>
      <c r="J355" s="31">
        <f>IFERROR(SUMIFS(TBLData3[Total Load],TBLData3[[Athlete ]],TBLData3[[#This Row],[Athlete ]],TBLData3[Date],"&lt;="&amp;TBLData3[[#This Row],[Date]]-14,TBLData3[Date],"&gt;"&amp;TBLData3[[#This Row],[Date]]-21),"")</f>
        <v>385</v>
      </c>
      <c r="K355" s="31">
        <f>IFERROR(SUMIFS(TBLData3[Total Load],TBLData3[[Athlete ]],TBLData3[[#This Row],[Athlete ]],TBLData3[Date],"&lt;="&amp;TBLData3[[#This Row],[Date]]-21,TBLData3[Date],"&gt;"&amp;TBLData3[[#This Row],[Date]]-28),"")</f>
        <v>0</v>
      </c>
      <c r="L355" s="31">
        <f>IFERROR(SUMIFS(TBLData3[Total Load],TBLData3[[Athlete ]],TBLData3[[#This Row],[Athlete ]],TBLData3[Date],"&lt;="&amp;TBLData3[[#This Row],[Date]]-28,TBLData3[Date],"&gt;"&amp;TBLData3[[#This Row],[Date]]-35),"")</f>
        <v>0</v>
      </c>
      <c r="M355" s="31">
        <f>IFERROR(AVERAGE(TBLData3[[#This Row],[Week -1 TL]:[Week -4 TL]]),"")</f>
        <v>605</v>
      </c>
      <c r="N355" s="93">
        <f>IFERROR(TBLData3[[#This Row],[7 Day Rolling Average]]/TBLData3[[#This Row],[28 Day Rolling Average]],"")</f>
        <v>1.0391759540695711</v>
      </c>
      <c r="O355" s="94">
        <f>IFERROR(TBLData3[[#This Row],[Week 0 TL]]/TBLData3[[#This Row],[Week -1 TL]],"")</f>
        <v>0.88943488943488946</v>
      </c>
      <c r="P355" s="26">
        <f t="shared" si="23"/>
        <v>284.61041150498204</v>
      </c>
      <c r="Q355" s="27">
        <f t="shared" si="24"/>
        <v>178.65411478580245</v>
      </c>
      <c r="R355" s="94">
        <f>IFERROR(TBLData3[[#This Row],[7 Day EWMA]]/TBLData3[[#This Row],[28 Day EWMA]],"")</f>
        <v>1.5930806399069846</v>
      </c>
      <c r="S355" s="94">
        <f>AVERAGEIFS(TBLData3[Total Load],TBLData3[[Athlete ]],TBLData3[[#This Row],[Athlete ]],TBLData3[Date],"&lt;="&amp;TBLData3[[#This Row],[Date]],TBLData3[Date],"&gt;"&amp;TBLData3[[#This Row],[Date]]-7)</f>
        <v>258.57142857142856</v>
      </c>
      <c r="T355" s="94">
        <f t="array" ref="T355">IFERROR(_xlfn.STDEV.S(IF(TBLData3[[Athlete ]]=TBLData3[[#This Row],[Athlete ]],IF(TBLData3[Date]&lt;=TBLData3[[#This Row],[Date]],IF(TBLData3[Date]&gt;TBLData3[[#This Row],[Date]]-7,TBLData3[Total Load])))),"")</f>
        <v>444.98796131388286</v>
      </c>
      <c r="U355" s="95">
        <f>IFERROR(TBLData3[[#This Row],[7 Day avg Load]]/TBLData3[[#This Row],[7 Day SD]],"")</f>
        <v>0.58107511000514245</v>
      </c>
      <c r="V355" s="95">
        <f>IFERROR(TBLData3[[#This Row],[7 Day Rolling Average]]*TBLData3[[#This Row],[Monotony]],"")</f>
        <v>150.24942130132968</v>
      </c>
    </row>
    <row r="356" spans="1:22" x14ac:dyDescent="0.25">
      <c r="A356" s="58" t="str">
        <f t="shared" si="21"/>
        <v>Week 3</v>
      </c>
      <c r="B356" s="63">
        <v>43026</v>
      </c>
      <c r="C356" s="63" t="str">
        <f t="shared" si="22"/>
        <v>Wed</v>
      </c>
      <c r="D356" s="68" t="s">
        <v>191</v>
      </c>
      <c r="E356" s="61">
        <f>tblTL[[#This Row],[Total]]</f>
        <v>720</v>
      </c>
      <c r="F356" s="71">
        <f>AVERAGEIFS(TBLData3[Total Load],TBLData3[[Athlete ]],TBLData3[[#This Row],[Athlete ]],TBLData3[Date],"&lt;="&amp;TBLData3[[#This Row],[Date]],TBLData3[Date],"&gt;"&amp;TBLData3[[#This Row],[Date]]-7)</f>
        <v>102.85714285714286</v>
      </c>
      <c r="G356" s="76">
        <f>AVERAGEIFS(TBLData3[Total Load],TBLData3[[Athlete ]],TBLData3[[#This Row],[Athlete ]],TBLData3[Date],"&lt;="&amp;TBLData3[[#This Row],[Date]],TBLData3[Date],"&gt;"&amp;TBLData3[[#This Row],[Date]]-28)</f>
        <v>77.647058823529406</v>
      </c>
      <c r="H356" s="30">
        <f>SUMIFS(TBLData3[Total Load],TBLData3[[Athlete ]],TBLData3[[#This Row],[Athlete ]],TBLData3[Date],"&lt;="&amp;TBLData3[[#This Row],[Date]],TBLData3[Date],"&gt;"&amp;TBLData3[[#This Row],[Date]]-7)</f>
        <v>720</v>
      </c>
      <c r="I356" s="31">
        <f>IFERROR(SUMIFS(TBLData3[Total Load],TBLData3[[Athlete ]],TBLData3[[#This Row],[Athlete ]],TBLData3[Date],"&lt;="&amp;TBLData3[[#This Row],[Date]]-7,TBLData3[Date],"&gt;"&amp;TBLData3[[#This Row],[Date]]-14),"")</f>
        <v>600</v>
      </c>
      <c r="J356" s="31">
        <f>IFERROR(SUMIFS(TBLData3[Total Load],TBLData3[[Athlete ]],TBLData3[[#This Row],[Athlete ]],TBLData3[Date],"&lt;="&amp;TBLData3[[#This Row],[Date]]-14,TBLData3[Date],"&gt;"&amp;TBLData3[[#This Row],[Date]]-21),"")</f>
        <v>0</v>
      </c>
      <c r="K356" s="31">
        <f>IFERROR(SUMIFS(TBLData3[Total Load],TBLData3[[Athlete ]],TBLData3[[#This Row],[Athlete ]],TBLData3[Date],"&lt;="&amp;TBLData3[[#This Row],[Date]]-21,TBLData3[Date],"&gt;"&amp;TBLData3[[#This Row],[Date]]-28),"")</f>
        <v>0</v>
      </c>
      <c r="L356" s="31">
        <f>IFERROR(SUMIFS(TBLData3[Total Load],TBLData3[[Athlete ]],TBLData3[[#This Row],[Athlete ]],TBLData3[Date],"&lt;="&amp;TBLData3[[#This Row],[Date]]-28,TBLData3[Date],"&gt;"&amp;TBLData3[[#This Row],[Date]]-35),"")</f>
        <v>0</v>
      </c>
      <c r="M356" s="31">
        <f>IFERROR(AVERAGE(TBLData3[[#This Row],[Week -1 TL]:[Week -4 TL]]),"")</f>
        <v>150</v>
      </c>
      <c r="N356" s="93">
        <f>IFERROR(TBLData3[[#This Row],[7 Day Rolling Average]]/TBLData3[[#This Row],[28 Day Rolling Average]],"")</f>
        <v>1.3246753246753249</v>
      </c>
      <c r="O356" s="94">
        <f>IFERROR(TBLData3[[#This Row],[Week 0 TL]]/TBLData3[[#This Row],[Week -1 TL]],"")</f>
        <v>1.2</v>
      </c>
      <c r="P356" s="26">
        <f t="shared" si="23"/>
        <v>200.0225830078125</v>
      </c>
      <c r="Q356" s="27">
        <f t="shared" si="24"/>
        <v>74.74765387568138</v>
      </c>
      <c r="R356" s="94">
        <f>IFERROR(TBLData3[[#This Row],[7 Day EWMA]]/TBLData3[[#This Row],[28 Day EWMA]],"")</f>
        <v>2.6759713868810593</v>
      </c>
      <c r="S356" s="94">
        <f>AVERAGEIFS(TBLData3[Total Load],TBLData3[[Athlete ]],TBLData3[[#This Row],[Athlete ]],TBLData3[Date],"&lt;="&amp;TBLData3[[#This Row],[Date]],TBLData3[Date],"&gt;"&amp;TBLData3[[#This Row],[Date]]-7)</f>
        <v>102.85714285714286</v>
      </c>
      <c r="T356" s="94">
        <f t="array" ref="T356">IFERROR(_xlfn.STDEV.S(IF(TBLData3[[Athlete ]]=TBLData3[[#This Row],[Athlete ]],IF(TBLData3[Date]&lt;=TBLData3[[#This Row],[Date]],IF(TBLData3[Date]&gt;TBLData3[[#This Row],[Date]]-7,TBLData3[Total Load])))),"")</f>
        <v>272.1344205666436</v>
      </c>
      <c r="U356" s="95">
        <f>IFERROR(TBLData3[[#This Row],[7 Day avg Load]]/TBLData3[[#This Row],[7 Day SD]],"")</f>
        <v>0.37796447300922725</v>
      </c>
      <c r="V356" s="95">
        <f>IFERROR(TBLData3[[#This Row],[7 Day Rolling Average]]*TBLData3[[#This Row],[Monotony]],"")</f>
        <v>38.876345795234805</v>
      </c>
    </row>
    <row r="357" spans="1:22" x14ac:dyDescent="0.25">
      <c r="A357" s="58" t="str">
        <f t="shared" si="21"/>
        <v>Week 3</v>
      </c>
      <c r="B357" s="63">
        <v>43026</v>
      </c>
      <c r="C357" s="63" t="str">
        <f t="shared" si="22"/>
        <v>Wed</v>
      </c>
      <c r="D357" s="68" t="s">
        <v>192</v>
      </c>
      <c r="E357" s="61">
        <f>tblTL[[#This Row],[Total]]</f>
        <v>1080</v>
      </c>
      <c r="F357" s="71">
        <f>AVERAGEIFS(TBLData3[Total Load],TBLData3[[Athlete ]],TBLData3[[#This Row],[Athlete ]],TBLData3[Date],"&lt;="&amp;TBLData3[[#This Row],[Date]],TBLData3[Date],"&gt;"&amp;TBLData3[[#This Row],[Date]]-7)</f>
        <v>365.71428571428572</v>
      </c>
      <c r="G357" s="76">
        <f>AVERAGEIFS(TBLData3[Total Load],TBLData3[[Athlete ]],TBLData3[[#This Row],[Athlete ]],TBLData3[Date],"&lt;="&amp;TBLData3[[#This Row],[Date]],TBLData3[Date],"&gt;"&amp;TBLData3[[#This Row],[Date]]-28)</f>
        <v>260.58823529411762</v>
      </c>
      <c r="H357" s="30">
        <f>SUMIFS(TBLData3[Total Load],TBLData3[[Athlete ]],TBLData3[[#This Row],[Athlete ]],TBLData3[Date],"&lt;="&amp;TBLData3[[#This Row],[Date]],TBLData3[Date],"&gt;"&amp;TBLData3[[#This Row],[Date]]-7)</f>
        <v>2560</v>
      </c>
      <c r="I357" s="31">
        <f>IFERROR(SUMIFS(TBLData3[Total Load],TBLData3[[Athlete ]],TBLData3[[#This Row],[Athlete ]],TBLData3[Date],"&lt;="&amp;TBLData3[[#This Row],[Date]]-7,TBLData3[Date],"&gt;"&amp;TBLData3[[#This Row],[Date]]-14),"")</f>
        <v>1480</v>
      </c>
      <c r="J357" s="31">
        <f>IFERROR(SUMIFS(TBLData3[Total Load],TBLData3[[Athlete ]],TBLData3[[#This Row],[Athlete ]],TBLData3[Date],"&lt;="&amp;TBLData3[[#This Row],[Date]]-14,TBLData3[Date],"&gt;"&amp;TBLData3[[#This Row],[Date]]-21),"")</f>
        <v>390</v>
      </c>
      <c r="K357" s="31">
        <f>IFERROR(SUMIFS(TBLData3[Total Load],TBLData3[[Athlete ]],TBLData3[[#This Row],[Athlete ]],TBLData3[Date],"&lt;="&amp;TBLData3[[#This Row],[Date]]-21,TBLData3[Date],"&gt;"&amp;TBLData3[[#This Row],[Date]]-28),"")</f>
        <v>0</v>
      </c>
      <c r="L357" s="31">
        <f>IFERROR(SUMIFS(TBLData3[Total Load],TBLData3[[Athlete ]],TBLData3[[#This Row],[Athlete ]],TBLData3[Date],"&lt;="&amp;TBLData3[[#This Row],[Date]]-28,TBLData3[Date],"&gt;"&amp;TBLData3[[#This Row],[Date]]-35),"")</f>
        <v>0</v>
      </c>
      <c r="M357" s="31">
        <f>IFERROR(AVERAGE(TBLData3[[#This Row],[Week -1 TL]:[Week -4 TL]]),"")</f>
        <v>467.5</v>
      </c>
      <c r="N357" s="93">
        <f>IFERROR(TBLData3[[#This Row],[7 Day Rolling Average]]/TBLData3[[#This Row],[28 Day Rolling Average]],"")</f>
        <v>1.4034182521767173</v>
      </c>
      <c r="O357" s="94">
        <f>IFERROR(TBLData3[[#This Row],[Week 0 TL]]/TBLData3[[#This Row],[Week -1 TL]],"")</f>
        <v>1.7297297297297298</v>
      </c>
      <c r="P357" s="26">
        <f t="shared" si="23"/>
        <v>404.29911810206249</v>
      </c>
      <c r="Q357" s="27">
        <f t="shared" si="24"/>
        <v>201.63991529694846</v>
      </c>
      <c r="R357" s="94">
        <f>IFERROR(TBLData3[[#This Row],[7 Day EWMA]]/TBLData3[[#This Row],[28 Day EWMA]],"")</f>
        <v>2.0050549887737481</v>
      </c>
      <c r="S357" s="94">
        <f>AVERAGEIFS(TBLData3[Total Load],TBLData3[[Athlete ]],TBLData3[[#This Row],[Athlete ]],TBLData3[Date],"&lt;="&amp;TBLData3[[#This Row],[Date]],TBLData3[Date],"&gt;"&amp;TBLData3[[#This Row],[Date]]-7)</f>
        <v>365.71428571428572</v>
      </c>
      <c r="T357" s="94">
        <f t="array" ref="T357">IFERROR(_xlfn.STDEV.S(IF(TBLData3[[Athlete ]]=TBLData3[[#This Row],[Athlete ]],IF(TBLData3[Date]&lt;=TBLData3[[#This Row],[Date]],IF(TBLData3[Date]&gt;TBLData3[[#This Row],[Date]]-7,TBLData3[Total Load])))),"")</f>
        <v>518.67964238879802</v>
      </c>
      <c r="U357" s="95">
        <f>IFERROR(TBLData3[[#This Row],[7 Day avg Load]]/TBLData3[[#This Row],[7 Day SD]],"")</f>
        <v>0.70508702448774596</v>
      </c>
      <c r="V357" s="95">
        <f>IFERROR(TBLData3[[#This Row],[7 Day Rolling Average]]*TBLData3[[#This Row],[Monotony]],"")</f>
        <v>257.86039752694711</v>
      </c>
    </row>
    <row r="358" spans="1:22" x14ac:dyDescent="0.25">
      <c r="A358" s="58" t="str">
        <f t="shared" si="21"/>
        <v>Week 3</v>
      </c>
      <c r="B358" s="63">
        <v>43026</v>
      </c>
      <c r="C358" s="63" t="str">
        <f t="shared" si="22"/>
        <v>Wed</v>
      </c>
      <c r="D358" s="73" t="s">
        <v>193</v>
      </c>
      <c r="E358" s="61">
        <f>tblTL[[#This Row],[Total]]</f>
        <v>720</v>
      </c>
      <c r="F358" s="71">
        <f>AVERAGEIFS(TBLData3[Total Load],TBLData3[[Athlete ]],TBLData3[[#This Row],[Athlete ]],TBLData3[Date],"&lt;="&amp;TBLData3[[#This Row],[Date]],TBLData3[Date],"&gt;"&amp;TBLData3[[#This Row],[Date]]-7)</f>
        <v>171.42857142857142</v>
      </c>
      <c r="G358" s="76">
        <f>AVERAGEIFS(TBLData3[Total Load],TBLData3[[Athlete ]],TBLData3[[#This Row],[Athlete ]],TBLData3[Date],"&lt;="&amp;TBLData3[[#This Row],[Date]],TBLData3[Date],"&gt;"&amp;TBLData3[[#This Row],[Date]]-28)</f>
        <v>177.94117647058823</v>
      </c>
      <c r="H358" s="30">
        <f>SUMIFS(TBLData3[Total Load],TBLData3[[Athlete ]],TBLData3[[#This Row],[Athlete ]],TBLData3[Date],"&lt;="&amp;TBLData3[[#This Row],[Date]],TBLData3[Date],"&gt;"&amp;TBLData3[[#This Row],[Date]]-7)</f>
        <v>1200</v>
      </c>
      <c r="I358" s="31">
        <f>IFERROR(SUMIFS(TBLData3[Total Load],TBLData3[[Athlete ]],TBLData3[[#This Row],[Athlete ]],TBLData3[Date],"&lt;="&amp;TBLData3[[#This Row],[Date]]-7,TBLData3[Date],"&gt;"&amp;TBLData3[[#This Row],[Date]]-14),"")</f>
        <v>1440</v>
      </c>
      <c r="J358" s="31">
        <f>IFERROR(SUMIFS(TBLData3[Total Load],TBLData3[[Athlete ]],TBLData3[[#This Row],[Athlete ]],TBLData3[Date],"&lt;="&amp;TBLData3[[#This Row],[Date]]-14,TBLData3[Date],"&gt;"&amp;TBLData3[[#This Row],[Date]]-21),"")</f>
        <v>385</v>
      </c>
      <c r="K358" s="31">
        <f>IFERROR(SUMIFS(TBLData3[Total Load],TBLData3[[Athlete ]],TBLData3[[#This Row],[Athlete ]],TBLData3[Date],"&lt;="&amp;TBLData3[[#This Row],[Date]]-21,TBLData3[Date],"&gt;"&amp;TBLData3[[#This Row],[Date]]-28),"")</f>
        <v>0</v>
      </c>
      <c r="L358" s="31">
        <f>IFERROR(SUMIFS(TBLData3[Total Load],TBLData3[[Athlete ]],TBLData3[[#This Row],[Athlete ]],TBLData3[Date],"&lt;="&amp;TBLData3[[#This Row],[Date]]-28,TBLData3[Date],"&gt;"&amp;TBLData3[[#This Row],[Date]]-35),"")</f>
        <v>0</v>
      </c>
      <c r="M358" s="31">
        <f>IFERROR(AVERAGE(TBLData3[[#This Row],[Week -1 TL]:[Week -4 TL]]),"")</f>
        <v>456.25</v>
      </c>
      <c r="N358" s="93">
        <f>IFERROR(TBLData3[[#This Row],[7 Day Rolling Average]]/TBLData3[[#This Row],[28 Day Rolling Average]],"")</f>
        <v>0.9634002361275088</v>
      </c>
      <c r="O358" s="94">
        <f>IFERROR(TBLData3[[#This Row],[Week 0 TL]]/TBLData3[[#This Row],[Week -1 TL]],"")</f>
        <v>0.83333333333333337</v>
      </c>
      <c r="P358" s="26">
        <f t="shared" si="23"/>
        <v>234.52727204072289</v>
      </c>
      <c r="Q358" s="27">
        <f t="shared" si="24"/>
        <v>132.49069478626024</v>
      </c>
      <c r="R358" s="94">
        <f>IFERROR(TBLData3[[#This Row],[7 Day EWMA]]/TBLData3[[#This Row],[28 Day EWMA]],"")</f>
        <v>1.7701414610216402</v>
      </c>
      <c r="S358" s="94">
        <f>AVERAGEIFS(TBLData3[Total Load],TBLData3[[Athlete ]],TBLData3[[#This Row],[Athlete ]],TBLData3[Date],"&lt;="&amp;TBLData3[[#This Row],[Date]],TBLData3[Date],"&gt;"&amp;TBLData3[[#This Row],[Date]]-7)</f>
        <v>171.42857142857142</v>
      </c>
      <c r="T358" s="94">
        <f t="array" ref="T358">IFERROR(_xlfn.STDEV.S(IF(TBLData3[[Athlete ]]=TBLData3[[#This Row],[Athlete ]],IF(TBLData3[Date]&lt;=TBLData3[[#This Row],[Date]],IF(TBLData3[Date]&gt;TBLData3[[#This Row],[Date]]-7,TBLData3[Total Load])))),"")</f>
        <v>300.85592185344422</v>
      </c>
      <c r="U358" s="95">
        <f>IFERROR(TBLData3[[#This Row],[7 Day avg Load]]/TBLData3[[#This Row],[7 Day SD]],"")</f>
        <v>0.56980288229818965</v>
      </c>
      <c r="V358" s="95">
        <f>IFERROR(TBLData3[[#This Row],[7 Day Rolling Average]]*TBLData3[[#This Row],[Monotony]],"")</f>
        <v>97.680494108261072</v>
      </c>
    </row>
    <row r="359" spans="1:22" x14ac:dyDescent="0.25">
      <c r="A359" s="58" t="str">
        <f t="shared" si="21"/>
        <v>Week 3</v>
      </c>
      <c r="B359" s="63">
        <v>43026</v>
      </c>
      <c r="C359" s="63" t="str">
        <f t="shared" si="22"/>
        <v>Wed</v>
      </c>
      <c r="D359" s="73" t="s">
        <v>194</v>
      </c>
      <c r="E359" s="61">
        <f>tblTL[[#This Row],[Total]]</f>
        <v>720</v>
      </c>
      <c r="F359" s="71">
        <f>AVERAGEIFS(TBLData3[Total Load],TBLData3[[Athlete ]],TBLData3[[#This Row],[Athlete ]],TBLData3[Date],"&lt;="&amp;TBLData3[[#This Row],[Date]],TBLData3[Date],"&gt;"&amp;TBLData3[[#This Row],[Date]]-7)</f>
        <v>251.42857142857142</v>
      </c>
      <c r="G359" s="76">
        <f>AVERAGEIFS(TBLData3[Total Load],TBLData3[[Athlete ]],TBLData3[[#This Row],[Athlete ]],TBLData3[Date],"&lt;="&amp;TBLData3[[#This Row],[Date]],TBLData3[Date],"&gt;"&amp;TBLData3[[#This Row],[Date]]-28)</f>
        <v>234.41176470588235</v>
      </c>
      <c r="H359" s="30">
        <f>SUMIFS(TBLData3[Total Load],TBLData3[[Athlete ]],TBLData3[[#This Row],[Athlete ]],TBLData3[Date],"&lt;="&amp;TBLData3[[#This Row],[Date]],TBLData3[Date],"&gt;"&amp;TBLData3[[#This Row],[Date]]-7)</f>
        <v>1760</v>
      </c>
      <c r="I359" s="31">
        <f>IFERROR(SUMIFS(TBLData3[Total Load],TBLData3[[Athlete ]],TBLData3[[#This Row],[Athlete ]],TBLData3[Date],"&lt;="&amp;TBLData3[[#This Row],[Date]]-7,TBLData3[Date],"&gt;"&amp;TBLData3[[#This Row],[Date]]-14),"")</f>
        <v>1640</v>
      </c>
      <c r="J359" s="31">
        <f>IFERROR(SUMIFS(TBLData3[Total Load],TBLData3[[Athlete ]],TBLData3[[#This Row],[Athlete ]],TBLData3[Date],"&lt;="&amp;TBLData3[[#This Row],[Date]]-14,TBLData3[Date],"&gt;"&amp;TBLData3[[#This Row],[Date]]-21),"")</f>
        <v>585</v>
      </c>
      <c r="K359" s="31">
        <f>IFERROR(SUMIFS(TBLData3[Total Load],TBLData3[[Athlete ]],TBLData3[[#This Row],[Athlete ]],TBLData3[Date],"&lt;="&amp;TBLData3[[#This Row],[Date]]-21,TBLData3[Date],"&gt;"&amp;TBLData3[[#This Row],[Date]]-28),"")</f>
        <v>0</v>
      </c>
      <c r="L359" s="31">
        <f>IFERROR(SUMIFS(TBLData3[Total Load],TBLData3[[Athlete ]],TBLData3[[#This Row],[Athlete ]],TBLData3[Date],"&lt;="&amp;TBLData3[[#This Row],[Date]]-28,TBLData3[Date],"&gt;"&amp;TBLData3[[#This Row],[Date]]-35),"")</f>
        <v>0</v>
      </c>
      <c r="M359" s="31">
        <f>IFERROR(AVERAGE(TBLData3[[#This Row],[Week -1 TL]:[Week -4 TL]]),"")</f>
        <v>556.25</v>
      </c>
      <c r="N359" s="93">
        <f>IFERROR(TBLData3[[#This Row],[7 Day Rolling Average]]/TBLData3[[#This Row],[28 Day Rolling Average]],"")</f>
        <v>1.0725936547768418</v>
      </c>
      <c r="O359" s="94">
        <f>IFERROR(TBLData3[[#This Row],[Week 0 TL]]/TBLData3[[#This Row],[Week -1 TL]],"")</f>
        <v>1.0731707317073171</v>
      </c>
      <c r="P359" s="26">
        <f t="shared" si="23"/>
        <v>254.4282918877434</v>
      </c>
      <c r="Q359" s="27">
        <f t="shared" si="24"/>
        <v>163.60389085150777</v>
      </c>
      <c r="R359" s="94">
        <f>IFERROR(TBLData3[[#This Row],[7 Day EWMA]]/TBLData3[[#This Row],[28 Day EWMA]],"")</f>
        <v>1.5551481725986016</v>
      </c>
      <c r="S359" s="94">
        <f>AVERAGEIFS(TBLData3[Total Load],TBLData3[[Athlete ]],TBLData3[[#This Row],[Athlete ]],TBLData3[Date],"&lt;="&amp;TBLData3[[#This Row],[Date]],TBLData3[Date],"&gt;"&amp;TBLData3[[#This Row],[Date]]-7)</f>
        <v>251.42857142857142</v>
      </c>
      <c r="T359" s="94">
        <f t="array" ref="T359">IFERROR(_xlfn.STDEV.S(IF(TBLData3[[Athlete ]]=TBLData3[[#This Row],[Athlete ]],IF(TBLData3[Date]&lt;=TBLData3[[#This Row],[Date]],IF(TBLData3[Date]&gt;TBLData3[[#This Row],[Date]]-7,TBLData3[Total Load])))),"")</f>
        <v>439.22008801315735</v>
      </c>
      <c r="U359" s="95">
        <f>IFERROR(TBLData3[[#This Row],[7 Day avg Load]]/TBLData3[[#This Row],[7 Day SD]],"")</f>
        <v>0.57244324267117663</v>
      </c>
      <c r="V359" s="95">
        <f>IFERROR(TBLData3[[#This Row],[7 Day Rolling Average]]*TBLData3[[#This Row],[Monotony]],"")</f>
        <v>143.92858672875298</v>
      </c>
    </row>
    <row r="360" spans="1:22" x14ac:dyDescent="0.25">
      <c r="A360" s="58" t="str">
        <f t="shared" si="21"/>
        <v>Week 3</v>
      </c>
      <c r="B360" s="63">
        <v>43026</v>
      </c>
      <c r="C360" s="63" t="str">
        <f t="shared" si="22"/>
        <v>Wed</v>
      </c>
      <c r="D360" s="73" t="s">
        <v>213</v>
      </c>
      <c r="E360" s="61">
        <f>tblTL[[#This Row],[Total]]</f>
        <v>630</v>
      </c>
      <c r="F360" s="71">
        <f>AVERAGEIFS(TBLData3[Total Load],TBLData3[[Athlete ]],TBLData3[[#This Row],[Athlete ]],TBLData3[Date],"&lt;="&amp;TBLData3[[#This Row],[Date]],TBLData3[Date],"&gt;"&amp;TBLData3[[#This Row],[Date]]-7)</f>
        <v>90</v>
      </c>
      <c r="G360" s="76">
        <f>AVERAGEIFS(TBLData3[Total Load],TBLData3[[Athlete ]],TBLData3[[#This Row],[Athlete ]],TBLData3[Date],"&lt;="&amp;TBLData3[[#This Row],[Date]],TBLData3[Date],"&gt;"&amp;TBLData3[[#This Row],[Date]]-28)</f>
        <v>76.764705882352942</v>
      </c>
      <c r="H360" s="30">
        <f>SUMIFS(TBLData3[Total Load],TBLData3[[Athlete ]],TBLData3[[#This Row],[Athlete ]],TBLData3[Date],"&lt;="&amp;TBLData3[[#This Row],[Date]],TBLData3[Date],"&gt;"&amp;TBLData3[[#This Row],[Date]]-7)</f>
        <v>630</v>
      </c>
      <c r="I360" s="31">
        <f>IFERROR(SUMIFS(TBLData3[Total Load],TBLData3[[Athlete ]],TBLData3[[#This Row],[Athlete ]],TBLData3[Date],"&lt;="&amp;TBLData3[[#This Row],[Date]]-7,TBLData3[Date],"&gt;"&amp;TBLData3[[#This Row],[Date]]-14),"")</f>
        <v>675</v>
      </c>
      <c r="J360" s="31">
        <f>IFERROR(SUMIFS(TBLData3[Total Load],TBLData3[[Athlete ]],TBLData3[[#This Row],[Athlete ]],TBLData3[Date],"&lt;="&amp;TBLData3[[#This Row],[Date]]-14,TBLData3[Date],"&gt;"&amp;TBLData3[[#This Row],[Date]]-21),"")</f>
        <v>0</v>
      </c>
      <c r="K360" s="31">
        <f>IFERROR(SUMIFS(TBLData3[Total Load],TBLData3[[Athlete ]],TBLData3[[#This Row],[Athlete ]],TBLData3[Date],"&lt;="&amp;TBLData3[[#This Row],[Date]]-21,TBLData3[Date],"&gt;"&amp;TBLData3[[#This Row],[Date]]-28),"")</f>
        <v>0</v>
      </c>
      <c r="L360" s="31">
        <f>IFERROR(SUMIFS(TBLData3[Total Load],TBLData3[[Athlete ]],TBLData3[[#This Row],[Athlete ]],TBLData3[Date],"&lt;="&amp;TBLData3[[#This Row],[Date]]-28,TBLData3[Date],"&gt;"&amp;TBLData3[[#This Row],[Date]]-35),"")</f>
        <v>0</v>
      </c>
      <c r="M360" s="31">
        <f>IFERROR(AVERAGE(TBLData3[[#This Row],[Week -1 TL]:[Week -4 TL]]),"")</f>
        <v>168.75</v>
      </c>
      <c r="N360" s="93">
        <f>IFERROR(TBLData3[[#This Row],[7 Day Rolling Average]]/TBLData3[[#This Row],[28 Day Rolling Average]],"")</f>
        <v>1.1724137931034482</v>
      </c>
      <c r="O360" s="94">
        <f>IFERROR(TBLData3[[#This Row],[Week 0 TL]]/TBLData3[[#This Row],[Week -1 TL]],"")</f>
        <v>0.93333333333333335</v>
      </c>
      <c r="P360" s="26">
        <f t="shared" si="23"/>
        <v>180.02540588378906</v>
      </c>
      <c r="Q360" s="27">
        <f t="shared" si="24"/>
        <v>71.677317506693285</v>
      </c>
      <c r="R360" s="94">
        <f>IFERROR(TBLData3[[#This Row],[7 Day EWMA]]/TBLData3[[#This Row],[28 Day EWMA]],"")</f>
        <v>2.5116091414411281</v>
      </c>
      <c r="S360" s="94">
        <f>AVERAGEIFS(TBLData3[Total Load],TBLData3[[Athlete ]],TBLData3[[#This Row],[Athlete ]],TBLData3[Date],"&lt;="&amp;TBLData3[[#This Row],[Date]],TBLData3[Date],"&gt;"&amp;TBLData3[[#This Row],[Date]]-7)</f>
        <v>90</v>
      </c>
      <c r="T360" s="94">
        <f t="array" ref="T360">IFERROR(_xlfn.STDEV.S(IF(TBLData3[[Athlete ]]=TBLData3[[#This Row],[Athlete ]],IF(TBLData3[Date]&lt;=TBLData3[[#This Row],[Date]],IF(TBLData3[Date]&gt;TBLData3[[#This Row],[Date]]-7,TBLData3[Total Load])))),"")</f>
        <v>238.11761799581316</v>
      </c>
      <c r="U360" s="95">
        <f>IFERROR(TBLData3[[#This Row],[7 Day avg Load]]/TBLData3[[#This Row],[7 Day SD]],"")</f>
        <v>0.3779644730092272</v>
      </c>
      <c r="V360" s="95">
        <f>IFERROR(TBLData3[[#This Row],[7 Day Rolling Average]]*TBLData3[[#This Row],[Monotony]],"")</f>
        <v>34.01680257083045</v>
      </c>
    </row>
    <row r="361" spans="1:22" x14ac:dyDescent="0.25">
      <c r="A361" s="58" t="str">
        <f t="shared" si="21"/>
        <v>Week 3</v>
      </c>
      <c r="B361" s="63">
        <v>43026</v>
      </c>
      <c r="C361" s="63" t="str">
        <f t="shared" si="22"/>
        <v>Wed</v>
      </c>
      <c r="D361" s="73" t="s">
        <v>214</v>
      </c>
      <c r="E361" s="61">
        <f>tblTL[[#This Row],[Total]]</f>
        <v>720</v>
      </c>
      <c r="F361" s="71">
        <f>AVERAGEIFS(TBLData3[Total Load],TBLData3[[Athlete ]],TBLData3[[#This Row],[Athlete ]],TBLData3[Date],"&lt;="&amp;TBLData3[[#This Row],[Date]],TBLData3[Date],"&gt;"&amp;TBLData3[[#This Row],[Date]]-7)</f>
        <v>262.85714285714283</v>
      </c>
      <c r="G361" s="76">
        <f>AVERAGEIFS(TBLData3[Total Load],TBLData3[[Athlete ]],TBLData3[[#This Row],[Athlete ]],TBLData3[Date],"&lt;="&amp;TBLData3[[#This Row],[Date]],TBLData3[Date],"&gt;"&amp;TBLData3[[#This Row],[Date]]-28)</f>
        <v>205.88235294117646</v>
      </c>
      <c r="H361" s="30">
        <f>SUMIFS(TBLData3[Total Load],TBLData3[[Athlete ]],TBLData3[[#This Row],[Athlete ]],TBLData3[Date],"&lt;="&amp;TBLData3[[#This Row],[Date]],TBLData3[Date],"&gt;"&amp;TBLData3[[#This Row],[Date]]-7)</f>
        <v>1840</v>
      </c>
      <c r="I361" s="31">
        <f>IFERROR(SUMIFS(TBLData3[Total Load],TBLData3[[Athlete ]],TBLData3[[#This Row],[Athlete ]],TBLData3[Date],"&lt;="&amp;TBLData3[[#This Row],[Date]]-7,TBLData3[Date],"&gt;"&amp;TBLData3[[#This Row],[Date]]-14),"")</f>
        <v>1660</v>
      </c>
      <c r="J361" s="31">
        <f>IFERROR(SUMIFS(TBLData3[Total Load],TBLData3[[Athlete ]],TBLData3[[#This Row],[Athlete ]],TBLData3[Date],"&lt;="&amp;TBLData3[[#This Row],[Date]]-14,TBLData3[Date],"&gt;"&amp;TBLData3[[#This Row],[Date]]-21),"")</f>
        <v>0</v>
      </c>
      <c r="K361" s="31">
        <f>IFERROR(SUMIFS(TBLData3[Total Load],TBLData3[[Athlete ]],TBLData3[[#This Row],[Athlete ]],TBLData3[Date],"&lt;="&amp;TBLData3[[#This Row],[Date]]-21,TBLData3[Date],"&gt;"&amp;TBLData3[[#This Row],[Date]]-28),"")</f>
        <v>0</v>
      </c>
      <c r="L361" s="31">
        <f>IFERROR(SUMIFS(TBLData3[Total Load],TBLData3[[Athlete ]],TBLData3[[#This Row],[Athlete ]],TBLData3[Date],"&lt;="&amp;TBLData3[[#This Row],[Date]]-28,TBLData3[Date],"&gt;"&amp;TBLData3[[#This Row],[Date]]-35),"")</f>
        <v>0</v>
      </c>
      <c r="M361" s="31">
        <f>IFERROR(AVERAGE(TBLData3[[#This Row],[Week -1 TL]:[Week -4 TL]]),"")</f>
        <v>415</v>
      </c>
      <c r="N361" s="93">
        <f>IFERROR(TBLData3[[#This Row],[7 Day Rolling Average]]/TBLData3[[#This Row],[28 Day Rolling Average]],"")</f>
        <v>1.276734693877551</v>
      </c>
      <c r="O361" s="94">
        <f>IFERROR(TBLData3[[#This Row],[Week 0 TL]]/TBLData3[[#This Row],[Week -1 TL]],"")</f>
        <v>1.1084337349397591</v>
      </c>
      <c r="P361" s="26">
        <f t="shared" si="23"/>
        <v>256.15224234759808</v>
      </c>
      <c r="Q361" s="27">
        <f t="shared" si="24"/>
        <v>153.92959102367146</v>
      </c>
      <c r="R361" s="94">
        <f>IFERROR(TBLData3[[#This Row],[7 Day EWMA]]/TBLData3[[#This Row],[28 Day EWMA]],"")</f>
        <v>1.6640870715248421</v>
      </c>
      <c r="S361" s="94">
        <f>AVERAGEIFS(TBLData3[Total Load],TBLData3[[Athlete ]],TBLData3[[#This Row],[Athlete ]],TBLData3[Date],"&lt;="&amp;TBLData3[[#This Row],[Date]],TBLData3[Date],"&gt;"&amp;TBLData3[[#This Row],[Date]]-7)</f>
        <v>262.85714285714283</v>
      </c>
      <c r="T361" s="94">
        <f t="array" ref="T361">IFERROR(_xlfn.STDEV.S(IF(TBLData3[[Athlete ]]=TBLData3[[#This Row],[Athlete ]],IF(TBLData3[Date]&lt;=TBLData3[[#This Row],[Date]],IF(TBLData3[Date]&gt;TBLData3[[#This Row],[Date]]-7,TBLData3[Total Load])))),"")</f>
        <v>463.52685235824566</v>
      </c>
      <c r="U361" s="95">
        <f>IFERROR(TBLData3[[#This Row],[7 Day avg Load]]/TBLData3[[#This Row],[7 Day SD]],"")</f>
        <v>0.56708072362976858</v>
      </c>
      <c r="V361" s="95">
        <f>IFERROR(TBLData3[[#This Row],[7 Day Rolling Average]]*TBLData3[[#This Row],[Monotony]],"")</f>
        <v>149.061218782682</v>
      </c>
    </row>
    <row r="362" spans="1:22" x14ac:dyDescent="0.25">
      <c r="A362" s="58" t="str">
        <f t="shared" si="21"/>
        <v>Week 3</v>
      </c>
      <c r="B362" s="63">
        <v>43026</v>
      </c>
      <c r="C362" s="63" t="str">
        <f t="shared" si="22"/>
        <v>Wed</v>
      </c>
      <c r="D362" s="73" t="s">
        <v>195</v>
      </c>
      <c r="E362" s="61">
        <f>tblTL[[#This Row],[Total]]</f>
        <v>0</v>
      </c>
      <c r="F362" s="71">
        <f>AVERAGEIFS(TBLData3[Total Load],TBLData3[[Athlete ]],TBLData3[[#This Row],[Athlete ]],TBLData3[Date],"&lt;="&amp;TBLData3[[#This Row],[Date]],TBLData3[Date],"&gt;"&amp;TBLData3[[#This Row],[Date]]-7)</f>
        <v>0</v>
      </c>
      <c r="G362" s="76">
        <f>AVERAGEIFS(TBLData3[Total Load],TBLData3[[Athlete ]],TBLData3[[#This Row],[Athlete ]],TBLData3[Date],"&lt;="&amp;TBLData3[[#This Row],[Date]],TBLData3[Date],"&gt;"&amp;TBLData3[[#This Row],[Date]]-28)</f>
        <v>0</v>
      </c>
      <c r="H362" s="30">
        <f>SUMIFS(TBLData3[Total Load],TBLData3[[Athlete ]],TBLData3[[#This Row],[Athlete ]],TBLData3[Date],"&lt;="&amp;TBLData3[[#This Row],[Date]],TBLData3[Date],"&gt;"&amp;TBLData3[[#This Row],[Date]]-7)</f>
        <v>0</v>
      </c>
      <c r="I362" s="31">
        <f>IFERROR(SUMIFS(TBLData3[Total Load],TBLData3[[Athlete ]],TBLData3[[#This Row],[Athlete ]],TBLData3[Date],"&lt;="&amp;TBLData3[[#This Row],[Date]]-7,TBLData3[Date],"&gt;"&amp;TBLData3[[#This Row],[Date]]-14),"")</f>
        <v>0</v>
      </c>
      <c r="J362" s="31">
        <f>IFERROR(SUMIFS(TBLData3[Total Load],TBLData3[[Athlete ]],TBLData3[[#This Row],[Athlete ]],TBLData3[Date],"&lt;="&amp;TBLData3[[#This Row],[Date]]-14,TBLData3[Date],"&gt;"&amp;TBLData3[[#This Row],[Date]]-21),"")</f>
        <v>0</v>
      </c>
      <c r="K362" s="31">
        <f>IFERROR(SUMIFS(TBLData3[Total Load],TBLData3[[Athlete ]],TBLData3[[#This Row],[Athlete ]],TBLData3[Date],"&lt;="&amp;TBLData3[[#This Row],[Date]]-21,TBLData3[Date],"&gt;"&amp;TBLData3[[#This Row],[Date]]-28),"")</f>
        <v>0</v>
      </c>
      <c r="L362" s="31">
        <f>IFERROR(SUMIFS(TBLData3[Total Load],TBLData3[[Athlete ]],TBLData3[[#This Row],[Athlete ]],TBLData3[Date],"&lt;="&amp;TBLData3[[#This Row],[Date]]-28,TBLData3[Date],"&gt;"&amp;TBLData3[[#This Row],[Date]]-35),"")</f>
        <v>0</v>
      </c>
      <c r="M362" s="31">
        <f>IFERROR(AVERAGE(TBLData3[[#This Row],[Week -1 TL]:[Week -4 TL]]),"")</f>
        <v>0</v>
      </c>
      <c r="N362" s="93" t="str">
        <f>IFERROR(TBLData3[[#This Row],[7 Day Rolling Average]]/TBLData3[[#This Row],[28 Day Rolling Average]],"")</f>
        <v/>
      </c>
      <c r="O362" s="94" t="str">
        <f>IFERROR(TBLData3[[#This Row],[Week 0 TL]]/TBLData3[[#This Row],[Week -1 TL]],"")</f>
        <v/>
      </c>
      <c r="P362" s="26">
        <f t="shared" si="23"/>
        <v>0</v>
      </c>
      <c r="Q362" s="27">
        <f t="shared" si="24"/>
        <v>0</v>
      </c>
      <c r="R362" s="94" t="str">
        <f>IFERROR(TBLData3[[#This Row],[7 Day EWMA]]/TBLData3[[#This Row],[28 Day EWMA]],"")</f>
        <v/>
      </c>
      <c r="S362" s="94">
        <f>AVERAGEIFS(TBLData3[Total Load],TBLData3[[Athlete ]],TBLData3[[#This Row],[Athlete ]],TBLData3[Date],"&lt;="&amp;TBLData3[[#This Row],[Date]],TBLData3[Date],"&gt;"&amp;TBLData3[[#This Row],[Date]]-7)</f>
        <v>0</v>
      </c>
      <c r="T362" s="94">
        <f t="array" ref="T362">IFERROR(_xlfn.STDEV.S(IF(TBLData3[[Athlete ]]=TBLData3[[#This Row],[Athlete ]],IF(TBLData3[Date]&lt;=TBLData3[[#This Row],[Date]],IF(TBLData3[Date]&gt;TBLData3[[#This Row],[Date]]-7,TBLData3[Total Load])))),"")</f>
        <v>0</v>
      </c>
      <c r="U362" s="95" t="str">
        <f>IFERROR(TBLData3[[#This Row],[7 Day avg Load]]/TBLData3[[#This Row],[7 Day SD]],"")</f>
        <v/>
      </c>
      <c r="V362" s="95" t="str">
        <f>IFERROR(TBLData3[[#This Row],[7 Day Rolling Average]]*TBLData3[[#This Row],[Monotony]],"")</f>
        <v/>
      </c>
    </row>
    <row r="363" spans="1:22" x14ac:dyDescent="0.25">
      <c r="A363" s="58" t="str">
        <f t="shared" si="21"/>
        <v>Week 3</v>
      </c>
      <c r="B363" s="63">
        <v>43026</v>
      </c>
      <c r="C363" s="63" t="str">
        <f t="shared" si="22"/>
        <v>Wed</v>
      </c>
      <c r="D363" s="68" t="s">
        <v>196</v>
      </c>
      <c r="E363" s="61">
        <f>tblTL[[#This Row],[Total]]</f>
        <v>0</v>
      </c>
      <c r="F363" s="71">
        <f>AVERAGEIFS(TBLData3[Total Load],TBLData3[[Athlete ]],TBLData3[[#This Row],[Athlete ]],TBLData3[Date],"&lt;="&amp;TBLData3[[#This Row],[Date]],TBLData3[Date],"&gt;"&amp;TBLData3[[#This Row],[Date]]-7)</f>
        <v>151.42857142857142</v>
      </c>
      <c r="G363" s="76">
        <f>AVERAGEIFS(TBLData3[Total Load],TBLData3[[Athlete ]],TBLData3[[#This Row],[Athlete ]],TBLData3[Date],"&lt;="&amp;TBLData3[[#This Row],[Date]],TBLData3[Date],"&gt;"&amp;TBLData3[[#This Row],[Date]]-28)</f>
        <v>183.52941176470588</v>
      </c>
      <c r="H363" s="30">
        <f>SUMIFS(TBLData3[Total Load],TBLData3[[Athlete ]],TBLData3[[#This Row],[Athlete ]],TBLData3[Date],"&lt;="&amp;TBLData3[[#This Row],[Date]],TBLData3[Date],"&gt;"&amp;TBLData3[[#This Row],[Date]]-7)</f>
        <v>1060</v>
      </c>
      <c r="I363" s="31">
        <f>IFERROR(SUMIFS(TBLData3[Total Load],TBLData3[[Athlete ]],TBLData3[[#This Row],[Athlete ]],TBLData3[Date],"&lt;="&amp;TBLData3[[#This Row],[Date]]-7,TBLData3[Date],"&gt;"&amp;TBLData3[[#This Row],[Date]]-14),"")</f>
        <v>1540</v>
      </c>
      <c r="J363" s="31">
        <f>IFERROR(SUMIFS(TBLData3[Total Load],TBLData3[[Athlete ]],TBLData3[[#This Row],[Athlete ]],TBLData3[Date],"&lt;="&amp;TBLData3[[#This Row],[Date]]-14,TBLData3[Date],"&gt;"&amp;TBLData3[[#This Row],[Date]]-21),"")</f>
        <v>520</v>
      </c>
      <c r="K363" s="31">
        <f>IFERROR(SUMIFS(TBLData3[Total Load],TBLData3[[Athlete ]],TBLData3[[#This Row],[Athlete ]],TBLData3[Date],"&lt;="&amp;TBLData3[[#This Row],[Date]]-21,TBLData3[Date],"&gt;"&amp;TBLData3[[#This Row],[Date]]-28),"")</f>
        <v>0</v>
      </c>
      <c r="L363" s="31">
        <f>IFERROR(SUMIFS(TBLData3[Total Load],TBLData3[[Athlete ]],TBLData3[[#This Row],[Athlete ]],TBLData3[Date],"&lt;="&amp;TBLData3[[#This Row],[Date]]-28,TBLData3[Date],"&gt;"&amp;TBLData3[[#This Row],[Date]]-35),"")</f>
        <v>0</v>
      </c>
      <c r="M363" s="31">
        <f>IFERROR(AVERAGE(TBLData3[[#This Row],[Week -1 TL]:[Week -4 TL]]),"")</f>
        <v>515</v>
      </c>
      <c r="N363" s="93">
        <f>IFERROR(TBLData3[[#This Row],[7 Day Rolling Average]]/TBLData3[[#This Row],[28 Day Rolling Average]],"")</f>
        <v>0.82509157509157505</v>
      </c>
      <c r="O363" s="94">
        <f>IFERROR(TBLData3[[#This Row],[Week 0 TL]]/TBLData3[[#This Row],[Week -1 TL]],"")</f>
        <v>0.68831168831168832</v>
      </c>
      <c r="P363" s="26">
        <f t="shared" si="23"/>
        <v>67.210781341418624</v>
      </c>
      <c r="Q363" s="27">
        <f t="shared" si="24"/>
        <v>107.45422737329633</v>
      </c>
      <c r="R363" s="94">
        <f>IFERROR(TBLData3[[#This Row],[7 Day EWMA]]/TBLData3[[#This Row],[28 Day EWMA]],"")</f>
        <v>0.62548289615380281</v>
      </c>
      <c r="S363" s="94">
        <f>AVERAGEIFS(TBLData3[Total Load],TBLData3[[Athlete ]],TBLData3[[#This Row],[Athlete ]],TBLData3[Date],"&lt;="&amp;TBLData3[[#This Row],[Date]],TBLData3[Date],"&gt;"&amp;TBLData3[[#This Row],[Date]]-7)</f>
        <v>151.42857142857142</v>
      </c>
      <c r="T363" s="94">
        <f t="array" ref="T363">IFERROR(_xlfn.STDEV.S(IF(TBLData3[[Athlete ]]=TBLData3[[#This Row],[Athlete ]],IF(TBLData3[Date]&lt;=TBLData3[[#This Row],[Date]],IF(TBLData3[Date]&gt;TBLData3[[#This Row],[Date]]-7,TBLData3[Total Load])))),"")</f>
        <v>400.64234138978088</v>
      </c>
      <c r="U363" s="95">
        <f>IFERROR(TBLData3[[#This Row],[7 Day avg Load]]/TBLData3[[#This Row],[7 Day SD]],"")</f>
        <v>0.3779644730092272</v>
      </c>
      <c r="V363" s="95">
        <f>IFERROR(TBLData3[[#This Row],[7 Day Rolling Average]]*TBLData3[[#This Row],[Monotony]],"")</f>
        <v>57.234620198540114</v>
      </c>
    </row>
    <row r="364" spans="1:22" x14ac:dyDescent="0.25">
      <c r="A364" s="58" t="str">
        <f t="shared" si="21"/>
        <v>Week 3</v>
      </c>
      <c r="B364" s="63">
        <v>43026</v>
      </c>
      <c r="C364" s="63" t="str">
        <f t="shared" si="22"/>
        <v>Wed</v>
      </c>
      <c r="D364" s="73" t="s">
        <v>197</v>
      </c>
      <c r="E364" s="61">
        <f>tblTL[[#This Row],[Total]]</f>
        <v>810</v>
      </c>
      <c r="F364" s="71">
        <f>AVERAGEIFS(TBLData3[Total Load],TBLData3[[Athlete ]],TBLData3[[#This Row],[Athlete ]],TBLData3[Date],"&lt;="&amp;TBLData3[[#This Row],[Date]],TBLData3[Date],"&gt;"&amp;TBLData3[[#This Row],[Date]]-7)</f>
        <v>264.28571428571428</v>
      </c>
      <c r="G364" s="76">
        <f>AVERAGEIFS(TBLData3[Total Load],TBLData3[[Athlete ]],TBLData3[[#This Row],[Athlete ]],TBLData3[Date],"&lt;="&amp;TBLData3[[#This Row],[Date]],TBLData3[Date],"&gt;"&amp;TBLData3[[#This Row],[Date]]-28)</f>
        <v>278.8235294117647</v>
      </c>
      <c r="H364" s="30">
        <f>SUMIFS(TBLData3[Total Load],TBLData3[[Athlete ]],TBLData3[[#This Row],[Athlete ]],TBLData3[Date],"&lt;="&amp;TBLData3[[#This Row],[Date]],TBLData3[Date],"&gt;"&amp;TBLData3[[#This Row],[Date]]-7)</f>
        <v>1850</v>
      </c>
      <c r="I364" s="31">
        <f>IFERROR(SUMIFS(TBLData3[Total Load],TBLData3[[Athlete ]],TBLData3[[#This Row],[Athlete ]],TBLData3[Date],"&lt;="&amp;TBLData3[[#This Row],[Date]]-7,TBLData3[Date],"&gt;"&amp;TBLData3[[#This Row],[Date]]-14),"")</f>
        <v>2435</v>
      </c>
      <c r="J364" s="31">
        <f>IFERROR(SUMIFS(TBLData3[Total Load],TBLData3[[Athlete ]],TBLData3[[#This Row],[Athlete ]],TBLData3[Date],"&lt;="&amp;TBLData3[[#This Row],[Date]]-14,TBLData3[Date],"&gt;"&amp;TBLData3[[#This Row],[Date]]-21),"")</f>
        <v>455</v>
      </c>
      <c r="K364" s="31">
        <f>IFERROR(SUMIFS(TBLData3[Total Load],TBLData3[[Athlete ]],TBLData3[[#This Row],[Athlete ]],TBLData3[Date],"&lt;="&amp;TBLData3[[#This Row],[Date]]-21,TBLData3[Date],"&gt;"&amp;TBLData3[[#This Row],[Date]]-28),"")</f>
        <v>0</v>
      </c>
      <c r="L364" s="31">
        <f>IFERROR(SUMIFS(TBLData3[Total Load],TBLData3[[Athlete ]],TBLData3[[#This Row],[Athlete ]],TBLData3[Date],"&lt;="&amp;TBLData3[[#This Row],[Date]]-28,TBLData3[Date],"&gt;"&amp;TBLData3[[#This Row],[Date]]-35),"")</f>
        <v>0</v>
      </c>
      <c r="M364" s="31">
        <f>IFERROR(AVERAGE(TBLData3[[#This Row],[Week -1 TL]:[Week -4 TL]]),"")</f>
        <v>722.5</v>
      </c>
      <c r="N364" s="93">
        <f>IFERROR(TBLData3[[#This Row],[7 Day Rolling Average]]/TBLData3[[#This Row],[28 Day Rolling Average]],"")</f>
        <v>0.94786015672091617</v>
      </c>
      <c r="O364" s="94">
        <f>IFERROR(TBLData3[[#This Row],[Week 0 TL]]/TBLData3[[#This Row],[Week -1 TL]],"")</f>
        <v>0.75975359342915816</v>
      </c>
      <c r="P364" s="26">
        <f t="shared" si="23"/>
        <v>297.01712698792107</v>
      </c>
      <c r="Q364" s="27">
        <f t="shared" si="24"/>
        <v>197.91224713343064</v>
      </c>
      <c r="R364" s="94">
        <f>IFERROR(TBLData3[[#This Row],[7 Day EWMA]]/TBLData3[[#This Row],[28 Day EWMA]],"")</f>
        <v>1.5007516275012269</v>
      </c>
      <c r="S364" s="94">
        <f>AVERAGEIFS(TBLData3[Total Load],TBLData3[[Athlete ]],TBLData3[[#This Row],[Athlete ]],TBLData3[Date],"&lt;="&amp;TBLData3[[#This Row],[Date]],TBLData3[Date],"&gt;"&amp;TBLData3[[#This Row],[Date]]-7)</f>
        <v>264.28571428571428</v>
      </c>
      <c r="T364" s="94">
        <f t="array" ref="T364">IFERROR(_xlfn.STDEV.S(IF(TBLData3[[Athlete ]]=TBLData3[[#This Row],[Athlete ]],IF(TBLData3[Date]&lt;=TBLData3[[#This Row],[Date]],IF(TBLData3[Date]&gt;TBLData3[[#This Row],[Date]]-7,TBLData3[Total Load])))),"")</f>
        <v>456.21110401717698</v>
      </c>
      <c r="U364" s="95">
        <f>IFERROR(TBLData3[[#This Row],[7 Day avg Load]]/TBLData3[[#This Row],[7 Day SD]],"")</f>
        <v>0.57930574674430446</v>
      </c>
      <c r="V364" s="95">
        <f>IFERROR(TBLData3[[#This Row],[7 Day Rolling Average]]*TBLData3[[#This Row],[Monotony]],"")</f>
        <v>153.10223306813759</v>
      </c>
    </row>
    <row r="365" spans="1:22" x14ac:dyDescent="0.25">
      <c r="A365" s="58" t="str">
        <f t="shared" si="21"/>
        <v>Week 3</v>
      </c>
      <c r="B365" s="63">
        <v>43026</v>
      </c>
      <c r="C365" s="63" t="str">
        <f t="shared" si="22"/>
        <v>Wed</v>
      </c>
      <c r="D365" s="73" t="s">
        <v>198</v>
      </c>
      <c r="E365" s="61">
        <f>tblTL[[#This Row],[Total]]</f>
        <v>630</v>
      </c>
      <c r="F365" s="71">
        <f>AVERAGEIFS(TBLData3[Total Load],TBLData3[[Athlete ]],TBLData3[[#This Row],[Athlete ]],TBLData3[Date],"&lt;="&amp;TBLData3[[#This Row],[Date]],TBLData3[Date],"&gt;"&amp;TBLData3[[#This Row],[Date]]-7)</f>
        <v>90</v>
      </c>
      <c r="G365" s="76">
        <f>AVERAGEIFS(TBLData3[Total Load],TBLData3[[Athlete ]],TBLData3[[#This Row],[Athlete ]],TBLData3[Date],"&lt;="&amp;TBLData3[[#This Row],[Date]],TBLData3[Date],"&gt;"&amp;TBLData3[[#This Row],[Date]]-28)</f>
        <v>141.1764705882353</v>
      </c>
      <c r="H365" s="30">
        <f>SUMIFS(TBLData3[Total Load],TBLData3[[Athlete ]],TBLData3[[#This Row],[Athlete ]],TBLData3[Date],"&lt;="&amp;TBLData3[[#This Row],[Date]],TBLData3[Date],"&gt;"&amp;TBLData3[[#This Row],[Date]]-7)</f>
        <v>630</v>
      </c>
      <c r="I365" s="31">
        <f>IFERROR(SUMIFS(TBLData3[Total Load],TBLData3[[Athlete ]],TBLData3[[#This Row],[Athlete ]],TBLData3[Date],"&lt;="&amp;TBLData3[[#This Row],[Date]]-7,TBLData3[Date],"&gt;"&amp;TBLData3[[#This Row],[Date]]-14),"")</f>
        <v>1380</v>
      </c>
      <c r="J365" s="31">
        <f>IFERROR(SUMIFS(TBLData3[Total Load],TBLData3[[Athlete ]],TBLData3[[#This Row],[Athlete ]],TBLData3[Date],"&lt;="&amp;TBLData3[[#This Row],[Date]]-14,TBLData3[Date],"&gt;"&amp;TBLData3[[#This Row],[Date]]-21),"")</f>
        <v>390</v>
      </c>
      <c r="K365" s="31">
        <f>IFERROR(SUMIFS(TBLData3[Total Load],TBLData3[[Athlete ]],TBLData3[[#This Row],[Athlete ]],TBLData3[Date],"&lt;="&amp;TBLData3[[#This Row],[Date]]-21,TBLData3[Date],"&gt;"&amp;TBLData3[[#This Row],[Date]]-28),"")</f>
        <v>0</v>
      </c>
      <c r="L365" s="31">
        <f>IFERROR(SUMIFS(TBLData3[Total Load],TBLData3[[Athlete ]],TBLData3[[#This Row],[Athlete ]],TBLData3[Date],"&lt;="&amp;TBLData3[[#This Row],[Date]]-28,TBLData3[Date],"&gt;"&amp;TBLData3[[#This Row],[Date]]-35),"")</f>
        <v>0</v>
      </c>
      <c r="M365" s="31">
        <f>IFERROR(AVERAGE(TBLData3[[#This Row],[Week -1 TL]:[Week -4 TL]]),"")</f>
        <v>442.5</v>
      </c>
      <c r="N365" s="93">
        <f>IFERROR(TBLData3[[#This Row],[7 Day Rolling Average]]/TBLData3[[#This Row],[28 Day Rolling Average]],"")</f>
        <v>0.63749999999999996</v>
      </c>
      <c r="O365" s="94">
        <f>IFERROR(TBLData3[[#This Row],[Week 0 TL]]/TBLData3[[#This Row],[Week -1 TL]],"")</f>
        <v>0.45652173913043476</v>
      </c>
      <c r="P365" s="26">
        <f t="shared" si="23"/>
        <v>190.33019553171471</v>
      </c>
      <c r="Q365" s="27">
        <f t="shared" si="24"/>
        <v>103.20658312540019</v>
      </c>
      <c r="R365" s="94">
        <f>IFERROR(TBLData3[[#This Row],[7 Day EWMA]]/TBLData3[[#This Row],[28 Day EWMA]],"")</f>
        <v>1.8441672010442958</v>
      </c>
      <c r="S365" s="94">
        <f>AVERAGEIFS(TBLData3[Total Load],TBLData3[[Athlete ]],TBLData3[[#This Row],[Athlete ]],TBLData3[Date],"&lt;="&amp;TBLData3[[#This Row],[Date]],TBLData3[Date],"&gt;"&amp;TBLData3[[#This Row],[Date]]-7)</f>
        <v>90</v>
      </c>
      <c r="T365" s="94">
        <f t="array" ref="T365">IFERROR(_xlfn.STDEV.S(IF(TBLData3[[Athlete ]]=TBLData3[[#This Row],[Athlete ]],IF(TBLData3[Date]&lt;=TBLData3[[#This Row],[Date]],IF(TBLData3[Date]&gt;TBLData3[[#This Row],[Date]]-7,TBLData3[Total Load])))),"")</f>
        <v>238.11761799581316</v>
      </c>
      <c r="U365" s="95">
        <f>IFERROR(TBLData3[[#This Row],[7 Day avg Load]]/TBLData3[[#This Row],[7 Day SD]],"")</f>
        <v>0.3779644730092272</v>
      </c>
      <c r="V365" s="95">
        <f>IFERROR(TBLData3[[#This Row],[7 Day Rolling Average]]*TBLData3[[#This Row],[Monotony]],"")</f>
        <v>34.01680257083045</v>
      </c>
    </row>
    <row r="366" spans="1:22" x14ac:dyDescent="0.25">
      <c r="A366" s="58" t="str">
        <f t="shared" si="21"/>
        <v>Week 3</v>
      </c>
      <c r="B366" s="63">
        <v>43026</v>
      </c>
      <c r="C366" s="63" t="str">
        <f t="shared" si="22"/>
        <v>Wed</v>
      </c>
      <c r="D366" s="73" t="s">
        <v>199</v>
      </c>
      <c r="E366" s="61">
        <f>tblTL[[#This Row],[Total]]</f>
        <v>1170</v>
      </c>
      <c r="F366" s="71">
        <f>AVERAGEIFS(TBLData3[Total Load],TBLData3[[Athlete ]],TBLData3[[#This Row],[Athlete ]],TBLData3[Date],"&lt;="&amp;TBLData3[[#This Row],[Date]],TBLData3[Date],"&gt;"&amp;TBLData3[[#This Row],[Date]]-7)</f>
        <v>252.85714285714286</v>
      </c>
      <c r="G366" s="76">
        <f>AVERAGEIFS(TBLData3[Total Load],TBLData3[[Athlete ]],TBLData3[[#This Row],[Athlete ]],TBLData3[Date],"&lt;="&amp;TBLData3[[#This Row],[Date]],TBLData3[Date],"&gt;"&amp;TBLData3[[#This Row],[Date]]-28)</f>
        <v>220</v>
      </c>
      <c r="H366" s="30">
        <f>SUMIFS(TBLData3[Total Load],TBLData3[[Athlete ]],TBLData3[[#This Row],[Athlete ]],TBLData3[Date],"&lt;="&amp;TBLData3[[#This Row],[Date]],TBLData3[Date],"&gt;"&amp;TBLData3[[#This Row],[Date]]-7)</f>
        <v>1770</v>
      </c>
      <c r="I366" s="31">
        <f>IFERROR(SUMIFS(TBLData3[Total Load],TBLData3[[Athlete ]],TBLData3[[#This Row],[Athlete ]],TBLData3[Date],"&lt;="&amp;TBLData3[[#This Row],[Date]]-7,TBLData3[Date],"&gt;"&amp;TBLData3[[#This Row],[Date]]-14),"")</f>
        <v>1515</v>
      </c>
      <c r="J366" s="31">
        <f>IFERROR(SUMIFS(TBLData3[Total Load],TBLData3[[Athlete ]],TBLData3[[#This Row],[Athlete ]],TBLData3[Date],"&lt;="&amp;TBLData3[[#This Row],[Date]]-14,TBLData3[Date],"&gt;"&amp;TBLData3[[#This Row],[Date]]-21),"")</f>
        <v>455</v>
      </c>
      <c r="K366" s="31">
        <f>IFERROR(SUMIFS(TBLData3[Total Load],TBLData3[[Athlete ]],TBLData3[[#This Row],[Athlete ]],TBLData3[Date],"&lt;="&amp;TBLData3[[#This Row],[Date]]-21,TBLData3[Date],"&gt;"&amp;TBLData3[[#This Row],[Date]]-28),"")</f>
        <v>0</v>
      </c>
      <c r="L366" s="31">
        <f>IFERROR(SUMIFS(TBLData3[Total Load],TBLData3[[Athlete ]],TBLData3[[#This Row],[Athlete ]],TBLData3[Date],"&lt;="&amp;TBLData3[[#This Row],[Date]]-28,TBLData3[Date],"&gt;"&amp;TBLData3[[#This Row],[Date]]-35),"")</f>
        <v>0</v>
      </c>
      <c r="M366" s="31">
        <f>IFERROR(AVERAGE(TBLData3[[#This Row],[Week -1 TL]:[Week -4 TL]]),"")</f>
        <v>492.5</v>
      </c>
      <c r="N366" s="93">
        <f>IFERROR(TBLData3[[#This Row],[7 Day Rolling Average]]/TBLData3[[#This Row],[28 Day Rolling Average]],"")</f>
        <v>1.1493506493506493</v>
      </c>
      <c r="O366" s="94">
        <f>IFERROR(TBLData3[[#This Row],[Week 0 TL]]/TBLData3[[#This Row],[Week -1 TL]],"")</f>
        <v>1.1683168316831682</v>
      </c>
      <c r="P366" s="26">
        <f t="shared" si="23"/>
        <v>415.74792266939767</v>
      </c>
      <c r="Q366" s="27">
        <f t="shared" si="24"/>
        <v>186.26436759455791</v>
      </c>
      <c r="R366" s="94">
        <f>IFERROR(TBLData3[[#This Row],[7 Day EWMA]]/TBLData3[[#This Row],[28 Day EWMA]],"")</f>
        <v>2.2320314295129013</v>
      </c>
      <c r="S366" s="94">
        <f>AVERAGEIFS(TBLData3[Total Load],TBLData3[[Athlete ]],TBLData3[[#This Row],[Athlete ]],TBLData3[Date],"&lt;="&amp;TBLData3[[#This Row],[Date]],TBLData3[Date],"&gt;"&amp;TBLData3[[#This Row],[Date]]-7)</f>
        <v>252.85714285714286</v>
      </c>
      <c r="T366" s="94">
        <f t="array" ref="T366">IFERROR(_xlfn.STDEV.S(IF(TBLData3[[Athlete ]]=TBLData3[[#This Row],[Athlete ]],IF(TBLData3[Date]&lt;=TBLData3[[#This Row],[Date]],IF(TBLData3[Date]&gt;TBLData3[[#This Row],[Date]]-7,TBLData3[Total Load])))),"")</f>
        <v>429.8338549453066</v>
      </c>
      <c r="U366" s="95">
        <f>IFERROR(TBLData3[[#This Row],[7 Day avg Load]]/TBLData3[[#This Row],[7 Day SD]],"")</f>
        <v>0.58826716404020152</v>
      </c>
      <c r="V366" s="95">
        <f>IFERROR(TBLData3[[#This Row],[7 Day Rolling Average]]*TBLData3[[#This Row],[Monotony]],"")</f>
        <v>148.74755433587953</v>
      </c>
    </row>
    <row r="367" spans="1:22" x14ac:dyDescent="0.25">
      <c r="A367" s="58" t="str">
        <f t="shared" si="21"/>
        <v>Week 3</v>
      </c>
      <c r="B367" s="63">
        <v>43026</v>
      </c>
      <c r="C367" s="63" t="str">
        <f t="shared" si="22"/>
        <v>Wed</v>
      </c>
      <c r="D367" s="68" t="s">
        <v>200</v>
      </c>
      <c r="E367" s="61">
        <f>tblTL[[#This Row],[Total]]</f>
        <v>630</v>
      </c>
      <c r="F367" s="71">
        <f>AVERAGEIFS(TBLData3[Total Load],TBLData3[[Athlete ]],TBLData3[[#This Row],[Athlete ]],TBLData3[Date],"&lt;="&amp;TBLData3[[#This Row],[Date]],TBLData3[Date],"&gt;"&amp;TBLData3[[#This Row],[Date]]-7)</f>
        <v>122.14285714285714</v>
      </c>
      <c r="G367" s="76">
        <f>AVERAGEIFS(TBLData3[Total Load],TBLData3[[Athlete ]],TBLData3[[#This Row],[Athlete ]],TBLData3[Date],"&lt;="&amp;TBLData3[[#This Row],[Date]],TBLData3[Date],"&gt;"&amp;TBLData3[[#This Row],[Date]]-28)</f>
        <v>94.411764705882348</v>
      </c>
      <c r="H367" s="30">
        <f>SUMIFS(TBLData3[Total Load],TBLData3[[Athlete ]],TBLData3[[#This Row],[Athlete ]],TBLData3[Date],"&lt;="&amp;TBLData3[[#This Row],[Date]],TBLData3[Date],"&gt;"&amp;TBLData3[[#This Row],[Date]]-7)</f>
        <v>855</v>
      </c>
      <c r="I367" s="31">
        <f>IFERROR(SUMIFS(TBLData3[Total Load],TBLData3[[Athlete ]],TBLData3[[#This Row],[Athlete ]],TBLData3[Date],"&lt;="&amp;TBLData3[[#This Row],[Date]]-7,TBLData3[Date],"&gt;"&amp;TBLData3[[#This Row],[Date]]-14),"")</f>
        <v>750</v>
      </c>
      <c r="J367" s="31">
        <f>IFERROR(SUMIFS(TBLData3[Total Load],TBLData3[[Athlete ]],TBLData3[[#This Row],[Athlete ]],TBLData3[Date],"&lt;="&amp;TBLData3[[#This Row],[Date]]-14,TBLData3[Date],"&gt;"&amp;TBLData3[[#This Row],[Date]]-21),"")</f>
        <v>0</v>
      </c>
      <c r="K367" s="31">
        <f>IFERROR(SUMIFS(TBLData3[Total Load],TBLData3[[Athlete ]],TBLData3[[#This Row],[Athlete ]],TBLData3[Date],"&lt;="&amp;TBLData3[[#This Row],[Date]]-21,TBLData3[Date],"&gt;"&amp;TBLData3[[#This Row],[Date]]-28),"")</f>
        <v>0</v>
      </c>
      <c r="L367" s="31">
        <f>IFERROR(SUMIFS(TBLData3[Total Load],TBLData3[[Athlete ]],TBLData3[[#This Row],[Athlete ]],TBLData3[Date],"&lt;="&amp;TBLData3[[#This Row],[Date]]-28,TBLData3[Date],"&gt;"&amp;TBLData3[[#This Row],[Date]]-35),"")</f>
        <v>0</v>
      </c>
      <c r="M367" s="31">
        <f>IFERROR(AVERAGE(TBLData3[[#This Row],[Week -1 TL]:[Week -4 TL]]),"")</f>
        <v>187.5</v>
      </c>
      <c r="N367" s="93">
        <f>IFERROR(TBLData3[[#This Row],[7 Day Rolling Average]]/TBLData3[[#This Row],[28 Day Rolling Average]],"")</f>
        <v>1.2937249666221629</v>
      </c>
      <c r="O367" s="94">
        <f>IFERROR(TBLData3[[#This Row],[Week 0 TL]]/TBLData3[[#This Row],[Week -1 TL]],"")</f>
        <v>1.1399999999999999</v>
      </c>
      <c r="P367" s="26">
        <f t="shared" si="23"/>
        <v>192.53952026367187</v>
      </c>
      <c r="Q367" s="27">
        <f t="shared" si="24"/>
        <v>84.920571611578765</v>
      </c>
      <c r="R367" s="94">
        <f>IFERROR(TBLData3[[#This Row],[7 Day EWMA]]/TBLData3[[#This Row],[28 Day EWMA]],"")</f>
        <v>2.2672894989960177</v>
      </c>
      <c r="S367" s="94">
        <f>AVERAGEIFS(TBLData3[Total Load],TBLData3[[Athlete ]],TBLData3[[#This Row],[Athlete ]],TBLData3[Date],"&lt;="&amp;TBLData3[[#This Row],[Date]],TBLData3[Date],"&gt;"&amp;TBLData3[[#This Row],[Date]]-7)</f>
        <v>122.14285714285714</v>
      </c>
      <c r="T367" s="94">
        <f t="array" ref="T367">IFERROR(_xlfn.STDEV.S(IF(TBLData3[[Athlete ]]=TBLData3[[#This Row],[Athlete ]],IF(TBLData3[Date]&lt;=TBLData3[[#This Row],[Date]],IF(TBLData3[Date]&gt;TBLData3[[#This Row],[Date]]-7,TBLData3[Total Load])))),"")</f>
        <v>239.12787971531648</v>
      </c>
      <c r="U367" s="95">
        <f>IFERROR(TBLData3[[#This Row],[7 Day avg Load]]/TBLData3[[#This Row],[7 Day SD]],"")</f>
        <v>0.51078467842507158</v>
      </c>
      <c r="V367" s="95">
        <f>IFERROR(TBLData3[[#This Row],[7 Day Rolling Average]]*TBLData3[[#This Row],[Monotony]],"")</f>
        <v>62.388700007633744</v>
      </c>
    </row>
    <row r="368" spans="1:22" x14ac:dyDescent="0.25">
      <c r="A368" s="58" t="str">
        <f t="shared" si="21"/>
        <v>Week 3</v>
      </c>
      <c r="B368" s="63">
        <v>43026</v>
      </c>
      <c r="C368" s="63" t="str">
        <f t="shared" si="22"/>
        <v>Wed</v>
      </c>
      <c r="D368" s="73" t="s">
        <v>201</v>
      </c>
      <c r="E368" s="61">
        <f>tblTL[[#This Row],[Total]]</f>
        <v>720</v>
      </c>
      <c r="F368" s="71">
        <f>AVERAGEIFS(TBLData3[Total Load],TBLData3[[Athlete ]],TBLData3[[#This Row],[Athlete ]],TBLData3[Date],"&lt;="&amp;TBLData3[[#This Row],[Date]],TBLData3[Date],"&gt;"&amp;TBLData3[[#This Row],[Date]]-7)</f>
        <v>262.85714285714283</v>
      </c>
      <c r="G368" s="76">
        <f>AVERAGEIFS(TBLData3[Total Load],TBLData3[[Athlete ]],TBLData3[[#This Row],[Athlete ]],TBLData3[Date],"&lt;="&amp;TBLData3[[#This Row],[Date]],TBLData3[Date],"&gt;"&amp;TBLData3[[#This Row],[Date]]-28)</f>
        <v>271.47058823529414</v>
      </c>
      <c r="H368" s="30">
        <f>SUMIFS(TBLData3[Total Load],TBLData3[[Athlete ]],TBLData3[[#This Row],[Athlete ]],TBLData3[Date],"&lt;="&amp;TBLData3[[#This Row],[Date]],TBLData3[Date],"&gt;"&amp;TBLData3[[#This Row],[Date]]-7)</f>
        <v>1840</v>
      </c>
      <c r="I368" s="31">
        <f>IFERROR(SUMIFS(TBLData3[Total Load],TBLData3[[Athlete ]],TBLData3[[#This Row],[Athlete ]],TBLData3[Date],"&lt;="&amp;TBLData3[[#This Row],[Date]]-7,TBLData3[Date],"&gt;"&amp;TBLData3[[#This Row],[Date]]-14),"")</f>
        <v>2320</v>
      </c>
      <c r="J368" s="31">
        <f>IFERROR(SUMIFS(TBLData3[Total Load],TBLData3[[Athlete ]],TBLData3[[#This Row],[Athlete ]],TBLData3[Date],"&lt;="&amp;TBLData3[[#This Row],[Date]]-14,TBLData3[Date],"&gt;"&amp;TBLData3[[#This Row],[Date]]-21),"")</f>
        <v>455</v>
      </c>
      <c r="K368" s="31">
        <f>IFERROR(SUMIFS(TBLData3[Total Load],TBLData3[[Athlete ]],TBLData3[[#This Row],[Athlete ]],TBLData3[Date],"&lt;="&amp;TBLData3[[#This Row],[Date]]-21,TBLData3[Date],"&gt;"&amp;TBLData3[[#This Row],[Date]]-28),"")</f>
        <v>0</v>
      </c>
      <c r="L368" s="31">
        <f>IFERROR(SUMIFS(TBLData3[Total Load],TBLData3[[Athlete ]],TBLData3[[#This Row],[Athlete ]],TBLData3[Date],"&lt;="&amp;TBLData3[[#This Row],[Date]]-28,TBLData3[Date],"&gt;"&amp;TBLData3[[#This Row],[Date]]-35),"")</f>
        <v>0</v>
      </c>
      <c r="M368" s="31">
        <f>IFERROR(AVERAGE(TBLData3[[#This Row],[Week -1 TL]:[Week -4 TL]]),"")</f>
        <v>693.75</v>
      </c>
      <c r="N368" s="93">
        <f>IFERROR(TBLData3[[#This Row],[7 Day Rolling Average]]/TBLData3[[#This Row],[28 Day Rolling Average]],"")</f>
        <v>0.96827116545426384</v>
      </c>
      <c r="O368" s="94">
        <f>IFERROR(TBLData3[[#This Row],[Week 0 TL]]/TBLData3[[#This Row],[Week -1 TL]],"")</f>
        <v>0.7931034482758621</v>
      </c>
      <c r="P368" s="26">
        <f t="shared" si="23"/>
        <v>273.04563225363381</v>
      </c>
      <c r="Q368" s="27">
        <f t="shared" si="24"/>
        <v>189.66898739492532</v>
      </c>
      <c r="R368" s="94">
        <f>IFERROR(TBLData3[[#This Row],[7 Day EWMA]]/TBLData3[[#This Row],[28 Day EWMA]],"")</f>
        <v>1.4395902883432554</v>
      </c>
      <c r="S368" s="94">
        <f>AVERAGEIFS(TBLData3[Total Load],TBLData3[[Athlete ]],TBLData3[[#This Row],[Athlete ]],TBLData3[Date],"&lt;="&amp;TBLData3[[#This Row],[Date]],TBLData3[Date],"&gt;"&amp;TBLData3[[#This Row],[Date]]-7)</f>
        <v>262.85714285714283</v>
      </c>
      <c r="T368" s="94">
        <f t="array" ref="T368">IFERROR(_xlfn.STDEV.S(IF(TBLData3[[Athlete ]]=TBLData3[[#This Row],[Athlete ]],IF(TBLData3[Date]&lt;=TBLData3[[#This Row],[Date]],IF(TBLData3[Date]&gt;TBLData3[[#This Row],[Date]]-7,TBLData3[Total Load])))),"")</f>
        <v>463.52685235824566</v>
      </c>
      <c r="U368" s="95">
        <f>IFERROR(TBLData3[[#This Row],[7 Day avg Load]]/TBLData3[[#This Row],[7 Day SD]],"")</f>
        <v>0.56708072362976858</v>
      </c>
      <c r="V368" s="95">
        <f>IFERROR(TBLData3[[#This Row],[7 Day Rolling Average]]*TBLData3[[#This Row],[Monotony]],"")</f>
        <v>149.061218782682</v>
      </c>
    </row>
    <row r="369" spans="1:22" x14ac:dyDescent="0.25">
      <c r="A369" s="58" t="str">
        <f t="shared" si="21"/>
        <v>Week 3</v>
      </c>
      <c r="B369" s="63">
        <v>43026</v>
      </c>
      <c r="C369" s="63" t="str">
        <f t="shared" si="22"/>
        <v>Wed</v>
      </c>
      <c r="D369" s="73" t="s">
        <v>202</v>
      </c>
      <c r="E369" s="61">
        <f>tblTL[[#This Row],[Total]]</f>
        <v>720</v>
      </c>
      <c r="F369" s="71">
        <f>AVERAGEIFS(TBLData3[Total Load],TBLData3[[Athlete ]],TBLData3[[#This Row],[Athlete ]],TBLData3[Date],"&lt;="&amp;TBLData3[[#This Row],[Date]],TBLData3[Date],"&gt;"&amp;TBLData3[[#This Row],[Date]]-7)</f>
        <v>205.71428571428572</v>
      </c>
      <c r="G369" s="76">
        <f>AVERAGEIFS(TBLData3[Total Load],TBLData3[[Athlete ]],TBLData3[[#This Row],[Athlete ]],TBLData3[Date],"&lt;="&amp;TBLData3[[#This Row],[Date]],TBLData3[Date],"&gt;"&amp;TBLData3[[#This Row],[Date]]-28)</f>
        <v>84.705882352941174</v>
      </c>
      <c r="H369" s="30">
        <f>SUMIFS(TBLData3[Total Load],TBLData3[[Athlete ]],TBLData3[[#This Row],[Athlete ]],TBLData3[Date],"&lt;="&amp;TBLData3[[#This Row],[Date]],TBLData3[Date],"&gt;"&amp;TBLData3[[#This Row],[Date]]-7)</f>
        <v>1440</v>
      </c>
      <c r="I369" s="31">
        <f>IFERROR(SUMIFS(TBLData3[Total Load],TBLData3[[Athlete ]],TBLData3[[#This Row],[Athlete ]],TBLData3[Date],"&lt;="&amp;TBLData3[[#This Row],[Date]]-7,TBLData3[Date],"&gt;"&amp;TBLData3[[#This Row],[Date]]-14),"")</f>
        <v>0</v>
      </c>
      <c r="J369" s="31">
        <f>IFERROR(SUMIFS(TBLData3[Total Load],TBLData3[[Athlete ]],TBLData3[[#This Row],[Athlete ]],TBLData3[Date],"&lt;="&amp;TBLData3[[#This Row],[Date]]-14,TBLData3[Date],"&gt;"&amp;TBLData3[[#This Row],[Date]]-21),"")</f>
        <v>0</v>
      </c>
      <c r="K369" s="31">
        <f>IFERROR(SUMIFS(TBLData3[Total Load],TBLData3[[Athlete ]],TBLData3[[#This Row],[Athlete ]],TBLData3[Date],"&lt;="&amp;TBLData3[[#This Row],[Date]]-21,TBLData3[Date],"&gt;"&amp;TBLData3[[#This Row],[Date]]-28),"")</f>
        <v>0</v>
      </c>
      <c r="L369" s="31">
        <f>IFERROR(SUMIFS(TBLData3[Total Load],TBLData3[[Athlete ]],TBLData3[[#This Row],[Athlete ]],TBLData3[Date],"&lt;="&amp;TBLData3[[#This Row],[Date]]-28,TBLData3[Date],"&gt;"&amp;TBLData3[[#This Row],[Date]]-35),"")</f>
        <v>0</v>
      </c>
      <c r="M369" s="31">
        <f>IFERROR(AVERAGE(TBLData3[[#This Row],[Week -1 TL]:[Week -4 TL]]),"")</f>
        <v>0</v>
      </c>
      <c r="N369" s="93">
        <f>IFERROR(TBLData3[[#This Row],[7 Day Rolling Average]]/TBLData3[[#This Row],[28 Day Rolling Average]],"")</f>
        <v>2.4285714285714288</v>
      </c>
      <c r="O369" s="94" t="str">
        <f>IFERROR(TBLData3[[#This Row],[Week 0 TL]]/TBLData3[[#This Row],[Week -1 TL]],"")</f>
        <v/>
      </c>
      <c r="P369" s="26">
        <f t="shared" si="23"/>
        <v>280.6787109375</v>
      </c>
      <c r="Q369" s="27">
        <f t="shared" si="24"/>
        <v>91.256097773796512</v>
      </c>
      <c r="R369" s="94">
        <f>IFERROR(TBLData3[[#This Row],[7 Day EWMA]]/TBLData3[[#This Row],[28 Day EWMA]],"")</f>
        <v>3.0757255436588999</v>
      </c>
      <c r="S369" s="94">
        <f>AVERAGEIFS(TBLData3[Total Load],TBLData3[[Athlete ]],TBLData3[[#This Row],[Athlete ]],TBLData3[Date],"&lt;="&amp;TBLData3[[#This Row],[Date]],TBLData3[Date],"&gt;"&amp;TBLData3[[#This Row],[Date]]-7)</f>
        <v>205.71428571428572</v>
      </c>
      <c r="T369" s="94">
        <f t="array" ref="T369">IFERROR(_xlfn.STDEV.S(IF(TBLData3[[Athlete ]]=TBLData3[[#This Row],[Athlete ]],IF(TBLData3[Date]&lt;=TBLData3[[#This Row],[Date]],IF(TBLData3[Date]&gt;TBLData3[[#This Row],[Date]]-7,TBLData3[Total Load])))),"")</f>
        <v>291.59659022109884</v>
      </c>
      <c r="U369" s="95">
        <f>IFERROR(TBLData3[[#This Row],[7 Day avg Load]]/TBLData3[[#This Row],[7 Day SD]],"")</f>
        <v>0.70547562150265841</v>
      </c>
      <c r="V369" s="95">
        <f>IFERROR(TBLData3[[#This Row],[7 Day Rolling Average]]*TBLData3[[#This Row],[Monotony]],"")</f>
        <v>145.12641356626116</v>
      </c>
    </row>
    <row r="370" spans="1:22" x14ac:dyDescent="0.25">
      <c r="A370" s="58" t="str">
        <f t="shared" si="21"/>
        <v>Week 3</v>
      </c>
      <c r="B370" s="63">
        <v>43026</v>
      </c>
      <c r="C370" s="63" t="str">
        <f t="shared" si="22"/>
        <v>Wed</v>
      </c>
      <c r="D370" s="68" t="s">
        <v>203</v>
      </c>
      <c r="E370" s="61">
        <f>tblTL[[#This Row],[Total]]</f>
        <v>0</v>
      </c>
      <c r="F370" s="71">
        <f>AVERAGEIFS(TBLData3[Total Load],TBLData3[[Athlete ]],TBLData3[[#This Row],[Athlete ]],TBLData3[Date],"&lt;="&amp;TBLData3[[#This Row],[Date]],TBLData3[Date],"&gt;"&amp;TBLData3[[#This Row],[Date]]-7)</f>
        <v>137.14285714285714</v>
      </c>
      <c r="G370" s="76">
        <f>AVERAGEIFS(TBLData3[Total Load],TBLData3[[Athlete ]],TBLData3[[#This Row],[Athlete ]],TBLData3[Date],"&lt;="&amp;TBLData3[[#This Row],[Date]],TBLData3[Date],"&gt;"&amp;TBLData3[[#This Row],[Date]]-28)</f>
        <v>173.8235294117647</v>
      </c>
      <c r="H370" s="30">
        <f>SUMIFS(TBLData3[Total Load],TBLData3[[Athlete ]],TBLData3[[#This Row],[Athlete ]],TBLData3[Date],"&lt;="&amp;TBLData3[[#This Row],[Date]],TBLData3[Date],"&gt;"&amp;TBLData3[[#This Row],[Date]]-7)</f>
        <v>960</v>
      </c>
      <c r="I370" s="31">
        <f>IFERROR(SUMIFS(TBLData3[Total Load],TBLData3[[Athlete ]],TBLData3[[#This Row],[Athlete ]],TBLData3[Date],"&lt;="&amp;TBLData3[[#This Row],[Date]]-7,TBLData3[Date],"&gt;"&amp;TBLData3[[#This Row],[Date]]-14),"")</f>
        <v>1475</v>
      </c>
      <c r="J370" s="31">
        <f>IFERROR(SUMIFS(TBLData3[Total Load],TBLData3[[Athlete ]],TBLData3[[#This Row],[Athlete ]],TBLData3[Date],"&lt;="&amp;TBLData3[[#This Row],[Date]]-14,TBLData3[Date],"&gt;"&amp;TBLData3[[#This Row],[Date]]-21),"")</f>
        <v>520</v>
      </c>
      <c r="K370" s="31">
        <f>IFERROR(SUMIFS(TBLData3[Total Load],TBLData3[[Athlete ]],TBLData3[[#This Row],[Athlete ]],TBLData3[Date],"&lt;="&amp;TBLData3[[#This Row],[Date]]-21,TBLData3[Date],"&gt;"&amp;TBLData3[[#This Row],[Date]]-28),"")</f>
        <v>0</v>
      </c>
      <c r="L370" s="31">
        <f>IFERROR(SUMIFS(TBLData3[Total Load],TBLData3[[Athlete ]],TBLData3[[#This Row],[Athlete ]],TBLData3[Date],"&lt;="&amp;TBLData3[[#This Row],[Date]]-28,TBLData3[Date],"&gt;"&amp;TBLData3[[#This Row],[Date]]-35),"")</f>
        <v>0</v>
      </c>
      <c r="M370" s="31">
        <f>IFERROR(AVERAGE(TBLData3[[#This Row],[Week -1 TL]:[Week -4 TL]]),"")</f>
        <v>498.75</v>
      </c>
      <c r="N370" s="93">
        <f>IFERROR(TBLData3[[#This Row],[7 Day Rolling Average]]/TBLData3[[#This Row],[28 Day Rolling Average]],"")</f>
        <v>0.78897751994198695</v>
      </c>
      <c r="O370" s="94">
        <f>IFERROR(TBLData3[[#This Row],[Week 0 TL]]/TBLData3[[#This Row],[Week -1 TL]],"")</f>
        <v>0.6508474576271186</v>
      </c>
      <c r="P370" s="26">
        <f t="shared" si="23"/>
        <v>63.043374856933951</v>
      </c>
      <c r="Q370" s="27">
        <f t="shared" si="24"/>
        <v>101.60127107437788</v>
      </c>
      <c r="R370" s="94">
        <f>IFERROR(TBLData3[[#This Row],[7 Day EWMA]]/TBLData3[[#This Row],[28 Day EWMA]],"")</f>
        <v>0.62049789525548982</v>
      </c>
      <c r="S370" s="94">
        <f>AVERAGEIFS(TBLData3[Total Load],TBLData3[[Athlete ]],TBLData3[[#This Row],[Athlete ]],TBLData3[Date],"&lt;="&amp;TBLData3[[#This Row],[Date]],TBLData3[Date],"&gt;"&amp;TBLData3[[#This Row],[Date]]-7)</f>
        <v>137.14285714285714</v>
      </c>
      <c r="T370" s="94">
        <f t="array" ref="T370">IFERROR(_xlfn.STDEV.S(IF(TBLData3[[Athlete ]]=TBLData3[[#This Row],[Athlete ]],IF(TBLData3[Date]&lt;=TBLData3[[#This Row],[Date]],IF(TBLData3[Date]&gt;TBLData3[[#This Row],[Date]]-7,TBLData3[Total Load])))),"")</f>
        <v>362.84589408885813</v>
      </c>
      <c r="U370" s="95">
        <f>IFERROR(TBLData3[[#This Row],[7 Day avg Load]]/TBLData3[[#This Row],[7 Day SD]],"")</f>
        <v>0.3779644730092272</v>
      </c>
      <c r="V370" s="95">
        <f>IFERROR(TBLData3[[#This Row],[7 Day Rolling Average]]*TBLData3[[#This Row],[Monotony]],"")</f>
        <v>51.835127726979728</v>
      </c>
    </row>
    <row r="371" spans="1:22" x14ac:dyDescent="0.25">
      <c r="A371" s="58" t="str">
        <f t="shared" si="21"/>
        <v>Week 3</v>
      </c>
      <c r="B371" s="63">
        <v>43026</v>
      </c>
      <c r="C371" s="63" t="str">
        <f t="shared" si="22"/>
        <v>Wed</v>
      </c>
      <c r="D371" s="68" t="s">
        <v>204</v>
      </c>
      <c r="E371" s="61">
        <f>tblTL[[#This Row],[Total]]</f>
        <v>720</v>
      </c>
      <c r="F371" s="71">
        <f>AVERAGEIFS(TBLData3[Total Load],TBLData3[[Athlete ]],TBLData3[[#This Row],[Athlete ]],TBLData3[Date],"&lt;="&amp;TBLData3[[#This Row],[Date]],TBLData3[Date],"&gt;"&amp;TBLData3[[#This Row],[Date]]-7)</f>
        <v>102.85714285714286</v>
      </c>
      <c r="G371" s="76">
        <f>AVERAGEIFS(TBLData3[Total Load],TBLData3[[Athlete ]],TBLData3[[#This Row],[Athlete ]],TBLData3[Date],"&lt;="&amp;TBLData3[[#This Row],[Date]],TBLData3[Date],"&gt;"&amp;TBLData3[[#This Row],[Date]]-28)</f>
        <v>118.52941176470588</v>
      </c>
      <c r="H371" s="30">
        <f>SUMIFS(TBLData3[Total Load],TBLData3[[Athlete ]],TBLData3[[#This Row],[Athlete ]],TBLData3[Date],"&lt;="&amp;TBLData3[[#This Row],[Date]],TBLData3[Date],"&gt;"&amp;TBLData3[[#This Row],[Date]]-7)</f>
        <v>720</v>
      </c>
      <c r="I371" s="31">
        <f>IFERROR(SUMIFS(TBLData3[Total Load],TBLData3[[Athlete ]],TBLData3[[#This Row],[Athlete ]],TBLData3[Date],"&lt;="&amp;TBLData3[[#This Row],[Date]]-7,TBLData3[Date],"&gt;"&amp;TBLData3[[#This Row],[Date]]-14),"")</f>
        <v>840</v>
      </c>
      <c r="J371" s="31">
        <f>IFERROR(SUMIFS(TBLData3[Total Load],TBLData3[[Athlete ]],TBLData3[[#This Row],[Athlete ]],TBLData3[Date],"&lt;="&amp;TBLData3[[#This Row],[Date]]-14,TBLData3[Date],"&gt;"&amp;TBLData3[[#This Row],[Date]]-21),"")</f>
        <v>455</v>
      </c>
      <c r="K371" s="31">
        <f>IFERROR(SUMIFS(TBLData3[Total Load],TBLData3[[Athlete ]],TBLData3[[#This Row],[Athlete ]],TBLData3[Date],"&lt;="&amp;TBLData3[[#This Row],[Date]]-21,TBLData3[Date],"&gt;"&amp;TBLData3[[#This Row],[Date]]-28),"")</f>
        <v>0</v>
      </c>
      <c r="L371" s="31">
        <f>IFERROR(SUMIFS(TBLData3[Total Load],TBLData3[[Athlete ]],TBLData3[[#This Row],[Athlete ]],TBLData3[Date],"&lt;="&amp;TBLData3[[#This Row],[Date]]-28,TBLData3[Date],"&gt;"&amp;TBLData3[[#This Row],[Date]]-35),"")</f>
        <v>0</v>
      </c>
      <c r="M371" s="31">
        <f>IFERROR(AVERAGE(TBLData3[[#This Row],[Week -1 TL]:[Week -4 TL]]),"")</f>
        <v>323.75</v>
      </c>
      <c r="N371" s="93">
        <f>IFERROR(TBLData3[[#This Row],[7 Day Rolling Average]]/TBLData3[[#This Row],[28 Day Rolling Average]],"")</f>
        <v>0.86777738390641623</v>
      </c>
      <c r="O371" s="94">
        <f>IFERROR(TBLData3[[#This Row],[Week 0 TL]]/TBLData3[[#This Row],[Week -1 TL]],"")</f>
        <v>0.8571428571428571</v>
      </c>
      <c r="P371" s="26">
        <f t="shared" si="23"/>
        <v>194.52646249090321</v>
      </c>
      <c r="Q371" s="27">
        <f t="shared" si="24"/>
        <v>88.191924290804309</v>
      </c>
      <c r="R371" s="94">
        <f>IFERROR(TBLData3[[#This Row],[7 Day EWMA]]/TBLData3[[#This Row],[28 Day EWMA]],"")</f>
        <v>2.2057174061592204</v>
      </c>
      <c r="S371" s="94">
        <f>AVERAGEIFS(TBLData3[Total Load],TBLData3[[Athlete ]],TBLData3[[#This Row],[Athlete ]],TBLData3[Date],"&lt;="&amp;TBLData3[[#This Row],[Date]],TBLData3[Date],"&gt;"&amp;TBLData3[[#This Row],[Date]]-7)</f>
        <v>102.85714285714286</v>
      </c>
      <c r="T371" s="94">
        <f t="array" ref="T371">IFERROR(_xlfn.STDEV.S(IF(TBLData3[[Athlete ]]=TBLData3[[#This Row],[Athlete ]],IF(TBLData3[Date]&lt;=TBLData3[[#This Row],[Date]],IF(TBLData3[Date]&gt;TBLData3[[#This Row],[Date]]-7,TBLData3[Total Load])))),"")</f>
        <v>272.1344205666436</v>
      </c>
      <c r="U371" s="95">
        <f>IFERROR(TBLData3[[#This Row],[7 Day avg Load]]/TBLData3[[#This Row],[7 Day SD]],"")</f>
        <v>0.37796447300922725</v>
      </c>
      <c r="V371" s="95">
        <f>IFERROR(TBLData3[[#This Row],[7 Day Rolling Average]]*TBLData3[[#This Row],[Monotony]],"")</f>
        <v>38.876345795234805</v>
      </c>
    </row>
    <row r="372" spans="1:22" x14ac:dyDescent="0.25">
      <c r="A372" s="58" t="str">
        <f t="shared" si="21"/>
        <v>Week 3</v>
      </c>
      <c r="B372" s="63">
        <v>43026</v>
      </c>
      <c r="C372" s="63" t="str">
        <f t="shared" si="22"/>
        <v>Wed</v>
      </c>
      <c r="D372" s="74" t="s">
        <v>205</v>
      </c>
      <c r="E372" s="61">
        <f>tblTL[[#This Row],[Total]]</f>
        <v>720</v>
      </c>
      <c r="F372" s="71">
        <f>AVERAGEIFS(TBLData3[Total Load],TBLData3[[Athlete ]],TBLData3[[#This Row],[Athlete ]],TBLData3[Date],"&lt;="&amp;TBLData3[[#This Row],[Date]],TBLData3[Date],"&gt;"&amp;TBLData3[[#This Row],[Date]]-7)</f>
        <v>102.85714285714286</v>
      </c>
      <c r="G372" s="76">
        <f>AVERAGEIFS(TBLData3[Total Load],TBLData3[[Athlete ]],TBLData3[[#This Row],[Athlete ]],TBLData3[Date],"&lt;="&amp;TBLData3[[#This Row],[Date]],TBLData3[Date],"&gt;"&amp;TBLData3[[#This Row],[Date]]-28)</f>
        <v>63.529411764705884</v>
      </c>
      <c r="H372" s="30">
        <f>SUMIFS(TBLData3[Total Load],TBLData3[[Athlete ]],TBLData3[[#This Row],[Athlete ]],TBLData3[Date],"&lt;="&amp;TBLData3[[#This Row],[Date]],TBLData3[Date],"&gt;"&amp;TBLData3[[#This Row],[Date]]-7)</f>
        <v>720</v>
      </c>
      <c r="I372" s="31">
        <f>IFERROR(SUMIFS(TBLData3[Total Load],TBLData3[[Athlete ]],TBLData3[[#This Row],[Athlete ]],TBLData3[Date],"&lt;="&amp;TBLData3[[#This Row],[Date]]-7,TBLData3[Date],"&gt;"&amp;TBLData3[[#This Row],[Date]]-14),"")</f>
        <v>360</v>
      </c>
      <c r="J372" s="31">
        <f>IFERROR(SUMIFS(TBLData3[Total Load],TBLData3[[Athlete ]],TBLData3[[#This Row],[Athlete ]],TBLData3[Date],"&lt;="&amp;TBLData3[[#This Row],[Date]]-14,TBLData3[Date],"&gt;"&amp;TBLData3[[#This Row],[Date]]-21),"")</f>
        <v>0</v>
      </c>
      <c r="K372" s="31">
        <f>IFERROR(SUMIFS(TBLData3[Total Load],TBLData3[[Athlete ]],TBLData3[[#This Row],[Athlete ]],TBLData3[Date],"&lt;="&amp;TBLData3[[#This Row],[Date]]-21,TBLData3[Date],"&gt;"&amp;TBLData3[[#This Row],[Date]]-28),"")</f>
        <v>0</v>
      </c>
      <c r="L372" s="31">
        <f>IFERROR(SUMIFS(TBLData3[Total Load],TBLData3[[Athlete ]],TBLData3[[#This Row],[Athlete ]],TBLData3[Date],"&lt;="&amp;TBLData3[[#This Row],[Date]]-28,TBLData3[Date],"&gt;"&amp;TBLData3[[#This Row],[Date]]-35),"")</f>
        <v>0</v>
      </c>
      <c r="M372" s="31">
        <f>IFERROR(AVERAGE(TBLData3[[#This Row],[Week -1 TL]:[Week -4 TL]]),"")</f>
        <v>90</v>
      </c>
      <c r="N372" s="93">
        <f>IFERROR(TBLData3[[#This Row],[7 Day Rolling Average]]/TBLData3[[#This Row],[28 Day Rolling Average]],"")</f>
        <v>1.6190476190476191</v>
      </c>
      <c r="O372" s="94">
        <f>IFERROR(TBLData3[[#This Row],[Week 0 TL]]/TBLData3[[#This Row],[Week -1 TL]],"")</f>
        <v>2</v>
      </c>
      <c r="P372" s="26">
        <f t="shared" si="23"/>
        <v>189.01016235351562</v>
      </c>
      <c r="Q372" s="27">
        <f t="shared" si="24"/>
        <v>63.672351713192754</v>
      </c>
      <c r="R372" s="94">
        <f>IFERROR(TBLData3[[#This Row],[7 Day EWMA]]/TBLData3[[#This Row],[28 Day EWMA]],"")</f>
        <v>2.9684809382398418</v>
      </c>
      <c r="S372" s="94">
        <f>AVERAGEIFS(TBLData3[Total Load],TBLData3[[Athlete ]],TBLData3[[#This Row],[Athlete ]],TBLData3[Date],"&lt;="&amp;TBLData3[[#This Row],[Date]],TBLData3[Date],"&gt;"&amp;TBLData3[[#This Row],[Date]]-7)</f>
        <v>102.85714285714286</v>
      </c>
      <c r="T372" s="94">
        <f t="array" ref="T372">IFERROR(_xlfn.STDEV.S(IF(TBLData3[[Athlete ]]=TBLData3[[#This Row],[Athlete ]],IF(TBLData3[Date]&lt;=TBLData3[[#This Row],[Date]],IF(TBLData3[Date]&gt;TBLData3[[#This Row],[Date]]-7,TBLData3[Total Load])))),"")</f>
        <v>272.1344205666436</v>
      </c>
      <c r="U372" s="95">
        <f>IFERROR(TBLData3[[#This Row],[7 Day avg Load]]/TBLData3[[#This Row],[7 Day SD]],"")</f>
        <v>0.37796447300922725</v>
      </c>
      <c r="V372" s="95">
        <f>IFERROR(TBLData3[[#This Row],[7 Day Rolling Average]]*TBLData3[[#This Row],[Monotony]],"")</f>
        <v>38.876345795234805</v>
      </c>
    </row>
    <row r="373" spans="1:22" x14ac:dyDescent="0.25">
      <c r="A373" s="58" t="str">
        <f t="shared" si="21"/>
        <v>Week 3</v>
      </c>
      <c r="B373" s="63">
        <v>43026</v>
      </c>
      <c r="C373" s="63" t="str">
        <f t="shared" si="22"/>
        <v>Wed</v>
      </c>
      <c r="D373" s="74" t="s">
        <v>206</v>
      </c>
      <c r="E373" s="61">
        <f>tblTL[[#This Row],[Total]]</f>
        <v>990</v>
      </c>
      <c r="F373" s="71">
        <f>AVERAGEIFS(TBLData3[Total Load],TBLData3[[Athlete ]],TBLData3[[#This Row],[Athlete ]],TBLData3[Date],"&lt;="&amp;TBLData3[[#This Row],[Date]],TBLData3[Date],"&gt;"&amp;TBLData3[[#This Row],[Date]]-7)</f>
        <v>321.42857142857144</v>
      </c>
      <c r="G373" s="76">
        <f>AVERAGEIFS(TBLData3[Total Load],TBLData3[[Athlete ]],TBLData3[[#This Row],[Athlete ]],TBLData3[Date],"&lt;="&amp;TBLData3[[#This Row],[Date]],TBLData3[Date],"&gt;"&amp;TBLData3[[#This Row],[Date]]-28)</f>
        <v>231.1764705882353</v>
      </c>
      <c r="H373" s="30">
        <f>SUMIFS(TBLData3[Total Load],TBLData3[[Athlete ]],TBLData3[[#This Row],[Athlete ]],TBLData3[Date],"&lt;="&amp;TBLData3[[#This Row],[Date]],TBLData3[Date],"&gt;"&amp;TBLData3[[#This Row],[Date]]-7)</f>
        <v>2250</v>
      </c>
      <c r="I373" s="31">
        <f>IFERROR(SUMIFS(TBLData3[Total Load],TBLData3[[Athlete ]],TBLData3[[#This Row],[Athlete ]],TBLData3[Date],"&lt;="&amp;TBLData3[[#This Row],[Date]]-7,TBLData3[Date],"&gt;"&amp;TBLData3[[#This Row],[Date]]-14),"")</f>
        <v>1680</v>
      </c>
      <c r="J373" s="31">
        <f>IFERROR(SUMIFS(TBLData3[Total Load],TBLData3[[Athlete ]],TBLData3[[#This Row],[Athlete ]],TBLData3[Date],"&lt;="&amp;TBLData3[[#This Row],[Date]]-14,TBLData3[Date],"&gt;"&amp;TBLData3[[#This Row],[Date]]-21),"")</f>
        <v>0</v>
      </c>
      <c r="K373" s="31">
        <f>IFERROR(SUMIFS(TBLData3[Total Load],TBLData3[[Athlete ]],TBLData3[[#This Row],[Athlete ]],TBLData3[Date],"&lt;="&amp;TBLData3[[#This Row],[Date]]-21,TBLData3[Date],"&gt;"&amp;TBLData3[[#This Row],[Date]]-28),"")</f>
        <v>0</v>
      </c>
      <c r="L373" s="31">
        <f>IFERROR(SUMIFS(TBLData3[Total Load],TBLData3[[Athlete ]],TBLData3[[#This Row],[Athlete ]],TBLData3[Date],"&lt;="&amp;TBLData3[[#This Row],[Date]]-28,TBLData3[Date],"&gt;"&amp;TBLData3[[#This Row],[Date]]-35),"")</f>
        <v>0</v>
      </c>
      <c r="M373" s="31">
        <f>IFERROR(AVERAGE(TBLData3[[#This Row],[Week -1 TL]:[Week -4 TL]]),"")</f>
        <v>420</v>
      </c>
      <c r="N373" s="93">
        <f>IFERROR(TBLData3[[#This Row],[7 Day Rolling Average]]/TBLData3[[#This Row],[28 Day Rolling Average]],"")</f>
        <v>1.3904034896401309</v>
      </c>
      <c r="O373" s="94">
        <f>IFERROR(TBLData3[[#This Row],[Week 0 TL]]/TBLData3[[#This Row],[Week -1 TL]],"")</f>
        <v>1.3392857142857142</v>
      </c>
      <c r="P373" s="26">
        <f t="shared" si="23"/>
        <v>379.91256885230541</v>
      </c>
      <c r="Q373" s="27">
        <f t="shared" si="24"/>
        <v>186.70339467718856</v>
      </c>
      <c r="R373" s="94">
        <f>IFERROR(TBLData3[[#This Row],[7 Day EWMA]]/TBLData3[[#This Row],[28 Day EWMA]],"")</f>
        <v>2.0348455340577862</v>
      </c>
      <c r="S373" s="94">
        <f>AVERAGEIFS(TBLData3[Total Load],TBLData3[[Athlete ]],TBLData3[[#This Row],[Athlete ]],TBLData3[Date],"&lt;="&amp;TBLData3[[#This Row],[Date]],TBLData3[Date],"&gt;"&amp;TBLData3[[#This Row],[Date]]-7)</f>
        <v>321.42857142857144</v>
      </c>
      <c r="T373" s="94">
        <f t="array" ref="T373">IFERROR(_xlfn.STDEV.S(IF(TBLData3[[Athlete ]]=TBLData3[[#This Row],[Athlete ]],IF(TBLData3[Date]&lt;=TBLData3[[#This Row],[Date]],IF(TBLData3[Date]&gt;TBLData3[[#This Row],[Date]]-7,TBLData3[Total Load])))),"")</f>
        <v>446.55826687486785</v>
      </c>
      <c r="U373" s="95">
        <f>IFERROR(TBLData3[[#This Row],[7 Day avg Load]]/TBLData3[[#This Row],[7 Day SD]],"")</f>
        <v>0.71979088793499013</v>
      </c>
      <c r="V373" s="95">
        <f>IFERROR(TBLData3[[#This Row],[7 Day Rolling Average]]*TBLData3[[#This Row],[Monotony]],"")</f>
        <v>231.36135683624684</v>
      </c>
    </row>
    <row r="374" spans="1:22" x14ac:dyDescent="0.25">
      <c r="A374" s="58" t="str">
        <f t="shared" si="21"/>
        <v>Week 3</v>
      </c>
      <c r="B374" s="63">
        <v>43026</v>
      </c>
      <c r="C374" s="63" t="str">
        <f t="shared" si="22"/>
        <v>Wed</v>
      </c>
      <c r="D374" s="74" t="s">
        <v>207</v>
      </c>
      <c r="E374" s="61">
        <f>tblTL[[#This Row],[Total]]</f>
        <v>630</v>
      </c>
      <c r="F374" s="71">
        <f>AVERAGEIFS(TBLData3[Total Load],TBLData3[[Athlete ]],TBLData3[[#This Row],[Athlete ]],TBLData3[Date],"&lt;="&amp;TBLData3[[#This Row],[Date]],TBLData3[Date],"&gt;"&amp;TBLData3[[#This Row],[Date]]-7)</f>
        <v>331.42857142857144</v>
      </c>
      <c r="G374" s="76">
        <f>AVERAGEIFS(TBLData3[Total Load],TBLData3[[Athlete ]],TBLData3[[#This Row],[Athlete ]],TBLData3[Date],"&lt;="&amp;TBLData3[[#This Row],[Date]],TBLData3[Date],"&gt;"&amp;TBLData3[[#This Row],[Date]]-28)</f>
        <v>198.8235294117647</v>
      </c>
      <c r="H374" s="30">
        <f>SUMIFS(TBLData3[Total Load],TBLData3[[Athlete ]],TBLData3[[#This Row],[Athlete ]],TBLData3[Date],"&lt;="&amp;TBLData3[[#This Row],[Date]],TBLData3[Date],"&gt;"&amp;TBLData3[[#This Row],[Date]]-7)</f>
        <v>2320</v>
      </c>
      <c r="I374" s="31">
        <f>IFERROR(SUMIFS(TBLData3[Total Load],TBLData3[[Athlete ]],TBLData3[[#This Row],[Athlete ]],TBLData3[Date],"&lt;="&amp;TBLData3[[#This Row],[Date]]-7,TBLData3[Date],"&gt;"&amp;TBLData3[[#This Row],[Date]]-14),"")</f>
        <v>1060</v>
      </c>
      <c r="J374" s="31">
        <f>IFERROR(SUMIFS(TBLData3[Total Load],TBLData3[[Athlete ]],TBLData3[[#This Row],[Athlete ]],TBLData3[Date],"&lt;="&amp;TBLData3[[#This Row],[Date]]-14,TBLData3[Date],"&gt;"&amp;TBLData3[[#This Row],[Date]]-21),"")</f>
        <v>0</v>
      </c>
      <c r="K374" s="31">
        <f>IFERROR(SUMIFS(TBLData3[Total Load],TBLData3[[Athlete ]],TBLData3[[#This Row],[Athlete ]],TBLData3[Date],"&lt;="&amp;TBLData3[[#This Row],[Date]]-21,TBLData3[Date],"&gt;"&amp;TBLData3[[#This Row],[Date]]-28),"")</f>
        <v>0</v>
      </c>
      <c r="L374" s="31">
        <f>IFERROR(SUMIFS(TBLData3[Total Load],TBLData3[[Athlete ]],TBLData3[[#This Row],[Athlete ]],TBLData3[Date],"&lt;="&amp;TBLData3[[#This Row],[Date]]-28,TBLData3[Date],"&gt;"&amp;TBLData3[[#This Row],[Date]]-35),"")</f>
        <v>0</v>
      </c>
      <c r="M374" s="31">
        <f>IFERROR(AVERAGE(TBLData3[[#This Row],[Week -1 TL]:[Week -4 TL]]),"")</f>
        <v>265</v>
      </c>
      <c r="N374" s="93">
        <f>IFERROR(TBLData3[[#This Row],[7 Day Rolling Average]]/TBLData3[[#This Row],[28 Day Rolling Average]],"")</f>
        <v>1.6669484361792055</v>
      </c>
      <c r="O374" s="94">
        <f>IFERROR(TBLData3[[#This Row],[Week 0 TL]]/TBLData3[[#This Row],[Week -1 TL]],"")</f>
        <v>2.1886792452830188</v>
      </c>
      <c r="P374" s="26">
        <f t="shared" si="23"/>
        <v>345.68264722824097</v>
      </c>
      <c r="Q374" s="27">
        <f t="shared" si="24"/>
        <v>166.45748227722129</v>
      </c>
      <c r="R374" s="94">
        <f>IFERROR(TBLData3[[#This Row],[7 Day EWMA]]/TBLData3[[#This Row],[28 Day EWMA]],"")</f>
        <v>2.0767023656679782</v>
      </c>
      <c r="S374" s="94">
        <f>AVERAGEIFS(TBLData3[Total Load],TBLData3[[Athlete ]],TBLData3[[#This Row],[Athlete ]],TBLData3[Date],"&lt;="&amp;TBLData3[[#This Row],[Date]],TBLData3[Date],"&gt;"&amp;TBLData3[[#This Row],[Date]]-7)</f>
        <v>331.42857142857144</v>
      </c>
      <c r="T374" s="94">
        <f t="array" ref="T374">IFERROR(_xlfn.STDEV.S(IF(TBLData3[[Athlete ]]=TBLData3[[#This Row],[Athlete ]],IF(TBLData3[Date]&lt;=TBLData3[[#This Row],[Date]],IF(TBLData3[Date]&gt;TBLData3[[#This Row],[Date]]-7,TBLData3[Total Load])))),"")</f>
        <v>428.96886333892081</v>
      </c>
      <c r="U374" s="95">
        <f>IFERROR(TBLData3[[#This Row],[7 Day avg Load]]/TBLData3[[#This Row],[7 Day SD]],"")</f>
        <v>0.77261684880544701</v>
      </c>
      <c r="V374" s="95">
        <f>IFERROR(TBLData3[[#This Row],[7 Day Rolling Average]]*TBLData3[[#This Row],[Monotony]],"")</f>
        <v>256.06729846123386</v>
      </c>
    </row>
    <row r="375" spans="1:22" x14ac:dyDescent="0.25">
      <c r="A375" s="58" t="str">
        <f t="shared" si="21"/>
        <v>Week 3</v>
      </c>
      <c r="B375" s="63">
        <v>43026</v>
      </c>
      <c r="C375" s="63" t="str">
        <f t="shared" si="22"/>
        <v>Wed</v>
      </c>
      <c r="D375" s="73" t="s">
        <v>208</v>
      </c>
      <c r="E375" s="61">
        <f>tblTL[[#This Row],[Total]]</f>
        <v>0</v>
      </c>
      <c r="F375" s="71">
        <f>AVERAGEIFS(TBLData3[Total Load],TBLData3[[Athlete ]],TBLData3[[#This Row],[Athlete ]],TBLData3[Date],"&lt;="&amp;TBLData3[[#This Row],[Date]],TBLData3[Date],"&gt;"&amp;TBLData3[[#This Row],[Date]]-7)</f>
        <v>160.34285714285716</v>
      </c>
      <c r="G375" s="76">
        <f>AVERAGEIFS(TBLData3[Total Load],TBLData3[[Athlete ]],TBLData3[[#This Row],[Athlete ]],TBLData3[Date],"&lt;="&amp;TBLData3[[#This Row],[Date]],TBLData3[Date],"&gt;"&amp;TBLData3[[#This Row],[Date]]-28)</f>
        <v>192.04705882352943</v>
      </c>
      <c r="H375" s="30">
        <f>SUMIFS(TBLData3[Total Load],TBLData3[[Athlete ]],TBLData3[[#This Row],[Athlete ]],TBLData3[Date],"&lt;="&amp;TBLData3[[#This Row],[Date]],TBLData3[Date],"&gt;"&amp;TBLData3[[#This Row],[Date]]-7)</f>
        <v>1122.4000000000001</v>
      </c>
      <c r="I375" s="31">
        <f>IFERROR(SUMIFS(TBLData3[Total Load],TBLData3[[Athlete ]],TBLData3[[#This Row],[Athlete ]],TBLData3[Date],"&lt;="&amp;TBLData3[[#This Row],[Date]]-7,TBLData3[Date],"&gt;"&amp;TBLData3[[#This Row],[Date]]-14),"")</f>
        <v>2142.4</v>
      </c>
      <c r="J375" s="31">
        <f>IFERROR(SUMIFS(TBLData3[Total Load],TBLData3[[Athlete ]],TBLData3[[#This Row],[Athlete ]],TBLData3[Date],"&lt;="&amp;TBLData3[[#This Row],[Date]]-14,TBLData3[Date],"&gt;"&amp;TBLData3[[#This Row],[Date]]-21),"")</f>
        <v>0</v>
      </c>
      <c r="K375" s="31">
        <f>IFERROR(SUMIFS(TBLData3[Total Load],TBLData3[[Athlete ]],TBLData3[[#This Row],[Athlete ]],TBLData3[Date],"&lt;="&amp;TBLData3[[#This Row],[Date]]-21,TBLData3[Date],"&gt;"&amp;TBLData3[[#This Row],[Date]]-28),"")</f>
        <v>0</v>
      </c>
      <c r="L375" s="31">
        <f>IFERROR(SUMIFS(TBLData3[Total Load],TBLData3[[Athlete ]],TBLData3[[#This Row],[Athlete ]],TBLData3[Date],"&lt;="&amp;TBLData3[[#This Row],[Date]]-28,TBLData3[Date],"&gt;"&amp;TBLData3[[#This Row],[Date]]-35),"")</f>
        <v>0</v>
      </c>
      <c r="M375" s="31">
        <f>IFERROR(AVERAGE(TBLData3[[#This Row],[Week -1 TL]:[Week -4 TL]]),"")</f>
        <v>535.6</v>
      </c>
      <c r="N375" s="93">
        <f>IFERROR(TBLData3[[#This Row],[7 Day Rolling Average]]/TBLData3[[#This Row],[28 Day Rolling Average]],"")</f>
        <v>0.83491441173381875</v>
      </c>
      <c r="O375" s="94">
        <f>IFERROR(TBLData3[[#This Row],[Week 0 TL]]/TBLData3[[#This Row],[Week -1 TL]],"")</f>
        <v>0.52389843166542194</v>
      </c>
      <c r="P375" s="26">
        <f t="shared" si="23"/>
        <v>87.14149885475635</v>
      </c>
      <c r="Q375" s="27">
        <f t="shared" si="24"/>
        <v>122.43529635462681</v>
      </c>
      <c r="R375" s="94">
        <f>IFERROR(TBLData3[[#This Row],[7 Day EWMA]]/TBLData3[[#This Row],[28 Day EWMA]],"")</f>
        <v>0.71173510784305205</v>
      </c>
      <c r="S375" s="94">
        <f>AVERAGEIFS(TBLData3[Total Load],TBLData3[[Athlete ]],TBLData3[[#This Row],[Athlete ]],TBLData3[Date],"&lt;="&amp;TBLData3[[#This Row],[Date]],TBLData3[Date],"&gt;"&amp;TBLData3[[#This Row],[Date]]-7)</f>
        <v>160.34285714285716</v>
      </c>
      <c r="T375" s="94">
        <f t="array" ref="T375">IFERROR(_xlfn.STDEV.S(IF(TBLData3[[Athlete ]]=TBLData3[[#This Row],[Athlete ]],IF(TBLData3[Date]&lt;=TBLData3[[#This Row],[Date]],IF(TBLData3[Date]&gt;TBLData3[[#This Row],[Date]]-7,TBLData3[Total Load])))),"")</f>
        <v>424.22732450555668</v>
      </c>
      <c r="U375" s="95">
        <f>IFERROR(TBLData3[[#This Row],[7 Day avg Load]]/TBLData3[[#This Row],[7 Day SD]],"")</f>
        <v>0.3779644730092272</v>
      </c>
      <c r="V375" s="95">
        <f>IFERROR(TBLData3[[#This Row],[7 Day Rolling Average]]*TBLData3[[#This Row],[Monotony]],"")</f>
        <v>60.603903500793805</v>
      </c>
    </row>
    <row r="376" spans="1:22" x14ac:dyDescent="0.25">
      <c r="A376" s="58" t="str">
        <f t="shared" si="21"/>
        <v>Week 3</v>
      </c>
      <c r="B376" s="59">
        <v>43027</v>
      </c>
      <c r="C376" s="59" t="str">
        <f t="shared" si="22"/>
        <v>Thu</v>
      </c>
      <c r="D376" s="68" t="s">
        <v>215</v>
      </c>
      <c r="E376" s="61">
        <f>tblTL[[#This Row],[Total]]</f>
        <v>0</v>
      </c>
      <c r="F376" s="71">
        <f>AVERAGEIFS(TBLData3[Total Load],TBLData3[[Athlete ]],TBLData3[[#This Row],[Athlete ]],TBLData3[Date],"&lt;="&amp;TBLData3[[#This Row],[Date]],TBLData3[Date],"&gt;"&amp;TBLData3[[#This Row],[Date]]-7)</f>
        <v>102.85714285714286</v>
      </c>
      <c r="G376" s="72">
        <f>AVERAGEIFS(TBLData3[Total Load],TBLData3[[Athlete ]],TBLData3[[#This Row],[Athlete ]],TBLData3[Date],"&lt;="&amp;TBLData3[[#This Row],[Date]],TBLData3[Date],"&gt;"&amp;TBLData3[[#This Row],[Date]]-28)</f>
        <v>214.44444444444446</v>
      </c>
      <c r="H376" s="30">
        <f>SUMIFS(TBLData3[Total Load],TBLData3[[Athlete ]],TBLData3[[#This Row],[Athlete ]],TBLData3[Date],"&lt;="&amp;TBLData3[[#This Row],[Date]],TBLData3[Date],"&gt;"&amp;TBLData3[[#This Row],[Date]]-7)</f>
        <v>720</v>
      </c>
      <c r="I376" s="31">
        <f>IFERROR(SUMIFS(TBLData3[Total Load],TBLData3[[Athlete ]],TBLData3[[#This Row],[Athlete ]],TBLData3[Date],"&lt;="&amp;TBLData3[[#This Row],[Date]]-7,TBLData3[Date],"&gt;"&amp;TBLData3[[#This Row],[Date]]-14),"")</f>
        <v>2020</v>
      </c>
      <c r="J376" s="31">
        <f>IFERROR(SUMIFS(TBLData3[Total Load],TBLData3[[Athlete ]],TBLData3[[#This Row],[Athlete ]],TBLData3[Date],"&lt;="&amp;TBLData3[[#This Row],[Date]]-14,TBLData3[Date],"&gt;"&amp;TBLData3[[#This Row],[Date]]-21),"")</f>
        <v>1120</v>
      </c>
      <c r="K376" s="31">
        <f>IFERROR(SUMIFS(TBLData3[Total Load],TBLData3[[Athlete ]],TBLData3[[#This Row],[Athlete ]],TBLData3[Date],"&lt;="&amp;TBLData3[[#This Row],[Date]]-21,TBLData3[Date],"&gt;"&amp;TBLData3[[#This Row],[Date]]-28),"")</f>
        <v>0</v>
      </c>
      <c r="L376" s="31">
        <f>IFERROR(SUMIFS(TBLData3[Total Load],TBLData3[[Athlete ]],TBLData3[[#This Row],[Athlete ]],TBLData3[Date],"&lt;="&amp;TBLData3[[#This Row],[Date]]-28,TBLData3[Date],"&gt;"&amp;TBLData3[[#This Row],[Date]]-35),"")</f>
        <v>0</v>
      </c>
      <c r="M376" s="31">
        <f>IFERROR(AVERAGE(TBLData3[[#This Row],[Week -1 TL]:[Week -4 TL]]),"")</f>
        <v>785</v>
      </c>
      <c r="N376" s="98">
        <f>IFERROR(TBLData3[[#This Row],[7 Day Rolling Average]]/TBLData3[[#This Row],[28 Day Rolling Average]],"")</f>
        <v>0.4796447076239822</v>
      </c>
      <c r="O376" s="94">
        <f>IFERROR(TBLData3[[#This Row],[Week 0 TL]]/TBLData3[[#This Row],[Week -1 TL]],"")</f>
        <v>0.35643564356435642</v>
      </c>
      <c r="P376" s="26">
        <f t="shared" si="23"/>
        <v>198.01280245184898</v>
      </c>
      <c r="Q376" s="27">
        <f t="shared" si="24"/>
        <v>155.71076707155794</v>
      </c>
      <c r="R376" s="99">
        <f>IFERROR(TBLData3[[#This Row],[7 Day EWMA]]/TBLData3[[#This Row],[28 Day EWMA]],"")</f>
        <v>1.2716705862790521</v>
      </c>
      <c r="S376" s="94">
        <f>AVERAGEIFS(TBLData3[Total Load],TBLData3[[Athlete ]],TBLData3[[#This Row],[Athlete ]],TBLData3[Date],"&lt;="&amp;TBLData3[[#This Row],[Date]],TBLData3[Date],"&gt;"&amp;TBLData3[[#This Row],[Date]]-7)</f>
        <v>102.85714285714286</v>
      </c>
      <c r="T376" s="94">
        <f t="array" ref="T376">IFERROR(_xlfn.STDEV.S(IF(TBLData3[[Athlete ]]=TBLData3[[#This Row],[Athlete ]],IF(TBLData3[Date]&lt;=TBLData3[[#This Row],[Date]],IF(TBLData3[Date]&gt;TBLData3[[#This Row],[Date]]-7,TBLData3[Total Load])))),"")</f>
        <v>272.1344205666436</v>
      </c>
      <c r="U376" s="95">
        <f>IFERROR(TBLData3[[#This Row],[7 Day avg Load]]/TBLData3[[#This Row],[7 Day SD]],"")</f>
        <v>0.37796447300922725</v>
      </c>
      <c r="V376" s="95">
        <f>IFERROR(TBLData3[[#This Row],[7 Day Rolling Average]]*TBLData3[[#This Row],[Monotony]],"")</f>
        <v>38.876345795234805</v>
      </c>
    </row>
    <row r="377" spans="1:22" x14ac:dyDescent="0.25">
      <c r="A377" s="58" t="str">
        <f t="shared" si="21"/>
        <v>Week 3</v>
      </c>
      <c r="B377" s="63">
        <v>43027</v>
      </c>
      <c r="C377" s="63" t="str">
        <f t="shared" si="22"/>
        <v>Thu</v>
      </c>
      <c r="D377" s="74" t="s">
        <v>190</v>
      </c>
      <c r="E377" s="61">
        <f>tblTL[[#This Row],[Total]]</f>
        <v>0</v>
      </c>
      <c r="F377" s="71">
        <f>AVERAGEIFS(TBLData3[Total Load],TBLData3[[Athlete ]],TBLData3[[#This Row],[Athlete ]],TBLData3[Date],"&lt;="&amp;TBLData3[[#This Row],[Date]],TBLData3[Date],"&gt;"&amp;TBLData3[[#This Row],[Date]]-7)</f>
        <v>115.71428571428571</v>
      </c>
      <c r="G377" s="72">
        <f>AVERAGEIFS(TBLData3[Total Load],TBLData3[[Athlete ]],TBLData3[[#This Row],[Athlete ]],TBLData3[Date],"&lt;="&amp;TBLData3[[#This Row],[Date]],TBLData3[Date],"&gt;"&amp;TBLData3[[#This Row],[Date]]-28)</f>
        <v>235</v>
      </c>
      <c r="H377" s="30">
        <f>SUMIFS(TBLData3[Total Load],TBLData3[[Athlete ]],TBLData3[[#This Row],[Athlete ]],TBLData3[Date],"&lt;="&amp;TBLData3[[#This Row],[Date]],TBLData3[Date],"&gt;"&amp;TBLData3[[#This Row],[Date]]-7)</f>
        <v>810</v>
      </c>
      <c r="I377" s="31">
        <f>IFERROR(SUMIFS(TBLData3[Total Load],TBLData3[[Athlete ]],TBLData3[[#This Row],[Athlete ]],TBLData3[Date],"&lt;="&amp;TBLData3[[#This Row],[Date]]-7,TBLData3[Date],"&gt;"&amp;TBLData3[[#This Row],[Date]]-14),"")</f>
        <v>1975</v>
      </c>
      <c r="J377" s="31">
        <f>IFERROR(SUMIFS(TBLData3[Total Load],TBLData3[[Athlete ]],TBLData3[[#This Row],[Athlete ]],TBLData3[Date],"&lt;="&amp;TBLData3[[#This Row],[Date]]-14,TBLData3[Date],"&gt;"&amp;TBLData3[[#This Row],[Date]]-21),"")</f>
        <v>1445</v>
      </c>
      <c r="K377" s="31">
        <f>IFERROR(SUMIFS(TBLData3[Total Load],TBLData3[[Athlete ]],TBLData3[[#This Row],[Athlete ]],TBLData3[Date],"&lt;="&amp;TBLData3[[#This Row],[Date]]-21,TBLData3[Date],"&gt;"&amp;TBLData3[[#This Row],[Date]]-28),"")</f>
        <v>0</v>
      </c>
      <c r="L377" s="31">
        <f>IFERROR(SUMIFS(TBLData3[Total Load],TBLData3[[Athlete ]],TBLData3[[#This Row],[Athlete ]],TBLData3[Date],"&lt;="&amp;TBLData3[[#This Row],[Date]]-28,TBLData3[Date],"&gt;"&amp;TBLData3[[#This Row],[Date]]-35),"")</f>
        <v>0</v>
      </c>
      <c r="M377" s="31">
        <f>IFERROR(AVERAGE(TBLData3[[#This Row],[Week -1 TL]:[Week -4 TL]]),"")</f>
        <v>855</v>
      </c>
      <c r="N377" s="98">
        <f>IFERROR(TBLData3[[#This Row],[7 Day Rolling Average]]/TBLData3[[#This Row],[28 Day Rolling Average]],"")</f>
        <v>0.49240121580547108</v>
      </c>
      <c r="O377" s="94">
        <f>IFERROR(TBLData3[[#This Row],[Week 0 TL]]/TBLData3[[#This Row],[Week -1 TL]],"")</f>
        <v>0.41012658227848103</v>
      </c>
      <c r="P377" s="26">
        <f t="shared" si="23"/>
        <v>213.45780862873653</v>
      </c>
      <c r="Q377" s="27">
        <f t="shared" si="24"/>
        <v>166.33314135229884</v>
      </c>
      <c r="R377" s="99">
        <f>IFERROR(TBLData3[[#This Row],[7 Day EWMA]]/TBLData3[[#This Row],[28 Day EWMA]],"")</f>
        <v>1.2833149599250708</v>
      </c>
      <c r="S377" s="94">
        <f>AVERAGEIFS(TBLData3[Total Load],TBLData3[[Athlete ]],TBLData3[[#This Row],[Athlete ]],TBLData3[Date],"&lt;="&amp;TBLData3[[#This Row],[Date]],TBLData3[Date],"&gt;"&amp;TBLData3[[#This Row],[Date]]-7)</f>
        <v>115.71428571428571</v>
      </c>
      <c r="T377" s="94">
        <f t="array" ref="T377">IFERROR(_xlfn.STDEV.S(IF(TBLData3[[Athlete ]]=TBLData3[[#This Row],[Athlete ]],IF(TBLData3[Date]&lt;=TBLData3[[#This Row],[Date]],IF(TBLData3[Date]&gt;TBLData3[[#This Row],[Date]]-7,TBLData3[Total Load])))),"")</f>
        <v>306.15122313747406</v>
      </c>
      <c r="U377" s="95">
        <f>IFERROR(TBLData3[[#This Row],[7 Day avg Load]]/TBLData3[[#This Row],[7 Day SD]],"")</f>
        <v>0.3779644730092272</v>
      </c>
      <c r="V377" s="95">
        <f>IFERROR(TBLData3[[#This Row],[7 Day Rolling Average]]*TBLData3[[#This Row],[Monotony]],"")</f>
        <v>43.735889019639146</v>
      </c>
    </row>
    <row r="378" spans="1:22" x14ac:dyDescent="0.25">
      <c r="A378" s="58" t="str">
        <f t="shared" si="21"/>
        <v>Week 3</v>
      </c>
      <c r="B378" s="63">
        <v>43027</v>
      </c>
      <c r="C378" s="63" t="str">
        <f t="shared" si="22"/>
        <v>Thu</v>
      </c>
      <c r="D378" s="68" t="s">
        <v>191</v>
      </c>
      <c r="E378" s="61">
        <f>tblTL[[#This Row],[Total]]</f>
        <v>0</v>
      </c>
      <c r="F378" s="71">
        <f>AVERAGEIFS(TBLData3[Total Load],TBLData3[[Athlete ]],TBLData3[[#This Row],[Athlete ]],TBLData3[Date],"&lt;="&amp;TBLData3[[#This Row],[Date]],TBLData3[Date],"&gt;"&amp;TBLData3[[#This Row],[Date]]-7)</f>
        <v>102.85714285714286</v>
      </c>
      <c r="G378" s="72">
        <f>AVERAGEIFS(TBLData3[Total Load],TBLData3[[Athlete ]],TBLData3[[#This Row],[Athlete ]],TBLData3[Date],"&lt;="&amp;TBLData3[[#This Row],[Date]],TBLData3[Date],"&gt;"&amp;TBLData3[[#This Row],[Date]]-28)</f>
        <v>73.333333333333329</v>
      </c>
      <c r="H378" s="30">
        <f>SUMIFS(TBLData3[Total Load],TBLData3[[Athlete ]],TBLData3[[#This Row],[Athlete ]],TBLData3[Date],"&lt;="&amp;TBLData3[[#This Row],[Date]],TBLData3[Date],"&gt;"&amp;TBLData3[[#This Row],[Date]]-7)</f>
        <v>720</v>
      </c>
      <c r="I378" s="31">
        <f>IFERROR(SUMIFS(TBLData3[Total Load],TBLData3[[Athlete ]],TBLData3[[#This Row],[Athlete ]],TBLData3[Date],"&lt;="&amp;TBLData3[[#This Row],[Date]]-7,TBLData3[Date],"&gt;"&amp;TBLData3[[#This Row],[Date]]-14),"")</f>
        <v>600</v>
      </c>
      <c r="J378" s="31">
        <f>IFERROR(SUMIFS(TBLData3[Total Load],TBLData3[[Athlete ]],TBLData3[[#This Row],[Athlete ]],TBLData3[Date],"&lt;="&amp;TBLData3[[#This Row],[Date]]-14,TBLData3[Date],"&gt;"&amp;TBLData3[[#This Row],[Date]]-21),"")</f>
        <v>0</v>
      </c>
      <c r="K378" s="31">
        <f>IFERROR(SUMIFS(TBLData3[Total Load],TBLData3[[Athlete ]],TBLData3[[#This Row],[Athlete ]],TBLData3[Date],"&lt;="&amp;TBLData3[[#This Row],[Date]]-21,TBLData3[Date],"&gt;"&amp;TBLData3[[#This Row],[Date]]-28),"")</f>
        <v>0</v>
      </c>
      <c r="L378" s="31">
        <f>IFERROR(SUMIFS(TBLData3[Total Load],TBLData3[[Athlete ]],TBLData3[[#This Row],[Athlete ]],TBLData3[Date],"&lt;="&amp;TBLData3[[#This Row],[Date]]-28,TBLData3[Date],"&gt;"&amp;TBLData3[[#This Row],[Date]]-35),"")</f>
        <v>0</v>
      </c>
      <c r="M378" s="31">
        <f>IFERROR(AVERAGE(TBLData3[[#This Row],[Week -1 TL]:[Week -4 TL]]),"")</f>
        <v>150</v>
      </c>
      <c r="N378" s="98">
        <f>IFERROR(TBLData3[[#This Row],[7 Day Rolling Average]]/TBLData3[[#This Row],[28 Day Rolling Average]],"")</f>
        <v>1.4025974025974028</v>
      </c>
      <c r="O378" s="94">
        <f>IFERROR(TBLData3[[#This Row],[Week 0 TL]]/TBLData3[[#This Row],[Week -1 TL]],"")</f>
        <v>1.2</v>
      </c>
      <c r="P378" s="26">
        <f t="shared" si="23"/>
        <v>150.01693725585937</v>
      </c>
      <c r="Q378" s="27">
        <f t="shared" si="24"/>
        <v>69.592643263565421</v>
      </c>
      <c r="R378" s="99">
        <f>IFERROR(TBLData3[[#This Row],[7 Day EWMA]]/TBLData3[[#This Row],[28 Day EWMA]],"")</f>
        <v>2.1556436172097424</v>
      </c>
      <c r="S378" s="94">
        <f>AVERAGEIFS(TBLData3[Total Load],TBLData3[[Athlete ]],TBLData3[[#This Row],[Athlete ]],TBLData3[Date],"&lt;="&amp;TBLData3[[#This Row],[Date]],TBLData3[Date],"&gt;"&amp;TBLData3[[#This Row],[Date]]-7)</f>
        <v>102.85714285714286</v>
      </c>
      <c r="T378" s="94">
        <f t="array" ref="T378">IFERROR(_xlfn.STDEV.S(IF(TBLData3[[Athlete ]]=TBLData3[[#This Row],[Athlete ]],IF(TBLData3[Date]&lt;=TBLData3[[#This Row],[Date]],IF(TBLData3[Date]&gt;TBLData3[[#This Row],[Date]]-7,TBLData3[Total Load])))),"")</f>
        <v>272.1344205666436</v>
      </c>
      <c r="U378" s="95">
        <f>IFERROR(TBLData3[[#This Row],[7 Day avg Load]]/TBLData3[[#This Row],[7 Day SD]],"")</f>
        <v>0.37796447300922725</v>
      </c>
      <c r="V378" s="95">
        <f>IFERROR(TBLData3[[#This Row],[7 Day Rolling Average]]*TBLData3[[#This Row],[Monotony]],"")</f>
        <v>38.876345795234805</v>
      </c>
    </row>
    <row r="379" spans="1:22" x14ac:dyDescent="0.25">
      <c r="A379" s="58" t="str">
        <f t="shared" si="21"/>
        <v>Week 3</v>
      </c>
      <c r="B379" s="63">
        <v>43027</v>
      </c>
      <c r="C379" s="63" t="str">
        <f t="shared" si="22"/>
        <v>Thu</v>
      </c>
      <c r="D379" s="68" t="s">
        <v>192</v>
      </c>
      <c r="E379" s="61">
        <f>tblTL[[#This Row],[Total]]</f>
        <v>420</v>
      </c>
      <c r="F379" s="71">
        <f>AVERAGEIFS(TBLData3[Total Load],TBLData3[[Athlete ]],TBLData3[[#This Row],[Athlete ]],TBLData3[Date],"&lt;="&amp;TBLData3[[#This Row],[Date]],TBLData3[Date],"&gt;"&amp;TBLData3[[#This Row],[Date]]-7)</f>
        <v>265.71428571428572</v>
      </c>
      <c r="G379" s="72">
        <f>AVERAGEIFS(TBLData3[Total Load],TBLData3[[Athlete ]],TBLData3[[#This Row],[Athlete ]],TBLData3[Date],"&lt;="&amp;TBLData3[[#This Row],[Date]],TBLData3[Date],"&gt;"&amp;TBLData3[[#This Row],[Date]]-28)</f>
        <v>269.44444444444446</v>
      </c>
      <c r="H379" s="30">
        <f>SUMIFS(TBLData3[Total Load],TBLData3[[Athlete ]],TBLData3[[#This Row],[Athlete ]],TBLData3[Date],"&lt;="&amp;TBLData3[[#This Row],[Date]],TBLData3[Date],"&gt;"&amp;TBLData3[[#This Row],[Date]]-7)</f>
        <v>1860</v>
      </c>
      <c r="I379" s="31">
        <f>IFERROR(SUMIFS(TBLData3[Total Load],TBLData3[[Athlete ]],TBLData3[[#This Row],[Athlete ]],TBLData3[Date],"&lt;="&amp;TBLData3[[#This Row],[Date]]-7,TBLData3[Date],"&gt;"&amp;TBLData3[[#This Row],[Date]]-14),"")</f>
        <v>1480</v>
      </c>
      <c r="J379" s="31">
        <f>IFERROR(SUMIFS(TBLData3[Total Load],TBLData3[[Athlete ]],TBLData3[[#This Row],[Athlete ]],TBLData3[Date],"&lt;="&amp;TBLData3[[#This Row],[Date]]-14,TBLData3[Date],"&gt;"&amp;TBLData3[[#This Row],[Date]]-21),"")</f>
        <v>1510</v>
      </c>
      <c r="K379" s="31">
        <f>IFERROR(SUMIFS(TBLData3[Total Load],TBLData3[[Athlete ]],TBLData3[[#This Row],[Athlete ]],TBLData3[Date],"&lt;="&amp;TBLData3[[#This Row],[Date]]-21,TBLData3[Date],"&gt;"&amp;TBLData3[[#This Row],[Date]]-28),"")</f>
        <v>0</v>
      </c>
      <c r="L379" s="31">
        <f>IFERROR(SUMIFS(TBLData3[Total Load],TBLData3[[Athlete ]],TBLData3[[#This Row],[Athlete ]],TBLData3[Date],"&lt;="&amp;TBLData3[[#This Row],[Date]]-28,TBLData3[Date],"&gt;"&amp;TBLData3[[#This Row],[Date]]-35),"")</f>
        <v>0</v>
      </c>
      <c r="M379" s="31">
        <f>IFERROR(AVERAGE(TBLData3[[#This Row],[Week -1 TL]:[Week -4 TL]]),"")</f>
        <v>747.5</v>
      </c>
      <c r="N379" s="98">
        <f>IFERROR(TBLData3[[#This Row],[7 Day Rolling Average]]/TBLData3[[#This Row],[28 Day Rolling Average]],"")</f>
        <v>0.98615611192930774</v>
      </c>
      <c r="O379" s="94">
        <f>IFERROR(TBLData3[[#This Row],[Week 0 TL]]/TBLData3[[#This Row],[Week -1 TL]],"")</f>
        <v>1.2567567567567568</v>
      </c>
      <c r="P379" s="26">
        <f t="shared" si="23"/>
        <v>408.22433857654687</v>
      </c>
      <c r="Q379" s="27">
        <f t="shared" si="24"/>
        <v>216.69923148336579</v>
      </c>
      <c r="R379" s="99">
        <f>IFERROR(TBLData3[[#This Row],[7 Day EWMA]]/TBLData3[[#This Row],[28 Day EWMA]],"")</f>
        <v>1.8838291939576302</v>
      </c>
      <c r="S379" s="94">
        <f>AVERAGEIFS(TBLData3[Total Load],TBLData3[[Athlete ]],TBLData3[[#This Row],[Athlete ]],TBLData3[Date],"&lt;="&amp;TBLData3[[#This Row],[Date]],TBLData3[Date],"&gt;"&amp;TBLData3[[#This Row],[Date]]-7)</f>
        <v>265.71428571428572</v>
      </c>
      <c r="T379" s="94">
        <f t="array" ref="T379">IFERROR(_xlfn.STDEV.S(IF(TBLData3[[Athlete ]]=TBLData3[[#This Row],[Athlete ]],IF(TBLData3[Date]&lt;=TBLData3[[#This Row],[Date]],IF(TBLData3[Date]&gt;TBLData3[[#This Row],[Date]]-7,TBLData3[Total Load])))),"")</f>
        <v>403.76796731361867</v>
      </c>
      <c r="U379" s="95">
        <f>IFERROR(TBLData3[[#This Row],[7 Day avg Load]]/TBLData3[[#This Row],[7 Day SD]],"")</f>
        <v>0.65808659236183908</v>
      </c>
      <c r="V379" s="95">
        <f>IFERROR(TBLData3[[#This Row],[7 Day Rolling Average]]*TBLData3[[#This Row],[Monotony]],"")</f>
        <v>174.86300882757439</v>
      </c>
    </row>
    <row r="380" spans="1:22" x14ac:dyDescent="0.25">
      <c r="A380" s="58" t="str">
        <f t="shared" si="21"/>
        <v>Week 3</v>
      </c>
      <c r="B380" s="63">
        <v>43027</v>
      </c>
      <c r="C380" s="63" t="str">
        <f t="shared" si="22"/>
        <v>Thu</v>
      </c>
      <c r="D380" s="73" t="s">
        <v>193</v>
      </c>
      <c r="E380" s="61">
        <f>tblTL[[#This Row],[Total]]</f>
        <v>420</v>
      </c>
      <c r="F380" s="71">
        <f>AVERAGEIFS(TBLData3[Total Load],TBLData3[[Athlete ]],TBLData3[[#This Row],[Athlete ]],TBLData3[Date],"&lt;="&amp;TBLData3[[#This Row],[Date]],TBLData3[Date],"&gt;"&amp;TBLData3[[#This Row],[Date]]-7)</f>
        <v>162.85714285714286</v>
      </c>
      <c r="G380" s="72">
        <f>AVERAGEIFS(TBLData3[Total Load],TBLData3[[Athlete ]],TBLData3[[#This Row],[Athlete ]],TBLData3[Date],"&lt;="&amp;TBLData3[[#This Row],[Date]],TBLData3[Date],"&gt;"&amp;TBLData3[[#This Row],[Date]]-28)</f>
        <v>191.38888888888889</v>
      </c>
      <c r="H380" s="30">
        <f>SUMIFS(TBLData3[Total Load],TBLData3[[Athlete ]],TBLData3[[#This Row],[Athlete ]],TBLData3[Date],"&lt;="&amp;TBLData3[[#This Row],[Date]],TBLData3[Date],"&gt;"&amp;TBLData3[[#This Row],[Date]]-7)</f>
        <v>1140</v>
      </c>
      <c r="I380" s="31">
        <f>IFERROR(SUMIFS(TBLData3[Total Load],TBLData3[[Athlete ]],TBLData3[[#This Row],[Athlete ]],TBLData3[Date],"&lt;="&amp;TBLData3[[#This Row],[Date]]-7,TBLData3[Date],"&gt;"&amp;TBLData3[[#This Row],[Date]]-14),"")</f>
        <v>1440</v>
      </c>
      <c r="J380" s="31">
        <f>IFERROR(SUMIFS(TBLData3[Total Load],TBLData3[[Athlete ]],TBLData3[[#This Row],[Athlete ]],TBLData3[Date],"&lt;="&amp;TBLData3[[#This Row],[Date]]-14,TBLData3[Date],"&gt;"&amp;TBLData3[[#This Row],[Date]]-21),"")</f>
        <v>865</v>
      </c>
      <c r="K380" s="31">
        <f>IFERROR(SUMIFS(TBLData3[Total Load],TBLData3[[Athlete ]],TBLData3[[#This Row],[Athlete ]],TBLData3[Date],"&lt;="&amp;TBLData3[[#This Row],[Date]]-21,TBLData3[Date],"&gt;"&amp;TBLData3[[#This Row],[Date]]-28),"")</f>
        <v>0</v>
      </c>
      <c r="L380" s="31">
        <f>IFERROR(SUMIFS(TBLData3[Total Load],TBLData3[[Athlete ]],TBLData3[[#This Row],[Athlete ]],TBLData3[Date],"&lt;="&amp;TBLData3[[#This Row],[Date]]-28,TBLData3[Date],"&gt;"&amp;TBLData3[[#This Row],[Date]]-35),"")</f>
        <v>0</v>
      </c>
      <c r="M380" s="31">
        <f>IFERROR(AVERAGE(TBLData3[[#This Row],[Week -1 TL]:[Week -4 TL]]),"")</f>
        <v>576.25</v>
      </c>
      <c r="N380" s="98">
        <f>IFERROR(TBLData3[[#This Row],[7 Day Rolling Average]]/TBLData3[[#This Row],[28 Day Rolling Average]],"")</f>
        <v>0.85092266224341695</v>
      </c>
      <c r="O380" s="94">
        <f>IFERROR(TBLData3[[#This Row],[Week 0 TL]]/TBLData3[[#This Row],[Week -1 TL]],"")</f>
        <v>0.79166666666666663</v>
      </c>
      <c r="P380" s="26">
        <f t="shared" si="23"/>
        <v>280.89545403054217</v>
      </c>
      <c r="Q380" s="27">
        <f t="shared" si="24"/>
        <v>152.31892273203539</v>
      </c>
      <c r="R380" s="99">
        <f>IFERROR(TBLData3[[#This Row],[7 Day EWMA]]/TBLData3[[#This Row],[28 Day EWMA]],"")</f>
        <v>1.8441271051050103</v>
      </c>
      <c r="S380" s="94">
        <f>AVERAGEIFS(TBLData3[Total Load],TBLData3[[Athlete ]],TBLData3[[#This Row],[Athlete ]],TBLData3[Date],"&lt;="&amp;TBLData3[[#This Row],[Date]],TBLData3[Date],"&gt;"&amp;TBLData3[[#This Row],[Date]]-7)</f>
        <v>162.85714285714286</v>
      </c>
      <c r="T380" s="94">
        <f t="array" ref="T380">IFERROR(_xlfn.STDEV.S(IF(TBLData3[[Athlete ]]=TBLData3[[#This Row],[Athlete ]],IF(TBLData3[Date]&lt;=TBLData3[[#This Row],[Date]],IF(TBLData3[Date]&gt;TBLData3[[#This Row],[Date]]-7,TBLData3[Total Load])))),"")</f>
        <v>291.30249373656733</v>
      </c>
      <c r="U380" s="95">
        <f>IFERROR(TBLData3[[#This Row],[7 Day avg Load]]/TBLData3[[#This Row],[7 Day SD]],"")</f>
        <v>0.55906539201967476</v>
      </c>
      <c r="V380" s="95">
        <f>IFERROR(TBLData3[[#This Row],[7 Day Rolling Average]]*TBLData3[[#This Row],[Monotony]],"")</f>
        <v>91.047792414632752</v>
      </c>
    </row>
    <row r="381" spans="1:22" x14ac:dyDescent="0.25">
      <c r="A381" s="58" t="str">
        <f t="shared" si="21"/>
        <v>Week 3</v>
      </c>
      <c r="B381" s="63">
        <v>43027</v>
      </c>
      <c r="C381" s="63" t="str">
        <f t="shared" si="22"/>
        <v>Thu</v>
      </c>
      <c r="D381" s="73" t="s">
        <v>194</v>
      </c>
      <c r="E381" s="61">
        <f>tblTL[[#This Row],[Total]]</f>
        <v>0</v>
      </c>
      <c r="F381" s="71">
        <f>AVERAGEIFS(TBLData3[Total Load],TBLData3[[Athlete ]],TBLData3[[#This Row],[Athlete ]],TBLData3[Date],"&lt;="&amp;TBLData3[[#This Row],[Date]],TBLData3[Date],"&gt;"&amp;TBLData3[[#This Row],[Date]]-7)</f>
        <v>102.85714285714286</v>
      </c>
      <c r="G381" s="72">
        <f>AVERAGEIFS(TBLData3[Total Load],TBLData3[[Athlete ]],TBLData3[[#This Row],[Athlete ]],TBLData3[Date],"&lt;="&amp;TBLData3[[#This Row],[Date]],TBLData3[Date],"&gt;"&amp;TBLData3[[#This Row],[Date]]-28)</f>
        <v>221.38888888888889</v>
      </c>
      <c r="H381" s="30">
        <f>SUMIFS(TBLData3[Total Load],TBLData3[[Athlete ]],TBLData3[[#This Row],[Athlete ]],TBLData3[Date],"&lt;="&amp;TBLData3[[#This Row],[Date]],TBLData3[Date],"&gt;"&amp;TBLData3[[#This Row],[Date]]-7)</f>
        <v>720</v>
      </c>
      <c r="I381" s="31">
        <f>IFERROR(SUMIFS(TBLData3[Total Load],TBLData3[[Athlete ]],TBLData3[[#This Row],[Athlete ]],TBLData3[Date],"&lt;="&amp;TBLData3[[#This Row],[Date]]-7,TBLData3[Date],"&gt;"&amp;TBLData3[[#This Row],[Date]]-14),"")</f>
        <v>1640</v>
      </c>
      <c r="J381" s="31">
        <f>IFERROR(SUMIFS(TBLData3[Total Load],TBLData3[[Athlete ]],TBLData3[[#This Row],[Athlete ]],TBLData3[Date],"&lt;="&amp;TBLData3[[#This Row],[Date]]-14,TBLData3[Date],"&gt;"&amp;TBLData3[[#This Row],[Date]]-21),"")</f>
        <v>1625</v>
      </c>
      <c r="K381" s="31">
        <f>IFERROR(SUMIFS(TBLData3[Total Load],TBLData3[[Athlete ]],TBLData3[[#This Row],[Athlete ]],TBLData3[Date],"&lt;="&amp;TBLData3[[#This Row],[Date]]-21,TBLData3[Date],"&gt;"&amp;TBLData3[[#This Row],[Date]]-28),"")</f>
        <v>0</v>
      </c>
      <c r="L381" s="31">
        <f>IFERROR(SUMIFS(TBLData3[Total Load],TBLData3[[Athlete ]],TBLData3[[#This Row],[Athlete ]],TBLData3[Date],"&lt;="&amp;TBLData3[[#This Row],[Date]]-28,TBLData3[Date],"&gt;"&amp;TBLData3[[#This Row],[Date]]-35),"")</f>
        <v>0</v>
      </c>
      <c r="M381" s="31">
        <f>IFERROR(AVERAGE(TBLData3[[#This Row],[Week -1 TL]:[Week -4 TL]]),"")</f>
        <v>816.25</v>
      </c>
      <c r="N381" s="98">
        <f>IFERROR(TBLData3[[#This Row],[7 Day Rolling Average]]/TBLData3[[#This Row],[28 Day Rolling Average]],"")</f>
        <v>0.46459939057178706</v>
      </c>
      <c r="O381" s="94">
        <f>IFERROR(TBLData3[[#This Row],[Week 0 TL]]/TBLData3[[#This Row],[Week -1 TL]],"")</f>
        <v>0.43902439024390244</v>
      </c>
      <c r="P381" s="26">
        <f t="shared" si="23"/>
        <v>190.82121891580755</v>
      </c>
      <c r="Q381" s="27">
        <f t="shared" si="24"/>
        <v>152.32086389623137</v>
      </c>
      <c r="R381" s="99">
        <f>IFERROR(TBLData3[[#This Row],[7 Day EWMA]]/TBLData3[[#This Row],[28 Day EWMA]],"")</f>
        <v>1.2527582501488737</v>
      </c>
      <c r="S381" s="94">
        <f>AVERAGEIFS(TBLData3[Total Load],TBLData3[[Athlete ]],TBLData3[[#This Row],[Athlete ]],TBLData3[Date],"&lt;="&amp;TBLData3[[#This Row],[Date]],TBLData3[Date],"&gt;"&amp;TBLData3[[#This Row],[Date]]-7)</f>
        <v>102.85714285714286</v>
      </c>
      <c r="T381" s="94">
        <f t="array" ref="T381">IFERROR(_xlfn.STDEV.S(IF(TBLData3[[Athlete ]]=TBLData3[[#This Row],[Athlete ]],IF(TBLData3[Date]&lt;=TBLData3[[#This Row],[Date]],IF(TBLData3[Date]&gt;TBLData3[[#This Row],[Date]]-7,TBLData3[Total Load])))),"")</f>
        <v>272.1344205666436</v>
      </c>
      <c r="U381" s="95">
        <f>IFERROR(TBLData3[[#This Row],[7 Day avg Load]]/TBLData3[[#This Row],[7 Day SD]],"")</f>
        <v>0.37796447300922725</v>
      </c>
      <c r="V381" s="95">
        <f>IFERROR(TBLData3[[#This Row],[7 Day Rolling Average]]*TBLData3[[#This Row],[Monotony]],"")</f>
        <v>38.876345795234805</v>
      </c>
    </row>
    <row r="382" spans="1:22" x14ac:dyDescent="0.25">
      <c r="A382" s="58" t="str">
        <f t="shared" si="21"/>
        <v>Week 3</v>
      </c>
      <c r="B382" s="63">
        <v>43027</v>
      </c>
      <c r="C382" s="63" t="str">
        <f t="shared" si="22"/>
        <v>Thu</v>
      </c>
      <c r="D382" s="73" t="s">
        <v>213</v>
      </c>
      <c r="E382" s="61">
        <f>tblTL[[#This Row],[Total]]</f>
        <v>360</v>
      </c>
      <c r="F382" s="71">
        <f>AVERAGEIFS(TBLData3[Total Load],TBLData3[[Athlete ]],TBLData3[[#This Row],[Athlete ]],TBLData3[Date],"&lt;="&amp;TBLData3[[#This Row],[Date]],TBLData3[Date],"&gt;"&amp;TBLData3[[#This Row],[Date]]-7)</f>
        <v>141.42857142857142</v>
      </c>
      <c r="G382" s="72">
        <f>AVERAGEIFS(TBLData3[Total Load],TBLData3[[Athlete ]],TBLData3[[#This Row],[Athlete ]],TBLData3[Date],"&lt;="&amp;TBLData3[[#This Row],[Date]],TBLData3[Date],"&gt;"&amp;TBLData3[[#This Row],[Date]]-28)</f>
        <v>92.5</v>
      </c>
      <c r="H382" s="30">
        <f>SUMIFS(TBLData3[Total Load],TBLData3[[Athlete ]],TBLData3[[#This Row],[Athlete ]],TBLData3[Date],"&lt;="&amp;TBLData3[[#This Row],[Date]],TBLData3[Date],"&gt;"&amp;TBLData3[[#This Row],[Date]]-7)</f>
        <v>990</v>
      </c>
      <c r="I382" s="31">
        <f>IFERROR(SUMIFS(TBLData3[Total Load],TBLData3[[Athlete ]],TBLData3[[#This Row],[Athlete ]],TBLData3[Date],"&lt;="&amp;TBLData3[[#This Row],[Date]]-7,TBLData3[Date],"&gt;"&amp;TBLData3[[#This Row],[Date]]-14),"")</f>
        <v>675</v>
      </c>
      <c r="J382" s="31">
        <f>IFERROR(SUMIFS(TBLData3[Total Load],TBLData3[[Athlete ]],TBLData3[[#This Row],[Athlete ]],TBLData3[Date],"&lt;="&amp;TBLData3[[#This Row],[Date]]-14,TBLData3[Date],"&gt;"&amp;TBLData3[[#This Row],[Date]]-21),"")</f>
        <v>0</v>
      </c>
      <c r="K382" s="31">
        <f>IFERROR(SUMIFS(TBLData3[Total Load],TBLData3[[Athlete ]],TBLData3[[#This Row],[Athlete ]],TBLData3[Date],"&lt;="&amp;TBLData3[[#This Row],[Date]]-21,TBLData3[Date],"&gt;"&amp;TBLData3[[#This Row],[Date]]-28),"")</f>
        <v>0</v>
      </c>
      <c r="L382" s="31">
        <f>IFERROR(SUMIFS(TBLData3[Total Load],TBLData3[[Athlete ]],TBLData3[[#This Row],[Athlete ]],TBLData3[Date],"&lt;="&amp;TBLData3[[#This Row],[Date]]-28,TBLData3[Date],"&gt;"&amp;TBLData3[[#This Row],[Date]]-35),"")</f>
        <v>0</v>
      </c>
      <c r="M382" s="31">
        <f>IFERROR(AVERAGE(TBLData3[[#This Row],[Week -1 TL]:[Week -4 TL]]),"")</f>
        <v>168.75</v>
      </c>
      <c r="N382" s="98">
        <f>IFERROR(TBLData3[[#This Row],[7 Day Rolling Average]]/TBLData3[[#This Row],[28 Day Rolling Average]],"")</f>
        <v>1.5289575289575288</v>
      </c>
      <c r="O382" s="94">
        <f>IFERROR(TBLData3[[#This Row],[Week 0 TL]]/TBLData3[[#This Row],[Week -1 TL]],"")</f>
        <v>1.4666666666666666</v>
      </c>
      <c r="P382" s="26">
        <f t="shared" si="23"/>
        <v>225.0190544128418</v>
      </c>
      <c r="Q382" s="27">
        <f t="shared" si="24"/>
        <v>91.561640437266163</v>
      </c>
      <c r="R382" s="99">
        <f>IFERROR(TBLData3[[#This Row],[7 Day EWMA]]/TBLData3[[#This Row],[28 Day EWMA]],"")</f>
        <v>2.4575690577214431</v>
      </c>
      <c r="S382" s="94">
        <f>AVERAGEIFS(TBLData3[Total Load],TBLData3[[Athlete ]],TBLData3[[#This Row],[Athlete ]],TBLData3[Date],"&lt;="&amp;TBLData3[[#This Row],[Date]],TBLData3[Date],"&gt;"&amp;TBLData3[[#This Row],[Date]]-7)</f>
        <v>141.42857142857142</v>
      </c>
      <c r="T382" s="94">
        <f t="array" ref="T382">IFERROR(_xlfn.STDEV.S(IF(TBLData3[[Athlete ]]=TBLData3[[#This Row],[Athlete ]],IF(TBLData3[Date]&lt;=TBLData3[[#This Row],[Date]],IF(TBLData3[Date]&gt;TBLData3[[#This Row],[Date]]-7,TBLData3[Total Load])))),"")</f>
        <v>253.79969604845022</v>
      </c>
      <c r="U382" s="95">
        <f>IFERROR(TBLData3[[#This Row],[7 Day avg Load]]/TBLData3[[#This Row],[7 Day SD]],"")</f>
        <v>0.55724484162334376</v>
      </c>
      <c r="V382" s="95">
        <f>IFERROR(TBLData3[[#This Row],[7 Day Rolling Average]]*TBLData3[[#This Row],[Monotony]],"")</f>
        <v>78.810341886730043</v>
      </c>
    </row>
    <row r="383" spans="1:22" x14ac:dyDescent="0.25">
      <c r="A383" s="58" t="str">
        <f t="shared" si="21"/>
        <v>Week 3</v>
      </c>
      <c r="B383" s="63">
        <v>43027</v>
      </c>
      <c r="C383" s="63" t="str">
        <f t="shared" si="22"/>
        <v>Thu</v>
      </c>
      <c r="D383" s="73" t="s">
        <v>214</v>
      </c>
      <c r="E383" s="61">
        <f>tblTL[[#This Row],[Total]]</f>
        <v>420</v>
      </c>
      <c r="F383" s="71">
        <f>AVERAGEIFS(TBLData3[Total Load],TBLData3[[Athlete ]],TBLData3[[#This Row],[Athlete ]],TBLData3[Date],"&lt;="&amp;TBLData3[[#This Row],[Date]],TBLData3[Date],"&gt;"&amp;TBLData3[[#This Row],[Date]]-7)</f>
        <v>162.85714285714286</v>
      </c>
      <c r="G383" s="72">
        <f>AVERAGEIFS(TBLData3[Total Load],TBLData3[[Athlete ]],TBLData3[[#This Row],[Athlete ]],TBLData3[Date],"&lt;="&amp;TBLData3[[#This Row],[Date]],TBLData3[Date],"&gt;"&amp;TBLData3[[#This Row],[Date]]-28)</f>
        <v>217.77777777777777</v>
      </c>
      <c r="H383" s="30">
        <f>SUMIFS(TBLData3[Total Load],TBLData3[[Athlete ]],TBLData3[[#This Row],[Athlete ]],TBLData3[Date],"&lt;="&amp;TBLData3[[#This Row],[Date]],TBLData3[Date],"&gt;"&amp;TBLData3[[#This Row],[Date]]-7)</f>
        <v>1140</v>
      </c>
      <c r="I383" s="31">
        <f>IFERROR(SUMIFS(TBLData3[Total Load],TBLData3[[Athlete ]],TBLData3[[#This Row],[Athlete ]],TBLData3[Date],"&lt;="&amp;TBLData3[[#This Row],[Date]]-7,TBLData3[Date],"&gt;"&amp;TBLData3[[#This Row],[Date]]-14),"")</f>
        <v>1720</v>
      </c>
      <c r="J383" s="31">
        <f>IFERROR(SUMIFS(TBLData3[Total Load],TBLData3[[Athlete ]],TBLData3[[#This Row],[Athlete ]],TBLData3[Date],"&lt;="&amp;TBLData3[[#This Row],[Date]]-14,TBLData3[Date],"&gt;"&amp;TBLData3[[#This Row],[Date]]-21),"")</f>
        <v>1060</v>
      </c>
      <c r="K383" s="31">
        <f>IFERROR(SUMIFS(TBLData3[Total Load],TBLData3[[Athlete ]],TBLData3[[#This Row],[Athlete ]],TBLData3[Date],"&lt;="&amp;TBLData3[[#This Row],[Date]]-21,TBLData3[Date],"&gt;"&amp;TBLData3[[#This Row],[Date]]-28),"")</f>
        <v>0</v>
      </c>
      <c r="L383" s="31">
        <f>IFERROR(SUMIFS(TBLData3[Total Load],TBLData3[[Athlete ]],TBLData3[[#This Row],[Athlete ]],TBLData3[Date],"&lt;="&amp;TBLData3[[#This Row],[Date]]-28,TBLData3[Date],"&gt;"&amp;TBLData3[[#This Row],[Date]]-35),"")</f>
        <v>0</v>
      </c>
      <c r="M383" s="31">
        <f>IFERROR(AVERAGE(TBLData3[[#This Row],[Week -1 TL]:[Week -4 TL]]),"")</f>
        <v>695</v>
      </c>
      <c r="N383" s="98">
        <f>IFERROR(TBLData3[[#This Row],[7 Day Rolling Average]]/TBLData3[[#This Row],[28 Day Rolling Average]],"")</f>
        <v>0.74781341107871724</v>
      </c>
      <c r="O383" s="94">
        <f>IFERROR(TBLData3[[#This Row],[Week 0 TL]]/TBLData3[[#This Row],[Week -1 TL]],"")</f>
        <v>0.66279069767441856</v>
      </c>
      <c r="P383" s="26">
        <f t="shared" si="23"/>
        <v>297.11418176069856</v>
      </c>
      <c r="Q383" s="27">
        <f t="shared" si="24"/>
        <v>172.27927440134928</v>
      </c>
      <c r="R383" s="99">
        <f>IFERROR(TBLData3[[#This Row],[7 Day EWMA]]/TBLData3[[#This Row],[28 Day EWMA]],"")</f>
        <v>1.7246078078349021</v>
      </c>
      <c r="S383" s="94">
        <f>AVERAGEIFS(TBLData3[Total Load],TBLData3[[Athlete ]],TBLData3[[#This Row],[Athlete ]],TBLData3[Date],"&lt;="&amp;TBLData3[[#This Row],[Date]],TBLData3[Date],"&gt;"&amp;TBLData3[[#This Row],[Date]]-7)</f>
        <v>162.85714285714286</v>
      </c>
      <c r="T383" s="94">
        <f t="array" ref="T383">IFERROR(_xlfn.STDEV.S(IF(TBLData3[[Athlete ]]=TBLData3[[#This Row],[Athlete ]],IF(TBLData3[Date]&lt;=TBLData3[[#This Row],[Date]],IF(TBLData3[Date]&gt;TBLData3[[#This Row],[Date]]-7,TBLData3[Total Load])))),"")</f>
        <v>291.30249373656733</v>
      </c>
      <c r="U383" s="95">
        <f>IFERROR(TBLData3[[#This Row],[7 Day avg Load]]/TBLData3[[#This Row],[7 Day SD]],"")</f>
        <v>0.55906539201967476</v>
      </c>
      <c r="V383" s="95">
        <f>IFERROR(TBLData3[[#This Row],[7 Day Rolling Average]]*TBLData3[[#This Row],[Monotony]],"")</f>
        <v>91.047792414632752</v>
      </c>
    </row>
    <row r="384" spans="1:22" x14ac:dyDescent="0.25">
      <c r="A384" s="58" t="str">
        <f t="shared" si="21"/>
        <v>Week 3</v>
      </c>
      <c r="B384" s="63">
        <v>43027</v>
      </c>
      <c r="C384" s="63" t="str">
        <f t="shared" si="22"/>
        <v>Thu</v>
      </c>
      <c r="D384" s="73" t="s">
        <v>195</v>
      </c>
      <c r="E384" s="61">
        <f>tblTL[[#This Row],[Total]]</f>
        <v>0</v>
      </c>
      <c r="F384" s="71">
        <f>AVERAGEIFS(TBLData3[Total Load],TBLData3[[Athlete ]],TBLData3[[#This Row],[Athlete ]],TBLData3[Date],"&lt;="&amp;TBLData3[[#This Row],[Date]],TBLData3[Date],"&gt;"&amp;TBLData3[[#This Row],[Date]]-7)</f>
        <v>0</v>
      </c>
      <c r="G384" s="72">
        <f>AVERAGEIFS(TBLData3[Total Load],TBLData3[[Athlete ]],TBLData3[[#This Row],[Athlete ]],TBLData3[Date],"&lt;="&amp;TBLData3[[#This Row],[Date]],TBLData3[Date],"&gt;"&amp;TBLData3[[#This Row],[Date]]-28)</f>
        <v>0</v>
      </c>
      <c r="H384" s="30">
        <f>SUMIFS(TBLData3[Total Load],TBLData3[[Athlete ]],TBLData3[[#This Row],[Athlete ]],TBLData3[Date],"&lt;="&amp;TBLData3[[#This Row],[Date]],TBLData3[Date],"&gt;"&amp;TBLData3[[#This Row],[Date]]-7)</f>
        <v>0</v>
      </c>
      <c r="I384" s="31">
        <f>IFERROR(SUMIFS(TBLData3[Total Load],TBLData3[[Athlete ]],TBLData3[[#This Row],[Athlete ]],TBLData3[Date],"&lt;="&amp;TBLData3[[#This Row],[Date]]-7,TBLData3[Date],"&gt;"&amp;TBLData3[[#This Row],[Date]]-14),"")</f>
        <v>0</v>
      </c>
      <c r="J384" s="31">
        <f>IFERROR(SUMIFS(TBLData3[Total Load],TBLData3[[Athlete ]],TBLData3[[#This Row],[Athlete ]],TBLData3[Date],"&lt;="&amp;TBLData3[[#This Row],[Date]]-14,TBLData3[Date],"&gt;"&amp;TBLData3[[#This Row],[Date]]-21),"")</f>
        <v>0</v>
      </c>
      <c r="K384" s="31">
        <f>IFERROR(SUMIFS(TBLData3[Total Load],TBLData3[[Athlete ]],TBLData3[[#This Row],[Athlete ]],TBLData3[Date],"&lt;="&amp;TBLData3[[#This Row],[Date]]-21,TBLData3[Date],"&gt;"&amp;TBLData3[[#This Row],[Date]]-28),"")</f>
        <v>0</v>
      </c>
      <c r="L384" s="31">
        <f>IFERROR(SUMIFS(TBLData3[Total Load],TBLData3[[Athlete ]],TBLData3[[#This Row],[Athlete ]],TBLData3[Date],"&lt;="&amp;TBLData3[[#This Row],[Date]]-28,TBLData3[Date],"&gt;"&amp;TBLData3[[#This Row],[Date]]-35),"")</f>
        <v>0</v>
      </c>
      <c r="M384" s="31">
        <f>IFERROR(AVERAGE(TBLData3[[#This Row],[Week -1 TL]:[Week -4 TL]]),"")</f>
        <v>0</v>
      </c>
      <c r="N384" s="98" t="str">
        <f>IFERROR(TBLData3[[#This Row],[7 Day Rolling Average]]/TBLData3[[#This Row],[28 Day Rolling Average]],"")</f>
        <v/>
      </c>
      <c r="O384" s="94" t="str">
        <f>IFERROR(TBLData3[[#This Row],[Week 0 TL]]/TBLData3[[#This Row],[Week -1 TL]],"")</f>
        <v/>
      </c>
      <c r="P384" s="26">
        <f t="shared" si="23"/>
        <v>0</v>
      </c>
      <c r="Q384" s="27">
        <f t="shared" si="24"/>
        <v>0</v>
      </c>
      <c r="R384" s="99" t="str">
        <f>IFERROR(TBLData3[[#This Row],[7 Day EWMA]]/TBLData3[[#This Row],[28 Day EWMA]],"")</f>
        <v/>
      </c>
      <c r="S384" s="94">
        <f>AVERAGEIFS(TBLData3[Total Load],TBLData3[[Athlete ]],TBLData3[[#This Row],[Athlete ]],TBLData3[Date],"&lt;="&amp;TBLData3[[#This Row],[Date]],TBLData3[Date],"&gt;"&amp;TBLData3[[#This Row],[Date]]-7)</f>
        <v>0</v>
      </c>
      <c r="T384" s="94">
        <f t="array" ref="T384">IFERROR(_xlfn.STDEV.S(IF(TBLData3[[Athlete ]]=TBLData3[[#This Row],[Athlete ]],IF(TBLData3[Date]&lt;=TBLData3[[#This Row],[Date]],IF(TBLData3[Date]&gt;TBLData3[[#This Row],[Date]]-7,TBLData3[Total Load])))),"")</f>
        <v>0</v>
      </c>
      <c r="U384" s="95" t="str">
        <f>IFERROR(TBLData3[[#This Row],[7 Day avg Load]]/TBLData3[[#This Row],[7 Day SD]],"")</f>
        <v/>
      </c>
      <c r="V384" s="95" t="str">
        <f>IFERROR(TBLData3[[#This Row],[7 Day Rolling Average]]*TBLData3[[#This Row],[Monotony]],"")</f>
        <v/>
      </c>
    </row>
    <row r="385" spans="1:22" x14ac:dyDescent="0.25">
      <c r="A385" s="58" t="str">
        <f t="shared" si="21"/>
        <v>Week 3</v>
      </c>
      <c r="B385" s="63">
        <v>43027</v>
      </c>
      <c r="C385" s="63" t="str">
        <f t="shared" si="22"/>
        <v>Thu</v>
      </c>
      <c r="D385" s="68" t="s">
        <v>196</v>
      </c>
      <c r="E385" s="61">
        <f>tblTL[[#This Row],[Total]]</f>
        <v>0</v>
      </c>
      <c r="F385" s="71">
        <f>AVERAGEIFS(TBLData3[Total Load],TBLData3[[Athlete ]],TBLData3[[#This Row],[Athlete ]],TBLData3[Date],"&lt;="&amp;TBLData3[[#This Row],[Date]],TBLData3[Date],"&gt;"&amp;TBLData3[[#This Row],[Date]]-7)</f>
        <v>0</v>
      </c>
      <c r="G385" s="72">
        <f>AVERAGEIFS(TBLData3[Total Load],TBLData3[[Athlete ]],TBLData3[[#This Row],[Athlete ]],TBLData3[Date],"&lt;="&amp;TBLData3[[#This Row],[Date]],TBLData3[Date],"&gt;"&amp;TBLData3[[#This Row],[Date]]-28)</f>
        <v>173.33333333333334</v>
      </c>
      <c r="H385" s="30">
        <f>SUMIFS(TBLData3[Total Load],TBLData3[[Athlete ]],TBLData3[[#This Row],[Athlete ]],TBLData3[Date],"&lt;="&amp;TBLData3[[#This Row],[Date]],TBLData3[Date],"&gt;"&amp;TBLData3[[#This Row],[Date]]-7)</f>
        <v>0</v>
      </c>
      <c r="I385" s="31">
        <f>IFERROR(SUMIFS(TBLData3[Total Load],TBLData3[[Athlete ]],TBLData3[[#This Row],[Athlete ]],TBLData3[Date],"&lt;="&amp;TBLData3[[#This Row],[Date]]-7,TBLData3[Date],"&gt;"&amp;TBLData3[[#This Row],[Date]]-14),"")</f>
        <v>1540</v>
      </c>
      <c r="J385" s="31">
        <f>IFERROR(SUMIFS(TBLData3[Total Load],TBLData3[[Athlete ]],TBLData3[[#This Row],[Athlete ]],TBLData3[Date],"&lt;="&amp;TBLData3[[#This Row],[Date]]-14,TBLData3[Date],"&gt;"&amp;TBLData3[[#This Row],[Date]]-21),"")</f>
        <v>1580</v>
      </c>
      <c r="K385" s="31">
        <f>IFERROR(SUMIFS(TBLData3[Total Load],TBLData3[[Athlete ]],TBLData3[[#This Row],[Athlete ]],TBLData3[Date],"&lt;="&amp;TBLData3[[#This Row],[Date]]-21,TBLData3[Date],"&gt;"&amp;TBLData3[[#This Row],[Date]]-28),"")</f>
        <v>0</v>
      </c>
      <c r="L385" s="31">
        <f>IFERROR(SUMIFS(TBLData3[Total Load],TBLData3[[Athlete ]],TBLData3[[#This Row],[Athlete ]],TBLData3[Date],"&lt;="&amp;TBLData3[[#This Row],[Date]]-28,TBLData3[Date],"&gt;"&amp;TBLData3[[#This Row],[Date]]-35),"")</f>
        <v>0</v>
      </c>
      <c r="M385" s="31">
        <f>IFERROR(AVERAGE(TBLData3[[#This Row],[Week -1 TL]:[Week -4 TL]]),"")</f>
        <v>780</v>
      </c>
      <c r="N385" s="98">
        <f>IFERROR(TBLData3[[#This Row],[7 Day Rolling Average]]/TBLData3[[#This Row],[28 Day Rolling Average]],"")</f>
        <v>0</v>
      </c>
      <c r="O385" s="94">
        <f>IFERROR(TBLData3[[#This Row],[Week 0 TL]]/TBLData3[[#This Row],[Week -1 TL]],"")</f>
        <v>0</v>
      </c>
      <c r="P385" s="26">
        <f t="shared" si="23"/>
        <v>50.408086006063968</v>
      </c>
      <c r="Q385" s="27">
        <f t="shared" si="24"/>
        <v>100.04359100272417</v>
      </c>
      <c r="R385" s="99">
        <f>IFERROR(TBLData3[[#This Row],[7 Day EWMA]]/TBLData3[[#This Row],[28 Day EWMA]],"")</f>
        <v>0.50386122190167448</v>
      </c>
      <c r="S385" s="94">
        <f>AVERAGEIFS(TBLData3[Total Load],TBLData3[[Athlete ]],TBLData3[[#This Row],[Athlete ]],TBLData3[Date],"&lt;="&amp;TBLData3[[#This Row],[Date]],TBLData3[Date],"&gt;"&amp;TBLData3[[#This Row],[Date]]-7)</f>
        <v>0</v>
      </c>
      <c r="T385" s="94">
        <f t="array" ref="T385">IFERROR(_xlfn.STDEV.S(IF(TBLData3[[Athlete ]]=TBLData3[[#This Row],[Athlete ]],IF(TBLData3[Date]&lt;=TBLData3[[#This Row],[Date]],IF(TBLData3[Date]&gt;TBLData3[[#This Row],[Date]]-7,TBLData3[Total Load])))),"")</f>
        <v>0</v>
      </c>
      <c r="U385" s="95" t="str">
        <f>IFERROR(TBLData3[[#This Row],[7 Day avg Load]]/TBLData3[[#This Row],[7 Day SD]],"")</f>
        <v/>
      </c>
      <c r="V385" s="95" t="str">
        <f>IFERROR(TBLData3[[#This Row],[7 Day Rolling Average]]*TBLData3[[#This Row],[Monotony]],"")</f>
        <v/>
      </c>
    </row>
    <row r="386" spans="1:22" x14ac:dyDescent="0.25">
      <c r="A386" s="58" t="str">
        <f t="shared" ref="A386:A449" si="25">VLOOKUP(B386, $AF$3:$AG$26, 2)</f>
        <v>Week 3</v>
      </c>
      <c r="B386" s="63">
        <v>43027</v>
      </c>
      <c r="C386" s="63" t="str">
        <f t="shared" ref="C386:C449" si="26">CHOOSE(WEEKDAY(B386),"Sun","Mon","Tue","Wed","Thu","Fri","Sat")</f>
        <v>Thu</v>
      </c>
      <c r="D386" s="73" t="s">
        <v>197</v>
      </c>
      <c r="E386" s="61">
        <f>tblTL[[#This Row],[Total]]</f>
        <v>420</v>
      </c>
      <c r="F386" s="71">
        <f>AVERAGEIFS(TBLData3[Total Load],TBLData3[[Athlete ]],TBLData3[[#This Row],[Athlete ]],TBLData3[Date],"&lt;="&amp;TBLData3[[#This Row],[Date]],TBLData3[Date],"&gt;"&amp;TBLData3[[#This Row],[Date]]-7)</f>
        <v>175.71428571428572</v>
      </c>
      <c r="G386" s="72">
        <f>AVERAGEIFS(TBLData3[Total Load],TBLData3[[Athlete ]],TBLData3[[#This Row],[Athlete ]],TBLData3[Date],"&lt;="&amp;TBLData3[[#This Row],[Date]],TBLData3[Date],"&gt;"&amp;TBLData3[[#This Row],[Date]]-28)</f>
        <v>286.66666666666669</v>
      </c>
      <c r="H386" s="30">
        <f>SUMIFS(TBLData3[Total Load],TBLData3[[Athlete ]],TBLData3[[#This Row],[Athlete ]],TBLData3[Date],"&lt;="&amp;TBLData3[[#This Row],[Date]],TBLData3[Date],"&gt;"&amp;TBLData3[[#This Row],[Date]]-7)</f>
        <v>1230</v>
      </c>
      <c r="I386" s="31">
        <f>IFERROR(SUMIFS(TBLData3[Total Load],TBLData3[[Athlete ]],TBLData3[[#This Row],[Athlete ]],TBLData3[Date],"&lt;="&amp;TBLData3[[#This Row],[Date]]-7,TBLData3[Date],"&gt;"&amp;TBLData3[[#This Row],[Date]]-14),"")</f>
        <v>2435</v>
      </c>
      <c r="J386" s="31">
        <f>IFERROR(SUMIFS(TBLData3[Total Load],TBLData3[[Athlete ]],TBLData3[[#This Row],[Athlete ]],TBLData3[Date],"&lt;="&amp;TBLData3[[#This Row],[Date]]-14,TBLData3[Date],"&gt;"&amp;TBLData3[[#This Row],[Date]]-21),"")</f>
        <v>1495</v>
      </c>
      <c r="K386" s="31">
        <f>IFERROR(SUMIFS(TBLData3[Total Load],TBLData3[[Athlete ]],TBLData3[[#This Row],[Athlete ]],TBLData3[Date],"&lt;="&amp;TBLData3[[#This Row],[Date]]-21,TBLData3[Date],"&gt;"&amp;TBLData3[[#This Row],[Date]]-28),"")</f>
        <v>0</v>
      </c>
      <c r="L386" s="31">
        <f>IFERROR(SUMIFS(TBLData3[Total Load],TBLData3[[Athlete ]],TBLData3[[#This Row],[Athlete ]],TBLData3[Date],"&lt;="&amp;TBLData3[[#This Row],[Date]]-28,TBLData3[Date],"&gt;"&amp;TBLData3[[#This Row],[Date]]-35),"")</f>
        <v>0</v>
      </c>
      <c r="M386" s="31">
        <f>IFERROR(AVERAGE(TBLData3[[#This Row],[Week -1 TL]:[Week -4 TL]]),"")</f>
        <v>982.5</v>
      </c>
      <c r="N386" s="98">
        <f>IFERROR(TBLData3[[#This Row],[7 Day Rolling Average]]/TBLData3[[#This Row],[28 Day Rolling Average]],"")</f>
        <v>0.6129568106312292</v>
      </c>
      <c r="O386" s="94">
        <f>IFERROR(TBLData3[[#This Row],[Week 0 TL]]/TBLData3[[#This Row],[Week -1 TL]],"")</f>
        <v>0.50513347022587274</v>
      </c>
      <c r="P386" s="26">
        <f t="shared" si="23"/>
        <v>327.76284524094081</v>
      </c>
      <c r="Q386" s="27">
        <f t="shared" si="24"/>
        <v>213.22864388284921</v>
      </c>
      <c r="R386" s="99">
        <f>IFERROR(TBLData3[[#This Row],[7 Day EWMA]]/TBLData3[[#This Row],[28 Day EWMA]],"")</f>
        <v>1.5371426618509016</v>
      </c>
      <c r="S386" s="94">
        <f>AVERAGEIFS(TBLData3[Total Load],TBLData3[[Athlete ]],TBLData3[[#This Row],[Athlete ]],TBLData3[Date],"&lt;="&amp;TBLData3[[#This Row],[Date]],TBLData3[Date],"&gt;"&amp;TBLData3[[#This Row],[Date]]-7)</f>
        <v>175.71428571428572</v>
      </c>
      <c r="T386" s="94">
        <f t="array" ref="T386">IFERROR(_xlfn.STDEV.S(IF(TBLData3[[Athlete ]]=TBLData3[[#This Row],[Athlete ]],IF(TBLData3[Date]&lt;=TBLData3[[#This Row],[Date]],IF(TBLData3[Date]&gt;TBLData3[[#This Row],[Date]]-7,TBLData3[Total Load])))),"")</f>
        <v>320.51298168494117</v>
      </c>
      <c r="U386" s="95">
        <f>IFERROR(TBLData3[[#This Row],[7 Day avg Load]]/TBLData3[[#This Row],[7 Day SD]],"")</f>
        <v>0.54822829574812637</v>
      </c>
      <c r="V386" s="95">
        <f>IFERROR(TBLData3[[#This Row],[7 Day Rolling Average]]*TBLData3[[#This Row],[Monotony]],"")</f>
        <v>96.331543395742216</v>
      </c>
    </row>
    <row r="387" spans="1:22" x14ac:dyDescent="0.25">
      <c r="A387" s="58" t="str">
        <f t="shared" si="25"/>
        <v>Week 3</v>
      </c>
      <c r="B387" s="63">
        <v>43027</v>
      </c>
      <c r="C387" s="63" t="str">
        <f t="shared" si="26"/>
        <v>Thu</v>
      </c>
      <c r="D387" s="73" t="s">
        <v>198</v>
      </c>
      <c r="E387" s="61">
        <f>tblTL[[#This Row],[Total]]</f>
        <v>360</v>
      </c>
      <c r="F387" s="71">
        <f>AVERAGEIFS(TBLData3[Total Load],TBLData3[[Athlete ]],TBLData3[[#This Row],[Athlete ]],TBLData3[Date],"&lt;="&amp;TBLData3[[#This Row],[Date]],TBLData3[Date],"&gt;"&amp;TBLData3[[#This Row],[Date]]-7)</f>
        <v>141.42857142857142</v>
      </c>
      <c r="G387" s="72">
        <f>AVERAGEIFS(TBLData3[Total Load],TBLData3[[Athlete ]],TBLData3[[#This Row],[Athlete ]],TBLData3[Date],"&lt;="&amp;TBLData3[[#This Row],[Date]],TBLData3[Date],"&gt;"&amp;TBLData3[[#This Row],[Date]]-28)</f>
        <v>153.33333333333334</v>
      </c>
      <c r="H387" s="30">
        <f>SUMIFS(TBLData3[Total Load],TBLData3[[Athlete ]],TBLData3[[#This Row],[Athlete ]],TBLData3[Date],"&lt;="&amp;TBLData3[[#This Row],[Date]],TBLData3[Date],"&gt;"&amp;TBLData3[[#This Row],[Date]]-7)</f>
        <v>990</v>
      </c>
      <c r="I387" s="31">
        <f>IFERROR(SUMIFS(TBLData3[Total Load],TBLData3[[Athlete ]],TBLData3[[#This Row],[Athlete ]],TBLData3[Date],"&lt;="&amp;TBLData3[[#This Row],[Date]]-7,TBLData3[Date],"&gt;"&amp;TBLData3[[#This Row],[Date]]-14),"")</f>
        <v>960</v>
      </c>
      <c r="J387" s="31">
        <f>IFERROR(SUMIFS(TBLData3[Total Load],TBLData3[[Athlete ]],TBLData3[[#This Row],[Athlete ]],TBLData3[Date],"&lt;="&amp;TBLData3[[#This Row],[Date]]-14,TBLData3[Date],"&gt;"&amp;TBLData3[[#This Row],[Date]]-21),"")</f>
        <v>810</v>
      </c>
      <c r="K387" s="31">
        <f>IFERROR(SUMIFS(TBLData3[Total Load],TBLData3[[Athlete ]],TBLData3[[#This Row],[Athlete ]],TBLData3[Date],"&lt;="&amp;TBLData3[[#This Row],[Date]]-21,TBLData3[Date],"&gt;"&amp;TBLData3[[#This Row],[Date]]-28),"")</f>
        <v>0</v>
      </c>
      <c r="L387" s="31">
        <f>IFERROR(SUMIFS(TBLData3[Total Load],TBLData3[[Athlete ]],TBLData3[[#This Row],[Athlete ]],TBLData3[Date],"&lt;="&amp;TBLData3[[#This Row],[Date]]-28,TBLData3[Date],"&gt;"&amp;TBLData3[[#This Row],[Date]]-35),"")</f>
        <v>0</v>
      </c>
      <c r="M387" s="31">
        <f>IFERROR(AVERAGE(TBLData3[[#This Row],[Week -1 TL]:[Week -4 TL]]),"")</f>
        <v>442.5</v>
      </c>
      <c r="N387" s="98">
        <f>IFERROR(TBLData3[[#This Row],[7 Day Rolling Average]]/TBLData3[[#This Row],[28 Day Rolling Average]],"")</f>
        <v>0.92236024844720488</v>
      </c>
      <c r="O387" s="94">
        <f>IFERROR(TBLData3[[#This Row],[Week 0 TL]]/TBLData3[[#This Row],[Week -1 TL]],"")</f>
        <v>1.03125</v>
      </c>
      <c r="P387" s="26">
        <f t="shared" si="23"/>
        <v>232.74764664878603</v>
      </c>
      <c r="Q387" s="27">
        <f t="shared" si="24"/>
        <v>120.91647394433811</v>
      </c>
      <c r="R387" s="99">
        <f>IFERROR(TBLData3[[#This Row],[7 Day EWMA]]/TBLData3[[#This Row],[28 Day EWMA]],"")</f>
        <v>1.9248629988658745</v>
      </c>
      <c r="S387" s="94">
        <f>AVERAGEIFS(TBLData3[Total Load],TBLData3[[Athlete ]],TBLData3[[#This Row],[Athlete ]],TBLData3[Date],"&lt;="&amp;TBLData3[[#This Row],[Date]],TBLData3[Date],"&gt;"&amp;TBLData3[[#This Row],[Date]]-7)</f>
        <v>141.42857142857142</v>
      </c>
      <c r="T387" s="94">
        <f t="array" ref="T387">IFERROR(_xlfn.STDEV.S(IF(TBLData3[[Athlete ]]=TBLData3[[#This Row],[Athlete ]],IF(TBLData3[Date]&lt;=TBLData3[[#This Row],[Date]],IF(TBLData3[Date]&gt;TBLData3[[#This Row],[Date]]-7,TBLData3[Total Load])))),"")</f>
        <v>253.79969604845022</v>
      </c>
      <c r="U387" s="95">
        <f>IFERROR(TBLData3[[#This Row],[7 Day avg Load]]/TBLData3[[#This Row],[7 Day SD]],"")</f>
        <v>0.55724484162334376</v>
      </c>
      <c r="V387" s="95">
        <f>IFERROR(TBLData3[[#This Row],[7 Day Rolling Average]]*TBLData3[[#This Row],[Monotony]],"")</f>
        <v>78.810341886730043</v>
      </c>
    </row>
    <row r="388" spans="1:22" x14ac:dyDescent="0.25">
      <c r="A388" s="58" t="str">
        <f t="shared" si="25"/>
        <v>Week 3</v>
      </c>
      <c r="B388" s="63">
        <v>43027</v>
      </c>
      <c r="C388" s="63" t="str">
        <f t="shared" si="26"/>
        <v>Thu</v>
      </c>
      <c r="D388" s="73" t="s">
        <v>199</v>
      </c>
      <c r="E388" s="61">
        <f>tblTL[[#This Row],[Total]]</f>
        <v>0</v>
      </c>
      <c r="F388" s="71">
        <f>AVERAGEIFS(TBLData3[Total Load],TBLData3[[Athlete ]],TBLData3[[#This Row],[Athlete ]],TBLData3[Date],"&lt;="&amp;TBLData3[[#This Row],[Date]],TBLData3[Date],"&gt;"&amp;TBLData3[[#This Row],[Date]]-7)</f>
        <v>218.57142857142858</v>
      </c>
      <c r="G388" s="72">
        <f>AVERAGEIFS(TBLData3[Total Load],TBLData3[[Athlete ]],TBLData3[[#This Row],[Athlete ]],TBLData3[Date],"&lt;="&amp;TBLData3[[#This Row],[Date]],TBLData3[Date],"&gt;"&amp;TBLData3[[#This Row],[Date]]-28)</f>
        <v>207.77777777777777</v>
      </c>
      <c r="H388" s="30">
        <f>SUMIFS(TBLData3[Total Load],TBLData3[[Athlete ]],TBLData3[[#This Row],[Athlete ]],TBLData3[Date],"&lt;="&amp;TBLData3[[#This Row],[Date]],TBLData3[Date],"&gt;"&amp;TBLData3[[#This Row],[Date]]-7)</f>
        <v>1530</v>
      </c>
      <c r="I388" s="31">
        <f>IFERROR(SUMIFS(TBLData3[Total Load],TBLData3[[Athlete ]],TBLData3[[#This Row],[Athlete ]],TBLData3[Date],"&lt;="&amp;TBLData3[[#This Row],[Date]]-7,TBLData3[Date],"&gt;"&amp;TBLData3[[#This Row],[Date]]-14),"")</f>
        <v>1755</v>
      </c>
      <c r="J388" s="31">
        <f>IFERROR(SUMIFS(TBLData3[Total Load],TBLData3[[Athlete ]],TBLData3[[#This Row],[Athlete ]],TBLData3[Date],"&lt;="&amp;TBLData3[[#This Row],[Date]]-14,TBLData3[Date],"&gt;"&amp;TBLData3[[#This Row],[Date]]-21),"")</f>
        <v>455</v>
      </c>
      <c r="K388" s="31">
        <f>IFERROR(SUMIFS(TBLData3[Total Load],TBLData3[[Athlete ]],TBLData3[[#This Row],[Athlete ]],TBLData3[Date],"&lt;="&amp;TBLData3[[#This Row],[Date]]-21,TBLData3[Date],"&gt;"&amp;TBLData3[[#This Row],[Date]]-28),"")</f>
        <v>0</v>
      </c>
      <c r="L388" s="31">
        <f>IFERROR(SUMIFS(TBLData3[Total Load],TBLData3[[Athlete ]],TBLData3[[#This Row],[Athlete ]],TBLData3[Date],"&lt;="&amp;TBLData3[[#This Row],[Date]]-28,TBLData3[Date],"&gt;"&amp;TBLData3[[#This Row],[Date]]-35),"")</f>
        <v>0</v>
      </c>
      <c r="M388" s="31">
        <f>IFERROR(AVERAGE(TBLData3[[#This Row],[Week -1 TL]:[Week -4 TL]]),"")</f>
        <v>552.5</v>
      </c>
      <c r="N388" s="98">
        <f>IFERROR(TBLData3[[#This Row],[7 Day Rolling Average]]/TBLData3[[#This Row],[28 Day Rolling Average]],"")</f>
        <v>1.051948051948052</v>
      </c>
      <c r="O388" s="94">
        <f>IFERROR(TBLData3[[#This Row],[Week 0 TL]]/TBLData3[[#This Row],[Week -1 TL]],"")</f>
        <v>0.87179487179487181</v>
      </c>
      <c r="P388" s="26">
        <f t="shared" si="23"/>
        <v>311.81094200204825</v>
      </c>
      <c r="Q388" s="27">
        <f t="shared" si="24"/>
        <v>173.41854913976081</v>
      </c>
      <c r="R388" s="99">
        <f>IFERROR(TBLData3[[#This Row],[7 Day EWMA]]/TBLData3[[#This Row],[28 Day EWMA]],"")</f>
        <v>1.7980253182187262</v>
      </c>
      <c r="S388" s="94">
        <f>AVERAGEIFS(TBLData3[Total Load],TBLData3[[Athlete ]],TBLData3[[#This Row],[Athlete ]],TBLData3[Date],"&lt;="&amp;TBLData3[[#This Row],[Date]],TBLData3[Date],"&gt;"&amp;TBLData3[[#This Row],[Date]]-7)</f>
        <v>218.57142857142858</v>
      </c>
      <c r="T388" s="94">
        <f t="array" ref="T388">IFERROR(_xlfn.STDEV.S(IF(TBLData3[[Athlete ]]=TBLData3[[#This Row],[Athlete ]],IF(TBLData3[Date]&lt;=TBLData3[[#This Row],[Date]],IF(TBLData3[Date]&gt;TBLData3[[#This Row],[Date]]-7,TBLData3[Total Load])))),"")</f>
        <v>440.47052763412643</v>
      </c>
      <c r="U388" s="95">
        <f>IFERROR(TBLData3[[#This Row],[7 Day avg Load]]/TBLData3[[#This Row],[7 Day SD]],"")</f>
        <v>0.49622259574421135</v>
      </c>
      <c r="V388" s="95">
        <f>IFERROR(TBLData3[[#This Row],[7 Day Rolling Average]]*TBLData3[[#This Row],[Monotony]],"")</f>
        <v>108.46008164123477</v>
      </c>
    </row>
    <row r="389" spans="1:22" x14ac:dyDescent="0.25">
      <c r="A389" s="58" t="str">
        <f t="shared" si="25"/>
        <v>Week 3</v>
      </c>
      <c r="B389" s="63">
        <v>43027</v>
      </c>
      <c r="C389" s="63" t="str">
        <f t="shared" si="26"/>
        <v>Thu</v>
      </c>
      <c r="D389" s="68" t="s">
        <v>200</v>
      </c>
      <c r="E389" s="61">
        <f>tblTL[[#This Row],[Total]]</f>
        <v>300</v>
      </c>
      <c r="F389" s="71">
        <f>AVERAGEIFS(TBLData3[Total Load],TBLData3[[Athlete ]],TBLData3[[#This Row],[Athlete ]],TBLData3[Date],"&lt;="&amp;TBLData3[[#This Row],[Date]],TBLData3[Date],"&gt;"&amp;TBLData3[[#This Row],[Date]]-7)</f>
        <v>132.85714285714286</v>
      </c>
      <c r="G389" s="72">
        <f>AVERAGEIFS(TBLData3[Total Load],TBLData3[[Athlete ]],TBLData3[[#This Row],[Athlete ]],TBLData3[Date],"&lt;="&amp;TBLData3[[#This Row],[Date]],TBLData3[Date],"&gt;"&amp;TBLData3[[#This Row],[Date]]-28)</f>
        <v>105.83333333333333</v>
      </c>
      <c r="H389" s="30">
        <f>SUMIFS(TBLData3[Total Load],TBLData3[[Athlete ]],TBLData3[[#This Row],[Athlete ]],TBLData3[Date],"&lt;="&amp;TBLData3[[#This Row],[Date]],TBLData3[Date],"&gt;"&amp;TBLData3[[#This Row],[Date]]-7)</f>
        <v>930</v>
      </c>
      <c r="I389" s="31">
        <f>IFERROR(SUMIFS(TBLData3[Total Load],TBLData3[[Athlete ]],TBLData3[[#This Row],[Athlete ]],TBLData3[Date],"&lt;="&amp;TBLData3[[#This Row],[Date]]-7,TBLData3[Date],"&gt;"&amp;TBLData3[[#This Row],[Date]]-14),"")</f>
        <v>975</v>
      </c>
      <c r="J389" s="31">
        <f>IFERROR(SUMIFS(TBLData3[Total Load],TBLData3[[Athlete ]],TBLData3[[#This Row],[Athlete ]],TBLData3[Date],"&lt;="&amp;TBLData3[[#This Row],[Date]]-14,TBLData3[Date],"&gt;"&amp;TBLData3[[#This Row],[Date]]-21),"")</f>
        <v>0</v>
      </c>
      <c r="K389" s="31">
        <f>IFERROR(SUMIFS(TBLData3[Total Load],TBLData3[[Athlete ]],TBLData3[[#This Row],[Athlete ]],TBLData3[Date],"&lt;="&amp;TBLData3[[#This Row],[Date]]-21,TBLData3[Date],"&gt;"&amp;TBLData3[[#This Row],[Date]]-28),"")</f>
        <v>0</v>
      </c>
      <c r="L389" s="31">
        <f>IFERROR(SUMIFS(TBLData3[Total Load],TBLData3[[Athlete ]],TBLData3[[#This Row],[Athlete ]],TBLData3[Date],"&lt;="&amp;TBLData3[[#This Row],[Date]]-28,TBLData3[Date],"&gt;"&amp;TBLData3[[#This Row],[Date]]-35),"")</f>
        <v>0</v>
      </c>
      <c r="M389" s="31">
        <f>IFERROR(AVERAGE(TBLData3[[#This Row],[Week -1 TL]:[Week -4 TL]]),"")</f>
        <v>243.75</v>
      </c>
      <c r="N389" s="98">
        <f>IFERROR(TBLData3[[#This Row],[7 Day Rolling Average]]/TBLData3[[#This Row],[28 Day Rolling Average]],"")</f>
        <v>1.2553430821147358</v>
      </c>
      <c r="O389" s="94">
        <f>IFERROR(TBLData3[[#This Row],[Week 0 TL]]/TBLData3[[#This Row],[Week -1 TL]],"")</f>
        <v>0.9538461538461539</v>
      </c>
      <c r="P389" s="26">
        <f t="shared" si="23"/>
        <v>219.40464019775391</v>
      </c>
      <c r="Q389" s="27">
        <f t="shared" si="24"/>
        <v>99.753635638366433</v>
      </c>
      <c r="R389" s="99">
        <f>IFERROR(TBLData3[[#This Row],[7 Day EWMA]]/TBLData3[[#This Row],[28 Day EWMA]],"")</f>
        <v>2.1994651001308294</v>
      </c>
      <c r="S389" s="94">
        <f>AVERAGEIFS(TBLData3[Total Load],TBLData3[[Athlete ]],TBLData3[[#This Row],[Athlete ]],TBLData3[Date],"&lt;="&amp;TBLData3[[#This Row],[Date]],TBLData3[Date],"&gt;"&amp;TBLData3[[#This Row],[Date]]-7)</f>
        <v>132.85714285714286</v>
      </c>
      <c r="T389" s="94">
        <f t="array" ref="T389">IFERROR(_xlfn.STDEV.S(IF(TBLData3[[Athlete ]]=TBLData3[[#This Row],[Athlete ]],IF(TBLData3[Date]&lt;=TBLData3[[#This Row],[Date]],IF(TBLData3[Date]&gt;TBLData3[[#This Row],[Date]]-7,TBLData3[Total Load])))),"")</f>
        <v>246.08360948495303</v>
      </c>
      <c r="U389" s="95">
        <f>IFERROR(TBLData3[[#This Row],[7 Day avg Load]]/TBLData3[[#This Row],[7 Day SD]],"")</f>
        <v>0.53988619207597621</v>
      </c>
      <c r="V389" s="95">
        <f>IFERROR(TBLData3[[#This Row],[7 Day Rolling Average]]*TBLData3[[#This Row],[Monotony]],"")</f>
        <v>71.727736947236835</v>
      </c>
    </row>
    <row r="390" spans="1:22" x14ac:dyDescent="0.25">
      <c r="A390" s="58" t="str">
        <f t="shared" si="25"/>
        <v>Week 3</v>
      </c>
      <c r="B390" s="63">
        <v>43027</v>
      </c>
      <c r="C390" s="63" t="str">
        <f t="shared" si="26"/>
        <v>Thu</v>
      </c>
      <c r="D390" s="73" t="s">
        <v>201</v>
      </c>
      <c r="E390" s="61">
        <f>tblTL[[#This Row],[Total]]</f>
        <v>0</v>
      </c>
      <c r="F390" s="71">
        <f>AVERAGEIFS(TBLData3[Total Load],TBLData3[[Athlete ]],TBLData3[[#This Row],[Athlete ]],TBLData3[Date],"&lt;="&amp;TBLData3[[#This Row],[Date]],TBLData3[Date],"&gt;"&amp;TBLData3[[#This Row],[Date]]-7)</f>
        <v>102.85714285714286</v>
      </c>
      <c r="G390" s="72">
        <f>AVERAGEIFS(TBLData3[Total Load],TBLData3[[Athlete ]],TBLData3[[#This Row],[Athlete ]],TBLData3[Date],"&lt;="&amp;TBLData3[[#This Row],[Date]],TBLData3[Date],"&gt;"&amp;TBLData3[[#This Row],[Date]]-28)</f>
        <v>256.38888888888891</v>
      </c>
      <c r="H390" s="30">
        <f>SUMIFS(TBLData3[Total Load],TBLData3[[Athlete ]],TBLData3[[#This Row],[Athlete ]],TBLData3[Date],"&lt;="&amp;TBLData3[[#This Row],[Date]],TBLData3[Date],"&gt;"&amp;TBLData3[[#This Row],[Date]]-7)</f>
        <v>720</v>
      </c>
      <c r="I390" s="31">
        <f>IFERROR(SUMIFS(TBLData3[Total Load],TBLData3[[Athlete ]],TBLData3[[#This Row],[Athlete ]],TBLData3[Date],"&lt;="&amp;TBLData3[[#This Row],[Date]]-7,TBLData3[Date],"&gt;"&amp;TBLData3[[#This Row],[Date]]-14),"")</f>
        <v>2320</v>
      </c>
      <c r="J390" s="31">
        <f>IFERROR(SUMIFS(TBLData3[Total Load],TBLData3[[Athlete ]],TBLData3[[#This Row],[Athlete ]],TBLData3[Date],"&lt;="&amp;TBLData3[[#This Row],[Date]]-14,TBLData3[Date],"&gt;"&amp;TBLData3[[#This Row],[Date]]-21),"")</f>
        <v>1575</v>
      </c>
      <c r="K390" s="31">
        <f>IFERROR(SUMIFS(TBLData3[Total Load],TBLData3[[Athlete ]],TBLData3[[#This Row],[Athlete ]],TBLData3[Date],"&lt;="&amp;TBLData3[[#This Row],[Date]]-21,TBLData3[Date],"&gt;"&amp;TBLData3[[#This Row],[Date]]-28),"")</f>
        <v>0</v>
      </c>
      <c r="L390" s="31">
        <f>IFERROR(SUMIFS(TBLData3[Total Load],TBLData3[[Athlete ]],TBLData3[[#This Row],[Athlete ]],TBLData3[Date],"&lt;="&amp;TBLData3[[#This Row],[Date]]-28,TBLData3[Date],"&gt;"&amp;TBLData3[[#This Row],[Date]]-35),"")</f>
        <v>0</v>
      </c>
      <c r="M390" s="31">
        <f>IFERROR(AVERAGE(TBLData3[[#This Row],[Week -1 TL]:[Week -4 TL]]),"")</f>
        <v>973.75</v>
      </c>
      <c r="N390" s="98">
        <f>IFERROR(TBLData3[[#This Row],[7 Day Rolling Average]]/TBLData3[[#This Row],[28 Day Rolling Average]],"")</f>
        <v>0.40117628850023213</v>
      </c>
      <c r="O390" s="94">
        <f>IFERROR(TBLData3[[#This Row],[Week 0 TL]]/TBLData3[[#This Row],[Week -1 TL]],"")</f>
        <v>0.31034482758620691</v>
      </c>
      <c r="P390" s="26">
        <f t="shared" si="23"/>
        <v>204.78422419022536</v>
      </c>
      <c r="Q390" s="27">
        <f t="shared" si="24"/>
        <v>176.58836757458565</v>
      </c>
      <c r="R390" s="99">
        <f>IFERROR(TBLData3[[#This Row],[7 Day EWMA]]/TBLData3[[#This Row],[28 Day EWMA]],"")</f>
        <v>1.1596699544987334</v>
      </c>
      <c r="S390" s="94">
        <f>AVERAGEIFS(TBLData3[Total Load],TBLData3[[Athlete ]],TBLData3[[#This Row],[Athlete ]],TBLData3[Date],"&lt;="&amp;TBLData3[[#This Row],[Date]],TBLData3[Date],"&gt;"&amp;TBLData3[[#This Row],[Date]]-7)</f>
        <v>102.85714285714286</v>
      </c>
      <c r="T390" s="94">
        <f t="array" ref="T390">IFERROR(_xlfn.STDEV.S(IF(TBLData3[[Athlete ]]=TBLData3[[#This Row],[Athlete ]],IF(TBLData3[Date]&lt;=TBLData3[[#This Row],[Date]],IF(TBLData3[Date]&gt;TBLData3[[#This Row],[Date]]-7,TBLData3[Total Load])))),"")</f>
        <v>272.1344205666436</v>
      </c>
      <c r="U390" s="95">
        <f>IFERROR(TBLData3[[#This Row],[7 Day avg Load]]/TBLData3[[#This Row],[7 Day SD]],"")</f>
        <v>0.37796447300922725</v>
      </c>
      <c r="V390" s="95">
        <f>IFERROR(TBLData3[[#This Row],[7 Day Rolling Average]]*TBLData3[[#This Row],[Monotony]],"")</f>
        <v>38.876345795234805</v>
      </c>
    </row>
    <row r="391" spans="1:22" x14ac:dyDescent="0.25">
      <c r="A391" s="58" t="str">
        <f t="shared" si="25"/>
        <v>Week 3</v>
      </c>
      <c r="B391" s="63">
        <v>43027</v>
      </c>
      <c r="C391" s="63" t="str">
        <f t="shared" si="26"/>
        <v>Thu</v>
      </c>
      <c r="D391" s="73" t="s">
        <v>202</v>
      </c>
      <c r="E391" s="61">
        <f>tblTL[[#This Row],[Total]]</f>
        <v>420</v>
      </c>
      <c r="F391" s="71">
        <f>AVERAGEIFS(TBLData3[Total Load],TBLData3[[Athlete ]],TBLData3[[#This Row],[Athlete ]],TBLData3[Date],"&lt;="&amp;TBLData3[[#This Row],[Date]],TBLData3[Date],"&gt;"&amp;TBLData3[[#This Row],[Date]]-7)</f>
        <v>231.42857142857142</v>
      </c>
      <c r="G391" s="72">
        <f>AVERAGEIFS(TBLData3[Total Load],TBLData3[[Athlete ]],TBLData3[[#This Row],[Athlete ]],TBLData3[Date],"&lt;="&amp;TBLData3[[#This Row],[Date]],TBLData3[Date],"&gt;"&amp;TBLData3[[#This Row],[Date]]-28)</f>
        <v>103.33333333333333</v>
      </c>
      <c r="H391" s="30">
        <f>SUMIFS(TBLData3[Total Load],TBLData3[[Athlete ]],TBLData3[[#This Row],[Athlete ]],TBLData3[Date],"&lt;="&amp;TBLData3[[#This Row],[Date]],TBLData3[Date],"&gt;"&amp;TBLData3[[#This Row],[Date]]-7)</f>
        <v>1620</v>
      </c>
      <c r="I391" s="31">
        <f>IFERROR(SUMIFS(TBLData3[Total Load],TBLData3[[Athlete ]],TBLData3[[#This Row],[Athlete ]],TBLData3[Date],"&lt;="&amp;TBLData3[[#This Row],[Date]]-7,TBLData3[Date],"&gt;"&amp;TBLData3[[#This Row],[Date]]-14),"")</f>
        <v>240</v>
      </c>
      <c r="J391" s="31">
        <f>IFERROR(SUMIFS(TBLData3[Total Load],TBLData3[[Athlete ]],TBLData3[[#This Row],[Athlete ]],TBLData3[Date],"&lt;="&amp;TBLData3[[#This Row],[Date]]-14,TBLData3[Date],"&gt;"&amp;TBLData3[[#This Row],[Date]]-21),"")</f>
        <v>0</v>
      </c>
      <c r="K391" s="31">
        <f>IFERROR(SUMIFS(TBLData3[Total Load],TBLData3[[Athlete ]],TBLData3[[#This Row],[Athlete ]],TBLData3[Date],"&lt;="&amp;TBLData3[[#This Row],[Date]]-21,TBLData3[Date],"&gt;"&amp;TBLData3[[#This Row],[Date]]-28),"")</f>
        <v>0</v>
      </c>
      <c r="L391" s="31">
        <f>IFERROR(SUMIFS(TBLData3[Total Load],TBLData3[[Athlete ]],TBLData3[[#This Row],[Athlete ]],TBLData3[Date],"&lt;="&amp;TBLData3[[#This Row],[Date]]-28,TBLData3[Date],"&gt;"&amp;TBLData3[[#This Row],[Date]]-35),"")</f>
        <v>0</v>
      </c>
      <c r="M391" s="31">
        <f>IFERROR(AVERAGE(TBLData3[[#This Row],[Week -1 TL]:[Week -4 TL]]),"")</f>
        <v>60</v>
      </c>
      <c r="N391" s="98">
        <f>IFERROR(TBLData3[[#This Row],[7 Day Rolling Average]]/TBLData3[[#This Row],[28 Day Rolling Average]],"")</f>
        <v>2.2396313364055298</v>
      </c>
      <c r="O391" s="94">
        <f>IFERROR(TBLData3[[#This Row],[Week 0 TL]]/TBLData3[[#This Row],[Week -1 TL]],"")</f>
        <v>6.75</v>
      </c>
      <c r="P391" s="26">
        <f t="shared" si="23"/>
        <v>315.509033203125</v>
      </c>
      <c r="Q391" s="27">
        <f t="shared" si="24"/>
        <v>113.92809103077607</v>
      </c>
      <c r="R391" s="99">
        <f>IFERROR(TBLData3[[#This Row],[7 Day EWMA]]/TBLData3[[#This Row],[28 Day EWMA]],"")</f>
        <v>2.7693699626538519</v>
      </c>
      <c r="S391" s="94">
        <f>AVERAGEIFS(TBLData3[Total Load],TBLData3[[Athlete ]],TBLData3[[#This Row],[Athlete ]],TBLData3[Date],"&lt;="&amp;TBLData3[[#This Row],[Date]],TBLData3[Date],"&gt;"&amp;TBLData3[[#This Row],[Date]]-7)</f>
        <v>231.42857142857142</v>
      </c>
      <c r="T391" s="94">
        <f t="array" ref="T391">IFERROR(_xlfn.STDEV.S(IF(TBLData3[[Athlete ]]=TBLData3[[#This Row],[Athlete ]],IF(TBLData3[Date]&lt;=TBLData3[[#This Row],[Date]],IF(TBLData3[Date]&gt;TBLData3[[#This Row],[Date]]-7,TBLData3[Total Load])))),"")</f>
        <v>302.84366546831671</v>
      </c>
      <c r="U391" s="95">
        <f>IFERROR(TBLData3[[#This Row],[7 Day avg Load]]/TBLData3[[#This Row],[7 Day SD]],"")</f>
        <v>0.76418495024715416</v>
      </c>
      <c r="V391" s="95">
        <f>IFERROR(TBLData3[[#This Row],[7 Day Rolling Average]]*TBLData3[[#This Row],[Monotony]],"")</f>
        <v>176.85423134291281</v>
      </c>
    </row>
    <row r="392" spans="1:22" x14ac:dyDescent="0.25">
      <c r="A392" s="58" t="str">
        <f t="shared" si="25"/>
        <v>Week 3</v>
      </c>
      <c r="B392" s="63">
        <v>43027</v>
      </c>
      <c r="C392" s="63" t="str">
        <f t="shared" si="26"/>
        <v>Thu</v>
      </c>
      <c r="D392" s="68" t="s">
        <v>203</v>
      </c>
      <c r="E392" s="61">
        <f>tblTL[[#This Row],[Total]]</f>
        <v>0</v>
      </c>
      <c r="F392" s="71">
        <f>AVERAGEIFS(TBLData3[Total Load],TBLData3[[Athlete ]],TBLData3[[#This Row],[Athlete ]],TBLData3[Date],"&lt;="&amp;TBLData3[[#This Row],[Date]],TBLData3[Date],"&gt;"&amp;TBLData3[[#This Row],[Date]]-7)</f>
        <v>0</v>
      </c>
      <c r="G392" s="72">
        <f>AVERAGEIFS(TBLData3[Total Load],TBLData3[[Athlete ]],TBLData3[[#This Row],[Athlete ]],TBLData3[Date],"&lt;="&amp;TBLData3[[#This Row],[Date]],TBLData3[Date],"&gt;"&amp;TBLData3[[#This Row],[Date]]-28)</f>
        <v>164.16666666666666</v>
      </c>
      <c r="H392" s="30">
        <f>SUMIFS(TBLData3[Total Load],TBLData3[[Athlete ]],TBLData3[[#This Row],[Athlete ]],TBLData3[Date],"&lt;="&amp;TBLData3[[#This Row],[Date]],TBLData3[Date],"&gt;"&amp;TBLData3[[#This Row],[Date]]-7)</f>
        <v>0</v>
      </c>
      <c r="I392" s="31">
        <f>IFERROR(SUMIFS(TBLData3[Total Load],TBLData3[[Athlete ]],TBLData3[[#This Row],[Athlete ]],TBLData3[Date],"&lt;="&amp;TBLData3[[#This Row],[Date]]-7,TBLData3[Date],"&gt;"&amp;TBLData3[[#This Row],[Date]]-14),"")</f>
        <v>1475</v>
      </c>
      <c r="J392" s="31">
        <f>IFERROR(SUMIFS(TBLData3[Total Load],TBLData3[[Athlete ]],TBLData3[[#This Row],[Athlete ]],TBLData3[Date],"&lt;="&amp;TBLData3[[#This Row],[Date]]-14,TBLData3[Date],"&gt;"&amp;TBLData3[[#This Row],[Date]]-21),"")</f>
        <v>1480</v>
      </c>
      <c r="K392" s="31">
        <f>IFERROR(SUMIFS(TBLData3[Total Load],TBLData3[[Athlete ]],TBLData3[[#This Row],[Athlete ]],TBLData3[Date],"&lt;="&amp;TBLData3[[#This Row],[Date]]-21,TBLData3[Date],"&gt;"&amp;TBLData3[[#This Row],[Date]]-28),"")</f>
        <v>0</v>
      </c>
      <c r="L392" s="31">
        <f>IFERROR(SUMIFS(TBLData3[Total Load],TBLData3[[Athlete ]],TBLData3[[#This Row],[Athlete ]],TBLData3[Date],"&lt;="&amp;TBLData3[[#This Row],[Date]]-28,TBLData3[Date],"&gt;"&amp;TBLData3[[#This Row],[Date]]-35),"")</f>
        <v>0</v>
      </c>
      <c r="M392" s="31">
        <f>IFERROR(AVERAGE(TBLData3[[#This Row],[Week -1 TL]:[Week -4 TL]]),"")</f>
        <v>738.75</v>
      </c>
      <c r="N392" s="98">
        <f>IFERROR(TBLData3[[#This Row],[7 Day Rolling Average]]/TBLData3[[#This Row],[28 Day Rolling Average]],"")</f>
        <v>0</v>
      </c>
      <c r="O392" s="94">
        <f>IFERROR(TBLData3[[#This Row],[Week 0 TL]]/TBLData3[[#This Row],[Week -1 TL]],"")</f>
        <v>0</v>
      </c>
      <c r="P392" s="26">
        <f t="shared" si="23"/>
        <v>47.282531142700464</v>
      </c>
      <c r="Q392" s="27">
        <f t="shared" si="24"/>
        <v>94.594286862351808</v>
      </c>
      <c r="R392" s="99">
        <f>IFERROR(TBLData3[[#This Row],[7 Day EWMA]]/TBLData3[[#This Row],[28 Day EWMA]],"")</f>
        <v>0.49984552673358906</v>
      </c>
      <c r="S392" s="94">
        <f>AVERAGEIFS(TBLData3[Total Load],TBLData3[[Athlete ]],TBLData3[[#This Row],[Athlete ]],TBLData3[Date],"&lt;="&amp;TBLData3[[#This Row],[Date]],TBLData3[Date],"&gt;"&amp;TBLData3[[#This Row],[Date]]-7)</f>
        <v>0</v>
      </c>
      <c r="T392" s="94">
        <f t="array" ref="T392">IFERROR(_xlfn.STDEV.S(IF(TBLData3[[Athlete ]]=TBLData3[[#This Row],[Athlete ]],IF(TBLData3[Date]&lt;=TBLData3[[#This Row],[Date]],IF(TBLData3[Date]&gt;TBLData3[[#This Row],[Date]]-7,TBLData3[Total Load])))),"")</f>
        <v>0</v>
      </c>
      <c r="U392" s="95" t="str">
        <f>IFERROR(TBLData3[[#This Row],[7 Day avg Load]]/TBLData3[[#This Row],[7 Day SD]],"")</f>
        <v/>
      </c>
      <c r="V392" s="95" t="str">
        <f>IFERROR(TBLData3[[#This Row],[7 Day Rolling Average]]*TBLData3[[#This Row],[Monotony]],"")</f>
        <v/>
      </c>
    </row>
    <row r="393" spans="1:22" x14ac:dyDescent="0.25">
      <c r="A393" s="58" t="str">
        <f t="shared" si="25"/>
        <v>Week 3</v>
      </c>
      <c r="B393" s="63">
        <v>43027</v>
      </c>
      <c r="C393" s="63" t="str">
        <f t="shared" si="26"/>
        <v>Thu</v>
      </c>
      <c r="D393" s="68" t="s">
        <v>204</v>
      </c>
      <c r="E393" s="61">
        <f>tblTL[[#This Row],[Total]]</f>
        <v>0</v>
      </c>
      <c r="F393" s="71">
        <f>AVERAGEIFS(TBLData3[Total Load],TBLData3[[Athlete ]],TBLData3[[#This Row],[Athlete ]],TBLData3[Date],"&lt;="&amp;TBLData3[[#This Row],[Date]],TBLData3[Date],"&gt;"&amp;TBLData3[[#This Row],[Date]]-7)</f>
        <v>102.85714285714286</v>
      </c>
      <c r="G393" s="72">
        <f>AVERAGEIFS(TBLData3[Total Load],TBLData3[[Athlete ]],TBLData3[[#This Row],[Athlete ]],TBLData3[Date],"&lt;="&amp;TBLData3[[#This Row],[Date]],TBLData3[Date],"&gt;"&amp;TBLData3[[#This Row],[Date]]-28)</f>
        <v>111.94444444444444</v>
      </c>
      <c r="H393" s="30">
        <f>SUMIFS(TBLData3[Total Load],TBLData3[[Athlete ]],TBLData3[[#This Row],[Athlete ]],TBLData3[Date],"&lt;="&amp;TBLData3[[#This Row],[Date]],TBLData3[Date],"&gt;"&amp;TBLData3[[#This Row],[Date]]-7)</f>
        <v>720</v>
      </c>
      <c r="I393" s="31">
        <f>IFERROR(SUMIFS(TBLData3[Total Load],TBLData3[[Athlete ]],TBLData3[[#This Row],[Athlete ]],TBLData3[Date],"&lt;="&amp;TBLData3[[#This Row],[Date]]-7,TBLData3[Date],"&gt;"&amp;TBLData3[[#This Row],[Date]]-14),"")</f>
        <v>420</v>
      </c>
      <c r="J393" s="31">
        <f>IFERROR(SUMIFS(TBLData3[Total Load],TBLData3[[Athlete ]],TBLData3[[#This Row],[Athlete ]],TBLData3[Date],"&lt;="&amp;TBLData3[[#This Row],[Date]]-14,TBLData3[Date],"&gt;"&amp;TBLData3[[#This Row],[Date]]-21),"")</f>
        <v>875</v>
      </c>
      <c r="K393" s="31">
        <f>IFERROR(SUMIFS(TBLData3[Total Load],TBLData3[[Athlete ]],TBLData3[[#This Row],[Athlete ]],TBLData3[Date],"&lt;="&amp;TBLData3[[#This Row],[Date]]-21,TBLData3[Date],"&gt;"&amp;TBLData3[[#This Row],[Date]]-28),"")</f>
        <v>0</v>
      </c>
      <c r="L393" s="31">
        <f>IFERROR(SUMIFS(TBLData3[Total Load],TBLData3[[Athlete ]],TBLData3[[#This Row],[Athlete ]],TBLData3[Date],"&lt;="&amp;TBLData3[[#This Row],[Date]]-28,TBLData3[Date],"&gt;"&amp;TBLData3[[#This Row],[Date]]-35),"")</f>
        <v>0</v>
      </c>
      <c r="M393" s="31">
        <f>IFERROR(AVERAGE(TBLData3[[#This Row],[Week -1 TL]:[Week -4 TL]]),"")</f>
        <v>323.75</v>
      </c>
      <c r="N393" s="98">
        <f>IFERROR(TBLData3[[#This Row],[7 Day Rolling Average]]/TBLData3[[#This Row],[28 Day Rolling Average]],"")</f>
        <v>0.9188231123714995</v>
      </c>
      <c r="O393" s="94">
        <f>IFERROR(TBLData3[[#This Row],[Week 0 TL]]/TBLData3[[#This Row],[Week -1 TL]],"")</f>
        <v>1.7142857142857142</v>
      </c>
      <c r="P393" s="26">
        <f t="shared" si="23"/>
        <v>145.89484686817741</v>
      </c>
      <c r="Q393" s="27">
        <f t="shared" si="24"/>
        <v>82.109722615576416</v>
      </c>
      <c r="R393" s="99">
        <f>IFERROR(TBLData3[[#This Row],[7 Day EWMA]]/TBLData3[[#This Row],[28 Day EWMA]],"")</f>
        <v>1.7768279105171498</v>
      </c>
      <c r="S393" s="94">
        <f>AVERAGEIFS(TBLData3[Total Load],TBLData3[[Athlete ]],TBLData3[[#This Row],[Athlete ]],TBLData3[Date],"&lt;="&amp;TBLData3[[#This Row],[Date]],TBLData3[Date],"&gt;"&amp;TBLData3[[#This Row],[Date]]-7)</f>
        <v>102.85714285714286</v>
      </c>
      <c r="T393" s="94">
        <f t="array" ref="T393">IFERROR(_xlfn.STDEV.S(IF(TBLData3[[Athlete ]]=TBLData3[[#This Row],[Athlete ]],IF(TBLData3[Date]&lt;=TBLData3[[#This Row],[Date]],IF(TBLData3[Date]&gt;TBLData3[[#This Row],[Date]]-7,TBLData3[Total Load])))),"")</f>
        <v>272.1344205666436</v>
      </c>
      <c r="U393" s="95">
        <f>IFERROR(TBLData3[[#This Row],[7 Day avg Load]]/TBLData3[[#This Row],[7 Day SD]],"")</f>
        <v>0.37796447300922725</v>
      </c>
      <c r="V393" s="95">
        <f>IFERROR(TBLData3[[#This Row],[7 Day Rolling Average]]*TBLData3[[#This Row],[Monotony]],"")</f>
        <v>38.876345795234805</v>
      </c>
    </row>
    <row r="394" spans="1:22" x14ac:dyDescent="0.25">
      <c r="A394" s="58" t="str">
        <f t="shared" si="25"/>
        <v>Week 3</v>
      </c>
      <c r="B394" s="63">
        <v>43027</v>
      </c>
      <c r="C394" s="63" t="str">
        <f t="shared" si="26"/>
        <v>Thu</v>
      </c>
      <c r="D394" s="74" t="s">
        <v>205</v>
      </c>
      <c r="E394" s="61">
        <f>tblTL[[#This Row],[Total]]</f>
        <v>0</v>
      </c>
      <c r="F394" s="71">
        <f>AVERAGEIFS(TBLData3[Total Load],TBLData3[[Athlete ]],TBLData3[[#This Row],[Athlete ]],TBLData3[Date],"&lt;="&amp;TBLData3[[#This Row],[Date]],TBLData3[Date],"&gt;"&amp;TBLData3[[#This Row],[Date]]-7)</f>
        <v>102.85714285714286</v>
      </c>
      <c r="G394" s="72">
        <f>AVERAGEIFS(TBLData3[Total Load],TBLData3[[Athlete ]],TBLData3[[#This Row],[Athlete ]],TBLData3[Date],"&lt;="&amp;TBLData3[[#This Row],[Date]],TBLData3[Date],"&gt;"&amp;TBLData3[[#This Row],[Date]]-28)</f>
        <v>60</v>
      </c>
      <c r="H394" s="30">
        <f>SUMIFS(TBLData3[Total Load],TBLData3[[Athlete ]],TBLData3[[#This Row],[Athlete ]],TBLData3[Date],"&lt;="&amp;TBLData3[[#This Row],[Date]],TBLData3[Date],"&gt;"&amp;TBLData3[[#This Row],[Date]]-7)</f>
        <v>720</v>
      </c>
      <c r="I394" s="31">
        <f>IFERROR(SUMIFS(TBLData3[Total Load],TBLData3[[Athlete ]],TBLData3[[#This Row],[Athlete ]],TBLData3[Date],"&lt;="&amp;TBLData3[[#This Row],[Date]]-7,TBLData3[Date],"&gt;"&amp;TBLData3[[#This Row],[Date]]-14),"")</f>
        <v>360</v>
      </c>
      <c r="J394" s="31">
        <f>IFERROR(SUMIFS(TBLData3[Total Load],TBLData3[[Athlete ]],TBLData3[[#This Row],[Athlete ]],TBLData3[Date],"&lt;="&amp;TBLData3[[#This Row],[Date]]-14,TBLData3[Date],"&gt;"&amp;TBLData3[[#This Row],[Date]]-21),"")</f>
        <v>0</v>
      </c>
      <c r="K394" s="31">
        <f>IFERROR(SUMIFS(TBLData3[Total Load],TBLData3[[Athlete ]],TBLData3[[#This Row],[Athlete ]],TBLData3[Date],"&lt;="&amp;TBLData3[[#This Row],[Date]]-21,TBLData3[Date],"&gt;"&amp;TBLData3[[#This Row],[Date]]-28),"")</f>
        <v>0</v>
      </c>
      <c r="L394" s="31">
        <f>IFERROR(SUMIFS(TBLData3[Total Load],TBLData3[[Athlete ]],TBLData3[[#This Row],[Athlete ]],TBLData3[Date],"&lt;="&amp;TBLData3[[#This Row],[Date]]-28,TBLData3[Date],"&gt;"&amp;TBLData3[[#This Row],[Date]]-35),"")</f>
        <v>0</v>
      </c>
      <c r="M394" s="31">
        <f>IFERROR(AVERAGE(TBLData3[[#This Row],[Week -1 TL]:[Week -4 TL]]),"")</f>
        <v>90</v>
      </c>
      <c r="N394" s="98">
        <f>IFERROR(TBLData3[[#This Row],[7 Day Rolling Average]]/TBLData3[[#This Row],[28 Day Rolling Average]],"")</f>
        <v>1.7142857142857144</v>
      </c>
      <c r="O394" s="94">
        <f>IFERROR(TBLData3[[#This Row],[Week 0 TL]]/TBLData3[[#This Row],[Week -1 TL]],"")</f>
        <v>2</v>
      </c>
      <c r="P394" s="26">
        <f t="shared" si="23"/>
        <v>141.75762176513672</v>
      </c>
      <c r="Q394" s="27">
        <f t="shared" si="24"/>
        <v>59.281155043317391</v>
      </c>
      <c r="R394" s="99">
        <f>IFERROR(TBLData3[[#This Row],[7 Day EWMA]]/TBLData3[[#This Row],[28 Day EWMA]],"")</f>
        <v>2.3912763113598725</v>
      </c>
      <c r="S394" s="94">
        <f>AVERAGEIFS(TBLData3[Total Load],TBLData3[[Athlete ]],TBLData3[[#This Row],[Athlete ]],TBLData3[Date],"&lt;="&amp;TBLData3[[#This Row],[Date]],TBLData3[Date],"&gt;"&amp;TBLData3[[#This Row],[Date]]-7)</f>
        <v>102.85714285714286</v>
      </c>
      <c r="T394" s="94">
        <f t="array" ref="T394">IFERROR(_xlfn.STDEV.S(IF(TBLData3[[Athlete ]]=TBLData3[[#This Row],[Athlete ]],IF(TBLData3[Date]&lt;=TBLData3[[#This Row],[Date]],IF(TBLData3[Date]&gt;TBLData3[[#This Row],[Date]]-7,TBLData3[Total Load])))),"")</f>
        <v>272.1344205666436</v>
      </c>
      <c r="U394" s="95">
        <f>IFERROR(TBLData3[[#This Row],[7 Day avg Load]]/TBLData3[[#This Row],[7 Day SD]],"")</f>
        <v>0.37796447300922725</v>
      </c>
      <c r="V394" s="95">
        <f>IFERROR(TBLData3[[#This Row],[7 Day Rolling Average]]*TBLData3[[#This Row],[Monotony]],"")</f>
        <v>38.876345795234805</v>
      </c>
    </row>
    <row r="395" spans="1:22" x14ac:dyDescent="0.25">
      <c r="A395" s="58" t="str">
        <f t="shared" si="25"/>
        <v>Week 3</v>
      </c>
      <c r="B395" s="63">
        <v>43027</v>
      </c>
      <c r="C395" s="63" t="str">
        <f t="shared" si="26"/>
        <v>Thu</v>
      </c>
      <c r="D395" s="74" t="s">
        <v>206</v>
      </c>
      <c r="E395" s="61">
        <f>tblTL[[#This Row],[Total]]</f>
        <v>450</v>
      </c>
      <c r="F395" s="71">
        <f>AVERAGEIFS(TBLData3[Total Load],TBLData3[[Athlete ]],TBLData3[[#This Row],[Athlete ]],TBLData3[Date],"&lt;="&amp;TBLData3[[#This Row],[Date]],TBLData3[Date],"&gt;"&amp;TBLData3[[#This Row],[Date]]-7)</f>
        <v>257.14285714285717</v>
      </c>
      <c r="G395" s="72">
        <f>AVERAGEIFS(TBLData3[Total Load],TBLData3[[Athlete ]],TBLData3[[#This Row],[Athlete ]],TBLData3[Date],"&lt;="&amp;TBLData3[[#This Row],[Date]],TBLData3[Date],"&gt;"&amp;TBLData3[[#This Row],[Date]]-28)</f>
        <v>243.33333333333334</v>
      </c>
      <c r="H395" s="30">
        <f>SUMIFS(TBLData3[Total Load],TBLData3[[Athlete ]],TBLData3[[#This Row],[Athlete ]],TBLData3[Date],"&lt;="&amp;TBLData3[[#This Row],[Date]],TBLData3[Date],"&gt;"&amp;TBLData3[[#This Row],[Date]]-7)</f>
        <v>1800</v>
      </c>
      <c r="I395" s="31">
        <f>IFERROR(SUMIFS(TBLData3[Total Load],TBLData3[[Athlete ]],TBLData3[[#This Row],[Athlete ]],TBLData3[Date],"&lt;="&amp;TBLData3[[#This Row],[Date]]-7,TBLData3[Date],"&gt;"&amp;TBLData3[[#This Row],[Date]]-14),"")</f>
        <v>1680</v>
      </c>
      <c r="J395" s="31">
        <f>IFERROR(SUMIFS(TBLData3[Total Load],TBLData3[[Athlete ]],TBLData3[[#This Row],[Athlete ]],TBLData3[Date],"&lt;="&amp;TBLData3[[#This Row],[Date]]-14,TBLData3[Date],"&gt;"&amp;TBLData3[[#This Row],[Date]]-21),"")</f>
        <v>900</v>
      </c>
      <c r="K395" s="31">
        <f>IFERROR(SUMIFS(TBLData3[Total Load],TBLData3[[Athlete ]],TBLData3[[#This Row],[Athlete ]],TBLData3[Date],"&lt;="&amp;TBLData3[[#This Row],[Date]]-21,TBLData3[Date],"&gt;"&amp;TBLData3[[#This Row],[Date]]-28),"")</f>
        <v>0</v>
      </c>
      <c r="L395" s="31">
        <f>IFERROR(SUMIFS(TBLData3[Total Load],TBLData3[[Athlete ]],TBLData3[[#This Row],[Athlete ]],TBLData3[Date],"&lt;="&amp;TBLData3[[#This Row],[Date]]-28,TBLData3[Date],"&gt;"&amp;TBLData3[[#This Row],[Date]]-35),"")</f>
        <v>0</v>
      </c>
      <c r="M395" s="31">
        <f>IFERROR(AVERAGE(TBLData3[[#This Row],[Week -1 TL]:[Week -4 TL]]),"")</f>
        <v>645</v>
      </c>
      <c r="N395" s="98">
        <f>IFERROR(TBLData3[[#This Row],[7 Day Rolling Average]]/TBLData3[[#This Row],[28 Day Rolling Average]],"")</f>
        <v>1.056751467710372</v>
      </c>
      <c r="O395" s="94">
        <f>IFERROR(TBLData3[[#This Row],[Week 0 TL]]/TBLData3[[#This Row],[Week -1 TL]],"")</f>
        <v>1.0714285714285714</v>
      </c>
      <c r="P395" s="26">
        <f t="shared" si="23"/>
        <v>397.43442663922906</v>
      </c>
      <c r="Q395" s="27">
        <f t="shared" si="24"/>
        <v>204.86178125117556</v>
      </c>
      <c r="R395" s="99">
        <f>IFERROR(TBLData3[[#This Row],[7 Day EWMA]]/TBLData3[[#This Row],[28 Day EWMA]],"")</f>
        <v>1.9400125499833731</v>
      </c>
      <c r="S395" s="94">
        <f>AVERAGEIFS(TBLData3[Total Load],TBLData3[[Athlete ]],TBLData3[[#This Row],[Athlete ]],TBLData3[Date],"&lt;="&amp;TBLData3[[#This Row],[Date]],TBLData3[Date],"&gt;"&amp;TBLData3[[#This Row],[Date]]-7)</f>
        <v>257.14285714285717</v>
      </c>
      <c r="T395" s="94">
        <f t="array" ref="T395">IFERROR(_xlfn.STDEV.S(IF(TBLData3[[Athlete ]]=TBLData3[[#This Row],[Athlete ]],IF(TBLData3[Date]&lt;=TBLData3[[#This Row],[Date]],IF(TBLData3[Date]&gt;TBLData3[[#This Row],[Date]]-7,TBLData3[Total Load])))),"")</f>
        <v>376.24080434894734</v>
      </c>
      <c r="U395" s="95">
        <f>IFERROR(TBLData3[[#This Row],[7 Day avg Load]]/TBLData3[[#This Row],[7 Day SD]],"")</f>
        <v>0.68345286893541757</v>
      </c>
      <c r="V395" s="95">
        <f>IFERROR(TBLData3[[#This Row],[7 Day Rolling Average]]*TBLData3[[#This Row],[Monotony]],"")</f>
        <v>175.74502344053596</v>
      </c>
    </row>
    <row r="396" spans="1:22" x14ac:dyDescent="0.25">
      <c r="A396" s="58" t="str">
        <f t="shared" si="25"/>
        <v>Week 3</v>
      </c>
      <c r="B396" s="63">
        <v>43027</v>
      </c>
      <c r="C396" s="63" t="str">
        <f t="shared" si="26"/>
        <v>Thu</v>
      </c>
      <c r="D396" s="74" t="s">
        <v>207</v>
      </c>
      <c r="E396" s="61">
        <f>tblTL[[#This Row],[Total]]</f>
        <v>0</v>
      </c>
      <c r="F396" s="71">
        <f>AVERAGEIFS(TBLData3[Total Load],TBLData3[[Athlete ]],TBLData3[[#This Row],[Athlete ]],TBLData3[Date],"&lt;="&amp;TBLData3[[#This Row],[Date]],TBLData3[Date],"&gt;"&amp;TBLData3[[#This Row],[Date]]-7)</f>
        <v>188.57142857142858</v>
      </c>
      <c r="G396" s="72">
        <f>AVERAGEIFS(TBLData3[Total Load],TBLData3[[Athlete ]],TBLData3[[#This Row],[Athlete ]],TBLData3[Date],"&lt;="&amp;TBLData3[[#This Row],[Date]],TBLData3[Date],"&gt;"&amp;TBLData3[[#This Row],[Date]]-28)</f>
        <v>187.77777777777777</v>
      </c>
      <c r="H396" s="30">
        <f>SUMIFS(TBLData3[Total Load],TBLData3[[Athlete ]],TBLData3[[#This Row],[Athlete ]],TBLData3[Date],"&lt;="&amp;TBLData3[[#This Row],[Date]],TBLData3[Date],"&gt;"&amp;TBLData3[[#This Row],[Date]]-7)</f>
        <v>1320</v>
      </c>
      <c r="I396" s="31">
        <f>IFERROR(SUMIFS(TBLData3[Total Load],TBLData3[[Athlete ]],TBLData3[[#This Row],[Athlete ]],TBLData3[Date],"&lt;="&amp;TBLData3[[#This Row],[Date]]-7,TBLData3[Date],"&gt;"&amp;TBLData3[[#This Row],[Date]]-14),"")</f>
        <v>1420</v>
      </c>
      <c r="J396" s="31">
        <f>IFERROR(SUMIFS(TBLData3[Total Load],TBLData3[[Athlete ]],TBLData3[[#This Row],[Athlete ]],TBLData3[Date],"&lt;="&amp;TBLData3[[#This Row],[Date]]-14,TBLData3[Date],"&gt;"&amp;TBLData3[[#This Row],[Date]]-21),"")</f>
        <v>640</v>
      </c>
      <c r="K396" s="31">
        <f>IFERROR(SUMIFS(TBLData3[Total Load],TBLData3[[Athlete ]],TBLData3[[#This Row],[Athlete ]],TBLData3[Date],"&lt;="&amp;TBLData3[[#This Row],[Date]]-21,TBLData3[Date],"&gt;"&amp;TBLData3[[#This Row],[Date]]-28),"")</f>
        <v>0</v>
      </c>
      <c r="L396" s="31">
        <f>IFERROR(SUMIFS(TBLData3[Total Load],TBLData3[[Athlete ]],TBLData3[[#This Row],[Athlete ]],TBLData3[Date],"&lt;="&amp;TBLData3[[#This Row],[Date]]-28,TBLData3[Date],"&gt;"&amp;TBLData3[[#This Row],[Date]]-35),"")</f>
        <v>0</v>
      </c>
      <c r="M396" s="31">
        <f>IFERROR(AVERAGE(TBLData3[[#This Row],[Week -1 TL]:[Week -4 TL]]),"")</f>
        <v>515</v>
      </c>
      <c r="N396" s="98">
        <f>IFERROR(TBLData3[[#This Row],[7 Day Rolling Average]]/TBLData3[[#This Row],[28 Day Rolling Average]],"")</f>
        <v>1.0042265426880812</v>
      </c>
      <c r="O396" s="94">
        <f>IFERROR(TBLData3[[#This Row],[Week 0 TL]]/TBLData3[[#This Row],[Week -1 TL]],"")</f>
        <v>0.92957746478873238</v>
      </c>
      <c r="P396" s="26">
        <f t="shared" si="23"/>
        <v>259.26198542118073</v>
      </c>
      <c r="Q396" s="27">
        <f t="shared" si="24"/>
        <v>154.97765591327499</v>
      </c>
      <c r="R396" s="99">
        <f>IFERROR(TBLData3[[#This Row],[7 Day EWMA]]/TBLData3[[#This Row],[28 Day EWMA]],"")</f>
        <v>1.6728991278992045</v>
      </c>
      <c r="S396" s="94">
        <f>AVERAGEIFS(TBLData3[Total Load],TBLData3[[Athlete ]],TBLData3[[#This Row],[Athlete ]],TBLData3[Date],"&lt;="&amp;TBLData3[[#This Row],[Date]],TBLData3[Date],"&gt;"&amp;TBLData3[[#This Row],[Date]]-7)</f>
        <v>188.57142857142858</v>
      </c>
      <c r="T396" s="94">
        <f t="array" ref="T396">IFERROR(_xlfn.STDEV.S(IF(TBLData3[[Athlete ]]=TBLData3[[#This Row],[Athlete ]],IF(TBLData3[Date]&lt;=TBLData3[[#This Row],[Date]],IF(TBLData3[Date]&gt;TBLData3[[#This Row],[Date]]-7,TBLData3[Total Load])))),"")</f>
        <v>322.51245823112902</v>
      </c>
      <c r="U396" s="95">
        <f>IFERROR(TBLData3[[#This Row],[7 Day avg Load]]/TBLData3[[#This Row],[7 Day SD]],"")</f>
        <v>0.58469502110299443</v>
      </c>
      <c r="V396" s="95">
        <f>IFERROR(TBLData3[[#This Row],[7 Day Rolling Average]]*TBLData3[[#This Row],[Monotony]],"")</f>
        <v>110.25677540799325</v>
      </c>
    </row>
    <row r="397" spans="1:22" x14ac:dyDescent="0.25">
      <c r="A397" s="58" t="str">
        <f t="shared" si="25"/>
        <v>Week 3</v>
      </c>
      <c r="B397" s="63">
        <v>43027</v>
      </c>
      <c r="C397" s="63" t="str">
        <f t="shared" si="26"/>
        <v>Thu</v>
      </c>
      <c r="D397" s="73" t="s">
        <v>208</v>
      </c>
      <c r="E397" s="61">
        <f>tblTL[[#This Row],[Total]]</f>
        <v>0</v>
      </c>
      <c r="F397" s="71">
        <f>AVERAGEIFS(TBLData3[Total Load],TBLData3[[Athlete ]],TBLData3[[#This Row],[Athlete ]],TBLData3[Date],"&lt;="&amp;TBLData3[[#This Row],[Date]],TBLData3[Date],"&gt;"&amp;TBLData3[[#This Row],[Date]]-7)</f>
        <v>0</v>
      </c>
      <c r="G397" s="72">
        <f>AVERAGEIFS(TBLData3[Total Load],TBLData3[[Athlete ]],TBLData3[[#This Row],[Athlete ]],TBLData3[Date],"&lt;="&amp;TBLData3[[#This Row],[Date]],TBLData3[Date],"&gt;"&amp;TBLData3[[#This Row],[Date]]-28)</f>
        <v>181.37777777777779</v>
      </c>
      <c r="H397" s="30">
        <f>SUMIFS(TBLData3[Total Load],TBLData3[[Athlete ]],TBLData3[[#This Row],[Athlete ]],TBLData3[Date],"&lt;="&amp;TBLData3[[#This Row],[Date]],TBLData3[Date],"&gt;"&amp;TBLData3[[#This Row],[Date]]-7)</f>
        <v>0</v>
      </c>
      <c r="I397" s="31">
        <f>IFERROR(SUMIFS(TBLData3[Total Load],TBLData3[[Athlete ]],TBLData3[[#This Row],[Athlete ]],TBLData3[Date],"&lt;="&amp;TBLData3[[#This Row],[Date]]-7,TBLData3[Date],"&gt;"&amp;TBLData3[[#This Row],[Date]]-14),"")</f>
        <v>2142.4</v>
      </c>
      <c r="J397" s="31">
        <f>IFERROR(SUMIFS(TBLData3[Total Load],TBLData3[[Athlete ]],TBLData3[[#This Row],[Athlete ]],TBLData3[Date],"&lt;="&amp;TBLData3[[#This Row],[Date]]-14,TBLData3[Date],"&gt;"&amp;TBLData3[[#This Row],[Date]]-21),"")</f>
        <v>1122.4000000000001</v>
      </c>
      <c r="K397" s="31">
        <f>IFERROR(SUMIFS(TBLData3[Total Load],TBLData3[[Athlete ]],TBLData3[[#This Row],[Athlete ]],TBLData3[Date],"&lt;="&amp;TBLData3[[#This Row],[Date]]-21,TBLData3[Date],"&gt;"&amp;TBLData3[[#This Row],[Date]]-28),"")</f>
        <v>0</v>
      </c>
      <c r="L397" s="31">
        <f>IFERROR(SUMIFS(TBLData3[Total Load],TBLData3[[Athlete ]],TBLData3[[#This Row],[Athlete ]],TBLData3[Date],"&lt;="&amp;TBLData3[[#This Row],[Date]]-28,TBLData3[Date],"&gt;"&amp;TBLData3[[#This Row],[Date]]-35),"")</f>
        <v>0</v>
      </c>
      <c r="M397" s="31">
        <f>IFERROR(AVERAGE(TBLData3[[#This Row],[Week -1 TL]:[Week -4 TL]]),"")</f>
        <v>816.2</v>
      </c>
      <c r="N397" s="98">
        <f>IFERROR(TBLData3[[#This Row],[7 Day Rolling Average]]/TBLData3[[#This Row],[28 Day Rolling Average]],"")</f>
        <v>0</v>
      </c>
      <c r="O397" s="94">
        <f>IFERROR(TBLData3[[#This Row],[Week 0 TL]]/TBLData3[[#This Row],[Week -1 TL]],"")</f>
        <v>0</v>
      </c>
      <c r="P397" s="26">
        <f t="shared" si="23"/>
        <v>65.356124141067255</v>
      </c>
      <c r="Q397" s="27">
        <f t="shared" si="24"/>
        <v>113.99148281292841</v>
      </c>
      <c r="R397" s="99">
        <f>IFERROR(TBLData3[[#This Row],[7 Day EWMA]]/TBLData3[[#This Row],[28 Day EWMA]],"")</f>
        <v>0.57334217020690292</v>
      </c>
      <c r="S397" s="94">
        <f>AVERAGEIFS(TBLData3[Total Load],TBLData3[[Athlete ]],TBLData3[[#This Row],[Athlete ]],TBLData3[Date],"&lt;="&amp;TBLData3[[#This Row],[Date]],TBLData3[Date],"&gt;"&amp;TBLData3[[#This Row],[Date]]-7)</f>
        <v>0</v>
      </c>
      <c r="T397" s="94">
        <f t="array" ref="T397">IFERROR(_xlfn.STDEV.S(IF(TBLData3[[Athlete ]]=TBLData3[[#This Row],[Athlete ]],IF(TBLData3[Date]&lt;=TBLData3[[#This Row],[Date]],IF(TBLData3[Date]&gt;TBLData3[[#This Row],[Date]]-7,TBLData3[Total Load])))),"")</f>
        <v>0</v>
      </c>
      <c r="U397" s="95" t="str">
        <f>IFERROR(TBLData3[[#This Row],[7 Day avg Load]]/TBLData3[[#This Row],[7 Day SD]],"")</f>
        <v/>
      </c>
      <c r="V397" s="95" t="str">
        <f>IFERROR(TBLData3[[#This Row],[7 Day Rolling Average]]*TBLData3[[#This Row],[Monotony]],"")</f>
        <v/>
      </c>
    </row>
    <row r="398" spans="1:22" x14ac:dyDescent="0.25">
      <c r="A398" s="58" t="str">
        <f t="shared" si="25"/>
        <v>Week 3</v>
      </c>
      <c r="B398" s="59">
        <v>43028</v>
      </c>
      <c r="C398" s="59" t="str">
        <f t="shared" si="26"/>
        <v>Fri</v>
      </c>
      <c r="D398" s="68" t="s">
        <v>215</v>
      </c>
      <c r="E398" s="61">
        <f>tblTL[[#This Row],[Total]]</f>
        <v>0</v>
      </c>
      <c r="F398" s="71">
        <f>AVERAGEIFS(TBLData3[Total Load],TBLData3[[Athlete ]],TBLData3[[#This Row],[Athlete ]],TBLData3[Date],"&lt;="&amp;TBLData3[[#This Row],[Date]],TBLData3[Date],"&gt;"&amp;TBLData3[[#This Row],[Date]]-7)</f>
        <v>102.85714285714286</v>
      </c>
      <c r="G398" s="72">
        <f>AVERAGEIFS(TBLData3[Total Load],TBLData3[[Athlete ]],TBLData3[[#This Row],[Athlete ]],TBLData3[Date],"&lt;="&amp;TBLData3[[#This Row],[Date]],TBLData3[Date],"&gt;"&amp;TBLData3[[#This Row],[Date]]-28)</f>
        <v>203.15789473684211</v>
      </c>
      <c r="H398" s="30">
        <f>SUMIFS(TBLData3[Total Load],TBLData3[[Athlete ]],TBLData3[[#This Row],[Athlete ]],TBLData3[Date],"&lt;="&amp;TBLData3[[#This Row],[Date]],TBLData3[Date],"&gt;"&amp;TBLData3[[#This Row],[Date]]-7)</f>
        <v>720</v>
      </c>
      <c r="I398" s="31">
        <f>IFERROR(SUMIFS(TBLData3[Total Load],TBLData3[[Athlete ]],TBLData3[[#This Row],[Athlete ]],TBLData3[Date],"&lt;="&amp;TBLData3[[#This Row],[Date]]-7,TBLData3[Date],"&gt;"&amp;TBLData3[[#This Row],[Date]]-14),"")</f>
        <v>2020</v>
      </c>
      <c r="J398" s="31">
        <f>IFERROR(SUMIFS(TBLData3[Total Load],TBLData3[[Athlete ]],TBLData3[[#This Row],[Athlete ]],TBLData3[Date],"&lt;="&amp;TBLData3[[#This Row],[Date]]-14,TBLData3[Date],"&gt;"&amp;TBLData3[[#This Row],[Date]]-21),"")</f>
        <v>1120</v>
      </c>
      <c r="K398" s="31">
        <f>IFERROR(SUMIFS(TBLData3[Total Load],TBLData3[[Athlete ]],TBLData3[[#This Row],[Athlete ]],TBLData3[Date],"&lt;="&amp;TBLData3[[#This Row],[Date]]-21,TBLData3[Date],"&gt;"&amp;TBLData3[[#This Row],[Date]]-28),"")</f>
        <v>0</v>
      </c>
      <c r="L398" s="31">
        <f>IFERROR(SUMIFS(TBLData3[Total Load],TBLData3[[Athlete ]],TBLData3[[#This Row],[Athlete ]],TBLData3[Date],"&lt;="&amp;TBLData3[[#This Row],[Date]]-28,TBLData3[Date],"&gt;"&amp;TBLData3[[#This Row],[Date]]-35),"")</f>
        <v>0</v>
      </c>
      <c r="M398" s="31">
        <f>IFERROR(AVERAGE(TBLData3[[#This Row],[Week -1 TL]:[Week -4 TL]]),"")</f>
        <v>785</v>
      </c>
      <c r="N398" s="98">
        <f>IFERROR(TBLData3[[#This Row],[7 Day Rolling Average]]/TBLData3[[#This Row],[28 Day Rolling Average]],"")</f>
        <v>0.50629163582531456</v>
      </c>
      <c r="O398" s="94">
        <f>IFERROR(TBLData3[[#This Row],[Week 0 TL]]/TBLData3[[#This Row],[Week -1 TL]],"")</f>
        <v>0.35643564356435642</v>
      </c>
      <c r="P398" s="26">
        <f t="shared" si="23"/>
        <v>148.50960183888674</v>
      </c>
      <c r="Q398" s="27">
        <f t="shared" si="24"/>
        <v>144.97209348041602</v>
      </c>
      <c r="R398" s="99">
        <f>IFERROR(TBLData3[[#This Row],[7 Day EWMA]]/TBLData3[[#This Row],[28 Day EWMA]],"")</f>
        <v>1.0244013056136807</v>
      </c>
      <c r="S398" s="94">
        <f>AVERAGEIFS(TBLData3[Total Load],TBLData3[[Athlete ]],TBLData3[[#This Row],[Athlete ]],TBLData3[Date],"&lt;="&amp;TBLData3[[#This Row],[Date]],TBLData3[Date],"&gt;"&amp;TBLData3[[#This Row],[Date]]-7)</f>
        <v>102.85714285714286</v>
      </c>
      <c r="T398" s="94">
        <f t="array" ref="T398">IFERROR(_xlfn.STDEV.S(IF(TBLData3[[Athlete ]]=TBLData3[[#This Row],[Athlete ]],IF(TBLData3[Date]&lt;=TBLData3[[#This Row],[Date]],IF(TBLData3[Date]&gt;TBLData3[[#This Row],[Date]]-7,TBLData3[Total Load])))),"")</f>
        <v>272.1344205666436</v>
      </c>
      <c r="U398" s="95">
        <f>IFERROR(TBLData3[[#This Row],[7 Day avg Load]]/TBLData3[[#This Row],[7 Day SD]],"")</f>
        <v>0.37796447300922725</v>
      </c>
      <c r="V398" s="95">
        <f>IFERROR(TBLData3[[#This Row],[7 Day Rolling Average]]*TBLData3[[#This Row],[Monotony]],"")</f>
        <v>38.876345795234805</v>
      </c>
    </row>
    <row r="399" spans="1:22" x14ac:dyDescent="0.25">
      <c r="A399" s="58" t="str">
        <f t="shared" si="25"/>
        <v>Week 3</v>
      </c>
      <c r="B399" s="63">
        <v>43028</v>
      </c>
      <c r="C399" s="63" t="str">
        <f t="shared" si="26"/>
        <v>Fri</v>
      </c>
      <c r="D399" s="74" t="s">
        <v>190</v>
      </c>
      <c r="E399" s="61">
        <f>tblTL[[#This Row],[Total]]</f>
        <v>0</v>
      </c>
      <c r="F399" s="71">
        <f>AVERAGEIFS(TBLData3[Total Load],TBLData3[[Athlete ]],TBLData3[[#This Row],[Athlete ]],TBLData3[Date],"&lt;="&amp;TBLData3[[#This Row],[Date]],TBLData3[Date],"&gt;"&amp;TBLData3[[#This Row],[Date]]-7)</f>
        <v>115.71428571428571</v>
      </c>
      <c r="G399" s="72">
        <f>AVERAGEIFS(TBLData3[Total Load],TBLData3[[Athlete ]],TBLData3[[#This Row],[Athlete ]],TBLData3[Date],"&lt;="&amp;TBLData3[[#This Row],[Date]],TBLData3[Date],"&gt;"&amp;TBLData3[[#This Row],[Date]]-28)</f>
        <v>222.63157894736841</v>
      </c>
      <c r="H399" s="30">
        <f>SUMIFS(TBLData3[Total Load],TBLData3[[Athlete ]],TBLData3[[#This Row],[Athlete ]],TBLData3[Date],"&lt;="&amp;TBLData3[[#This Row],[Date]],TBLData3[Date],"&gt;"&amp;TBLData3[[#This Row],[Date]]-7)</f>
        <v>810</v>
      </c>
      <c r="I399" s="31">
        <f>IFERROR(SUMIFS(TBLData3[Total Load],TBLData3[[Athlete ]],TBLData3[[#This Row],[Athlete ]],TBLData3[Date],"&lt;="&amp;TBLData3[[#This Row],[Date]]-7,TBLData3[Date],"&gt;"&amp;TBLData3[[#This Row],[Date]]-14),"")</f>
        <v>1975</v>
      </c>
      <c r="J399" s="31">
        <f>IFERROR(SUMIFS(TBLData3[Total Load],TBLData3[[Athlete ]],TBLData3[[#This Row],[Athlete ]],TBLData3[Date],"&lt;="&amp;TBLData3[[#This Row],[Date]]-14,TBLData3[Date],"&gt;"&amp;TBLData3[[#This Row],[Date]]-21),"")</f>
        <v>1445</v>
      </c>
      <c r="K399" s="31">
        <f>IFERROR(SUMIFS(TBLData3[Total Load],TBLData3[[Athlete ]],TBLData3[[#This Row],[Athlete ]],TBLData3[Date],"&lt;="&amp;TBLData3[[#This Row],[Date]]-21,TBLData3[Date],"&gt;"&amp;TBLData3[[#This Row],[Date]]-28),"")</f>
        <v>0</v>
      </c>
      <c r="L399" s="31">
        <f>IFERROR(SUMIFS(TBLData3[Total Load],TBLData3[[Athlete ]],TBLData3[[#This Row],[Athlete ]],TBLData3[Date],"&lt;="&amp;TBLData3[[#This Row],[Date]]-28,TBLData3[Date],"&gt;"&amp;TBLData3[[#This Row],[Date]]-35),"")</f>
        <v>0</v>
      </c>
      <c r="M399" s="31">
        <f>IFERROR(AVERAGE(TBLData3[[#This Row],[Week -1 TL]:[Week -4 TL]]),"")</f>
        <v>855</v>
      </c>
      <c r="N399" s="98">
        <f>IFERROR(TBLData3[[#This Row],[7 Day Rolling Average]]/TBLData3[[#This Row],[28 Day Rolling Average]],"")</f>
        <v>0.51975683890577506</v>
      </c>
      <c r="O399" s="94">
        <f>IFERROR(TBLData3[[#This Row],[Week 0 TL]]/TBLData3[[#This Row],[Week -1 TL]],"")</f>
        <v>0.41012658227848103</v>
      </c>
      <c r="P399" s="26">
        <f t="shared" si="23"/>
        <v>160.0933564715524</v>
      </c>
      <c r="Q399" s="27">
        <f t="shared" si="24"/>
        <v>154.86189022455409</v>
      </c>
      <c r="R399" s="99">
        <f>IFERROR(TBLData3[[#This Row],[7 Day EWMA]]/TBLData3[[#This Row],[28 Day EWMA]],"")</f>
        <v>1.033781495495196</v>
      </c>
      <c r="S399" s="94">
        <f>AVERAGEIFS(TBLData3[Total Load],TBLData3[[Athlete ]],TBLData3[[#This Row],[Athlete ]],TBLData3[Date],"&lt;="&amp;TBLData3[[#This Row],[Date]],TBLData3[Date],"&gt;"&amp;TBLData3[[#This Row],[Date]]-7)</f>
        <v>115.71428571428571</v>
      </c>
      <c r="T399" s="94">
        <f t="array" ref="T399">IFERROR(_xlfn.STDEV.S(IF(TBLData3[[Athlete ]]=TBLData3[[#This Row],[Athlete ]],IF(TBLData3[Date]&lt;=TBLData3[[#This Row],[Date]],IF(TBLData3[Date]&gt;TBLData3[[#This Row],[Date]]-7,TBLData3[Total Load])))),"")</f>
        <v>306.15122313747406</v>
      </c>
      <c r="U399" s="95">
        <f>IFERROR(TBLData3[[#This Row],[7 Day avg Load]]/TBLData3[[#This Row],[7 Day SD]],"")</f>
        <v>0.3779644730092272</v>
      </c>
      <c r="V399" s="95">
        <f>IFERROR(TBLData3[[#This Row],[7 Day Rolling Average]]*TBLData3[[#This Row],[Monotony]],"")</f>
        <v>43.735889019639146</v>
      </c>
    </row>
    <row r="400" spans="1:22" x14ac:dyDescent="0.25">
      <c r="A400" s="58" t="str">
        <f t="shared" si="25"/>
        <v>Week 3</v>
      </c>
      <c r="B400" s="63">
        <v>43028</v>
      </c>
      <c r="C400" s="63" t="str">
        <f t="shared" si="26"/>
        <v>Fri</v>
      </c>
      <c r="D400" s="68" t="s">
        <v>191</v>
      </c>
      <c r="E400" s="61">
        <f>tblTL[[#This Row],[Total]]</f>
        <v>0</v>
      </c>
      <c r="F400" s="71">
        <f>AVERAGEIFS(TBLData3[Total Load],TBLData3[[Athlete ]],TBLData3[[#This Row],[Athlete ]],TBLData3[Date],"&lt;="&amp;TBLData3[[#This Row],[Date]],TBLData3[Date],"&gt;"&amp;TBLData3[[#This Row],[Date]]-7)</f>
        <v>102.85714285714286</v>
      </c>
      <c r="G400" s="72">
        <f>AVERAGEIFS(TBLData3[Total Load],TBLData3[[Athlete ]],TBLData3[[#This Row],[Athlete ]],TBLData3[Date],"&lt;="&amp;TBLData3[[#This Row],[Date]],TBLData3[Date],"&gt;"&amp;TBLData3[[#This Row],[Date]]-28)</f>
        <v>69.473684210526315</v>
      </c>
      <c r="H400" s="30">
        <f>SUMIFS(TBLData3[Total Load],TBLData3[[Athlete ]],TBLData3[[#This Row],[Athlete ]],TBLData3[Date],"&lt;="&amp;TBLData3[[#This Row],[Date]],TBLData3[Date],"&gt;"&amp;TBLData3[[#This Row],[Date]]-7)</f>
        <v>720</v>
      </c>
      <c r="I400" s="31">
        <f>IFERROR(SUMIFS(TBLData3[Total Load],TBLData3[[Athlete ]],TBLData3[[#This Row],[Athlete ]],TBLData3[Date],"&lt;="&amp;TBLData3[[#This Row],[Date]]-7,TBLData3[Date],"&gt;"&amp;TBLData3[[#This Row],[Date]]-14),"")</f>
        <v>600</v>
      </c>
      <c r="J400" s="31">
        <f>IFERROR(SUMIFS(TBLData3[Total Load],TBLData3[[Athlete ]],TBLData3[[#This Row],[Athlete ]],TBLData3[Date],"&lt;="&amp;TBLData3[[#This Row],[Date]]-14,TBLData3[Date],"&gt;"&amp;TBLData3[[#This Row],[Date]]-21),"")</f>
        <v>0</v>
      </c>
      <c r="K400" s="31">
        <f>IFERROR(SUMIFS(TBLData3[Total Load],TBLData3[[Athlete ]],TBLData3[[#This Row],[Athlete ]],TBLData3[Date],"&lt;="&amp;TBLData3[[#This Row],[Date]]-21,TBLData3[Date],"&gt;"&amp;TBLData3[[#This Row],[Date]]-28),"")</f>
        <v>0</v>
      </c>
      <c r="L400" s="31">
        <f>IFERROR(SUMIFS(TBLData3[Total Load],TBLData3[[Athlete ]],TBLData3[[#This Row],[Athlete ]],TBLData3[Date],"&lt;="&amp;TBLData3[[#This Row],[Date]]-28,TBLData3[Date],"&gt;"&amp;TBLData3[[#This Row],[Date]]-35),"")</f>
        <v>0</v>
      </c>
      <c r="M400" s="31">
        <f>IFERROR(AVERAGE(TBLData3[[#This Row],[Week -1 TL]:[Week -4 TL]]),"")</f>
        <v>150</v>
      </c>
      <c r="N400" s="98">
        <f>IFERROR(TBLData3[[#This Row],[7 Day Rolling Average]]/TBLData3[[#This Row],[28 Day Rolling Average]],"")</f>
        <v>1.4805194805194806</v>
      </c>
      <c r="O400" s="94">
        <f>IFERROR(TBLData3[[#This Row],[Week 0 TL]]/TBLData3[[#This Row],[Week -1 TL]],"")</f>
        <v>1.2</v>
      </c>
      <c r="P400" s="26">
        <f t="shared" si="23"/>
        <v>112.51270294189453</v>
      </c>
      <c r="Q400" s="27">
        <f t="shared" si="24"/>
        <v>64.793150624698839</v>
      </c>
      <c r="R400" s="99">
        <f>IFERROR(TBLData3[[#This Row],[7 Day EWMA]]/TBLData3[[#This Row],[28 Day EWMA]],"")</f>
        <v>1.7364906916411813</v>
      </c>
      <c r="S400" s="94">
        <f>AVERAGEIFS(TBLData3[Total Load],TBLData3[[Athlete ]],TBLData3[[#This Row],[Athlete ]],TBLData3[Date],"&lt;="&amp;TBLData3[[#This Row],[Date]],TBLData3[Date],"&gt;"&amp;TBLData3[[#This Row],[Date]]-7)</f>
        <v>102.85714285714286</v>
      </c>
      <c r="T400" s="94">
        <f t="array" ref="T400">IFERROR(_xlfn.STDEV.S(IF(TBLData3[[Athlete ]]=TBLData3[[#This Row],[Athlete ]],IF(TBLData3[Date]&lt;=TBLData3[[#This Row],[Date]],IF(TBLData3[Date]&gt;TBLData3[[#This Row],[Date]]-7,TBLData3[Total Load])))),"")</f>
        <v>272.1344205666436</v>
      </c>
      <c r="U400" s="95">
        <f>IFERROR(TBLData3[[#This Row],[7 Day avg Load]]/TBLData3[[#This Row],[7 Day SD]],"")</f>
        <v>0.37796447300922725</v>
      </c>
      <c r="V400" s="95">
        <f>IFERROR(TBLData3[[#This Row],[7 Day Rolling Average]]*TBLData3[[#This Row],[Monotony]],"")</f>
        <v>38.876345795234805</v>
      </c>
    </row>
    <row r="401" spans="1:22" x14ac:dyDescent="0.25">
      <c r="A401" s="58" t="str">
        <f t="shared" si="25"/>
        <v>Week 3</v>
      </c>
      <c r="B401" s="63">
        <v>43028</v>
      </c>
      <c r="C401" s="63" t="str">
        <f t="shared" si="26"/>
        <v>Fri</v>
      </c>
      <c r="D401" s="68" t="s">
        <v>192</v>
      </c>
      <c r="E401" s="61">
        <f>tblTL[[#This Row],[Total]]</f>
        <v>0</v>
      </c>
      <c r="F401" s="71">
        <f>AVERAGEIFS(TBLData3[Total Load],TBLData3[[Athlete ]],TBLData3[[#This Row],[Athlete ]],TBLData3[Date],"&lt;="&amp;TBLData3[[#This Row],[Date]],TBLData3[Date],"&gt;"&amp;TBLData3[[#This Row],[Date]]-7)</f>
        <v>265.71428571428572</v>
      </c>
      <c r="G401" s="72">
        <f>AVERAGEIFS(TBLData3[Total Load],TBLData3[[Athlete ]],TBLData3[[#This Row],[Athlete ]],TBLData3[Date],"&lt;="&amp;TBLData3[[#This Row],[Date]],TBLData3[Date],"&gt;"&amp;TBLData3[[#This Row],[Date]]-28)</f>
        <v>255.26315789473685</v>
      </c>
      <c r="H401" s="30">
        <f>SUMIFS(TBLData3[Total Load],TBLData3[[Athlete ]],TBLData3[[#This Row],[Athlete ]],TBLData3[Date],"&lt;="&amp;TBLData3[[#This Row],[Date]],TBLData3[Date],"&gt;"&amp;TBLData3[[#This Row],[Date]]-7)</f>
        <v>1860</v>
      </c>
      <c r="I401" s="31">
        <f>IFERROR(SUMIFS(TBLData3[Total Load],TBLData3[[Athlete ]],TBLData3[[#This Row],[Athlete ]],TBLData3[Date],"&lt;="&amp;TBLData3[[#This Row],[Date]]-7,TBLData3[Date],"&gt;"&amp;TBLData3[[#This Row],[Date]]-14),"")</f>
        <v>1480</v>
      </c>
      <c r="J401" s="31">
        <f>IFERROR(SUMIFS(TBLData3[Total Load],TBLData3[[Athlete ]],TBLData3[[#This Row],[Athlete ]],TBLData3[Date],"&lt;="&amp;TBLData3[[#This Row],[Date]]-14,TBLData3[Date],"&gt;"&amp;TBLData3[[#This Row],[Date]]-21),"")</f>
        <v>1510</v>
      </c>
      <c r="K401" s="31">
        <f>IFERROR(SUMIFS(TBLData3[Total Load],TBLData3[[Athlete ]],TBLData3[[#This Row],[Athlete ]],TBLData3[Date],"&lt;="&amp;TBLData3[[#This Row],[Date]]-21,TBLData3[Date],"&gt;"&amp;TBLData3[[#This Row],[Date]]-28),"")</f>
        <v>0</v>
      </c>
      <c r="L401" s="31">
        <f>IFERROR(SUMIFS(TBLData3[Total Load],TBLData3[[Athlete ]],TBLData3[[#This Row],[Athlete ]],TBLData3[Date],"&lt;="&amp;TBLData3[[#This Row],[Date]]-28,TBLData3[Date],"&gt;"&amp;TBLData3[[#This Row],[Date]]-35),"")</f>
        <v>0</v>
      </c>
      <c r="M401" s="31">
        <f>IFERROR(AVERAGE(TBLData3[[#This Row],[Week -1 TL]:[Week -4 TL]]),"")</f>
        <v>747.5</v>
      </c>
      <c r="N401" s="98">
        <f>IFERROR(TBLData3[[#This Row],[7 Day Rolling Average]]/TBLData3[[#This Row],[28 Day Rolling Average]],"")</f>
        <v>1.0409425625920472</v>
      </c>
      <c r="O401" s="94">
        <f>IFERROR(TBLData3[[#This Row],[Week 0 TL]]/TBLData3[[#This Row],[Week -1 TL]],"")</f>
        <v>1.2567567567567568</v>
      </c>
      <c r="P401" s="26">
        <f t="shared" si="23"/>
        <v>306.16825393241015</v>
      </c>
      <c r="Q401" s="27">
        <f t="shared" si="24"/>
        <v>201.75445689830607</v>
      </c>
      <c r="R401" s="99">
        <f>IFERROR(TBLData3[[#This Row],[7 Day EWMA]]/TBLData3[[#This Row],[28 Day EWMA]],"")</f>
        <v>1.5175290729103132</v>
      </c>
      <c r="S401" s="94">
        <f>AVERAGEIFS(TBLData3[Total Load],TBLData3[[Athlete ]],TBLData3[[#This Row],[Athlete ]],TBLData3[Date],"&lt;="&amp;TBLData3[[#This Row],[Date]],TBLData3[Date],"&gt;"&amp;TBLData3[[#This Row],[Date]]-7)</f>
        <v>265.71428571428572</v>
      </c>
      <c r="T401" s="94">
        <f t="array" ref="T401">IFERROR(_xlfn.STDEV.S(IF(TBLData3[[Athlete ]]=TBLData3[[#This Row],[Athlete ]],IF(TBLData3[Date]&lt;=TBLData3[[#This Row],[Date]],IF(TBLData3[Date]&gt;TBLData3[[#This Row],[Date]]-7,TBLData3[Total Load])))),"")</f>
        <v>403.76796731361867</v>
      </c>
      <c r="U401" s="95">
        <f>IFERROR(TBLData3[[#This Row],[7 Day avg Load]]/TBLData3[[#This Row],[7 Day SD]],"")</f>
        <v>0.65808659236183908</v>
      </c>
      <c r="V401" s="95">
        <f>IFERROR(TBLData3[[#This Row],[7 Day Rolling Average]]*TBLData3[[#This Row],[Monotony]],"")</f>
        <v>174.86300882757439</v>
      </c>
    </row>
    <row r="402" spans="1:22" x14ac:dyDescent="0.25">
      <c r="A402" s="58" t="str">
        <f t="shared" si="25"/>
        <v>Week 3</v>
      </c>
      <c r="B402" s="63">
        <v>43028</v>
      </c>
      <c r="C402" s="63" t="str">
        <f t="shared" si="26"/>
        <v>Fri</v>
      </c>
      <c r="D402" s="73" t="s">
        <v>193</v>
      </c>
      <c r="E402" s="61">
        <f>tblTL[[#This Row],[Total]]</f>
        <v>0</v>
      </c>
      <c r="F402" s="71">
        <f>AVERAGEIFS(TBLData3[Total Load],TBLData3[[Athlete ]],TBLData3[[#This Row],[Athlete ]],TBLData3[Date],"&lt;="&amp;TBLData3[[#This Row],[Date]],TBLData3[Date],"&gt;"&amp;TBLData3[[#This Row],[Date]]-7)</f>
        <v>162.85714285714286</v>
      </c>
      <c r="G402" s="72">
        <f>AVERAGEIFS(TBLData3[Total Load],TBLData3[[Athlete ]],TBLData3[[#This Row],[Athlete ]],TBLData3[Date],"&lt;="&amp;TBLData3[[#This Row],[Date]],TBLData3[Date],"&gt;"&amp;TBLData3[[#This Row],[Date]]-28)</f>
        <v>181.31578947368422</v>
      </c>
      <c r="H402" s="30">
        <f>SUMIFS(TBLData3[Total Load],TBLData3[[Athlete ]],TBLData3[[#This Row],[Athlete ]],TBLData3[Date],"&lt;="&amp;TBLData3[[#This Row],[Date]],TBLData3[Date],"&gt;"&amp;TBLData3[[#This Row],[Date]]-7)</f>
        <v>1140</v>
      </c>
      <c r="I402" s="31">
        <f>IFERROR(SUMIFS(TBLData3[Total Load],TBLData3[[Athlete ]],TBLData3[[#This Row],[Athlete ]],TBLData3[Date],"&lt;="&amp;TBLData3[[#This Row],[Date]]-7,TBLData3[Date],"&gt;"&amp;TBLData3[[#This Row],[Date]]-14),"")</f>
        <v>1440</v>
      </c>
      <c r="J402" s="31">
        <f>IFERROR(SUMIFS(TBLData3[Total Load],TBLData3[[Athlete ]],TBLData3[[#This Row],[Athlete ]],TBLData3[Date],"&lt;="&amp;TBLData3[[#This Row],[Date]]-14,TBLData3[Date],"&gt;"&amp;TBLData3[[#This Row],[Date]]-21),"")</f>
        <v>865</v>
      </c>
      <c r="K402" s="31">
        <f>IFERROR(SUMIFS(TBLData3[Total Load],TBLData3[[Athlete ]],TBLData3[[#This Row],[Athlete ]],TBLData3[Date],"&lt;="&amp;TBLData3[[#This Row],[Date]]-21,TBLData3[Date],"&gt;"&amp;TBLData3[[#This Row],[Date]]-28),"")</f>
        <v>0</v>
      </c>
      <c r="L402" s="31">
        <f>IFERROR(SUMIFS(TBLData3[Total Load],TBLData3[[Athlete ]],TBLData3[[#This Row],[Athlete ]],TBLData3[Date],"&lt;="&amp;TBLData3[[#This Row],[Date]]-28,TBLData3[Date],"&gt;"&amp;TBLData3[[#This Row],[Date]]-35),"")</f>
        <v>0</v>
      </c>
      <c r="M402" s="31">
        <f>IFERROR(AVERAGE(TBLData3[[#This Row],[Week -1 TL]:[Week -4 TL]]),"")</f>
        <v>576.25</v>
      </c>
      <c r="N402" s="98">
        <f>IFERROR(TBLData3[[#This Row],[7 Day Rolling Average]]/TBLData3[[#This Row],[28 Day Rolling Average]],"")</f>
        <v>0.89819614347916232</v>
      </c>
      <c r="O402" s="94">
        <f>IFERROR(TBLData3[[#This Row],[Week 0 TL]]/TBLData3[[#This Row],[Week -1 TL]],"")</f>
        <v>0.79166666666666663</v>
      </c>
      <c r="P402" s="26">
        <f t="shared" si="23"/>
        <v>210.67159052290663</v>
      </c>
      <c r="Q402" s="27">
        <f t="shared" si="24"/>
        <v>141.81416944017087</v>
      </c>
      <c r="R402" s="99">
        <f>IFERROR(TBLData3[[#This Row],[7 Day EWMA]]/TBLData3[[#This Row],[28 Day EWMA]],"")</f>
        <v>1.485546834667925</v>
      </c>
      <c r="S402" s="94">
        <f>AVERAGEIFS(TBLData3[Total Load],TBLData3[[Athlete ]],TBLData3[[#This Row],[Athlete ]],TBLData3[Date],"&lt;="&amp;TBLData3[[#This Row],[Date]],TBLData3[Date],"&gt;"&amp;TBLData3[[#This Row],[Date]]-7)</f>
        <v>162.85714285714286</v>
      </c>
      <c r="T402" s="94">
        <f t="array" ref="T402">IFERROR(_xlfn.STDEV.S(IF(TBLData3[[Athlete ]]=TBLData3[[#This Row],[Athlete ]],IF(TBLData3[Date]&lt;=TBLData3[[#This Row],[Date]],IF(TBLData3[Date]&gt;TBLData3[[#This Row],[Date]]-7,TBLData3[Total Load])))),"")</f>
        <v>291.30249373656733</v>
      </c>
      <c r="U402" s="95">
        <f>IFERROR(TBLData3[[#This Row],[7 Day avg Load]]/TBLData3[[#This Row],[7 Day SD]],"")</f>
        <v>0.55906539201967476</v>
      </c>
      <c r="V402" s="95">
        <f>IFERROR(TBLData3[[#This Row],[7 Day Rolling Average]]*TBLData3[[#This Row],[Monotony]],"")</f>
        <v>91.047792414632752</v>
      </c>
    </row>
    <row r="403" spans="1:22" x14ac:dyDescent="0.25">
      <c r="A403" s="58" t="str">
        <f t="shared" si="25"/>
        <v>Week 3</v>
      </c>
      <c r="B403" s="63">
        <v>43028</v>
      </c>
      <c r="C403" s="63" t="str">
        <f t="shared" si="26"/>
        <v>Fri</v>
      </c>
      <c r="D403" s="73" t="s">
        <v>194</v>
      </c>
      <c r="E403" s="61">
        <f>tblTL[[#This Row],[Total]]</f>
        <v>0</v>
      </c>
      <c r="F403" s="71">
        <f>AVERAGEIFS(TBLData3[Total Load],TBLData3[[Athlete ]],TBLData3[[#This Row],[Athlete ]],TBLData3[Date],"&lt;="&amp;TBLData3[[#This Row],[Date]],TBLData3[Date],"&gt;"&amp;TBLData3[[#This Row],[Date]]-7)</f>
        <v>102.85714285714286</v>
      </c>
      <c r="G403" s="72">
        <f>AVERAGEIFS(TBLData3[Total Load],TBLData3[[Athlete ]],TBLData3[[#This Row],[Athlete ]],TBLData3[Date],"&lt;="&amp;TBLData3[[#This Row],[Date]],TBLData3[Date],"&gt;"&amp;TBLData3[[#This Row],[Date]]-28)</f>
        <v>209.73684210526315</v>
      </c>
      <c r="H403" s="30">
        <f>SUMIFS(TBLData3[Total Load],TBLData3[[Athlete ]],TBLData3[[#This Row],[Athlete ]],TBLData3[Date],"&lt;="&amp;TBLData3[[#This Row],[Date]],TBLData3[Date],"&gt;"&amp;TBLData3[[#This Row],[Date]]-7)</f>
        <v>720</v>
      </c>
      <c r="I403" s="31">
        <f>IFERROR(SUMIFS(TBLData3[Total Load],TBLData3[[Athlete ]],TBLData3[[#This Row],[Athlete ]],TBLData3[Date],"&lt;="&amp;TBLData3[[#This Row],[Date]]-7,TBLData3[Date],"&gt;"&amp;TBLData3[[#This Row],[Date]]-14),"")</f>
        <v>1640</v>
      </c>
      <c r="J403" s="31">
        <f>IFERROR(SUMIFS(TBLData3[Total Load],TBLData3[[Athlete ]],TBLData3[[#This Row],[Athlete ]],TBLData3[Date],"&lt;="&amp;TBLData3[[#This Row],[Date]]-14,TBLData3[Date],"&gt;"&amp;TBLData3[[#This Row],[Date]]-21),"")</f>
        <v>1625</v>
      </c>
      <c r="K403" s="31">
        <f>IFERROR(SUMIFS(TBLData3[Total Load],TBLData3[[Athlete ]],TBLData3[[#This Row],[Athlete ]],TBLData3[Date],"&lt;="&amp;TBLData3[[#This Row],[Date]]-21,TBLData3[Date],"&gt;"&amp;TBLData3[[#This Row],[Date]]-28),"")</f>
        <v>0</v>
      </c>
      <c r="L403" s="31">
        <f>IFERROR(SUMIFS(TBLData3[Total Load],TBLData3[[Athlete ]],TBLData3[[#This Row],[Athlete ]],TBLData3[Date],"&lt;="&amp;TBLData3[[#This Row],[Date]]-28,TBLData3[Date],"&gt;"&amp;TBLData3[[#This Row],[Date]]-35),"")</f>
        <v>0</v>
      </c>
      <c r="M403" s="31">
        <f>IFERROR(AVERAGE(TBLData3[[#This Row],[Week -1 TL]:[Week -4 TL]]),"")</f>
        <v>816.25</v>
      </c>
      <c r="N403" s="98">
        <f>IFERROR(TBLData3[[#This Row],[7 Day Rolling Average]]/TBLData3[[#This Row],[28 Day Rolling Average]],"")</f>
        <v>0.49041046782577524</v>
      </c>
      <c r="O403" s="94">
        <f>IFERROR(TBLData3[[#This Row],[Week 0 TL]]/TBLData3[[#This Row],[Week -1 TL]],"")</f>
        <v>0.43902439024390244</v>
      </c>
      <c r="P403" s="26">
        <f t="shared" si="23"/>
        <v>143.11591418685566</v>
      </c>
      <c r="Q403" s="27">
        <f t="shared" si="24"/>
        <v>141.81597673097403</v>
      </c>
      <c r="R403" s="99">
        <f>IFERROR(TBLData3[[#This Row],[7 Day EWMA]]/TBLData3[[#This Row],[28 Day EWMA]],"")</f>
        <v>1.0091663681754814</v>
      </c>
      <c r="S403" s="94">
        <f>AVERAGEIFS(TBLData3[Total Load],TBLData3[[Athlete ]],TBLData3[[#This Row],[Athlete ]],TBLData3[Date],"&lt;="&amp;TBLData3[[#This Row],[Date]],TBLData3[Date],"&gt;"&amp;TBLData3[[#This Row],[Date]]-7)</f>
        <v>102.85714285714286</v>
      </c>
      <c r="T403" s="94">
        <f t="array" ref="T403">IFERROR(_xlfn.STDEV.S(IF(TBLData3[[Athlete ]]=TBLData3[[#This Row],[Athlete ]],IF(TBLData3[Date]&lt;=TBLData3[[#This Row],[Date]],IF(TBLData3[Date]&gt;TBLData3[[#This Row],[Date]]-7,TBLData3[Total Load])))),"")</f>
        <v>272.1344205666436</v>
      </c>
      <c r="U403" s="95">
        <f>IFERROR(TBLData3[[#This Row],[7 Day avg Load]]/TBLData3[[#This Row],[7 Day SD]],"")</f>
        <v>0.37796447300922725</v>
      </c>
      <c r="V403" s="95">
        <f>IFERROR(TBLData3[[#This Row],[7 Day Rolling Average]]*TBLData3[[#This Row],[Monotony]],"")</f>
        <v>38.876345795234805</v>
      </c>
    </row>
    <row r="404" spans="1:22" x14ac:dyDescent="0.25">
      <c r="A404" s="58" t="str">
        <f t="shared" si="25"/>
        <v>Week 3</v>
      </c>
      <c r="B404" s="63">
        <v>43028</v>
      </c>
      <c r="C404" s="63" t="str">
        <f t="shared" si="26"/>
        <v>Fri</v>
      </c>
      <c r="D404" s="73" t="s">
        <v>213</v>
      </c>
      <c r="E404" s="61">
        <f>tblTL[[#This Row],[Total]]</f>
        <v>0</v>
      </c>
      <c r="F404" s="71">
        <f>AVERAGEIFS(TBLData3[Total Load],TBLData3[[Athlete ]],TBLData3[[#This Row],[Athlete ]],TBLData3[Date],"&lt;="&amp;TBLData3[[#This Row],[Date]],TBLData3[Date],"&gt;"&amp;TBLData3[[#This Row],[Date]]-7)</f>
        <v>141.42857142857142</v>
      </c>
      <c r="G404" s="72">
        <f>AVERAGEIFS(TBLData3[Total Load],TBLData3[[Athlete ]],TBLData3[[#This Row],[Athlete ]],TBLData3[Date],"&lt;="&amp;TBLData3[[#This Row],[Date]],TBLData3[Date],"&gt;"&amp;TBLData3[[#This Row],[Date]]-28)</f>
        <v>87.631578947368425</v>
      </c>
      <c r="H404" s="30">
        <f>SUMIFS(TBLData3[Total Load],TBLData3[[Athlete ]],TBLData3[[#This Row],[Athlete ]],TBLData3[Date],"&lt;="&amp;TBLData3[[#This Row],[Date]],TBLData3[Date],"&gt;"&amp;TBLData3[[#This Row],[Date]]-7)</f>
        <v>990</v>
      </c>
      <c r="I404" s="31">
        <f>IFERROR(SUMIFS(TBLData3[Total Load],TBLData3[[Athlete ]],TBLData3[[#This Row],[Athlete ]],TBLData3[Date],"&lt;="&amp;TBLData3[[#This Row],[Date]]-7,TBLData3[Date],"&gt;"&amp;TBLData3[[#This Row],[Date]]-14),"")</f>
        <v>675</v>
      </c>
      <c r="J404" s="31">
        <f>IFERROR(SUMIFS(TBLData3[Total Load],TBLData3[[Athlete ]],TBLData3[[#This Row],[Athlete ]],TBLData3[Date],"&lt;="&amp;TBLData3[[#This Row],[Date]]-14,TBLData3[Date],"&gt;"&amp;TBLData3[[#This Row],[Date]]-21),"")</f>
        <v>0</v>
      </c>
      <c r="K404" s="31">
        <f>IFERROR(SUMIFS(TBLData3[Total Load],TBLData3[[Athlete ]],TBLData3[[#This Row],[Athlete ]],TBLData3[Date],"&lt;="&amp;TBLData3[[#This Row],[Date]]-21,TBLData3[Date],"&gt;"&amp;TBLData3[[#This Row],[Date]]-28),"")</f>
        <v>0</v>
      </c>
      <c r="L404" s="31">
        <f>IFERROR(SUMIFS(TBLData3[Total Load],TBLData3[[Athlete ]],TBLData3[[#This Row],[Athlete ]],TBLData3[Date],"&lt;="&amp;TBLData3[[#This Row],[Date]]-28,TBLData3[Date],"&gt;"&amp;TBLData3[[#This Row],[Date]]-35),"")</f>
        <v>0</v>
      </c>
      <c r="M404" s="31">
        <f>IFERROR(AVERAGE(TBLData3[[#This Row],[Week -1 TL]:[Week -4 TL]]),"")</f>
        <v>168.75</v>
      </c>
      <c r="N404" s="98">
        <f>IFERROR(TBLData3[[#This Row],[7 Day Rolling Average]]/TBLData3[[#This Row],[28 Day Rolling Average]],"")</f>
        <v>1.6138996138996138</v>
      </c>
      <c r="O404" s="94">
        <f>IFERROR(TBLData3[[#This Row],[Week 0 TL]]/TBLData3[[#This Row],[Week -1 TL]],"")</f>
        <v>1.4666666666666666</v>
      </c>
      <c r="P404" s="26">
        <f t="shared" si="23"/>
        <v>168.76429080963135</v>
      </c>
      <c r="Q404" s="27">
        <f t="shared" si="24"/>
        <v>85.247044545040907</v>
      </c>
      <c r="R404" s="99">
        <f>IFERROR(TBLData3[[#This Row],[7 Day EWMA]]/TBLData3[[#This Row],[28 Day EWMA]],"")</f>
        <v>1.9797084076089404</v>
      </c>
      <c r="S404" s="94">
        <f>AVERAGEIFS(TBLData3[Total Load],TBLData3[[Athlete ]],TBLData3[[#This Row],[Athlete ]],TBLData3[Date],"&lt;="&amp;TBLData3[[#This Row],[Date]],TBLData3[Date],"&gt;"&amp;TBLData3[[#This Row],[Date]]-7)</f>
        <v>141.42857142857142</v>
      </c>
      <c r="T404" s="94">
        <f t="array" ref="T404">IFERROR(_xlfn.STDEV.S(IF(TBLData3[[Athlete ]]=TBLData3[[#This Row],[Athlete ]],IF(TBLData3[Date]&lt;=TBLData3[[#This Row],[Date]],IF(TBLData3[Date]&gt;TBLData3[[#This Row],[Date]]-7,TBLData3[Total Load])))),"")</f>
        <v>253.79969604845022</v>
      </c>
      <c r="U404" s="95">
        <f>IFERROR(TBLData3[[#This Row],[7 Day avg Load]]/TBLData3[[#This Row],[7 Day SD]],"")</f>
        <v>0.55724484162334376</v>
      </c>
      <c r="V404" s="95">
        <f>IFERROR(TBLData3[[#This Row],[7 Day Rolling Average]]*TBLData3[[#This Row],[Monotony]],"")</f>
        <v>78.810341886730043</v>
      </c>
    </row>
    <row r="405" spans="1:22" x14ac:dyDescent="0.25">
      <c r="A405" s="58" t="str">
        <f t="shared" si="25"/>
        <v>Week 3</v>
      </c>
      <c r="B405" s="63">
        <v>43028</v>
      </c>
      <c r="C405" s="63" t="str">
        <f t="shared" si="26"/>
        <v>Fri</v>
      </c>
      <c r="D405" s="73" t="s">
        <v>214</v>
      </c>
      <c r="E405" s="61">
        <f>tblTL[[#This Row],[Total]]</f>
        <v>0</v>
      </c>
      <c r="F405" s="71">
        <f>AVERAGEIFS(TBLData3[Total Load],TBLData3[[Athlete ]],TBLData3[[#This Row],[Athlete ]],TBLData3[Date],"&lt;="&amp;TBLData3[[#This Row],[Date]],TBLData3[Date],"&gt;"&amp;TBLData3[[#This Row],[Date]]-7)</f>
        <v>162.85714285714286</v>
      </c>
      <c r="G405" s="72">
        <f>AVERAGEIFS(TBLData3[Total Load],TBLData3[[Athlete ]],TBLData3[[#This Row],[Athlete ]],TBLData3[Date],"&lt;="&amp;TBLData3[[#This Row],[Date]],TBLData3[Date],"&gt;"&amp;TBLData3[[#This Row],[Date]]-28)</f>
        <v>206.31578947368422</v>
      </c>
      <c r="H405" s="30">
        <f>SUMIFS(TBLData3[Total Load],TBLData3[[Athlete ]],TBLData3[[#This Row],[Athlete ]],TBLData3[Date],"&lt;="&amp;TBLData3[[#This Row],[Date]],TBLData3[Date],"&gt;"&amp;TBLData3[[#This Row],[Date]]-7)</f>
        <v>1140</v>
      </c>
      <c r="I405" s="31">
        <f>IFERROR(SUMIFS(TBLData3[Total Load],TBLData3[[Athlete ]],TBLData3[[#This Row],[Athlete ]],TBLData3[Date],"&lt;="&amp;TBLData3[[#This Row],[Date]]-7,TBLData3[Date],"&gt;"&amp;TBLData3[[#This Row],[Date]]-14),"")</f>
        <v>1720</v>
      </c>
      <c r="J405" s="31">
        <f>IFERROR(SUMIFS(TBLData3[Total Load],TBLData3[[Athlete ]],TBLData3[[#This Row],[Athlete ]],TBLData3[Date],"&lt;="&amp;TBLData3[[#This Row],[Date]]-14,TBLData3[Date],"&gt;"&amp;TBLData3[[#This Row],[Date]]-21),"")</f>
        <v>1060</v>
      </c>
      <c r="K405" s="31">
        <f>IFERROR(SUMIFS(TBLData3[Total Load],TBLData3[[Athlete ]],TBLData3[[#This Row],[Athlete ]],TBLData3[Date],"&lt;="&amp;TBLData3[[#This Row],[Date]]-21,TBLData3[Date],"&gt;"&amp;TBLData3[[#This Row],[Date]]-28),"")</f>
        <v>0</v>
      </c>
      <c r="L405" s="31">
        <f>IFERROR(SUMIFS(TBLData3[Total Load],TBLData3[[Athlete ]],TBLData3[[#This Row],[Athlete ]],TBLData3[Date],"&lt;="&amp;TBLData3[[#This Row],[Date]]-28,TBLData3[Date],"&gt;"&amp;TBLData3[[#This Row],[Date]]-35),"")</f>
        <v>0</v>
      </c>
      <c r="M405" s="31">
        <f>IFERROR(AVERAGE(TBLData3[[#This Row],[Week -1 TL]:[Week -4 TL]]),"")</f>
        <v>695</v>
      </c>
      <c r="N405" s="98">
        <f>IFERROR(TBLData3[[#This Row],[7 Day Rolling Average]]/TBLData3[[#This Row],[28 Day Rolling Average]],"")</f>
        <v>0.78935860058309038</v>
      </c>
      <c r="O405" s="94">
        <f>IFERROR(TBLData3[[#This Row],[Week 0 TL]]/TBLData3[[#This Row],[Week -1 TL]],"")</f>
        <v>0.66279069767441856</v>
      </c>
      <c r="P405" s="26">
        <f t="shared" si="23"/>
        <v>222.83563632052392</v>
      </c>
      <c r="Q405" s="27">
        <f t="shared" si="24"/>
        <v>160.39794513229072</v>
      </c>
      <c r="R405" s="99">
        <f>IFERROR(TBLData3[[#This Row],[7 Day EWMA]]/TBLData3[[#This Row],[28 Day EWMA]],"")</f>
        <v>1.3892674007558934</v>
      </c>
      <c r="S405" s="94">
        <f>AVERAGEIFS(TBLData3[Total Load],TBLData3[[Athlete ]],TBLData3[[#This Row],[Athlete ]],TBLData3[Date],"&lt;="&amp;TBLData3[[#This Row],[Date]],TBLData3[Date],"&gt;"&amp;TBLData3[[#This Row],[Date]]-7)</f>
        <v>162.85714285714286</v>
      </c>
      <c r="T405" s="94">
        <f t="array" ref="T405">IFERROR(_xlfn.STDEV.S(IF(TBLData3[[Athlete ]]=TBLData3[[#This Row],[Athlete ]],IF(TBLData3[Date]&lt;=TBLData3[[#This Row],[Date]],IF(TBLData3[Date]&gt;TBLData3[[#This Row],[Date]]-7,TBLData3[Total Load])))),"")</f>
        <v>291.30249373656733</v>
      </c>
      <c r="U405" s="95">
        <f>IFERROR(TBLData3[[#This Row],[7 Day avg Load]]/TBLData3[[#This Row],[7 Day SD]],"")</f>
        <v>0.55906539201967476</v>
      </c>
      <c r="V405" s="95">
        <f>IFERROR(TBLData3[[#This Row],[7 Day Rolling Average]]*TBLData3[[#This Row],[Monotony]],"")</f>
        <v>91.047792414632752</v>
      </c>
    </row>
    <row r="406" spans="1:22" x14ac:dyDescent="0.25">
      <c r="A406" s="58" t="str">
        <f t="shared" si="25"/>
        <v>Week 3</v>
      </c>
      <c r="B406" s="63">
        <v>43028</v>
      </c>
      <c r="C406" s="63" t="str">
        <f t="shared" si="26"/>
        <v>Fri</v>
      </c>
      <c r="D406" s="73" t="s">
        <v>195</v>
      </c>
      <c r="E406" s="61">
        <f>tblTL[[#This Row],[Total]]</f>
        <v>0</v>
      </c>
      <c r="F406" s="71">
        <f>AVERAGEIFS(TBLData3[Total Load],TBLData3[[Athlete ]],TBLData3[[#This Row],[Athlete ]],TBLData3[Date],"&lt;="&amp;TBLData3[[#This Row],[Date]],TBLData3[Date],"&gt;"&amp;TBLData3[[#This Row],[Date]]-7)</f>
        <v>0</v>
      </c>
      <c r="G406" s="72">
        <f>AVERAGEIFS(TBLData3[Total Load],TBLData3[[Athlete ]],TBLData3[[#This Row],[Athlete ]],TBLData3[Date],"&lt;="&amp;TBLData3[[#This Row],[Date]],TBLData3[Date],"&gt;"&amp;TBLData3[[#This Row],[Date]]-28)</f>
        <v>0</v>
      </c>
      <c r="H406" s="30">
        <f>SUMIFS(TBLData3[Total Load],TBLData3[[Athlete ]],TBLData3[[#This Row],[Athlete ]],TBLData3[Date],"&lt;="&amp;TBLData3[[#This Row],[Date]],TBLData3[Date],"&gt;"&amp;TBLData3[[#This Row],[Date]]-7)</f>
        <v>0</v>
      </c>
      <c r="I406" s="31">
        <f>IFERROR(SUMIFS(TBLData3[Total Load],TBLData3[[Athlete ]],TBLData3[[#This Row],[Athlete ]],TBLData3[Date],"&lt;="&amp;TBLData3[[#This Row],[Date]]-7,TBLData3[Date],"&gt;"&amp;TBLData3[[#This Row],[Date]]-14),"")</f>
        <v>0</v>
      </c>
      <c r="J406" s="31">
        <f>IFERROR(SUMIFS(TBLData3[Total Load],TBLData3[[Athlete ]],TBLData3[[#This Row],[Athlete ]],TBLData3[Date],"&lt;="&amp;TBLData3[[#This Row],[Date]]-14,TBLData3[Date],"&gt;"&amp;TBLData3[[#This Row],[Date]]-21),"")</f>
        <v>0</v>
      </c>
      <c r="K406" s="31">
        <f>IFERROR(SUMIFS(TBLData3[Total Load],TBLData3[[Athlete ]],TBLData3[[#This Row],[Athlete ]],TBLData3[Date],"&lt;="&amp;TBLData3[[#This Row],[Date]]-21,TBLData3[Date],"&gt;"&amp;TBLData3[[#This Row],[Date]]-28),"")</f>
        <v>0</v>
      </c>
      <c r="L406" s="31">
        <f>IFERROR(SUMIFS(TBLData3[Total Load],TBLData3[[Athlete ]],TBLData3[[#This Row],[Athlete ]],TBLData3[Date],"&lt;="&amp;TBLData3[[#This Row],[Date]]-28,TBLData3[Date],"&gt;"&amp;TBLData3[[#This Row],[Date]]-35),"")</f>
        <v>0</v>
      </c>
      <c r="M406" s="31">
        <f>IFERROR(AVERAGE(TBLData3[[#This Row],[Week -1 TL]:[Week -4 TL]]),"")</f>
        <v>0</v>
      </c>
      <c r="N406" s="98" t="str">
        <f>IFERROR(TBLData3[[#This Row],[7 Day Rolling Average]]/TBLData3[[#This Row],[28 Day Rolling Average]],"")</f>
        <v/>
      </c>
      <c r="O406" s="94" t="str">
        <f>IFERROR(TBLData3[[#This Row],[Week 0 TL]]/TBLData3[[#This Row],[Week -1 TL]],"")</f>
        <v/>
      </c>
      <c r="P406" s="26">
        <f t="shared" si="23"/>
        <v>0</v>
      </c>
      <c r="Q406" s="27">
        <f t="shared" si="24"/>
        <v>0</v>
      </c>
      <c r="R406" s="99" t="str">
        <f>IFERROR(TBLData3[[#This Row],[7 Day EWMA]]/TBLData3[[#This Row],[28 Day EWMA]],"")</f>
        <v/>
      </c>
      <c r="S406" s="94">
        <f>AVERAGEIFS(TBLData3[Total Load],TBLData3[[Athlete ]],TBLData3[[#This Row],[Athlete ]],TBLData3[Date],"&lt;="&amp;TBLData3[[#This Row],[Date]],TBLData3[Date],"&gt;"&amp;TBLData3[[#This Row],[Date]]-7)</f>
        <v>0</v>
      </c>
      <c r="T406" s="94">
        <f t="array" ref="T406">IFERROR(_xlfn.STDEV.S(IF(TBLData3[[Athlete ]]=TBLData3[[#This Row],[Athlete ]],IF(TBLData3[Date]&lt;=TBLData3[[#This Row],[Date]],IF(TBLData3[Date]&gt;TBLData3[[#This Row],[Date]]-7,TBLData3[Total Load])))),"")</f>
        <v>0</v>
      </c>
      <c r="U406" s="95" t="str">
        <f>IFERROR(TBLData3[[#This Row],[7 Day avg Load]]/TBLData3[[#This Row],[7 Day SD]],"")</f>
        <v/>
      </c>
      <c r="V406" s="95" t="str">
        <f>IFERROR(TBLData3[[#This Row],[7 Day Rolling Average]]*TBLData3[[#This Row],[Monotony]],"")</f>
        <v/>
      </c>
    </row>
    <row r="407" spans="1:22" x14ac:dyDescent="0.25">
      <c r="A407" s="58" t="str">
        <f t="shared" si="25"/>
        <v>Week 3</v>
      </c>
      <c r="B407" s="63">
        <v>43028</v>
      </c>
      <c r="C407" s="63" t="str">
        <f t="shared" si="26"/>
        <v>Fri</v>
      </c>
      <c r="D407" s="68" t="s">
        <v>196</v>
      </c>
      <c r="E407" s="61">
        <f>tblTL[[#This Row],[Total]]</f>
        <v>0</v>
      </c>
      <c r="F407" s="71">
        <f>AVERAGEIFS(TBLData3[Total Load],TBLData3[[Athlete ]],TBLData3[[#This Row],[Athlete ]],TBLData3[Date],"&lt;="&amp;TBLData3[[#This Row],[Date]],TBLData3[Date],"&gt;"&amp;TBLData3[[#This Row],[Date]]-7)</f>
        <v>0</v>
      </c>
      <c r="G407" s="72">
        <f>AVERAGEIFS(TBLData3[Total Load],TBLData3[[Athlete ]],TBLData3[[#This Row],[Athlete ]],TBLData3[Date],"&lt;="&amp;TBLData3[[#This Row],[Date]],TBLData3[Date],"&gt;"&amp;TBLData3[[#This Row],[Date]]-28)</f>
        <v>164.21052631578948</v>
      </c>
      <c r="H407" s="30">
        <f>SUMIFS(TBLData3[Total Load],TBLData3[[Athlete ]],TBLData3[[#This Row],[Athlete ]],TBLData3[Date],"&lt;="&amp;TBLData3[[#This Row],[Date]],TBLData3[Date],"&gt;"&amp;TBLData3[[#This Row],[Date]]-7)</f>
        <v>0</v>
      </c>
      <c r="I407" s="31">
        <f>IFERROR(SUMIFS(TBLData3[Total Load],TBLData3[[Athlete ]],TBLData3[[#This Row],[Athlete ]],TBLData3[Date],"&lt;="&amp;TBLData3[[#This Row],[Date]]-7,TBLData3[Date],"&gt;"&amp;TBLData3[[#This Row],[Date]]-14),"")</f>
        <v>1540</v>
      </c>
      <c r="J407" s="31">
        <f>IFERROR(SUMIFS(TBLData3[Total Load],TBLData3[[Athlete ]],TBLData3[[#This Row],[Athlete ]],TBLData3[Date],"&lt;="&amp;TBLData3[[#This Row],[Date]]-14,TBLData3[Date],"&gt;"&amp;TBLData3[[#This Row],[Date]]-21),"")</f>
        <v>1580</v>
      </c>
      <c r="K407" s="31">
        <f>IFERROR(SUMIFS(TBLData3[Total Load],TBLData3[[Athlete ]],TBLData3[[#This Row],[Athlete ]],TBLData3[Date],"&lt;="&amp;TBLData3[[#This Row],[Date]]-21,TBLData3[Date],"&gt;"&amp;TBLData3[[#This Row],[Date]]-28),"")</f>
        <v>0</v>
      </c>
      <c r="L407" s="31">
        <f>IFERROR(SUMIFS(TBLData3[Total Load],TBLData3[[Athlete ]],TBLData3[[#This Row],[Athlete ]],TBLData3[Date],"&lt;="&amp;TBLData3[[#This Row],[Date]]-28,TBLData3[Date],"&gt;"&amp;TBLData3[[#This Row],[Date]]-35),"")</f>
        <v>0</v>
      </c>
      <c r="M407" s="31">
        <f>IFERROR(AVERAGE(TBLData3[[#This Row],[Week -1 TL]:[Week -4 TL]]),"")</f>
        <v>780</v>
      </c>
      <c r="N407" s="98">
        <f>IFERROR(TBLData3[[#This Row],[7 Day Rolling Average]]/TBLData3[[#This Row],[28 Day Rolling Average]],"")</f>
        <v>0</v>
      </c>
      <c r="O407" s="94">
        <f>IFERROR(TBLData3[[#This Row],[Week 0 TL]]/TBLData3[[#This Row],[Week -1 TL]],"")</f>
        <v>0</v>
      </c>
      <c r="P407" s="26">
        <f t="shared" si="23"/>
        <v>37.806064504547976</v>
      </c>
      <c r="Q407" s="27">
        <f t="shared" si="24"/>
        <v>93.14403300253629</v>
      </c>
      <c r="R407" s="99">
        <f>IFERROR(TBLData3[[#This Row],[7 Day EWMA]]/TBLData3[[#This Row],[28 Day EWMA]],"")</f>
        <v>0.40588820653190449</v>
      </c>
      <c r="S407" s="94">
        <f>AVERAGEIFS(TBLData3[Total Load],TBLData3[[Athlete ]],TBLData3[[#This Row],[Athlete ]],TBLData3[Date],"&lt;="&amp;TBLData3[[#This Row],[Date]],TBLData3[Date],"&gt;"&amp;TBLData3[[#This Row],[Date]]-7)</f>
        <v>0</v>
      </c>
      <c r="T407" s="94">
        <f t="array" ref="T407">IFERROR(_xlfn.STDEV.S(IF(TBLData3[[Athlete ]]=TBLData3[[#This Row],[Athlete ]],IF(TBLData3[Date]&lt;=TBLData3[[#This Row],[Date]],IF(TBLData3[Date]&gt;TBLData3[[#This Row],[Date]]-7,TBLData3[Total Load])))),"")</f>
        <v>0</v>
      </c>
      <c r="U407" s="95" t="str">
        <f>IFERROR(TBLData3[[#This Row],[7 Day avg Load]]/TBLData3[[#This Row],[7 Day SD]],"")</f>
        <v/>
      </c>
      <c r="V407" s="95" t="str">
        <f>IFERROR(TBLData3[[#This Row],[7 Day Rolling Average]]*TBLData3[[#This Row],[Monotony]],"")</f>
        <v/>
      </c>
    </row>
    <row r="408" spans="1:22" x14ac:dyDescent="0.25">
      <c r="A408" s="58" t="str">
        <f t="shared" si="25"/>
        <v>Week 3</v>
      </c>
      <c r="B408" s="63">
        <v>43028</v>
      </c>
      <c r="C408" s="63" t="str">
        <f t="shared" si="26"/>
        <v>Fri</v>
      </c>
      <c r="D408" s="73" t="s">
        <v>197</v>
      </c>
      <c r="E408" s="61">
        <f>tblTL[[#This Row],[Total]]</f>
        <v>0</v>
      </c>
      <c r="F408" s="71">
        <f>AVERAGEIFS(TBLData3[Total Load],TBLData3[[Athlete ]],TBLData3[[#This Row],[Athlete ]],TBLData3[Date],"&lt;="&amp;TBLData3[[#This Row],[Date]],TBLData3[Date],"&gt;"&amp;TBLData3[[#This Row],[Date]]-7)</f>
        <v>175.71428571428572</v>
      </c>
      <c r="G408" s="72">
        <f>AVERAGEIFS(TBLData3[Total Load],TBLData3[[Athlete ]],TBLData3[[#This Row],[Athlete ]],TBLData3[Date],"&lt;="&amp;TBLData3[[#This Row],[Date]],TBLData3[Date],"&gt;"&amp;TBLData3[[#This Row],[Date]]-28)</f>
        <v>271.57894736842104</v>
      </c>
      <c r="H408" s="30">
        <f>SUMIFS(TBLData3[Total Load],TBLData3[[Athlete ]],TBLData3[[#This Row],[Athlete ]],TBLData3[Date],"&lt;="&amp;TBLData3[[#This Row],[Date]],TBLData3[Date],"&gt;"&amp;TBLData3[[#This Row],[Date]]-7)</f>
        <v>1230</v>
      </c>
      <c r="I408" s="31">
        <f>IFERROR(SUMIFS(TBLData3[Total Load],TBLData3[[Athlete ]],TBLData3[[#This Row],[Athlete ]],TBLData3[Date],"&lt;="&amp;TBLData3[[#This Row],[Date]]-7,TBLData3[Date],"&gt;"&amp;TBLData3[[#This Row],[Date]]-14),"")</f>
        <v>2435</v>
      </c>
      <c r="J408" s="31">
        <f>IFERROR(SUMIFS(TBLData3[Total Load],TBLData3[[Athlete ]],TBLData3[[#This Row],[Athlete ]],TBLData3[Date],"&lt;="&amp;TBLData3[[#This Row],[Date]]-14,TBLData3[Date],"&gt;"&amp;TBLData3[[#This Row],[Date]]-21),"")</f>
        <v>1495</v>
      </c>
      <c r="K408" s="31">
        <f>IFERROR(SUMIFS(TBLData3[Total Load],TBLData3[[Athlete ]],TBLData3[[#This Row],[Athlete ]],TBLData3[Date],"&lt;="&amp;TBLData3[[#This Row],[Date]]-21,TBLData3[Date],"&gt;"&amp;TBLData3[[#This Row],[Date]]-28),"")</f>
        <v>0</v>
      </c>
      <c r="L408" s="31">
        <f>IFERROR(SUMIFS(TBLData3[Total Load],TBLData3[[Athlete ]],TBLData3[[#This Row],[Athlete ]],TBLData3[Date],"&lt;="&amp;TBLData3[[#This Row],[Date]]-28,TBLData3[Date],"&gt;"&amp;TBLData3[[#This Row],[Date]]-35),"")</f>
        <v>0</v>
      </c>
      <c r="M408" s="31">
        <f>IFERROR(AVERAGE(TBLData3[[#This Row],[Week -1 TL]:[Week -4 TL]]),"")</f>
        <v>982.5</v>
      </c>
      <c r="N408" s="98">
        <f>IFERROR(TBLData3[[#This Row],[7 Day Rolling Average]]/TBLData3[[#This Row],[28 Day Rolling Average]],"")</f>
        <v>0.64700996677740874</v>
      </c>
      <c r="O408" s="94">
        <f>IFERROR(TBLData3[[#This Row],[Week 0 TL]]/TBLData3[[#This Row],[Week -1 TL]],"")</f>
        <v>0.50513347022587274</v>
      </c>
      <c r="P408" s="26">
        <f t="shared" ref="P408:P471" si="27">E408*$AA$3+((1-$AA$3)*P386)</f>
        <v>245.8221339307056</v>
      </c>
      <c r="Q408" s="27">
        <f t="shared" ref="Q408:Q471" si="28">E408*$AA$4+((1-$AA$4)*Q386)</f>
        <v>198.52322016679065</v>
      </c>
      <c r="R408" s="99">
        <f>IFERROR(TBLData3[[#This Row],[7 Day EWMA]]/TBLData3[[#This Row],[28 Day EWMA]],"")</f>
        <v>1.2382538109354484</v>
      </c>
      <c r="S408" s="94">
        <f>AVERAGEIFS(TBLData3[Total Load],TBLData3[[Athlete ]],TBLData3[[#This Row],[Athlete ]],TBLData3[Date],"&lt;="&amp;TBLData3[[#This Row],[Date]],TBLData3[Date],"&gt;"&amp;TBLData3[[#This Row],[Date]]-7)</f>
        <v>175.71428571428572</v>
      </c>
      <c r="T408" s="94">
        <f t="array" ref="T408">IFERROR(_xlfn.STDEV.S(IF(TBLData3[[Athlete ]]=TBLData3[[#This Row],[Athlete ]],IF(TBLData3[Date]&lt;=TBLData3[[#This Row],[Date]],IF(TBLData3[Date]&gt;TBLData3[[#This Row],[Date]]-7,TBLData3[Total Load])))),"")</f>
        <v>320.51298168494117</v>
      </c>
      <c r="U408" s="95">
        <f>IFERROR(TBLData3[[#This Row],[7 Day avg Load]]/TBLData3[[#This Row],[7 Day SD]],"")</f>
        <v>0.54822829574812637</v>
      </c>
      <c r="V408" s="95">
        <f>IFERROR(TBLData3[[#This Row],[7 Day Rolling Average]]*TBLData3[[#This Row],[Monotony]],"")</f>
        <v>96.331543395742216</v>
      </c>
    </row>
    <row r="409" spans="1:22" x14ac:dyDescent="0.25">
      <c r="A409" s="58" t="str">
        <f t="shared" si="25"/>
        <v>Week 3</v>
      </c>
      <c r="B409" s="63">
        <v>43028</v>
      </c>
      <c r="C409" s="63" t="str">
        <f t="shared" si="26"/>
        <v>Fri</v>
      </c>
      <c r="D409" s="73" t="s">
        <v>198</v>
      </c>
      <c r="E409" s="61">
        <f>tblTL[[#This Row],[Total]]</f>
        <v>0</v>
      </c>
      <c r="F409" s="71">
        <f>AVERAGEIFS(TBLData3[Total Load],TBLData3[[Athlete ]],TBLData3[[#This Row],[Athlete ]],TBLData3[Date],"&lt;="&amp;TBLData3[[#This Row],[Date]],TBLData3[Date],"&gt;"&amp;TBLData3[[#This Row],[Date]]-7)</f>
        <v>141.42857142857142</v>
      </c>
      <c r="G409" s="72">
        <f>AVERAGEIFS(TBLData3[Total Load],TBLData3[[Athlete ]],TBLData3[[#This Row],[Athlete ]],TBLData3[Date],"&lt;="&amp;TBLData3[[#This Row],[Date]],TBLData3[Date],"&gt;"&amp;TBLData3[[#This Row],[Date]]-28)</f>
        <v>145.26315789473685</v>
      </c>
      <c r="H409" s="30">
        <f>SUMIFS(TBLData3[Total Load],TBLData3[[Athlete ]],TBLData3[[#This Row],[Athlete ]],TBLData3[Date],"&lt;="&amp;TBLData3[[#This Row],[Date]],TBLData3[Date],"&gt;"&amp;TBLData3[[#This Row],[Date]]-7)</f>
        <v>990</v>
      </c>
      <c r="I409" s="31">
        <f>IFERROR(SUMIFS(TBLData3[Total Load],TBLData3[[Athlete ]],TBLData3[[#This Row],[Athlete ]],TBLData3[Date],"&lt;="&amp;TBLData3[[#This Row],[Date]]-7,TBLData3[Date],"&gt;"&amp;TBLData3[[#This Row],[Date]]-14),"")</f>
        <v>960</v>
      </c>
      <c r="J409" s="31">
        <f>IFERROR(SUMIFS(TBLData3[Total Load],TBLData3[[Athlete ]],TBLData3[[#This Row],[Athlete ]],TBLData3[Date],"&lt;="&amp;TBLData3[[#This Row],[Date]]-14,TBLData3[Date],"&gt;"&amp;TBLData3[[#This Row],[Date]]-21),"")</f>
        <v>810</v>
      </c>
      <c r="K409" s="31">
        <f>IFERROR(SUMIFS(TBLData3[Total Load],TBLData3[[Athlete ]],TBLData3[[#This Row],[Athlete ]],TBLData3[Date],"&lt;="&amp;TBLData3[[#This Row],[Date]]-21,TBLData3[Date],"&gt;"&amp;TBLData3[[#This Row],[Date]]-28),"")</f>
        <v>0</v>
      </c>
      <c r="L409" s="31">
        <f>IFERROR(SUMIFS(TBLData3[Total Load],TBLData3[[Athlete ]],TBLData3[[#This Row],[Athlete ]],TBLData3[Date],"&lt;="&amp;TBLData3[[#This Row],[Date]]-28,TBLData3[Date],"&gt;"&amp;TBLData3[[#This Row],[Date]]-35),"")</f>
        <v>0</v>
      </c>
      <c r="M409" s="31">
        <f>IFERROR(AVERAGE(TBLData3[[#This Row],[Week -1 TL]:[Week -4 TL]]),"")</f>
        <v>442.5</v>
      </c>
      <c r="N409" s="98">
        <f>IFERROR(TBLData3[[#This Row],[7 Day Rolling Average]]/TBLData3[[#This Row],[28 Day Rolling Average]],"")</f>
        <v>0.97360248447204956</v>
      </c>
      <c r="O409" s="94">
        <f>IFERROR(TBLData3[[#This Row],[Week 0 TL]]/TBLData3[[#This Row],[Week -1 TL]],"")</f>
        <v>1.03125</v>
      </c>
      <c r="P409" s="26">
        <f t="shared" si="27"/>
        <v>174.56073498658952</v>
      </c>
      <c r="Q409" s="27">
        <f t="shared" si="28"/>
        <v>112.57740677576307</v>
      </c>
      <c r="R409" s="99">
        <f>IFERROR(TBLData3[[#This Row],[7 Day EWMA]]/TBLData3[[#This Row],[28 Day EWMA]],"")</f>
        <v>1.5505840824197323</v>
      </c>
      <c r="S409" s="94">
        <f>AVERAGEIFS(TBLData3[Total Load],TBLData3[[Athlete ]],TBLData3[[#This Row],[Athlete ]],TBLData3[Date],"&lt;="&amp;TBLData3[[#This Row],[Date]],TBLData3[Date],"&gt;"&amp;TBLData3[[#This Row],[Date]]-7)</f>
        <v>141.42857142857142</v>
      </c>
      <c r="T409" s="94">
        <f t="array" ref="T409">IFERROR(_xlfn.STDEV.S(IF(TBLData3[[Athlete ]]=TBLData3[[#This Row],[Athlete ]],IF(TBLData3[Date]&lt;=TBLData3[[#This Row],[Date]],IF(TBLData3[Date]&gt;TBLData3[[#This Row],[Date]]-7,TBLData3[Total Load])))),"")</f>
        <v>253.79969604845022</v>
      </c>
      <c r="U409" s="95">
        <f>IFERROR(TBLData3[[#This Row],[7 Day avg Load]]/TBLData3[[#This Row],[7 Day SD]],"")</f>
        <v>0.55724484162334376</v>
      </c>
      <c r="V409" s="95">
        <f>IFERROR(TBLData3[[#This Row],[7 Day Rolling Average]]*TBLData3[[#This Row],[Monotony]],"")</f>
        <v>78.810341886730043</v>
      </c>
    </row>
    <row r="410" spans="1:22" x14ac:dyDescent="0.25">
      <c r="A410" s="58" t="str">
        <f t="shared" si="25"/>
        <v>Week 3</v>
      </c>
      <c r="B410" s="63">
        <v>43028</v>
      </c>
      <c r="C410" s="63" t="str">
        <f t="shared" si="26"/>
        <v>Fri</v>
      </c>
      <c r="D410" s="73" t="s">
        <v>199</v>
      </c>
      <c r="E410" s="61">
        <f>tblTL[[#This Row],[Total]]</f>
        <v>0</v>
      </c>
      <c r="F410" s="71">
        <f>AVERAGEIFS(TBLData3[Total Load],TBLData3[[Athlete ]],TBLData3[[#This Row],[Athlete ]],TBLData3[Date],"&lt;="&amp;TBLData3[[#This Row],[Date]],TBLData3[Date],"&gt;"&amp;TBLData3[[#This Row],[Date]]-7)</f>
        <v>218.57142857142858</v>
      </c>
      <c r="G410" s="72">
        <f>AVERAGEIFS(TBLData3[Total Load],TBLData3[[Athlete ]],TBLData3[[#This Row],[Athlete ]],TBLData3[Date],"&lt;="&amp;TBLData3[[#This Row],[Date]],TBLData3[Date],"&gt;"&amp;TBLData3[[#This Row],[Date]]-28)</f>
        <v>196.84210526315789</v>
      </c>
      <c r="H410" s="30">
        <f>SUMIFS(TBLData3[Total Load],TBLData3[[Athlete ]],TBLData3[[#This Row],[Athlete ]],TBLData3[Date],"&lt;="&amp;TBLData3[[#This Row],[Date]],TBLData3[Date],"&gt;"&amp;TBLData3[[#This Row],[Date]]-7)</f>
        <v>1530</v>
      </c>
      <c r="I410" s="31">
        <f>IFERROR(SUMIFS(TBLData3[Total Load],TBLData3[[Athlete ]],TBLData3[[#This Row],[Athlete ]],TBLData3[Date],"&lt;="&amp;TBLData3[[#This Row],[Date]]-7,TBLData3[Date],"&gt;"&amp;TBLData3[[#This Row],[Date]]-14),"")</f>
        <v>1755</v>
      </c>
      <c r="J410" s="31">
        <f>IFERROR(SUMIFS(TBLData3[Total Load],TBLData3[[Athlete ]],TBLData3[[#This Row],[Athlete ]],TBLData3[Date],"&lt;="&amp;TBLData3[[#This Row],[Date]]-14,TBLData3[Date],"&gt;"&amp;TBLData3[[#This Row],[Date]]-21),"")</f>
        <v>455</v>
      </c>
      <c r="K410" s="31">
        <f>IFERROR(SUMIFS(TBLData3[Total Load],TBLData3[[Athlete ]],TBLData3[[#This Row],[Athlete ]],TBLData3[Date],"&lt;="&amp;TBLData3[[#This Row],[Date]]-21,TBLData3[Date],"&gt;"&amp;TBLData3[[#This Row],[Date]]-28),"")</f>
        <v>0</v>
      </c>
      <c r="L410" s="31">
        <f>IFERROR(SUMIFS(TBLData3[Total Load],TBLData3[[Athlete ]],TBLData3[[#This Row],[Athlete ]],TBLData3[Date],"&lt;="&amp;TBLData3[[#This Row],[Date]]-28,TBLData3[Date],"&gt;"&amp;TBLData3[[#This Row],[Date]]-35),"")</f>
        <v>0</v>
      </c>
      <c r="M410" s="31">
        <f>IFERROR(AVERAGE(TBLData3[[#This Row],[Week -1 TL]:[Week -4 TL]]),"")</f>
        <v>552.5</v>
      </c>
      <c r="N410" s="98">
        <f>IFERROR(TBLData3[[#This Row],[7 Day Rolling Average]]/TBLData3[[#This Row],[28 Day Rolling Average]],"")</f>
        <v>1.1103896103896105</v>
      </c>
      <c r="O410" s="94">
        <f>IFERROR(TBLData3[[#This Row],[Week 0 TL]]/TBLData3[[#This Row],[Week -1 TL]],"")</f>
        <v>0.87179487179487181</v>
      </c>
      <c r="P410" s="26">
        <f t="shared" si="27"/>
        <v>233.85820650153619</v>
      </c>
      <c r="Q410" s="27">
        <f t="shared" si="28"/>
        <v>161.45864919908766</v>
      </c>
      <c r="R410" s="99">
        <f>IFERROR(TBLData3[[#This Row],[7 Day EWMA]]/TBLData3[[#This Row],[28 Day EWMA]],"")</f>
        <v>1.4484092841206406</v>
      </c>
      <c r="S410" s="94">
        <f>AVERAGEIFS(TBLData3[Total Load],TBLData3[[Athlete ]],TBLData3[[#This Row],[Athlete ]],TBLData3[Date],"&lt;="&amp;TBLData3[[#This Row],[Date]],TBLData3[Date],"&gt;"&amp;TBLData3[[#This Row],[Date]]-7)</f>
        <v>218.57142857142858</v>
      </c>
      <c r="T410" s="94">
        <f t="array" ref="T410">IFERROR(_xlfn.STDEV.S(IF(TBLData3[[Athlete ]]=TBLData3[[#This Row],[Athlete ]],IF(TBLData3[Date]&lt;=TBLData3[[#This Row],[Date]],IF(TBLData3[Date]&gt;TBLData3[[#This Row],[Date]]-7,TBLData3[Total Load])))),"")</f>
        <v>440.47052763412643</v>
      </c>
      <c r="U410" s="95">
        <f>IFERROR(TBLData3[[#This Row],[7 Day avg Load]]/TBLData3[[#This Row],[7 Day SD]],"")</f>
        <v>0.49622259574421135</v>
      </c>
      <c r="V410" s="95">
        <f>IFERROR(TBLData3[[#This Row],[7 Day Rolling Average]]*TBLData3[[#This Row],[Monotony]],"")</f>
        <v>108.46008164123477</v>
      </c>
    </row>
    <row r="411" spans="1:22" x14ac:dyDescent="0.25">
      <c r="A411" s="58" t="str">
        <f t="shared" si="25"/>
        <v>Week 3</v>
      </c>
      <c r="B411" s="63">
        <v>43028</v>
      </c>
      <c r="C411" s="63" t="str">
        <f t="shared" si="26"/>
        <v>Fri</v>
      </c>
      <c r="D411" s="68" t="s">
        <v>200</v>
      </c>
      <c r="E411" s="61">
        <f>tblTL[[#This Row],[Total]]</f>
        <v>0</v>
      </c>
      <c r="F411" s="71">
        <f>AVERAGEIFS(TBLData3[Total Load],TBLData3[[Athlete ]],TBLData3[[#This Row],[Athlete ]],TBLData3[Date],"&lt;="&amp;TBLData3[[#This Row],[Date]],TBLData3[Date],"&gt;"&amp;TBLData3[[#This Row],[Date]]-7)</f>
        <v>132.85714285714286</v>
      </c>
      <c r="G411" s="72">
        <f>AVERAGEIFS(TBLData3[Total Load],TBLData3[[Athlete ]],TBLData3[[#This Row],[Athlete ]],TBLData3[Date],"&lt;="&amp;TBLData3[[#This Row],[Date]],TBLData3[Date],"&gt;"&amp;TBLData3[[#This Row],[Date]]-28)</f>
        <v>100.26315789473684</v>
      </c>
      <c r="H411" s="30">
        <f>SUMIFS(TBLData3[Total Load],TBLData3[[Athlete ]],TBLData3[[#This Row],[Athlete ]],TBLData3[Date],"&lt;="&amp;TBLData3[[#This Row],[Date]],TBLData3[Date],"&gt;"&amp;TBLData3[[#This Row],[Date]]-7)</f>
        <v>930</v>
      </c>
      <c r="I411" s="31">
        <f>IFERROR(SUMIFS(TBLData3[Total Load],TBLData3[[Athlete ]],TBLData3[[#This Row],[Athlete ]],TBLData3[Date],"&lt;="&amp;TBLData3[[#This Row],[Date]]-7,TBLData3[Date],"&gt;"&amp;TBLData3[[#This Row],[Date]]-14),"")</f>
        <v>975</v>
      </c>
      <c r="J411" s="31">
        <f>IFERROR(SUMIFS(TBLData3[Total Load],TBLData3[[Athlete ]],TBLData3[[#This Row],[Athlete ]],TBLData3[Date],"&lt;="&amp;TBLData3[[#This Row],[Date]]-14,TBLData3[Date],"&gt;"&amp;TBLData3[[#This Row],[Date]]-21),"")</f>
        <v>0</v>
      </c>
      <c r="K411" s="31">
        <f>IFERROR(SUMIFS(TBLData3[Total Load],TBLData3[[Athlete ]],TBLData3[[#This Row],[Athlete ]],TBLData3[Date],"&lt;="&amp;TBLData3[[#This Row],[Date]]-21,TBLData3[Date],"&gt;"&amp;TBLData3[[#This Row],[Date]]-28),"")</f>
        <v>0</v>
      </c>
      <c r="L411" s="31">
        <f>IFERROR(SUMIFS(TBLData3[Total Load],TBLData3[[Athlete ]],TBLData3[[#This Row],[Athlete ]],TBLData3[Date],"&lt;="&amp;TBLData3[[#This Row],[Date]]-28,TBLData3[Date],"&gt;"&amp;TBLData3[[#This Row],[Date]]-35),"")</f>
        <v>0</v>
      </c>
      <c r="M411" s="31">
        <f>IFERROR(AVERAGE(TBLData3[[#This Row],[Week -1 TL]:[Week -4 TL]]),"")</f>
        <v>243.75</v>
      </c>
      <c r="N411" s="98">
        <f>IFERROR(TBLData3[[#This Row],[7 Day Rolling Average]]/TBLData3[[#This Row],[28 Day Rolling Average]],"")</f>
        <v>1.3250843644544432</v>
      </c>
      <c r="O411" s="94">
        <f>IFERROR(TBLData3[[#This Row],[Week 0 TL]]/TBLData3[[#This Row],[Week -1 TL]],"")</f>
        <v>0.9538461538461539</v>
      </c>
      <c r="P411" s="26">
        <f t="shared" si="27"/>
        <v>164.55348014831543</v>
      </c>
      <c r="Q411" s="27">
        <f t="shared" si="28"/>
        <v>92.8740745598584</v>
      </c>
      <c r="R411" s="99">
        <f>IFERROR(TBLData3[[#This Row],[7 Day EWMA]]/TBLData3[[#This Row],[28 Day EWMA]],"")</f>
        <v>1.7717913306609461</v>
      </c>
      <c r="S411" s="94">
        <f>AVERAGEIFS(TBLData3[Total Load],TBLData3[[Athlete ]],TBLData3[[#This Row],[Athlete ]],TBLData3[Date],"&lt;="&amp;TBLData3[[#This Row],[Date]],TBLData3[Date],"&gt;"&amp;TBLData3[[#This Row],[Date]]-7)</f>
        <v>132.85714285714286</v>
      </c>
      <c r="T411" s="94">
        <f t="array" ref="T411">IFERROR(_xlfn.STDEV.S(IF(TBLData3[[Athlete ]]=TBLData3[[#This Row],[Athlete ]],IF(TBLData3[Date]&lt;=TBLData3[[#This Row],[Date]],IF(TBLData3[Date]&gt;TBLData3[[#This Row],[Date]]-7,TBLData3[Total Load])))),"")</f>
        <v>246.08360948495303</v>
      </c>
      <c r="U411" s="95">
        <f>IFERROR(TBLData3[[#This Row],[7 Day avg Load]]/TBLData3[[#This Row],[7 Day SD]],"")</f>
        <v>0.53988619207597621</v>
      </c>
      <c r="V411" s="95">
        <f>IFERROR(TBLData3[[#This Row],[7 Day Rolling Average]]*TBLData3[[#This Row],[Monotony]],"")</f>
        <v>71.727736947236835</v>
      </c>
    </row>
    <row r="412" spans="1:22" x14ac:dyDescent="0.25">
      <c r="A412" s="58" t="str">
        <f t="shared" si="25"/>
        <v>Week 3</v>
      </c>
      <c r="B412" s="63">
        <v>43028</v>
      </c>
      <c r="C412" s="63" t="str">
        <f t="shared" si="26"/>
        <v>Fri</v>
      </c>
      <c r="D412" s="73" t="s">
        <v>201</v>
      </c>
      <c r="E412" s="61">
        <f>tblTL[[#This Row],[Total]]</f>
        <v>0</v>
      </c>
      <c r="F412" s="71">
        <f>AVERAGEIFS(TBLData3[Total Load],TBLData3[[Athlete ]],TBLData3[[#This Row],[Athlete ]],TBLData3[Date],"&lt;="&amp;TBLData3[[#This Row],[Date]],TBLData3[Date],"&gt;"&amp;TBLData3[[#This Row],[Date]]-7)</f>
        <v>102.85714285714286</v>
      </c>
      <c r="G412" s="72">
        <f>AVERAGEIFS(TBLData3[Total Load],TBLData3[[Athlete ]],TBLData3[[#This Row],[Athlete ]],TBLData3[Date],"&lt;="&amp;TBLData3[[#This Row],[Date]],TBLData3[Date],"&gt;"&amp;TBLData3[[#This Row],[Date]]-28)</f>
        <v>242.89473684210526</v>
      </c>
      <c r="H412" s="30">
        <f>SUMIFS(TBLData3[Total Load],TBLData3[[Athlete ]],TBLData3[[#This Row],[Athlete ]],TBLData3[Date],"&lt;="&amp;TBLData3[[#This Row],[Date]],TBLData3[Date],"&gt;"&amp;TBLData3[[#This Row],[Date]]-7)</f>
        <v>720</v>
      </c>
      <c r="I412" s="31">
        <f>IFERROR(SUMIFS(TBLData3[Total Load],TBLData3[[Athlete ]],TBLData3[[#This Row],[Athlete ]],TBLData3[Date],"&lt;="&amp;TBLData3[[#This Row],[Date]]-7,TBLData3[Date],"&gt;"&amp;TBLData3[[#This Row],[Date]]-14),"")</f>
        <v>2320</v>
      </c>
      <c r="J412" s="31">
        <f>IFERROR(SUMIFS(TBLData3[Total Load],TBLData3[[Athlete ]],TBLData3[[#This Row],[Athlete ]],TBLData3[Date],"&lt;="&amp;TBLData3[[#This Row],[Date]]-14,TBLData3[Date],"&gt;"&amp;TBLData3[[#This Row],[Date]]-21),"")</f>
        <v>1575</v>
      </c>
      <c r="K412" s="31">
        <f>IFERROR(SUMIFS(TBLData3[Total Load],TBLData3[[Athlete ]],TBLData3[[#This Row],[Athlete ]],TBLData3[Date],"&lt;="&amp;TBLData3[[#This Row],[Date]]-21,TBLData3[Date],"&gt;"&amp;TBLData3[[#This Row],[Date]]-28),"")</f>
        <v>0</v>
      </c>
      <c r="L412" s="31">
        <f>IFERROR(SUMIFS(TBLData3[Total Load],TBLData3[[Athlete ]],TBLData3[[#This Row],[Athlete ]],TBLData3[Date],"&lt;="&amp;TBLData3[[#This Row],[Date]]-28,TBLData3[Date],"&gt;"&amp;TBLData3[[#This Row],[Date]]-35),"")</f>
        <v>0</v>
      </c>
      <c r="M412" s="31">
        <f>IFERROR(AVERAGE(TBLData3[[#This Row],[Week -1 TL]:[Week -4 TL]]),"")</f>
        <v>973.75</v>
      </c>
      <c r="N412" s="98">
        <f>IFERROR(TBLData3[[#This Row],[7 Day Rolling Average]]/TBLData3[[#This Row],[28 Day Rolling Average]],"")</f>
        <v>0.42346386008357839</v>
      </c>
      <c r="O412" s="94">
        <f>IFERROR(TBLData3[[#This Row],[Week 0 TL]]/TBLData3[[#This Row],[Week -1 TL]],"")</f>
        <v>0.31034482758620691</v>
      </c>
      <c r="P412" s="26">
        <f t="shared" si="27"/>
        <v>153.58816814266902</v>
      </c>
      <c r="Q412" s="27">
        <f t="shared" si="28"/>
        <v>164.40985946599352</v>
      </c>
      <c r="R412" s="99">
        <f>IFERROR(TBLData3[[#This Row],[7 Day EWMA]]/TBLData3[[#This Row],[28 Day EWMA]],"")</f>
        <v>0.93417857445731312</v>
      </c>
      <c r="S412" s="94">
        <f>AVERAGEIFS(TBLData3[Total Load],TBLData3[[Athlete ]],TBLData3[[#This Row],[Athlete ]],TBLData3[Date],"&lt;="&amp;TBLData3[[#This Row],[Date]],TBLData3[Date],"&gt;"&amp;TBLData3[[#This Row],[Date]]-7)</f>
        <v>102.85714285714286</v>
      </c>
      <c r="T412" s="94">
        <f t="array" ref="T412">IFERROR(_xlfn.STDEV.S(IF(TBLData3[[Athlete ]]=TBLData3[[#This Row],[Athlete ]],IF(TBLData3[Date]&lt;=TBLData3[[#This Row],[Date]],IF(TBLData3[Date]&gt;TBLData3[[#This Row],[Date]]-7,TBLData3[Total Load])))),"")</f>
        <v>272.1344205666436</v>
      </c>
      <c r="U412" s="95">
        <f>IFERROR(TBLData3[[#This Row],[7 Day avg Load]]/TBLData3[[#This Row],[7 Day SD]],"")</f>
        <v>0.37796447300922725</v>
      </c>
      <c r="V412" s="95">
        <f>IFERROR(TBLData3[[#This Row],[7 Day Rolling Average]]*TBLData3[[#This Row],[Monotony]],"")</f>
        <v>38.876345795234805</v>
      </c>
    </row>
    <row r="413" spans="1:22" x14ac:dyDescent="0.25">
      <c r="A413" s="58" t="str">
        <f t="shared" si="25"/>
        <v>Week 3</v>
      </c>
      <c r="B413" s="63">
        <v>43028</v>
      </c>
      <c r="C413" s="63" t="str">
        <f t="shared" si="26"/>
        <v>Fri</v>
      </c>
      <c r="D413" s="73" t="s">
        <v>202</v>
      </c>
      <c r="E413" s="61">
        <f>tblTL[[#This Row],[Total]]</f>
        <v>0</v>
      </c>
      <c r="F413" s="71">
        <f>AVERAGEIFS(TBLData3[Total Load],TBLData3[[Athlete ]],TBLData3[[#This Row],[Athlete ]],TBLData3[Date],"&lt;="&amp;TBLData3[[#This Row],[Date]],TBLData3[Date],"&gt;"&amp;TBLData3[[#This Row],[Date]]-7)</f>
        <v>231.42857142857142</v>
      </c>
      <c r="G413" s="72">
        <f>AVERAGEIFS(TBLData3[Total Load],TBLData3[[Athlete ]],TBLData3[[#This Row],[Athlete ]],TBLData3[Date],"&lt;="&amp;TBLData3[[#This Row],[Date]],TBLData3[Date],"&gt;"&amp;TBLData3[[#This Row],[Date]]-28)</f>
        <v>97.89473684210526</v>
      </c>
      <c r="H413" s="30">
        <f>SUMIFS(TBLData3[Total Load],TBLData3[[Athlete ]],TBLData3[[#This Row],[Athlete ]],TBLData3[Date],"&lt;="&amp;TBLData3[[#This Row],[Date]],TBLData3[Date],"&gt;"&amp;TBLData3[[#This Row],[Date]]-7)</f>
        <v>1620</v>
      </c>
      <c r="I413" s="31">
        <f>IFERROR(SUMIFS(TBLData3[Total Load],TBLData3[[Athlete ]],TBLData3[[#This Row],[Athlete ]],TBLData3[Date],"&lt;="&amp;TBLData3[[#This Row],[Date]]-7,TBLData3[Date],"&gt;"&amp;TBLData3[[#This Row],[Date]]-14),"")</f>
        <v>240</v>
      </c>
      <c r="J413" s="31">
        <f>IFERROR(SUMIFS(TBLData3[Total Load],TBLData3[[Athlete ]],TBLData3[[#This Row],[Athlete ]],TBLData3[Date],"&lt;="&amp;TBLData3[[#This Row],[Date]]-14,TBLData3[Date],"&gt;"&amp;TBLData3[[#This Row],[Date]]-21),"")</f>
        <v>0</v>
      </c>
      <c r="K413" s="31">
        <f>IFERROR(SUMIFS(TBLData3[Total Load],TBLData3[[Athlete ]],TBLData3[[#This Row],[Athlete ]],TBLData3[Date],"&lt;="&amp;TBLData3[[#This Row],[Date]]-21,TBLData3[Date],"&gt;"&amp;TBLData3[[#This Row],[Date]]-28),"")</f>
        <v>0</v>
      </c>
      <c r="L413" s="31">
        <f>IFERROR(SUMIFS(TBLData3[Total Load],TBLData3[[Athlete ]],TBLData3[[#This Row],[Athlete ]],TBLData3[Date],"&lt;="&amp;TBLData3[[#This Row],[Date]]-28,TBLData3[Date],"&gt;"&amp;TBLData3[[#This Row],[Date]]-35),"")</f>
        <v>0</v>
      </c>
      <c r="M413" s="31">
        <f>IFERROR(AVERAGE(TBLData3[[#This Row],[Week -1 TL]:[Week -4 TL]]),"")</f>
        <v>60</v>
      </c>
      <c r="N413" s="98">
        <f>IFERROR(TBLData3[[#This Row],[7 Day Rolling Average]]/TBLData3[[#This Row],[28 Day Rolling Average]],"")</f>
        <v>2.3640552995391704</v>
      </c>
      <c r="O413" s="94">
        <f>IFERROR(TBLData3[[#This Row],[Week 0 TL]]/TBLData3[[#This Row],[Week -1 TL]],"")</f>
        <v>6.75</v>
      </c>
      <c r="P413" s="26">
        <f t="shared" si="27"/>
        <v>236.63177490234375</v>
      </c>
      <c r="Q413" s="27">
        <f t="shared" si="28"/>
        <v>106.07098130451566</v>
      </c>
      <c r="R413" s="99">
        <f>IFERROR(TBLData3[[#This Row],[7 Day EWMA]]/TBLData3[[#This Row],[28 Day EWMA]],"")</f>
        <v>2.230881358804492</v>
      </c>
      <c r="S413" s="94">
        <f>AVERAGEIFS(TBLData3[Total Load],TBLData3[[Athlete ]],TBLData3[[#This Row],[Athlete ]],TBLData3[Date],"&lt;="&amp;TBLData3[[#This Row],[Date]],TBLData3[Date],"&gt;"&amp;TBLData3[[#This Row],[Date]]-7)</f>
        <v>231.42857142857142</v>
      </c>
      <c r="T413" s="94">
        <f t="array" ref="T413">IFERROR(_xlfn.STDEV.S(IF(TBLData3[[Athlete ]]=TBLData3[[#This Row],[Athlete ]],IF(TBLData3[Date]&lt;=TBLData3[[#This Row],[Date]],IF(TBLData3[Date]&gt;TBLData3[[#This Row],[Date]]-7,TBLData3[Total Load])))),"")</f>
        <v>302.84366546831671</v>
      </c>
      <c r="U413" s="95">
        <f>IFERROR(TBLData3[[#This Row],[7 Day avg Load]]/TBLData3[[#This Row],[7 Day SD]],"")</f>
        <v>0.76418495024715416</v>
      </c>
      <c r="V413" s="95">
        <f>IFERROR(TBLData3[[#This Row],[7 Day Rolling Average]]*TBLData3[[#This Row],[Monotony]],"")</f>
        <v>176.85423134291281</v>
      </c>
    </row>
    <row r="414" spans="1:22" x14ac:dyDescent="0.25">
      <c r="A414" s="58" t="str">
        <f t="shared" si="25"/>
        <v>Week 3</v>
      </c>
      <c r="B414" s="63">
        <v>43028</v>
      </c>
      <c r="C414" s="63" t="str">
        <f t="shared" si="26"/>
        <v>Fri</v>
      </c>
      <c r="D414" s="68" t="s">
        <v>203</v>
      </c>
      <c r="E414" s="61">
        <f>tblTL[[#This Row],[Total]]</f>
        <v>0</v>
      </c>
      <c r="F414" s="71">
        <f>AVERAGEIFS(TBLData3[Total Load],TBLData3[[Athlete ]],TBLData3[[#This Row],[Athlete ]],TBLData3[Date],"&lt;="&amp;TBLData3[[#This Row],[Date]],TBLData3[Date],"&gt;"&amp;TBLData3[[#This Row],[Date]]-7)</f>
        <v>0</v>
      </c>
      <c r="G414" s="72">
        <f>AVERAGEIFS(TBLData3[Total Load],TBLData3[[Athlete ]],TBLData3[[#This Row],[Athlete ]],TBLData3[Date],"&lt;="&amp;TBLData3[[#This Row],[Date]],TBLData3[Date],"&gt;"&amp;TBLData3[[#This Row],[Date]]-28)</f>
        <v>155.52631578947367</v>
      </c>
      <c r="H414" s="30">
        <f>SUMIFS(TBLData3[Total Load],TBLData3[[Athlete ]],TBLData3[[#This Row],[Athlete ]],TBLData3[Date],"&lt;="&amp;TBLData3[[#This Row],[Date]],TBLData3[Date],"&gt;"&amp;TBLData3[[#This Row],[Date]]-7)</f>
        <v>0</v>
      </c>
      <c r="I414" s="31">
        <f>IFERROR(SUMIFS(TBLData3[Total Load],TBLData3[[Athlete ]],TBLData3[[#This Row],[Athlete ]],TBLData3[Date],"&lt;="&amp;TBLData3[[#This Row],[Date]]-7,TBLData3[Date],"&gt;"&amp;TBLData3[[#This Row],[Date]]-14),"")</f>
        <v>1475</v>
      </c>
      <c r="J414" s="31">
        <f>IFERROR(SUMIFS(TBLData3[Total Load],TBLData3[[Athlete ]],TBLData3[[#This Row],[Athlete ]],TBLData3[Date],"&lt;="&amp;TBLData3[[#This Row],[Date]]-14,TBLData3[Date],"&gt;"&amp;TBLData3[[#This Row],[Date]]-21),"")</f>
        <v>1480</v>
      </c>
      <c r="K414" s="31">
        <f>IFERROR(SUMIFS(TBLData3[Total Load],TBLData3[[Athlete ]],TBLData3[[#This Row],[Athlete ]],TBLData3[Date],"&lt;="&amp;TBLData3[[#This Row],[Date]]-21,TBLData3[Date],"&gt;"&amp;TBLData3[[#This Row],[Date]]-28),"")</f>
        <v>0</v>
      </c>
      <c r="L414" s="31">
        <f>IFERROR(SUMIFS(TBLData3[Total Load],TBLData3[[Athlete ]],TBLData3[[#This Row],[Athlete ]],TBLData3[Date],"&lt;="&amp;TBLData3[[#This Row],[Date]]-28,TBLData3[Date],"&gt;"&amp;TBLData3[[#This Row],[Date]]-35),"")</f>
        <v>0</v>
      </c>
      <c r="M414" s="31">
        <f>IFERROR(AVERAGE(TBLData3[[#This Row],[Week -1 TL]:[Week -4 TL]]),"")</f>
        <v>738.75</v>
      </c>
      <c r="N414" s="98">
        <f>IFERROR(TBLData3[[#This Row],[7 Day Rolling Average]]/TBLData3[[#This Row],[28 Day Rolling Average]],"")</f>
        <v>0</v>
      </c>
      <c r="O414" s="94">
        <f>IFERROR(TBLData3[[#This Row],[Week 0 TL]]/TBLData3[[#This Row],[Week -1 TL]],"")</f>
        <v>0</v>
      </c>
      <c r="P414" s="26">
        <f t="shared" si="27"/>
        <v>35.461898357025348</v>
      </c>
      <c r="Q414" s="27">
        <f t="shared" si="28"/>
        <v>88.070542940810299</v>
      </c>
      <c r="R414" s="99">
        <f>IFERROR(TBLData3[[#This Row],[7 Day EWMA]]/TBLData3[[#This Row],[28 Day EWMA]],"")</f>
        <v>0.40265334097983568</v>
      </c>
      <c r="S414" s="94">
        <f>AVERAGEIFS(TBLData3[Total Load],TBLData3[[Athlete ]],TBLData3[[#This Row],[Athlete ]],TBLData3[Date],"&lt;="&amp;TBLData3[[#This Row],[Date]],TBLData3[Date],"&gt;"&amp;TBLData3[[#This Row],[Date]]-7)</f>
        <v>0</v>
      </c>
      <c r="T414" s="94">
        <f t="array" ref="T414">IFERROR(_xlfn.STDEV.S(IF(TBLData3[[Athlete ]]=TBLData3[[#This Row],[Athlete ]],IF(TBLData3[Date]&lt;=TBLData3[[#This Row],[Date]],IF(TBLData3[Date]&gt;TBLData3[[#This Row],[Date]]-7,TBLData3[Total Load])))),"")</f>
        <v>0</v>
      </c>
      <c r="U414" s="95" t="str">
        <f>IFERROR(TBLData3[[#This Row],[7 Day avg Load]]/TBLData3[[#This Row],[7 Day SD]],"")</f>
        <v/>
      </c>
      <c r="V414" s="95" t="str">
        <f>IFERROR(TBLData3[[#This Row],[7 Day Rolling Average]]*TBLData3[[#This Row],[Monotony]],"")</f>
        <v/>
      </c>
    </row>
    <row r="415" spans="1:22" x14ac:dyDescent="0.25">
      <c r="A415" s="58" t="str">
        <f t="shared" si="25"/>
        <v>Week 3</v>
      </c>
      <c r="B415" s="63">
        <v>43028</v>
      </c>
      <c r="C415" s="63" t="str">
        <f t="shared" si="26"/>
        <v>Fri</v>
      </c>
      <c r="D415" s="68" t="s">
        <v>204</v>
      </c>
      <c r="E415" s="61">
        <f>tblTL[[#This Row],[Total]]</f>
        <v>0</v>
      </c>
      <c r="F415" s="71">
        <f>AVERAGEIFS(TBLData3[Total Load],TBLData3[[Athlete ]],TBLData3[[#This Row],[Athlete ]],TBLData3[Date],"&lt;="&amp;TBLData3[[#This Row],[Date]],TBLData3[Date],"&gt;"&amp;TBLData3[[#This Row],[Date]]-7)</f>
        <v>102.85714285714286</v>
      </c>
      <c r="G415" s="72">
        <f>AVERAGEIFS(TBLData3[Total Load],TBLData3[[Athlete ]],TBLData3[[#This Row],[Athlete ]],TBLData3[Date],"&lt;="&amp;TBLData3[[#This Row],[Date]],TBLData3[Date],"&gt;"&amp;TBLData3[[#This Row],[Date]]-28)</f>
        <v>106.05263157894737</v>
      </c>
      <c r="H415" s="30">
        <f>SUMIFS(TBLData3[Total Load],TBLData3[[Athlete ]],TBLData3[[#This Row],[Athlete ]],TBLData3[Date],"&lt;="&amp;TBLData3[[#This Row],[Date]],TBLData3[Date],"&gt;"&amp;TBLData3[[#This Row],[Date]]-7)</f>
        <v>720</v>
      </c>
      <c r="I415" s="31">
        <f>IFERROR(SUMIFS(TBLData3[Total Load],TBLData3[[Athlete ]],TBLData3[[#This Row],[Athlete ]],TBLData3[Date],"&lt;="&amp;TBLData3[[#This Row],[Date]]-7,TBLData3[Date],"&gt;"&amp;TBLData3[[#This Row],[Date]]-14),"")</f>
        <v>420</v>
      </c>
      <c r="J415" s="31">
        <f>IFERROR(SUMIFS(TBLData3[Total Load],TBLData3[[Athlete ]],TBLData3[[#This Row],[Athlete ]],TBLData3[Date],"&lt;="&amp;TBLData3[[#This Row],[Date]]-14,TBLData3[Date],"&gt;"&amp;TBLData3[[#This Row],[Date]]-21),"")</f>
        <v>875</v>
      </c>
      <c r="K415" s="31">
        <f>IFERROR(SUMIFS(TBLData3[Total Load],TBLData3[[Athlete ]],TBLData3[[#This Row],[Athlete ]],TBLData3[Date],"&lt;="&amp;TBLData3[[#This Row],[Date]]-21,TBLData3[Date],"&gt;"&amp;TBLData3[[#This Row],[Date]]-28),"")</f>
        <v>0</v>
      </c>
      <c r="L415" s="31">
        <f>IFERROR(SUMIFS(TBLData3[Total Load],TBLData3[[Athlete ]],TBLData3[[#This Row],[Athlete ]],TBLData3[Date],"&lt;="&amp;TBLData3[[#This Row],[Date]]-28,TBLData3[Date],"&gt;"&amp;TBLData3[[#This Row],[Date]]-35),"")</f>
        <v>0</v>
      </c>
      <c r="M415" s="31">
        <f>IFERROR(AVERAGE(TBLData3[[#This Row],[Week -1 TL]:[Week -4 TL]]),"")</f>
        <v>323.75</v>
      </c>
      <c r="N415" s="98">
        <f>IFERROR(TBLData3[[#This Row],[7 Day Rolling Average]]/TBLData3[[#This Row],[28 Day Rolling Average]],"")</f>
        <v>0.96986884083658276</v>
      </c>
      <c r="O415" s="94">
        <f>IFERROR(TBLData3[[#This Row],[Week 0 TL]]/TBLData3[[#This Row],[Week -1 TL]],"")</f>
        <v>1.7142857142857142</v>
      </c>
      <c r="P415" s="26">
        <f t="shared" si="27"/>
        <v>109.42113515113306</v>
      </c>
      <c r="Q415" s="27">
        <f t="shared" si="28"/>
        <v>76.446983124847009</v>
      </c>
      <c r="R415" s="99">
        <f>IFERROR(TBLData3[[#This Row],[7 Day EWMA]]/TBLData3[[#This Row],[28 Day EWMA]],"")</f>
        <v>1.4313335945832597</v>
      </c>
      <c r="S415" s="94">
        <f>AVERAGEIFS(TBLData3[Total Load],TBLData3[[Athlete ]],TBLData3[[#This Row],[Athlete ]],TBLData3[Date],"&lt;="&amp;TBLData3[[#This Row],[Date]],TBLData3[Date],"&gt;"&amp;TBLData3[[#This Row],[Date]]-7)</f>
        <v>102.85714285714286</v>
      </c>
      <c r="T415" s="94">
        <f t="array" ref="T415">IFERROR(_xlfn.STDEV.S(IF(TBLData3[[Athlete ]]=TBLData3[[#This Row],[Athlete ]],IF(TBLData3[Date]&lt;=TBLData3[[#This Row],[Date]],IF(TBLData3[Date]&gt;TBLData3[[#This Row],[Date]]-7,TBLData3[Total Load])))),"")</f>
        <v>272.1344205666436</v>
      </c>
      <c r="U415" s="95">
        <f>IFERROR(TBLData3[[#This Row],[7 Day avg Load]]/TBLData3[[#This Row],[7 Day SD]],"")</f>
        <v>0.37796447300922725</v>
      </c>
      <c r="V415" s="95">
        <f>IFERROR(TBLData3[[#This Row],[7 Day Rolling Average]]*TBLData3[[#This Row],[Monotony]],"")</f>
        <v>38.876345795234805</v>
      </c>
    </row>
    <row r="416" spans="1:22" x14ac:dyDescent="0.25">
      <c r="A416" s="58" t="str">
        <f t="shared" si="25"/>
        <v>Week 3</v>
      </c>
      <c r="B416" s="63">
        <v>43028</v>
      </c>
      <c r="C416" s="63" t="str">
        <f t="shared" si="26"/>
        <v>Fri</v>
      </c>
      <c r="D416" s="74" t="s">
        <v>205</v>
      </c>
      <c r="E416" s="61">
        <f>tblTL[[#This Row],[Total]]</f>
        <v>0</v>
      </c>
      <c r="F416" s="71">
        <f>AVERAGEIFS(TBLData3[Total Load],TBLData3[[Athlete ]],TBLData3[[#This Row],[Athlete ]],TBLData3[Date],"&lt;="&amp;TBLData3[[#This Row],[Date]],TBLData3[Date],"&gt;"&amp;TBLData3[[#This Row],[Date]]-7)</f>
        <v>102.85714285714286</v>
      </c>
      <c r="G416" s="72">
        <f>AVERAGEIFS(TBLData3[Total Load],TBLData3[[Athlete ]],TBLData3[[#This Row],[Athlete ]],TBLData3[Date],"&lt;="&amp;TBLData3[[#This Row],[Date]],TBLData3[Date],"&gt;"&amp;TBLData3[[#This Row],[Date]]-28)</f>
        <v>56.842105263157897</v>
      </c>
      <c r="H416" s="30">
        <f>SUMIFS(TBLData3[Total Load],TBLData3[[Athlete ]],TBLData3[[#This Row],[Athlete ]],TBLData3[Date],"&lt;="&amp;TBLData3[[#This Row],[Date]],TBLData3[Date],"&gt;"&amp;TBLData3[[#This Row],[Date]]-7)</f>
        <v>720</v>
      </c>
      <c r="I416" s="31">
        <f>IFERROR(SUMIFS(TBLData3[Total Load],TBLData3[[Athlete ]],TBLData3[[#This Row],[Athlete ]],TBLData3[Date],"&lt;="&amp;TBLData3[[#This Row],[Date]]-7,TBLData3[Date],"&gt;"&amp;TBLData3[[#This Row],[Date]]-14),"")</f>
        <v>360</v>
      </c>
      <c r="J416" s="31">
        <f>IFERROR(SUMIFS(TBLData3[Total Load],TBLData3[[Athlete ]],TBLData3[[#This Row],[Athlete ]],TBLData3[Date],"&lt;="&amp;TBLData3[[#This Row],[Date]]-14,TBLData3[Date],"&gt;"&amp;TBLData3[[#This Row],[Date]]-21),"")</f>
        <v>0</v>
      </c>
      <c r="K416" s="31">
        <f>IFERROR(SUMIFS(TBLData3[Total Load],TBLData3[[Athlete ]],TBLData3[[#This Row],[Athlete ]],TBLData3[Date],"&lt;="&amp;TBLData3[[#This Row],[Date]]-21,TBLData3[Date],"&gt;"&amp;TBLData3[[#This Row],[Date]]-28),"")</f>
        <v>0</v>
      </c>
      <c r="L416" s="31">
        <f>IFERROR(SUMIFS(TBLData3[Total Load],TBLData3[[Athlete ]],TBLData3[[#This Row],[Athlete ]],TBLData3[Date],"&lt;="&amp;TBLData3[[#This Row],[Date]]-28,TBLData3[Date],"&gt;"&amp;TBLData3[[#This Row],[Date]]-35),"")</f>
        <v>0</v>
      </c>
      <c r="M416" s="31">
        <f>IFERROR(AVERAGE(TBLData3[[#This Row],[Week -1 TL]:[Week -4 TL]]),"")</f>
        <v>90</v>
      </c>
      <c r="N416" s="98">
        <f>IFERROR(TBLData3[[#This Row],[7 Day Rolling Average]]/TBLData3[[#This Row],[28 Day Rolling Average]],"")</f>
        <v>1.8095238095238095</v>
      </c>
      <c r="O416" s="94">
        <f>IFERROR(TBLData3[[#This Row],[Week 0 TL]]/TBLData3[[#This Row],[Week -1 TL]],"")</f>
        <v>2</v>
      </c>
      <c r="P416" s="26">
        <f t="shared" si="27"/>
        <v>106.31821632385254</v>
      </c>
      <c r="Q416" s="27">
        <f t="shared" si="28"/>
        <v>55.192799523088603</v>
      </c>
      <c r="R416" s="99">
        <f>IFERROR(TBLData3[[#This Row],[7 Day EWMA]]/TBLData3[[#This Row],[28 Day EWMA]],"")</f>
        <v>1.926305917484342</v>
      </c>
      <c r="S416" s="94">
        <f>AVERAGEIFS(TBLData3[Total Load],TBLData3[[Athlete ]],TBLData3[[#This Row],[Athlete ]],TBLData3[Date],"&lt;="&amp;TBLData3[[#This Row],[Date]],TBLData3[Date],"&gt;"&amp;TBLData3[[#This Row],[Date]]-7)</f>
        <v>102.85714285714286</v>
      </c>
      <c r="T416" s="94">
        <f t="array" ref="T416">IFERROR(_xlfn.STDEV.S(IF(TBLData3[[Athlete ]]=TBLData3[[#This Row],[Athlete ]],IF(TBLData3[Date]&lt;=TBLData3[[#This Row],[Date]],IF(TBLData3[Date]&gt;TBLData3[[#This Row],[Date]]-7,TBLData3[Total Load])))),"")</f>
        <v>272.1344205666436</v>
      </c>
      <c r="U416" s="95">
        <f>IFERROR(TBLData3[[#This Row],[7 Day avg Load]]/TBLData3[[#This Row],[7 Day SD]],"")</f>
        <v>0.37796447300922725</v>
      </c>
      <c r="V416" s="95">
        <f>IFERROR(TBLData3[[#This Row],[7 Day Rolling Average]]*TBLData3[[#This Row],[Monotony]],"")</f>
        <v>38.876345795234805</v>
      </c>
    </row>
    <row r="417" spans="1:22" x14ac:dyDescent="0.25">
      <c r="A417" s="58" t="str">
        <f t="shared" si="25"/>
        <v>Week 3</v>
      </c>
      <c r="B417" s="63">
        <v>43028</v>
      </c>
      <c r="C417" s="63" t="str">
        <f t="shared" si="26"/>
        <v>Fri</v>
      </c>
      <c r="D417" s="74" t="s">
        <v>206</v>
      </c>
      <c r="E417" s="61">
        <f>tblTL[[#This Row],[Total]]</f>
        <v>0</v>
      </c>
      <c r="F417" s="71">
        <f>AVERAGEIFS(TBLData3[Total Load],TBLData3[[Athlete ]],TBLData3[[#This Row],[Athlete ]],TBLData3[Date],"&lt;="&amp;TBLData3[[#This Row],[Date]],TBLData3[Date],"&gt;"&amp;TBLData3[[#This Row],[Date]]-7)</f>
        <v>257.14285714285717</v>
      </c>
      <c r="G417" s="72">
        <f>AVERAGEIFS(TBLData3[Total Load],TBLData3[[Athlete ]],TBLData3[[#This Row],[Athlete ]],TBLData3[Date],"&lt;="&amp;TBLData3[[#This Row],[Date]],TBLData3[Date],"&gt;"&amp;TBLData3[[#This Row],[Date]]-28)</f>
        <v>230.52631578947367</v>
      </c>
      <c r="H417" s="30">
        <f>SUMIFS(TBLData3[Total Load],TBLData3[[Athlete ]],TBLData3[[#This Row],[Athlete ]],TBLData3[Date],"&lt;="&amp;TBLData3[[#This Row],[Date]],TBLData3[Date],"&gt;"&amp;TBLData3[[#This Row],[Date]]-7)</f>
        <v>1800</v>
      </c>
      <c r="I417" s="31">
        <f>IFERROR(SUMIFS(TBLData3[Total Load],TBLData3[[Athlete ]],TBLData3[[#This Row],[Athlete ]],TBLData3[Date],"&lt;="&amp;TBLData3[[#This Row],[Date]]-7,TBLData3[Date],"&gt;"&amp;TBLData3[[#This Row],[Date]]-14),"")</f>
        <v>1680</v>
      </c>
      <c r="J417" s="31">
        <f>IFERROR(SUMIFS(TBLData3[Total Load],TBLData3[[Athlete ]],TBLData3[[#This Row],[Athlete ]],TBLData3[Date],"&lt;="&amp;TBLData3[[#This Row],[Date]]-14,TBLData3[Date],"&gt;"&amp;TBLData3[[#This Row],[Date]]-21),"")</f>
        <v>900</v>
      </c>
      <c r="K417" s="31">
        <f>IFERROR(SUMIFS(TBLData3[Total Load],TBLData3[[Athlete ]],TBLData3[[#This Row],[Athlete ]],TBLData3[Date],"&lt;="&amp;TBLData3[[#This Row],[Date]]-21,TBLData3[Date],"&gt;"&amp;TBLData3[[#This Row],[Date]]-28),"")</f>
        <v>0</v>
      </c>
      <c r="L417" s="31">
        <f>IFERROR(SUMIFS(TBLData3[Total Load],TBLData3[[Athlete ]],TBLData3[[#This Row],[Athlete ]],TBLData3[Date],"&lt;="&amp;TBLData3[[#This Row],[Date]]-28,TBLData3[Date],"&gt;"&amp;TBLData3[[#This Row],[Date]]-35),"")</f>
        <v>0</v>
      </c>
      <c r="M417" s="31">
        <f>IFERROR(AVERAGE(TBLData3[[#This Row],[Week -1 TL]:[Week -4 TL]]),"")</f>
        <v>645</v>
      </c>
      <c r="N417" s="98">
        <f>IFERROR(TBLData3[[#This Row],[7 Day Rolling Average]]/TBLData3[[#This Row],[28 Day Rolling Average]],"")</f>
        <v>1.1154598825831705</v>
      </c>
      <c r="O417" s="94">
        <f>IFERROR(TBLData3[[#This Row],[Week 0 TL]]/TBLData3[[#This Row],[Week -1 TL]],"")</f>
        <v>1.0714285714285714</v>
      </c>
      <c r="P417" s="26">
        <f t="shared" si="27"/>
        <v>298.07581997942179</v>
      </c>
      <c r="Q417" s="27">
        <f t="shared" si="28"/>
        <v>190.73338254419792</v>
      </c>
      <c r="R417" s="99">
        <f>IFERROR(TBLData3[[#This Row],[7 Day EWMA]]/TBLData3[[#This Row],[28 Day EWMA]],"")</f>
        <v>1.5627878874866061</v>
      </c>
      <c r="S417" s="94">
        <f>AVERAGEIFS(TBLData3[Total Load],TBLData3[[Athlete ]],TBLData3[[#This Row],[Athlete ]],TBLData3[Date],"&lt;="&amp;TBLData3[[#This Row],[Date]],TBLData3[Date],"&gt;"&amp;TBLData3[[#This Row],[Date]]-7)</f>
        <v>257.14285714285717</v>
      </c>
      <c r="T417" s="94">
        <f t="array" ref="T417">IFERROR(_xlfn.STDEV.S(IF(TBLData3[[Athlete ]]=TBLData3[[#This Row],[Athlete ]],IF(TBLData3[Date]&lt;=TBLData3[[#This Row],[Date]],IF(TBLData3[Date]&gt;TBLData3[[#This Row],[Date]]-7,TBLData3[Total Load])))),"")</f>
        <v>376.24080434894734</v>
      </c>
      <c r="U417" s="95">
        <f>IFERROR(TBLData3[[#This Row],[7 Day avg Load]]/TBLData3[[#This Row],[7 Day SD]],"")</f>
        <v>0.68345286893541757</v>
      </c>
      <c r="V417" s="95">
        <f>IFERROR(TBLData3[[#This Row],[7 Day Rolling Average]]*TBLData3[[#This Row],[Monotony]],"")</f>
        <v>175.74502344053596</v>
      </c>
    </row>
    <row r="418" spans="1:22" x14ac:dyDescent="0.25">
      <c r="A418" s="58" t="str">
        <f t="shared" si="25"/>
        <v>Week 3</v>
      </c>
      <c r="B418" s="63">
        <v>43028</v>
      </c>
      <c r="C418" s="63" t="str">
        <f t="shared" si="26"/>
        <v>Fri</v>
      </c>
      <c r="D418" s="74" t="s">
        <v>207</v>
      </c>
      <c r="E418" s="61">
        <f>tblTL[[#This Row],[Total]]</f>
        <v>0</v>
      </c>
      <c r="F418" s="71">
        <f>AVERAGEIFS(TBLData3[Total Load],TBLData3[[Athlete ]],TBLData3[[#This Row],[Athlete ]],TBLData3[Date],"&lt;="&amp;TBLData3[[#This Row],[Date]],TBLData3[Date],"&gt;"&amp;TBLData3[[#This Row],[Date]]-7)</f>
        <v>188.57142857142858</v>
      </c>
      <c r="G418" s="72">
        <f>AVERAGEIFS(TBLData3[Total Load],TBLData3[[Athlete ]],TBLData3[[#This Row],[Athlete ]],TBLData3[Date],"&lt;="&amp;TBLData3[[#This Row],[Date]],TBLData3[Date],"&gt;"&amp;TBLData3[[#This Row],[Date]]-28)</f>
        <v>177.89473684210526</v>
      </c>
      <c r="H418" s="30">
        <f>SUMIFS(TBLData3[Total Load],TBLData3[[Athlete ]],TBLData3[[#This Row],[Athlete ]],TBLData3[Date],"&lt;="&amp;TBLData3[[#This Row],[Date]],TBLData3[Date],"&gt;"&amp;TBLData3[[#This Row],[Date]]-7)</f>
        <v>1320</v>
      </c>
      <c r="I418" s="31">
        <f>IFERROR(SUMIFS(TBLData3[Total Load],TBLData3[[Athlete ]],TBLData3[[#This Row],[Athlete ]],TBLData3[Date],"&lt;="&amp;TBLData3[[#This Row],[Date]]-7,TBLData3[Date],"&gt;"&amp;TBLData3[[#This Row],[Date]]-14),"")</f>
        <v>1420</v>
      </c>
      <c r="J418" s="31">
        <f>IFERROR(SUMIFS(TBLData3[Total Load],TBLData3[[Athlete ]],TBLData3[[#This Row],[Athlete ]],TBLData3[Date],"&lt;="&amp;TBLData3[[#This Row],[Date]]-14,TBLData3[Date],"&gt;"&amp;TBLData3[[#This Row],[Date]]-21),"")</f>
        <v>640</v>
      </c>
      <c r="K418" s="31">
        <f>IFERROR(SUMIFS(TBLData3[Total Load],TBLData3[[Athlete ]],TBLData3[[#This Row],[Athlete ]],TBLData3[Date],"&lt;="&amp;TBLData3[[#This Row],[Date]]-21,TBLData3[Date],"&gt;"&amp;TBLData3[[#This Row],[Date]]-28),"")</f>
        <v>0</v>
      </c>
      <c r="L418" s="31">
        <f>IFERROR(SUMIFS(TBLData3[Total Load],TBLData3[[Athlete ]],TBLData3[[#This Row],[Athlete ]],TBLData3[Date],"&lt;="&amp;TBLData3[[#This Row],[Date]]-28,TBLData3[Date],"&gt;"&amp;TBLData3[[#This Row],[Date]]-35),"")</f>
        <v>0</v>
      </c>
      <c r="M418" s="31">
        <f>IFERROR(AVERAGE(TBLData3[[#This Row],[Week -1 TL]:[Week -4 TL]]),"")</f>
        <v>515</v>
      </c>
      <c r="N418" s="98">
        <f>IFERROR(TBLData3[[#This Row],[7 Day Rolling Average]]/TBLData3[[#This Row],[28 Day Rolling Average]],"")</f>
        <v>1.0600169061707525</v>
      </c>
      <c r="O418" s="94">
        <f>IFERROR(TBLData3[[#This Row],[Week 0 TL]]/TBLData3[[#This Row],[Week -1 TL]],"")</f>
        <v>0.92957746478873238</v>
      </c>
      <c r="P418" s="26">
        <f t="shared" si="27"/>
        <v>194.44648906588554</v>
      </c>
      <c r="Q418" s="27">
        <f t="shared" si="28"/>
        <v>144.28954171235947</v>
      </c>
      <c r="R418" s="99">
        <f>IFERROR(TBLData3[[#This Row],[7 Day EWMA]]/TBLData3[[#This Row],[28 Day EWMA]],"")</f>
        <v>1.3476131863632481</v>
      </c>
      <c r="S418" s="94">
        <f>AVERAGEIFS(TBLData3[Total Load],TBLData3[[Athlete ]],TBLData3[[#This Row],[Athlete ]],TBLData3[Date],"&lt;="&amp;TBLData3[[#This Row],[Date]],TBLData3[Date],"&gt;"&amp;TBLData3[[#This Row],[Date]]-7)</f>
        <v>188.57142857142858</v>
      </c>
      <c r="T418" s="94">
        <f t="array" ref="T418">IFERROR(_xlfn.STDEV.S(IF(TBLData3[[Athlete ]]=TBLData3[[#This Row],[Athlete ]],IF(TBLData3[Date]&lt;=TBLData3[[#This Row],[Date]],IF(TBLData3[Date]&gt;TBLData3[[#This Row],[Date]]-7,TBLData3[Total Load])))),"")</f>
        <v>322.51245823112902</v>
      </c>
      <c r="U418" s="95">
        <f>IFERROR(TBLData3[[#This Row],[7 Day avg Load]]/TBLData3[[#This Row],[7 Day SD]],"")</f>
        <v>0.58469502110299443</v>
      </c>
      <c r="V418" s="95">
        <f>IFERROR(TBLData3[[#This Row],[7 Day Rolling Average]]*TBLData3[[#This Row],[Monotony]],"")</f>
        <v>110.25677540799325</v>
      </c>
    </row>
    <row r="419" spans="1:22" x14ac:dyDescent="0.25">
      <c r="A419" s="58" t="str">
        <f t="shared" si="25"/>
        <v>Week 3</v>
      </c>
      <c r="B419" s="63">
        <v>43028</v>
      </c>
      <c r="C419" s="63" t="str">
        <f t="shared" si="26"/>
        <v>Fri</v>
      </c>
      <c r="D419" s="73" t="s">
        <v>208</v>
      </c>
      <c r="E419" s="61">
        <f>tblTL[[#This Row],[Total]]</f>
        <v>0</v>
      </c>
      <c r="F419" s="71">
        <f>AVERAGEIFS(TBLData3[Total Load],TBLData3[[Athlete ]],TBLData3[[#This Row],[Athlete ]],TBLData3[Date],"&lt;="&amp;TBLData3[[#This Row],[Date]],TBLData3[Date],"&gt;"&amp;TBLData3[[#This Row],[Date]]-7)</f>
        <v>0</v>
      </c>
      <c r="G419" s="72">
        <f>AVERAGEIFS(TBLData3[Total Load],TBLData3[[Athlete ]],TBLData3[[#This Row],[Athlete ]],TBLData3[Date],"&lt;="&amp;TBLData3[[#This Row],[Date]],TBLData3[Date],"&gt;"&amp;TBLData3[[#This Row],[Date]]-28)</f>
        <v>171.83157894736843</v>
      </c>
      <c r="H419" s="30">
        <f>SUMIFS(TBLData3[Total Load],TBLData3[[Athlete ]],TBLData3[[#This Row],[Athlete ]],TBLData3[Date],"&lt;="&amp;TBLData3[[#This Row],[Date]],TBLData3[Date],"&gt;"&amp;TBLData3[[#This Row],[Date]]-7)</f>
        <v>0</v>
      </c>
      <c r="I419" s="31">
        <f>IFERROR(SUMIFS(TBLData3[Total Load],TBLData3[[Athlete ]],TBLData3[[#This Row],[Athlete ]],TBLData3[Date],"&lt;="&amp;TBLData3[[#This Row],[Date]]-7,TBLData3[Date],"&gt;"&amp;TBLData3[[#This Row],[Date]]-14),"")</f>
        <v>2142.4</v>
      </c>
      <c r="J419" s="31">
        <f>IFERROR(SUMIFS(TBLData3[Total Load],TBLData3[[Athlete ]],TBLData3[[#This Row],[Athlete ]],TBLData3[Date],"&lt;="&amp;TBLData3[[#This Row],[Date]]-14,TBLData3[Date],"&gt;"&amp;TBLData3[[#This Row],[Date]]-21),"")</f>
        <v>1122.4000000000001</v>
      </c>
      <c r="K419" s="31">
        <f>IFERROR(SUMIFS(TBLData3[Total Load],TBLData3[[Athlete ]],TBLData3[[#This Row],[Athlete ]],TBLData3[Date],"&lt;="&amp;TBLData3[[#This Row],[Date]]-21,TBLData3[Date],"&gt;"&amp;TBLData3[[#This Row],[Date]]-28),"")</f>
        <v>0</v>
      </c>
      <c r="L419" s="31">
        <f>IFERROR(SUMIFS(TBLData3[Total Load],TBLData3[[Athlete ]],TBLData3[[#This Row],[Athlete ]],TBLData3[Date],"&lt;="&amp;TBLData3[[#This Row],[Date]]-28,TBLData3[Date],"&gt;"&amp;TBLData3[[#This Row],[Date]]-35),"")</f>
        <v>0</v>
      </c>
      <c r="M419" s="31">
        <f>IFERROR(AVERAGE(TBLData3[[#This Row],[Week -1 TL]:[Week -4 TL]]),"")</f>
        <v>816.2</v>
      </c>
      <c r="N419" s="98">
        <f>IFERROR(TBLData3[[#This Row],[7 Day Rolling Average]]/TBLData3[[#This Row],[28 Day Rolling Average]],"")</f>
        <v>0</v>
      </c>
      <c r="O419" s="94">
        <f>IFERROR(TBLData3[[#This Row],[Week 0 TL]]/TBLData3[[#This Row],[Week -1 TL]],"")</f>
        <v>0</v>
      </c>
      <c r="P419" s="26">
        <f t="shared" si="27"/>
        <v>49.017093105800441</v>
      </c>
      <c r="Q419" s="27">
        <f t="shared" si="28"/>
        <v>106.130001239623</v>
      </c>
      <c r="R419" s="99">
        <f>IFERROR(TBLData3[[#This Row],[7 Day EWMA]]/TBLData3[[#This Row],[28 Day EWMA]],"")</f>
        <v>0.46185897044444962</v>
      </c>
      <c r="S419" s="94">
        <f>AVERAGEIFS(TBLData3[Total Load],TBLData3[[Athlete ]],TBLData3[[#This Row],[Athlete ]],TBLData3[Date],"&lt;="&amp;TBLData3[[#This Row],[Date]],TBLData3[Date],"&gt;"&amp;TBLData3[[#This Row],[Date]]-7)</f>
        <v>0</v>
      </c>
      <c r="T419" s="94">
        <f t="array" ref="T419">IFERROR(_xlfn.STDEV.S(IF(TBLData3[[Athlete ]]=TBLData3[[#This Row],[Athlete ]],IF(TBLData3[Date]&lt;=TBLData3[[#This Row],[Date]],IF(TBLData3[Date]&gt;TBLData3[[#This Row],[Date]]-7,TBLData3[Total Load])))),"")</f>
        <v>0</v>
      </c>
      <c r="U419" s="95" t="str">
        <f>IFERROR(TBLData3[[#This Row],[7 Day avg Load]]/TBLData3[[#This Row],[7 Day SD]],"")</f>
        <v/>
      </c>
      <c r="V419" s="95" t="str">
        <f>IFERROR(TBLData3[[#This Row],[7 Day Rolling Average]]*TBLData3[[#This Row],[Monotony]],"")</f>
        <v/>
      </c>
    </row>
    <row r="420" spans="1:22" x14ac:dyDescent="0.25">
      <c r="A420" s="58" t="str">
        <f t="shared" si="25"/>
        <v>Week 3</v>
      </c>
      <c r="B420" s="59">
        <v>43029</v>
      </c>
      <c r="C420" s="59" t="str">
        <f t="shared" si="26"/>
        <v>Sat</v>
      </c>
      <c r="D420" s="68" t="s">
        <v>215</v>
      </c>
      <c r="E420" s="61">
        <f>tblTL[[#This Row],[Total]]</f>
        <v>0</v>
      </c>
      <c r="F420" s="71">
        <f>AVERAGEIFS(TBLData3[Total Load],TBLData3[[Athlete ]],TBLData3[[#This Row],[Athlete ]],TBLData3[Date],"&lt;="&amp;TBLData3[[#This Row],[Date]],TBLData3[Date],"&gt;"&amp;TBLData3[[#This Row],[Date]]-7)</f>
        <v>102.85714285714286</v>
      </c>
      <c r="G420" s="72">
        <f>AVERAGEIFS(TBLData3[Total Load],TBLData3[[Athlete ]],TBLData3[[#This Row],[Athlete ]],TBLData3[Date],"&lt;="&amp;TBLData3[[#This Row],[Date]],TBLData3[Date],"&gt;"&amp;TBLData3[[#This Row],[Date]]-28)</f>
        <v>193</v>
      </c>
      <c r="H420" s="30">
        <f>SUMIFS(TBLData3[Total Load],TBLData3[[Athlete ]],TBLData3[[#This Row],[Athlete ]],TBLData3[Date],"&lt;="&amp;TBLData3[[#This Row],[Date]],TBLData3[Date],"&gt;"&amp;TBLData3[[#This Row],[Date]]-7)</f>
        <v>720</v>
      </c>
      <c r="I420" s="31">
        <f>IFERROR(SUMIFS(TBLData3[Total Load],TBLData3[[Athlete ]],TBLData3[[#This Row],[Athlete ]],TBLData3[Date],"&lt;="&amp;TBLData3[[#This Row],[Date]]-7,TBLData3[Date],"&gt;"&amp;TBLData3[[#This Row],[Date]]-14),"")</f>
        <v>2020</v>
      </c>
      <c r="J420" s="31">
        <f>IFERROR(SUMIFS(TBLData3[Total Load],TBLData3[[Athlete ]],TBLData3[[#This Row],[Athlete ]],TBLData3[Date],"&lt;="&amp;TBLData3[[#This Row],[Date]]-14,TBLData3[Date],"&gt;"&amp;TBLData3[[#This Row],[Date]]-21),"")</f>
        <v>1120</v>
      </c>
      <c r="K420" s="31">
        <f>IFERROR(SUMIFS(TBLData3[Total Load],TBLData3[[Athlete ]],TBLData3[[#This Row],[Athlete ]],TBLData3[Date],"&lt;="&amp;TBLData3[[#This Row],[Date]]-21,TBLData3[Date],"&gt;"&amp;TBLData3[[#This Row],[Date]]-28),"")</f>
        <v>0</v>
      </c>
      <c r="L420" s="31">
        <f>IFERROR(SUMIFS(TBLData3[Total Load],TBLData3[[Athlete ]],TBLData3[[#This Row],[Athlete ]],TBLData3[Date],"&lt;="&amp;TBLData3[[#This Row],[Date]]-28,TBLData3[Date],"&gt;"&amp;TBLData3[[#This Row],[Date]]-35),"")</f>
        <v>0</v>
      </c>
      <c r="M420" s="31">
        <f>IFERROR(AVERAGE(TBLData3[[#This Row],[Week -1 TL]:[Week -4 TL]]),"")</f>
        <v>785</v>
      </c>
      <c r="N420" s="98">
        <f>IFERROR(TBLData3[[#This Row],[7 Day Rolling Average]]/TBLData3[[#This Row],[28 Day Rolling Average]],"")</f>
        <v>0.53293856402664697</v>
      </c>
      <c r="O420" s="94">
        <f>IFERROR(TBLData3[[#This Row],[Week 0 TL]]/TBLData3[[#This Row],[Week -1 TL]],"")</f>
        <v>0.35643564356435642</v>
      </c>
      <c r="P420" s="26">
        <f t="shared" si="27"/>
        <v>111.38220137916505</v>
      </c>
      <c r="Q420" s="27">
        <f t="shared" si="28"/>
        <v>134.97401806797353</v>
      </c>
      <c r="R420" s="99">
        <f>IFERROR(TBLData3[[#This Row],[7 Day EWMA]]/TBLData3[[#This Row],[28 Day EWMA]],"")</f>
        <v>0.82521216285546506</v>
      </c>
      <c r="S420" s="94">
        <f>AVERAGEIFS(TBLData3[Total Load],TBLData3[[Athlete ]],TBLData3[[#This Row],[Athlete ]],TBLData3[Date],"&lt;="&amp;TBLData3[[#This Row],[Date]],TBLData3[Date],"&gt;"&amp;TBLData3[[#This Row],[Date]]-7)</f>
        <v>102.85714285714286</v>
      </c>
      <c r="T420" s="94">
        <f t="array" ref="T420">IFERROR(_xlfn.STDEV.S(IF(TBLData3[[Athlete ]]=TBLData3[[#This Row],[Athlete ]],IF(TBLData3[Date]&lt;=TBLData3[[#This Row],[Date]],IF(TBLData3[Date]&gt;TBLData3[[#This Row],[Date]]-7,TBLData3[Total Load])))),"")</f>
        <v>272.1344205666436</v>
      </c>
      <c r="U420" s="95">
        <f>IFERROR(TBLData3[[#This Row],[7 Day avg Load]]/TBLData3[[#This Row],[7 Day SD]],"")</f>
        <v>0.37796447300922725</v>
      </c>
      <c r="V420" s="95">
        <f>IFERROR(TBLData3[[#This Row],[7 Day Rolling Average]]*TBLData3[[#This Row],[Monotony]],"")</f>
        <v>38.876345795234805</v>
      </c>
    </row>
    <row r="421" spans="1:22" x14ac:dyDescent="0.25">
      <c r="A421" s="58" t="str">
        <f t="shared" si="25"/>
        <v>Week 3</v>
      </c>
      <c r="B421" s="63">
        <v>43029</v>
      </c>
      <c r="C421" s="63" t="str">
        <f t="shared" si="26"/>
        <v>Sat</v>
      </c>
      <c r="D421" s="74" t="s">
        <v>190</v>
      </c>
      <c r="E421" s="61">
        <f>tblTL[[#This Row],[Total]]</f>
        <v>0</v>
      </c>
      <c r="F421" s="71">
        <f>AVERAGEIFS(TBLData3[Total Load],TBLData3[[Athlete ]],TBLData3[[#This Row],[Athlete ]],TBLData3[Date],"&lt;="&amp;TBLData3[[#This Row],[Date]],TBLData3[Date],"&gt;"&amp;TBLData3[[#This Row],[Date]]-7)</f>
        <v>115.71428571428571</v>
      </c>
      <c r="G421" s="72">
        <f>AVERAGEIFS(TBLData3[Total Load],TBLData3[[Athlete ]],TBLData3[[#This Row],[Athlete ]],TBLData3[Date],"&lt;="&amp;TBLData3[[#This Row],[Date]],TBLData3[Date],"&gt;"&amp;TBLData3[[#This Row],[Date]]-28)</f>
        <v>211.5</v>
      </c>
      <c r="H421" s="30">
        <f>SUMIFS(TBLData3[Total Load],TBLData3[[Athlete ]],TBLData3[[#This Row],[Athlete ]],TBLData3[Date],"&lt;="&amp;TBLData3[[#This Row],[Date]],TBLData3[Date],"&gt;"&amp;TBLData3[[#This Row],[Date]]-7)</f>
        <v>810</v>
      </c>
      <c r="I421" s="31">
        <f>IFERROR(SUMIFS(TBLData3[Total Load],TBLData3[[Athlete ]],TBLData3[[#This Row],[Athlete ]],TBLData3[Date],"&lt;="&amp;TBLData3[[#This Row],[Date]]-7,TBLData3[Date],"&gt;"&amp;TBLData3[[#This Row],[Date]]-14),"")</f>
        <v>1975</v>
      </c>
      <c r="J421" s="31">
        <f>IFERROR(SUMIFS(TBLData3[Total Load],TBLData3[[Athlete ]],TBLData3[[#This Row],[Athlete ]],TBLData3[Date],"&lt;="&amp;TBLData3[[#This Row],[Date]]-14,TBLData3[Date],"&gt;"&amp;TBLData3[[#This Row],[Date]]-21),"")</f>
        <v>1445</v>
      </c>
      <c r="K421" s="31">
        <f>IFERROR(SUMIFS(TBLData3[Total Load],TBLData3[[Athlete ]],TBLData3[[#This Row],[Athlete ]],TBLData3[Date],"&lt;="&amp;TBLData3[[#This Row],[Date]]-21,TBLData3[Date],"&gt;"&amp;TBLData3[[#This Row],[Date]]-28),"")</f>
        <v>0</v>
      </c>
      <c r="L421" s="31">
        <f>IFERROR(SUMIFS(TBLData3[Total Load],TBLData3[[Athlete ]],TBLData3[[#This Row],[Athlete ]],TBLData3[Date],"&lt;="&amp;TBLData3[[#This Row],[Date]]-28,TBLData3[Date],"&gt;"&amp;TBLData3[[#This Row],[Date]]-35),"")</f>
        <v>0</v>
      </c>
      <c r="M421" s="31">
        <f>IFERROR(AVERAGE(TBLData3[[#This Row],[Week -1 TL]:[Week -4 TL]]),"")</f>
        <v>855</v>
      </c>
      <c r="N421" s="98">
        <f>IFERROR(TBLData3[[#This Row],[7 Day Rolling Average]]/TBLData3[[#This Row],[28 Day Rolling Average]],"")</f>
        <v>0.54711246200607899</v>
      </c>
      <c r="O421" s="94">
        <f>IFERROR(TBLData3[[#This Row],[Week 0 TL]]/TBLData3[[#This Row],[Week -1 TL]],"")</f>
        <v>0.41012658227848103</v>
      </c>
      <c r="P421" s="26">
        <f t="shared" si="27"/>
        <v>120.0700173536643</v>
      </c>
      <c r="Q421" s="27">
        <f t="shared" si="28"/>
        <v>144.18175986424001</v>
      </c>
      <c r="R421" s="99">
        <f>IFERROR(TBLData3[[#This Row],[7 Day EWMA]]/TBLData3[[#This Row],[28 Day EWMA]],"")</f>
        <v>0.83276842692668573</v>
      </c>
      <c r="S421" s="94">
        <f>AVERAGEIFS(TBLData3[Total Load],TBLData3[[Athlete ]],TBLData3[[#This Row],[Athlete ]],TBLData3[Date],"&lt;="&amp;TBLData3[[#This Row],[Date]],TBLData3[Date],"&gt;"&amp;TBLData3[[#This Row],[Date]]-7)</f>
        <v>115.71428571428571</v>
      </c>
      <c r="T421" s="94">
        <f t="array" ref="T421">IFERROR(_xlfn.STDEV.S(IF(TBLData3[[Athlete ]]=TBLData3[[#This Row],[Athlete ]],IF(TBLData3[Date]&lt;=TBLData3[[#This Row],[Date]],IF(TBLData3[Date]&gt;TBLData3[[#This Row],[Date]]-7,TBLData3[Total Load])))),"")</f>
        <v>306.15122313747406</v>
      </c>
      <c r="U421" s="95">
        <f>IFERROR(TBLData3[[#This Row],[7 Day avg Load]]/TBLData3[[#This Row],[7 Day SD]],"")</f>
        <v>0.3779644730092272</v>
      </c>
      <c r="V421" s="95">
        <f>IFERROR(TBLData3[[#This Row],[7 Day Rolling Average]]*TBLData3[[#This Row],[Monotony]],"")</f>
        <v>43.735889019639146</v>
      </c>
    </row>
    <row r="422" spans="1:22" x14ac:dyDescent="0.25">
      <c r="A422" s="58" t="str">
        <f t="shared" si="25"/>
        <v>Week 3</v>
      </c>
      <c r="B422" s="63">
        <v>43029</v>
      </c>
      <c r="C422" s="63" t="str">
        <f t="shared" si="26"/>
        <v>Sat</v>
      </c>
      <c r="D422" s="68" t="s">
        <v>191</v>
      </c>
      <c r="E422" s="61">
        <f>tblTL[[#This Row],[Total]]</f>
        <v>0</v>
      </c>
      <c r="F422" s="71">
        <f>AVERAGEIFS(TBLData3[Total Load],TBLData3[[Athlete ]],TBLData3[[#This Row],[Athlete ]],TBLData3[Date],"&lt;="&amp;TBLData3[[#This Row],[Date]],TBLData3[Date],"&gt;"&amp;TBLData3[[#This Row],[Date]]-7)</f>
        <v>102.85714285714286</v>
      </c>
      <c r="G422" s="72">
        <f>AVERAGEIFS(TBLData3[Total Load],TBLData3[[Athlete ]],TBLData3[[#This Row],[Athlete ]],TBLData3[Date],"&lt;="&amp;TBLData3[[#This Row],[Date]],TBLData3[Date],"&gt;"&amp;TBLData3[[#This Row],[Date]]-28)</f>
        <v>66</v>
      </c>
      <c r="H422" s="30">
        <f>SUMIFS(TBLData3[Total Load],TBLData3[[Athlete ]],TBLData3[[#This Row],[Athlete ]],TBLData3[Date],"&lt;="&amp;TBLData3[[#This Row],[Date]],TBLData3[Date],"&gt;"&amp;TBLData3[[#This Row],[Date]]-7)</f>
        <v>720</v>
      </c>
      <c r="I422" s="31">
        <f>IFERROR(SUMIFS(TBLData3[Total Load],TBLData3[[Athlete ]],TBLData3[[#This Row],[Athlete ]],TBLData3[Date],"&lt;="&amp;TBLData3[[#This Row],[Date]]-7,TBLData3[Date],"&gt;"&amp;TBLData3[[#This Row],[Date]]-14),"")</f>
        <v>600</v>
      </c>
      <c r="J422" s="31">
        <f>IFERROR(SUMIFS(TBLData3[Total Load],TBLData3[[Athlete ]],TBLData3[[#This Row],[Athlete ]],TBLData3[Date],"&lt;="&amp;TBLData3[[#This Row],[Date]]-14,TBLData3[Date],"&gt;"&amp;TBLData3[[#This Row],[Date]]-21),"")</f>
        <v>0</v>
      </c>
      <c r="K422" s="31">
        <f>IFERROR(SUMIFS(TBLData3[Total Load],TBLData3[[Athlete ]],TBLData3[[#This Row],[Athlete ]],TBLData3[Date],"&lt;="&amp;TBLData3[[#This Row],[Date]]-21,TBLData3[Date],"&gt;"&amp;TBLData3[[#This Row],[Date]]-28),"")</f>
        <v>0</v>
      </c>
      <c r="L422" s="31">
        <f>IFERROR(SUMIFS(TBLData3[Total Load],TBLData3[[Athlete ]],TBLData3[[#This Row],[Athlete ]],TBLData3[Date],"&lt;="&amp;TBLData3[[#This Row],[Date]]-28,TBLData3[Date],"&gt;"&amp;TBLData3[[#This Row],[Date]]-35),"")</f>
        <v>0</v>
      </c>
      <c r="M422" s="31">
        <f>IFERROR(AVERAGE(TBLData3[[#This Row],[Week -1 TL]:[Week -4 TL]]),"")</f>
        <v>150</v>
      </c>
      <c r="N422" s="98">
        <f>IFERROR(TBLData3[[#This Row],[7 Day Rolling Average]]/TBLData3[[#This Row],[28 Day Rolling Average]],"")</f>
        <v>1.5584415584415585</v>
      </c>
      <c r="O422" s="94">
        <f>IFERROR(TBLData3[[#This Row],[Week 0 TL]]/TBLData3[[#This Row],[Week -1 TL]],"")</f>
        <v>1.2</v>
      </c>
      <c r="P422" s="26">
        <f t="shared" si="27"/>
        <v>84.384527206420898</v>
      </c>
      <c r="Q422" s="27">
        <f t="shared" si="28"/>
        <v>60.324657478167886</v>
      </c>
      <c r="R422" s="99">
        <f>IFERROR(TBLData3[[#This Row],[7 Day EWMA]]/TBLData3[[#This Row],[28 Day EWMA]],"")</f>
        <v>1.3988397238220627</v>
      </c>
      <c r="S422" s="94">
        <f>AVERAGEIFS(TBLData3[Total Load],TBLData3[[Athlete ]],TBLData3[[#This Row],[Athlete ]],TBLData3[Date],"&lt;="&amp;TBLData3[[#This Row],[Date]],TBLData3[Date],"&gt;"&amp;TBLData3[[#This Row],[Date]]-7)</f>
        <v>102.85714285714286</v>
      </c>
      <c r="T422" s="94">
        <f t="array" ref="T422">IFERROR(_xlfn.STDEV.S(IF(TBLData3[[Athlete ]]=TBLData3[[#This Row],[Athlete ]],IF(TBLData3[Date]&lt;=TBLData3[[#This Row],[Date]],IF(TBLData3[Date]&gt;TBLData3[[#This Row],[Date]]-7,TBLData3[Total Load])))),"")</f>
        <v>272.1344205666436</v>
      </c>
      <c r="U422" s="95">
        <f>IFERROR(TBLData3[[#This Row],[7 Day avg Load]]/TBLData3[[#This Row],[7 Day SD]],"")</f>
        <v>0.37796447300922725</v>
      </c>
      <c r="V422" s="95">
        <f>IFERROR(TBLData3[[#This Row],[7 Day Rolling Average]]*TBLData3[[#This Row],[Monotony]],"")</f>
        <v>38.876345795234805</v>
      </c>
    </row>
    <row r="423" spans="1:22" x14ac:dyDescent="0.25">
      <c r="A423" s="58" t="str">
        <f t="shared" si="25"/>
        <v>Week 3</v>
      </c>
      <c r="B423" s="63">
        <v>43029</v>
      </c>
      <c r="C423" s="63" t="str">
        <f t="shared" si="26"/>
        <v>Sat</v>
      </c>
      <c r="D423" s="68" t="s">
        <v>192</v>
      </c>
      <c r="E423" s="61">
        <f>tblTL[[#This Row],[Total]]</f>
        <v>0</v>
      </c>
      <c r="F423" s="71">
        <f>AVERAGEIFS(TBLData3[Total Load],TBLData3[[Athlete ]],TBLData3[[#This Row],[Athlete ]],TBLData3[Date],"&lt;="&amp;TBLData3[[#This Row],[Date]],TBLData3[Date],"&gt;"&amp;TBLData3[[#This Row],[Date]]-7)</f>
        <v>265.71428571428572</v>
      </c>
      <c r="G423" s="72">
        <f>AVERAGEIFS(TBLData3[Total Load],TBLData3[[Athlete ]],TBLData3[[#This Row],[Athlete ]],TBLData3[Date],"&lt;="&amp;TBLData3[[#This Row],[Date]],TBLData3[Date],"&gt;"&amp;TBLData3[[#This Row],[Date]]-28)</f>
        <v>242.5</v>
      </c>
      <c r="H423" s="30">
        <f>SUMIFS(TBLData3[Total Load],TBLData3[[Athlete ]],TBLData3[[#This Row],[Athlete ]],TBLData3[Date],"&lt;="&amp;TBLData3[[#This Row],[Date]],TBLData3[Date],"&gt;"&amp;TBLData3[[#This Row],[Date]]-7)</f>
        <v>1860</v>
      </c>
      <c r="I423" s="31">
        <f>IFERROR(SUMIFS(TBLData3[Total Load],TBLData3[[Athlete ]],TBLData3[[#This Row],[Athlete ]],TBLData3[Date],"&lt;="&amp;TBLData3[[#This Row],[Date]]-7,TBLData3[Date],"&gt;"&amp;TBLData3[[#This Row],[Date]]-14),"")</f>
        <v>1480</v>
      </c>
      <c r="J423" s="31">
        <f>IFERROR(SUMIFS(TBLData3[Total Load],TBLData3[[Athlete ]],TBLData3[[#This Row],[Athlete ]],TBLData3[Date],"&lt;="&amp;TBLData3[[#This Row],[Date]]-14,TBLData3[Date],"&gt;"&amp;TBLData3[[#This Row],[Date]]-21),"")</f>
        <v>1510</v>
      </c>
      <c r="K423" s="31">
        <f>IFERROR(SUMIFS(TBLData3[Total Load],TBLData3[[Athlete ]],TBLData3[[#This Row],[Athlete ]],TBLData3[Date],"&lt;="&amp;TBLData3[[#This Row],[Date]]-21,TBLData3[Date],"&gt;"&amp;TBLData3[[#This Row],[Date]]-28),"")</f>
        <v>0</v>
      </c>
      <c r="L423" s="31">
        <f>IFERROR(SUMIFS(TBLData3[Total Load],TBLData3[[Athlete ]],TBLData3[[#This Row],[Athlete ]],TBLData3[Date],"&lt;="&amp;TBLData3[[#This Row],[Date]]-28,TBLData3[Date],"&gt;"&amp;TBLData3[[#This Row],[Date]]-35),"")</f>
        <v>0</v>
      </c>
      <c r="M423" s="31">
        <f>IFERROR(AVERAGE(TBLData3[[#This Row],[Week -1 TL]:[Week -4 TL]]),"")</f>
        <v>747.5</v>
      </c>
      <c r="N423" s="98">
        <f>IFERROR(TBLData3[[#This Row],[7 Day Rolling Average]]/TBLData3[[#This Row],[28 Day Rolling Average]],"")</f>
        <v>1.0957290132547866</v>
      </c>
      <c r="O423" s="94">
        <f>IFERROR(TBLData3[[#This Row],[Week 0 TL]]/TBLData3[[#This Row],[Week -1 TL]],"")</f>
        <v>1.2567567567567568</v>
      </c>
      <c r="P423" s="26">
        <f t="shared" si="27"/>
        <v>229.62619044930761</v>
      </c>
      <c r="Q423" s="27">
        <f t="shared" si="28"/>
        <v>187.84035642256083</v>
      </c>
      <c r="R423" s="99">
        <f>IFERROR(TBLData3[[#This Row],[7 Day EWMA]]/TBLData3[[#This Row],[28 Day EWMA]],"")</f>
        <v>1.2224539753999746</v>
      </c>
      <c r="S423" s="94">
        <f>AVERAGEIFS(TBLData3[Total Load],TBLData3[[Athlete ]],TBLData3[[#This Row],[Athlete ]],TBLData3[Date],"&lt;="&amp;TBLData3[[#This Row],[Date]],TBLData3[Date],"&gt;"&amp;TBLData3[[#This Row],[Date]]-7)</f>
        <v>265.71428571428572</v>
      </c>
      <c r="T423" s="94">
        <f t="array" ref="T423">IFERROR(_xlfn.STDEV.S(IF(TBLData3[[Athlete ]]=TBLData3[[#This Row],[Athlete ]],IF(TBLData3[Date]&lt;=TBLData3[[#This Row],[Date]],IF(TBLData3[Date]&gt;TBLData3[[#This Row],[Date]]-7,TBLData3[Total Load])))),"")</f>
        <v>403.76796731361867</v>
      </c>
      <c r="U423" s="95">
        <f>IFERROR(TBLData3[[#This Row],[7 Day avg Load]]/TBLData3[[#This Row],[7 Day SD]],"")</f>
        <v>0.65808659236183908</v>
      </c>
      <c r="V423" s="95">
        <f>IFERROR(TBLData3[[#This Row],[7 Day Rolling Average]]*TBLData3[[#This Row],[Monotony]],"")</f>
        <v>174.86300882757439</v>
      </c>
    </row>
    <row r="424" spans="1:22" x14ac:dyDescent="0.25">
      <c r="A424" s="58" t="str">
        <f t="shared" si="25"/>
        <v>Week 3</v>
      </c>
      <c r="B424" s="63">
        <v>43029</v>
      </c>
      <c r="C424" s="63" t="str">
        <f t="shared" si="26"/>
        <v>Sat</v>
      </c>
      <c r="D424" s="73" t="s">
        <v>193</v>
      </c>
      <c r="E424" s="61">
        <f>tblTL[[#This Row],[Total]]</f>
        <v>0</v>
      </c>
      <c r="F424" s="71">
        <f>AVERAGEIFS(TBLData3[Total Load],TBLData3[[Athlete ]],TBLData3[[#This Row],[Athlete ]],TBLData3[Date],"&lt;="&amp;TBLData3[[#This Row],[Date]],TBLData3[Date],"&gt;"&amp;TBLData3[[#This Row],[Date]]-7)</f>
        <v>162.85714285714286</v>
      </c>
      <c r="G424" s="72">
        <f>AVERAGEIFS(TBLData3[Total Load],TBLData3[[Athlete ]],TBLData3[[#This Row],[Athlete ]],TBLData3[Date],"&lt;="&amp;TBLData3[[#This Row],[Date]],TBLData3[Date],"&gt;"&amp;TBLData3[[#This Row],[Date]]-28)</f>
        <v>172.25</v>
      </c>
      <c r="H424" s="30">
        <f>SUMIFS(TBLData3[Total Load],TBLData3[[Athlete ]],TBLData3[[#This Row],[Athlete ]],TBLData3[Date],"&lt;="&amp;TBLData3[[#This Row],[Date]],TBLData3[Date],"&gt;"&amp;TBLData3[[#This Row],[Date]]-7)</f>
        <v>1140</v>
      </c>
      <c r="I424" s="31">
        <f>IFERROR(SUMIFS(TBLData3[Total Load],TBLData3[[Athlete ]],TBLData3[[#This Row],[Athlete ]],TBLData3[Date],"&lt;="&amp;TBLData3[[#This Row],[Date]]-7,TBLData3[Date],"&gt;"&amp;TBLData3[[#This Row],[Date]]-14),"")</f>
        <v>1440</v>
      </c>
      <c r="J424" s="31">
        <f>IFERROR(SUMIFS(TBLData3[Total Load],TBLData3[[Athlete ]],TBLData3[[#This Row],[Athlete ]],TBLData3[Date],"&lt;="&amp;TBLData3[[#This Row],[Date]]-14,TBLData3[Date],"&gt;"&amp;TBLData3[[#This Row],[Date]]-21),"")</f>
        <v>865</v>
      </c>
      <c r="K424" s="31">
        <f>IFERROR(SUMIFS(TBLData3[Total Load],TBLData3[[Athlete ]],TBLData3[[#This Row],[Athlete ]],TBLData3[Date],"&lt;="&amp;TBLData3[[#This Row],[Date]]-21,TBLData3[Date],"&gt;"&amp;TBLData3[[#This Row],[Date]]-28),"")</f>
        <v>0</v>
      </c>
      <c r="L424" s="31">
        <f>IFERROR(SUMIFS(TBLData3[Total Load],TBLData3[[Athlete ]],TBLData3[[#This Row],[Athlete ]],TBLData3[Date],"&lt;="&amp;TBLData3[[#This Row],[Date]]-28,TBLData3[Date],"&gt;"&amp;TBLData3[[#This Row],[Date]]-35),"")</f>
        <v>0</v>
      </c>
      <c r="M424" s="31">
        <f>IFERROR(AVERAGE(TBLData3[[#This Row],[Week -1 TL]:[Week -4 TL]]),"")</f>
        <v>576.25</v>
      </c>
      <c r="N424" s="98">
        <f>IFERROR(TBLData3[[#This Row],[7 Day Rolling Average]]/TBLData3[[#This Row],[28 Day Rolling Average]],"")</f>
        <v>0.94546962471490781</v>
      </c>
      <c r="O424" s="94">
        <f>IFERROR(TBLData3[[#This Row],[Week 0 TL]]/TBLData3[[#This Row],[Week -1 TL]],"")</f>
        <v>0.79166666666666663</v>
      </c>
      <c r="P424" s="26">
        <f t="shared" si="27"/>
        <v>158.00369289217997</v>
      </c>
      <c r="Q424" s="27">
        <f t="shared" si="28"/>
        <v>132.03388189257288</v>
      </c>
      <c r="R424" s="99">
        <f>IFERROR(TBLData3[[#This Row],[7 Day EWMA]]/TBLData3[[#This Row],[28 Day EWMA]],"")</f>
        <v>1.1966905057047175</v>
      </c>
      <c r="S424" s="94">
        <f>AVERAGEIFS(TBLData3[Total Load],TBLData3[[Athlete ]],TBLData3[[#This Row],[Athlete ]],TBLData3[Date],"&lt;="&amp;TBLData3[[#This Row],[Date]],TBLData3[Date],"&gt;"&amp;TBLData3[[#This Row],[Date]]-7)</f>
        <v>162.85714285714286</v>
      </c>
      <c r="T424" s="94">
        <f t="array" ref="T424">IFERROR(_xlfn.STDEV.S(IF(TBLData3[[Athlete ]]=TBLData3[[#This Row],[Athlete ]],IF(TBLData3[Date]&lt;=TBLData3[[#This Row],[Date]],IF(TBLData3[Date]&gt;TBLData3[[#This Row],[Date]]-7,TBLData3[Total Load])))),"")</f>
        <v>291.30249373656733</v>
      </c>
      <c r="U424" s="95">
        <f>IFERROR(TBLData3[[#This Row],[7 Day avg Load]]/TBLData3[[#This Row],[7 Day SD]],"")</f>
        <v>0.55906539201967476</v>
      </c>
      <c r="V424" s="95">
        <f>IFERROR(TBLData3[[#This Row],[7 Day Rolling Average]]*TBLData3[[#This Row],[Monotony]],"")</f>
        <v>91.047792414632752</v>
      </c>
    </row>
    <row r="425" spans="1:22" x14ac:dyDescent="0.25">
      <c r="A425" s="58" t="str">
        <f t="shared" si="25"/>
        <v>Week 3</v>
      </c>
      <c r="B425" s="63">
        <v>43029</v>
      </c>
      <c r="C425" s="63" t="str">
        <f t="shared" si="26"/>
        <v>Sat</v>
      </c>
      <c r="D425" s="73" t="s">
        <v>194</v>
      </c>
      <c r="E425" s="61">
        <f>tblTL[[#This Row],[Total]]</f>
        <v>0</v>
      </c>
      <c r="F425" s="71">
        <f>AVERAGEIFS(TBLData3[Total Load],TBLData3[[Athlete ]],TBLData3[[#This Row],[Athlete ]],TBLData3[Date],"&lt;="&amp;TBLData3[[#This Row],[Date]],TBLData3[Date],"&gt;"&amp;TBLData3[[#This Row],[Date]]-7)</f>
        <v>102.85714285714286</v>
      </c>
      <c r="G425" s="72">
        <f>AVERAGEIFS(TBLData3[Total Load],TBLData3[[Athlete ]],TBLData3[[#This Row],[Athlete ]],TBLData3[Date],"&lt;="&amp;TBLData3[[#This Row],[Date]],TBLData3[Date],"&gt;"&amp;TBLData3[[#This Row],[Date]]-28)</f>
        <v>199.25</v>
      </c>
      <c r="H425" s="30">
        <f>SUMIFS(TBLData3[Total Load],TBLData3[[Athlete ]],TBLData3[[#This Row],[Athlete ]],TBLData3[Date],"&lt;="&amp;TBLData3[[#This Row],[Date]],TBLData3[Date],"&gt;"&amp;TBLData3[[#This Row],[Date]]-7)</f>
        <v>720</v>
      </c>
      <c r="I425" s="31">
        <f>IFERROR(SUMIFS(TBLData3[Total Load],TBLData3[[Athlete ]],TBLData3[[#This Row],[Athlete ]],TBLData3[Date],"&lt;="&amp;TBLData3[[#This Row],[Date]]-7,TBLData3[Date],"&gt;"&amp;TBLData3[[#This Row],[Date]]-14),"")</f>
        <v>1640</v>
      </c>
      <c r="J425" s="31">
        <f>IFERROR(SUMIFS(TBLData3[Total Load],TBLData3[[Athlete ]],TBLData3[[#This Row],[Athlete ]],TBLData3[Date],"&lt;="&amp;TBLData3[[#This Row],[Date]]-14,TBLData3[Date],"&gt;"&amp;TBLData3[[#This Row],[Date]]-21),"")</f>
        <v>1625</v>
      </c>
      <c r="K425" s="31">
        <f>IFERROR(SUMIFS(TBLData3[Total Load],TBLData3[[Athlete ]],TBLData3[[#This Row],[Athlete ]],TBLData3[Date],"&lt;="&amp;TBLData3[[#This Row],[Date]]-21,TBLData3[Date],"&gt;"&amp;TBLData3[[#This Row],[Date]]-28),"")</f>
        <v>0</v>
      </c>
      <c r="L425" s="31">
        <f>IFERROR(SUMIFS(TBLData3[Total Load],TBLData3[[Athlete ]],TBLData3[[#This Row],[Athlete ]],TBLData3[Date],"&lt;="&amp;TBLData3[[#This Row],[Date]]-28,TBLData3[Date],"&gt;"&amp;TBLData3[[#This Row],[Date]]-35),"")</f>
        <v>0</v>
      </c>
      <c r="M425" s="31">
        <f>IFERROR(AVERAGE(TBLData3[[#This Row],[Week -1 TL]:[Week -4 TL]]),"")</f>
        <v>816.25</v>
      </c>
      <c r="N425" s="98">
        <f>IFERROR(TBLData3[[#This Row],[7 Day Rolling Average]]/TBLData3[[#This Row],[28 Day Rolling Average]],"")</f>
        <v>0.51622154507976337</v>
      </c>
      <c r="O425" s="94">
        <f>IFERROR(TBLData3[[#This Row],[Week 0 TL]]/TBLData3[[#This Row],[Week -1 TL]],"")</f>
        <v>0.43902439024390244</v>
      </c>
      <c r="P425" s="26">
        <f t="shared" si="27"/>
        <v>107.33693564014175</v>
      </c>
      <c r="Q425" s="27">
        <f t="shared" si="28"/>
        <v>132.03556454263099</v>
      </c>
      <c r="R425" s="99">
        <f>IFERROR(TBLData3[[#This Row],[7 Day EWMA]]/TBLData3[[#This Row],[28 Day EWMA]],"")</f>
        <v>0.81293957436358233</v>
      </c>
      <c r="S425" s="94">
        <f>AVERAGEIFS(TBLData3[Total Load],TBLData3[[Athlete ]],TBLData3[[#This Row],[Athlete ]],TBLData3[Date],"&lt;="&amp;TBLData3[[#This Row],[Date]],TBLData3[Date],"&gt;"&amp;TBLData3[[#This Row],[Date]]-7)</f>
        <v>102.85714285714286</v>
      </c>
      <c r="T425" s="94">
        <f t="array" ref="T425">IFERROR(_xlfn.STDEV.S(IF(TBLData3[[Athlete ]]=TBLData3[[#This Row],[Athlete ]],IF(TBLData3[Date]&lt;=TBLData3[[#This Row],[Date]],IF(TBLData3[Date]&gt;TBLData3[[#This Row],[Date]]-7,TBLData3[Total Load])))),"")</f>
        <v>272.1344205666436</v>
      </c>
      <c r="U425" s="95">
        <f>IFERROR(TBLData3[[#This Row],[7 Day avg Load]]/TBLData3[[#This Row],[7 Day SD]],"")</f>
        <v>0.37796447300922725</v>
      </c>
      <c r="V425" s="95">
        <f>IFERROR(TBLData3[[#This Row],[7 Day Rolling Average]]*TBLData3[[#This Row],[Monotony]],"")</f>
        <v>38.876345795234805</v>
      </c>
    </row>
    <row r="426" spans="1:22" x14ac:dyDescent="0.25">
      <c r="A426" s="58" t="str">
        <f t="shared" si="25"/>
        <v>Week 3</v>
      </c>
      <c r="B426" s="63">
        <v>43029</v>
      </c>
      <c r="C426" s="63" t="str">
        <f t="shared" si="26"/>
        <v>Sat</v>
      </c>
      <c r="D426" s="73" t="s">
        <v>213</v>
      </c>
      <c r="E426" s="61">
        <f>tblTL[[#This Row],[Total]]</f>
        <v>0</v>
      </c>
      <c r="F426" s="71">
        <f>AVERAGEIFS(TBLData3[Total Load],TBLData3[[Athlete ]],TBLData3[[#This Row],[Athlete ]],TBLData3[Date],"&lt;="&amp;TBLData3[[#This Row],[Date]],TBLData3[Date],"&gt;"&amp;TBLData3[[#This Row],[Date]]-7)</f>
        <v>141.42857142857142</v>
      </c>
      <c r="G426" s="72">
        <f>AVERAGEIFS(TBLData3[Total Load],TBLData3[[Athlete ]],TBLData3[[#This Row],[Athlete ]],TBLData3[Date],"&lt;="&amp;TBLData3[[#This Row],[Date]],TBLData3[Date],"&gt;"&amp;TBLData3[[#This Row],[Date]]-28)</f>
        <v>83.25</v>
      </c>
      <c r="H426" s="30">
        <f>SUMIFS(TBLData3[Total Load],TBLData3[[Athlete ]],TBLData3[[#This Row],[Athlete ]],TBLData3[Date],"&lt;="&amp;TBLData3[[#This Row],[Date]],TBLData3[Date],"&gt;"&amp;TBLData3[[#This Row],[Date]]-7)</f>
        <v>990</v>
      </c>
      <c r="I426" s="31">
        <f>IFERROR(SUMIFS(TBLData3[Total Load],TBLData3[[Athlete ]],TBLData3[[#This Row],[Athlete ]],TBLData3[Date],"&lt;="&amp;TBLData3[[#This Row],[Date]]-7,TBLData3[Date],"&gt;"&amp;TBLData3[[#This Row],[Date]]-14),"")</f>
        <v>675</v>
      </c>
      <c r="J426" s="31">
        <f>IFERROR(SUMIFS(TBLData3[Total Load],TBLData3[[Athlete ]],TBLData3[[#This Row],[Athlete ]],TBLData3[Date],"&lt;="&amp;TBLData3[[#This Row],[Date]]-14,TBLData3[Date],"&gt;"&amp;TBLData3[[#This Row],[Date]]-21),"")</f>
        <v>0</v>
      </c>
      <c r="K426" s="31">
        <f>IFERROR(SUMIFS(TBLData3[Total Load],TBLData3[[Athlete ]],TBLData3[[#This Row],[Athlete ]],TBLData3[Date],"&lt;="&amp;TBLData3[[#This Row],[Date]]-21,TBLData3[Date],"&gt;"&amp;TBLData3[[#This Row],[Date]]-28),"")</f>
        <v>0</v>
      </c>
      <c r="L426" s="31">
        <f>IFERROR(SUMIFS(TBLData3[Total Load],TBLData3[[Athlete ]],TBLData3[[#This Row],[Athlete ]],TBLData3[Date],"&lt;="&amp;TBLData3[[#This Row],[Date]]-28,TBLData3[Date],"&gt;"&amp;TBLData3[[#This Row],[Date]]-35),"")</f>
        <v>0</v>
      </c>
      <c r="M426" s="31">
        <f>IFERROR(AVERAGE(TBLData3[[#This Row],[Week -1 TL]:[Week -4 TL]]),"")</f>
        <v>168.75</v>
      </c>
      <c r="N426" s="98">
        <f>IFERROR(TBLData3[[#This Row],[7 Day Rolling Average]]/TBLData3[[#This Row],[28 Day Rolling Average]],"")</f>
        <v>1.6988416988416988</v>
      </c>
      <c r="O426" s="94">
        <f>IFERROR(TBLData3[[#This Row],[Week 0 TL]]/TBLData3[[#This Row],[Week -1 TL]],"")</f>
        <v>1.4666666666666666</v>
      </c>
      <c r="P426" s="26">
        <f t="shared" si="27"/>
        <v>126.57321810722351</v>
      </c>
      <c r="Q426" s="27">
        <f t="shared" si="28"/>
        <v>79.36793802469326</v>
      </c>
      <c r="R426" s="99">
        <f>IFERROR(TBLData3[[#This Row],[7 Day EWMA]]/TBLData3[[#This Row],[28 Day EWMA]],"")</f>
        <v>1.5947651061294241</v>
      </c>
      <c r="S426" s="94">
        <f>AVERAGEIFS(TBLData3[Total Load],TBLData3[[Athlete ]],TBLData3[[#This Row],[Athlete ]],TBLData3[Date],"&lt;="&amp;TBLData3[[#This Row],[Date]],TBLData3[Date],"&gt;"&amp;TBLData3[[#This Row],[Date]]-7)</f>
        <v>141.42857142857142</v>
      </c>
      <c r="T426" s="94">
        <f t="array" ref="T426">IFERROR(_xlfn.STDEV.S(IF(TBLData3[[Athlete ]]=TBLData3[[#This Row],[Athlete ]],IF(TBLData3[Date]&lt;=TBLData3[[#This Row],[Date]],IF(TBLData3[Date]&gt;TBLData3[[#This Row],[Date]]-7,TBLData3[Total Load])))),"")</f>
        <v>253.79969604845022</v>
      </c>
      <c r="U426" s="95">
        <f>IFERROR(TBLData3[[#This Row],[7 Day avg Load]]/TBLData3[[#This Row],[7 Day SD]],"")</f>
        <v>0.55724484162334376</v>
      </c>
      <c r="V426" s="95">
        <f>IFERROR(TBLData3[[#This Row],[7 Day Rolling Average]]*TBLData3[[#This Row],[Monotony]],"")</f>
        <v>78.810341886730043</v>
      </c>
    </row>
    <row r="427" spans="1:22" x14ac:dyDescent="0.25">
      <c r="A427" s="58" t="str">
        <f t="shared" si="25"/>
        <v>Week 3</v>
      </c>
      <c r="B427" s="63">
        <v>43029</v>
      </c>
      <c r="C427" s="63" t="str">
        <f t="shared" si="26"/>
        <v>Sat</v>
      </c>
      <c r="D427" s="73" t="s">
        <v>214</v>
      </c>
      <c r="E427" s="61">
        <f>tblTL[[#This Row],[Total]]</f>
        <v>0</v>
      </c>
      <c r="F427" s="71">
        <f>AVERAGEIFS(TBLData3[Total Load],TBLData3[[Athlete ]],TBLData3[[#This Row],[Athlete ]],TBLData3[Date],"&lt;="&amp;TBLData3[[#This Row],[Date]],TBLData3[Date],"&gt;"&amp;TBLData3[[#This Row],[Date]]-7)</f>
        <v>162.85714285714286</v>
      </c>
      <c r="G427" s="72">
        <f>AVERAGEIFS(TBLData3[Total Load],TBLData3[[Athlete ]],TBLData3[[#This Row],[Athlete ]],TBLData3[Date],"&lt;="&amp;TBLData3[[#This Row],[Date]],TBLData3[Date],"&gt;"&amp;TBLData3[[#This Row],[Date]]-28)</f>
        <v>196</v>
      </c>
      <c r="H427" s="30">
        <f>SUMIFS(TBLData3[Total Load],TBLData3[[Athlete ]],TBLData3[[#This Row],[Athlete ]],TBLData3[Date],"&lt;="&amp;TBLData3[[#This Row],[Date]],TBLData3[Date],"&gt;"&amp;TBLData3[[#This Row],[Date]]-7)</f>
        <v>1140</v>
      </c>
      <c r="I427" s="31">
        <f>IFERROR(SUMIFS(TBLData3[Total Load],TBLData3[[Athlete ]],TBLData3[[#This Row],[Athlete ]],TBLData3[Date],"&lt;="&amp;TBLData3[[#This Row],[Date]]-7,TBLData3[Date],"&gt;"&amp;TBLData3[[#This Row],[Date]]-14),"")</f>
        <v>1720</v>
      </c>
      <c r="J427" s="31">
        <f>IFERROR(SUMIFS(TBLData3[Total Load],TBLData3[[Athlete ]],TBLData3[[#This Row],[Athlete ]],TBLData3[Date],"&lt;="&amp;TBLData3[[#This Row],[Date]]-14,TBLData3[Date],"&gt;"&amp;TBLData3[[#This Row],[Date]]-21),"")</f>
        <v>1060</v>
      </c>
      <c r="K427" s="31">
        <f>IFERROR(SUMIFS(TBLData3[Total Load],TBLData3[[Athlete ]],TBLData3[[#This Row],[Athlete ]],TBLData3[Date],"&lt;="&amp;TBLData3[[#This Row],[Date]]-21,TBLData3[Date],"&gt;"&amp;TBLData3[[#This Row],[Date]]-28),"")</f>
        <v>0</v>
      </c>
      <c r="L427" s="31">
        <f>IFERROR(SUMIFS(TBLData3[Total Load],TBLData3[[Athlete ]],TBLData3[[#This Row],[Athlete ]],TBLData3[Date],"&lt;="&amp;TBLData3[[#This Row],[Date]]-28,TBLData3[Date],"&gt;"&amp;TBLData3[[#This Row],[Date]]-35),"")</f>
        <v>0</v>
      </c>
      <c r="M427" s="31">
        <f>IFERROR(AVERAGE(TBLData3[[#This Row],[Week -1 TL]:[Week -4 TL]]),"")</f>
        <v>695</v>
      </c>
      <c r="N427" s="98">
        <f>IFERROR(TBLData3[[#This Row],[7 Day Rolling Average]]/TBLData3[[#This Row],[28 Day Rolling Average]],"")</f>
        <v>0.83090379008746362</v>
      </c>
      <c r="O427" s="94">
        <f>IFERROR(TBLData3[[#This Row],[Week 0 TL]]/TBLData3[[#This Row],[Week -1 TL]],"")</f>
        <v>0.66279069767441856</v>
      </c>
      <c r="P427" s="26">
        <f t="shared" si="27"/>
        <v>167.12672724039294</v>
      </c>
      <c r="Q427" s="27">
        <f t="shared" si="28"/>
        <v>149.33601788178791</v>
      </c>
      <c r="R427" s="99">
        <f>IFERROR(TBLData3[[#This Row],[7 Day EWMA]]/TBLData3[[#This Row],[28 Day EWMA]],"")</f>
        <v>1.1191320728311362</v>
      </c>
      <c r="S427" s="94">
        <f>AVERAGEIFS(TBLData3[Total Load],TBLData3[[Athlete ]],TBLData3[[#This Row],[Athlete ]],TBLData3[Date],"&lt;="&amp;TBLData3[[#This Row],[Date]],TBLData3[Date],"&gt;"&amp;TBLData3[[#This Row],[Date]]-7)</f>
        <v>162.85714285714286</v>
      </c>
      <c r="T427" s="94">
        <f t="array" ref="T427">IFERROR(_xlfn.STDEV.S(IF(TBLData3[[Athlete ]]=TBLData3[[#This Row],[Athlete ]],IF(TBLData3[Date]&lt;=TBLData3[[#This Row],[Date]],IF(TBLData3[Date]&gt;TBLData3[[#This Row],[Date]]-7,TBLData3[Total Load])))),"")</f>
        <v>291.30249373656733</v>
      </c>
      <c r="U427" s="95">
        <f>IFERROR(TBLData3[[#This Row],[7 Day avg Load]]/TBLData3[[#This Row],[7 Day SD]],"")</f>
        <v>0.55906539201967476</v>
      </c>
      <c r="V427" s="95">
        <f>IFERROR(TBLData3[[#This Row],[7 Day Rolling Average]]*TBLData3[[#This Row],[Monotony]],"")</f>
        <v>91.047792414632752</v>
      </c>
    </row>
    <row r="428" spans="1:22" x14ac:dyDescent="0.25">
      <c r="A428" s="58" t="str">
        <f t="shared" si="25"/>
        <v>Week 3</v>
      </c>
      <c r="B428" s="63">
        <v>43029</v>
      </c>
      <c r="C428" s="63" t="str">
        <f t="shared" si="26"/>
        <v>Sat</v>
      </c>
      <c r="D428" s="73" t="s">
        <v>195</v>
      </c>
      <c r="E428" s="61">
        <f>tblTL[[#This Row],[Total]]</f>
        <v>0</v>
      </c>
      <c r="F428" s="71">
        <f>AVERAGEIFS(TBLData3[Total Load],TBLData3[[Athlete ]],TBLData3[[#This Row],[Athlete ]],TBLData3[Date],"&lt;="&amp;TBLData3[[#This Row],[Date]],TBLData3[Date],"&gt;"&amp;TBLData3[[#This Row],[Date]]-7)</f>
        <v>0</v>
      </c>
      <c r="G428" s="72">
        <f>AVERAGEIFS(TBLData3[Total Load],TBLData3[[Athlete ]],TBLData3[[#This Row],[Athlete ]],TBLData3[Date],"&lt;="&amp;TBLData3[[#This Row],[Date]],TBLData3[Date],"&gt;"&amp;TBLData3[[#This Row],[Date]]-28)</f>
        <v>0</v>
      </c>
      <c r="H428" s="30">
        <f>SUMIFS(TBLData3[Total Load],TBLData3[[Athlete ]],TBLData3[[#This Row],[Athlete ]],TBLData3[Date],"&lt;="&amp;TBLData3[[#This Row],[Date]],TBLData3[Date],"&gt;"&amp;TBLData3[[#This Row],[Date]]-7)</f>
        <v>0</v>
      </c>
      <c r="I428" s="31">
        <f>IFERROR(SUMIFS(TBLData3[Total Load],TBLData3[[Athlete ]],TBLData3[[#This Row],[Athlete ]],TBLData3[Date],"&lt;="&amp;TBLData3[[#This Row],[Date]]-7,TBLData3[Date],"&gt;"&amp;TBLData3[[#This Row],[Date]]-14),"")</f>
        <v>0</v>
      </c>
      <c r="J428" s="31">
        <f>IFERROR(SUMIFS(TBLData3[Total Load],TBLData3[[Athlete ]],TBLData3[[#This Row],[Athlete ]],TBLData3[Date],"&lt;="&amp;TBLData3[[#This Row],[Date]]-14,TBLData3[Date],"&gt;"&amp;TBLData3[[#This Row],[Date]]-21),"")</f>
        <v>0</v>
      </c>
      <c r="K428" s="31">
        <f>IFERROR(SUMIFS(TBLData3[Total Load],TBLData3[[Athlete ]],TBLData3[[#This Row],[Athlete ]],TBLData3[Date],"&lt;="&amp;TBLData3[[#This Row],[Date]]-21,TBLData3[Date],"&gt;"&amp;TBLData3[[#This Row],[Date]]-28),"")</f>
        <v>0</v>
      </c>
      <c r="L428" s="31">
        <f>IFERROR(SUMIFS(TBLData3[Total Load],TBLData3[[Athlete ]],TBLData3[[#This Row],[Athlete ]],TBLData3[Date],"&lt;="&amp;TBLData3[[#This Row],[Date]]-28,TBLData3[Date],"&gt;"&amp;TBLData3[[#This Row],[Date]]-35),"")</f>
        <v>0</v>
      </c>
      <c r="M428" s="31">
        <f>IFERROR(AVERAGE(TBLData3[[#This Row],[Week -1 TL]:[Week -4 TL]]),"")</f>
        <v>0</v>
      </c>
      <c r="N428" s="98" t="str">
        <f>IFERROR(TBLData3[[#This Row],[7 Day Rolling Average]]/TBLData3[[#This Row],[28 Day Rolling Average]],"")</f>
        <v/>
      </c>
      <c r="O428" s="94" t="str">
        <f>IFERROR(TBLData3[[#This Row],[Week 0 TL]]/TBLData3[[#This Row],[Week -1 TL]],"")</f>
        <v/>
      </c>
      <c r="P428" s="26">
        <f t="shared" si="27"/>
        <v>0</v>
      </c>
      <c r="Q428" s="27">
        <f t="shared" si="28"/>
        <v>0</v>
      </c>
      <c r="R428" s="99" t="str">
        <f>IFERROR(TBLData3[[#This Row],[7 Day EWMA]]/TBLData3[[#This Row],[28 Day EWMA]],"")</f>
        <v/>
      </c>
      <c r="S428" s="94">
        <f>AVERAGEIFS(TBLData3[Total Load],TBLData3[[Athlete ]],TBLData3[[#This Row],[Athlete ]],TBLData3[Date],"&lt;="&amp;TBLData3[[#This Row],[Date]],TBLData3[Date],"&gt;"&amp;TBLData3[[#This Row],[Date]]-7)</f>
        <v>0</v>
      </c>
      <c r="T428" s="94">
        <f t="array" ref="T428">IFERROR(_xlfn.STDEV.S(IF(TBLData3[[Athlete ]]=TBLData3[[#This Row],[Athlete ]],IF(TBLData3[Date]&lt;=TBLData3[[#This Row],[Date]],IF(TBLData3[Date]&gt;TBLData3[[#This Row],[Date]]-7,TBLData3[Total Load])))),"")</f>
        <v>0</v>
      </c>
      <c r="U428" s="95" t="str">
        <f>IFERROR(TBLData3[[#This Row],[7 Day avg Load]]/TBLData3[[#This Row],[7 Day SD]],"")</f>
        <v/>
      </c>
      <c r="V428" s="95" t="str">
        <f>IFERROR(TBLData3[[#This Row],[7 Day Rolling Average]]*TBLData3[[#This Row],[Monotony]],"")</f>
        <v/>
      </c>
    </row>
    <row r="429" spans="1:22" x14ac:dyDescent="0.25">
      <c r="A429" s="58" t="str">
        <f t="shared" si="25"/>
        <v>Week 3</v>
      </c>
      <c r="B429" s="63">
        <v>43029</v>
      </c>
      <c r="C429" s="63" t="str">
        <f t="shared" si="26"/>
        <v>Sat</v>
      </c>
      <c r="D429" s="68" t="s">
        <v>196</v>
      </c>
      <c r="E429" s="61">
        <f>tblTL[[#This Row],[Total]]</f>
        <v>0</v>
      </c>
      <c r="F429" s="71">
        <f>AVERAGEIFS(TBLData3[Total Load],TBLData3[[Athlete ]],TBLData3[[#This Row],[Athlete ]],TBLData3[Date],"&lt;="&amp;TBLData3[[#This Row],[Date]],TBLData3[Date],"&gt;"&amp;TBLData3[[#This Row],[Date]]-7)</f>
        <v>0</v>
      </c>
      <c r="G429" s="72">
        <f>AVERAGEIFS(TBLData3[Total Load],TBLData3[[Athlete ]],TBLData3[[#This Row],[Athlete ]],TBLData3[Date],"&lt;="&amp;TBLData3[[#This Row],[Date]],TBLData3[Date],"&gt;"&amp;TBLData3[[#This Row],[Date]]-28)</f>
        <v>156</v>
      </c>
      <c r="H429" s="30">
        <f>SUMIFS(TBLData3[Total Load],TBLData3[[Athlete ]],TBLData3[[#This Row],[Athlete ]],TBLData3[Date],"&lt;="&amp;TBLData3[[#This Row],[Date]],TBLData3[Date],"&gt;"&amp;TBLData3[[#This Row],[Date]]-7)</f>
        <v>0</v>
      </c>
      <c r="I429" s="31">
        <f>IFERROR(SUMIFS(TBLData3[Total Load],TBLData3[[Athlete ]],TBLData3[[#This Row],[Athlete ]],TBLData3[Date],"&lt;="&amp;TBLData3[[#This Row],[Date]]-7,TBLData3[Date],"&gt;"&amp;TBLData3[[#This Row],[Date]]-14),"")</f>
        <v>1540</v>
      </c>
      <c r="J429" s="31">
        <f>IFERROR(SUMIFS(TBLData3[Total Load],TBLData3[[Athlete ]],TBLData3[[#This Row],[Athlete ]],TBLData3[Date],"&lt;="&amp;TBLData3[[#This Row],[Date]]-14,TBLData3[Date],"&gt;"&amp;TBLData3[[#This Row],[Date]]-21),"")</f>
        <v>1580</v>
      </c>
      <c r="K429" s="31">
        <f>IFERROR(SUMIFS(TBLData3[Total Load],TBLData3[[Athlete ]],TBLData3[[#This Row],[Athlete ]],TBLData3[Date],"&lt;="&amp;TBLData3[[#This Row],[Date]]-21,TBLData3[Date],"&gt;"&amp;TBLData3[[#This Row],[Date]]-28),"")</f>
        <v>0</v>
      </c>
      <c r="L429" s="31">
        <f>IFERROR(SUMIFS(TBLData3[Total Load],TBLData3[[Athlete ]],TBLData3[[#This Row],[Athlete ]],TBLData3[Date],"&lt;="&amp;TBLData3[[#This Row],[Date]]-28,TBLData3[Date],"&gt;"&amp;TBLData3[[#This Row],[Date]]-35),"")</f>
        <v>0</v>
      </c>
      <c r="M429" s="31">
        <f>IFERROR(AVERAGE(TBLData3[[#This Row],[Week -1 TL]:[Week -4 TL]]),"")</f>
        <v>780</v>
      </c>
      <c r="N429" s="98">
        <f>IFERROR(TBLData3[[#This Row],[7 Day Rolling Average]]/TBLData3[[#This Row],[28 Day Rolling Average]],"")</f>
        <v>0</v>
      </c>
      <c r="O429" s="94">
        <f>IFERROR(TBLData3[[#This Row],[Week 0 TL]]/TBLData3[[#This Row],[Week -1 TL]],"")</f>
        <v>0</v>
      </c>
      <c r="P429" s="26">
        <f t="shared" si="27"/>
        <v>28.354548378410982</v>
      </c>
      <c r="Q429" s="27">
        <f t="shared" si="28"/>
        <v>86.720306588568263</v>
      </c>
      <c r="R429" s="99">
        <f>IFERROR(TBLData3[[#This Row],[7 Day EWMA]]/TBLData3[[#This Row],[28 Day EWMA]],"")</f>
        <v>0.32696549970625638</v>
      </c>
      <c r="S429" s="94">
        <f>AVERAGEIFS(TBLData3[Total Load],TBLData3[[Athlete ]],TBLData3[[#This Row],[Athlete ]],TBLData3[Date],"&lt;="&amp;TBLData3[[#This Row],[Date]],TBLData3[Date],"&gt;"&amp;TBLData3[[#This Row],[Date]]-7)</f>
        <v>0</v>
      </c>
      <c r="T429" s="94">
        <f t="array" ref="T429">IFERROR(_xlfn.STDEV.S(IF(TBLData3[[Athlete ]]=TBLData3[[#This Row],[Athlete ]],IF(TBLData3[Date]&lt;=TBLData3[[#This Row],[Date]],IF(TBLData3[Date]&gt;TBLData3[[#This Row],[Date]]-7,TBLData3[Total Load])))),"")</f>
        <v>0</v>
      </c>
      <c r="U429" s="95" t="str">
        <f>IFERROR(TBLData3[[#This Row],[7 Day avg Load]]/TBLData3[[#This Row],[7 Day SD]],"")</f>
        <v/>
      </c>
      <c r="V429" s="95" t="str">
        <f>IFERROR(TBLData3[[#This Row],[7 Day Rolling Average]]*TBLData3[[#This Row],[Monotony]],"")</f>
        <v/>
      </c>
    </row>
    <row r="430" spans="1:22" x14ac:dyDescent="0.25">
      <c r="A430" s="58" t="str">
        <f t="shared" si="25"/>
        <v>Week 3</v>
      </c>
      <c r="B430" s="63">
        <v>43029</v>
      </c>
      <c r="C430" s="63" t="str">
        <f t="shared" si="26"/>
        <v>Sat</v>
      </c>
      <c r="D430" s="73" t="s">
        <v>197</v>
      </c>
      <c r="E430" s="61">
        <f>tblTL[[#This Row],[Total]]</f>
        <v>0</v>
      </c>
      <c r="F430" s="71">
        <f>AVERAGEIFS(TBLData3[Total Load],TBLData3[[Athlete ]],TBLData3[[#This Row],[Athlete ]],TBLData3[Date],"&lt;="&amp;TBLData3[[#This Row],[Date]],TBLData3[Date],"&gt;"&amp;TBLData3[[#This Row],[Date]]-7)</f>
        <v>175.71428571428572</v>
      </c>
      <c r="G430" s="72">
        <f>AVERAGEIFS(TBLData3[Total Load],TBLData3[[Athlete ]],TBLData3[[#This Row],[Athlete ]],TBLData3[Date],"&lt;="&amp;TBLData3[[#This Row],[Date]],TBLData3[Date],"&gt;"&amp;TBLData3[[#This Row],[Date]]-28)</f>
        <v>258</v>
      </c>
      <c r="H430" s="30">
        <f>SUMIFS(TBLData3[Total Load],TBLData3[[Athlete ]],TBLData3[[#This Row],[Athlete ]],TBLData3[Date],"&lt;="&amp;TBLData3[[#This Row],[Date]],TBLData3[Date],"&gt;"&amp;TBLData3[[#This Row],[Date]]-7)</f>
        <v>1230</v>
      </c>
      <c r="I430" s="31">
        <f>IFERROR(SUMIFS(TBLData3[Total Load],TBLData3[[Athlete ]],TBLData3[[#This Row],[Athlete ]],TBLData3[Date],"&lt;="&amp;TBLData3[[#This Row],[Date]]-7,TBLData3[Date],"&gt;"&amp;TBLData3[[#This Row],[Date]]-14),"")</f>
        <v>2435</v>
      </c>
      <c r="J430" s="31">
        <f>IFERROR(SUMIFS(TBLData3[Total Load],TBLData3[[Athlete ]],TBLData3[[#This Row],[Athlete ]],TBLData3[Date],"&lt;="&amp;TBLData3[[#This Row],[Date]]-14,TBLData3[Date],"&gt;"&amp;TBLData3[[#This Row],[Date]]-21),"")</f>
        <v>1495</v>
      </c>
      <c r="K430" s="31">
        <f>IFERROR(SUMIFS(TBLData3[Total Load],TBLData3[[Athlete ]],TBLData3[[#This Row],[Athlete ]],TBLData3[Date],"&lt;="&amp;TBLData3[[#This Row],[Date]]-21,TBLData3[Date],"&gt;"&amp;TBLData3[[#This Row],[Date]]-28),"")</f>
        <v>0</v>
      </c>
      <c r="L430" s="31">
        <f>IFERROR(SUMIFS(TBLData3[Total Load],TBLData3[[Athlete ]],TBLData3[[#This Row],[Athlete ]],TBLData3[Date],"&lt;="&amp;TBLData3[[#This Row],[Date]]-28,TBLData3[Date],"&gt;"&amp;TBLData3[[#This Row],[Date]]-35),"")</f>
        <v>0</v>
      </c>
      <c r="M430" s="31">
        <f>IFERROR(AVERAGE(TBLData3[[#This Row],[Week -1 TL]:[Week -4 TL]]),"")</f>
        <v>982.5</v>
      </c>
      <c r="N430" s="98">
        <f>IFERROR(TBLData3[[#This Row],[7 Day Rolling Average]]/TBLData3[[#This Row],[28 Day Rolling Average]],"")</f>
        <v>0.68106312292358806</v>
      </c>
      <c r="O430" s="94">
        <f>IFERROR(TBLData3[[#This Row],[Week 0 TL]]/TBLData3[[#This Row],[Week -1 TL]],"")</f>
        <v>0.50513347022587274</v>
      </c>
      <c r="P430" s="26">
        <f t="shared" si="27"/>
        <v>184.3666004480292</v>
      </c>
      <c r="Q430" s="27">
        <f t="shared" si="28"/>
        <v>184.83196360356371</v>
      </c>
      <c r="R430" s="99">
        <f>IFERROR(TBLData3[[#This Row],[7 Day EWMA]]/TBLData3[[#This Row],[28 Day EWMA]],"")</f>
        <v>0.99748223658688906</v>
      </c>
      <c r="S430" s="94">
        <f>AVERAGEIFS(TBLData3[Total Load],TBLData3[[Athlete ]],TBLData3[[#This Row],[Athlete ]],TBLData3[Date],"&lt;="&amp;TBLData3[[#This Row],[Date]],TBLData3[Date],"&gt;"&amp;TBLData3[[#This Row],[Date]]-7)</f>
        <v>175.71428571428572</v>
      </c>
      <c r="T430" s="94">
        <f t="array" ref="T430">IFERROR(_xlfn.STDEV.S(IF(TBLData3[[Athlete ]]=TBLData3[[#This Row],[Athlete ]],IF(TBLData3[Date]&lt;=TBLData3[[#This Row],[Date]],IF(TBLData3[Date]&gt;TBLData3[[#This Row],[Date]]-7,TBLData3[Total Load])))),"")</f>
        <v>320.51298168494117</v>
      </c>
      <c r="U430" s="95">
        <f>IFERROR(TBLData3[[#This Row],[7 Day avg Load]]/TBLData3[[#This Row],[7 Day SD]],"")</f>
        <v>0.54822829574812637</v>
      </c>
      <c r="V430" s="95">
        <f>IFERROR(TBLData3[[#This Row],[7 Day Rolling Average]]*TBLData3[[#This Row],[Monotony]],"")</f>
        <v>96.331543395742216</v>
      </c>
    </row>
    <row r="431" spans="1:22" x14ac:dyDescent="0.25">
      <c r="A431" s="58" t="str">
        <f t="shared" si="25"/>
        <v>Week 3</v>
      </c>
      <c r="B431" s="63">
        <v>43029</v>
      </c>
      <c r="C431" s="63" t="str">
        <f t="shared" si="26"/>
        <v>Sat</v>
      </c>
      <c r="D431" s="73" t="s">
        <v>198</v>
      </c>
      <c r="E431" s="61">
        <f>tblTL[[#This Row],[Total]]</f>
        <v>0</v>
      </c>
      <c r="F431" s="71">
        <f>AVERAGEIFS(TBLData3[Total Load],TBLData3[[Athlete ]],TBLData3[[#This Row],[Athlete ]],TBLData3[Date],"&lt;="&amp;TBLData3[[#This Row],[Date]],TBLData3[Date],"&gt;"&amp;TBLData3[[#This Row],[Date]]-7)</f>
        <v>141.42857142857142</v>
      </c>
      <c r="G431" s="72">
        <f>AVERAGEIFS(TBLData3[Total Load],TBLData3[[Athlete ]],TBLData3[[#This Row],[Athlete ]],TBLData3[Date],"&lt;="&amp;TBLData3[[#This Row],[Date]],TBLData3[Date],"&gt;"&amp;TBLData3[[#This Row],[Date]]-28)</f>
        <v>138</v>
      </c>
      <c r="H431" s="30">
        <f>SUMIFS(TBLData3[Total Load],TBLData3[[Athlete ]],TBLData3[[#This Row],[Athlete ]],TBLData3[Date],"&lt;="&amp;TBLData3[[#This Row],[Date]],TBLData3[Date],"&gt;"&amp;TBLData3[[#This Row],[Date]]-7)</f>
        <v>990</v>
      </c>
      <c r="I431" s="31">
        <f>IFERROR(SUMIFS(TBLData3[Total Load],TBLData3[[Athlete ]],TBLData3[[#This Row],[Athlete ]],TBLData3[Date],"&lt;="&amp;TBLData3[[#This Row],[Date]]-7,TBLData3[Date],"&gt;"&amp;TBLData3[[#This Row],[Date]]-14),"")</f>
        <v>960</v>
      </c>
      <c r="J431" s="31">
        <f>IFERROR(SUMIFS(TBLData3[Total Load],TBLData3[[Athlete ]],TBLData3[[#This Row],[Athlete ]],TBLData3[Date],"&lt;="&amp;TBLData3[[#This Row],[Date]]-14,TBLData3[Date],"&gt;"&amp;TBLData3[[#This Row],[Date]]-21),"")</f>
        <v>810</v>
      </c>
      <c r="K431" s="31">
        <f>IFERROR(SUMIFS(TBLData3[Total Load],TBLData3[[Athlete ]],TBLData3[[#This Row],[Athlete ]],TBLData3[Date],"&lt;="&amp;TBLData3[[#This Row],[Date]]-21,TBLData3[Date],"&gt;"&amp;TBLData3[[#This Row],[Date]]-28),"")</f>
        <v>0</v>
      </c>
      <c r="L431" s="31">
        <f>IFERROR(SUMIFS(TBLData3[Total Load],TBLData3[[Athlete ]],TBLData3[[#This Row],[Athlete ]],TBLData3[Date],"&lt;="&amp;TBLData3[[#This Row],[Date]]-28,TBLData3[Date],"&gt;"&amp;TBLData3[[#This Row],[Date]]-35),"")</f>
        <v>0</v>
      </c>
      <c r="M431" s="31">
        <f>IFERROR(AVERAGE(TBLData3[[#This Row],[Week -1 TL]:[Week -4 TL]]),"")</f>
        <v>442.5</v>
      </c>
      <c r="N431" s="98">
        <f>IFERROR(TBLData3[[#This Row],[7 Day Rolling Average]]/TBLData3[[#This Row],[28 Day Rolling Average]],"")</f>
        <v>1.0248447204968942</v>
      </c>
      <c r="O431" s="94">
        <f>IFERROR(TBLData3[[#This Row],[Week 0 TL]]/TBLData3[[#This Row],[Week -1 TL]],"")</f>
        <v>1.03125</v>
      </c>
      <c r="P431" s="26">
        <f t="shared" si="27"/>
        <v>130.92055123994214</v>
      </c>
      <c r="Q431" s="27">
        <f t="shared" si="28"/>
        <v>104.8134476877794</v>
      </c>
      <c r="R431" s="99">
        <f>IFERROR(TBLData3[[#This Row],[7 Day EWMA]]/TBLData3[[#This Row],[28 Day EWMA]],"")</f>
        <v>1.2490816219492289</v>
      </c>
      <c r="S431" s="94">
        <f>AVERAGEIFS(TBLData3[Total Load],TBLData3[[Athlete ]],TBLData3[[#This Row],[Athlete ]],TBLData3[Date],"&lt;="&amp;TBLData3[[#This Row],[Date]],TBLData3[Date],"&gt;"&amp;TBLData3[[#This Row],[Date]]-7)</f>
        <v>141.42857142857142</v>
      </c>
      <c r="T431" s="94">
        <f t="array" ref="T431">IFERROR(_xlfn.STDEV.S(IF(TBLData3[[Athlete ]]=TBLData3[[#This Row],[Athlete ]],IF(TBLData3[Date]&lt;=TBLData3[[#This Row],[Date]],IF(TBLData3[Date]&gt;TBLData3[[#This Row],[Date]]-7,TBLData3[Total Load])))),"")</f>
        <v>253.79969604845022</v>
      </c>
      <c r="U431" s="95">
        <f>IFERROR(TBLData3[[#This Row],[7 Day avg Load]]/TBLData3[[#This Row],[7 Day SD]],"")</f>
        <v>0.55724484162334376</v>
      </c>
      <c r="V431" s="95">
        <f>IFERROR(TBLData3[[#This Row],[7 Day Rolling Average]]*TBLData3[[#This Row],[Monotony]],"")</f>
        <v>78.810341886730043</v>
      </c>
    </row>
    <row r="432" spans="1:22" x14ac:dyDescent="0.25">
      <c r="A432" s="58" t="str">
        <f t="shared" si="25"/>
        <v>Week 3</v>
      </c>
      <c r="B432" s="63">
        <v>43029</v>
      </c>
      <c r="C432" s="63" t="str">
        <f t="shared" si="26"/>
        <v>Sat</v>
      </c>
      <c r="D432" s="73" t="s">
        <v>199</v>
      </c>
      <c r="E432" s="61">
        <f>tblTL[[#This Row],[Total]]</f>
        <v>0</v>
      </c>
      <c r="F432" s="71">
        <f>AVERAGEIFS(TBLData3[Total Load],TBLData3[[Athlete ]],TBLData3[[#This Row],[Athlete ]],TBLData3[Date],"&lt;="&amp;TBLData3[[#This Row],[Date]],TBLData3[Date],"&gt;"&amp;TBLData3[[#This Row],[Date]]-7)</f>
        <v>218.57142857142858</v>
      </c>
      <c r="G432" s="72">
        <f>AVERAGEIFS(TBLData3[Total Load],TBLData3[[Athlete ]],TBLData3[[#This Row],[Athlete ]],TBLData3[Date],"&lt;="&amp;TBLData3[[#This Row],[Date]],TBLData3[Date],"&gt;"&amp;TBLData3[[#This Row],[Date]]-28)</f>
        <v>187</v>
      </c>
      <c r="H432" s="30">
        <f>SUMIFS(TBLData3[Total Load],TBLData3[[Athlete ]],TBLData3[[#This Row],[Athlete ]],TBLData3[Date],"&lt;="&amp;TBLData3[[#This Row],[Date]],TBLData3[Date],"&gt;"&amp;TBLData3[[#This Row],[Date]]-7)</f>
        <v>1530</v>
      </c>
      <c r="I432" s="31">
        <f>IFERROR(SUMIFS(TBLData3[Total Load],TBLData3[[Athlete ]],TBLData3[[#This Row],[Athlete ]],TBLData3[Date],"&lt;="&amp;TBLData3[[#This Row],[Date]]-7,TBLData3[Date],"&gt;"&amp;TBLData3[[#This Row],[Date]]-14),"")</f>
        <v>1755</v>
      </c>
      <c r="J432" s="31">
        <f>IFERROR(SUMIFS(TBLData3[Total Load],TBLData3[[Athlete ]],TBLData3[[#This Row],[Athlete ]],TBLData3[Date],"&lt;="&amp;TBLData3[[#This Row],[Date]]-14,TBLData3[Date],"&gt;"&amp;TBLData3[[#This Row],[Date]]-21),"")</f>
        <v>455</v>
      </c>
      <c r="K432" s="31">
        <f>IFERROR(SUMIFS(TBLData3[Total Load],TBLData3[[Athlete ]],TBLData3[[#This Row],[Athlete ]],TBLData3[Date],"&lt;="&amp;TBLData3[[#This Row],[Date]]-21,TBLData3[Date],"&gt;"&amp;TBLData3[[#This Row],[Date]]-28),"")</f>
        <v>0</v>
      </c>
      <c r="L432" s="31">
        <f>IFERROR(SUMIFS(TBLData3[Total Load],TBLData3[[Athlete ]],TBLData3[[#This Row],[Athlete ]],TBLData3[Date],"&lt;="&amp;TBLData3[[#This Row],[Date]]-28,TBLData3[Date],"&gt;"&amp;TBLData3[[#This Row],[Date]]-35),"")</f>
        <v>0</v>
      </c>
      <c r="M432" s="31">
        <f>IFERROR(AVERAGE(TBLData3[[#This Row],[Week -1 TL]:[Week -4 TL]]),"")</f>
        <v>552.5</v>
      </c>
      <c r="N432" s="98">
        <f>IFERROR(TBLData3[[#This Row],[7 Day Rolling Average]]/TBLData3[[#This Row],[28 Day Rolling Average]],"")</f>
        <v>1.168831168831169</v>
      </c>
      <c r="O432" s="94">
        <f>IFERROR(TBLData3[[#This Row],[Week 0 TL]]/TBLData3[[#This Row],[Week -1 TL]],"")</f>
        <v>0.87179487179487181</v>
      </c>
      <c r="P432" s="26">
        <f t="shared" si="27"/>
        <v>175.39365487615214</v>
      </c>
      <c r="Q432" s="27">
        <f t="shared" si="28"/>
        <v>150.32356994397816</v>
      </c>
      <c r="R432" s="99">
        <f>IFERROR(TBLData3[[#This Row],[7 Day EWMA]]/TBLData3[[#This Row],[28 Day EWMA]],"")</f>
        <v>1.1667741455416272</v>
      </c>
      <c r="S432" s="94">
        <f>AVERAGEIFS(TBLData3[Total Load],TBLData3[[Athlete ]],TBLData3[[#This Row],[Athlete ]],TBLData3[Date],"&lt;="&amp;TBLData3[[#This Row],[Date]],TBLData3[Date],"&gt;"&amp;TBLData3[[#This Row],[Date]]-7)</f>
        <v>218.57142857142858</v>
      </c>
      <c r="T432" s="94">
        <f t="array" ref="T432">IFERROR(_xlfn.STDEV.S(IF(TBLData3[[Athlete ]]=TBLData3[[#This Row],[Athlete ]],IF(TBLData3[Date]&lt;=TBLData3[[#This Row],[Date]],IF(TBLData3[Date]&gt;TBLData3[[#This Row],[Date]]-7,TBLData3[Total Load])))),"")</f>
        <v>440.47052763412643</v>
      </c>
      <c r="U432" s="95">
        <f>IFERROR(TBLData3[[#This Row],[7 Day avg Load]]/TBLData3[[#This Row],[7 Day SD]],"")</f>
        <v>0.49622259574421135</v>
      </c>
      <c r="V432" s="95">
        <f>IFERROR(TBLData3[[#This Row],[7 Day Rolling Average]]*TBLData3[[#This Row],[Monotony]],"")</f>
        <v>108.46008164123477</v>
      </c>
    </row>
    <row r="433" spans="1:22" x14ac:dyDescent="0.25">
      <c r="A433" s="58" t="str">
        <f t="shared" si="25"/>
        <v>Week 3</v>
      </c>
      <c r="B433" s="63">
        <v>43029</v>
      </c>
      <c r="C433" s="63" t="str">
        <f t="shared" si="26"/>
        <v>Sat</v>
      </c>
      <c r="D433" s="68" t="s">
        <v>200</v>
      </c>
      <c r="E433" s="61">
        <f>tblTL[[#This Row],[Total]]</f>
        <v>0</v>
      </c>
      <c r="F433" s="71">
        <f>AVERAGEIFS(TBLData3[Total Load],TBLData3[[Athlete ]],TBLData3[[#This Row],[Athlete ]],TBLData3[Date],"&lt;="&amp;TBLData3[[#This Row],[Date]],TBLData3[Date],"&gt;"&amp;TBLData3[[#This Row],[Date]]-7)</f>
        <v>132.85714285714286</v>
      </c>
      <c r="G433" s="72">
        <f>AVERAGEIFS(TBLData3[Total Load],TBLData3[[Athlete ]],TBLData3[[#This Row],[Athlete ]],TBLData3[Date],"&lt;="&amp;TBLData3[[#This Row],[Date]],TBLData3[Date],"&gt;"&amp;TBLData3[[#This Row],[Date]]-28)</f>
        <v>95.25</v>
      </c>
      <c r="H433" s="30">
        <f>SUMIFS(TBLData3[Total Load],TBLData3[[Athlete ]],TBLData3[[#This Row],[Athlete ]],TBLData3[Date],"&lt;="&amp;TBLData3[[#This Row],[Date]],TBLData3[Date],"&gt;"&amp;TBLData3[[#This Row],[Date]]-7)</f>
        <v>930</v>
      </c>
      <c r="I433" s="31">
        <f>IFERROR(SUMIFS(TBLData3[Total Load],TBLData3[[Athlete ]],TBLData3[[#This Row],[Athlete ]],TBLData3[Date],"&lt;="&amp;TBLData3[[#This Row],[Date]]-7,TBLData3[Date],"&gt;"&amp;TBLData3[[#This Row],[Date]]-14),"")</f>
        <v>975</v>
      </c>
      <c r="J433" s="31">
        <f>IFERROR(SUMIFS(TBLData3[Total Load],TBLData3[[Athlete ]],TBLData3[[#This Row],[Athlete ]],TBLData3[Date],"&lt;="&amp;TBLData3[[#This Row],[Date]]-14,TBLData3[Date],"&gt;"&amp;TBLData3[[#This Row],[Date]]-21),"")</f>
        <v>0</v>
      </c>
      <c r="K433" s="31">
        <f>IFERROR(SUMIFS(TBLData3[Total Load],TBLData3[[Athlete ]],TBLData3[[#This Row],[Athlete ]],TBLData3[Date],"&lt;="&amp;TBLData3[[#This Row],[Date]]-21,TBLData3[Date],"&gt;"&amp;TBLData3[[#This Row],[Date]]-28),"")</f>
        <v>0</v>
      </c>
      <c r="L433" s="31">
        <f>IFERROR(SUMIFS(TBLData3[Total Load],TBLData3[[Athlete ]],TBLData3[[#This Row],[Athlete ]],TBLData3[Date],"&lt;="&amp;TBLData3[[#This Row],[Date]]-28,TBLData3[Date],"&gt;"&amp;TBLData3[[#This Row],[Date]]-35),"")</f>
        <v>0</v>
      </c>
      <c r="M433" s="31">
        <f>IFERROR(AVERAGE(TBLData3[[#This Row],[Week -1 TL]:[Week -4 TL]]),"")</f>
        <v>243.75</v>
      </c>
      <c r="N433" s="98">
        <f>IFERROR(TBLData3[[#This Row],[7 Day Rolling Average]]/TBLData3[[#This Row],[28 Day Rolling Average]],"")</f>
        <v>1.3948256467941507</v>
      </c>
      <c r="O433" s="94">
        <f>IFERROR(TBLData3[[#This Row],[Week 0 TL]]/TBLData3[[#This Row],[Week -1 TL]],"")</f>
        <v>0.9538461538461539</v>
      </c>
      <c r="P433" s="26">
        <f t="shared" si="27"/>
        <v>123.41511011123657</v>
      </c>
      <c r="Q433" s="27">
        <f t="shared" si="28"/>
        <v>86.468965969523339</v>
      </c>
      <c r="R433" s="99">
        <f>IFERROR(TBLData3[[#This Row],[7 Day EWMA]]/TBLData3[[#This Row],[28 Day EWMA]],"")</f>
        <v>1.4272763496990954</v>
      </c>
      <c r="S433" s="94">
        <f>AVERAGEIFS(TBLData3[Total Load],TBLData3[[Athlete ]],TBLData3[[#This Row],[Athlete ]],TBLData3[Date],"&lt;="&amp;TBLData3[[#This Row],[Date]],TBLData3[Date],"&gt;"&amp;TBLData3[[#This Row],[Date]]-7)</f>
        <v>132.85714285714286</v>
      </c>
      <c r="T433" s="94">
        <f t="array" ref="T433">IFERROR(_xlfn.STDEV.S(IF(TBLData3[[Athlete ]]=TBLData3[[#This Row],[Athlete ]],IF(TBLData3[Date]&lt;=TBLData3[[#This Row],[Date]],IF(TBLData3[Date]&gt;TBLData3[[#This Row],[Date]]-7,TBLData3[Total Load])))),"")</f>
        <v>246.08360948495303</v>
      </c>
      <c r="U433" s="95">
        <f>IFERROR(TBLData3[[#This Row],[7 Day avg Load]]/TBLData3[[#This Row],[7 Day SD]],"")</f>
        <v>0.53988619207597621</v>
      </c>
      <c r="V433" s="95">
        <f>IFERROR(TBLData3[[#This Row],[7 Day Rolling Average]]*TBLData3[[#This Row],[Monotony]],"")</f>
        <v>71.727736947236835</v>
      </c>
    </row>
    <row r="434" spans="1:22" x14ac:dyDescent="0.25">
      <c r="A434" s="58" t="str">
        <f t="shared" si="25"/>
        <v>Week 3</v>
      </c>
      <c r="B434" s="63">
        <v>43029</v>
      </c>
      <c r="C434" s="63" t="str">
        <f t="shared" si="26"/>
        <v>Sat</v>
      </c>
      <c r="D434" s="73" t="s">
        <v>201</v>
      </c>
      <c r="E434" s="61">
        <f>tblTL[[#This Row],[Total]]</f>
        <v>0</v>
      </c>
      <c r="F434" s="71">
        <f>AVERAGEIFS(TBLData3[Total Load],TBLData3[[Athlete ]],TBLData3[[#This Row],[Athlete ]],TBLData3[Date],"&lt;="&amp;TBLData3[[#This Row],[Date]],TBLData3[Date],"&gt;"&amp;TBLData3[[#This Row],[Date]]-7)</f>
        <v>102.85714285714286</v>
      </c>
      <c r="G434" s="72">
        <f>AVERAGEIFS(TBLData3[Total Load],TBLData3[[Athlete ]],TBLData3[[#This Row],[Athlete ]],TBLData3[Date],"&lt;="&amp;TBLData3[[#This Row],[Date]],TBLData3[Date],"&gt;"&amp;TBLData3[[#This Row],[Date]]-28)</f>
        <v>230.75</v>
      </c>
      <c r="H434" s="30">
        <f>SUMIFS(TBLData3[Total Load],TBLData3[[Athlete ]],TBLData3[[#This Row],[Athlete ]],TBLData3[Date],"&lt;="&amp;TBLData3[[#This Row],[Date]],TBLData3[Date],"&gt;"&amp;TBLData3[[#This Row],[Date]]-7)</f>
        <v>720</v>
      </c>
      <c r="I434" s="31">
        <f>IFERROR(SUMIFS(TBLData3[Total Load],TBLData3[[Athlete ]],TBLData3[[#This Row],[Athlete ]],TBLData3[Date],"&lt;="&amp;TBLData3[[#This Row],[Date]]-7,TBLData3[Date],"&gt;"&amp;TBLData3[[#This Row],[Date]]-14),"")</f>
        <v>2320</v>
      </c>
      <c r="J434" s="31">
        <f>IFERROR(SUMIFS(TBLData3[Total Load],TBLData3[[Athlete ]],TBLData3[[#This Row],[Athlete ]],TBLData3[Date],"&lt;="&amp;TBLData3[[#This Row],[Date]]-14,TBLData3[Date],"&gt;"&amp;TBLData3[[#This Row],[Date]]-21),"")</f>
        <v>1575</v>
      </c>
      <c r="K434" s="31">
        <f>IFERROR(SUMIFS(TBLData3[Total Load],TBLData3[[Athlete ]],TBLData3[[#This Row],[Athlete ]],TBLData3[Date],"&lt;="&amp;TBLData3[[#This Row],[Date]]-21,TBLData3[Date],"&gt;"&amp;TBLData3[[#This Row],[Date]]-28),"")</f>
        <v>0</v>
      </c>
      <c r="L434" s="31">
        <f>IFERROR(SUMIFS(TBLData3[Total Load],TBLData3[[Athlete ]],TBLData3[[#This Row],[Athlete ]],TBLData3[Date],"&lt;="&amp;TBLData3[[#This Row],[Date]]-28,TBLData3[Date],"&gt;"&amp;TBLData3[[#This Row],[Date]]-35),"")</f>
        <v>0</v>
      </c>
      <c r="M434" s="31">
        <f>IFERROR(AVERAGE(TBLData3[[#This Row],[Week -1 TL]:[Week -4 TL]]),"")</f>
        <v>973.75</v>
      </c>
      <c r="N434" s="98">
        <f>IFERROR(TBLData3[[#This Row],[7 Day Rolling Average]]/TBLData3[[#This Row],[28 Day Rolling Average]],"")</f>
        <v>0.44575143166692466</v>
      </c>
      <c r="O434" s="94">
        <f>IFERROR(TBLData3[[#This Row],[Week 0 TL]]/TBLData3[[#This Row],[Week -1 TL]],"")</f>
        <v>0.31034482758620691</v>
      </c>
      <c r="P434" s="26">
        <f t="shared" si="27"/>
        <v>115.19112610700176</v>
      </c>
      <c r="Q434" s="27">
        <f t="shared" si="28"/>
        <v>153.07124846833878</v>
      </c>
      <c r="R434" s="99">
        <f>IFERROR(TBLData3[[#This Row],[7 Day EWMA]]/TBLData3[[#This Row],[28 Day EWMA]],"")</f>
        <v>0.75253274053505792</v>
      </c>
      <c r="S434" s="94">
        <f>AVERAGEIFS(TBLData3[Total Load],TBLData3[[Athlete ]],TBLData3[[#This Row],[Athlete ]],TBLData3[Date],"&lt;="&amp;TBLData3[[#This Row],[Date]],TBLData3[Date],"&gt;"&amp;TBLData3[[#This Row],[Date]]-7)</f>
        <v>102.85714285714286</v>
      </c>
      <c r="T434" s="94">
        <f t="array" ref="T434">IFERROR(_xlfn.STDEV.S(IF(TBLData3[[Athlete ]]=TBLData3[[#This Row],[Athlete ]],IF(TBLData3[Date]&lt;=TBLData3[[#This Row],[Date]],IF(TBLData3[Date]&gt;TBLData3[[#This Row],[Date]]-7,TBLData3[Total Load])))),"")</f>
        <v>272.1344205666436</v>
      </c>
      <c r="U434" s="95">
        <f>IFERROR(TBLData3[[#This Row],[7 Day avg Load]]/TBLData3[[#This Row],[7 Day SD]],"")</f>
        <v>0.37796447300922725</v>
      </c>
      <c r="V434" s="95">
        <f>IFERROR(TBLData3[[#This Row],[7 Day Rolling Average]]*TBLData3[[#This Row],[Monotony]],"")</f>
        <v>38.876345795234805</v>
      </c>
    </row>
    <row r="435" spans="1:22" x14ac:dyDescent="0.25">
      <c r="A435" s="58" t="str">
        <f t="shared" si="25"/>
        <v>Week 3</v>
      </c>
      <c r="B435" s="63">
        <v>43029</v>
      </c>
      <c r="C435" s="63" t="str">
        <f t="shared" si="26"/>
        <v>Sat</v>
      </c>
      <c r="D435" s="73" t="s">
        <v>202</v>
      </c>
      <c r="E435" s="61">
        <f>tblTL[[#This Row],[Total]]</f>
        <v>0</v>
      </c>
      <c r="F435" s="71">
        <f>AVERAGEIFS(TBLData3[Total Load],TBLData3[[Athlete ]],TBLData3[[#This Row],[Athlete ]],TBLData3[Date],"&lt;="&amp;TBLData3[[#This Row],[Date]],TBLData3[Date],"&gt;"&amp;TBLData3[[#This Row],[Date]]-7)</f>
        <v>231.42857142857142</v>
      </c>
      <c r="G435" s="72">
        <f>AVERAGEIFS(TBLData3[Total Load],TBLData3[[Athlete ]],TBLData3[[#This Row],[Athlete ]],TBLData3[Date],"&lt;="&amp;TBLData3[[#This Row],[Date]],TBLData3[Date],"&gt;"&amp;TBLData3[[#This Row],[Date]]-28)</f>
        <v>93</v>
      </c>
      <c r="H435" s="30">
        <f>SUMIFS(TBLData3[Total Load],TBLData3[[Athlete ]],TBLData3[[#This Row],[Athlete ]],TBLData3[Date],"&lt;="&amp;TBLData3[[#This Row],[Date]],TBLData3[Date],"&gt;"&amp;TBLData3[[#This Row],[Date]]-7)</f>
        <v>1620</v>
      </c>
      <c r="I435" s="31">
        <f>IFERROR(SUMIFS(TBLData3[Total Load],TBLData3[[Athlete ]],TBLData3[[#This Row],[Athlete ]],TBLData3[Date],"&lt;="&amp;TBLData3[[#This Row],[Date]]-7,TBLData3[Date],"&gt;"&amp;TBLData3[[#This Row],[Date]]-14),"")</f>
        <v>240</v>
      </c>
      <c r="J435" s="31">
        <f>IFERROR(SUMIFS(TBLData3[Total Load],TBLData3[[Athlete ]],TBLData3[[#This Row],[Athlete ]],TBLData3[Date],"&lt;="&amp;TBLData3[[#This Row],[Date]]-14,TBLData3[Date],"&gt;"&amp;TBLData3[[#This Row],[Date]]-21),"")</f>
        <v>0</v>
      </c>
      <c r="K435" s="31">
        <f>IFERROR(SUMIFS(TBLData3[Total Load],TBLData3[[Athlete ]],TBLData3[[#This Row],[Athlete ]],TBLData3[Date],"&lt;="&amp;TBLData3[[#This Row],[Date]]-21,TBLData3[Date],"&gt;"&amp;TBLData3[[#This Row],[Date]]-28),"")</f>
        <v>0</v>
      </c>
      <c r="L435" s="31">
        <f>IFERROR(SUMIFS(TBLData3[Total Load],TBLData3[[Athlete ]],TBLData3[[#This Row],[Athlete ]],TBLData3[Date],"&lt;="&amp;TBLData3[[#This Row],[Date]]-28,TBLData3[Date],"&gt;"&amp;TBLData3[[#This Row],[Date]]-35),"")</f>
        <v>0</v>
      </c>
      <c r="M435" s="31">
        <f>IFERROR(AVERAGE(TBLData3[[#This Row],[Week -1 TL]:[Week -4 TL]]),"")</f>
        <v>60</v>
      </c>
      <c r="N435" s="98">
        <f>IFERROR(TBLData3[[#This Row],[7 Day Rolling Average]]/TBLData3[[#This Row],[28 Day Rolling Average]],"")</f>
        <v>2.4884792626728109</v>
      </c>
      <c r="O435" s="94">
        <f>IFERROR(TBLData3[[#This Row],[Week 0 TL]]/TBLData3[[#This Row],[Week -1 TL]],"")</f>
        <v>6.75</v>
      </c>
      <c r="P435" s="26">
        <f t="shared" si="27"/>
        <v>177.47383117675781</v>
      </c>
      <c r="Q435" s="27">
        <f t="shared" si="28"/>
        <v>98.755741214549062</v>
      </c>
      <c r="R435" s="99">
        <f>IFERROR(TBLData3[[#This Row],[7 Day EWMA]]/TBLData3[[#This Row],[28 Day EWMA]],"")</f>
        <v>1.7970988723702852</v>
      </c>
      <c r="S435" s="94">
        <f>AVERAGEIFS(TBLData3[Total Load],TBLData3[[Athlete ]],TBLData3[[#This Row],[Athlete ]],TBLData3[Date],"&lt;="&amp;TBLData3[[#This Row],[Date]],TBLData3[Date],"&gt;"&amp;TBLData3[[#This Row],[Date]]-7)</f>
        <v>231.42857142857142</v>
      </c>
      <c r="T435" s="94">
        <f t="array" ref="T435">IFERROR(_xlfn.STDEV.S(IF(TBLData3[[Athlete ]]=TBLData3[[#This Row],[Athlete ]],IF(TBLData3[Date]&lt;=TBLData3[[#This Row],[Date]],IF(TBLData3[Date]&gt;TBLData3[[#This Row],[Date]]-7,TBLData3[Total Load])))),"")</f>
        <v>302.84366546831671</v>
      </c>
      <c r="U435" s="95">
        <f>IFERROR(TBLData3[[#This Row],[7 Day avg Load]]/TBLData3[[#This Row],[7 Day SD]],"")</f>
        <v>0.76418495024715416</v>
      </c>
      <c r="V435" s="95">
        <f>IFERROR(TBLData3[[#This Row],[7 Day Rolling Average]]*TBLData3[[#This Row],[Monotony]],"")</f>
        <v>176.85423134291281</v>
      </c>
    </row>
    <row r="436" spans="1:22" x14ac:dyDescent="0.25">
      <c r="A436" s="58" t="str">
        <f t="shared" si="25"/>
        <v>Week 3</v>
      </c>
      <c r="B436" s="63">
        <v>43029</v>
      </c>
      <c r="C436" s="63" t="str">
        <f t="shared" si="26"/>
        <v>Sat</v>
      </c>
      <c r="D436" s="68" t="s">
        <v>203</v>
      </c>
      <c r="E436" s="61">
        <f>tblTL[[#This Row],[Total]]</f>
        <v>0</v>
      </c>
      <c r="F436" s="71">
        <f>AVERAGEIFS(TBLData3[Total Load],TBLData3[[Athlete ]],TBLData3[[#This Row],[Athlete ]],TBLData3[Date],"&lt;="&amp;TBLData3[[#This Row],[Date]],TBLData3[Date],"&gt;"&amp;TBLData3[[#This Row],[Date]]-7)</f>
        <v>0</v>
      </c>
      <c r="G436" s="72">
        <f>AVERAGEIFS(TBLData3[Total Load],TBLData3[[Athlete ]],TBLData3[[#This Row],[Athlete ]],TBLData3[Date],"&lt;="&amp;TBLData3[[#This Row],[Date]],TBLData3[Date],"&gt;"&amp;TBLData3[[#This Row],[Date]]-28)</f>
        <v>147.75</v>
      </c>
      <c r="H436" s="30">
        <f>SUMIFS(TBLData3[Total Load],TBLData3[[Athlete ]],TBLData3[[#This Row],[Athlete ]],TBLData3[Date],"&lt;="&amp;TBLData3[[#This Row],[Date]],TBLData3[Date],"&gt;"&amp;TBLData3[[#This Row],[Date]]-7)</f>
        <v>0</v>
      </c>
      <c r="I436" s="31">
        <f>IFERROR(SUMIFS(TBLData3[Total Load],TBLData3[[Athlete ]],TBLData3[[#This Row],[Athlete ]],TBLData3[Date],"&lt;="&amp;TBLData3[[#This Row],[Date]]-7,TBLData3[Date],"&gt;"&amp;TBLData3[[#This Row],[Date]]-14),"")</f>
        <v>1475</v>
      </c>
      <c r="J436" s="31">
        <f>IFERROR(SUMIFS(TBLData3[Total Load],TBLData3[[Athlete ]],TBLData3[[#This Row],[Athlete ]],TBLData3[Date],"&lt;="&amp;TBLData3[[#This Row],[Date]]-14,TBLData3[Date],"&gt;"&amp;TBLData3[[#This Row],[Date]]-21),"")</f>
        <v>1480</v>
      </c>
      <c r="K436" s="31">
        <f>IFERROR(SUMIFS(TBLData3[Total Load],TBLData3[[Athlete ]],TBLData3[[#This Row],[Athlete ]],TBLData3[Date],"&lt;="&amp;TBLData3[[#This Row],[Date]]-21,TBLData3[Date],"&gt;"&amp;TBLData3[[#This Row],[Date]]-28),"")</f>
        <v>0</v>
      </c>
      <c r="L436" s="31">
        <f>IFERROR(SUMIFS(TBLData3[Total Load],TBLData3[[Athlete ]],TBLData3[[#This Row],[Athlete ]],TBLData3[Date],"&lt;="&amp;TBLData3[[#This Row],[Date]]-28,TBLData3[Date],"&gt;"&amp;TBLData3[[#This Row],[Date]]-35),"")</f>
        <v>0</v>
      </c>
      <c r="M436" s="31">
        <f>IFERROR(AVERAGE(TBLData3[[#This Row],[Week -1 TL]:[Week -4 TL]]),"")</f>
        <v>738.75</v>
      </c>
      <c r="N436" s="98">
        <f>IFERROR(TBLData3[[#This Row],[7 Day Rolling Average]]/TBLData3[[#This Row],[28 Day Rolling Average]],"")</f>
        <v>0</v>
      </c>
      <c r="O436" s="94">
        <f>IFERROR(TBLData3[[#This Row],[Week 0 TL]]/TBLData3[[#This Row],[Week -1 TL]],"")</f>
        <v>0</v>
      </c>
      <c r="P436" s="26">
        <f t="shared" si="27"/>
        <v>26.596423767769011</v>
      </c>
      <c r="Q436" s="27">
        <f t="shared" si="28"/>
        <v>81.99671239316821</v>
      </c>
      <c r="R436" s="99">
        <f>IFERROR(TBLData3[[#This Row],[7 Day EWMA]]/TBLData3[[#This Row],[28 Day EWMA]],"")</f>
        <v>0.32435963578931204</v>
      </c>
      <c r="S436" s="94">
        <f>AVERAGEIFS(TBLData3[Total Load],TBLData3[[Athlete ]],TBLData3[[#This Row],[Athlete ]],TBLData3[Date],"&lt;="&amp;TBLData3[[#This Row],[Date]],TBLData3[Date],"&gt;"&amp;TBLData3[[#This Row],[Date]]-7)</f>
        <v>0</v>
      </c>
      <c r="T436" s="94">
        <f t="array" ref="T436">IFERROR(_xlfn.STDEV.S(IF(TBLData3[[Athlete ]]=TBLData3[[#This Row],[Athlete ]],IF(TBLData3[Date]&lt;=TBLData3[[#This Row],[Date]],IF(TBLData3[Date]&gt;TBLData3[[#This Row],[Date]]-7,TBLData3[Total Load])))),"")</f>
        <v>0</v>
      </c>
      <c r="U436" s="95" t="str">
        <f>IFERROR(TBLData3[[#This Row],[7 Day avg Load]]/TBLData3[[#This Row],[7 Day SD]],"")</f>
        <v/>
      </c>
      <c r="V436" s="95" t="str">
        <f>IFERROR(TBLData3[[#This Row],[7 Day Rolling Average]]*TBLData3[[#This Row],[Monotony]],"")</f>
        <v/>
      </c>
    </row>
    <row r="437" spans="1:22" x14ac:dyDescent="0.25">
      <c r="A437" s="58" t="str">
        <f t="shared" si="25"/>
        <v>Week 3</v>
      </c>
      <c r="B437" s="63">
        <v>43029</v>
      </c>
      <c r="C437" s="63" t="str">
        <f t="shared" si="26"/>
        <v>Sat</v>
      </c>
      <c r="D437" s="68" t="s">
        <v>204</v>
      </c>
      <c r="E437" s="61">
        <f>tblTL[[#This Row],[Total]]</f>
        <v>0</v>
      </c>
      <c r="F437" s="71">
        <f>AVERAGEIFS(TBLData3[Total Load],TBLData3[[Athlete ]],TBLData3[[#This Row],[Athlete ]],TBLData3[Date],"&lt;="&amp;TBLData3[[#This Row],[Date]],TBLData3[Date],"&gt;"&amp;TBLData3[[#This Row],[Date]]-7)</f>
        <v>102.85714285714286</v>
      </c>
      <c r="G437" s="72">
        <f>AVERAGEIFS(TBLData3[Total Load],TBLData3[[Athlete ]],TBLData3[[#This Row],[Athlete ]],TBLData3[Date],"&lt;="&amp;TBLData3[[#This Row],[Date]],TBLData3[Date],"&gt;"&amp;TBLData3[[#This Row],[Date]]-28)</f>
        <v>100.75</v>
      </c>
      <c r="H437" s="30">
        <f>SUMIFS(TBLData3[Total Load],TBLData3[[Athlete ]],TBLData3[[#This Row],[Athlete ]],TBLData3[Date],"&lt;="&amp;TBLData3[[#This Row],[Date]],TBLData3[Date],"&gt;"&amp;TBLData3[[#This Row],[Date]]-7)</f>
        <v>720</v>
      </c>
      <c r="I437" s="31">
        <f>IFERROR(SUMIFS(TBLData3[Total Load],TBLData3[[Athlete ]],TBLData3[[#This Row],[Athlete ]],TBLData3[Date],"&lt;="&amp;TBLData3[[#This Row],[Date]]-7,TBLData3[Date],"&gt;"&amp;TBLData3[[#This Row],[Date]]-14),"")</f>
        <v>420</v>
      </c>
      <c r="J437" s="31">
        <f>IFERROR(SUMIFS(TBLData3[Total Load],TBLData3[[Athlete ]],TBLData3[[#This Row],[Athlete ]],TBLData3[Date],"&lt;="&amp;TBLData3[[#This Row],[Date]]-14,TBLData3[Date],"&gt;"&amp;TBLData3[[#This Row],[Date]]-21),"")</f>
        <v>875</v>
      </c>
      <c r="K437" s="31">
        <f>IFERROR(SUMIFS(TBLData3[Total Load],TBLData3[[Athlete ]],TBLData3[[#This Row],[Athlete ]],TBLData3[Date],"&lt;="&amp;TBLData3[[#This Row],[Date]]-21,TBLData3[Date],"&gt;"&amp;TBLData3[[#This Row],[Date]]-28),"")</f>
        <v>0</v>
      </c>
      <c r="L437" s="31">
        <f>IFERROR(SUMIFS(TBLData3[Total Load],TBLData3[[Athlete ]],TBLData3[[#This Row],[Athlete ]],TBLData3[Date],"&lt;="&amp;TBLData3[[#This Row],[Date]]-28,TBLData3[Date],"&gt;"&amp;TBLData3[[#This Row],[Date]]-35),"")</f>
        <v>0</v>
      </c>
      <c r="M437" s="31">
        <f>IFERROR(AVERAGE(TBLData3[[#This Row],[Week -1 TL]:[Week -4 TL]]),"")</f>
        <v>323.75</v>
      </c>
      <c r="N437" s="98">
        <f>IFERROR(TBLData3[[#This Row],[7 Day Rolling Average]]/TBLData3[[#This Row],[28 Day Rolling Average]],"")</f>
        <v>1.0209145693016661</v>
      </c>
      <c r="O437" s="94">
        <f>IFERROR(TBLData3[[#This Row],[Week 0 TL]]/TBLData3[[#This Row],[Week -1 TL]],"")</f>
        <v>1.7142857142857142</v>
      </c>
      <c r="P437" s="26">
        <f t="shared" si="27"/>
        <v>82.065851363349793</v>
      </c>
      <c r="Q437" s="27">
        <f t="shared" si="28"/>
        <v>71.174777392098932</v>
      </c>
      <c r="R437" s="99">
        <f>IFERROR(TBLData3[[#This Row],[7 Day EWMA]]/TBLData3[[#This Row],[28 Day EWMA]],"")</f>
        <v>1.1530187289698481</v>
      </c>
      <c r="S437" s="94">
        <f>AVERAGEIFS(TBLData3[Total Load],TBLData3[[Athlete ]],TBLData3[[#This Row],[Athlete ]],TBLData3[Date],"&lt;="&amp;TBLData3[[#This Row],[Date]],TBLData3[Date],"&gt;"&amp;TBLData3[[#This Row],[Date]]-7)</f>
        <v>102.85714285714286</v>
      </c>
      <c r="T437" s="94">
        <f t="array" ref="T437">IFERROR(_xlfn.STDEV.S(IF(TBLData3[[Athlete ]]=TBLData3[[#This Row],[Athlete ]],IF(TBLData3[Date]&lt;=TBLData3[[#This Row],[Date]],IF(TBLData3[Date]&gt;TBLData3[[#This Row],[Date]]-7,TBLData3[Total Load])))),"")</f>
        <v>272.1344205666436</v>
      </c>
      <c r="U437" s="95">
        <f>IFERROR(TBLData3[[#This Row],[7 Day avg Load]]/TBLData3[[#This Row],[7 Day SD]],"")</f>
        <v>0.37796447300922725</v>
      </c>
      <c r="V437" s="95">
        <f>IFERROR(TBLData3[[#This Row],[7 Day Rolling Average]]*TBLData3[[#This Row],[Monotony]],"")</f>
        <v>38.876345795234805</v>
      </c>
    </row>
    <row r="438" spans="1:22" x14ac:dyDescent="0.25">
      <c r="A438" s="58" t="str">
        <f t="shared" si="25"/>
        <v>Week 3</v>
      </c>
      <c r="B438" s="63">
        <v>43029</v>
      </c>
      <c r="C438" s="63" t="str">
        <f t="shared" si="26"/>
        <v>Sat</v>
      </c>
      <c r="D438" s="74" t="s">
        <v>205</v>
      </c>
      <c r="E438" s="61">
        <f>tblTL[[#This Row],[Total]]</f>
        <v>0</v>
      </c>
      <c r="F438" s="71">
        <f>AVERAGEIFS(TBLData3[Total Load],TBLData3[[Athlete ]],TBLData3[[#This Row],[Athlete ]],TBLData3[Date],"&lt;="&amp;TBLData3[[#This Row],[Date]],TBLData3[Date],"&gt;"&amp;TBLData3[[#This Row],[Date]]-7)</f>
        <v>102.85714285714286</v>
      </c>
      <c r="G438" s="72">
        <f>AVERAGEIFS(TBLData3[Total Load],TBLData3[[Athlete ]],TBLData3[[#This Row],[Athlete ]],TBLData3[Date],"&lt;="&amp;TBLData3[[#This Row],[Date]],TBLData3[Date],"&gt;"&amp;TBLData3[[#This Row],[Date]]-28)</f>
        <v>54</v>
      </c>
      <c r="H438" s="30">
        <f>SUMIFS(TBLData3[Total Load],TBLData3[[Athlete ]],TBLData3[[#This Row],[Athlete ]],TBLData3[Date],"&lt;="&amp;TBLData3[[#This Row],[Date]],TBLData3[Date],"&gt;"&amp;TBLData3[[#This Row],[Date]]-7)</f>
        <v>720</v>
      </c>
      <c r="I438" s="31">
        <f>IFERROR(SUMIFS(TBLData3[Total Load],TBLData3[[Athlete ]],TBLData3[[#This Row],[Athlete ]],TBLData3[Date],"&lt;="&amp;TBLData3[[#This Row],[Date]]-7,TBLData3[Date],"&gt;"&amp;TBLData3[[#This Row],[Date]]-14),"")</f>
        <v>360</v>
      </c>
      <c r="J438" s="31">
        <f>IFERROR(SUMIFS(TBLData3[Total Load],TBLData3[[Athlete ]],TBLData3[[#This Row],[Athlete ]],TBLData3[Date],"&lt;="&amp;TBLData3[[#This Row],[Date]]-14,TBLData3[Date],"&gt;"&amp;TBLData3[[#This Row],[Date]]-21),"")</f>
        <v>0</v>
      </c>
      <c r="K438" s="31">
        <f>IFERROR(SUMIFS(TBLData3[Total Load],TBLData3[[Athlete ]],TBLData3[[#This Row],[Athlete ]],TBLData3[Date],"&lt;="&amp;TBLData3[[#This Row],[Date]]-21,TBLData3[Date],"&gt;"&amp;TBLData3[[#This Row],[Date]]-28),"")</f>
        <v>0</v>
      </c>
      <c r="L438" s="31">
        <f>IFERROR(SUMIFS(TBLData3[Total Load],TBLData3[[Athlete ]],TBLData3[[#This Row],[Athlete ]],TBLData3[Date],"&lt;="&amp;TBLData3[[#This Row],[Date]]-28,TBLData3[Date],"&gt;"&amp;TBLData3[[#This Row],[Date]]-35),"")</f>
        <v>0</v>
      </c>
      <c r="M438" s="31">
        <f>IFERROR(AVERAGE(TBLData3[[#This Row],[Week -1 TL]:[Week -4 TL]]),"")</f>
        <v>90</v>
      </c>
      <c r="N438" s="98">
        <f>IFERROR(TBLData3[[#This Row],[7 Day Rolling Average]]/TBLData3[[#This Row],[28 Day Rolling Average]],"")</f>
        <v>1.9047619047619049</v>
      </c>
      <c r="O438" s="94">
        <f>IFERROR(TBLData3[[#This Row],[Week 0 TL]]/TBLData3[[#This Row],[Week -1 TL]],"")</f>
        <v>2</v>
      </c>
      <c r="P438" s="26">
        <f t="shared" si="27"/>
        <v>79.738662242889404</v>
      </c>
      <c r="Q438" s="27">
        <f t="shared" si="28"/>
        <v>51.38639955597904</v>
      </c>
      <c r="R438" s="99">
        <f>IFERROR(TBLData3[[#This Row],[7 Day EWMA]]/TBLData3[[#This Row],[28 Day EWMA]],"")</f>
        <v>1.5517464335290534</v>
      </c>
      <c r="S438" s="94">
        <f>AVERAGEIFS(TBLData3[Total Load],TBLData3[[Athlete ]],TBLData3[[#This Row],[Athlete ]],TBLData3[Date],"&lt;="&amp;TBLData3[[#This Row],[Date]],TBLData3[Date],"&gt;"&amp;TBLData3[[#This Row],[Date]]-7)</f>
        <v>102.85714285714286</v>
      </c>
      <c r="T438" s="94">
        <f t="array" ref="T438">IFERROR(_xlfn.STDEV.S(IF(TBLData3[[Athlete ]]=TBLData3[[#This Row],[Athlete ]],IF(TBLData3[Date]&lt;=TBLData3[[#This Row],[Date]],IF(TBLData3[Date]&gt;TBLData3[[#This Row],[Date]]-7,TBLData3[Total Load])))),"")</f>
        <v>272.1344205666436</v>
      </c>
      <c r="U438" s="95">
        <f>IFERROR(TBLData3[[#This Row],[7 Day avg Load]]/TBLData3[[#This Row],[7 Day SD]],"")</f>
        <v>0.37796447300922725</v>
      </c>
      <c r="V438" s="95">
        <f>IFERROR(TBLData3[[#This Row],[7 Day Rolling Average]]*TBLData3[[#This Row],[Monotony]],"")</f>
        <v>38.876345795234805</v>
      </c>
    </row>
    <row r="439" spans="1:22" x14ac:dyDescent="0.25">
      <c r="A439" s="58" t="str">
        <f t="shared" si="25"/>
        <v>Week 3</v>
      </c>
      <c r="B439" s="63">
        <v>43029</v>
      </c>
      <c r="C439" s="63" t="str">
        <f t="shared" si="26"/>
        <v>Sat</v>
      </c>
      <c r="D439" s="74" t="s">
        <v>206</v>
      </c>
      <c r="E439" s="61">
        <f>tblTL[[#This Row],[Total]]</f>
        <v>0</v>
      </c>
      <c r="F439" s="71">
        <f>AVERAGEIFS(TBLData3[Total Load],TBLData3[[Athlete ]],TBLData3[[#This Row],[Athlete ]],TBLData3[Date],"&lt;="&amp;TBLData3[[#This Row],[Date]],TBLData3[Date],"&gt;"&amp;TBLData3[[#This Row],[Date]]-7)</f>
        <v>257.14285714285717</v>
      </c>
      <c r="G439" s="72">
        <f>AVERAGEIFS(TBLData3[Total Load],TBLData3[[Athlete ]],TBLData3[[#This Row],[Athlete ]],TBLData3[Date],"&lt;="&amp;TBLData3[[#This Row],[Date]],TBLData3[Date],"&gt;"&amp;TBLData3[[#This Row],[Date]]-28)</f>
        <v>219</v>
      </c>
      <c r="H439" s="30">
        <f>SUMIFS(TBLData3[Total Load],TBLData3[[Athlete ]],TBLData3[[#This Row],[Athlete ]],TBLData3[Date],"&lt;="&amp;TBLData3[[#This Row],[Date]],TBLData3[Date],"&gt;"&amp;TBLData3[[#This Row],[Date]]-7)</f>
        <v>1800</v>
      </c>
      <c r="I439" s="31">
        <f>IFERROR(SUMIFS(TBLData3[Total Load],TBLData3[[Athlete ]],TBLData3[[#This Row],[Athlete ]],TBLData3[Date],"&lt;="&amp;TBLData3[[#This Row],[Date]]-7,TBLData3[Date],"&gt;"&amp;TBLData3[[#This Row],[Date]]-14),"")</f>
        <v>1680</v>
      </c>
      <c r="J439" s="31">
        <f>IFERROR(SUMIFS(TBLData3[Total Load],TBLData3[[Athlete ]],TBLData3[[#This Row],[Athlete ]],TBLData3[Date],"&lt;="&amp;TBLData3[[#This Row],[Date]]-14,TBLData3[Date],"&gt;"&amp;TBLData3[[#This Row],[Date]]-21),"")</f>
        <v>900</v>
      </c>
      <c r="K439" s="31">
        <f>IFERROR(SUMIFS(TBLData3[Total Load],TBLData3[[Athlete ]],TBLData3[[#This Row],[Athlete ]],TBLData3[Date],"&lt;="&amp;TBLData3[[#This Row],[Date]]-21,TBLData3[Date],"&gt;"&amp;TBLData3[[#This Row],[Date]]-28),"")</f>
        <v>0</v>
      </c>
      <c r="L439" s="31">
        <f>IFERROR(SUMIFS(TBLData3[Total Load],TBLData3[[Athlete ]],TBLData3[[#This Row],[Athlete ]],TBLData3[Date],"&lt;="&amp;TBLData3[[#This Row],[Date]]-28,TBLData3[Date],"&gt;"&amp;TBLData3[[#This Row],[Date]]-35),"")</f>
        <v>0</v>
      </c>
      <c r="M439" s="31">
        <f>IFERROR(AVERAGE(TBLData3[[#This Row],[Week -1 TL]:[Week -4 TL]]),"")</f>
        <v>645</v>
      </c>
      <c r="N439" s="98">
        <f>IFERROR(TBLData3[[#This Row],[7 Day Rolling Average]]/TBLData3[[#This Row],[28 Day Rolling Average]],"")</f>
        <v>1.1741682974559688</v>
      </c>
      <c r="O439" s="94">
        <f>IFERROR(TBLData3[[#This Row],[Week 0 TL]]/TBLData3[[#This Row],[Week -1 TL]],"")</f>
        <v>1.0714285714285714</v>
      </c>
      <c r="P439" s="26">
        <f t="shared" si="27"/>
        <v>223.55686498456635</v>
      </c>
      <c r="Q439" s="27">
        <f t="shared" si="28"/>
        <v>177.57935616183943</v>
      </c>
      <c r="R439" s="99">
        <f>IFERROR(TBLData3[[#This Row],[7 Day EWMA]]/TBLData3[[#This Row],[28 Day EWMA]],"")</f>
        <v>1.2589124649197663</v>
      </c>
      <c r="S439" s="94">
        <f>AVERAGEIFS(TBLData3[Total Load],TBLData3[[Athlete ]],TBLData3[[#This Row],[Athlete ]],TBLData3[Date],"&lt;="&amp;TBLData3[[#This Row],[Date]],TBLData3[Date],"&gt;"&amp;TBLData3[[#This Row],[Date]]-7)</f>
        <v>257.14285714285717</v>
      </c>
      <c r="T439" s="94">
        <f t="array" ref="T439">IFERROR(_xlfn.STDEV.S(IF(TBLData3[[Athlete ]]=TBLData3[[#This Row],[Athlete ]],IF(TBLData3[Date]&lt;=TBLData3[[#This Row],[Date]],IF(TBLData3[Date]&gt;TBLData3[[#This Row],[Date]]-7,TBLData3[Total Load])))),"")</f>
        <v>376.24080434894734</v>
      </c>
      <c r="U439" s="95">
        <f>IFERROR(TBLData3[[#This Row],[7 Day avg Load]]/TBLData3[[#This Row],[7 Day SD]],"")</f>
        <v>0.68345286893541757</v>
      </c>
      <c r="V439" s="95">
        <f>IFERROR(TBLData3[[#This Row],[7 Day Rolling Average]]*TBLData3[[#This Row],[Monotony]],"")</f>
        <v>175.74502344053596</v>
      </c>
    </row>
    <row r="440" spans="1:22" x14ac:dyDescent="0.25">
      <c r="A440" s="58" t="str">
        <f t="shared" si="25"/>
        <v>Week 3</v>
      </c>
      <c r="B440" s="63">
        <v>43029</v>
      </c>
      <c r="C440" s="63" t="str">
        <f t="shared" si="26"/>
        <v>Sat</v>
      </c>
      <c r="D440" s="74" t="s">
        <v>207</v>
      </c>
      <c r="E440" s="61">
        <f>tblTL[[#This Row],[Total]]</f>
        <v>0</v>
      </c>
      <c r="F440" s="71">
        <f>AVERAGEIFS(TBLData3[Total Load],TBLData3[[Athlete ]],TBLData3[[#This Row],[Athlete ]],TBLData3[Date],"&lt;="&amp;TBLData3[[#This Row],[Date]],TBLData3[Date],"&gt;"&amp;TBLData3[[#This Row],[Date]]-7)</f>
        <v>188.57142857142858</v>
      </c>
      <c r="G440" s="72">
        <f>AVERAGEIFS(TBLData3[Total Load],TBLData3[[Athlete ]],TBLData3[[#This Row],[Athlete ]],TBLData3[Date],"&lt;="&amp;TBLData3[[#This Row],[Date]],TBLData3[Date],"&gt;"&amp;TBLData3[[#This Row],[Date]]-28)</f>
        <v>169</v>
      </c>
      <c r="H440" s="30">
        <f>SUMIFS(TBLData3[Total Load],TBLData3[[Athlete ]],TBLData3[[#This Row],[Athlete ]],TBLData3[Date],"&lt;="&amp;TBLData3[[#This Row],[Date]],TBLData3[Date],"&gt;"&amp;TBLData3[[#This Row],[Date]]-7)</f>
        <v>1320</v>
      </c>
      <c r="I440" s="31">
        <f>IFERROR(SUMIFS(TBLData3[Total Load],TBLData3[[Athlete ]],TBLData3[[#This Row],[Athlete ]],TBLData3[Date],"&lt;="&amp;TBLData3[[#This Row],[Date]]-7,TBLData3[Date],"&gt;"&amp;TBLData3[[#This Row],[Date]]-14),"")</f>
        <v>1420</v>
      </c>
      <c r="J440" s="31">
        <f>IFERROR(SUMIFS(TBLData3[Total Load],TBLData3[[Athlete ]],TBLData3[[#This Row],[Athlete ]],TBLData3[Date],"&lt;="&amp;TBLData3[[#This Row],[Date]]-14,TBLData3[Date],"&gt;"&amp;TBLData3[[#This Row],[Date]]-21),"")</f>
        <v>640</v>
      </c>
      <c r="K440" s="31">
        <f>IFERROR(SUMIFS(TBLData3[Total Load],TBLData3[[Athlete ]],TBLData3[[#This Row],[Athlete ]],TBLData3[Date],"&lt;="&amp;TBLData3[[#This Row],[Date]]-21,TBLData3[Date],"&gt;"&amp;TBLData3[[#This Row],[Date]]-28),"")</f>
        <v>0</v>
      </c>
      <c r="L440" s="31">
        <f>IFERROR(SUMIFS(TBLData3[Total Load],TBLData3[[Athlete ]],TBLData3[[#This Row],[Athlete ]],TBLData3[Date],"&lt;="&amp;TBLData3[[#This Row],[Date]]-28,TBLData3[Date],"&gt;"&amp;TBLData3[[#This Row],[Date]]-35),"")</f>
        <v>0</v>
      </c>
      <c r="M440" s="31">
        <f>IFERROR(AVERAGE(TBLData3[[#This Row],[Week -1 TL]:[Week -4 TL]]),"")</f>
        <v>515</v>
      </c>
      <c r="N440" s="98">
        <f>IFERROR(TBLData3[[#This Row],[7 Day Rolling Average]]/TBLData3[[#This Row],[28 Day Rolling Average]],"")</f>
        <v>1.1158072696534236</v>
      </c>
      <c r="O440" s="94">
        <f>IFERROR(TBLData3[[#This Row],[Week 0 TL]]/TBLData3[[#This Row],[Week -1 TL]],"")</f>
        <v>0.92957746478873238</v>
      </c>
      <c r="P440" s="26">
        <f t="shared" si="27"/>
        <v>145.83486679941416</v>
      </c>
      <c r="Q440" s="27">
        <f t="shared" si="28"/>
        <v>134.33853883564501</v>
      </c>
      <c r="R440" s="99">
        <f>IFERROR(TBLData3[[#This Row],[7 Day EWMA]]/TBLData3[[#This Row],[28 Day EWMA]],"")</f>
        <v>1.085577289014839</v>
      </c>
      <c r="S440" s="94">
        <f>AVERAGEIFS(TBLData3[Total Load],TBLData3[[Athlete ]],TBLData3[[#This Row],[Athlete ]],TBLData3[Date],"&lt;="&amp;TBLData3[[#This Row],[Date]],TBLData3[Date],"&gt;"&amp;TBLData3[[#This Row],[Date]]-7)</f>
        <v>188.57142857142858</v>
      </c>
      <c r="T440" s="94">
        <f t="array" ref="T440">IFERROR(_xlfn.STDEV.S(IF(TBLData3[[Athlete ]]=TBLData3[[#This Row],[Athlete ]],IF(TBLData3[Date]&lt;=TBLData3[[#This Row],[Date]],IF(TBLData3[Date]&gt;TBLData3[[#This Row],[Date]]-7,TBLData3[Total Load])))),"")</f>
        <v>322.51245823112902</v>
      </c>
      <c r="U440" s="95">
        <f>IFERROR(TBLData3[[#This Row],[7 Day avg Load]]/TBLData3[[#This Row],[7 Day SD]],"")</f>
        <v>0.58469502110299443</v>
      </c>
      <c r="V440" s="95">
        <f>IFERROR(TBLData3[[#This Row],[7 Day Rolling Average]]*TBLData3[[#This Row],[Monotony]],"")</f>
        <v>110.25677540799325</v>
      </c>
    </row>
    <row r="441" spans="1:22" x14ac:dyDescent="0.25">
      <c r="A441" s="58" t="str">
        <f t="shared" si="25"/>
        <v>Week 3</v>
      </c>
      <c r="B441" s="63">
        <v>43029</v>
      </c>
      <c r="C441" s="63" t="str">
        <f t="shared" si="26"/>
        <v>Sat</v>
      </c>
      <c r="D441" s="73" t="s">
        <v>208</v>
      </c>
      <c r="E441" s="61">
        <f>tblTL[[#This Row],[Total]]</f>
        <v>0</v>
      </c>
      <c r="F441" s="71">
        <f>AVERAGEIFS(TBLData3[Total Load],TBLData3[[Athlete ]],TBLData3[[#This Row],[Athlete ]],TBLData3[Date],"&lt;="&amp;TBLData3[[#This Row],[Date]],TBLData3[Date],"&gt;"&amp;TBLData3[[#This Row],[Date]]-7)</f>
        <v>0</v>
      </c>
      <c r="G441" s="72">
        <f>AVERAGEIFS(TBLData3[Total Load],TBLData3[[Athlete ]],TBLData3[[#This Row],[Athlete ]],TBLData3[Date],"&lt;="&amp;TBLData3[[#This Row],[Date]],TBLData3[Date],"&gt;"&amp;TBLData3[[#This Row],[Date]]-28)</f>
        <v>163.24</v>
      </c>
      <c r="H441" s="30">
        <f>SUMIFS(TBLData3[Total Load],TBLData3[[Athlete ]],TBLData3[[#This Row],[Athlete ]],TBLData3[Date],"&lt;="&amp;TBLData3[[#This Row],[Date]],TBLData3[Date],"&gt;"&amp;TBLData3[[#This Row],[Date]]-7)</f>
        <v>0</v>
      </c>
      <c r="I441" s="31">
        <f>IFERROR(SUMIFS(TBLData3[Total Load],TBLData3[[Athlete ]],TBLData3[[#This Row],[Athlete ]],TBLData3[Date],"&lt;="&amp;TBLData3[[#This Row],[Date]]-7,TBLData3[Date],"&gt;"&amp;TBLData3[[#This Row],[Date]]-14),"")</f>
        <v>2142.4</v>
      </c>
      <c r="J441" s="31">
        <f>IFERROR(SUMIFS(TBLData3[Total Load],TBLData3[[Athlete ]],TBLData3[[#This Row],[Athlete ]],TBLData3[Date],"&lt;="&amp;TBLData3[[#This Row],[Date]]-14,TBLData3[Date],"&gt;"&amp;TBLData3[[#This Row],[Date]]-21),"")</f>
        <v>1122.4000000000001</v>
      </c>
      <c r="K441" s="31">
        <f>IFERROR(SUMIFS(TBLData3[Total Load],TBLData3[[Athlete ]],TBLData3[[#This Row],[Athlete ]],TBLData3[Date],"&lt;="&amp;TBLData3[[#This Row],[Date]]-21,TBLData3[Date],"&gt;"&amp;TBLData3[[#This Row],[Date]]-28),"")</f>
        <v>0</v>
      </c>
      <c r="L441" s="31">
        <f>IFERROR(SUMIFS(TBLData3[Total Load],TBLData3[[Athlete ]],TBLData3[[#This Row],[Athlete ]],TBLData3[Date],"&lt;="&amp;TBLData3[[#This Row],[Date]]-28,TBLData3[Date],"&gt;"&amp;TBLData3[[#This Row],[Date]]-35),"")</f>
        <v>0</v>
      </c>
      <c r="M441" s="31">
        <f>IFERROR(AVERAGE(TBLData3[[#This Row],[Week -1 TL]:[Week -4 TL]]),"")</f>
        <v>816.2</v>
      </c>
      <c r="N441" s="98">
        <f>IFERROR(TBLData3[[#This Row],[7 Day Rolling Average]]/TBLData3[[#This Row],[28 Day Rolling Average]],"")</f>
        <v>0</v>
      </c>
      <c r="O441" s="94">
        <f>IFERROR(TBLData3[[#This Row],[Week 0 TL]]/TBLData3[[#This Row],[Week -1 TL]],"")</f>
        <v>0</v>
      </c>
      <c r="P441" s="26">
        <f t="shared" si="27"/>
        <v>36.762819829350335</v>
      </c>
      <c r="Q441" s="27">
        <f t="shared" si="28"/>
        <v>98.810690809304162</v>
      </c>
      <c r="R441" s="99">
        <f>IFERROR(TBLData3[[#This Row],[7 Day EWMA]]/TBLData3[[#This Row],[28 Day EWMA]],"")</f>
        <v>0.37205305952469558</v>
      </c>
      <c r="S441" s="94">
        <f>AVERAGEIFS(TBLData3[Total Load],TBLData3[[Athlete ]],TBLData3[[#This Row],[Athlete ]],TBLData3[Date],"&lt;="&amp;TBLData3[[#This Row],[Date]],TBLData3[Date],"&gt;"&amp;TBLData3[[#This Row],[Date]]-7)</f>
        <v>0</v>
      </c>
      <c r="T441" s="94">
        <f t="array" ref="T441">IFERROR(_xlfn.STDEV.S(IF(TBLData3[[Athlete ]]=TBLData3[[#This Row],[Athlete ]],IF(TBLData3[Date]&lt;=TBLData3[[#This Row],[Date]],IF(TBLData3[Date]&gt;TBLData3[[#This Row],[Date]]-7,TBLData3[Total Load])))),"")</f>
        <v>0</v>
      </c>
      <c r="U441" s="95" t="str">
        <f>IFERROR(TBLData3[[#This Row],[7 Day avg Load]]/TBLData3[[#This Row],[7 Day SD]],"")</f>
        <v/>
      </c>
      <c r="V441" s="95" t="str">
        <f>IFERROR(TBLData3[[#This Row],[7 Day Rolling Average]]*TBLData3[[#This Row],[Monotony]],"")</f>
        <v/>
      </c>
    </row>
    <row r="442" spans="1:22" x14ac:dyDescent="0.25">
      <c r="A442" s="58" t="str">
        <f t="shared" si="25"/>
        <v>Week 3</v>
      </c>
      <c r="B442" s="59">
        <v>43030</v>
      </c>
      <c r="C442" s="59" t="str">
        <f t="shared" si="26"/>
        <v>Sun</v>
      </c>
      <c r="D442" s="68" t="s">
        <v>215</v>
      </c>
      <c r="E442" s="61">
        <f>tblTL[[#This Row],[Total]]</f>
        <v>0</v>
      </c>
      <c r="F442" s="71">
        <f>AVERAGEIFS(TBLData3[Total Load],TBLData3[[Athlete ]],TBLData3[[#This Row],[Athlete ]],TBLData3[Date],"&lt;="&amp;TBLData3[[#This Row],[Date]],TBLData3[Date],"&gt;"&amp;TBLData3[[#This Row],[Date]]-7)</f>
        <v>102.85714285714286</v>
      </c>
      <c r="G442" s="72">
        <f>AVERAGEIFS(TBLData3[Total Load],TBLData3[[Athlete ]],TBLData3[[#This Row],[Athlete ]],TBLData3[Date],"&lt;="&amp;TBLData3[[#This Row],[Date]],TBLData3[Date],"&gt;"&amp;TBLData3[[#This Row],[Date]]-28)</f>
        <v>183.8095238095238</v>
      </c>
      <c r="H442" s="30">
        <f>SUMIFS(TBLData3[Total Load],TBLData3[[Athlete ]],TBLData3[[#This Row],[Athlete ]],TBLData3[Date],"&lt;="&amp;TBLData3[[#This Row],[Date]],TBLData3[Date],"&gt;"&amp;TBLData3[[#This Row],[Date]]-7)</f>
        <v>720</v>
      </c>
      <c r="I442" s="31">
        <f>IFERROR(SUMIFS(TBLData3[Total Load],TBLData3[[Athlete ]],TBLData3[[#This Row],[Athlete ]],TBLData3[Date],"&lt;="&amp;TBLData3[[#This Row],[Date]]-7,TBLData3[Date],"&gt;"&amp;TBLData3[[#This Row],[Date]]-14),"")</f>
        <v>2020</v>
      </c>
      <c r="J442" s="31">
        <f>IFERROR(SUMIFS(TBLData3[Total Load],TBLData3[[Athlete ]],TBLData3[[#This Row],[Athlete ]],TBLData3[Date],"&lt;="&amp;TBLData3[[#This Row],[Date]]-14,TBLData3[Date],"&gt;"&amp;TBLData3[[#This Row],[Date]]-21),"")</f>
        <v>1120</v>
      </c>
      <c r="K442" s="31">
        <f>IFERROR(SUMIFS(TBLData3[Total Load],TBLData3[[Athlete ]],TBLData3[[#This Row],[Athlete ]],TBLData3[Date],"&lt;="&amp;TBLData3[[#This Row],[Date]]-21,TBLData3[Date],"&gt;"&amp;TBLData3[[#This Row],[Date]]-28),"")</f>
        <v>0</v>
      </c>
      <c r="L442" s="31">
        <f>IFERROR(SUMIFS(TBLData3[Total Load],TBLData3[[Athlete ]],TBLData3[[#This Row],[Athlete ]],TBLData3[Date],"&lt;="&amp;TBLData3[[#This Row],[Date]]-28,TBLData3[Date],"&gt;"&amp;TBLData3[[#This Row],[Date]]-35),"")</f>
        <v>0</v>
      </c>
      <c r="M442" s="31">
        <f>IFERROR(AVERAGE(TBLData3[[#This Row],[Week -1 TL]:[Week -4 TL]]),"")</f>
        <v>785</v>
      </c>
      <c r="N442" s="98">
        <f>IFERROR(TBLData3[[#This Row],[7 Day Rolling Average]]/TBLData3[[#This Row],[28 Day Rolling Average]],"")</f>
        <v>0.55958549222797938</v>
      </c>
      <c r="O442" s="94">
        <f>IFERROR(TBLData3[[#This Row],[Week 0 TL]]/TBLData3[[#This Row],[Week -1 TL]],"")</f>
        <v>0.35643564356435642</v>
      </c>
      <c r="P442" s="26">
        <f t="shared" si="27"/>
        <v>83.53665103437379</v>
      </c>
      <c r="Q442" s="27">
        <f t="shared" si="28"/>
        <v>125.66546509776846</v>
      </c>
      <c r="R442" s="99">
        <f>IFERROR(TBLData3[[#This Row],[7 Day EWMA]]/TBLData3[[#This Row],[28 Day EWMA]],"")</f>
        <v>0.66475424230023572</v>
      </c>
      <c r="S442" s="94">
        <f>AVERAGEIFS(TBLData3[Total Load],TBLData3[[Athlete ]],TBLData3[[#This Row],[Athlete ]],TBLData3[Date],"&lt;="&amp;TBLData3[[#This Row],[Date]],TBLData3[Date],"&gt;"&amp;TBLData3[[#This Row],[Date]]-7)</f>
        <v>102.85714285714286</v>
      </c>
      <c r="T442" s="94">
        <f t="array" ref="T442">IFERROR(_xlfn.STDEV.S(IF(TBLData3[[Athlete ]]=TBLData3[[#This Row],[Athlete ]],IF(TBLData3[Date]&lt;=TBLData3[[#This Row],[Date]],IF(TBLData3[Date]&gt;TBLData3[[#This Row],[Date]]-7,TBLData3[Total Load])))),"")</f>
        <v>272.1344205666436</v>
      </c>
      <c r="U442" s="95">
        <f>IFERROR(TBLData3[[#This Row],[7 Day avg Load]]/TBLData3[[#This Row],[7 Day SD]],"")</f>
        <v>0.37796447300922725</v>
      </c>
      <c r="V442" s="95">
        <f>IFERROR(TBLData3[[#This Row],[7 Day Rolling Average]]*TBLData3[[#This Row],[Monotony]],"")</f>
        <v>38.876345795234805</v>
      </c>
    </row>
    <row r="443" spans="1:22" x14ac:dyDescent="0.25">
      <c r="A443" s="58" t="str">
        <f t="shared" si="25"/>
        <v>Week 3</v>
      </c>
      <c r="B443" s="63">
        <v>43030</v>
      </c>
      <c r="C443" s="63" t="str">
        <f t="shared" si="26"/>
        <v>Sun</v>
      </c>
      <c r="D443" s="74" t="s">
        <v>190</v>
      </c>
      <c r="E443" s="61">
        <f>tblTL[[#This Row],[Total]]</f>
        <v>0</v>
      </c>
      <c r="F443" s="71">
        <f>AVERAGEIFS(TBLData3[Total Load],TBLData3[[Athlete ]],TBLData3[[#This Row],[Athlete ]],TBLData3[Date],"&lt;="&amp;TBLData3[[#This Row],[Date]],TBLData3[Date],"&gt;"&amp;TBLData3[[#This Row],[Date]]-7)</f>
        <v>115.71428571428571</v>
      </c>
      <c r="G443" s="72">
        <f>AVERAGEIFS(TBLData3[Total Load],TBLData3[[Athlete ]],TBLData3[[#This Row],[Athlete ]],TBLData3[Date],"&lt;="&amp;TBLData3[[#This Row],[Date]],TBLData3[Date],"&gt;"&amp;TBLData3[[#This Row],[Date]]-28)</f>
        <v>201.42857142857142</v>
      </c>
      <c r="H443" s="30">
        <f>SUMIFS(TBLData3[Total Load],TBLData3[[Athlete ]],TBLData3[[#This Row],[Athlete ]],TBLData3[Date],"&lt;="&amp;TBLData3[[#This Row],[Date]],TBLData3[Date],"&gt;"&amp;TBLData3[[#This Row],[Date]]-7)</f>
        <v>810</v>
      </c>
      <c r="I443" s="31">
        <f>IFERROR(SUMIFS(TBLData3[Total Load],TBLData3[[Athlete ]],TBLData3[[#This Row],[Athlete ]],TBLData3[Date],"&lt;="&amp;TBLData3[[#This Row],[Date]]-7,TBLData3[Date],"&gt;"&amp;TBLData3[[#This Row],[Date]]-14),"")</f>
        <v>1975</v>
      </c>
      <c r="J443" s="31">
        <f>IFERROR(SUMIFS(TBLData3[Total Load],TBLData3[[Athlete ]],TBLData3[[#This Row],[Athlete ]],TBLData3[Date],"&lt;="&amp;TBLData3[[#This Row],[Date]]-14,TBLData3[Date],"&gt;"&amp;TBLData3[[#This Row],[Date]]-21),"")</f>
        <v>1445</v>
      </c>
      <c r="K443" s="31">
        <f>IFERROR(SUMIFS(TBLData3[Total Load],TBLData3[[Athlete ]],TBLData3[[#This Row],[Athlete ]],TBLData3[Date],"&lt;="&amp;TBLData3[[#This Row],[Date]]-21,TBLData3[Date],"&gt;"&amp;TBLData3[[#This Row],[Date]]-28),"")</f>
        <v>0</v>
      </c>
      <c r="L443" s="31">
        <f>IFERROR(SUMIFS(TBLData3[Total Load],TBLData3[[Athlete ]],TBLData3[[#This Row],[Athlete ]],TBLData3[Date],"&lt;="&amp;TBLData3[[#This Row],[Date]]-28,TBLData3[Date],"&gt;"&amp;TBLData3[[#This Row],[Date]]-35),"")</f>
        <v>0</v>
      </c>
      <c r="M443" s="31">
        <f>IFERROR(AVERAGE(TBLData3[[#This Row],[Week -1 TL]:[Week -4 TL]]),"")</f>
        <v>855</v>
      </c>
      <c r="N443" s="98">
        <f>IFERROR(TBLData3[[#This Row],[7 Day Rolling Average]]/TBLData3[[#This Row],[28 Day Rolling Average]],"")</f>
        <v>0.57446808510638303</v>
      </c>
      <c r="O443" s="94">
        <f>IFERROR(TBLData3[[#This Row],[Week 0 TL]]/TBLData3[[#This Row],[Week -1 TL]],"")</f>
        <v>0.41012658227848103</v>
      </c>
      <c r="P443" s="26">
        <f t="shared" si="27"/>
        <v>90.052513015248223</v>
      </c>
      <c r="Q443" s="27">
        <f t="shared" si="28"/>
        <v>134.23819021843036</v>
      </c>
      <c r="R443" s="99">
        <f>IFERROR(TBLData3[[#This Row],[7 Day EWMA]]/TBLData3[[#This Row],[28 Day EWMA]],"")</f>
        <v>0.67084123280205232</v>
      </c>
      <c r="S443" s="94">
        <f>AVERAGEIFS(TBLData3[Total Load],TBLData3[[Athlete ]],TBLData3[[#This Row],[Athlete ]],TBLData3[Date],"&lt;="&amp;TBLData3[[#This Row],[Date]],TBLData3[Date],"&gt;"&amp;TBLData3[[#This Row],[Date]]-7)</f>
        <v>115.71428571428571</v>
      </c>
      <c r="T443" s="94">
        <f t="array" ref="T443">IFERROR(_xlfn.STDEV.S(IF(TBLData3[[Athlete ]]=TBLData3[[#This Row],[Athlete ]],IF(TBLData3[Date]&lt;=TBLData3[[#This Row],[Date]],IF(TBLData3[Date]&gt;TBLData3[[#This Row],[Date]]-7,TBLData3[Total Load])))),"")</f>
        <v>306.15122313747406</v>
      </c>
      <c r="U443" s="95">
        <f>IFERROR(TBLData3[[#This Row],[7 Day avg Load]]/TBLData3[[#This Row],[7 Day SD]],"")</f>
        <v>0.3779644730092272</v>
      </c>
      <c r="V443" s="95">
        <f>IFERROR(TBLData3[[#This Row],[7 Day Rolling Average]]*TBLData3[[#This Row],[Monotony]],"")</f>
        <v>43.735889019639146</v>
      </c>
    </row>
    <row r="444" spans="1:22" x14ac:dyDescent="0.25">
      <c r="A444" s="58" t="str">
        <f t="shared" si="25"/>
        <v>Week 3</v>
      </c>
      <c r="B444" s="63">
        <v>43030</v>
      </c>
      <c r="C444" s="63" t="str">
        <f t="shared" si="26"/>
        <v>Sun</v>
      </c>
      <c r="D444" s="68" t="s">
        <v>191</v>
      </c>
      <c r="E444" s="61">
        <f>tblTL[[#This Row],[Total]]</f>
        <v>0</v>
      </c>
      <c r="F444" s="71">
        <f>AVERAGEIFS(TBLData3[Total Load],TBLData3[[Athlete ]],TBLData3[[#This Row],[Athlete ]],TBLData3[Date],"&lt;="&amp;TBLData3[[#This Row],[Date]],TBLData3[Date],"&gt;"&amp;TBLData3[[#This Row],[Date]]-7)</f>
        <v>102.85714285714286</v>
      </c>
      <c r="G444" s="72">
        <f>AVERAGEIFS(TBLData3[Total Load],TBLData3[[Athlete ]],TBLData3[[#This Row],[Athlete ]],TBLData3[Date],"&lt;="&amp;TBLData3[[#This Row],[Date]],TBLData3[Date],"&gt;"&amp;TBLData3[[#This Row],[Date]]-28)</f>
        <v>62.857142857142854</v>
      </c>
      <c r="H444" s="30">
        <f>SUMIFS(TBLData3[Total Load],TBLData3[[Athlete ]],TBLData3[[#This Row],[Athlete ]],TBLData3[Date],"&lt;="&amp;TBLData3[[#This Row],[Date]],TBLData3[Date],"&gt;"&amp;TBLData3[[#This Row],[Date]]-7)</f>
        <v>720</v>
      </c>
      <c r="I444" s="31">
        <f>IFERROR(SUMIFS(TBLData3[Total Load],TBLData3[[Athlete ]],TBLData3[[#This Row],[Athlete ]],TBLData3[Date],"&lt;="&amp;TBLData3[[#This Row],[Date]]-7,TBLData3[Date],"&gt;"&amp;TBLData3[[#This Row],[Date]]-14),"")</f>
        <v>600</v>
      </c>
      <c r="J444" s="31">
        <f>IFERROR(SUMIFS(TBLData3[Total Load],TBLData3[[Athlete ]],TBLData3[[#This Row],[Athlete ]],TBLData3[Date],"&lt;="&amp;TBLData3[[#This Row],[Date]]-14,TBLData3[Date],"&gt;"&amp;TBLData3[[#This Row],[Date]]-21),"")</f>
        <v>0</v>
      </c>
      <c r="K444" s="31">
        <f>IFERROR(SUMIFS(TBLData3[Total Load],TBLData3[[Athlete ]],TBLData3[[#This Row],[Athlete ]],TBLData3[Date],"&lt;="&amp;TBLData3[[#This Row],[Date]]-21,TBLData3[Date],"&gt;"&amp;TBLData3[[#This Row],[Date]]-28),"")</f>
        <v>0</v>
      </c>
      <c r="L444" s="31">
        <f>IFERROR(SUMIFS(TBLData3[Total Load],TBLData3[[Athlete ]],TBLData3[[#This Row],[Athlete ]],TBLData3[Date],"&lt;="&amp;TBLData3[[#This Row],[Date]]-28,TBLData3[Date],"&gt;"&amp;TBLData3[[#This Row],[Date]]-35),"")</f>
        <v>0</v>
      </c>
      <c r="M444" s="31">
        <f>IFERROR(AVERAGE(TBLData3[[#This Row],[Week -1 TL]:[Week -4 TL]]),"")</f>
        <v>150</v>
      </c>
      <c r="N444" s="98">
        <f>IFERROR(TBLData3[[#This Row],[7 Day Rolling Average]]/TBLData3[[#This Row],[28 Day Rolling Average]],"")</f>
        <v>1.6363636363636365</v>
      </c>
      <c r="O444" s="94">
        <f>IFERROR(TBLData3[[#This Row],[Week 0 TL]]/TBLData3[[#This Row],[Week -1 TL]],"")</f>
        <v>1.2</v>
      </c>
      <c r="P444" s="26">
        <f t="shared" si="27"/>
        <v>63.288395404815674</v>
      </c>
      <c r="Q444" s="27">
        <f t="shared" si="28"/>
        <v>56.164336272776993</v>
      </c>
      <c r="R444" s="99">
        <f>IFERROR(TBLData3[[#This Row],[7 Day EWMA]]/TBLData3[[#This Row],[28 Day EWMA]],"")</f>
        <v>1.1268431108566617</v>
      </c>
      <c r="S444" s="94">
        <f>AVERAGEIFS(TBLData3[Total Load],TBLData3[[Athlete ]],TBLData3[[#This Row],[Athlete ]],TBLData3[Date],"&lt;="&amp;TBLData3[[#This Row],[Date]],TBLData3[Date],"&gt;"&amp;TBLData3[[#This Row],[Date]]-7)</f>
        <v>102.85714285714286</v>
      </c>
      <c r="T444" s="94">
        <f t="array" ref="T444">IFERROR(_xlfn.STDEV.S(IF(TBLData3[[Athlete ]]=TBLData3[[#This Row],[Athlete ]],IF(TBLData3[Date]&lt;=TBLData3[[#This Row],[Date]],IF(TBLData3[Date]&gt;TBLData3[[#This Row],[Date]]-7,TBLData3[Total Load])))),"")</f>
        <v>272.1344205666436</v>
      </c>
      <c r="U444" s="95">
        <f>IFERROR(TBLData3[[#This Row],[7 Day avg Load]]/TBLData3[[#This Row],[7 Day SD]],"")</f>
        <v>0.37796447300922725</v>
      </c>
      <c r="V444" s="95">
        <f>IFERROR(TBLData3[[#This Row],[7 Day Rolling Average]]*TBLData3[[#This Row],[Monotony]],"")</f>
        <v>38.876345795234805</v>
      </c>
    </row>
    <row r="445" spans="1:22" x14ac:dyDescent="0.25">
      <c r="A445" s="58" t="str">
        <f t="shared" si="25"/>
        <v>Week 3</v>
      </c>
      <c r="B445" s="63">
        <v>43030</v>
      </c>
      <c r="C445" s="63" t="str">
        <f t="shared" si="26"/>
        <v>Sun</v>
      </c>
      <c r="D445" s="68" t="s">
        <v>192</v>
      </c>
      <c r="E445" s="61">
        <f>tblTL[[#This Row],[Total]]</f>
        <v>0</v>
      </c>
      <c r="F445" s="71">
        <f>AVERAGEIFS(TBLData3[Total Load],TBLData3[[Athlete ]],TBLData3[[#This Row],[Athlete ]],TBLData3[Date],"&lt;="&amp;TBLData3[[#This Row],[Date]],TBLData3[Date],"&gt;"&amp;TBLData3[[#This Row],[Date]]-7)</f>
        <v>265.71428571428572</v>
      </c>
      <c r="G445" s="72">
        <f>AVERAGEIFS(TBLData3[Total Load],TBLData3[[Athlete ]],TBLData3[[#This Row],[Athlete ]],TBLData3[Date],"&lt;="&amp;TBLData3[[#This Row],[Date]],TBLData3[Date],"&gt;"&amp;TBLData3[[#This Row],[Date]]-28)</f>
        <v>230.95238095238096</v>
      </c>
      <c r="H445" s="30">
        <f>SUMIFS(TBLData3[Total Load],TBLData3[[Athlete ]],TBLData3[[#This Row],[Athlete ]],TBLData3[Date],"&lt;="&amp;TBLData3[[#This Row],[Date]],TBLData3[Date],"&gt;"&amp;TBLData3[[#This Row],[Date]]-7)</f>
        <v>1860</v>
      </c>
      <c r="I445" s="31">
        <f>IFERROR(SUMIFS(TBLData3[Total Load],TBLData3[[Athlete ]],TBLData3[[#This Row],[Athlete ]],TBLData3[Date],"&lt;="&amp;TBLData3[[#This Row],[Date]]-7,TBLData3[Date],"&gt;"&amp;TBLData3[[#This Row],[Date]]-14),"")</f>
        <v>1480</v>
      </c>
      <c r="J445" s="31">
        <f>IFERROR(SUMIFS(TBLData3[Total Load],TBLData3[[Athlete ]],TBLData3[[#This Row],[Athlete ]],TBLData3[Date],"&lt;="&amp;TBLData3[[#This Row],[Date]]-14,TBLData3[Date],"&gt;"&amp;TBLData3[[#This Row],[Date]]-21),"")</f>
        <v>1510</v>
      </c>
      <c r="K445" s="31">
        <f>IFERROR(SUMIFS(TBLData3[Total Load],TBLData3[[Athlete ]],TBLData3[[#This Row],[Athlete ]],TBLData3[Date],"&lt;="&amp;TBLData3[[#This Row],[Date]]-21,TBLData3[Date],"&gt;"&amp;TBLData3[[#This Row],[Date]]-28),"")</f>
        <v>0</v>
      </c>
      <c r="L445" s="31">
        <f>IFERROR(SUMIFS(TBLData3[Total Load],TBLData3[[Athlete ]],TBLData3[[#This Row],[Athlete ]],TBLData3[Date],"&lt;="&amp;TBLData3[[#This Row],[Date]]-28,TBLData3[Date],"&gt;"&amp;TBLData3[[#This Row],[Date]]-35),"")</f>
        <v>0</v>
      </c>
      <c r="M445" s="31">
        <f>IFERROR(AVERAGE(TBLData3[[#This Row],[Week -1 TL]:[Week -4 TL]]),"")</f>
        <v>747.5</v>
      </c>
      <c r="N445" s="98">
        <f>IFERROR(TBLData3[[#This Row],[7 Day Rolling Average]]/TBLData3[[#This Row],[28 Day Rolling Average]],"")</f>
        <v>1.1505154639175257</v>
      </c>
      <c r="O445" s="94">
        <f>IFERROR(TBLData3[[#This Row],[Week 0 TL]]/TBLData3[[#This Row],[Week -1 TL]],"")</f>
        <v>1.2567567567567568</v>
      </c>
      <c r="P445" s="26">
        <f t="shared" si="27"/>
        <v>172.21964283698071</v>
      </c>
      <c r="Q445" s="27">
        <f t="shared" si="28"/>
        <v>174.88584908307388</v>
      </c>
      <c r="R445" s="99">
        <f>IFERROR(TBLData3[[#This Row],[7 Day EWMA]]/TBLData3[[#This Row],[28 Day EWMA]],"")</f>
        <v>0.98475459129442389</v>
      </c>
      <c r="S445" s="94">
        <f>AVERAGEIFS(TBLData3[Total Load],TBLData3[[Athlete ]],TBLData3[[#This Row],[Athlete ]],TBLData3[Date],"&lt;="&amp;TBLData3[[#This Row],[Date]],TBLData3[Date],"&gt;"&amp;TBLData3[[#This Row],[Date]]-7)</f>
        <v>265.71428571428572</v>
      </c>
      <c r="T445" s="94">
        <f t="array" ref="T445">IFERROR(_xlfn.STDEV.S(IF(TBLData3[[Athlete ]]=TBLData3[[#This Row],[Athlete ]],IF(TBLData3[Date]&lt;=TBLData3[[#This Row],[Date]],IF(TBLData3[Date]&gt;TBLData3[[#This Row],[Date]]-7,TBLData3[Total Load])))),"")</f>
        <v>403.76796731361867</v>
      </c>
      <c r="U445" s="95">
        <f>IFERROR(TBLData3[[#This Row],[7 Day avg Load]]/TBLData3[[#This Row],[7 Day SD]],"")</f>
        <v>0.65808659236183908</v>
      </c>
      <c r="V445" s="95">
        <f>IFERROR(TBLData3[[#This Row],[7 Day Rolling Average]]*TBLData3[[#This Row],[Monotony]],"")</f>
        <v>174.86300882757439</v>
      </c>
    </row>
    <row r="446" spans="1:22" x14ac:dyDescent="0.25">
      <c r="A446" s="58" t="str">
        <f t="shared" si="25"/>
        <v>Week 3</v>
      </c>
      <c r="B446" s="63">
        <v>43030</v>
      </c>
      <c r="C446" s="63" t="str">
        <f t="shared" si="26"/>
        <v>Sun</v>
      </c>
      <c r="D446" s="73" t="s">
        <v>193</v>
      </c>
      <c r="E446" s="61">
        <f>tblTL[[#This Row],[Total]]</f>
        <v>0</v>
      </c>
      <c r="F446" s="71">
        <f>AVERAGEIFS(TBLData3[Total Load],TBLData3[[Athlete ]],TBLData3[[#This Row],[Athlete ]],TBLData3[Date],"&lt;="&amp;TBLData3[[#This Row],[Date]],TBLData3[Date],"&gt;"&amp;TBLData3[[#This Row],[Date]]-7)</f>
        <v>162.85714285714286</v>
      </c>
      <c r="G446" s="72">
        <f>AVERAGEIFS(TBLData3[Total Load],TBLData3[[Athlete ]],TBLData3[[#This Row],[Athlete ]],TBLData3[Date],"&lt;="&amp;TBLData3[[#This Row],[Date]],TBLData3[Date],"&gt;"&amp;TBLData3[[#This Row],[Date]]-28)</f>
        <v>164.04761904761904</v>
      </c>
      <c r="H446" s="30">
        <f>SUMIFS(TBLData3[Total Load],TBLData3[[Athlete ]],TBLData3[[#This Row],[Athlete ]],TBLData3[Date],"&lt;="&amp;TBLData3[[#This Row],[Date]],TBLData3[Date],"&gt;"&amp;TBLData3[[#This Row],[Date]]-7)</f>
        <v>1140</v>
      </c>
      <c r="I446" s="31">
        <f>IFERROR(SUMIFS(TBLData3[Total Load],TBLData3[[Athlete ]],TBLData3[[#This Row],[Athlete ]],TBLData3[Date],"&lt;="&amp;TBLData3[[#This Row],[Date]]-7,TBLData3[Date],"&gt;"&amp;TBLData3[[#This Row],[Date]]-14),"")</f>
        <v>1440</v>
      </c>
      <c r="J446" s="31">
        <f>IFERROR(SUMIFS(TBLData3[Total Load],TBLData3[[Athlete ]],TBLData3[[#This Row],[Athlete ]],TBLData3[Date],"&lt;="&amp;TBLData3[[#This Row],[Date]]-14,TBLData3[Date],"&gt;"&amp;TBLData3[[#This Row],[Date]]-21),"")</f>
        <v>865</v>
      </c>
      <c r="K446" s="31">
        <f>IFERROR(SUMIFS(TBLData3[Total Load],TBLData3[[Athlete ]],TBLData3[[#This Row],[Athlete ]],TBLData3[Date],"&lt;="&amp;TBLData3[[#This Row],[Date]]-21,TBLData3[Date],"&gt;"&amp;TBLData3[[#This Row],[Date]]-28),"")</f>
        <v>0</v>
      </c>
      <c r="L446" s="31">
        <f>IFERROR(SUMIFS(TBLData3[Total Load],TBLData3[[Athlete ]],TBLData3[[#This Row],[Athlete ]],TBLData3[Date],"&lt;="&amp;TBLData3[[#This Row],[Date]]-28,TBLData3[Date],"&gt;"&amp;TBLData3[[#This Row],[Date]]-35),"")</f>
        <v>0</v>
      </c>
      <c r="M446" s="31">
        <f>IFERROR(AVERAGE(TBLData3[[#This Row],[Week -1 TL]:[Week -4 TL]]),"")</f>
        <v>576.25</v>
      </c>
      <c r="N446" s="98">
        <f>IFERROR(TBLData3[[#This Row],[7 Day Rolling Average]]/TBLData3[[#This Row],[28 Day Rolling Average]],"")</f>
        <v>0.99274310595065318</v>
      </c>
      <c r="O446" s="94">
        <f>IFERROR(TBLData3[[#This Row],[Week 0 TL]]/TBLData3[[#This Row],[Week -1 TL]],"")</f>
        <v>0.79166666666666663</v>
      </c>
      <c r="P446" s="26">
        <f t="shared" si="27"/>
        <v>118.50276966913498</v>
      </c>
      <c r="Q446" s="27">
        <f t="shared" si="28"/>
        <v>122.92809693446441</v>
      </c>
      <c r="R446" s="99">
        <f>IFERROR(TBLData3[[#This Row],[7 Day EWMA]]/TBLData3[[#This Row],[28 Day EWMA]],"")</f>
        <v>0.96400068515102233</v>
      </c>
      <c r="S446" s="94">
        <f>AVERAGEIFS(TBLData3[Total Load],TBLData3[[Athlete ]],TBLData3[[#This Row],[Athlete ]],TBLData3[Date],"&lt;="&amp;TBLData3[[#This Row],[Date]],TBLData3[Date],"&gt;"&amp;TBLData3[[#This Row],[Date]]-7)</f>
        <v>162.85714285714286</v>
      </c>
      <c r="T446" s="94">
        <f t="array" ref="T446">IFERROR(_xlfn.STDEV.S(IF(TBLData3[[Athlete ]]=TBLData3[[#This Row],[Athlete ]],IF(TBLData3[Date]&lt;=TBLData3[[#This Row],[Date]],IF(TBLData3[Date]&gt;TBLData3[[#This Row],[Date]]-7,TBLData3[Total Load])))),"")</f>
        <v>291.30249373656733</v>
      </c>
      <c r="U446" s="95">
        <f>IFERROR(TBLData3[[#This Row],[7 Day avg Load]]/TBLData3[[#This Row],[7 Day SD]],"")</f>
        <v>0.55906539201967476</v>
      </c>
      <c r="V446" s="95">
        <f>IFERROR(TBLData3[[#This Row],[7 Day Rolling Average]]*TBLData3[[#This Row],[Monotony]],"")</f>
        <v>91.047792414632752</v>
      </c>
    </row>
    <row r="447" spans="1:22" x14ac:dyDescent="0.25">
      <c r="A447" s="58" t="str">
        <f t="shared" si="25"/>
        <v>Week 3</v>
      </c>
      <c r="B447" s="63">
        <v>43030</v>
      </c>
      <c r="C447" s="63" t="str">
        <f t="shared" si="26"/>
        <v>Sun</v>
      </c>
      <c r="D447" s="73" t="s">
        <v>194</v>
      </c>
      <c r="E447" s="61">
        <f>tblTL[[#This Row],[Total]]</f>
        <v>0</v>
      </c>
      <c r="F447" s="71">
        <f>AVERAGEIFS(TBLData3[Total Load],TBLData3[[Athlete ]],TBLData3[[#This Row],[Athlete ]],TBLData3[Date],"&lt;="&amp;TBLData3[[#This Row],[Date]],TBLData3[Date],"&gt;"&amp;TBLData3[[#This Row],[Date]]-7)</f>
        <v>102.85714285714286</v>
      </c>
      <c r="G447" s="72">
        <f>AVERAGEIFS(TBLData3[Total Load],TBLData3[[Athlete ]],TBLData3[[#This Row],[Athlete ]],TBLData3[Date],"&lt;="&amp;TBLData3[[#This Row],[Date]],TBLData3[Date],"&gt;"&amp;TBLData3[[#This Row],[Date]]-28)</f>
        <v>189.76190476190476</v>
      </c>
      <c r="H447" s="30">
        <f>SUMIFS(TBLData3[Total Load],TBLData3[[Athlete ]],TBLData3[[#This Row],[Athlete ]],TBLData3[Date],"&lt;="&amp;TBLData3[[#This Row],[Date]],TBLData3[Date],"&gt;"&amp;TBLData3[[#This Row],[Date]]-7)</f>
        <v>720</v>
      </c>
      <c r="I447" s="31">
        <f>IFERROR(SUMIFS(TBLData3[Total Load],TBLData3[[Athlete ]],TBLData3[[#This Row],[Athlete ]],TBLData3[Date],"&lt;="&amp;TBLData3[[#This Row],[Date]]-7,TBLData3[Date],"&gt;"&amp;TBLData3[[#This Row],[Date]]-14),"")</f>
        <v>1640</v>
      </c>
      <c r="J447" s="31">
        <f>IFERROR(SUMIFS(TBLData3[Total Load],TBLData3[[Athlete ]],TBLData3[[#This Row],[Athlete ]],TBLData3[Date],"&lt;="&amp;TBLData3[[#This Row],[Date]]-14,TBLData3[Date],"&gt;"&amp;TBLData3[[#This Row],[Date]]-21),"")</f>
        <v>1625</v>
      </c>
      <c r="K447" s="31">
        <f>IFERROR(SUMIFS(TBLData3[Total Load],TBLData3[[Athlete ]],TBLData3[[#This Row],[Athlete ]],TBLData3[Date],"&lt;="&amp;TBLData3[[#This Row],[Date]]-21,TBLData3[Date],"&gt;"&amp;TBLData3[[#This Row],[Date]]-28),"")</f>
        <v>0</v>
      </c>
      <c r="L447" s="31">
        <f>IFERROR(SUMIFS(TBLData3[Total Load],TBLData3[[Athlete ]],TBLData3[[#This Row],[Athlete ]],TBLData3[Date],"&lt;="&amp;TBLData3[[#This Row],[Date]]-28,TBLData3[Date],"&gt;"&amp;TBLData3[[#This Row],[Date]]-35),"")</f>
        <v>0</v>
      </c>
      <c r="M447" s="31">
        <f>IFERROR(AVERAGE(TBLData3[[#This Row],[Week -1 TL]:[Week -4 TL]]),"")</f>
        <v>816.25</v>
      </c>
      <c r="N447" s="98">
        <f>IFERROR(TBLData3[[#This Row],[7 Day Rolling Average]]/TBLData3[[#This Row],[28 Day Rolling Average]],"")</f>
        <v>0.5420326223337516</v>
      </c>
      <c r="O447" s="94">
        <f>IFERROR(TBLData3[[#This Row],[Week 0 TL]]/TBLData3[[#This Row],[Week -1 TL]],"")</f>
        <v>0.43902439024390244</v>
      </c>
      <c r="P447" s="26">
        <f t="shared" si="27"/>
        <v>80.50270173010631</v>
      </c>
      <c r="Q447" s="27">
        <f t="shared" si="28"/>
        <v>122.92966353969092</v>
      </c>
      <c r="R447" s="99">
        <f>IFERROR(TBLData3[[#This Row],[7 Day EWMA]]/TBLData3[[#This Row],[28 Day EWMA]],"")</f>
        <v>0.65486799045955246</v>
      </c>
      <c r="S447" s="94">
        <f>AVERAGEIFS(TBLData3[Total Load],TBLData3[[Athlete ]],TBLData3[[#This Row],[Athlete ]],TBLData3[Date],"&lt;="&amp;TBLData3[[#This Row],[Date]],TBLData3[Date],"&gt;"&amp;TBLData3[[#This Row],[Date]]-7)</f>
        <v>102.85714285714286</v>
      </c>
      <c r="T447" s="94">
        <f t="array" ref="T447">IFERROR(_xlfn.STDEV.S(IF(TBLData3[[Athlete ]]=TBLData3[[#This Row],[Athlete ]],IF(TBLData3[Date]&lt;=TBLData3[[#This Row],[Date]],IF(TBLData3[Date]&gt;TBLData3[[#This Row],[Date]]-7,TBLData3[Total Load])))),"")</f>
        <v>272.1344205666436</v>
      </c>
      <c r="U447" s="95">
        <f>IFERROR(TBLData3[[#This Row],[7 Day avg Load]]/TBLData3[[#This Row],[7 Day SD]],"")</f>
        <v>0.37796447300922725</v>
      </c>
      <c r="V447" s="95">
        <f>IFERROR(TBLData3[[#This Row],[7 Day Rolling Average]]*TBLData3[[#This Row],[Monotony]],"")</f>
        <v>38.876345795234805</v>
      </c>
    </row>
    <row r="448" spans="1:22" x14ac:dyDescent="0.25">
      <c r="A448" s="58" t="str">
        <f t="shared" si="25"/>
        <v>Week 3</v>
      </c>
      <c r="B448" s="63">
        <v>43030</v>
      </c>
      <c r="C448" s="63" t="str">
        <f t="shared" si="26"/>
        <v>Sun</v>
      </c>
      <c r="D448" s="73" t="s">
        <v>213</v>
      </c>
      <c r="E448" s="61">
        <f>tblTL[[#This Row],[Total]]</f>
        <v>0</v>
      </c>
      <c r="F448" s="71">
        <f>AVERAGEIFS(TBLData3[Total Load],TBLData3[[Athlete ]],TBLData3[[#This Row],[Athlete ]],TBLData3[Date],"&lt;="&amp;TBLData3[[#This Row],[Date]],TBLData3[Date],"&gt;"&amp;TBLData3[[#This Row],[Date]]-7)</f>
        <v>141.42857142857142</v>
      </c>
      <c r="G448" s="72">
        <f>AVERAGEIFS(TBLData3[Total Load],TBLData3[[Athlete ]],TBLData3[[#This Row],[Athlete ]],TBLData3[Date],"&lt;="&amp;TBLData3[[#This Row],[Date]],TBLData3[Date],"&gt;"&amp;TBLData3[[#This Row],[Date]]-28)</f>
        <v>79.285714285714292</v>
      </c>
      <c r="H448" s="30">
        <f>SUMIFS(TBLData3[Total Load],TBLData3[[Athlete ]],TBLData3[[#This Row],[Athlete ]],TBLData3[Date],"&lt;="&amp;TBLData3[[#This Row],[Date]],TBLData3[Date],"&gt;"&amp;TBLData3[[#This Row],[Date]]-7)</f>
        <v>990</v>
      </c>
      <c r="I448" s="31">
        <f>IFERROR(SUMIFS(TBLData3[Total Load],TBLData3[[Athlete ]],TBLData3[[#This Row],[Athlete ]],TBLData3[Date],"&lt;="&amp;TBLData3[[#This Row],[Date]]-7,TBLData3[Date],"&gt;"&amp;TBLData3[[#This Row],[Date]]-14),"")</f>
        <v>675</v>
      </c>
      <c r="J448" s="31">
        <f>IFERROR(SUMIFS(TBLData3[Total Load],TBLData3[[Athlete ]],TBLData3[[#This Row],[Athlete ]],TBLData3[Date],"&lt;="&amp;TBLData3[[#This Row],[Date]]-14,TBLData3[Date],"&gt;"&amp;TBLData3[[#This Row],[Date]]-21),"")</f>
        <v>0</v>
      </c>
      <c r="K448" s="31">
        <f>IFERROR(SUMIFS(TBLData3[Total Load],TBLData3[[Athlete ]],TBLData3[[#This Row],[Athlete ]],TBLData3[Date],"&lt;="&amp;TBLData3[[#This Row],[Date]]-21,TBLData3[Date],"&gt;"&amp;TBLData3[[#This Row],[Date]]-28),"")</f>
        <v>0</v>
      </c>
      <c r="L448" s="31">
        <f>IFERROR(SUMIFS(TBLData3[Total Load],TBLData3[[Athlete ]],TBLData3[[#This Row],[Athlete ]],TBLData3[Date],"&lt;="&amp;TBLData3[[#This Row],[Date]]-28,TBLData3[Date],"&gt;"&amp;TBLData3[[#This Row],[Date]]-35),"")</f>
        <v>0</v>
      </c>
      <c r="M448" s="31">
        <f>IFERROR(AVERAGE(TBLData3[[#This Row],[Week -1 TL]:[Week -4 TL]]),"")</f>
        <v>168.75</v>
      </c>
      <c r="N448" s="98">
        <f>IFERROR(TBLData3[[#This Row],[7 Day Rolling Average]]/TBLData3[[#This Row],[28 Day Rolling Average]],"")</f>
        <v>1.7837837837837835</v>
      </c>
      <c r="O448" s="94">
        <f>IFERROR(TBLData3[[#This Row],[Week 0 TL]]/TBLData3[[#This Row],[Week -1 TL]],"")</f>
        <v>1.4666666666666666</v>
      </c>
      <c r="P448" s="26">
        <f t="shared" si="27"/>
        <v>94.929913580417633</v>
      </c>
      <c r="Q448" s="27">
        <f t="shared" si="28"/>
        <v>73.894287126438556</v>
      </c>
      <c r="R448" s="99">
        <f>IFERROR(TBLData3[[#This Row],[7 Day EWMA]]/TBLData3[[#This Row],[28 Day EWMA]],"")</f>
        <v>1.2846718910487027</v>
      </c>
      <c r="S448" s="94">
        <f>AVERAGEIFS(TBLData3[Total Load],TBLData3[[Athlete ]],TBLData3[[#This Row],[Athlete ]],TBLData3[Date],"&lt;="&amp;TBLData3[[#This Row],[Date]],TBLData3[Date],"&gt;"&amp;TBLData3[[#This Row],[Date]]-7)</f>
        <v>141.42857142857142</v>
      </c>
      <c r="T448" s="94">
        <f t="array" ref="T448">IFERROR(_xlfn.STDEV.S(IF(TBLData3[[Athlete ]]=TBLData3[[#This Row],[Athlete ]],IF(TBLData3[Date]&lt;=TBLData3[[#This Row],[Date]],IF(TBLData3[Date]&gt;TBLData3[[#This Row],[Date]]-7,TBLData3[Total Load])))),"")</f>
        <v>253.79969604845022</v>
      </c>
      <c r="U448" s="95">
        <f>IFERROR(TBLData3[[#This Row],[7 Day avg Load]]/TBLData3[[#This Row],[7 Day SD]],"")</f>
        <v>0.55724484162334376</v>
      </c>
      <c r="V448" s="95">
        <f>IFERROR(TBLData3[[#This Row],[7 Day Rolling Average]]*TBLData3[[#This Row],[Monotony]],"")</f>
        <v>78.810341886730043</v>
      </c>
    </row>
    <row r="449" spans="1:22" x14ac:dyDescent="0.25">
      <c r="A449" s="58" t="str">
        <f t="shared" si="25"/>
        <v>Week 3</v>
      </c>
      <c r="B449" s="63">
        <v>43030</v>
      </c>
      <c r="C449" s="63" t="str">
        <f t="shared" si="26"/>
        <v>Sun</v>
      </c>
      <c r="D449" s="73" t="s">
        <v>214</v>
      </c>
      <c r="E449" s="61">
        <f>tblTL[[#This Row],[Total]]</f>
        <v>0</v>
      </c>
      <c r="F449" s="71">
        <f>AVERAGEIFS(TBLData3[Total Load],TBLData3[[Athlete ]],TBLData3[[#This Row],[Athlete ]],TBLData3[Date],"&lt;="&amp;TBLData3[[#This Row],[Date]],TBLData3[Date],"&gt;"&amp;TBLData3[[#This Row],[Date]]-7)</f>
        <v>162.85714285714286</v>
      </c>
      <c r="G449" s="72">
        <f>AVERAGEIFS(TBLData3[Total Load],TBLData3[[Athlete ]],TBLData3[[#This Row],[Athlete ]],TBLData3[Date],"&lt;="&amp;TBLData3[[#This Row],[Date]],TBLData3[Date],"&gt;"&amp;TBLData3[[#This Row],[Date]]-28)</f>
        <v>186.66666666666666</v>
      </c>
      <c r="H449" s="30">
        <f>SUMIFS(TBLData3[Total Load],TBLData3[[Athlete ]],TBLData3[[#This Row],[Athlete ]],TBLData3[Date],"&lt;="&amp;TBLData3[[#This Row],[Date]],TBLData3[Date],"&gt;"&amp;TBLData3[[#This Row],[Date]]-7)</f>
        <v>1140</v>
      </c>
      <c r="I449" s="31">
        <f>IFERROR(SUMIFS(TBLData3[Total Load],TBLData3[[Athlete ]],TBLData3[[#This Row],[Athlete ]],TBLData3[Date],"&lt;="&amp;TBLData3[[#This Row],[Date]]-7,TBLData3[Date],"&gt;"&amp;TBLData3[[#This Row],[Date]]-14),"")</f>
        <v>1720</v>
      </c>
      <c r="J449" s="31">
        <f>IFERROR(SUMIFS(TBLData3[Total Load],TBLData3[[Athlete ]],TBLData3[[#This Row],[Athlete ]],TBLData3[Date],"&lt;="&amp;TBLData3[[#This Row],[Date]]-14,TBLData3[Date],"&gt;"&amp;TBLData3[[#This Row],[Date]]-21),"")</f>
        <v>1060</v>
      </c>
      <c r="K449" s="31">
        <f>IFERROR(SUMIFS(TBLData3[Total Load],TBLData3[[Athlete ]],TBLData3[[#This Row],[Athlete ]],TBLData3[Date],"&lt;="&amp;TBLData3[[#This Row],[Date]]-21,TBLData3[Date],"&gt;"&amp;TBLData3[[#This Row],[Date]]-28),"")</f>
        <v>0</v>
      </c>
      <c r="L449" s="31">
        <f>IFERROR(SUMIFS(TBLData3[Total Load],TBLData3[[Athlete ]],TBLData3[[#This Row],[Athlete ]],TBLData3[Date],"&lt;="&amp;TBLData3[[#This Row],[Date]]-28,TBLData3[Date],"&gt;"&amp;TBLData3[[#This Row],[Date]]-35),"")</f>
        <v>0</v>
      </c>
      <c r="M449" s="31">
        <f>IFERROR(AVERAGE(TBLData3[[#This Row],[Week -1 TL]:[Week -4 TL]]),"")</f>
        <v>695</v>
      </c>
      <c r="N449" s="98">
        <f>IFERROR(TBLData3[[#This Row],[7 Day Rolling Average]]/TBLData3[[#This Row],[28 Day Rolling Average]],"")</f>
        <v>0.87244897959183676</v>
      </c>
      <c r="O449" s="94">
        <f>IFERROR(TBLData3[[#This Row],[Week 0 TL]]/TBLData3[[#This Row],[Week -1 TL]],"")</f>
        <v>0.66279069767441856</v>
      </c>
      <c r="P449" s="26">
        <f t="shared" si="27"/>
        <v>125.3450454302947</v>
      </c>
      <c r="Q449" s="27">
        <f t="shared" si="28"/>
        <v>139.03698216580253</v>
      </c>
      <c r="R449" s="99">
        <f>IFERROR(TBLData3[[#This Row],[7 Day EWMA]]/TBLData3[[#This Row],[28 Day EWMA]],"")</f>
        <v>0.90152305866952653</v>
      </c>
      <c r="S449" s="94">
        <f>AVERAGEIFS(TBLData3[Total Load],TBLData3[[Athlete ]],TBLData3[[#This Row],[Athlete ]],TBLData3[Date],"&lt;="&amp;TBLData3[[#This Row],[Date]],TBLData3[Date],"&gt;"&amp;TBLData3[[#This Row],[Date]]-7)</f>
        <v>162.85714285714286</v>
      </c>
      <c r="T449" s="94">
        <f t="array" ref="T449">IFERROR(_xlfn.STDEV.S(IF(TBLData3[[Athlete ]]=TBLData3[[#This Row],[Athlete ]],IF(TBLData3[Date]&lt;=TBLData3[[#This Row],[Date]],IF(TBLData3[Date]&gt;TBLData3[[#This Row],[Date]]-7,TBLData3[Total Load])))),"")</f>
        <v>291.30249373656733</v>
      </c>
      <c r="U449" s="95">
        <f>IFERROR(TBLData3[[#This Row],[7 Day avg Load]]/TBLData3[[#This Row],[7 Day SD]],"")</f>
        <v>0.55906539201967476</v>
      </c>
      <c r="V449" s="95">
        <f>IFERROR(TBLData3[[#This Row],[7 Day Rolling Average]]*TBLData3[[#This Row],[Monotony]],"")</f>
        <v>91.047792414632752</v>
      </c>
    </row>
    <row r="450" spans="1:22" x14ac:dyDescent="0.25">
      <c r="A450" s="58" t="str">
        <f t="shared" ref="A450:A513" si="29">VLOOKUP(B450, $AF$3:$AG$26, 2)</f>
        <v>Week 3</v>
      </c>
      <c r="B450" s="63">
        <v>43030</v>
      </c>
      <c r="C450" s="63" t="str">
        <f t="shared" ref="C450:C513" si="30">CHOOSE(WEEKDAY(B450),"Sun","Mon","Tue","Wed","Thu","Fri","Sat")</f>
        <v>Sun</v>
      </c>
      <c r="D450" s="73" t="s">
        <v>195</v>
      </c>
      <c r="E450" s="61">
        <f>tblTL[[#This Row],[Total]]</f>
        <v>0</v>
      </c>
      <c r="F450" s="71">
        <f>AVERAGEIFS(TBLData3[Total Load],TBLData3[[Athlete ]],TBLData3[[#This Row],[Athlete ]],TBLData3[Date],"&lt;="&amp;TBLData3[[#This Row],[Date]],TBLData3[Date],"&gt;"&amp;TBLData3[[#This Row],[Date]]-7)</f>
        <v>0</v>
      </c>
      <c r="G450" s="72">
        <f>AVERAGEIFS(TBLData3[Total Load],TBLData3[[Athlete ]],TBLData3[[#This Row],[Athlete ]],TBLData3[Date],"&lt;="&amp;TBLData3[[#This Row],[Date]],TBLData3[Date],"&gt;"&amp;TBLData3[[#This Row],[Date]]-28)</f>
        <v>0</v>
      </c>
      <c r="H450" s="30">
        <f>SUMIFS(TBLData3[Total Load],TBLData3[[Athlete ]],TBLData3[[#This Row],[Athlete ]],TBLData3[Date],"&lt;="&amp;TBLData3[[#This Row],[Date]],TBLData3[Date],"&gt;"&amp;TBLData3[[#This Row],[Date]]-7)</f>
        <v>0</v>
      </c>
      <c r="I450" s="31">
        <f>IFERROR(SUMIFS(TBLData3[Total Load],TBLData3[[Athlete ]],TBLData3[[#This Row],[Athlete ]],TBLData3[Date],"&lt;="&amp;TBLData3[[#This Row],[Date]]-7,TBLData3[Date],"&gt;"&amp;TBLData3[[#This Row],[Date]]-14),"")</f>
        <v>0</v>
      </c>
      <c r="J450" s="31">
        <f>IFERROR(SUMIFS(TBLData3[Total Load],TBLData3[[Athlete ]],TBLData3[[#This Row],[Athlete ]],TBLData3[Date],"&lt;="&amp;TBLData3[[#This Row],[Date]]-14,TBLData3[Date],"&gt;"&amp;TBLData3[[#This Row],[Date]]-21),"")</f>
        <v>0</v>
      </c>
      <c r="K450" s="31">
        <f>IFERROR(SUMIFS(TBLData3[Total Load],TBLData3[[Athlete ]],TBLData3[[#This Row],[Athlete ]],TBLData3[Date],"&lt;="&amp;TBLData3[[#This Row],[Date]]-21,TBLData3[Date],"&gt;"&amp;TBLData3[[#This Row],[Date]]-28),"")</f>
        <v>0</v>
      </c>
      <c r="L450" s="31">
        <f>IFERROR(SUMIFS(TBLData3[Total Load],TBLData3[[Athlete ]],TBLData3[[#This Row],[Athlete ]],TBLData3[Date],"&lt;="&amp;TBLData3[[#This Row],[Date]]-28,TBLData3[Date],"&gt;"&amp;TBLData3[[#This Row],[Date]]-35),"")</f>
        <v>0</v>
      </c>
      <c r="M450" s="31">
        <f>IFERROR(AVERAGE(TBLData3[[#This Row],[Week -1 TL]:[Week -4 TL]]),"")</f>
        <v>0</v>
      </c>
      <c r="N450" s="98" t="str">
        <f>IFERROR(TBLData3[[#This Row],[7 Day Rolling Average]]/TBLData3[[#This Row],[28 Day Rolling Average]],"")</f>
        <v/>
      </c>
      <c r="O450" s="94" t="str">
        <f>IFERROR(TBLData3[[#This Row],[Week 0 TL]]/TBLData3[[#This Row],[Week -1 TL]],"")</f>
        <v/>
      </c>
      <c r="P450" s="26">
        <f t="shared" si="27"/>
        <v>0</v>
      </c>
      <c r="Q450" s="27">
        <f t="shared" si="28"/>
        <v>0</v>
      </c>
      <c r="R450" s="99" t="str">
        <f>IFERROR(TBLData3[[#This Row],[7 Day EWMA]]/TBLData3[[#This Row],[28 Day EWMA]],"")</f>
        <v/>
      </c>
      <c r="S450" s="94">
        <f>AVERAGEIFS(TBLData3[Total Load],TBLData3[[Athlete ]],TBLData3[[#This Row],[Athlete ]],TBLData3[Date],"&lt;="&amp;TBLData3[[#This Row],[Date]],TBLData3[Date],"&gt;"&amp;TBLData3[[#This Row],[Date]]-7)</f>
        <v>0</v>
      </c>
      <c r="T450" s="94">
        <f t="array" ref="T450">IFERROR(_xlfn.STDEV.S(IF(TBLData3[[Athlete ]]=TBLData3[[#This Row],[Athlete ]],IF(TBLData3[Date]&lt;=TBLData3[[#This Row],[Date]],IF(TBLData3[Date]&gt;TBLData3[[#This Row],[Date]]-7,TBLData3[Total Load])))),"")</f>
        <v>0</v>
      </c>
      <c r="U450" s="95" t="str">
        <f>IFERROR(TBLData3[[#This Row],[7 Day avg Load]]/TBLData3[[#This Row],[7 Day SD]],"")</f>
        <v/>
      </c>
      <c r="V450" s="95" t="str">
        <f>IFERROR(TBLData3[[#This Row],[7 Day Rolling Average]]*TBLData3[[#This Row],[Monotony]],"")</f>
        <v/>
      </c>
    </row>
    <row r="451" spans="1:22" x14ac:dyDescent="0.25">
      <c r="A451" s="58" t="str">
        <f t="shared" si="29"/>
        <v>Week 3</v>
      </c>
      <c r="B451" s="63">
        <v>43030</v>
      </c>
      <c r="C451" s="63" t="str">
        <f t="shared" si="30"/>
        <v>Sun</v>
      </c>
      <c r="D451" s="68" t="s">
        <v>196</v>
      </c>
      <c r="E451" s="61">
        <f>tblTL[[#This Row],[Total]]</f>
        <v>0</v>
      </c>
      <c r="F451" s="71">
        <f>AVERAGEIFS(TBLData3[Total Load],TBLData3[[Athlete ]],TBLData3[[#This Row],[Athlete ]],TBLData3[Date],"&lt;="&amp;TBLData3[[#This Row],[Date]],TBLData3[Date],"&gt;"&amp;TBLData3[[#This Row],[Date]]-7)</f>
        <v>0</v>
      </c>
      <c r="G451" s="72">
        <f>AVERAGEIFS(TBLData3[Total Load],TBLData3[[Athlete ]],TBLData3[[#This Row],[Athlete ]],TBLData3[Date],"&lt;="&amp;TBLData3[[#This Row],[Date]],TBLData3[Date],"&gt;"&amp;TBLData3[[#This Row],[Date]]-28)</f>
        <v>148.57142857142858</v>
      </c>
      <c r="H451" s="30">
        <f>SUMIFS(TBLData3[Total Load],TBLData3[[Athlete ]],TBLData3[[#This Row],[Athlete ]],TBLData3[Date],"&lt;="&amp;TBLData3[[#This Row],[Date]],TBLData3[Date],"&gt;"&amp;TBLData3[[#This Row],[Date]]-7)</f>
        <v>0</v>
      </c>
      <c r="I451" s="31">
        <f>IFERROR(SUMIFS(TBLData3[Total Load],TBLData3[[Athlete ]],TBLData3[[#This Row],[Athlete ]],TBLData3[Date],"&lt;="&amp;TBLData3[[#This Row],[Date]]-7,TBLData3[Date],"&gt;"&amp;TBLData3[[#This Row],[Date]]-14),"")</f>
        <v>1540</v>
      </c>
      <c r="J451" s="31">
        <f>IFERROR(SUMIFS(TBLData3[Total Load],TBLData3[[Athlete ]],TBLData3[[#This Row],[Athlete ]],TBLData3[Date],"&lt;="&amp;TBLData3[[#This Row],[Date]]-14,TBLData3[Date],"&gt;"&amp;TBLData3[[#This Row],[Date]]-21),"")</f>
        <v>1580</v>
      </c>
      <c r="K451" s="31">
        <f>IFERROR(SUMIFS(TBLData3[Total Load],TBLData3[[Athlete ]],TBLData3[[#This Row],[Athlete ]],TBLData3[Date],"&lt;="&amp;TBLData3[[#This Row],[Date]]-21,TBLData3[Date],"&gt;"&amp;TBLData3[[#This Row],[Date]]-28),"")</f>
        <v>0</v>
      </c>
      <c r="L451" s="31">
        <f>IFERROR(SUMIFS(TBLData3[Total Load],TBLData3[[Athlete ]],TBLData3[[#This Row],[Athlete ]],TBLData3[Date],"&lt;="&amp;TBLData3[[#This Row],[Date]]-28,TBLData3[Date],"&gt;"&amp;TBLData3[[#This Row],[Date]]-35),"")</f>
        <v>0</v>
      </c>
      <c r="M451" s="31">
        <f>IFERROR(AVERAGE(TBLData3[[#This Row],[Week -1 TL]:[Week -4 TL]]),"")</f>
        <v>780</v>
      </c>
      <c r="N451" s="98">
        <f>IFERROR(TBLData3[[#This Row],[7 Day Rolling Average]]/TBLData3[[#This Row],[28 Day Rolling Average]],"")</f>
        <v>0</v>
      </c>
      <c r="O451" s="94">
        <f>IFERROR(TBLData3[[#This Row],[Week 0 TL]]/TBLData3[[#This Row],[Week -1 TL]],"")</f>
        <v>0</v>
      </c>
      <c r="P451" s="26">
        <f t="shared" si="27"/>
        <v>21.265911283808236</v>
      </c>
      <c r="Q451" s="27">
        <f t="shared" si="28"/>
        <v>80.739595789356656</v>
      </c>
      <c r="R451" s="99">
        <f>IFERROR(TBLData3[[#This Row],[7 Day EWMA]]/TBLData3[[#This Row],[28 Day EWMA]],"")</f>
        <v>0.26338887476337325</v>
      </c>
      <c r="S451" s="94">
        <f>AVERAGEIFS(TBLData3[Total Load],TBLData3[[Athlete ]],TBLData3[[#This Row],[Athlete ]],TBLData3[Date],"&lt;="&amp;TBLData3[[#This Row],[Date]],TBLData3[Date],"&gt;"&amp;TBLData3[[#This Row],[Date]]-7)</f>
        <v>0</v>
      </c>
      <c r="T451" s="94">
        <f t="array" ref="T451">IFERROR(_xlfn.STDEV.S(IF(TBLData3[[Athlete ]]=TBLData3[[#This Row],[Athlete ]],IF(TBLData3[Date]&lt;=TBLData3[[#This Row],[Date]],IF(TBLData3[Date]&gt;TBLData3[[#This Row],[Date]]-7,TBLData3[Total Load])))),"")</f>
        <v>0</v>
      </c>
      <c r="U451" s="95" t="str">
        <f>IFERROR(TBLData3[[#This Row],[7 Day avg Load]]/TBLData3[[#This Row],[7 Day SD]],"")</f>
        <v/>
      </c>
      <c r="V451" s="95" t="str">
        <f>IFERROR(TBLData3[[#This Row],[7 Day Rolling Average]]*TBLData3[[#This Row],[Monotony]],"")</f>
        <v/>
      </c>
    </row>
    <row r="452" spans="1:22" x14ac:dyDescent="0.25">
      <c r="A452" s="58" t="str">
        <f t="shared" si="29"/>
        <v>Week 3</v>
      </c>
      <c r="B452" s="63">
        <v>43030</v>
      </c>
      <c r="C452" s="63" t="str">
        <f t="shared" si="30"/>
        <v>Sun</v>
      </c>
      <c r="D452" s="73" t="s">
        <v>197</v>
      </c>
      <c r="E452" s="61">
        <f>tblTL[[#This Row],[Total]]</f>
        <v>0</v>
      </c>
      <c r="F452" s="71">
        <f>AVERAGEIFS(TBLData3[Total Load],TBLData3[[Athlete ]],TBLData3[[#This Row],[Athlete ]],TBLData3[Date],"&lt;="&amp;TBLData3[[#This Row],[Date]],TBLData3[Date],"&gt;"&amp;TBLData3[[#This Row],[Date]]-7)</f>
        <v>175.71428571428572</v>
      </c>
      <c r="G452" s="72">
        <f>AVERAGEIFS(TBLData3[Total Load],TBLData3[[Athlete ]],TBLData3[[#This Row],[Athlete ]],TBLData3[Date],"&lt;="&amp;TBLData3[[#This Row],[Date]],TBLData3[Date],"&gt;"&amp;TBLData3[[#This Row],[Date]]-28)</f>
        <v>245.71428571428572</v>
      </c>
      <c r="H452" s="30">
        <f>SUMIFS(TBLData3[Total Load],TBLData3[[Athlete ]],TBLData3[[#This Row],[Athlete ]],TBLData3[Date],"&lt;="&amp;TBLData3[[#This Row],[Date]],TBLData3[Date],"&gt;"&amp;TBLData3[[#This Row],[Date]]-7)</f>
        <v>1230</v>
      </c>
      <c r="I452" s="31">
        <f>IFERROR(SUMIFS(TBLData3[Total Load],TBLData3[[Athlete ]],TBLData3[[#This Row],[Athlete ]],TBLData3[Date],"&lt;="&amp;TBLData3[[#This Row],[Date]]-7,TBLData3[Date],"&gt;"&amp;TBLData3[[#This Row],[Date]]-14),"")</f>
        <v>2435</v>
      </c>
      <c r="J452" s="31">
        <f>IFERROR(SUMIFS(TBLData3[Total Load],TBLData3[[Athlete ]],TBLData3[[#This Row],[Athlete ]],TBLData3[Date],"&lt;="&amp;TBLData3[[#This Row],[Date]]-14,TBLData3[Date],"&gt;"&amp;TBLData3[[#This Row],[Date]]-21),"")</f>
        <v>1495</v>
      </c>
      <c r="K452" s="31">
        <f>IFERROR(SUMIFS(TBLData3[Total Load],TBLData3[[Athlete ]],TBLData3[[#This Row],[Athlete ]],TBLData3[Date],"&lt;="&amp;TBLData3[[#This Row],[Date]]-21,TBLData3[Date],"&gt;"&amp;TBLData3[[#This Row],[Date]]-28),"")</f>
        <v>0</v>
      </c>
      <c r="L452" s="31">
        <f>IFERROR(SUMIFS(TBLData3[Total Load],TBLData3[[Athlete ]],TBLData3[[#This Row],[Athlete ]],TBLData3[Date],"&lt;="&amp;TBLData3[[#This Row],[Date]]-28,TBLData3[Date],"&gt;"&amp;TBLData3[[#This Row],[Date]]-35),"")</f>
        <v>0</v>
      </c>
      <c r="M452" s="31">
        <f>IFERROR(AVERAGE(TBLData3[[#This Row],[Week -1 TL]:[Week -4 TL]]),"")</f>
        <v>982.5</v>
      </c>
      <c r="N452" s="98">
        <f>IFERROR(TBLData3[[#This Row],[7 Day Rolling Average]]/TBLData3[[#This Row],[28 Day Rolling Average]],"")</f>
        <v>0.71511627906976749</v>
      </c>
      <c r="O452" s="94">
        <f>IFERROR(TBLData3[[#This Row],[Week 0 TL]]/TBLData3[[#This Row],[Week -1 TL]],"")</f>
        <v>0.50513347022587274</v>
      </c>
      <c r="P452" s="26">
        <f t="shared" si="27"/>
        <v>138.2749503360219</v>
      </c>
      <c r="Q452" s="27">
        <f t="shared" si="28"/>
        <v>172.08493163090412</v>
      </c>
      <c r="R452" s="99">
        <f>IFERROR(TBLData3[[#This Row],[7 Day EWMA]]/TBLData3[[#This Row],[28 Day EWMA]],"")</f>
        <v>0.80352735725054958</v>
      </c>
      <c r="S452" s="94">
        <f>AVERAGEIFS(TBLData3[Total Load],TBLData3[[Athlete ]],TBLData3[[#This Row],[Athlete ]],TBLData3[Date],"&lt;="&amp;TBLData3[[#This Row],[Date]],TBLData3[Date],"&gt;"&amp;TBLData3[[#This Row],[Date]]-7)</f>
        <v>175.71428571428572</v>
      </c>
      <c r="T452" s="94">
        <f t="array" ref="T452">IFERROR(_xlfn.STDEV.S(IF(TBLData3[[Athlete ]]=TBLData3[[#This Row],[Athlete ]],IF(TBLData3[Date]&lt;=TBLData3[[#This Row],[Date]],IF(TBLData3[Date]&gt;TBLData3[[#This Row],[Date]]-7,TBLData3[Total Load])))),"")</f>
        <v>320.51298168494117</v>
      </c>
      <c r="U452" s="95">
        <f>IFERROR(TBLData3[[#This Row],[7 Day avg Load]]/TBLData3[[#This Row],[7 Day SD]],"")</f>
        <v>0.54822829574812637</v>
      </c>
      <c r="V452" s="95">
        <f>IFERROR(TBLData3[[#This Row],[7 Day Rolling Average]]*TBLData3[[#This Row],[Monotony]],"")</f>
        <v>96.331543395742216</v>
      </c>
    </row>
    <row r="453" spans="1:22" x14ac:dyDescent="0.25">
      <c r="A453" s="58" t="str">
        <f t="shared" si="29"/>
        <v>Week 3</v>
      </c>
      <c r="B453" s="63">
        <v>43030</v>
      </c>
      <c r="C453" s="63" t="str">
        <f t="shared" si="30"/>
        <v>Sun</v>
      </c>
      <c r="D453" s="73" t="s">
        <v>198</v>
      </c>
      <c r="E453" s="61">
        <f>tblTL[[#This Row],[Total]]</f>
        <v>0</v>
      </c>
      <c r="F453" s="71">
        <f>AVERAGEIFS(TBLData3[Total Load],TBLData3[[Athlete ]],TBLData3[[#This Row],[Athlete ]],TBLData3[Date],"&lt;="&amp;TBLData3[[#This Row],[Date]],TBLData3[Date],"&gt;"&amp;TBLData3[[#This Row],[Date]]-7)</f>
        <v>141.42857142857142</v>
      </c>
      <c r="G453" s="72">
        <f>AVERAGEIFS(TBLData3[Total Load],TBLData3[[Athlete ]],TBLData3[[#This Row],[Athlete ]],TBLData3[Date],"&lt;="&amp;TBLData3[[#This Row],[Date]],TBLData3[Date],"&gt;"&amp;TBLData3[[#This Row],[Date]]-28)</f>
        <v>131.42857142857142</v>
      </c>
      <c r="H453" s="30">
        <f>SUMIFS(TBLData3[Total Load],TBLData3[[Athlete ]],TBLData3[[#This Row],[Athlete ]],TBLData3[Date],"&lt;="&amp;TBLData3[[#This Row],[Date]],TBLData3[Date],"&gt;"&amp;TBLData3[[#This Row],[Date]]-7)</f>
        <v>990</v>
      </c>
      <c r="I453" s="31">
        <f>IFERROR(SUMIFS(TBLData3[Total Load],TBLData3[[Athlete ]],TBLData3[[#This Row],[Athlete ]],TBLData3[Date],"&lt;="&amp;TBLData3[[#This Row],[Date]]-7,TBLData3[Date],"&gt;"&amp;TBLData3[[#This Row],[Date]]-14),"")</f>
        <v>960</v>
      </c>
      <c r="J453" s="31">
        <f>IFERROR(SUMIFS(TBLData3[Total Load],TBLData3[[Athlete ]],TBLData3[[#This Row],[Athlete ]],TBLData3[Date],"&lt;="&amp;TBLData3[[#This Row],[Date]]-14,TBLData3[Date],"&gt;"&amp;TBLData3[[#This Row],[Date]]-21),"")</f>
        <v>810</v>
      </c>
      <c r="K453" s="31">
        <f>IFERROR(SUMIFS(TBLData3[Total Load],TBLData3[[Athlete ]],TBLData3[[#This Row],[Athlete ]],TBLData3[Date],"&lt;="&amp;TBLData3[[#This Row],[Date]]-21,TBLData3[Date],"&gt;"&amp;TBLData3[[#This Row],[Date]]-28),"")</f>
        <v>0</v>
      </c>
      <c r="L453" s="31">
        <f>IFERROR(SUMIFS(TBLData3[Total Load],TBLData3[[Athlete ]],TBLData3[[#This Row],[Athlete ]],TBLData3[Date],"&lt;="&amp;TBLData3[[#This Row],[Date]]-28,TBLData3[Date],"&gt;"&amp;TBLData3[[#This Row],[Date]]-35),"")</f>
        <v>0</v>
      </c>
      <c r="M453" s="31">
        <f>IFERROR(AVERAGE(TBLData3[[#This Row],[Week -1 TL]:[Week -4 TL]]),"")</f>
        <v>442.5</v>
      </c>
      <c r="N453" s="98">
        <f>IFERROR(TBLData3[[#This Row],[7 Day Rolling Average]]/TBLData3[[#This Row],[28 Day Rolling Average]],"")</f>
        <v>1.0760869565217392</v>
      </c>
      <c r="O453" s="94">
        <f>IFERROR(TBLData3[[#This Row],[Week 0 TL]]/TBLData3[[#This Row],[Week -1 TL]],"")</f>
        <v>1.03125</v>
      </c>
      <c r="P453" s="26">
        <f t="shared" si="27"/>
        <v>98.190413429956607</v>
      </c>
      <c r="Q453" s="27">
        <f t="shared" si="28"/>
        <v>97.584934054139438</v>
      </c>
      <c r="R453" s="99">
        <f>IFERROR(TBLData3[[#This Row],[7 Day EWMA]]/TBLData3[[#This Row],[28 Day EWMA]],"")</f>
        <v>1.0062046399035456</v>
      </c>
      <c r="S453" s="94">
        <f>AVERAGEIFS(TBLData3[Total Load],TBLData3[[Athlete ]],TBLData3[[#This Row],[Athlete ]],TBLData3[Date],"&lt;="&amp;TBLData3[[#This Row],[Date]],TBLData3[Date],"&gt;"&amp;TBLData3[[#This Row],[Date]]-7)</f>
        <v>141.42857142857142</v>
      </c>
      <c r="T453" s="94">
        <f t="array" ref="T453">IFERROR(_xlfn.STDEV.S(IF(TBLData3[[Athlete ]]=TBLData3[[#This Row],[Athlete ]],IF(TBLData3[Date]&lt;=TBLData3[[#This Row],[Date]],IF(TBLData3[Date]&gt;TBLData3[[#This Row],[Date]]-7,TBLData3[Total Load])))),"")</f>
        <v>253.79969604845022</v>
      </c>
      <c r="U453" s="95">
        <f>IFERROR(TBLData3[[#This Row],[7 Day avg Load]]/TBLData3[[#This Row],[7 Day SD]],"")</f>
        <v>0.55724484162334376</v>
      </c>
      <c r="V453" s="95">
        <f>IFERROR(TBLData3[[#This Row],[7 Day Rolling Average]]*TBLData3[[#This Row],[Monotony]],"")</f>
        <v>78.810341886730043</v>
      </c>
    </row>
    <row r="454" spans="1:22" x14ac:dyDescent="0.25">
      <c r="A454" s="58" t="str">
        <f t="shared" si="29"/>
        <v>Week 3</v>
      </c>
      <c r="B454" s="63">
        <v>43030</v>
      </c>
      <c r="C454" s="63" t="str">
        <f t="shared" si="30"/>
        <v>Sun</v>
      </c>
      <c r="D454" s="73" t="s">
        <v>199</v>
      </c>
      <c r="E454" s="61">
        <f>tblTL[[#This Row],[Total]]</f>
        <v>0</v>
      </c>
      <c r="F454" s="71">
        <f>AVERAGEIFS(TBLData3[Total Load],TBLData3[[Athlete ]],TBLData3[[#This Row],[Athlete ]],TBLData3[Date],"&lt;="&amp;TBLData3[[#This Row],[Date]],TBLData3[Date],"&gt;"&amp;TBLData3[[#This Row],[Date]]-7)</f>
        <v>218.57142857142858</v>
      </c>
      <c r="G454" s="72">
        <f>AVERAGEIFS(TBLData3[Total Load],TBLData3[[Athlete ]],TBLData3[[#This Row],[Athlete ]],TBLData3[Date],"&lt;="&amp;TBLData3[[#This Row],[Date]],TBLData3[Date],"&gt;"&amp;TBLData3[[#This Row],[Date]]-28)</f>
        <v>178.0952380952381</v>
      </c>
      <c r="H454" s="30">
        <f>SUMIFS(TBLData3[Total Load],TBLData3[[Athlete ]],TBLData3[[#This Row],[Athlete ]],TBLData3[Date],"&lt;="&amp;TBLData3[[#This Row],[Date]],TBLData3[Date],"&gt;"&amp;TBLData3[[#This Row],[Date]]-7)</f>
        <v>1530</v>
      </c>
      <c r="I454" s="31">
        <f>IFERROR(SUMIFS(TBLData3[Total Load],TBLData3[[Athlete ]],TBLData3[[#This Row],[Athlete ]],TBLData3[Date],"&lt;="&amp;TBLData3[[#This Row],[Date]]-7,TBLData3[Date],"&gt;"&amp;TBLData3[[#This Row],[Date]]-14),"")</f>
        <v>1755</v>
      </c>
      <c r="J454" s="31">
        <f>IFERROR(SUMIFS(TBLData3[Total Load],TBLData3[[Athlete ]],TBLData3[[#This Row],[Athlete ]],TBLData3[Date],"&lt;="&amp;TBLData3[[#This Row],[Date]]-14,TBLData3[Date],"&gt;"&amp;TBLData3[[#This Row],[Date]]-21),"")</f>
        <v>455</v>
      </c>
      <c r="K454" s="31">
        <f>IFERROR(SUMIFS(TBLData3[Total Load],TBLData3[[Athlete ]],TBLData3[[#This Row],[Athlete ]],TBLData3[Date],"&lt;="&amp;TBLData3[[#This Row],[Date]]-21,TBLData3[Date],"&gt;"&amp;TBLData3[[#This Row],[Date]]-28),"")</f>
        <v>0</v>
      </c>
      <c r="L454" s="31">
        <f>IFERROR(SUMIFS(TBLData3[Total Load],TBLData3[[Athlete ]],TBLData3[[#This Row],[Athlete ]],TBLData3[Date],"&lt;="&amp;TBLData3[[#This Row],[Date]]-28,TBLData3[Date],"&gt;"&amp;TBLData3[[#This Row],[Date]]-35),"")</f>
        <v>0</v>
      </c>
      <c r="M454" s="31">
        <f>IFERROR(AVERAGE(TBLData3[[#This Row],[Week -1 TL]:[Week -4 TL]]),"")</f>
        <v>552.5</v>
      </c>
      <c r="N454" s="98">
        <f>IFERROR(TBLData3[[#This Row],[7 Day Rolling Average]]/TBLData3[[#This Row],[28 Day Rolling Average]],"")</f>
        <v>1.2272727272727273</v>
      </c>
      <c r="O454" s="94">
        <f>IFERROR(TBLData3[[#This Row],[Week 0 TL]]/TBLData3[[#This Row],[Week -1 TL]],"")</f>
        <v>0.87179487179487181</v>
      </c>
      <c r="P454" s="26">
        <f t="shared" si="27"/>
        <v>131.54524115711411</v>
      </c>
      <c r="Q454" s="27">
        <f t="shared" si="28"/>
        <v>139.95642718922105</v>
      </c>
      <c r="R454" s="99">
        <f>IFERROR(TBLData3[[#This Row],[7 Day EWMA]]/TBLData3[[#This Row],[28 Day EWMA]],"")</f>
        <v>0.93990139501964409</v>
      </c>
      <c r="S454" s="94">
        <f>AVERAGEIFS(TBLData3[Total Load],TBLData3[[Athlete ]],TBLData3[[#This Row],[Athlete ]],TBLData3[Date],"&lt;="&amp;TBLData3[[#This Row],[Date]],TBLData3[Date],"&gt;"&amp;TBLData3[[#This Row],[Date]]-7)</f>
        <v>218.57142857142858</v>
      </c>
      <c r="T454" s="94">
        <f t="array" ref="T454">IFERROR(_xlfn.STDEV.S(IF(TBLData3[[Athlete ]]=TBLData3[[#This Row],[Athlete ]],IF(TBLData3[Date]&lt;=TBLData3[[#This Row],[Date]],IF(TBLData3[Date]&gt;TBLData3[[#This Row],[Date]]-7,TBLData3[Total Load])))),"")</f>
        <v>440.47052763412643</v>
      </c>
      <c r="U454" s="95">
        <f>IFERROR(TBLData3[[#This Row],[7 Day avg Load]]/TBLData3[[#This Row],[7 Day SD]],"")</f>
        <v>0.49622259574421135</v>
      </c>
      <c r="V454" s="95">
        <f>IFERROR(TBLData3[[#This Row],[7 Day Rolling Average]]*TBLData3[[#This Row],[Monotony]],"")</f>
        <v>108.46008164123477</v>
      </c>
    </row>
    <row r="455" spans="1:22" x14ac:dyDescent="0.25">
      <c r="A455" s="58" t="str">
        <f t="shared" si="29"/>
        <v>Week 3</v>
      </c>
      <c r="B455" s="63">
        <v>43030</v>
      </c>
      <c r="C455" s="63" t="str">
        <f t="shared" si="30"/>
        <v>Sun</v>
      </c>
      <c r="D455" s="68" t="s">
        <v>200</v>
      </c>
      <c r="E455" s="61">
        <f>tblTL[[#This Row],[Total]]</f>
        <v>0</v>
      </c>
      <c r="F455" s="71">
        <f>AVERAGEIFS(TBLData3[Total Load],TBLData3[[Athlete ]],TBLData3[[#This Row],[Athlete ]],TBLData3[Date],"&lt;="&amp;TBLData3[[#This Row],[Date]],TBLData3[Date],"&gt;"&amp;TBLData3[[#This Row],[Date]]-7)</f>
        <v>132.85714285714286</v>
      </c>
      <c r="G455" s="72">
        <f>AVERAGEIFS(TBLData3[Total Load],TBLData3[[Athlete ]],TBLData3[[#This Row],[Athlete ]],TBLData3[Date],"&lt;="&amp;TBLData3[[#This Row],[Date]],TBLData3[Date],"&gt;"&amp;TBLData3[[#This Row],[Date]]-28)</f>
        <v>90.714285714285708</v>
      </c>
      <c r="H455" s="30">
        <f>SUMIFS(TBLData3[Total Load],TBLData3[[Athlete ]],TBLData3[[#This Row],[Athlete ]],TBLData3[Date],"&lt;="&amp;TBLData3[[#This Row],[Date]],TBLData3[Date],"&gt;"&amp;TBLData3[[#This Row],[Date]]-7)</f>
        <v>930</v>
      </c>
      <c r="I455" s="31">
        <f>IFERROR(SUMIFS(TBLData3[Total Load],TBLData3[[Athlete ]],TBLData3[[#This Row],[Athlete ]],TBLData3[Date],"&lt;="&amp;TBLData3[[#This Row],[Date]]-7,TBLData3[Date],"&gt;"&amp;TBLData3[[#This Row],[Date]]-14),"")</f>
        <v>975</v>
      </c>
      <c r="J455" s="31">
        <f>IFERROR(SUMIFS(TBLData3[Total Load],TBLData3[[Athlete ]],TBLData3[[#This Row],[Athlete ]],TBLData3[Date],"&lt;="&amp;TBLData3[[#This Row],[Date]]-14,TBLData3[Date],"&gt;"&amp;TBLData3[[#This Row],[Date]]-21),"")</f>
        <v>0</v>
      </c>
      <c r="K455" s="31">
        <f>IFERROR(SUMIFS(TBLData3[Total Load],TBLData3[[Athlete ]],TBLData3[[#This Row],[Athlete ]],TBLData3[Date],"&lt;="&amp;TBLData3[[#This Row],[Date]]-21,TBLData3[Date],"&gt;"&amp;TBLData3[[#This Row],[Date]]-28),"")</f>
        <v>0</v>
      </c>
      <c r="L455" s="31">
        <f>IFERROR(SUMIFS(TBLData3[Total Load],TBLData3[[Athlete ]],TBLData3[[#This Row],[Athlete ]],TBLData3[Date],"&lt;="&amp;TBLData3[[#This Row],[Date]]-28,TBLData3[Date],"&gt;"&amp;TBLData3[[#This Row],[Date]]-35),"")</f>
        <v>0</v>
      </c>
      <c r="M455" s="31">
        <f>IFERROR(AVERAGE(TBLData3[[#This Row],[Week -1 TL]:[Week -4 TL]]),"")</f>
        <v>243.75</v>
      </c>
      <c r="N455" s="98">
        <f>IFERROR(TBLData3[[#This Row],[7 Day Rolling Average]]/TBLData3[[#This Row],[28 Day Rolling Average]],"")</f>
        <v>1.4645669291338583</v>
      </c>
      <c r="O455" s="94">
        <f>IFERROR(TBLData3[[#This Row],[Week 0 TL]]/TBLData3[[#This Row],[Week -1 TL]],"")</f>
        <v>0.9538461538461539</v>
      </c>
      <c r="P455" s="26">
        <f t="shared" si="27"/>
        <v>92.561332583427429</v>
      </c>
      <c r="Q455" s="27">
        <f t="shared" si="28"/>
        <v>80.50558900610794</v>
      </c>
      <c r="R455" s="99">
        <f>IFERROR(TBLData3[[#This Row],[7 Day EWMA]]/TBLData3[[#This Row],[28 Day EWMA]],"")</f>
        <v>1.14975039281316</v>
      </c>
      <c r="S455" s="94">
        <f>AVERAGEIFS(TBLData3[Total Load],TBLData3[[Athlete ]],TBLData3[[#This Row],[Athlete ]],TBLData3[Date],"&lt;="&amp;TBLData3[[#This Row],[Date]],TBLData3[Date],"&gt;"&amp;TBLData3[[#This Row],[Date]]-7)</f>
        <v>132.85714285714286</v>
      </c>
      <c r="T455" s="94">
        <f t="array" ref="T455">IFERROR(_xlfn.STDEV.S(IF(TBLData3[[Athlete ]]=TBLData3[[#This Row],[Athlete ]],IF(TBLData3[Date]&lt;=TBLData3[[#This Row],[Date]],IF(TBLData3[Date]&gt;TBLData3[[#This Row],[Date]]-7,TBLData3[Total Load])))),"")</f>
        <v>246.08360948495303</v>
      </c>
      <c r="U455" s="95">
        <f>IFERROR(TBLData3[[#This Row],[7 Day avg Load]]/TBLData3[[#This Row],[7 Day SD]],"")</f>
        <v>0.53988619207597621</v>
      </c>
      <c r="V455" s="95">
        <f>IFERROR(TBLData3[[#This Row],[7 Day Rolling Average]]*TBLData3[[#This Row],[Monotony]],"")</f>
        <v>71.727736947236835</v>
      </c>
    </row>
    <row r="456" spans="1:22" x14ac:dyDescent="0.25">
      <c r="A456" s="58" t="str">
        <f t="shared" si="29"/>
        <v>Week 3</v>
      </c>
      <c r="B456" s="63">
        <v>43030</v>
      </c>
      <c r="C456" s="63" t="str">
        <f t="shared" si="30"/>
        <v>Sun</v>
      </c>
      <c r="D456" s="73" t="s">
        <v>201</v>
      </c>
      <c r="E456" s="61">
        <f>tblTL[[#This Row],[Total]]</f>
        <v>0</v>
      </c>
      <c r="F456" s="71">
        <f>AVERAGEIFS(TBLData3[Total Load],TBLData3[[Athlete ]],TBLData3[[#This Row],[Athlete ]],TBLData3[Date],"&lt;="&amp;TBLData3[[#This Row],[Date]],TBLData3[Date],"&gt;"&amp;TBLData3[[#This Row],[Date]]-7)</f>
        <v>102.85714285714286</v>
      </c>
      <c r="G456" s="72">
        <f>AVERAGEIFS(TBLData3[Total Load],TBLData3[[Athlete ]],TBLData3[[#This Row],[Athlete ]],TBLData3[Date],"&lt;="&amp;TBLData3[[#This Row],[Date]],TBLData3[Date],"&gt;"&amp;TBLData3[[#This Row],[Date]]-28)</f>
        <v>219.76190476190476</v>
      </c>
      <c r="H456" s="30">
        <f>SUMIFS(TBLData3[Total Load],TBLData3[[Athlete ]],TBLData3[[#This Row],[Athlete ]],TBLData3[Date],"&lt;="&amp;TBLData3[[#This Row],[Date]],TBLData3[Date],"&gt;"&amp;TBLData3[[#This Row],[Date]]-7)</f>
        <v>720</v>
      </c>
      <c r="I456" s="31">
        <f>IFERROR(SUMIFS(TBLData3[Total Load],TBLData3[[Athlete ]],TBLData3[[#This Row],[Athlete ]],TBLData3[Date],"&lt;="&amp;TBLData3[[#This Row],[Date]]-7,TBLData3[Date],"&gt;"&amp;TBLData3[[#This Row],[Date]]-14),"")</f>
        <v>2320</v>
      </c>
      <c r="J456" s="31">
        <f>IFERROR(SUMIFS(TBLData3[Total Load],TBLData3[[Athlete ]],TBLData3[[#This Row],[Athlete ]],TBLData3[Date],"&lt;="&amp;TBLData3[[#This Row],[Date]]-14,TBLData3[Date],"&gt;"&amp;TBLData3[[#This Row],[Date]]-21),"")</f>
        <v>1575</v>
      </c>
      <c r="K456" s="31">
        <f>IFERROR(SUMIFS(TBLData3[Total Load],TBLData3[[Athlete ]],TBLData3[[#This Row],[Athlete ]],TBLData3[Date],"&lt;="&amp;TBLData3[[#This Row],[Date]]-21,TBLData3[Date],"&gt;"&amp;TBLData3[[#This Row],[Date]]-28),"")</f>
        <v>0</v>
      </c>
      <c r="L456" s="31">
        <f>IFERROR(SUMIFS(TBLData3[Total Load],TBLData3[[Athlete ]],TBLData3[[#This Row],[Athlete ]],TBLData3[Date],"&lt;="&amp;TBLData3[[#This Row],[Date]]-28,TBLData3[Date],"&gt;"&amp;TBLData3[[#This Row],[Date]]-35),"")</f>
        <v>0</v>
      </c>
      <c r="M456" s="31">
        <f>IFERROR(AVERAGE(TBLData3[[#This Row],[Week -1 TL]:[Week -4 TL]]),"")</f>
        <v>973.75</v>
      </c>
      <c r="N456" s="98">
        <f>IFERROR(TBLData3[[#This Row],[7 Day Rolling Average]]/TBLData3[[#This Row],[28 Day Rolling Average]],"")</f>
        <v>0.46803900325027087</v>
      </c>
      <c r="O456" s="94">
        <f>IFERROR(TBLData3[[#This Row],[Week 0 TL]]/TBLData3[[#This Row],[Week -1 TL]],"")</f>
        <v>0.31034482758620691</v>
      </c>
      <c r="P456" s="26">
        <f t="shared" si="27"/>
        <v>86.393344580251323</v>
      </c>
      <c r="Q456" s="27">
        <f t="shared" si="28"/>
        <v>142.51461064293611</v>
      </c>
      <c r="R456" s="99">
        <f>IFERROR(TBLData3[[#This Row],[7 Day EWMA]]/TBLData3[[#This Row],[28 Day EWMA]],"")</f>
        <v>0.60620692987546332</v>
      </c>
      <c r="S456" s="94">
        <f>AVERAGEIFS(TBLData3[Total Load],TBLData3[[Athlete ]],TBLData3[[#This Row],[Athlete ]],TBLData3[Date],"&lt;="&amp;TBLData3[[#This Row],[Date]],TBLData3[Date],"&gt;"&amp;TBLData3[[#This Row],[Date]]-7)</f>
        <v>102.85714285714286</v>
      </c>
      <c r="T456" s="94">
        <f t="array" ref="T456">IFERROR(_xlfn.STDEV.S(IF(TBLData3[[Athlete ]]=TBLData3[[#This Row],[Athlete ]],IF(TBLData3[Date]&lt;=TBLData3[[#This Row],[Date]],IF(TBLData3[Date]&gt;TBLData3[[#This Row],[Date]]-7,TBLData3[Total Load])))),"")</f>
        <v>272.1344205666436</v>
      </c>
      <c r="U456" s="95">
        <f>IFERROR(TBLData3[[#This Row],[7 Day avg Load]]/TBLData3[[#This Row],[7 Day SD]],"")</f>
        <v>0.37796447300922725</v>
      </c>
      <c r="V456" s="95">
        <f>IFERROR(TBLData3[[#This Row],[7 Day Rolling Average]]*TBLData3[[#This Row],[Monotony]],"")</f>
        <v>38.876345795234805</v>
      </c>
    </row>
    <row r="457" spans="1:22" x14ac:dyDescent="0.25">
      <c r="A457" s="58" t="str">
        <f t="shared" si="29"/>
        <v>Week 3</v>
      </c>
      <c r="B457" s="63">
        <v>43030</v>
      </c>
      <c r="C457" s="63" t="str">
        <f t="shared" si="30"/>
        <v>Sun</v>
      </c>
      <c r="D457" s="73" t="s">
        <v>202</v>
      </c>
      <c r="E457" s="61">
        <f>tblTL[[#This Row],[Total]]</f>
        <v>0</v>
      </c>
      <c r="F457" s="71">
        <f>AVERAGEIFS(TBLData3[Total Load],TBLData3[[Athlete ]],TBLData3[[#This Row],[Athlete ]],TBLData3[Date],"&lt;="&amp;TBLData3[[#This Row],[Date]],TBLData3[Date],"&gt;"&amp;TBLData3[[#This Row],[Date]]-7)</f>
        <v>231.42857142857142</v>
      </c>
      <c r="G457" s="72">
        <f>AVERAGEIFS(TBLData3[Total Load],TBLData3[[Athlete ]],TBLData3[[#This Row],[Athlete ]],TBLData3[Date],"&lt;="&amp;TBLData3[[#This Row],[Date]],TBLData3[Date],"&gt;"&amp;TBLData3[[#This Row],[Date]]-28)</f>
        <v>88.571428571428569</v>
      </c>
      <c r="H457" s="30">
        <f>SUMIFS(TBLData3[Total Load],TBLData3[[Athlete ]],TBLData3[[#This Row],[Athlete ]],TBLData3[Date],"&lt;="&amp;TBLData3[[#This Row],[Date]],TBLData3[Date],"&gt;"&amp;TBLData3[[#This Row],[Date]]-7)</f>
        <v>1620</v>
      </c>
      <c r="I457" s="31">
        <f>IFERROR(SUMIFS(TBLData3[Total Load],TBLData3[[Athlete ]],TBLData3[[#This Row],[Athlete ]],TBLData3[Date],"&lt;="&amp;TBLData3[[#This Row],[Date]]-7,TBLData3[Date],"&gt;"&amp;TBLData3[[#This Row],[Date]]-14),"")</f>
        <v>240</v>
      </c>
      <c r="J457" s="31">
        <f>IFERROR(SUMIFS(TBLData3[Total Load],TBLData3[[Athlete ]],TBLData3[[#This Row],[Athlete ]],TBLData3[Date],"&lt;="&amp;TBLData3[[#This Row],[Date]]-14,TBLData3[Date],"&gt;"&amp;TBLData3[[#This Row],[Date]]-21),"")</f>
        <v>0</v>
      </c>
      <c r="K457" s="31">
        <f>IFERROR(SUMIFS(TBLData3[Total Load],TBLData3[[Athlete ]],TBLData3[[#This Row],[Athlete ]],TBLData3[Date],"&lt;="&amp;TBLData3[[#This Row],[Date]]-21,TBLData3[Date],"&gt;"&amp;TBLData3[[#This Row],[Date]]-28),"")</f>
        <v>0</v>
      </c>
      <c r="L457" s="31">
        <f>IFERROR(SUMIFS(TBLData3[Total Load],TBLData3[[Athlete ]],TBLData3[[#This Row],[Athlete ]],TBLData3[Date],"&lt;="&amp;TBLData3[[#This Row],[Date]]-28,TBLData3[Date],"&gt;"&amp;TBLData3[[#This Row],[Date]]-35),"")</f>
        <v>0</v>
      </c>
      <c r="M457" s="31">
        <f>IFERROR(AVERAGE(TBLData3[[#This Row],[Week -1 TL]:[Week -4 TL]]),"")</f>
        <v>60</v>
      </c>
      <c r="N457" s="98">
        <f>IFERROR(TBLData3[[#This Row],[7 Day Rolling Average]]/TBLData3[[#This Row],[28 Day Rolling Average]],"")</f>
        <v>2.6129032258064515</v>
      </c>
      <c r="O457" s="94">
        <f>IFERROR(TBLData3[[#This Row],[Week 0 TL]]/TBLData3[[#This Row],[Week -1 TL]],"")</f>
        <v>6.75</v>
      </c>
      <c r="P457" s="26">
        <f t="shared" si="27"/>
        <v>133.10537338256836</v>
      </c>
      <c r="Q457" s="27">
        <f t="shared" si="28"/>
        <v>91.945000441131882</v>
      </c>
      <c r="R457" s="99">
        <f>IFERROR(TBLData3[[#This Row],[7 Day EWMA]]/TBLData3[[#This Row],[28 Day EWMA]],"")</f>
        <v>1.4476629805205075</v>
      </c>
      <c r="S457" s="94">
        <f>AVERAGEIFS(TBLData3[Total Load],TBLData3[[Athlete ]],TBLData3[[#This Row],[Athlete ]],TBLData3[Date],"&lt;="&amp;TBLData3[[#This Row],[Date]],TBLData3[Date],"&gt;"&amp;TBLData3[[#This Row],[Date]]-7)</f>
        <v>231.42857142857142</v>
      </c>
      <c r="T457" s="94">
        <f t="array" ref="T457">IFERROR(_xlfn.STDEV.S(IF(TBLData3[[Athlete ]]=TBLData3[[#This Row],[Athlete ]],IF(TBLData3[Date]&lt;=TBLData3[[#This Row],[Date]],IF(TBLData3[Date]&gt;TBLData3[[#This Row],[Date]]-7,TBLData3[Total Load])))),"")</f>
        <v>302.84366546831671</v>
      </c>
      <c r="U457" s="95">
        <f>IFERROR(TBLData3[[#This Row],[7 Day avg Load]]/TBLData3[[#This Row],[7 Day SD]],"")</f>
        <v>0.76418495024715416</v>
      </c>
      <c r="V457" s="95">
        <f>IFERROR(TBLData3[[#This Row],[7 Day Rolling Average]]*TBLData3[[#This Row],[Monotony]],"")</f>
        <v>176.85423134291281</v>
      </c>
    </row>
    <row r="458" spans="1:22" x14ac:dyDescent="0.25">
      <c r="A458" s="58" t="str">
        <f t="shared" si="29"/>
        <v>Week 3</v>
      </c>
      <c r="B458" s="63">
        <v>43030</v>
      </c>
      <c r="C458" s="63" t="str">
        <f t="shared" si="30"/>
        <v>Sun</v>
      </c>
      <c r="D458" s="68" t="s">
        <v>203</v>
      </c>
      <c r="E458" s="61">
        <f>tblTL[[#This Row],[Total]]</f>
        <v>0</v>
      </c>
      <c r="F458" s="71">
        <f>AVERAGEIFS(TBLData3[Total Load],TBLData3[[Athlete ]],TBLData3[[#This Row],[Athlete ]],TBLData3[Date],"&lt;="&amp;TBLData3[[#This Row],[Date]],TBLData3[Date],"&gt;"&amp;TBLData3[[#This Row],[Date]]-7)</f>
        <v>0</v>
      </c>
      <c r="G458" s="72">
        <f>AVERAGEIFS(TBLData3[Total Load],TBLData3[[Athlete ]],TBLData3[[#This Row],[Athlete ]],TBLData3[Date],"&lt;="&amp;TBLData3[[#This Row],[Date]],TBLData3[Date],"&gt;"&amp;TBLData3[[#This Row],[Date]]-28)</f>
        <v>140.71428571428572</v>
      </c>
      <c r="H458" s="30">
        <f>SUMIFS(TBLData3[Total Load],TBLData3[[Athlete ]],TBLData3[[#This Row],[Athlete ]],TBLData3[Date],"&lt;="&amp;TBLData3[[#This Row],[Date]],TBLData3[Date],"&gt;"&amp;TBLData3[[#This Row],[Date]]-7)</f>
        <v>0</v>
      </c>
      <c r="I458" s="31">
        <f>IFERROR(SUMIFS(TBLData3[Total Load],TBLData3[[Athlete ]],TBLData3[[#This Row],[Athlete ]],TBLData3[Date],"&lt;="&amp;TBLData3[[#This Row],[Date]]-7,TBLData3[Date],"&gt;"&amp;TBLData3[[#This Row],[Date]]-14),"")</f>
        <v>1475</v>
      </c>
      <c r="J458" s="31">
        <f>IFERROR(SUMIFS(TBLData3[Total Load],TBLData3[[Athlete ]],TBLData3[[#This Row],[Athlete ]],TBLData3[Date],"&lt;="&amp;TBLData3[[#This Row],[Date]]-14,TBLData3[Date],"&gt;"&amp;TBLData3[[#This Row],[Date]]-21),"")</f>
        <v>1480</v>
      </c>
      <c r="K458" s="31">
        <f>IFERROR(SUMIFS(TBLData3[Total Load],TBLData3[[Athlete ]],TBLData3[[#This Row],[Athlete ]],TBLData3[Date],"&lt;="&amp;TBLData3[[#This Row],[Date]]-21,TBLData3[Date],"&gt;"&amp;TBLData3[[#This Row],[Date]]-28),"")</f>
        <v>0</v>
      </c>
      <c r="L458" s="31">
        <f>IFERROR(SUMIFS(TBLData3[Total Load],TBLData3[[Athlete ]],TBLData3[[#This Row],[Athlete ]],TBLData3[Date],"&lt;="&amp;TBLData3[[#This Row],[Date]]-28,TBLData3[Date],"&gt;"&amp;TBLData3[[#This Row],[Date]]-35),"")</f>
        <v>0</v>
      </c>
      <c r="M458" s="31">
        <f>IFERROR(AVERAGE(TBLData3[[#This Row],[Week -1 TL]:[Week -4 TL]]),"")</f>
        <v>738.75</v>
      </c>
      <c r="N458" s="98">
        <f>IFERROR(TBLData3[[#This Row],[7 Day Rolling Average]]/TBLData3[[#This Row],[28 Day Rolling Average]],"")</f>
        <v>0</v>
      </c>
      <c r="O458" s="94">
        <f>IFERROR(TBLData3[[#This Row],[Week 0 TL]]/TBLData3[[#This Row],[Week -1 TL]],"")</f>
        <v>0</v>
      </c>
      <c r="P458" s="26">
        <f t="shared" si="27"/>
        <v>19.947317825826758</v>
      </c>
      <c r="Q458" s="27">
        <f t="shared" si="28"/>
        <v>76.341766710880748</v>
      </c>
      <c r="R458" s="99">
        <f>IFERROR(TBLData3[[#This Row],[7 Day EWMA]]/TBLData3[[#This Row],[28 Day EWMA]],"")</f>
        <v>0.26128970660805695</v>
      </c>
      <c r="S458" s="94">
        <f>AVERAGEIFS(TBLData3[Total Load],TBLData3[[Athlete ]],TBLData3[[#This Row],[Athlete ]],TBLData3[Date],"&lt;="&amp;TBLData3[[#This Row],[Date]],TBLData3[Date],"&gt;"&amp;TBLData3[[#This Row],[Date]]-7)</f>
        <v>0</v>
      </c>
      <c r="T458" s="94">
        <f t="array" ref="T458">IFERROR(_xlfn.STDEV.S(IF(TBLData3[[Athlete ]]=TBLData3[[#This Row],[Athlete ]],IF(TBLData3[Date]&lt;=TBLData3[[#This Row],[Date]],IF(TBLData3[Date]&gt;TBLData3[[#This Row],[Date]]-7,TBLData3[Total Load])))),"")</f>
        <v>0</v>
      </c>
      <c r="U458" s="95" t="str">
        <f>IFERROR(TBLData3[[#This Row],[7 Day avg Load]]/TBLData3[[#This Row],[7 Day SD]],"")</f>
        <v/>
      </c>
      <c r="V458" s="95" t="str">
        <f>IFERROR(TBLData3[[#This Row],[7 Day Rolling Average]]*TBLData3[[#This Row],[Monotony]],"")</f>
        <v/>
      </c>
    </row>
    <row r="459" spans="1:22" x14ac:dyDescent="0.25">
      <c r="A459" s="58" t="str">
        <f t="shared" si="29"/>
        <v>Week 3</v>
      </c>
      <c r="B459" s="63">
        <v>43030</v>
      </c>
      <c r="C459" s="63" t="str">
        <f t="shared" si="30"/>
        <v>Sun</v>
      </c>
      <c r="D459" s="68" t="s">
        <v>204</v>
      </c>
      <c r="E459" s="61">
        <f>tblTL[[#This Row],[Total]]</f>
        <v>0</v>
      </c>
      <c r="F459" s="71">
        <f>AVERAGEIFS(TBLData3[Total Load],TBLData3[[Athlete ]],TBLData3[[#This Row],[Athlete ]],TBLData3[Date],"&lt;="&amp;TBLData3[[#This Row],[Date]],TBLData3[Date],"&gt;"&amp;TBLData3[[#This Row],[Date]]-7)</f>
        <v>102.85714285714286</v>
      </c>
      <c r="G459" s="72">
        <f>AVERAGEIFS(TBLData3[Total Load],TBLData3[[Athlete ]],TBLData3[[#This Row],[Athlete ]],TBLData3[Date],"&lt;="&amp;TBLData3[[#This Row],[Date]],TBLData3[Date],"&gt;"&amp;TBLData3[[#This Row],[Date]]-28)</f>
        <v>95.952380952380949</v>
      </c>
      <c r="H459" s="30">
        <f>SUMIFS(TBLData3[Total Load],TBLData3[[Athlete ]],TBLData3[[#This Row],[Athlete ]],TBLData3[Date],"&lt;="&amp;TBLData3[[#This Row],[Date]],TBLData3[Date],"&gt;"&amp;TBLData3[[#This Row],[Date]]-7)</f>
        <v>720</v>
      </c>
      <c r="I459" s="31">
        <f>IFERROR(SUMIFS(TBLData3[Total Load],TBLData3[[Athlete ]],TBLData3[[#This Row],[Athlete ]],TBLData3[Date],"&lt;="&amp;TBLData3[[#This Row],[Date]]-7,TBLData3[Date],"&gt;"&amp;TBLData3[[#This Row],[Date]]-14),"")</f>
        <v>420</v>
      </c>
      <c r="J459" s="31">
        <f>IFERROR(SUMIFS(TBLData3[Total Load],TBLData3[[Athlete ]],TBLData3[[#This Row],[Athlete ]],TBLData3[Date],"&lt;="&amp;TBLData3[[#This Row],[Date]]-14,TBLData3[Date],"&gt;"&amp;TBLData3[[#This Row],[Date]]-21),"")</f>
        <v>875</v>
      </c>
      <c r="K459" s="31">
        <f>IFERROR(SUMIFS(TBLData3[Total Load],TBLData3[[Athlete ]],TBLData3[[#This Row],[Athlete ]],TBLData3[Date],"&lt;="&amp;TBLData3[[#This Row],[Date]]-21,TBLData3[Date],"&gt;"&amp;TBLData3[[#This Row],[Date]]-28),"")</f>
        <v>0</v>
      </c>
      <c r="L459" s="31">
        <f>IFERROR(SUMIFS(TBLData3[Total Load],TBLData3[[Athlete ]],TBLData3[[#This Row],[Athlete ]],TBLData3[Date],"&lt;="&amp;TBLData3[[#This Row],[Date]]-28,TBLData3[Date],"&gt;"&amp;TBLData3[[#This Row],[Date]]-35),"")</f>
        <v>0</v>
      </c>
      <c r="M459" s="31">
        <f>IFERROR(AVERAGE(TBLData3[[#This Row],[Week -1 TL]:[Week -4 TL]]),"")</f>
        <v>323.75</v>
      </c>
      <c r="N459" s="98">
        <f>IFERROR(TBLData3[[#This Row],[7 Day Rolling Average]]/TBLData3[[#This Row],[28 Day Rolling Average]],"")</f>
        <v>1.0719602977667495</v>
      </c>
      <c r="O459" s="94">
        <f>IFERROR(TBLData3[[#This Row],[Week 0 TL]]/TBLData3[[#This Row],[Week -1 TL]],"")</f>
        <v>1.7142857142857142</v>
      </c>
      <c r="P459" s="26">
        <f t="shared" si="27"/>
        <v>61.549388522512345</v>
      </c>
      <c r="Q459" s="27">
        <f t="shared" si="28"/>
        <v>66.266172054712797</v>
      </c>
      <c r="R459" s="99">
        <f>IFERROR(TBLData3[[#This Row],[7 Day EWMA]]/TBLData3[[#This Row],[28 Day EWMA]],"")</f>
        <v>0.92882064278126653</v>
      </c>
      <c r="S459" s="94">
        <f>AVERAGEIFS(TBLData3[Total Load],TBLData3[[Athlete ]],TBLData3[[#This Row],[Athlete ]],TBLData3[Date],"&lt;="&amp;TBLData3[[#This Row],[Date]],TBLData3[Date],"&gt;"&amp;TBLData3[[#This Row],[Date]]-7)</f>
        <v>102.85714285714286</v>
      </c>
      <c r="T459" s="94">
        <f t="array" ref="T459">IFERROR(_xlfn.STDEV.S(IF(TBLData3[[Athlete ]]=TBLData3[[#This Row],[Athlete ]],IF(TBLData3[Date]&lt;=TBLData3[[#This Row],[Date]],IF(TBLData3[Date]&gt;TBLData3[[#This Row],[Date]]-7,TBLData3[Total Load])))),"")</f>
        <v>272.1344205666436</v>
      </c>
      <c r="U459" s="95">
        <f>IFERROR(TBLData3[[#This Row],[7 Day avg Load]]/TBLData3[[#This Row],[7 Day SD]],"")</f>
        <v>0.37796447300922725</v>
      </c>
      <c r="V459" s="95">
        <f>IFERROR(TBLData3[[#This Row],[7 Day Rolling Average]]*TBLData3[[#This Row],[Monotony]],"")</f>
        <v>38.876345795234805</v>
      </c>
    </row>
    <row r="460" spans="1:22" x14ac:dyDescent="0.25">
      <c r="A460" s="58" t="str">
        <f t="shared" si="29"/>
        <v>Week 3</v>
      </c>
      <c r="B460" s="63">
        <v>43030</v>
      </c>
      <c r="C460" s="63" t="str">
        <f t="shared" si="30"/>
        <v>Sun</v>
      </c>
      <c r="D460" s="74" t="s">
        <v>205</v>
      </c>
      <c r="E460" s="61">
        <f>tblTL[[#This Row],[Total]]</f>
        <v>0</v>
      </c>
      <c r="F460" s="71">
        <f>AVERAGEIFS(TBLData3[Total Load],TBLData3[[Athlete ]],TBLData3[[#This Row],[Athlete ]],TBLData3[Date],"&lt;="&amp;TBLData3[[#This Row],[Date]],TBLData3[Date],"&gt;"&amp;TBLData3[[#This Row],[Date]]-7)</f>
        <v>102.85714285714286</v>
      </c>
      <c r="G460" s="72">
        <f>AVERAGEIFS(TBLData3[Total Load],TBLData3[[Athlete ]],TBLData3[[#This Row],[Athlete ]],TBLData3[Date],"&lt;="&amp;TBLData3[[#This Row],[Date]],TBLData3[Date],"&gt;"&amp;TBLData3[[#This Row],[Date]]-28)</f>
        <v>51.428571428571431</v>
      </c>
      <c r="H460" s="30">
        <f>SUMIFS(TBLData3[Total Load],TBLData3[[Athlete ]],TBLData3[[#This Row],[Athlete ]],TBLData3[Date],"&lt;="&amp;TBLData3[[#This Row],[Date]],TBLData3[Date],"&gt;"&amp;TBLData3[[#This Row],[Date]]-7)</f>
        <v>720</v>
      </c>
      <c r="I460" s="31">
        <f>IFERROR(SUMIFS(TBLData3[Total Load],TBLData3[[Athlete ]],TBLData3[[#This Row],[Athlete ]],TBLData3[Date],"&lt;="&amp;TBLData3[[#This Row],[Date]]-7,TBLData3[Date],"&gt;"&amp;TBLData3[[#This Row],[Date]]-14),"")</f>
        <v>360</v>
      </c>
      <c r="J460" s="31">
        <f>IFERROR(SUMIFS(TBLData3[Total Load],TBLData3[[Athlete ]],TBLData3[[#This Row],[Athlete ]],TBLData3[Date],"&lt;="&amp;TBLData3[[#This Row],[Date]]-14,TBLData3[Date],"&gt;"&amp;TBLData3[[#This Row],[Date]]-21),"")</f>
        <v>0</v>
      </c>
      <c r="K460" s="31">
        <f>IFERROR(SUMIFS(TBLData3[Total Load],TBLData3[[Athlete ]],TBLData3[[#This Row],[Athlete ]],TBLData3[Date],"&lt;="&amp;TBLData3[[#This Row],[Date]]-21,TBLData3[Date],"&gt;"&amp;TBLData3[[#This Row],[Date]]-28),"")</f>
        <v>0</v>
      </c>
      <c r="L460" s="31">
        <f>IFERROR(SUMIFS(TBLData3[Total Load],TBLData3[[Athlete ]],TBLData3[[#This Row],[Athlete ]],TBLData3[Date],"&lt;="&amp;TBLData3[[#This Row],[Date]]-28,TBLData3[Date],"&gt;"&amp;TBLData3[[#This Row],[Date]]-35),"")</f>
        <v>0</v>
      </c>
      <c r="M460" s="31">
        <f>IFERROR(AVERAGE(TBLData3[[#This Row],[Week -1 TL]:[Week -4 TL]]),"")</f>
        <v>90</v>
      </c>
      <c r="N460" s="98">
        <f>IFERROR(TBLData3[[#This Row],[7 Day Rolling Average]]/TBLData3[[#This Row],[28 Day Rolling Average]],"")</f>
        <v>2</v>
      </c>
      <c r="O460" s="94">
        <f>IFERROR(TBLData3[[#This Row],[Week 0 TL]]/TBLData3[[#This Row],[Week -1 TL]],"")</f>
        <v>2</v>
      </c>
      <c r="P460" s="26">
        <f t="shared" si="27"/>
        <v>59.803996682167053</v>
      </c>
      <c r="Q460" s="27">
        <f t="shared" si="28"/>
        <v>47.842509931428758</v>
      </c>
      <c r="R460" s="99">
        <f>IFERROR(TBLData3[[#This Row],[7 Day EWMA]]/TBLData3[[#This Row],[28 Day EWMA]],"")</f>
        <v>1.2500179603428485</v>
      </c>
      <c r="S460" s="94">
        <f>AVERAGEIFS(TBLData3[Total Load],TBLData3[[Athlete ]],TBLData3[[#This Row],[Athlete ]],TBLData3[Date],"&lt;="&amp;TBLData3[[#This Row],[Date]],TBLData3[Date],"&gt;"&amp;TBLData3[[#This Row],[Date]]-7)</f>
        <v>102.85714285714286</v>
      </c>
      <c r="T460" s="94">
        <f t="array" ref="T460">IFERROR(_xlfn.STDEV.S(IF(TBLData3[[Athlete ]]=TBLData3[[#This Row],[Athlete ]],IF(TBLData3[Date]&lt;=TBLData3[[#This Row],[Date]],IF(TBLData3[Date]&gt;TBLData3[[#This Row],[Date]]-7,TBLData3[Total Load])))),"")</f>
        <v>272.1344205666436</v>
      </c>
      <c r="U460" s="95">
        <f>IFERROR(TBLData3[[#This Row],[7 Day avg Load]]/TBLData3[[#This Row],[7 Day SD]],"")</f>
        <v>0.37796447300922725</v>
      </c>
      <c r="V460" s="95">
        <f>IFERROR(TBLData3[[#This Row],[7 Day Rolling Average]]*TBLData3[[#This Row],[Monotony]],"")</f>
        <v>38.876345795234805</v>
      </c>
    </row>
    <row r="461" spans="1:22" x14ac:dyDescent="0.25">
      <c r="A461" s="58" t="str">
        <f t="shared" si="29"/>
        <v>Week 3</v>
      </c>
      <c r="B461" s="63">
        <v>43030</v>
      </c>
      <c r="C461" s="63" t="str">
        <f t="shared" si="30"/>
        <v>Sun</v>
      </c>
      <c r="D461" s="74" t="s">
        <v>206</v>
      </c>
      <c r="E461" s="61">
        <f>tblTL[[#This Row],[Total]]</f>
        <v>0</v>
      </c>
      <c r="F461" s="71">
        <f>AVERAGEIFS(TBLData3[Total Load],TBLData3[[Athlete ]],TBLData3[[#This Row],[Athlete ]],TBLData3[Date],"&lt;="&amp;TBLData3[[#This Row],[Date]],TBLData3[Date],"&gt;"&amp;TBLData3[[#This Row],[Date]]-7)</f>
        <v>257.14285714285717</v>
      </c>
      <c r="G461" s="72">
        <f>AVERAGEIFS(TBLData3[Total Load],TBLData3[[Athlete ]],TBLData3[[#This Row],[Athlete ]],TBLData3[Date],"&lt;="&amp;TBLData3[[#This Row],[Date]],TBLData3[Date],"&gt;"&amp;TBLData3[[#This Row],[Date]]-28)</f>
        <v>208.57142857142858</v>
      </c>
      <c r="H461" s="30">
        <f>SUMIFS(TBLData3[Total Load],TBLData3[[Athlete ]],TBLData3[[#This Row],[Athlete ]],TBLData3[Date],"&lt;="&amp;TBLData3[[#This Row],[Date]],TBLData3[Date],"&gt;"&amp;TBLData3[[#This Row],[Date]]-7)</f>
        <v>1800</v>
      </c>
      <c r="I461" s="31">
        <f>IFERROR(SUMIFS(TBLData3[Total Load],TBLData3[[Athlete ]],TBLData3[[#This Row],[Athlete ]],TBLData3[Date],"&lt;="&amp;TBLData3[[#This Row],[Date]]-7,TBLData3[Date],"&gt;"&amp;TBLData3[[#This Row],[Date]]-14),"")</f>
        <v>1680</v>
      </c>
      <c r="J461" s="31">
        <f>IFERROR(SUMIFS(TBLData3[Total Load],TBLData3[[Athlete ]],TBLData3[[#This Row],[Athlete ]],TBLData3[Date],"&lt;="&amp;TBLData3[[#This Row],[Date]]-14,TBLData3[Date],"&gt;"&amp;TBLData3[[#This Row],[Date]]-21),"")</f>
        <v>900</v>
      </c>
      <c r="K461" s="31">
        <f>IFERROR(SUMIFS(TBLData3[Total Load],TBLData3[[Athlete ]],TBLData3[[#This Row],[Athlete ]],TBLData3[Date],"&lt;="&amp;TBLData3[[#This Row],[Date]]-21,TBLData3[Date],"&gt;"&amp;TBLData3[[#This Row],[Date]]-28),"")</f>
        <v>0</v>
      </c>
      <c r="L461" s="31">
        <f>IFERROR(SUMIFS(TBLData3[Total Load],TBLData3[[Athlete ]],TBLData3[[#This Row],[Athlete ]],TBLData3[Date],"&lt;="&amp;TBLData3[[#This Row],[Date]]-28,TBLData3[Date],"&gt;"&amp;TBLData3[[#This Row],[Date]]-35),"")</f>
        <v>0</v>
      </c>
      <c r="M461" s="31">
        <f>IFERROR(AVERAGE(TBLData3[[#This Row],[Week -1 TL]:[Week -4 TL]]),"")</f>
        <v>645</v>
      </c>
      <c r="N461" s="98">
        <f>IFERROR(TBLData3[[#This Row],[7 Day Rolling Average]]/TBLData3[[#This Row],[28 Day Rolling Average]],"")</f>
        <v>1.2328767123287672</v>
      </c>
      <c r="O461" s="94">
        <f>IFERROR(TBLData3[[#This Row],[Week 0 TL]]/TBLData3[[#This Row],[Week -1 TL]],"")</f>
        <v>1.0714285714285714</v>
      </c>
      <c r="P461" s="26">
        <f t="shared" si="27"/>
        <v>167.66764873842476</v>
      </c>
      <c r="Q461" s="27">
        <f t="shared" si="28"/>
        <v>165.33250401274705</v>
      </c>
      <c r="R461" s="99">
        <f>IFERROR(TBLData3[[#This Row],[7 Day EWMA]]/TBLData3[[#This Row],[28 Day EWMA]],"")</f>
        <v>1.0141239300742562</v>
      </c>
      <c r="S461" s="94">
        <f>AVERAGEIFS(TBLData3[Total Load],TBLData3[[Athlete ]],TBLData3[[#This Row],[Athlete ]],TBLData3[Date],"&lt;="&amp;TBLData3[[#This Row],[Date]],TBLData3[Date],"&gt;"&amp;TBLData3[[#This Row],[Date]]-7)</f>
        <v>257.14285714285717</v>
      </c>
      <c r="T461" s="94">
        <f t="array" ref="T461">IFERROR(_xlfn.STDEV.S(IF(TBLData3[[Athlete ]]=TBLData3[[#This Row],[Athlete ]],IF(TBLData3[Date]&lt;=TBLData3[[#This Row],[Date]],IF(TBLData3[Date]&gt;TBLData3[[#This Row],[Date]]-7,TBLData3[Total Load])))),"")</f>
        <v>376.24080434894734</v>
      </c>
      <c r="U461" s="95">
        <f>IFERROR(TBLData3[[#This Row],[7 Day avg Load]]/TBLData3[[#This Row],[7 Day SD]],"")</f>
        <v>0.68345286893541757</v>
      </c>
      <c r="V461" s="95">
        <f>IFERROR(TBLData3[[#This Row],[7 Day Rolling Average]]*TBLData3[[#This Row],[Monotony]],"")</f>
        <v>175.74502344053596</v>
      </c>
    </row>
    <row r="462" spans="1:22" x14ac:dyDescent="0.25">
      <c r="A462" s="58" t="str">
        <f t="shared" si="29"/>
        <v>Week 3</v>
      </c>
      <c r="B462" s="63">
        <v>43030</v>
      </c>
      <c r="C462" s="63" t="str">
        <f t="shared" si="30"/>
        <v>Sun</v>
      </c>
      <c r="D462" s="74" t="s">
        <v>207</v>
      </c>
      <c r="E462" s="61">
        <f>tblTL[[#This Row],[Total]]</f>
        <v>0</v>
      </c>
      <c r="F462" s="71">
        <f>AVERAGEIFS(TBLData3[Total Load],TBLData3[[Athlete ]],TBLData3[[#This Row],[Athlete ]],TBLData3[Date],"&lt;="&amp;TBLData3[[#This Row],[Date]],TBLData3[Date],"&gt;"&amp;TBLData3[[#This Row],[Date]]-7)</f>
        <v>188.57142857142858</v>
      </c>
      <c r="G462" s="72">
        <f>AVERAGEIFS(TBLData3[Total Load],TBLData3[[Athlete ]],TBLData3[[#This Row],[Athlete ]],TBLData3[Date],"&lt;="&amp;TBLData3[[#This Row],[Date]],TBLData3[Date],"&gt;"&amp;TBLData3[[#This Row],[Date]]-28)</f>
        <v>160.95238095238096</v>
      </c>
      <c r="H462" s="30">
        <f>SUMIFS(TBLData3[Total Load],TBLData3[[Athlete ]],TBLData3[[#This Row],[Athlete ]],TBLData3[Date],"&lt;="&amp;TBLData3[[#This Row],[Date]],TBLData3[Date],"&gt;"&amp;TBLData3[[#This Row],[Date]]-7)</f>
        <v>1320</v>
      </c>
      <c r="I462" s="31">
        <f>IFERROR(SUMIFS(TBLData3[Total Load],TBLData3[[Athlete ]],TBLData3[[#This Row],[Athlete ]],TBLData3[Date],"&lt;="&amp;TBLData3[[#This Row],[Date]]-7,TBLData3[Date],"&gt;"&amp;TBLData3[[#This Row],[Date]]-14),"")</f>
        <v>1420</v>
      </c>
      <c r="J462" s="31">
        <f>IFERROR(SUMIFS(TBLData3[Total Load],TBLData3[[Athlete ]],TBLData3[[#This Row],[Athlete ]],TBLData3[Date],"&lt;="&amp;TBLData3[[#This Row],[Date]]-14,TBLData3[Date],"&gt;"&amp;TBLData3[[#This Row],[Date]]-21),"")</f>
        <v>640</v>
      </c>
      <c r="K462" s="31">
        <f>IFERROR(SUMIFS(TBLData3[Total Load],TBLData3[[Athlete ]],TBLData3[[#This Row],[Athlete ]],TBLData3[Date],"&lt;="&amp;TBLData3[[#This Row],[Date]]-21,TBLData3[Date],"&gt;"&amp;TBLData3[[#This Row],[Date]]-28),"")</f>
        <v>0</v>
      </c>
      <c r="L462" s="31">
        <f>IFERROR(SUMIFS(TBLData3[Total Load],TBLData3[[Athlete ]],TBLData3[[#This Row],[Athlete ]],TBLData3[Date],"&lt;="&amp;TBLData3[[#This Row],[Date]]-28,TBLData3[Date],"&gt;"&amp;TBLData3[[#This Row],[Date]]-35),"")</f>
        <v>0</v>
      </c>
      <c r="M462" s="31">
        <f>IFERROR(AVERAGE(TBLData3[[#This Row],[Week -1 TL]:[Week -4 TL]]),"")</f>
        <v>515</v>
      </c>
      <c r="N462" s="98">
        <f>IFERROR(TBLData3[[#This Row],[7 Day Rolling Average]]/TBLData3[[#This Row],[28 Day Rolling Average]],"")</f>
        <v>1.1715976331360947</v>
      </c>
      <c r="O462" s="94">
        <f>IFERROR(TBLData3[[#This Row],[Week 0 TL]]/TBLData3[[#This Row],[Week -1 TL]],"")</f>
        <v>0.92957746478873238</v>
      </c>
      <c r="P462" s="26">
        <f t="shared" si="27"/>
        <v>109.37615009956062</v>
      </c>
      <c r="Q462" s="27">
        <f t="shared" si="28"/>
        <v>125.07381201939363</v>
      </c>
      <c r="R462" s="99">
        <f>IFERROR(TBLData3[[#This Row],[7 Day EWMA]]/TBLData3[[#This Row],[28 Day EWMA]],"")</f>
        <v>0.8744928161508424</v>
      </c>
      <c r="S462" s="94">
        <f>AVERAGEIFS(TBLData3[Total Load],TBLData3[[Athlete ]],TBLData3[[#This Row],[Athlete ]],TBLData3[Date],"&lt;="&amp;TBLData3[[#This Row],[Date]],TBLData3[Date],"&gt;"&amp;TBLData3[[#This Row],[Date]]-7)</f>
        <v>188.57142857142858</v>
      </c>
      <c r="T462" s="94">
        <f t="array" ref="T462">IFERROR(_xlfn.STDEV.S(IF(TBLData3[[Athlete ]]=TBLData3[[#This Row],[Athlete ]],IF(TBLData3[Date]&lt;=TBLData3[[#This Row],[Date]],IF(TBLData3[Date]&gt;TBLData3[[#This Row],[Date]]-7,TBLData3[Total Load])))),"")</f>
        <v>322.51245823112902</v>
      </c>
      <c r="U462" s="95">
        <f>IFERROR(TBLData3[[#This Row],[7 Day avg Load]]/TBLData3[[#This Row],[7 Day SD]],"")</f>
        <v>0.58469502110299443</v>
      </c>
      <c r="V462" s="95">
        <f>IFERROR(TBLData3[[#This Row],[7 Day Rolling Average]]*TBLData3[[#This Row],[Monotony]],"")</f>
        <v>110.25677540799325</v>
      </c>
    </row>
    <row r="463" spans="1:22" x14ac:dyDescent="0.25">
      <c r="A463" s="58" t="str">
        <f t="shared" si="29"/>
        <v>Week 3</v>
      </c>
      <c r="B463" s="63">
        <v>43030</v>
      </c>
      <c r="C463" s="63" t="str">
        <f t="shared" si="30"/>
        <v>Sun</v>
      </c>
      <c r="D463" s="73" t="s">
        <v>208</v>
      </c>
      <c r="E463" s="61">
        <f>tblTL[[#This Row],[Total]]</f>
        <v>0</v>
      </c>
      <c r="F463" s="71">
        <f>AVERAGEIFS(TBLData3[Total Load],TBLData3[[Athlete ]],TBLData3[[#This Row],[Athlete ]],TBLData3[Date],"&lt;="&amp;TBLData3[[#This Row],[Date]],TBLData3[Date],"&gt;"&amp;TBLData3[[#This Row],[Date]]-7)</f>
        <v>0</v>
      </c>
      <c r="G463" s="72">
        <f>AVERAGEIFS(TBLData3[Total Load],TBLData3[[Athlete ]],TBLData3[[#This Row],[Athlete ]],TBLData3[Date],"&lt;="&amp;TBLData3[[#This Row],[Date]],TBLData3[Date],"&gt;"&amp;TBLData3[[#This Row],[Date]]-28)</f>
        <v>155.46666666666667</v>
      </c>
      <c r="H463" s="30">
        <f>SUMIFS(TBLData3[Total Load],TBLData3[[Athlete ]],TBLData3[[#This Row],[Athlete ]],TBLData3[Date],"&lt;="&amp;TBLData3[[#This Row],[Date]],TBLData3[Date],"&gt;"&amp;TBLData3[[#This Row],[Date]]-7)</f>
        <v>0</v>
      </c>
      <c r="I463" s="31">
        <f>IFERROR(SUMIFS(TBLData3[Total Load],TBLData3[[Athlete ]],TBLData3[[#This Row],[Athlete ]],TBLData3[Date],"&lt;="&amp;TBLData3[[#This Row],[Date]]-7,TBLData3[Date],"&gt;"&amp;TBLData3[[#This Row],[Date]]-14),"")</f>
        <v>2142.4</v>
      </c>
      <c r="J463" s="31">
        <f>IFERROR(SUMIFS(TBLData3[Total Load],TBLData3[[Athlete ]],TBLData3[[#This Row],[Athlete ]],TBLData3[Date],"&lt;="&amp;TBLData3[[#This Row],[Date]]-14,TBLData3[Date],"&gt;"&amp;TBLData3[[#This Row],[Date]]-21),"")</f>
        <v>1122.4000000000001</v>
      </c>
      <c r="K463" s="31">
        <f>IFERROR(SUMIFS(TBLData3[Total Load],TBLData3[[Athlete ]],TBLData3[[#This Row],[Athlete ]],TBLData3[Date],"&lt;="&amp;TBLData3[[#This Row],[Date]]-21,TBLData3[Date],"&gt;"&amp;TBLData3[[#This Row],[Date]]-28),"")</f>
        <v>0</v>
      </c>
      <c r="L463" s="31">
        <f>IFERROR(SUMIFS(TBLData3[Total Load],TBLData3[[Athlete ]],TBLData3[[#This Row],[Athlete ]],TBLData3[Date],"&lt;="&amp;TBLData3[[#This Row],[Date]]-28,TBLData3[Date],"&gt;"&amp;TBLData3[[#This Row],[Date]]-35),"")</f>
        <v>0</v>
      </c>
      <c r="M463" s="31">
        <f>IFERROR(AVERAGE(TBLData3[[#This Row],[Week -1 TL]:[Week -4 TL]]),"")</f>
        <v>816.2</v>
      </c>
      <c r="N463" s="98">
        <f>IFERROR(TBLData3[[#This Row],[7 Day Rolling Average]]/TBLData3[[#This Row],[28 Day Rolling Average]],"")</f>
        <v>0</v>
      </c>
      <c r="O463" s="94">
        <f>IFERROR(TBLData3[[#This Row],[Week 0 TL]]/TBLData3[[#This Row],[Week -1 TL]],"")</f>
        <v>0</v>
      </c>
      <c r="P463" s="26">
        <f t="shared" si="27"/>
        <v>27.572114872012751</v>
      </c>
      <c r="Q463" s="27">
        <f t="shared" si="28"/>
        <v>91.99616040866249</v>
      </c>
      <c r="R463" s="99">
        <f>IFERROR(TBLData3[[#This Row],[7 Day EWMA]]/TBLData3[[#This Row],[28 Day EWMA]],"")</f>
        <v>0.29970940906156035</v>
      </c>
      <c r="S463" s="94">
        <f>AVERAGEIFS(TBLData3[Total Load],TBLData3[[Athlete ]],TBLData3[[#This Row],[Athlete ]],TBLData3[Date],"&lt;="&amp;TBLData3[[#This Row],[Date]],TBLData3[Date],"&gt;"&amp;TBLData3[[#This Row],[Date]]-7)</f>
        <v>0</v>
      </c>
      <c r="T463" s="94">
        <f t="array" ref="T463">IFERROR(_xlfn.STDEV.S(IF(TBLData3[[Athlete ]]=TBLData3[[#This Row],[Athlete ]],IF(TBLData3[Date]&lt;=TBLData3[[#This Row],[Date]],IF(TBLData3[Date]&gt;TBLData3[[#This Row],[Date]]-7,TBLData3[Total Load])))),"")</f>
        <v>0</v>
      </c>
      <c r="U463" s="95" t="str">
        <f>IFERROR(TBLData3[[#This Row],[7 Day avg Load]]/TBLData3[[#This Row],[7 Day SD]],"")</f>
        <v/>
      </c>
      <c r="V463" s="95" t="str">
        <f>IFERROR(TBLData3[[#This Row],[7 Day Rolling Average]]*TBLData3[[#This Row],[Monotony]],"")</f>
        <v/>
      </c>
    </row>
    <row r="464" spans="1:22" x14ac:dyDescent="0.25">
      <c r="A464" s="58" t="str">
        <f t="shared" si="29"/>
        <v>Week 4</v>
      </c>
      <c r="B464" s="59">
        <v>43031</v>
      </c>
      <c r="C464" s="59" t="str">
        <f t="shared" si="30"/>
        <v>Mon</v>
      </c>
      <c r="D464" s="68" t="s">
        <v>215</v>
      </c>
      <c r="E464" s="61">
        <f>tblTL[[#This Row],[Total]]</f>
        <v>0</v>
      </c>
      <c r="F464" s="71">
        <f>AVERAGEIFS(TBLData3[Total Load],TBLData3[[Athlete ]],TBLData3[[#This Row],[Athlete ]],TBLData3[Date],"&lt;="&amp;TBLData3[[#This Row],[Date]],TBLData3[Date],"&gt;"&amp;TBLData3[[#This Row],[Date]]-7)</f>
        <v>102.85714285714286</v>
      </c>
      <c r="G464" s="72">
        <f>AVERAGEIFS(TBLData3[Total Load],TBLData3[[Athlete ]],TBLData3[[#This Row],[Athlete ]],TBLData3[Date],"&lt;="&amp;TBLData3[[#This Row],[Date]],TBLData3[Date],"&gt;"&amp;TBLData3[[#This Row],[Date]]-28)</f>
        <v>175.45454545454547</v>
      </c>
      <c r="H464" s="30">
        <f>SUMIFS(TBLData3[Total Load],TBLData3[[Athlete ]],TBLData3[[#This Row],[Athlete ]],TBLData3[Date],"&lt;="&amp;TBLData3[[#This Row],[Date]],TBLData3[Date],"&gt;"&amp;TBLData3[[#This Row],[Date]]-7)</f>
        <v>720</v>
      </c>
      <c r="I464" s="31">
        <f>IFERROR(SUMIFS(TBLData3[Total Load],TBLData3[[Athlete ]],TBLData3[[#This Row],[Athlete ]],TBLData3[Date],"&lt;="&amp;TBLData3[[#This Row],[Date]]-7,TBLData3[Date],"&gt;"&amp;TBLData3[[#This Row],[Date]]-14),"")</f>
        <v>2020</v>
      </c>
      <c r="J464" s="31">
        <f>IFERROR(SUMIFS(TBLData3[Total Load],TBLData3[[Athlete ]],TBLData3[[#This Row],[Athlete ]],TBLData3[Date],"&lt;="&amp;TBLData3[[#This Row],[Date]]-14,TBLData3[Date],"&gt;"&amp;TBLData3[[#This Row],[Date]]-21),"")</f>
        <v>1120</v>
      </c>
      <c r="K464" s="31">
        <f>IFERROR(SUMIFS(TBLData3[Total Load],TBLData3[[Athlete ]],TBLData3[[#This Row],[Athlete ]],TBLData3[Date],"&lt;="&amp;TBLData3[[#This Row],[Date]]-21,TBLData3[Date],"&gt;"&amp;TBLData3[[#This Row],[Date]]-28),"")</f>
        <v>0</v>
      </c>
      <c r="L464" s="31">
        <f>IFERROR(SUMIFS(TBLData3[Total Load],TBLData3[[Athlete ]],TBLData3[[#This Row],[Athlete ]],TBLData3[Date],"&lt;="&amp;TBLData3[[#This Row],[Date]]-28,TBLData3[Date],"&gt;"&amp;TBLData3[[#This Row],[Date]]-35),"")</f>
        <v>0</v>
      </c>
      <c r="M464" s="31">
        <f>IFERROR(AVERAGE(TBLData3[[#This Row],[Week -1 TL]:[Week -4 TL]]),"")</f>
        <v>785</v>
      </c>
      <c r="N464" s="98">
        <f>IFERROR(TBLData3[[#This Row],[7 Day Rolling Average]]/TBLData3[[#This Row],[28 Day Rolling Average]],"")</f>
        <v>0.58623242042931156</v>
      </c>
      <c r="O464" s="94">
        <f>IFERROR(TBLData3[[#This Row],[Week 0 TL]]/TBLData3[[#This Row],[Week -1 TL]],"")</f>
        <v>0.35643564356435642</v>
      </c>
      <c r="P464" s="26">
        <f t="shared" si="27"/>
        <v>62.652488275780343</v>
      </c>
      <c r="Q464" s="27">
        <f t="shared" si="28"/>
        <v>116.99888129792235</v>
      </c>
      <c r="R464" s="99">
        <f>IFERROR(TBLData3[[#This Row],[7 Day EWMA]]/TBLData3[[#This Row],[28 Day EWMA]],"")</f>
        <v>0.53549647296407876</v>
      </c>
      <c r="S464" s="94">
        <f>AVERAGEIFS(TBLData3[Total Load],TBLData3[[Athlete ]],TBLData3[[#This Row],[Athlete ]],TBLData3[Date],"&lt;="&amp;TBLData3[[#This Row],[Date]],TBLData3[Date],"&gt;"&amp;TBLData3[[#This Row],[Date]]-7)</f>
        <v>102.85714285714286</v>
      </c>
      <c r="T464" s="94">
        <f t="array" ref="T464">IFERROR(_xlfn.STDEV.S(IF(TBLData3[[Athlete ]]=TBLData3[[#This Row],[Athlete ]],IF(TBLData3[Date]&lt;=TBLData3[[#This Row],[Date]],IF(TBLData3[Date]&gt;TBLData3[[#This Row],[Date]]-7,TBLData3[Total Load])))),"")</f>
        <v>272.1344205666436</v>
      </c>
      <c r="U464" s="95">
        <f>IFERROR(TBLData3[[#This Row],[7 Day avg Load]]/TBLData3[[#This Row],[7 Day SD]],"")</f>
        <v>0.37796447300922725</v>
      </c>
      <c r="V464" s="95">
        <f>IFERROR(TBLData3[[#This Row],[7 Day Rolling Average]]*TBLData3[[#This Row],[Monotony]],"")</f>
        <v>38.876345795234805</v>
      </c>
    </row>
    <row r="465" spans="1:22" x14ac:dyDescent="0.25">
      <c r="A465" s="58" t="str">
        <f t="shared" si="29"/>
        <v>Week 4</v>
      </c>
      <c r="B465" s="63">
        <v>43031</v>
      </c>
      <c r="C465" s="63" t="str">
        <f t="shared" si="30"/>
        <v>Mon</v>
      </c>
      <c r="D465" s="74" t="s">
        <v>190</v>
      </c>
      <c r="E465" s="61">
        <f>tblTL[[#This Row],[Total]]</f>
        <v>0</v>
      </c>
      <c r="F465" s="71">
        <f>AVERAGEIFS(TBLData3[Total Load],TBLData3[[Athlete ]],TBLData3[[#This Row],[Athlete ]],TBLData3[Date],"&lt;="&amp;TBLData3[[#This Row],[Date]],TBLData3[Date],"&gt;"&amp;TBLData3[[#This Row],[Date]]-7)</f>
        <v>115.71428571428571</v>
      </c>
      <c r="G465" s="72">
        <f>AVERAGEIFS(TBLData3[Total Load],TBLData3[[Athlete ]],TBLData3[[#This Row],[Athlete ]],TBLData3[Date],"&lt;="&amp;TBLData3[[#This Row],[Date]],TBLData3[Date],"&gt;"&amp;TBLData3[[#This Row],[Date]]-28)</f>
        <v>192.27272727272728</v>
      </c>
      <c r="H465" s="30">
        <f>SUMIFS(TBLData3[Total Load],TBLData3[[Athlete ]],TBLData3[[#This Row],[Athlete ]],TBLData3[Date],"&lt;="&amp;TBLData3[[#This Row],[Date]],TBLData3[Date],"&gt;"&amp;TBLData3[[#This Row],[Date]]-7)</f>
        <v>810</v>
      </c>
      <c r="I465" s="31">
        <f>IFERROR(SUMIFS(TBLData3[Total Load],TBLData3[[Athlete ]],TBLData3[[#This Row],[Athlete ]],TBLData3[Date],"&lt;="&amp;TBLData3[[#This Row],[Date]]-7,TBLData3[Date],"&gt;"&amp;TBLData3[[#This Row],[Date]]-14),"")</f>
        <v>1975</v>
      </c>
      <c r="J465" s="31">
        <f>IFERROR(SUMIFS(TBLData3[Total Load],TBLData3[[Athlete ]],TBLData3[[#This Row],[Athlete ]],TBLData3[Date],"&lt;="&amp;TBLData3[[#This Row],[Date]]-14,TBLData3[Date],"&gt;"&amp;TBLData3[[#This Row],[Date]]-21),"")</f>
        <v>1445</v>
      </c>
      <c r="K465" s="31">
        <f>IFERROR(SUMIFS(TBLData3[Total Load],TBLData3[[Athlete ]],TBLData3[[#This Row],[Athlete ]],TBLData3[Date],"&lt;="&amp;TBLData3[[#This Row],[Date]]-21,TBLData3[Date],"&gt;"&amp;TBLData3[[#This Row],[Date]]-28),"")</f>
        <v>0</v>
      </c>
      <c r="L465" s="31">
        <f>IFERROR(SUMIFS(TBLData3[Total Load],TBLData3[[Athlete ]],TBLData3[[#This Row],[Athlete ]],TBLData3[Date],"&lt;="&amp;TBLData3[[#This Row],[Date]]-28,TBLData3[Date],"&gt;"&amp;TBLData3[[#This Row],[Date]]-35),"")</f>
        <v>0</v>
      </c>
      <c r="M465" s="31">
        <f>IFERROR(AVERAGE(TBLData3[[#This Row],[Week -1 TL]:[Week -4 TL]]),"")</f>
        <v>855</v>
      </c>
      <c r="N465" s="98">
        <f>IFERROR(TBLData3[[#This Row],[7 Day Rolling Average]]/TBLData3[[#This Row],[28 Day Rolling Average]],"")</f>
        <v>0.60182370820668685</v>
      </c>
      <c r="O465" s="94">
        <f>IFERROR(TBLData3[[#This Row],[Week 0 TL]]/TBLData3[[#This Row],[Week -1 TL]],"")</f>
        <v>0.41012658227848103</v>
      </c>
      <c r="P465" s="26">
        <f t="shared" si="27"/>
        <v>67.539384761436168</v>
      </c>
      <c r="Q465" s="27">
        <f t="shared" si="28"/>
        <v>124.98038399646964</v>
      </c>
      <c r="R465" s="99">
        <f>IFERROR(TBLData3[[#This Row],[7 Day EWMA]]/TBLData3[[#This Row],[28 Day EWMA]],"")</f>
        <v>0.54039988197943101</v>
      </c>
      <c r="S465" s="94">
        <f>AVERAGEIFS(TBLData3[Total Load],TBLData3[[Athlete ]],TBLData3[[#This Row],[Athlete ]],TBLData3[Date],"&lt;="&amp;TBLData3[[#This Row],[Date]],TBLData3[Date],"&gt;"&amp;TBLData3[[#This Row],[Date]]-7)</f>
        <v>115.71428571428571</v>
      </c>
      <c r="T465" s="94">
        <f t="array" ref="T465">IFERROR(_xlfn.STDEV.S(IF(TBLData3[[Athlete ]]=TBLData3[[#This Row],[Athlete ]],IF(TBLData3[Date]&lt;=TBLData3[[#This Row],[Date]],IF(TBLData3[Date]&gt;TBLData3[[#This Row],[Date]]-7,TBLData3[Total Load])))),"")</f>
        <v>306.15122313747406</v>
      </c>
      <c r="U465" s="95">
        <f>IFERROR(TBLData3[[#This Row],[7 Day avg Load]]/TBLData3[[#This Row],[7 Day SD]],"")</f>
        <v>0.3779644730092272</v>
      </c>
      <c r="V465" s="95">
        <f>IFERROR(TBLData3[[#This Row],[7 Day Rolling Average]]*TBLData3[[#This Row],[Monotony]],"")</f>
        <v>43.735889019639146</v>
      </c>
    </row>
    <row r="466" spans="1:22" x14ac:dyDescent="0.25">
      <c r="A466" s="58" t="str">
        <f t="shared" si="29"/>
        <v>Week 4</v>
      </c>
      <c r="B466" s="63">
        <v>43031</v>
      </c>
      <c r="C466" s="63" t="str">
        <f t="shared" si="30"/>
        <v>Mon</v>
      </c>
      <c r="D466" s="68" t="s">
        <v>191</v>
      </c>
      <c r="E466" s="61">
        <f>tblTL[[#This Row],[Total]]</f>
        <v>0</v>
      </c>
      <c r="F466" s="71">
        <f>AVERAGEIFS(TBLData3[Total Load],TBLData3[[Athlete ]],TBLData3[[#This Row],[Athlete ]],TBLData3[Date],"&lt;="&amp;TBLData3[[#This Row],[Date]],TBLData3[Date],"&gt;"&amp;TBLData3[[#This Row],[Date]]-7)</f>
        <v>102.85714285714286</v>
      </c>
      <c r="G466" s="72">
        <f>AVERAGEIFS(TBLData3[Total Load],TBLData3[[Athlete ]],TBLData3[[#This Row],[Athlete ]],TBLData3[Date],"&lt;="&amp;TBLData3[[#This Row],[Date]],TBLData3[Date],"&gt;"&amp;TBLData3[[#This Row],[Date]]-28)</f>
        <v>60</v>
      </c>
      <c r="H466" s="30">
        <f>SUMIFS(TBLData3[Total Load],TBLData3[[Athlete ]],TBLData3[[#This Row],[Athlete ]],TBLData3[Date],"&lt;="&amp;TBLData3[[#This Row],[Date]],TBLData3[Date],"&gt;"&amp;TBLData3[[#This Row],[Date]]-7)</f>
        <v>720</v>
      </c>
      <c r="I466" s="31">
        <f>IFERROR(SUMIFS(TBLData3[Total Load],TBLData3[[Athlete ]],TBLData3[[#This Row],[Athlete ]],TBLData3[Date],"&lt;="&amp;TBLData3[[#This Row],[Date]]-7,TBLData3[Date],"&gt;"&amp;TBLData3[[#This Row],[Date]]-14),"")</f>
        <v>600</v>
      </c>
      <c r="J466" s="31">
        <f>IFERROR(SUMIFS(TBLData3[Total Load],TBLData3[[Athlete ]],TBLData3[[#This Row],[Athlete ]],TBLData3[Date],"&lt;="&amp;TBLData3[[#This Row],[Date]]-14,TBLData3[Date],"&gt;"&amp;TBLData3[[#This Row],[Date]]-21),"")</f>
        <v>0</v>
      </c>
      <c r="K466" s="31">
        <f>IFERROR(SUMIFS(TBLData3[Total Load],TBLData3[[Athlete ]],TBLData3[[#This Row],[Athlete ]],TBLData3[Date],"&lt;="&amp;TBLData3[[#This Row],[Date]]-21,TBLData3[Date],"&gt;"&amp;TBLData3[[#This Row],[Date]]-28),"")</f>
        <v>0</v>
      </c>
      <c r="L466" s="31">
        <f>IFERROR(SUMIFS(TBLData3[Total Load],TBLData3[[Athlete ]],TBLData3[[#This Row],[Athlete ]],TBLData3[Date],"&lt;="&amp;TBLData3[[#This Row],[Date]]-28,TBLData3[Date],"&gt;"&amp;TBLData3[[#This Row],[Date]]-35),"")</f>
        <v>0</v>
      </c>
      <c r="M466" s="31">
        <f>IFERROR(AVERAGE(TBLData3[[#This Row],[Week -1 TL]:[Week -4 TL]]),"")</f>
        <v>150</v>
      </c>
      <c r="N466" s="98">
        <f>IFERROR(TBLData3[[#This Row],[7 Day Rolling Average]]/TBLData3[[#This Row],[28 Day Rolling Average]],"")</f>
        <v>1.7142857142857144</v>
      </c>
      <c r="O466" s="94">
        <f>IFERROR(TBLData3[[#This Row],[Week 0 TL]]/TBLData3[[#This Row],[Week -1 TL]],"")</f>
        <v>1.2</v>
      </c>
      <c r="P466" s="26">
        <f t="shared" si="27"/>
        <v>47.466296553611755</v>
      </c>
      <c r="Q466" s="27">
        <f t="shared" si="28"/>
        <v>52.290933771206163</v>
      </c>
      <c r="R466" s="99">
        <f>IFERROR(TBLData3[[#This Row],[7 Day EWMA]]/TBLData3[[#This Row],[28 Day EWMA]],"")</f>
        <v>0.90773472819008871</v>
      </c>
      <c r="S466" s="94">
        <f>AVERAGEIFS(TBLData3[Total Load],TBLData3[[Athlete ]],TBLData3[[#This Row],[Athlete ]],TBLData3[Date],"&lt;="&amp;TBLData3[[#This Row],[Date]],TBLData3[Date],"&gt;"&amp;TBLData3[[#This Row],[Date]]-7)</f>
        <v>102.85714285714286</v>
      </c>
      <c r="T466" s="94">
        <f t="array" ref="T466">IFERROR(_xlfn.STDEV.S(IF(TBLData3[[Athlete ]]=TBLData3[[#This Row],[Athlete ]],IF(TBLData3[Date]&lt;=TBLData3[[#This Row],[Date]],IF(TBLData3[Date]&gt;TBLData3[[#This Row],[Date]]-7,TBLData3[Total Load])))),"")</f>
        <v>272.1344205666436</v>
      </c>
      <c r="U466" s="95">
        <f>IFERROR(TBLData3[[#This Row],[7 Day avg Load]]/TBLData3[[#This Row],[7 Day SD]],"")</f>
        <v>0.37796447300922725</v>
      </c>
      <c r="V466" s="95">
        <f>IFERROR(TBLData3[[#This Row],[7 Day Rolling Average]]*TBLData3[[#This Row],[Monotony]],"")</f>
        <v>38.876345795234805</v>
      </c>
    </row>
    <row r="467" spans="1:22" x14ac:dyDescent="0.25">
      <c r="A467" s="58" t="str">
        <f t="shared" si="29"/>
        <v>Week 4</v>
      </c>
      <c r="B467" s="63">
        <v>43031</v>
      </c>
      <c r="C467" s="63" t="str">
        <f t="shared" si="30"/>
        <v>Mon</v>
      </c>
      <c r="D467" s="68" t="s">
        <v>192</v>
      </c>
      <c r="E467" s="61">
        <f>tblTL[[#This Row],[Total]]</f>
        <v>0</v>
      </c>
      <c r="F467" s="71">
        <f>AVERAGEIFS(TBLData3[Total Load],TBLData3[[Athlete ]],TBLData3[[#This Row],[Athlete ]],TBLData3[Date],"&lt;="&amp;TBLData3[[#This Row],[Date]],TBLData3[Date],"&gt;"&amp;TBLData3[[#This Row],[Date]]-7)</f>
        <v>265.71428571428572</v>
      </c>
      <c r="G467" s="72">
        <f>AVERAGEIFS(TBLData3[Total Load],TBLData3[[Athlete ]],TBLData3[[#This Row],[Athlete ]],TBLData3[Date],"&lt;="&amp;TBLData3[[#This Row],[Date]],TBLData3[Date],"&gt;"&amp;TBLData3[[#This Row],[Date]]-28)</f>
        <v>220.45454545454547</v>
      </c>
      <c r="H467" s="30">
        <f>SUMIFS(TBLData3[Total Load],TBLData3[[Athlete ]],TBLData3[[#This Row],[Athlete ]],TBLData3[Date],"&lt;="&amp;TBLData3[[#This Row],[Date]],TBLData3[Date],"&gt;"&amp;TBLData3[[#This Row],[Date]]-7)</f>
        <v>1860</v>
      </c>
      <c r="I467" s="31">
        <f>IFERROR(SUMIFS(TBLData3[Total Load],TBLData3[[Athlete ]],TBLData3[[#This Row],[Athlete ]],TBLData3[Date],"&lt;="&amp;TBLData3[[#This Row],[Date]]-7,TBLData3[Date],"&gt;"&amp;TBLData3[[#This Row],[Date]]-14),"")</f>
        <v>1480</v>
      </c>
      <c r="J467" s="31">
        <f>IFERROR(SUMIFS(TBLData3[Total Load],TBLData3[[Athlete ]],TBLData3[[#This Row],[Athlete ]],TBLData3[Date],"&lt;="&amp;TBLData3[[#This Row],[Date]]-14,TBLData3[Date],"&gt;"&amp;TBLData3[[#This Row],[Date]]-21),"")</f>
        <v>1510</v>
      </c>
      <c r="K467" s="31">
        <f>IFERROR(SUMIFS(TBLData3[Total Load],TBLData3[[Athlete ]],TBLData3[[#This Row],[Athlete ]],TBLData3[Date],"&lt;="&amp;TBLData3[[#This Row],[Date]]-21,TBLData3[Date],"&gt;"&amp;TBLData3[[#This Row],[Date]]-28),"")</f>
        <v>0</v>
      </c>
      <c r="L467" s="31">
        <f>IFERROR(SUMIFS(TBLData3[Total Load],TBLData3[[Athlete ]],TBLData3[[#This Row],[Athlete ]],TBLData3[Date],"&lt;="&amp;TBLData3[[#This Row],[Date]]-28,TBLData3[Date],"&gt;"&amp;TBLData3[[#This Row],[Date]]-35),"")</f>
        <v>0</v>
      </c>
      <c r="M467" s="31">
        <f>IFERROR(AVERAGE(TBLData3[[#This Row],[Week -1 TL]:[Week -4 TL]]),"")</f>
        <v>747.5</v>
      </c>
      <c r="N467" s="98">
        <f>IFERROR(TBLData3[[#This Row],[7 Day Rolling Average]]/TBLData3[[#This Row],[28 Day Rolling Average]],"")</f>
        <v>1.205301914580265</v>
      </c>
      <c r="O467" s="94">
        <f>IFERROR(TBLData3[[#This Row],[Week 0 TL]]/TBLData3[[#This Row],[Week -1 TL]],"")</f>
        <v>1.2567567567567568</v>
      </c>
      <c r="P467" s="26">
        <f t="shared" si="27"/>
        <v>129.16473212773553</v>
      </c>
      <c r="Q467" s="27">
        <f t="shared" si="28"/>
        <v>162.82475604286188</v>
      </c>
      <c r="R467" s="99">
        <f>IFERROR(TBLData3[[#This Row],[7 Day EWMA]]/TBLData3[[#This Row],[28 Day EWMA]],"")</f>
        <v>0.79327453187606367</v>
      </c>
      <c r="S467" s="94">
        <f>AVERAGEIFS(TBLData3[Total Load],TBLData3[[Athlete ]],TBLData3[[#This Row],[Athlete ]],TBLData3[Date],"&lt;="&amp;TBLData3[[#This Row],[Date]],TBLData3[Date],"&gt;"&amp;TBLData3[[#This Row],[Date]]-7)</f>
        <v>265.71428571428572</v>
      </c>
      <c r="T467" s="94">
        <f t="array" ref="T467">IFERROR(_xlfn.STDEV.S(IF(TBLData3[[Athlete ]]=TBLData3[[#This Row],[Athlete ]],IF(TBLData3[Date]&lt;=TBLData3[[#This Row],[Date]],IF(TBLData3[Date]&gt;TBLData3[[#This Row],[Date]]-7,TBLData3[Total Load])))),"")</f>
        <v>403.76796731361867</v>
      </c>
      <c r="U467" s="95">
        <f>IFERROR(TBLData3[[#This Row],[7 Day avg Load]]/TBLData3[[#This Row],[7 Day SD]],"")</f>
        <v>0.65808659236183908</v>
      </c>
      <c r="V467" s="95">
        <f>IFERROR(TBLData3[[#This Row],[7 Day Rolling Average]]*TBLData3[[#This Row],[Monotony]],"")</f>
        <v>174.86300882757439</v>
      </c>
    </row>
    <row r="468" spans="1:22" x14ac:dyDescent="0.25">
      <c r="A468" s="58" t="str">
        <f t="shared" si="29"/>
        <v>Week 4</v>
      </c>
      <c r="B468" s="63">
        <v>43031</v>
      </c>
      <c r="C468" s="63" t="str">
        <f t="shared" si="30"/>
        <v>Mon</v>
      </c>
      <c r="D468" s="73" t="s">
        <v>193</v>
      </c>
      <c r="E468" s="61">
        <f>tblTL[[#This Row],[Total]]</f>
        <v>0</v>
      </c>
      <c r="F468" s="71">
        <f>AVERAGEIFS(TBLData3[Total Load],TBLData3[[Athlete ]],TBLData3[[#This Row],[Athlete ]],TBLData3[Date],"&lt;="&amp;TBLData3[[#This Row],[Date]],TBLData3[Date],"&gt;"&amp;TBLData3[[#This Row],[Date]]-7)</f>
        <v>162.85714285714286</v>
      </c>
      <c r="G468" s="72">
        <f>AVERAGEIFS(TBLData3[Total Load],TBLData3[[Athlete ]],TBLData3[[#This Row],[Athlete ]],TBLData3[Date],"&lt;="&amp;TBLData3[[#This Row],[Date]],TBLData3[Date],"&gt;"&amp;TBLData3[[#This Row],[Date]]-28)</f>
        <v>156.59090909090909</v>
      </c>
      <c r="H468" s="30">
        <f>SUMIFS(TBLData3[Total Load],TBLData3[[Athlete ]],TBLData3[[#This Row],[Athlete ]],TBLData3[Date],"&lt;="&amp;TBLData3[[#This Row],[Date]],TBLData3[Date],"&gt;"&amp;TBLData3[[#This Row],[Date]]-7)</f>
        <v>1140</v>
      </c>
      <c r="I468" s="31">
        <f>IFERROR(SUMIFS(TBLData3[Total Load],TBLData3[[Athlete ]],TBLData3[[#This Row],[Athlete ]],TBLData3[Date],"&lt;="&amp;TBLData3[[#This Row],[Date]]-7,TBLData3[Date],"&gt;"&amp;TBLData3[[#This Row],[Date]]-14),"")</f>
        <v>1440</v>
      </c>
      <c r="J468" s="31">
        <f>IFERROR(SUMIFS(TBLData3[Total Load],TBLData3[[Athlete ]],TBLData3[[#This Row],[Athlete ]],TBLData3[Date],"&lt;="&amp;TBLData3[[#This Row],[Date]]-14,TBLData3[Date],"&gt;"&amp;TBLData3[[#This Row],[Date]]-21),"")</f>
        <v>865</v>
      </c>
      <c r="K468" s="31">
        <f>IFERROR(SUMIFS(TBLData3[Total Load],TBLData3[[Athlete ]],TBLData3[[#This Row],[Athlete ]],TBLData3[Date],"&lt;="&amp;TBLData3[[#This Row],[Date]]-21,TBLData3[Date],"&gt;"&amp;TBLData3[[#This Row],[Date]]-28),"")</f>
        <v>0</v>
      </c>
      <c r="L468" s="31">
        <f>IFERROR(SUMIFS(TBLData3[Total Load],TBLData3[[Athlete ]],TBLData3[[#This Row],[Athlete ]],TBLData3[Date],"&lt;="&amp;TBLData3[[#This Row],[Date]]-28,TBLData3[Date],"&gt;"&amp;TBLData3[[#This Row],[Date]]-35),"")</f>
        <v>0</v>
      </c>
      <c r="M468" s="31">
        <f>IFERROR(AVERAGE(TBLData3[[#This Row],[Week -1 TL]:[Week -4 TL]]),"")</f>
        <v>576.25</v>
      </c>
      <c r="N468" s="98">
        <f>IFERROR(TBLData3[[#This Row],[7 Day Rolling Average]]/TBLData3[[#This Row],[28 Day Rolling Average]],"")</f>
        <v>1.0400165871863984</v>
      </c>
      <c r="O468" s="94">
        <f>IFERROR(TBLData3[[#This Row],[Week 0 TL]]/TBLData3[[#This Row],[Week -1 TL]],"")</f>
        <v>0.79166666666666663</v>
      </c>
      <c r="P468" s="26">
        <f t="shared" si="27"/>
        <v>88.877077251851233</v>
      </c>
      <c r="Q468" s="27">
        <f t="shared" si="28"/>
        <v>114.45029714588065</v>
      </c>
      <c r="R468" s="99">
        <f>IFERROR(TBLData3[[#This Row],[7 Day EWMA]]/TBLData3[[#This Row],[28 Day EWMA]],"")</f>
        <v>0.77655610748276804</v>
      </c>
      <c r="S468" s="94">
        <f>AVERAGEIFS(TBLData3[Total Load],TBLData3[[Athlete ]],TBLData3[[#This Row],[Athlete ]],TBLData3[Date],"&lt;="&amp;TBLData3[[#This Row],[Date]],TBLData3[Date],"&gt;"&amp;TBLData3[[#This Row],[Date]]-7)</f>
        <v>162.85714285714286</v>
      </c>
      <c r="T468" s="94">
        <f t="array" ref="T468">IFERROR(_xlfn.STDEV.S(IF(TBLData3[[Athlete ]]=TBLData3[[#This Row],[Athlete ]],IF(TBLData3[Date]&lt;=TBLData3[[#This Row],[Date]],IF(TBLData3[Date]&gt;TBLData3[[#This Row],[Date]]-7,TBLData3[Total Load])))),"")</f>
        <v>291.30249373656733</v>
      </c>
      <c r="U468" s="95">
        <f>IFERROR(TBLData3[[#This Row],[7 Day avg Load]]/TBLData3[[#This Row],[7 Day SD]],"")</f>
        <v>0.55906539201967476</v>
      </c>
      <c r="V468" s="95">
        <f>IFERROR(TBLData3[[#This Row],[7 Day Rolling Average]]*TBLData3[[#This Row],[Monotony]],"")</f>
        <v>91.047792414632752</v>
      </c>
    </row>
    <row r="469" spans="1:22" x14ac:dyDescent="0.25">
      <c r="A469" s="58" t="str">
        <f t="shared" si="29"/>
        <v>Week 4</v>
      </c>
      <c r="B469" s="63">
        <v>43031</v>
      </c>
      <c r="C469" s="63" t="str">
        <f t="shared" si="30"/>
        <v>Mon</v>
      </c>
      <c r="D469" s="73" t="s">
        <v>194</v>
      </c>
      <c r="E469" s="61">
        <f>tblTL[[#This Row],[Total]]</f>
        <v>0</v>
      </c>
      <c r="F469" s="71">
        <f>AVERAGEIFS(TBLData3[Total Load],TBLData3[[Athlete ]],TBLData3[[#This Row],[Athlete ]],TBLData3[Date],"&lt;="&amp;TBLData3[[#This Row],[Date]],TBLData3[Date],"&gt;"&amp;TBLData3[[#This Row],[Date]]-7)</f>
        <v>102.85714285714286</v>
      </c>
      <c r="G469" s="72">
        <f>AVERAGEIFS(TBLData3[Total Load],TBLData3[[Athlete ]],TBLData3[[#This Row],[Athlete ]],TBLData3[Date],"&lt;="&amp;TBLData3[[#This Row],[Date]],TBLData3[Date],"&gt;"&amp;TBLData3[[#This Row],[Date]]-28)</f>
        <v>181.13636363636363</v>
      </c>
      <c r="H469" s="30">
        <f>SUMIFS(TBLData3[Total Load],TBLData3[[Athlete ]],TBLData3[[#This Row],[Athlete ]],TBLData3[Date],"&lt;="&amp;TBLData3[[#This Row],[Date]],TBLData3[Date],"&gt;"&amp;TBLData3[[#This Row],[Date]]-7)</f>
        <v>720</v>
      </c>
      <c r="I469" s="31">
        <f>IFERROR(SUMIFS(TBLData3[Total Load],TBLData3[[Athlete ]],TBLData3[[#This Row],[Athlete ]],TBLData3[Date],"&lt;="&amp;TBLData3[[#This Row],[Date]]-7,TBLData3[Date],"&gt;"&amp;TBLData3[[#This Row],[Date]]-14),"")</f>
        <v>1640</v>
      </c>
      <c r="J469" s="31">
        <f>IFERROR(SUMIFS(TBLData3[Total Load],TBLData3[[Athlete ]],TBLData3[[#This Row],[Athlete ]],TBLData3[Date],"&lt;="&amp;TBLData3[[#This Row],[Date]]-14,TBLData3[Date],"&gt;"&amp;TBLData3[[#This Row],[Date]]-21),"")</f>
        <v>1625</v>
      </c>
      <c r="K469" s="31">
        <f>IFERROR(SUMIFS(TBLData3[Total Load],TBLData3[[Athlete ]],TBLData3[[#This Row],[Athlete ]],TBLData3[Date],"&lt;="&amp;TBLData3[[#This Row],[Date]]-21,TBLData3[Date],"&gt;"&amp;TBLData3[[#This Row],[Date]]-28),"")</f>
        <v>0</v>
      </c>
      <c r="L469" s="31">
        <f>IFERROR(SUMIFS(TBLData3[Total Load],TBLData3[[Athlete ]],TBLData3[[#This Row],[Athlete ]],TBLData3[Date],"&lt;="&amp;TBLData3[[#This Row],[Date]]-28,TBLData3[Date],"&gt;"&amp;TBLData3[[#This Row],[Date]]-35),"")</f>
        <v>0</v>
      </c>
      <c r="M469" s="31">
        <f>IFERROR(AVERAGE(TBLData3[[#This Row],[Week -1 TL]:[Week -4 TL]]),"")</f>
        <v>816.25</v>
      </c>
      <c r="N469" s="98">
        <f>IFERROR(TBLData3[[#This Row],[7 Day Rolling Average]]/TBLData3[[#This Row],[28 Day Rolling Average]],"")</f>
        <v>0.56784369958773984</v>
      </c>
      <c r="O469" s="94">
        <f>IFERROR(TBLData3[[#This Row],[Week 0 TL]]/TBLData3[[#This Row],[Week -1 TL]],"")</f>
        <v>0.43902439024390244</v>
      </c>
      <c r="P469" s="26">
        <f t="shared" si="27"/>
        <v>60.377026297579732</v>
      </c>
      <c r="Q469" s="27">
        <f t="shared" si="28"/>
        <v>114.4517557093674</v>
      </c>
      <c r="R469" s="99">
        <f>IFERROR(TBLData3[[#This Row],[7 Day EWMA]]/TBLData3[[#This Row],[28 Day EWMA]],"")</f>
        <v>0.5275325478701951</v>
      </c>
      <c r="S469" s="94">
        <f>AVERAGEIFS(TBLData3[Total Load],TBLData3[[Athlete ]],TBLData3[[#This Row],[Athlete ]],TBLData3[Date],"&lt;="&amp;TBLData3[[#This Row],[Date]],TBLData3[Date],"&gt;"&amp;TBLData3[[#This Row],[Date]]-7)</f>
        <v>102.85714285714286</v>
      </c>
      <c r="T469" s="94">
        <f t="array" ref="T469">IFERROR(_xlfn.STDEV.S(IF(TBLData3[[Athlete ]]=TBLData3[[#This Row],[Athlete ]],IF(TBLData3[Date]&lt;=TBLData3[[#This Row],[Date]],IF(TBLData3[Date]&gt;TBLData3[[#This Row],[Date]]-7,TBLData3[Total Load])))),"")</f>
        <v>272.1344205666436</v>
      </c>
      <c r="U469" s="95">
        <f>IFERROR(TBLData3[[#This Row],[7 Day avg Load]]/TBLData3[[#This Row],[7 Day SD]],"")</f>
        <v>0.37796447300922725</v>
      </c>
      <c r="V469" s="95">
        <f>IFERROR(TBLData3[[#This Row],[7 Day Rolling Average]]*TBLData3[[#This Row],[Monotony]],"")</f>
        <v>38.876345795234805</v>
      </c>
    </row>
    <row r="470" spans="1:22" x14ac:dyDescent="0.25">
      <c r="A470" s="58" t="str">
        <f t="shared" si="29"/>
        <v>Week 4</v>
      </c>
      <c r="B470" s="63">
        <v>43031</v>
      </c>
      <c r="C470" s="63" t="str">
        <f t="shared" si="30"/>
        <v>Mon</v>
      </c>
      <c r="D470" s="73" t="s">
        <v>213</v>
      </c>
      <c r="E470" s="61">
        <f>tblTL[[#This Row],[Total]]</f>
        <v>0</v>
      </c>
      <c r="F470" s="71">
        <f>AVERAGEIFS(TBLData3[Total Load],TBLData3[[Athlete ]],TBLData3[[#This Row],[Athlete ]],TBLData3[Date],"&lt;="&amp;TBLData3[[#This Row],[Date]],TBLData3[Date],"&gt;"&amp;TBLData3[[#This Row],[Date]]-7)</f>
        <v>141.42857142857142</v>
      </c>
      <c r="G470" s="72">
        <f>AVERAGEIFS(TBLData3[Total Load],TBLData3[[Athlete ]],TBLData3[[#This Row],[Athlete ]],TBLData3[Date],"&lt;="&amp;TBLData3[[#This Row],[Date]],TBLData3[Date],"&gt;"&amp;TBLData3[[#This Row],[Date]]-28)</f>
        <v>75.681818181818187</v>
      </c>
      <c r="H470" s="30">
        <f>SUMIFS(TBLData3[Total Load],TBLData3[[Athlete ]],TBLData3[[#This Row],[Athlete ]],TBLData3[Date],"&lt;="&amp;TBLData3[[#This Row],[Date]],TBLData3[Date],"&gt;"&amp;TBLData3[[#This Row],[Date]]-7)</f>
        <v>990</v>
      </c>
      <c r="I470" s="31">
        <f>IFERROR(SUMIFS(TBLData3[Total Load],TBLData3[[Athlete ]],TBLData3[[#This Row],[Athlete ]],TBLData3[Date],"&lt;="&amp;TBLData3[[#This Row],[Date]]-7,TBLData3[Date],"&gt;"&amp;TBLData3[[#This Row],[Date]]-14),"")</f>
        <v>675</v>
      </c>
      <c r="J470" s="31">
        <f>IFERROR(SUMIFS(TBLData3[Total Load],TBLData3[[Athlete ]],TBLData3[[#This Row],[Athlete ]],TBLData3[Date],"&lt;="&amp;TBLData3[[#This Row],[Date]]-14,TBLData3[Date],"&gt;"&amp;TBLData3[[#This Row],[Date]]-21),"")</f>
        <v>0</v>
      </c>
      <c r="K470" s="31">
        <f>IFERROR(SUMIFS(TBLData3[Total Load],TBLData3[[Athlete ]],TBLData3[[#This Row],[Athlete ]],TBLData3[Date],"&lt;="&amp;TBLData3[[#This Row],[Date]]-21,TBLData3[Date],"&gt;"&amp;TBLData3[[#This Row],[Date]]-28),"")</f>
        <v>0</v>
      </c>
      <c r="L470" s="31">
        <f>IFERROR(SUMIFS(TBLData3[Total Load],TBLData3[[Athlete ]],TBLData3[[#This Row],[Athlete ]],TBLData3[Date],"&lt;="&amp;TBLData3[[#This Row],[Date]]-28,TBLData3[Date],"&gt;"&amp;TBLData3[[#This Row],[Date]]-35),"")</f>
        <v>0</v>
      </c>
      <c r="M470" s="31">
        <f>IFERROR(AVERAGE(TBLData3[[#This Row],[Week -1 TL]:[Week -4 TL]]),"")</f>
        <v>168.75</v>
      </c>
      <c r="N470" s="98">
        <f>IFERROR(TBLData3[[#This Row],[7 Day Rolling Average]]/TBLData3[[#This Row],[28 Day Rolling Average]],"")</f>
        <v>1.8687258687258685</v>
      </c>
      <c r="O470" s="94">
        <f>IFERROR(TBLData3[[#This Row],[Week 0 TL]]/TBLData3[[#This Row],[Week -1 TL]],"")</f>
        <v>1.4666666666666666</v>
      </c>
      <c r="P470" s="26">
        <f t="shared" si="27"/>
        <v>71.197435185313225</v>
      </c>
      <c r="Q470" s="27">
        <f t="shared" si="28"/>
        <v>68.798129393580723</v>
      </c>
      <c r="R470" s="99">
        <f>IFERROR(TBLData3[[#This Row],[7 Day EWMA]]/TBLData3[[#This Row],[28 Day EWMA]],"")</f>
        <v>1.034874578900344</v>
      </c>
      <c r="S470" s="94">
        <f>AVERAGEIFS(TBLData3[Total Load],TBLData3[[Athlete ]],TBLData3[[#This Row],[Athlete ]],TBLData3[Date],"&lt;="&amp;TBLData3[[#This Row],[Date]],TBLData3[Date],"&gt;"&amp;TBLData3[[#This Row],[Date]]-7)</f>
        <v>141.42857142857142</v>
      </c>
      <c r="T470" s="94">
        <f t="array" ref="T470">IFERROR(_xlfn.STDEV.S(IF(TBLData3[[Athlete ]]=TBLData3[[#This Row],[Athlete ]],IF(TBLData3[Date]&lt;=TBLData3[[#This Row],[Date]],IF(TBLData3[Date]&gt;TBLData3[[#This Row],[Date]]-7,TBLData3[Total Load])))),"")</f>
        <v>253.79969604845022</v>
      </c>
      <c r="U470" s="95">
        <f>IFERROR(TBLData3[[#This Row],[7 Day avg Load]]/TBLData3[[#This Row],[7 Day SD]],"")</f>
        <v>0.55724484162334376</v>
      </c>
      <c r="V470" s="95">
        <f>IFERROR(TBLData3[[#This Row],[7 Day Rolling Average]]*TBLData3[[#This Row],[Monotony]],"")</f>
        <v>78.810341886730043</v>
      </c>
    </row>
    <row r="471" spans="1:22" x14ac:dyDescent="0.25">
      <c r="A471" s="58" t="str">
        <f t="shared" si="29"/>
        <v>Week 4</v>
      </c>
      <c r="B471" s="63">
        <v>43031</v>
      </c>
      <c r="C471" s="63" t="str">
        <f t="shared" si="30"/>
        <v>Mon</v>
      </c>
      <c r="D471" s="73" t="s">
        <v>214</v>
      </c>
      <c r="E471" s="61">
        <f>tblTL[[#This Row],[Total]]</f>
        <v>0</v>
      </c>
      <c r="F471" s="71">
        <f>AVERAGEIFS(TBLData3[Total Load],TBLData3[[Athlete ]],TBLData3[[#This Row],[Athlete ]],TBLData3[Date],"&lt;="&amp;TBLData3[[#This Row],[Date]],TBLData3[Date],"&gt;"&amp;TBLData3[[#This Row],[Date]]-7)</f>
        <v>162.85714285714286</v>
      </c>
      <c r="G471" s="72">
        <f>AVERAGEIFS(TBLData3[Total Load],TBLData3[[Athlete ]],TBLData3[[#This Row],[Athlete ]],TBLData3[Date],"&lt;="&amp;TBLData3[[#This Row],[Date]],TBLData3[Date],"&gt;"&amp;TBLData3[[#This Row],[Date]]-28)</f>
        <v>178.18181818181819</v>
      </c>
      <c r="H471" s="30">
        <f>SUMIFS(TBLData3[Total Load],TBLData3[[Athlete ]],TBLData3[[#This Row],[Athlete ]],TBLData3[Date],"&lt;="&amp;TBLData3[[#This Row],[Date]],TBLData3[Date],"&gt;"&amp;TBLData3[[#This Row],[Date]]-7)</f>
        <v>1140</v>
      </c>
      <c r="I471" s="31">
        <f>IFERROR(SUMIFS(TBLData3[Total Load],TBLData3[[Athlete ]],TBLData3[[#This Row],[Athlete ]],TBLData3[Date],"&lt;="&amp;TBLData3[[#This Row],[Date]]-7,TBLData3[Date],"&gt;"&amp;TBLData3[[#This Row],[Date]]-14),"")</f>
        <v>1720</v>
      </c>
      <c r="J471" s="31">
        <f>IFERROR(SUMIFS(TBLData3[Total Load],TBLData3[[Athlete ]],TBLData3[[#This Row],[Athlete ]],TBLData3[Date],"&lt;="&amp;TBLData3[[#This Row],[Date]]-14,TBLData3[Date],"&gt;"&amp;TBLData3[[#This Row],[Date]]-21),"")</f>
        <v>1060</v>
      </c>
      <c r="K471" s="31">
        <f>IFERROR(SUMIFS(TBLData3[Total Load],TBLData3[[Athlete ]],TBLData3[[#This Row],[Athlete ]],TBLData3[Date],"&lt;="&amp;TBLData3[[#This Row],[Date]]-21,TBLData3[Date],"&gt;"&amp;TBLData3[[#This Row],[Date]]-28),"")</f>
        <v>0</v>
      </c>
      <c r="L471" s="31">
        <f>IFERROR(SUMIFS(TBLData3[Total Load],TBLData3[[Athlete ]],TBLData3[[#This Row],[Athlete ]],TBLData3[Date],"&lt;="&amp;TBLData3[[#This Row],[Date]]-28,TBLData3[Date],"&gt;"&amp;TBLData3[[#This Row],[Date]]-35),"")</f>
        <v>0</v>
      </c>
      <c r="M471" s="31">
        <f>IFERROR(AVERAGE(TBLData3[[#This Row],[Week -1 TL]:[Week -4 TL]]),"")</f>
        <v>695</v>
      </c>
      <c r="N471" s="98">
        <f>IFERROR(TBLData3[[#This Row],[7 Day Rolling Average]]/TBLData3[[#This Row],[28 Day Rolling Average]],"")</f>
        <v>0.9139941690962099</v>
      </c>
      <c r="O471" s="94">
        <f>IFERROR(TBLData3[[#This Row],[Week 0 TL]]/TBLData3[[#This Row],[Week -1 TL]],"")</f>
        <v>0.66279069767441856</v>
      </c>
      <c r="P471" s="26">
        <f t="shared" si="27"/>
        <v>94.008784072721028</v>
      </c>
      <c r="Q471" s="27">
        <f t="shared" si="28"/>
        <v>129.44822477505753</v>
      </c>
      <c r="R471" s="99">
        <f>IFERROR(TBLData3[[#This Row],[7 Day EWMA]]/TBLData3[[#This Row],[28 Day EWMA]],"")</f>
        <v>0.72622690837267412</v>
      </c>
      <c r="S471" s="94">
        <f>AVERAGEIFS(TBLData3[Total Load],TBLData3[[Athlete ]],TBLData3[[#This Row],[Athlete ]],TBLData3[Date],"&lt;="&amp;TBLData3[[#This Row],[Date]],TBLData3[Date],"&gt;"&amp;TBLData3[[#This Row],[Date]]-7)</f>
        <v>162.85714285714286</v>
      </c>
      <c r="T471" s="94">
        <f t="array" ref="T471">IFERROR(_xlfn.STDEV.S(IF(TBLData3[[Athlete ]]=TBLData3[[#This Row],[Athlete ]],IF(TBLData3[Date]&lt;=TBLData3[[#This Row],[Date]],IF(TBLData3[Date]&gt;TBLData3[[#This Row],[Date]]-7,TBLData3[Total Load])))),"")</f>
        <v>291.30249373656733</v>
      </c>
      <c r="U471" s="95">
        <f>IFERROR(TBLData3[[#This Row],[7 Day avg Load]]/TBLData3[[#This Row],[7 Day SD]],"")</f>
        <v>0.55906539201967476</v>
      </c>
      <c r="V471" s="95">
        <f>IFERROR(TBLData3[[#This Row],[7 Day Rolling Average]]*TBLData3[[#This Row],[Monotony]],"")</f>
        <v>91.047792414632752</v>
      </c>
    </row>
    <row r="472" spans="1:22" x14ac:dyDescent="0.25">
      <c r="A472" s="58" t="str">
        <f t="shared" si="29"/>
        <v>Week 4</v>
      </c>
      <c r="B472" s="63">
        <v>43031</v>
      </c>
      <c r="C472" s="63" t="str">
        <f t="shared" si="30"/>
        <v>Mon</v>
      </c>
      <c r="D472" s="73" t="s">
        <v>195</v>
      </c>
      <c r="E472" s="61">
        <f>tblTL[[#This Row],[Total]]</f>
        <v>0</v>
      </c>
      <c r="F472" s="71">
        <f>AVERAGEIFS(TBLData3[Total Load],TBLData3[[Athlete ]],TBLData3[[#This Row],[Athlete ]],TBLData3[Date],"&lt;="&amp;TBLData3[[#This Row],[Date]],TBLData3[Date],"&gt;"&amp;TBLData3[[#This Row],[Date]]-7)</f>
        <v>0</v>
      </c>
      <c r="G472" s="72">
        <f>AVERAGEIFS(TBLData3[Total Load],TBLData3[[Athlete ]],TBLData3[[#This Row],[Athlete ]],TBLData3[Date],"&lt;="&amp;TBLData3[[#This Row],[Date]],TBLData3[Date],"&gt;"&amp;TBLData3[[#This Row],[Date]]-28)</f>
        <v>0</v>
      </c>
      <c r="H472" s="30">
        <f>SUMIFS(TBLData3[Total Load],TBLData3[[Athlete ]],TBLData3[[#This Row],[Athlete ]],TBLData3[Date],"&lt;="&amp;TBLData3[[#This Row],[Date]],TBLData3[Date],"&gt;"&amp;TBLData3[[#This Row],[Date]]-7)</f>
        <v>0</v>
      </c>
      <c r="I472" s="31">
        <f>IFERROR(SUMIFS(TBLData3[Total Load],TBLData3[[Athlete ]],TBLData3[[#This Row],[Athlete ]],TBLData3[Date],"&lt;="&amp;TBLData3[[#This Row],[Date]]-7,TBLData3[Date],"&gt;"&amp;TBLData3[[#This Row],[Date]]-14),"")</f>
        <v>0</v>
      </c>
      <c r="J472" s="31">
        <f>IFERROR(SUMIFS(TBLData3[Total Load],TBLData3[[Athlete ]],TBLData3[[#This Row],[Athlete ]],TBLData3[Date],"&lt;="&amp;TBLData3[[#This Row],[Date]]-14,TBLData3[Date],"&gt;"&amp;TBLData3[[#This Row],[Date]]-21),"")</f>
        <v>0</v>
      </c>
      <c r="K472" s="31">
        <f>IFERROR(SUMIFS(TBLData3[Total Load],TBLData3[[Athlete ]],TBLData3[[#This Row],[Athlete ]],TBLData3[Date],"&lt;="&amp;TBLData3[[#This Row],[Date]]-21,TBLData3[Date],"&gt;"&amp;TBLData3[[#This Row],[Date]]-28),"")</f>
        <v>0</v>
      </c>
      <c r="L472" s="31">
        <f>IFERROR(SUMIFS(TBLData3[Total Load],TBLData3[[Athlete ]],TBLData3[[#This Row],[Athlete ]],TBLData3[Date],"&lt;="&amp;TBLData3[[#This Row],[Date]]-28,TBLData3[Date],"&gt;"&amp;TBLData3[[#This Row],[Date]]-35),"")</f>
        <v>0</v>
      </c>
      <c r="M472" s="31">
        <f>IFERROR(AVERAGE(TBLData3[[#This Row],[Week -1 TL]:[Week -4 TL]]),"")</f>
        <v>0</v>
      </c>
      <c r="N472" s="98" t="str">
        <f>IFERROR(TBLData3[[#This Row],[7 Day Rolling Average]]/TBLData3[[#This Row],[28 Day Rolling Average]],"")</f>
        <v/>
      </c>
      <c r="O472" s="94" t="str">
        <f>IFERROR(TBLData3[[#This Row],[Week 0 TL]]/TBLData3[[#This Row],[Week -1 TL]],"")</f>
        <v/>
      </c>
      <c r="P472" s="26">
        <f t="shared" ref="P472:P535" si="31">E472*$AA$3+((1-$AA$3)*P450)</f>
        <v>0</v>
      </c>
      <c r="Q472" s="27">
        <f t="shared" ref="Q472:Q535" si="32">E472*$AA$4+((1-$AA$4)*Q450)</f>
        <v>0</v>
      </c>
      <c r="R472" s="99" t="str">
        <f>IFERROR(TBLData3[[#This Row],[7 Day EWMA]]/TBLData3[[#This Row],[28 Day EWMA]],"")</f>
        <v/>
      </c>
      <c r="S472" s="94">
        <f>AVERAGEIFS(TBLData3[Total Load],TBLData3[[Athlete ]],TBLData3[[#This Row],[Athlete ]],TBLData3[Date],"&lt;="&amp;TBLData3[[#This Row],[Date]],TBLData3[Date],"&gt;"&amp;TBLData3[[#This Row],[Date]]-7)</f>
        <v>0</v>
      </c>
      <c r="T472" s="94">
        <f t="array" ref="T472">IFERROR(_xlfn.STDEV.S(IF(TBLData3[[Athlete ]]=TBLData3[[#This Row],[Athlete ]],IF(TBLData3[Date]&lt;=TBLData3[[#This Row],[Date]],IF(TBLData3[Date]&gt;TBLData3[[#This Row],[Date]]-7,TBLData3[Total Load])))),"")</f>
        <v>0</v>
      </c>
      <c r="U472" s="95" t="str">
        <f>IFERROR(TBLData3[[#This Row],[7 Day avg Load]]/TBLData3[[#This Row],[7 Day SD]],"")</f>
        <v/>
      </c>
      <c r="V472" s="95" t="str">
        <f>IFERROR(TBLData3[[#This Row],[7 Day Rolling Average]]*TBLData3[[#This Row],[Monotony]],"")</f>
        <v/>
      </c>
    </row>
    <row r="473" spans="1:22" x14ac:dyDescent="0.25">
      <c r="A473" s="58" t="str">
        <f t="shared" si="29"/>
        <v>Week 4</v>
      </c>
      <c r="B473" s="63">
        <v>43031</v>
      </c>
      <c r="C473" s="63" t="str">
        <f t="shared" si="30"/>
        <v>Mon</v>
      </c>
      <c r="D473" s="68" t="s">
        <v>196</v>
      </c>
      <c r="E473" s="61">
        <f>tblTL[[#This Row],[Total]]</f>
        <v>0</v>
      </c>
      <c r="F473" s="71">
        <f>AVERAGEIFS(TBLData3[Total Load],TBLData3[[Athlete ]],TBLData3[[#This Row],[Athlete ]],TBLData3[Date],"&lt;="&amp;TBLData3[[#This Row],[Date]],TBLData3[Date],"&gt;"&amp;TBLData3[[#This Row],[Date]]-7)</f>
        <v>0</v>
      </c>
      <c r="G473" s="72">
        <f>AVERAGEIFS(TBLData3[Total Load],TBLData3[[Athlete ]],TBLData3[[#This Row],[Athlete ]],TBLData3[Date],"&lt;="&amp;TBLData3[[#This Row],[Date]],TBLData3[Date],"&gt;"&amp;TBLData3[[#This Row],[Date]]-28)</f>
        <v>141.81818181818181</v>
      </c>
      <c r="H473" s="30">
        <f>SUMIFS(TBLData3[Total Load],TBLData3[[Athlete ]],TBLData3[[#This Row],[Athlete ]],TBLData3[Date],"&lt;="&amp;TBLData3[[#This Row],[Date]],TBLData3[Date],"&gt;"&amp;TBLData3[[#This Row],[Date]]-7)</f>
        <v>0</v>
      </c>
      <c r="I473" s="31">
        <f>IFERROR(SUMIFS(TBLData3[Total Load],TBLData3[[Athlete ]],TBLData3[[#This Row],[Athlete ]],TBLData3[Date],"&lt;="&amp;TBLData3[[#This Row],[Date]]-7,TBLData3[Date],"&gt;"&amp;TBLData3[[#This Row],[Date]]-14),"")</f>
        <v>1540</v>
      </c>
      <c r="J473" s="31">
        <f>IFERROR(SUMIFS(TBLData3[Total Load],TBLData3[[Athlete ]],TBLData3[[#This Row],[Athlete ]],TBLData3[Date],"&lt;="&amp;TBLData3[[#This Row],[Date]]-14,TBLData3[Date],"&gt;"&amp;TBLData3[[#This Row],[Date]]-21),"")</f>
        <v>1580</v>
      </c>
      <c r="K473" s="31">
        <f>IFERROR(SUMIFS(TBLData3[Total Load],TBLData3[[Athlete ]],TBLData3[[#This Row],[Athlete ]],TBLData3[Date],"&lt;="&amp;TBLData3[[#This Row],[Date]]-21,TBLData3[Date],"&gt;"&amp;TBLData3[[#This Row],[Date]]-28),"")</f>
        <v>0</v>
      </c>
      <c r="L473" s="31">
        <f>IFERROR(SUMIFS(TBLData3[Total Load],TBLData3[[Athlete ]],TBLData3[[#This Row],[Athlete ]],TBLData3[Date],"&lt;="&amp;TBLData3[[#This Row],[Date]]-28,TBLData3[Date],"&gt;"&amp;TBLData3[[#This Row],[Date]]-35),"")</f>
        <v>0</v>
      </c>
      <c r="M473" s="31">
        <f>IFERROR(AVERAGE(TBLData3[[#This Row],[Week -1 TL]:[Week -4 TL]]),"")</f>
        <v>780</v>
      </c>
      <c r="N473" s="98">
        <f>IFERROR(TBLData3[[#This Row],[7 Day Rolling Average]]/TBLData3[[#This Row],[28 Day Rolling Average]],"")</f>
        <v>0</v>
      </c>
      <c r="O473" s="94">
        <f>IFERROR(TBLData3[[#This Row],[Week 0 TL]]/TBLData3[[#This Row],[Week -1 TL]],"")</f>
        <v>0</v>
      </c>
      <c r="P473" s="26">
        <f t="shared" si="31"/>
        <v>15.949433462856177</v>
      </c>
      <c r="Q473" s="27">
        <f t="shared" si="32"/>
        <v>75.171347803883776</v>
      </c>
      <c r="R473" s="99">
        <f>IFERROR(TBLData3[[#This Row],[7 Day EWMA]]/TBLData3[[#This Row],[28 Day EWMA]],"")</f>
        <v>0.21217437133716177</v>
      </c>
      <c r="S473" s="94">
        <f>AVERAGEIFS(TBLData3[Total Load],TBLData3[[Athlete ]],TBLData3[[#This Row],[Athlete ]],TBLData3[Date],"&lt;="&amp;TBLData3[[#This Row],[Date]],TBLData3[Date],"&gt;"&amp;TBLData3[[#This Row],[Date]]-7)</f>
        <v>0</v>
      </c>
      <c r="T473" s="94">
        <f t="array" ref="T473">IFERROR(_xlfn.STDEV.S(IF(TBLData3[[Athlete ]]=TBLData3[[#This Row],[Athlete ]],IF(TBLData3[Date]&lt;=TBLData3[[#This Row],[Date]],IF(TBLData3[Date]&gt;TBLData3[[#This Row],[Date]]-7,TBLData3[Total Load])))),"")</f>
        <v>0</v>
      </c>
      <c r="U473" s="95" t="str">
        <f>IFERROR(TBLData3[[#This Row],[7 Day avg Load]]/TBLData3[[#This Row],[7 Day SD]],"")</f>
        <v/>
      </c>
      <c r="V473" s="95" t="str">
        <f>IFERROR(TBLData3[[#This Row],[7 Day Rolling Average]]*TBLData3[[#This Row],[Monotony]],"")</f>
        <v/>
      </c>
    </row>
    <row r="474" spans="1:22" x14ac:dyDescent="0.25">
      <c r="A474" s="58" t="str">
        <f t="shared" si="29"/>
        <v>Week 4</v>
      </c>
      <c r="B474" s="63">
        <v>43031</v>
      </c>
      <c r="C474" s="63" t="str">
        <f t="shared" si="30"/>
        <v>Mon</v>
      </c>
      <c r="D474" s="73" t="s">
        <v>197</v>
      </c>
      <c r="E474" s="61">
        <f>tblTL[[#This Row],[Total]]</f>
        <v>0</v>
      </c>
      <c r="F474" s="71">
        <f>AVERAGEIFS(TBLData3[Total Load],TBLData3[[Athlete ]],TBLData3[[#This Row],[Athlete ]],TBLData3[Date],"&lt;="&amp;TBLData3[[#This Row],[Date]],TBLData3[Date],"&gt;"&amp;TBLData3[[#This Row],[Date]]-7)</f>
        <v>175.71428571428572</v>
      </c>
      <c r="G474" s="72">
        <f>AVERAGEIFS(TBLData3[Total Load],TBLData3[[Athlete ]],TBLData3[[#This Row],[Athlete ]],TBLData3[Date],"&lt;="&amp;TBLData3[[#This Row],[Date]],TBLData3[Date],"&gt;"&amp;TBLData3[[#This Row],[Date]]-28)</f>
        <v>234.54545454545453</v>
      </c>
      <c r="H474" s="30">
        <f>SUMIFS(TBLData3[Total Load],TBLData3[[Athlete ]],TBLData3[[#This Row],[Athlete ]],TBLData3[Date],"&lt;="&amp;TBLData3[[#This Row],[Date]],TBLData3[Date],"&gt;"&amp;TBLData3[[#This Row],[Date]]-7)</f>
        <v>1230</v>
      </c>
      <c r="I474" s="31">
        <f>IFERROR(SUMIFS(TBLData3[Total Load],TBLData3[[Athlete ]],TBLData3[[#This Row],[Athlete ]],TBLData3[Date],"&lt;="&amp;TBLData3[[#This Row],[Date]]-7,TBLData3[Date],"&gt;"&amp;TBLData3[[#This Row],[Date]]-14),"")</f>
        <v>2435</v>
      </c>
      <c r="J474" s="31">
        <f>IFERROR(SUMIFS(TBLData3[Total Load],TBLData3[[Athlete ]],TBLData3[[#This Row],[Athlete ]],TBLData3[Date],"&lt;="&amp;TBLData3[[#This Row],[Date]]-14,TBLData3[Date],"&gt;"&amp;TBLData3[[#This Row],[Date]]-21),"")</f>
        <v>1495</v>
      </c>
      <c r="K474" s="31">
        <f>IFERROR(SUMIFS(TBLData3[Total Load],TBLData3[[Athlete ]],TBLData3[[#This Row],[Athlete ]],TBLData3[Date],"&lt;="&amp;TBLData3[[#This Row],[Date]]-21,TBLData3[Date],"&gt;"&amp;TBLData3[[#This Row],[Date]]-28),"")</f>
        <v>0</v>
      </c>
      <c r="L474" s="31">
        <f>IFERROR(SUMIFS(TBLData3[Total Load],TBLData3[[Athlete ]],TBLData3[[#This Row],[Athlete ]],TBLData3[Date],"&lt;="&amp;TBLData3[[#This Row],[Date]]-28,TBLData3[Date],"&gt;"&amp;TBLData3[[#This Row],[Date]]-35),"")</f>
        <v>0</v>
      </c>
      <c r="M474" s="31">
        <f>IFERROR(AVERAGE(TBLData3[[#This Row],[Week -1 TL]:[Week -4 TL]]),"")</f>
        <v>982.5</v>
      </c>
      <c r="N474" s="98">
        <f>IFERROR(TBLData3[[#This Row],[7 Day Rolling Average]]/TBLData3[[#This Row],[28 Day Rolling Average]],"")</f>
        <v>0.74916943521594692</v>
      </c>
      <c r="O474" s="94">
        <f>IFERROR(TBLData3[[#This Row],[Week 0 TL]]/TBLData3[[#This Row],[Week -1 TL]],"")</f>
        <v>0.50513347022587274</v>
      </c>
      <c r="P474" s="26">
        <f t="shared" si="31"/>
        <v>103.70621275201643</v>
      </c>
      <c r="Q474" s="27">
        <f t="shared" si="32"/>
        <v>160.21700531153141</v>
      </c>
      <c r="R474" s="99">
        <f>IFERROR(TBLData3[[#This Row],[7 Day EWMA]]/TBLData3[[#This Row],[28 Day EWMA]],"")</f>
        <v>0.64728592667405394</v>
      </c>
      <c r="S474" s="94">
        <f>AVERAGEIFS(TBLData3[Total Load],TBLData3[[Athlete ]],TBLData3[[#This Row],[Athlete ]],TBLData3[Date],"&lt;="&amp;TBLData3[[#This Row],[Date]],TBLData3[Date],"&gt;"&amp;TBLData3[[#This Row],[Date]]-7)</f>
        <v>175.71428571428572</v>
      </c>
      <c r="T474" s="94">
        <f t="array" ref="T474">IFERROR(_xlfn.STDEV.S(IF(TBLData3[[Athlete ]]=TBLData3[[#This Row],[Athlete ]],IF(TBLData3[Date]&lt;=TBLData3[[#This Row],[Date]],IF(TBLData3[Date]&gt;TBLData3[[#This Row],[Date]]-7,TBLData3[Total Load])))),"")</f>
        <v>320.51298168494117</v>
      </c>
      <c r="U474" s="95">
        <f>IFERROR(TBLData3[[#This Row],[7 Day avg Load]]/TBLData3[[#This Row],[7 Day SD]],"")</f>
        <v>0.54822829574812637</v>
      </c>
      <c r="V474" s="95">
        <f>IFERROR(TBLData3[[#This Row],[7 Day Rolling Average]]*TBLData3[[#This Row],[Monotony]],"")</f>
        <v>96.331543395742216</v>
      </c>
    </row>
    <row r="475" spans="1:22" x14ac:dyDescent="0.25">
      <c r="A475" s="58" t="str">
        <f t="shared" si="29"/>
        <v>Week 4</v>
      </c>
      <c r="B475" s="63">
        <v>43031</v>
      </c>
      <c r="C475" s="63" t="str">
        <f t="shared" si="30"/>
        <v>Mon</v>
      </c>
      <c r="D475" s="73" t="s">
        <v>198</v>
      </c>
      <c r="E475" s="61">
        <f>tblTL[[#This Row],[Total]]</f>
        <v>0</v>
      </c>
      <c r="F475" s="71">
        <f>AVERAGEIFS(TBLData3[Total Load],TBLData3[[Athlete ]],TBLData3[[#This Row],[Athlete ]],TBLData3[Date],"&lt;="&amp;TBLData3[[#This Row],[Date]],TBLData3[Date],"&gt;"&amp;TBLData3[[#This Row],[Date]]-7)</f>
        <v>141.42857142857142</v>
      </c>
      <c r="G475" s="72">
        <f>AVERAGEIFS(TBLData3[Total Load],TBLData3[[Athlete ]],TBLData3[[#This Row],[Athlete ]],TBLData3[Date],"&lt;="&amp;TBLData3[[#This Row],[Date]],TBLData3[Date],"&gt;"&amp;TBLData3[[#This Row],[Date]]-28)</f>
        <v>125.45454545454545</v>
      </c>
      <c r="H475" s="30">
        <f>SUMIFS(TBLData3[Total Load],TBLData3[[Athlete ]],TBLData3[[#This Row],[Athlete ]],TBLData3[Date],"&lt;="&amp;TBLData3[[#This Row],[Date]],TBLData3[Date],"&gt;"&amp;TBLData3[[#This Row],[Date]]-7)</f>
        <v>990</v>
      </c>
      <c r="I475" s="31">
        <f>IFERROR(SUMIFS(TBLData3[Total Load],TBLData3[[Athlete ]],TBLData3[[#This Row],[Athlete ]],TBLData3[Date],"&lt;="&amp;TBLData3[[#This Row],[Date]]-7,TBLData3[Date],"&gt;"&amp;TBLData3[[#This Row],[Date]]-14),"")</f>
        <v>960</v>
      </c>
      <c r="J475" s="31">
        <f>IFERROR(SUMIFS(TBLData3[Total Load],TBLData3[[Athlete ]],TBLData3[[#This Row],[Athlete ]],TBLData3[Date],"&lt;="&amp;TBLData3[[#This Row],[Date]]-14,TBLData3[Date],"&gt;"&amp;TBLData3[[#This Row],[Date]]-21),"")</f>
        <v>810</v>
      </c>
      <c r="K475" s="31">
        <f>IFERROR(SUMIFS(TBLData3[Total Load],TBLData3[[Athlete ]],TBLData3[[#This Row],[Athlete ]],TBLData3[Date],"&lt;="&amp;TBLData3[[#This Row],[Date]]-21,TBLData3[Date],"&gt;"&amp;TBLData3[[#This Row],[Date]]-28),"")</f>
        <v>0</v>
      </c>
      <c r="L475" s="31">
        <f>IFERROR(SUMIFS(TBLData3[Total Load],TBLData3[[Athlete ]],TBLData3[[#This Row],[Athlete ]],TBLData3[Date],"&lt;="&amp;TBLData3[[#This Row],[Date]]-28,TBLData3[Date],"&gt;"&amp;TBLData3[[#This Row],[Date]]-35),"")</f>
        <v>0</v>
      </c>
      <c r="M475" s="31">
        <f>IFERROR(AVERAGE(TBLData3[[#This Row],[Week -1 TL]:[Week -4 TL]]),"")</f>
        <v>442.5</v>
      </c>
      <c r="N475" s="98">
        <f>IFERROR(TBLData3[[#This Row],[7 Day Rolling Average]]/TBLData3[[#This Row],[28 Day Rolling Average]],"")</f>
        <v>1.1273291925465838</v>
      </c>
      <c r="O475" s="94">
        <f>IFERROR(TBLData3[[#This Row],[Week 0 TL]]/TBLData3[[#This Row],[Week -1 TL]],"")</f>
        <v>1.03125</v>
      </c>
      <c r="P475" s="26">
        <f t="shared" si="31"/>
        <v>73.642810072467455</v>
      </c>
      <c r="Q475" s="27">
        <f t="shared" si="32"/>
        <v>90.85493860212982</v>
      </c>
      <c r="R475" s="99">
        <f>IFERROR(TBLData3[[#This Row],[7 Day EWMA]]/TBLData3[[#This Row],[28 Day EWMA]],"")</f>
        <v>0.81055373770007833</v>
      </c>
      <c r="S475" s="94">
        <f>AVERAGEIFS(TBLData3[Total Load],TBLData3[[Athlete ]],TBLData3[[#This Row],[Athlete ]],TBLData3[Date],"&lt;="&amp;TBLData3[[#This Row],[Date]],TBLData3[Date],"&gt;"&amp;TBLData3[[#This Row],[Date]]-7)</f>
        <v>141.42857142857142</v>
      </c>
      <c r="T475" s="94">
        <f t="array" ref="T475">IFERROR(_xlfn.STDEV.S(IF(TBLData3[[Athlete ]]=TBLData3[[#This Row],[Athlete ]],IF(TBLData3[Date]&lt;=TBLData3[[#This Row],[Date]],IF(TBLData3[Date]&gt;TBLData3[[#This Row],[Date]]-7,TBLData3[Total Load])))),"")</f>
        <v>253.79969604845022</v>
      </c>
      <c r="U475" s="95">
        <f>IFERROR(TBLData3[[#This Row],[7 Day avg Load]]/TBLData3[[#This Row],[7 Day SD]],"")</f>
        <v>0.55724484162334376</v>
      </c>
      <c r="V475" s="95">
        <f>IFERROR(TBLData3[[#This Row],[7 Day Rolling Average]]*TBLData3[[#This Row],[Monotony]],"")</f>
        <v>78.810341886730043</v>
      </c>
    </row>
    <row r="476" spans="1:22" x14ac:dyDescent="0.25">
      <c r="A476" s="58" t="str">
        <f t="shared" si="29"/>
        <v>Week 4</v>
      </c>
      <c r="B476" s="63">
        <v>43031</v>
      </c>
      <c r="C476" s="63" t="str">
        <f t="shared" si="30"/>
        <v>Mon</v>
      </c>
      <c r="D476" s="73" t="s">
        <v>199</v>
      </c>
      <c r="E476" s="61">
        <f>tblTL[[#This Row],[Total]]</f>
        <v>0</v>
      </c>
      <c r="F476" s="71">
        <f>AVERAGEIFS(TBLData3[Total Load],TBLData3[[Athlete ]],TBLData3[[#This Row],[Athlete ]],TBLData3[Date],"&lt;="&amp;TBLData3[[#This Row],[Date]],TBLData3[Date],"&gt;"&amp;TBLData3[[#This Row],[Date]]-7)</f>
        <v>218.57142857142858</v>
      </c>
      <c r="G476" s="72">
        <f>AVERAGEIFS(TBLData3[Total Load],TBLData3[[Athlete ]],TBLData3[[#This Row],[Athlete ]],TBLData3[Date],"&lt;="&amp;TBLData3[[#This Row],[Date]],TBLData3[Date],"&gt;"&amp;TBLData3[[#This Row],[Date]]-28)</f>
        <v>170</v>
      </c>
      <c r="H476" s="30">
        <f>SUMIFS(TBLData3[Total Load],TBLData3[[Athlete ]],TBLData3[[#This Row],[Athlete ]],TBLData3[Date],"&lt;="&amp;TBLData3[[#This Row],[Date]],TBLData3[Date],"&gt;"&amp;TBLData3[[#This Row],[Date]]-7)</f>
        <v>1530</v>
      </c>
      <c r="I476" s="31">
        <f>IFERROR(SUMIFS(TBLData3[Total Load],TBLData3[[Athlete ]],TBLData3[[#This Row],[Athlete ]],TBLData3[Date],"&lt;="&amp;TBLData3[[#This Row],[Date]]-7,TBLData3[Date],"&gt;"&amp;TBLData3[[#This Row],[Date]]-14),"")</f>
        <v>1755</v>
      </c>
      <c r="J476" s="31">
        <f>IFERROR(SUMIFS(TBLData3[Total Load],TBLData3[[Athlete ]],TBLData3[[#This Row],[Athlete ]],TBLData3[Date],"&lt;="&amp;TBLData3[[#This Row],[Date]]-14,TBLData3[Date],"&gt;"&amp;TBLData3[[#This Row],[Date]]-21),"")</f>
        <v>455</v>
      </c>
      <c r="K476" s="31">
        <f>IFERROR(SUMIFS(TBLData3[Total Load],TBLData3[[Athlete ]],TBLData3[[#This Row],[Athlete ]],TBLData3[Date],"&lt;="&amp;TBLData3[[#This Row],[Date]]-21,TBLData3[Date],"&gt;"&amp;TBLData3[[#This Row],[Date]]-28),"")</f>
        <v>0</v>
      </c>
      <c r="L476" s="31">
        <f>IFERROR(SUMIFS(TBLData3[Total Load],TBLData3[[Athlete ]],TBLData3[[#This Row],[Athlete ]],TBLData3[Date],"&lt;="&amp;TBLData3[[#This Row],[Date]]-28,TBLData3[Date],"&gt;"&amp;TBLData3[[#This Row],[Date]]-35),"")</f>
        <v>0</v>
      </c>
      <c r="M476" s="31">
        <f>IFERROR(AVERAGE(TBLData3[[#This Row],[Week -1 TL]:[Week -4 TL]]),"")</f>
        <v>552.5</v>
      </c>
      <c r="N476" s="98">
        <f>IFERROR(TBLData3[[#This Row],[7 Day Rolling Average]]/TBLData3[[#This Row],[28 Day Rolling Average]],"")</f>
        <v>1.2857142857142858</v>
      </c>
      <c r="O476" s="94">
        <f>IFERROR(TBLData3[[#This Row],[Week 0 TL]]/TBLData3[[#This Row],[Week -1 TL]],"")</f>
        <v>0.87179487179487181</v>
      </c>
      <c r="P476" s="26">
        <f t="shared" si="31"/>
        <v>98.658930867835579</v>
      </c>
      <c r="Q476" s="27">
        <f t="shared" si="32"/>
        <v>130.30425979686098</v>
      </c>
      <c r="R476" s="99">
        <f>IFERROR(TBLData3[[#This Row],[7 Day EWMA]]/TBLData3[[#This Row],[28 Day EWMA]],"")</f>
        <v>0.75714279043249111</v>
      </c>
      <c r="S476" s="94">
        <f>AVERAGEIFS(TBLData3[Total Load],TBLData3[[Athlete ]],TBLData3[[#This Row],[Athlete ]],TBLData3[Date],"&lt;="&amp;TBLData3[[#This Row],[Date]],TBLData3[Date],"&gt;"&amp;TBLData3[[#This Row],[Date]]-7)</f>
        <v>218.57142857142858</v>
      </c>
      <c r="T476" s="94">
        <f t="array" ref="T476">IFERROR(_xlfn.STDEV.S(IF(TBLData3[[Athlete ]]=TBLData3[[#This Row],[Athlete ]],IF(TBLData3[Date]&lt;=TBLData3[[#This Row],[Date]],IF(TBLData3[Date]&gt;TBLData3[[#This Row],[Date]]-7,TBLData3[Total Load])))),"")</f>
        <v>440.47052763412643</v>
      </c>
      <c r="U476" s="95">
        <f>IFERROR(TBLData3[[#This Row],[7 Day avg Load]]/TBLData3[[#This Row],[7 Day SD]],"")</f>
        <v>0.49622259574421135</v>
      </c>
      <c r="V476" s="95">
        <f>IFERROR(TBLData3[[#This Row],[7 Day Rolling Average]]*TBLData3[[#This Row],[Monotony]],"")</f>
        <v>108.46008164123477</v>
      </c>
    </row>
    <row r="477" spans="1:22" x14ac:dyDescent="0.25">
      <c r="A477" s="58" t="str">
        <f t="shared" si="29"/>
        <v>Week 4</v>
      </c>
      <c r="B477" s="63">
        <v>43031</v>
      </c>
      <c r="C477" s="63" t="str">
        <f t="shared" si="30"/>
        <v>Mon</v>
      </c>
      <c r="D477" s="68" t="s">
        <v>200</v>
      </c>
      <c r="E477" s="61">
        <f>tblTL[[#This Row],[Total]]</f>
        <v>0</v>
      </c>
      <c r="F477" s="71">
        <f>AVERAGEIFS(TBLData3[Total Load],TBLData3[[Athlete ]],TBLData3[[#This Row],[Athlete ]],TBLData3[Date],"&lt;="&amp;TBLData3[[#This Row],[Date]],TBLData3[Date],"&gt;"&amp;TBLData3[[#This Row],[Date]]-7)</f>
        <v>132.85714285714286</v>
      </c>
      <c r="G477" s="72">
        <f>AVERAGEIFS(TBLData3[Total Load],TBLData3[[Athlete ]],TBLData3[[#This Row],[Athlete ]],TBLData3[Date],"&lt;="&amp;TBLData3[[#This Row],[Date]],TBLData3[Date],"&gt;"&amp;TBLData3[[#This Row],[Date]]-28)</f>
        <v>86.590909090909093</v>
      </c>
      <c r="H477" s="30">
        <f>SUMIFS(TBLData3[Total Load],TBLData3[[Athlete ]],TBLData3[[#This Row],[Athlete ]],TBLData3[Date],"&lt;="&amp;TBLData3[[#This Row],[Date]],TBLData3[Date],"&gt;"&amp;TBLData3[[#This Row],[Date]]-7)</f>
        <v>930</v>
      </c>
      <c r="I477" s="31">
        <f>IFERROR(SUMIFS(TBLData3[Total Load],TBLData3[[Athlete ]],TBLData3[[#This Row],[Athlete ]],TBLData3[Date],"&lt;="&amp;TBLData3[[#This Row],[Date]]-7,TBLData3[Date],"&gt;"&amp;TBLData3[[#This Row],[Date]]-14),"")</f>
        <v>975</v>
      </c>
      <c r="J477" s="31">
        <f>IFERROR(SUMIFS(TBLData3[Total Load],TBLData3[[Athlete ]],TBLData3[[#This Row],[Athlete ]],TBLData3[Date],"&lt;="&amp;TBLData3[[#This Row],[Date]]-14,TBLData3[Date],"&gt;"&amp;TBLData3[[#This Row],[Date]]-21),"")</f>
        <v>0</v>
      </c>
      <c r="K477" s="31">
        <f>IFERROR(SUMIFS(TBLData3[Total Load],TBLData3[[Athlete ]],TBLData3[[#This Row],[Athlete ]],TBLData3[Date],"&lt;="&amp;TBLData3[[#This Row],[Date]]-21,TBLData3[Date],"&gt;"&amp;TBLData3[[#This Row],[Date]]-28),"")</f>
        <v>0</v>
      </c>
      <c r="L477" s="31">
        <f>IFERROR(SUMIFS(TBLData3[Total Load],TBLData3[[Athlete ]],TBLData3[[#This Row],[Athlete ]],TBLData3[Date],"&lt;="&amp;TBLData3[[#This Row],[Date]]-28,TBLData3[Date],"&gt;"&amp;TBLData3[[#This Row],[Date]]-35),"")</f>
        <v>0</v>
      </c>
      <c r="M477" s="31">
        <f>IFERROR(AVERAGE(TBLData3[[#This Row],[Week -1 TL]:[Week -4 TL]]),"")</f>
        <v>243.75</v>
      </c>
      <c r="N477" s="98">
        <f>IFERROR(TBLData3[[#This Row],[7 Day Rolling Average]]/TBLData3[[#This Row],[28 Day Rolling Average]],"")</f>
        <v>1.5343082114735658</v>
      </c>
      <c r="O477" s="94">
        <f>IFERROR(TBLData3[[#This Row],[Week 0 TL]]/TBLData3[[#This Row],[Week -1 TL]],"")</f>
        <v>0.9538461538461539</v>
      </c>
      <c r="P477" s="26">
        <f t="shared" si="31"/>
        <v>69.420999437570572</v>
      </c>
      <c r="Q477" s="27">
        <f t="shared" si="32"/>
        <v>74.953479419479805</v>
      </c>
      <c r="R477" s="99">
        <f>IFERROR(TBLData3[[#This Row],[7 Day EWMA]]/TBLData3[[#This Row],[28 Day EWMA]],"")</f>
        <v>0.92618781643282344</v>
      </c>
      <c r="S477" s="94">
        <f>AVERAGEIFS(TBLData3[Total Load],TBLData3[[Athlete ]],TBLData3[[#This Row],[Athlete ]],TBLData3[Date],"&lt;="&amp;TBLData3[[#This Row],[Date]],TBLData3[Date],"&gt;"&amp;TBLData3[[#This Row],[Date]]-7)</f>
        <v>132.85714285714286</v>
      </c>
      <c r="T477" s="94">
        <f t="array" ref="T477">IFERROR(_xlfn.STDEV.S(IF(TBLData3[[Athlete ]]=TBLData3[[#This Row],[Athlete ]],IF(TBLData3[Date]&lt;=TBLData3[[#This Row],[Date]],IF(TBLData3[Date]&gt;TBLData3[[#This Row],[Date]]-7,TBLData3[Total Load])))),"")</f>
        <v>246.08360948495303</v>
      </c>
      <c r="U477" s="95">
        <f>IFERROR(TBLData3[[#This Row],[7 Day avg Load]]/TBLData3[[#This Row],[7 Day SD]],"")</f>
        <v>0.53988619207597621</v>
      </c>
      <c r="V477" s="95">
        <f>IFERROR(TBLData3[[#This Row],[7 Day Rolling Average]]*TBLData3[[#This Row],[Monotony]],"")</f>
        <v>71.727736947236835</v>
      </c>
    </row>
    <row r="478" spans="1:22" x14ac:dyDescent="0.25">
      <c r="A478" s="58" t="str">
        <f t="shared" si="29"/>
        <v>Week 4</v>
      </c>
      <c r="B478" s="63">
        <v>43031</v>
      </c>
      <c r="C478" s="63" t="str">
        <f t="shared" si="30"/>
        <v>Mon</v>
      </c>
      <c r="D478" s="73" t="s">
        <v>201</v>
      </c>
      <c r="E478" s="61">
        <f>tblTL[[#This Row],[Total]]</f>
        <v>0</v>
      </c>
      <c r="F478" s="71">
        <f>AVERAGEIFS(TBLData3[Total Load],TBLData3[[Athlete ]],TBLData3[[#This Row],[Athlete ]],TBLData3[Date],"&lt;="&amp;TBLData3[[#This Row],[Date]],TBLData3[Date],"&gt;"&amp;TBLData3[[#This Row],[Date]]-7)</f>
        <v>102.85714285714286</v>
      </c>
      <c r="G478" s="72">
        <f>AVERAGEIFS(TBLData3[Total Load],TBLData3[[Athlete ]],TBLData3[[#This Row],[Athlete ]],TBLData3[Date],"&lt;="&amp;TBLData3[[#This Row],[Date]],TBLData3[Date],"&gt;"&amp;TBLData3[[#This Row],[Date]]-28)</f>
        <v>209.77272727272728</v>
      </c>
      <c r="H478" s="30">
        <f>SUMIFS(TBLData3[Total Load],TBLData3[[Athlete ]],TBLData3[[#This Row],[Athlete ]],TBLData3[Date],"&lt;="&amp;TBLData3[[#This Row],[Date]],TBLData3[Date],"&gt;"&amp;TBLData3[[#This Row],[Date]]-7)</f>
        <v>720</v>
      </c>
      <c r="I478" s="31">
        <f>IFERROR(SUMIFS(TBLData3[Total Load],TBLData3[[Athlete ]],TBLData3[[#This Row],[Athlete ]],TBLData3[Date],"&lt;="&amp;TBLData3[[#This Row],[Date]]-7,TBLData3[Date],"&gt;"&amp;TBLData3[[#This Row],[Date]]-14),"")</f>
        <v>2320</v>
      </c>
      <c r="J478" s="31">
        <f>IFERROR(SUMIFS(TBLData3[Total Load],TBLData3[[Athlete ]],TBLData3[[#This Row],[Athlete ]],TBLData3[Date],"&lt;="&amp;TBLData3[[#This Row],[Date]]-14,TBLData3[Date],"&gt;"&amp;TBLData3[[#This Row],[Date]]-21),"")</f>
        <v>1575</v>
      </c>
      <c r="K478" s="31">
        <f>IFERROR(SUMIFS(TBLData3[Total Load],TBLData3[[Athlete ]],TBLData3[[#This Row],[Athlete ]],TBLData3[Date],"&lt;="&amp;TBLData3[[#This Row],[Date]]-21,TBLData3[Date],"&gt;"&amp;TBLData3[[#This Row],[Date]]-28),"")</f>
        <v>0</v>
      </c>
      <c r="L478" s="31">
        <f>IFERROR(SUMIFS(TBLData3[Total Load],TBLData3[[Athlete ]],TBLData3[[#This Row],[Athlete ]],TBLData3[Date],"&lt;="&amp;TBLData3[[#This Row],[Date]]-28,TBLData3[Date],"&gt;"&amp;TBLData3[[#This Row],[Date]]-35),"")</f>
        <v>0</v>
      </c>
      <c r="M478" s="31">
        <f>IFERROR(AVERAGE(TBLData3[[#This Row],[Week -1 TL]:[Week -4 TL]]),"")</f>
        <v>973.75</v>
      </c>
      <c r="N478" s="98">
        <f>IFERROR(TBLData3[[#This Row],[7 Day Rolling Average]]/TBLData3[[#This Row],[28 Day Rolling Average]],"")</f>
        <v>0.49032657483361708</v>
      </c>
      <c r="O478" s="94">
        <f>IFERROR(TBLData3[[#This Row],[Week 0 TL]]/TBLData3[[#This Row],[Week -1 TL]],"")</f>
        <v>0.31034482758620691</v>
      </c>
      <c r="P478" s="26">
        <f t="shared" si="31"/>
        <v>64.795008435188493</v>
      </c>
      <c r="Q478" s="27">
        <f t="shared" si="32"/>
        <v>132.68601680549224</v>
      </c>
      <c r="R478" s="99">
        <f>IFERROR(TBLData3[[#This Row],[7 Day EWMA]]/TBLData3[[#This Row],[28 Day EWMA]],"")</f>
        <v>0.48833336017745654</v>
      </c>
      <c r="S478" s="94">
        <f>AVERAGEIFS(TBLData3[Total Load],TBLData3[[Athlete ]],TBLData3[[#This Row],[Athlete ]],TBLData3[Date],"&lt;="&amp;TBLData3[[#This Row],[Date]],TBLData3[Date],"&gt;"&amp;TBLData3[[#This Row],[Date]]-7)</f>
        <v>102.85714285714286</v>
      </c>
      <c r="T478" s="94">
        <f t="array" ref="T478">IFERROR(_xlfn.STDEV.S(IF(TBLData3[[Athlete ]]=TBLData3[[#This Row],[Athlete ]],IF(TBLData3[Date]&lt;=TBLData3[[#This Row],[Date]],IF(TBLData3[Date]&gt;TBLData3[[#This Row],[Date]]-7,TBLData3[Total Load])))),"")</f>
        <v>272.1344205666436</v>
      </c>
      <c r="U478" s="95">
        <f>IFERROR(TBLData3[[#This Row],[7 Day avg Load]]/TBLData3[[#This Row],[7 Day SD]],"")</f>
        <v>0.37796447300922725</v>
      </c>
      <c r="V478" s="95">
        <f>IFERROR(TBLData3[[#This Row],[7 Day Rolling Average]]*TBLData3[[#This Row],[Monotony]],"")</f>
        <v>38.876345795234805</v>
      </c>
    </row>
    <row r="479" spans="1:22" x14ac:dyDescent="0.25">
      <c r="A479" s="58" t="str">
        <f t="shared" si="29"/>
        <v>Week 4</v>
      </c>
      <c r="B479" s="63">
        <v>43031</v>
      </c>
      <c r="C479" s="63" t="str">
        <f t="shared" si="30"/>
        <v>Mon</v>
      </c>
      <c r="D479" s="73" t="s">
        <v>202</v>
      </c>
      <c r="E479" s="61">
        <f>tblTL[[#This Row],[Total]]</f>
        <v>0</v>
      </c>
      <c r="F479" s="71">
        <f>AVERAGEIFS(TBLData3[Total Load],TBLData3[[Athlete ]],TBLData3[[#This Row],[Athlete ]],TBLData3[Date],"&lt;="&amp;TBLData3[[#This Row],[Date]],TBLData3[Date],"&gt;"&amp;TBLData3[[#This Row],[Date]]-7)</f>
        <v>231.42857142857142</v>
      </c>
      <c r="G479" s="72">
        <f>AVERAGEIFS(TBLData3[Total Load],TBLData3[[Athlete ]],TBLData3[[#This Row],[Athlete ]],TBLData3[Date],"&lt;="&amp;TBLData3[[#This Row],[Date]],TBLData3[Date],"&gt;"&amp;TBLData3[[#This Row],[Date]]-28)</f>
        <v>84.545454545454547</v>
      </c>
      <c r="H479" s="30">
        <f>SUMIFS(TBLData3[Total Load],TBLData3[[Athlete ]],TBLData3[[#This Row],[Athlete ]],TBLData3[Date],"&lt;="&amp;TBLData3[[#This Row],[Date]],TBLData3[Date],"&gt;"&amp;TBLData3[[#This Row],[Date]]-7)</f>
        <v>1620</v>
      </c>
      <c r="I479" s="31">
        <f>IFERROR(SUMIFS(TBLData3[Total Load],TBLData3[[Athlete ]],TBLData3[[#This Row],[Athlete ]],TBLData3[Date],"&lt;="&amp;TBLData3[[#This Row],[Date]]-7,TBLData3[Date],"&gt;"&amp;TBLData3[[#This Row],[Date]]-14),"")</f>
        <v>240</v>
      </c>
      <c r="J479" s="31">
        <f>IFERROR(SUMIFS(TBLData3[Total Load],TBLData3[[Athlete ]],TBLData3[[#This Row],[Athlete ]],TBLData3[Date],"&lt;="&amp;TBLData3[[#This Row],[Date]]-14,TBLData3[Date],"&gt;"&amp;TBLData3[[#This Row],[Date]]-21),"")</f>
        <v>0</v>
      </c>
      <c r="K479" s="31">
        <f>IFERROR(SUMIFS(TBLData3[Total Load],TBLData3[[Athlete ]],TBLData3[[#This Row],[Athlete ]],TBLData3[Date],"&lt;="&amp;TBLData3[[#This Row],[Date]]-21,TBLData3[Date],"&gt;"&amp;TBLData3[[#This Row],[Date]]-28),"")</f>
        <v>0</v>
      </c>
      <c r="L479" s="31">
        <f>IFERROR(SUMIFS(TBLData3[Total Load],TBLData3[[Athlete ]],TBLData3[[#This Row],[Athlete ]],TBLData3[Date],"&lt;="&amp;TBLData3[[#This Row],[Date]]-28,TBLData3[Date],"&gt;"&amp;TBLData3[[#This Row],[Date]]-35),"")</f>
        <v>0</v>
      </c>
      <c r="M479" s="31">
        <f>IFERROR(AVERAGE(TBLData3[[#This Row],[Week -1 TL]:[Week -4 TL]]),"")</f>
        <v>60</v>
      </c>
      <c r="N479" s="98">
        <f>IFERROR(TBLData3[[#This Row],[7 Day Rolling Average]]/TBLData3[[#This Row],[28 Day Rolling Average]],"")</f>
        <v>2.7373271889400921</v>
      </c>
      <c r="O479" s="94">
        <f>IFERROR(TBLData3[[#This Row],[Week 0 TL]]/TBLData3[[#This Row],[Week -1 TL]],"")</f>
        <v>6.75</v>
      </c>
      <c r="P479" s="26">
        <f t="shared" si="31"/>
        <v>99.82903003692627</v>
      </c>
      <c r="Q479" s="27">
        <f t="shared" si="32"/>
        <v>85.60396592795037</v>
      </c>
      <c r="R479" s="99">
        <f>IFERROR(TBLData3[[#This Row],[7 Day EWMA]]/TBLData3[[#This Row],[28 Day EWMA]],"")</f>
        <v>1.1661729565304089</v>
      </c>
      <c r="S479" s="94">
        <f>AVERAGEIFS(TBLData3[Total Load],TBLData3[[Athlete ]],TBLData3[[#This Row],[Athlete ]],TBLData3[Date],"&lt;="&amp;TBLData3[[#This Row],[Date]],TBLData3[Date],"&gt;"&amp;TBLData3[[#This Row],[Date]]-7)</f>
        <v>231.42857142857142</v>
      </c>
      <c r="T479" s="94">
        <f t="array" ref="T479">IFERROR(_xlfn.STDEV.S(IF(TBLData3[[Athlete ]]=TBLData3[[#This Row],[Athlete ]],IF(TBLData3[Date]&lt;=TBLData3[[#This Row],[Date]],IF(TBLData3[Date]&gt;TBLData3[[#This Row],[Date]]-7,TBLData3[Total Load])))),"")</f>
        <v>302.84366546831671</v>
      </c>
      <c r="U479" s="95">
        <f>IFERROR(TBLData3[[#This Row],[7 Day avg Load]]/TBLData3[[#This Row],[7 Day SD]],"")</f>
        <v>0.76418495024715416</v>
      </c>
      <c r="V479" s="95">
        <f>IFERROR(TBLData3[[#This Row],[7 Day Rolling Average]]*TBLData3[[#This Row],[Monotony]],"")</f>
        <v>176.85423134291281</v>
      </c>
    </row>
    <row r="480" spans="1:22" x14ac:dyDescent="0.25">
      <c r="A480" s="58" t="str">
        <f t="shared" si="29"/>
        <v>Week 4</v>
      </c>
      <c r="B480" s="63">
        <v>43031</v>
      </c>
      <c r="C480" s="63" t="str">
        <f t="shared" si="30"/>
        <v>Mon</v>
      </c>
      <c r="D480" s="68" t="s">
        <v>203</v>
      </c>
      <c r="E480" s="61">
        <f>tblTL[[#This Row],[Total]]</f>
        <v>0</v>
      </c>
      <c r="F480" s="71">
        <f>AVERAGEIFS(TBLData3[Total Load],TBLData3[[Athlete ]],TBLData3[[#This Row],[Athlete ]],TBLData3[Date],"&lt;="&amp;TBLData3[[#This Row],[Date]],TBLData3[Date],"&gt;"&amp;TBLData3[[#This Row],[Date]]-7)</f>
        <v>0</v>
      </c>
      <c r="G480" s="72">
        <f>AVERAGEIFS(TBLData3[Total Load],TBLData3[[Athlete ]],TBLData3[[#This Row],[Athlete ]],TBLData3[Date],"&lt;="&amp;TBLData3[[#This Row],[Date]],TBLData3[Date],"&gt;"&amp;TBLData3[[#This Row],[Date]]-28)</f>
        <v>134.31818181818181</v>
      </c>
      <c r="H480" s="30">
        <f>SUMIFS(TBLData3[Total Load],TBLData3[[Athlete ]],TBLData3[[#This Row],[Athlete ]],TBLData3[Date],"&lt;="&amp;TBLData3[[#This Row],[Date]],TBLData3[Date],"&gt;"&amp;TBLData3[[#This Row],[Date]]-7)</f>
        <v>0</v>
      </c>
      <c r="I480" s="31">
        <f>IFERROR(SUMIFS(TBLData3[Total Load],TBLData3[[Athlete ]],TBLData3[[#This Row],[Athlete ]],TBLData3[Date],"&lt;="&amp;TBLData3[[#This Row],[Date]]-7,TBLData3[Date],"&gt;"&amp;TBLData3[[#This Row],[Date]]-14),"")</f>
        <v>1475</v>
      </c>
      <c r="J480" s="31">
        <f>IFERROR(SUMIFS(TBLData3[Total Load],TBLData3[[Athlete ]],TBLData3[[#This Row],[Athlete ]],TBLData3[Date],"&lt;="&amp;TBLData3[[#This Row],[Date]]-14,TBLData3[Date],"&gt;"&amp;TBLData3[[#This Row],[Date]]-21),"")</f>
        <v>1480</v>
      </c>
      <c r="K480" s="31">
        <f>IFERROR(SUMIFS(TBLData3[Total Load],TBLData3[[Athlete ]],TBLData3[[#This Row],[Athlete ]],TBLData3[Date],"&lt;="&amp;TBLData3[[#This Row],[Date]]-21,TBLData3[Date],"&gt;"&amp;TBLData3[[#This Row],[Date]]-28),"")</f>
        <v>0</v>
      </c>
      <c r="L480" s="31">
        <f>IFERROR(SUMIFS(TBLData3[Total Load],TBLData3[[Athlete ]],TBLData3[[#This Row],[Athlete ]],TBLData3[Date],"&lt;="&amp;TBLData3[[#This Row],[Date]]-28,TBLData3[Date],"&gt;"&amp;TBLData3[[#This Row],[Date]]-35),"")</f>
        <v>0</v>
      </c>
      <c r="M480" s="31">
        <f>IFERROR(AVERAGE(TBLData3[[#This Row],[Week -1 TL]:[Week -4 TL]]),"")</f>
        <v>738.75</v>
      </c>
      <c r="N480" s="98">
        <f>IFERROR(TBLData3[[#This Row],[7 Day Rolling Average]]/TBLData3[[#This Row],[28 Day Rolling Average]],"")</f>
        <v>0</v>
      </c>
      <c r="O480" s="94">
        <f>IFERROR(TBLData3[[#This Row],[Week 0 TL]]/TBLData3[[#This Row],[Week -1 TL]],"")</f>
        <v>0</v>
      </c>
      <c r="P480" s="26">
        <f t="shared" si="31"/>
        <v>14.960488369370069</v>
      </c>
      <c r="Q480" s="27">
        <f t="shared" si="32"/>
        <v>71.076817282544141</v>
      </c>
      <c r="R480" s="99">
        <f>IFERROR(TBLData3[[#This Row],[7 Day EWMA]]/TBLData3[[#This Row],[28 Day EWMA]],"")</f>
        <v>0.21048337476760143</v>
      </c>
      <c r="S480" s="94">
        <f>AVERAGEIFS(TBLData3[Total Load],TBLData3[[Athlete ]],TBLData3[[#This Row],[Athlete ]],TBLData3[Date],"&lt;="&amp;TBLData3[[#This Row],[Date]],TBLData3[Date],"&gt;"&amp;TBLData3[[#This Row],[Date]]-7)</f>
        <v>0</v>
      </c>
      <c r="T480" s="94">
        <f t="array" ref="T480">IFERROR(_xlfn.STDEV.S(IF(TBLData3[[Athlete ]]=TBLData3[[#This Row],[Athlete ]],IF(TBLData3[Date]&lt;=TBLData3[[#This Row],[Date]],IF(TBLData3[Date]&gt;TBLData3[[#This Row],[Date]]-7,TBLData3[Total Load])))),"")</f>
        <v>0</v>
      </c>
      <c r="U480" s="95" t="str">
        <f>IFERROR(TBLData3[[#This Row],[7 Day avg Load]]/TBLData3[[#This Row],[7 Day SD]],"")</f>
        <v/>
      </c>
      <c r="V480" s="95" t="str">
        <f>IFERROR(TBLData3[[#This Row],[7 Day Rolling Average]]*TBLData3[[#This Row],[Monotony]],"")</f>
        <v/>
      </c>
    </row>
    <row r="481" spans="1:22" x14ac:dyDescent="0.25">
      <c r="A481" s="58" t="str">
        <f t="shared" si="29"/>
        <v>Week 4</v>
      </c>
      <c r="B481" s="63">
        <v>43031</v>
      </c>
      <c r="C481" s="63" t="str">
        <f t="shared" si="30"/>
        <v>Mon</v>
      </c>
      <c r="D481" s="68" t="s">
        <v>204</v>
      </c>
      <c r="E481" s="61">
        <f>tblTL[[#This Row],[Total]]</f>
        <v>0</v>
      </c>
      <c r="F481" s="71">
        <f>AVERAGEIFS(TBLData3[Total Load],TBLData3[[Athlete ]],TBLData3[[#This Row],[Athlete ]],TBLData3[Date],"&lt;="&amp;TBLData3[[#This Row],[Date]],TBLData3[Date],"&gt;"&amp;TBLData3[[#This Row],[Date]]-7)</f>
        <v>102.85714285714286</v>
      </c>
      <c r="G481" s="72">
        <f>AVERAGEIFS(TBLData3[Total Load],TBLData3[[Athlete ]],TBLData3[[#This Row],[Athlete ]],TBLData3[Date],"&lt;="&amp;TBLData3[[#This Row],[Date]],TBLData3[Date],"&gt;"&amp;TBLData3[[#This Row],[Date]]-28)</f>
        <v>91.590909090909093</v>
      </c>
      <c r="H481" s="30">
        <f>SUMIFS(TBLData3[Total Load],TBLData3[[Athlete ]],TBLData3[[#This Row],[Athlete ]],TBLData3[Date],"&lt;="&amp;TBLData3[[#This Row],[Date]],TBLData3[Date],"&gt;"&amp;TBLData3[[#This Row],[Date]]-7)</f>
        <v>720</v>
      </c>
      <c r="I481" s="31">
        <f>IFERROR(SUMIFS(TBLData3[Total Load],TBLData3[[Athlete ]],TBLData3[[#This Row],[Athlete ]],TBLData3[Date],"&lt;="&amp;TBLData3[[#This Row],[Date]]-7,TBLData3[Date],"&gt;"&amp;TBLData3[[#This Row],[Date]]-14),"")</f>
        <v>420</v>
      </c>
      <c r="J481" s="31">
        <f>IFERROR(SUMIFS(TBLData3[Total Load],TBLData3[[Athlete ]],TBLData3[[#This Row],[Athlete ]],TBLData3[Date],"&lt;="&amp;TBLData3[[#This Row],[Date]]-14,TBLData3[Date],"&gt;"&amp;TBLData3[[#This Row],[Date]]-21),"")</f>
        <v>875</v>
      </c>
      <c r="K481" s="31">
        <f>IFERROR(SUMIFS(TBLData3[Total Load],TBLData3[[Athlete ]],TBLData3[[#This Row],[Athlete ]],TBLData3[Date],"&lt;="&amp;TBLData3[[#This Row],[Date]]-21,TBLData3[Date],"&gt;"&amp;TBLData3[[#This Row],[Date]]-28),"")</f>
        <v>0</v>
      </c>
      <c r="L481" s="31">
        <f>IFERROR(SUMIFS(TBLData3[Total Load],TBLData3[[Athlete ]],TBLData3[[#This Row],[Athlete ]],TBLData3[Date],"&lt;="&amp;TBLData3[[#This Row],[Date]]-28,TBLData3[Date],"&gt;"&amp;TBLData3[[#This Row],[Date]]-35),"")</f>
        <v>0</v>
      </c>
      <c r="M481" s="31">
        <f>IFERROR(AVERAGE(TBLData3[[#This Row],[Week -1 TL]:[Week -4 TL]]),"")</f>
        <v>323.75</v>
      </c>
      <c r="N481" s="98">
        <f>IFERROR(TBLData3[[#This Row],[7 Day Rolling Average]]/TBLData3[[#This Row],[28 Day Rolling Average]],"")</f>
        <v>1.1230060262318327</v>
      </c>
      <c r="O481" s="94">
        <f>IFERROR(TBLData3[[#This Row],[Week 0 TL]]/TBLData3[[#This Row],[Week -1 TL]],"")</f>
        <v>1.7142857142857142</v>
      </c>
      <c r="P481" s="26">
        <f t="shared" si="31"/>
        <v>46.162041391884259</v>
      </c>
      <c r="Q481" s="27">
        <f t="shared" si="32"/>
        <v>61.696091223353292</v>
      </c>
      <c r="R481" s="99">
        <f>IFERROR(TBLData3[[#This Row],[7 Day EWMA]]/TBLData3[[#This Row],[28 Day EWMA]],"")</f>
        <v>0.74821662890713148</v>
      </c>
      <c r="S481" s="94">
        <f>AVERAGEIFS(TBLData3[Total Load],TBLData3[[Athlete ]],TBLData3[[#This Row],[Athlete ]],TBLData3[Date],"&lt;="&amp;TBLData3[[#This Row],[Date]],TBLData3[Date],"&gt;"&amp;TBLData3[[#This Row],[Date]]-7)</f>
        <v>102.85714285714286</v>
      </c>
      <c r="T481" s="94">
        <f t="array" ref="T481">IFERROR(_xlfn.STDEV.S(IF(TBLData3[[Athlete ]]=TBLData3[[#This Row],[Athlete ]],IF(TBLData3[Date]&lt;=TBLData3[[#This Row],[Date]],IF(TBLData3[Date]&gt;TBLData3[[#This Row],[Date]]-7,TBLData3[Total Load])))),"")</f>
        <v>272.1344205666436</v>
      </c>
      <c r="U481" s="95">
        <f>IFERROR(TBLData3[[#This Row],[7 Day avg Load]]/TBLData3[[#This Row],[7 Day SD]],"")</f>
        <v>0.37796447300922725</v>
      </c>
      <c r="V481" s="95">
        <f>IFERROR(TBLData3[[#This Row],[7 Day Rolling Average]]*TBLData3[[#This Row],[Monotony]],"")</f>
        <v>38.876345795234805</v>
      </c>
    </row>
    <row r="482" spans="1:22" x14ac:dyDescent="0.25">
      <c r="A482" s="58" t="str">
        <f t="shared" si="29"/>
        <v>Week 4</v>
      </c>
      <c r="B482" s="63">
        <v>43031</v>
      </c>
      <c r="C482" s="63" t="str">
        <f t="shared" si="30"/>
        <v>Mon</v>
      </c>
      <c r="D482" s="74" t="s">
        <v>205</v>
      </c>
      <c r="E482" s="61">
        <f>tblTL[[#This Row],[Total]]</f>
        <v>0</v>
      </c>
      <c r="F482" s="71">
        <f>AVERAGEIFS(TBLData3[Total Load],TBLData3[[Athlete ]],TBLData3[[#This Row],[Athlete ]],TBLData3[Date],"&lt;="&amp;TBLData3[[#This Row],[Date]],TBLData3[Date],"&gt;"&amp;TBLData3[[#This Row],[Date]]-7)</f>
        <v>102.85714285714286</v>
      </c>
      <c r="G482" s="72">
        <f>AVERAGEIFS(TBLData3[Total Load],TBLData3[[Athlete ]],TBLData3[[#This Row],[Athlete ]],TBLData3[Date],"&lt;="&amp;TBLData3[[#This Row],[Date]],TBLData3[Date],"&gt;"&amp;TBLData3[[#This Row],[Date]]-28)</f>
        <v>49.090909090909093</v>
      </c>
      <c r="H482" s="30">
        <f>SUMIFS(TBLData3[Total Load],TBLData3[[Athlete ]],TBLData3[[#This Row],[Athlete ]],TBLData3[Date],"&lt;="&amp;TBLData3[[#This Row],[Date]],TBLData3[Date],"&gt;"&amp;TBLData3[[#This Row],[Date]]-7)</f>
        <v>720</v>
      </c>
      <c r="I482" s="31">
        <f>IFERROR(SUMIFS(TBLData3[Total Load],TBLData3[[Athlete ]],TBLData3[[#This Row],[Athlete ]],TBLData3[Date],"&lt;="&amp;TBLData3[[#This Row],[Date]]-7,TBLData3[Date],"&gt;"&amp;TBLData3[[#This Row],[Date]]-14),"")</f>
        <v>360</v>
      </c>
      <c r="J482" s="31">
        <f>IFERROR(SUMIFS(TBLData3[Total Load],TBLData3[[Athlete ]],TBLData3[[#This Row],[Athlete ]],TBLData3[Date],"&lt;="&amp;TBLData3[[#This Row],[Date]]-14,TBLData3[Date],"&gt;"&amp;TBLData3[[#This Row],[Date]]-21),"")</f>
        <v>0</v>
      </c>
      <c r="K482" s="31">
        <f>IFERROR(SUMIFS(TBLData3[Total Load],TBLData3[[Athlete ]],TBLData3[[#This Row],[Athlete ]],TBLData3[Date],"&lt;="&amp;TBLData3[[#This Row],[Date]]-21,TBLData3[Date],"&gt;"&amp;TBLData3[[#This Row],[Date]]-28),"")</f>
        <v>0</v>
      </c>
      <c r="L482" s="31">
        <f>IFERROR(SUMIFS(TBLData3[Total Load],TBLData3[[Athlete ]],TBLData3[[#This Row],[Athlete ]],TBLData3[Date],"&lt;="&amp;TBLData3[[#This Row],[Date]]-28,TBLData3[Date],"&gt;"&amp;TBLData3[[#This Row],[Date]]-35),"")</f>
        <v>0</v>
      </c>
      <c r="M482" s="31">
        <f>IFERROR(AVERAGE(TBLData3[[#This Row],[Week -1 TL]:[Week -4 TL]]),"")</f>
        <v>90</v>
      </c>
      <c r="N482" s="98">
        <f>IFERROR(TBLData3[[#This Row],[7 Day Rolling Average]]/TBLData3[[#This Row],[28 Day Rolling Average]],"")</f>
        <v>2.0952380952380953</v>
      </c>
      <c r="O482" s="94">
        <f>IFERROR(TBLData3[[#This Row],[Week 0 TL]]/TBLData3[[#This Row],[Week -1 TL]],"")</f>
        <v>2</v>
      </c>
      <c r="P482" s="26">
        <f t="shared" si="31"/>
        <v>44.85299751162529</v>
      </c>
      <c r="Q482" s="27">
        <f t="shared" si="32"/>
        <v>44.543026487881946</v>
      </c>
      <c r="R482" s="99">
        <f>IFERROR(TBLData3[[#This Row],[7 Day EWMA]]/TBLData3[[#This Row],[28 Day EWMA]],"")</f>
        <v>1.0069589124984057</v>
      </c>
      <c r="S482" s="94">
        <f>AVERAGEIFS(TBLData3[Total Load],TBLData3[[Athlete ]],TBLData3[[#This Row],[Athlete ]],TBLData3[Date],"&lt;="&amp;TBLData3[[#This Row],[Date]],TBLData3[Date],"&gt;"&amp;TBLData3[[#This Row],[Date]]-7)</f>
        <v>102.85714285714286</v>
      </c>
      <c r="T482" s="94">
        <f t="array" ref="T482">IFERROR(_xlfn.STDEV.S(IF(TBLData3[[Athlete ]]=TBLData3[[#This Row],[Athlete ]],IF(TBLData3[Date]&lt;=TBLData3[[#This Row],[Date]],IF(TBLData3[Date]&gt;TBLData3[[#This Row],[Date]]-7,TBLData3[Total Load])))),"")</f>
        <v>272.1344205666436</v>
      </c>
      <c r="U482" s="95">
        <f>IFERROR(TBLData3[[#This Row],[7 Day avg Load]]/TBLData3[[#This Row],[7 Day SD]],"")</f>
        <v>0.37796447300922725</v>
      </c>
      <c r="V482" s="95">
        <f>IFERROR(TBLData3[[#This Row],[7 Day Rolling Average]]*TBLData3[[#This Row],[Monotony]],"")</f>
        <v>38.876345795234805</v>
      </c>
    </row>
    <row r="483" spans="1:22" x14ac:dyDescent="0.25">
      <c r="A483" s="58" t="str">
        <f t="shared" si="29"/>
        <v>Week 4</v>
      </c>
      <c r="B483" s="63">
        <v>43031</v>
      </c>
      <c r="C483" s="63" t="str">
        <f t="shared" si="30"/>
        <v>Mon</v>
      </c>
      <c r="D483" s="74" t="s">
        <v>206</v>
      </c>
      <c r="E483" s="61">
        <f>tblTL[[#This Row],[Total]]</f>
        <v>0</v>
      </c>
      <c r="F483" s="71">
        <f>AVERAGEIFS(TBLData3[Total Load],TBLData3[[Athlete ]],TBLData3[[#This Row],[Athlete ]],TBLData3[Date],"&lt;="&amp;TBLData3[[#This Row],[Date]],TBLData3[Date],"&gt;"&amp;TBLData3[[#This Row],[Date]]-7)</f>
        <v>257.14285714285717</v>
      </c>
      <c r="G483" s="72">
        <f>AVERAGEIFS(TBLData3[Total Load],TBLData3[[Athlete ]],TBLData3[[#This Row],[Athlete ]],TBLData3[Date],"&lt;="&amp;TBLData3[[#This Row],[Date]],TBLData3[Date],"&gt;"&amp;TBLData3[[#This Row],[Date]]-28)</f>
        <v>199.09090909090909</v>
      </c>
      <c r="H483" s="30">
        <f>SUMIFS(TBLData3[Total Load],TBLData3[[Athlete ]],TBLData3[[#This Row],[Athlete ]],TBLData3[Date],"&lt;="&amp;TBLData3[[#This Row],[Date]],TBLData3[Date],"&gt;"&amp;TBLData3[[#This Row],[Date]]-7)</f>
        <v>1800</v>
      </c>
      <c r="I483" s="31">
        <f>IFERROR(SUMIFS(TBLData3[Total Load],TBLData3[[Athlete ]],TBLData3[[#This Row],[Athlete ]],TBLData3[Date],"&lt;="&amp;TBLData3[[#This Row],[Date]]-7,TBLData3[Date],"&gt;"&amp;TBLData3[[#This Row],[Date]]-14),"")</f>
        <v>1680</v>
      </c>
      <c r="J483" s="31">
        <f>IFERROR(SUMIFS(TBLData3[Total Load],TBLData3[[Athlete ]],TBLData3[[#This Row],[Athlete ]],TBLData3[Date],"&lt;="&amp;TBLData3[[#This Row],[Date]]-14,TBLData3[Date],"&gt;"&amp;TBLData3[[#This Row],[Date]]-21),"")</f>
        <v>900</v>
      </c>
      <c r="K483" s="31">
        <f>IFERROR(SUMIFS(TBLData3[Total Load],TBLData3[[Athlete ]],TBLData3[[#This Row],[Athlete ]],TBLData3[Date],"&lt;="&amp;TBLData3[[#This Row],[Date]]-21,TBLData3[Date],"&gt;"&amp;TBLData3[[#This Row],[Date]]-28),"")</f>
        <v>0</v>
      </c>
      <c r="L483" s="31">
        <f>IFERROR(SUMIFS(TBLData3[Total Load],TBLData3[[Athlete ]],TBLData3[[#This Row],[Athlete ]],TBLData3[Date],"&lt;="&amp;TBLData3[[#This Row],[Date]]-28,TBLData3[Date],"&gt;"&amp;TBLData3[[#This Row],[Date]]-35),"")</f>
        <v>0</v>
      </c>
      <c r="M483" s="31">
        <f>IFERROR(AVERAGE(TBLData3[[#This Row],[Week -1 TL]:[Week -4 TL]]),"")</f>
        <v>645</v>
      </c>
      <c r="N483" s="98">
        <f>IFERROR(TBLData3[[#This Row],[7 Day Rolling Average]]/TBLData3[[#This Row],[28 Day Rolling Average]],"")</f>
        <v>1.2915851272015657</v>
      </c>
      <c r="O483" s="94">
        <f>IFERROR(TBLData3[[#This Row],[Week 0 TL]]/TBLData3[[#This Row],[Week -1 TL]],"")</f>
        <v>1.0714285714285714</v>
      </c>
      <c r="P483" s="26">
        <f t="shared" si="31"/>
        <v>125.75073655381857</v>
      </c>
      <c r="Q483" s="27">
        <f t="shared" si="32"/>
        <v>153.93026235669552</v>
      </c>
      <c r="R483" s="99">
        <f>IFERROR(TBLData3[[#This Row],[7 Day EWMA]]/TBLData3[[#This Row],[28 Day EWMA]],"")</f>
        <v>0.81693316589315079</v>
      </c>
      <c r="S483" s="94">
        <f>AVERAGEIFS(TBLData3[Total Load],TBLData3[[Athlete ]],TBLData3[[#This Row],[Athlete ]],TBLData3[Date],"&lt;="&amp;TBLData3[[#This Row],[Date]],TBLData3[Date],"&gt;"&amp;TBLData3[[#This Row],[Date]]-7)</f>
        <v>257.14285714285717</v>
      </c>
      <c r="T483" s="94">
        <f t="array" ref="T483">IFERROR(_xlfn.STDEV.S(IF(TBLData3[[Athlete ]]=TBLData3[[#This Row],[Athlete ]],IF(TBLData3[Date]&lt;=TBLData3[[#This Row],[Date]],IF(TBLData3[Date]&gt;TBLData3[[#This Row],[Date]]-7,TBLData3[Total Load])))),"")</f>
        <v>376.24080434894734</v>
      </c>
      <c r="U483" s="95">
        <f>IFERROR(TBLData3[[#This Row],[7 Day avg Load]]/TBLData3[[#This Row],[7 Day SD]],"")</f>
        <v>0.68345286893541757</v>
      </c>
      <c r="V483" s="95">
        <f>IFERROR(TBLData3[[#This Row],[7 Day Rolling Average]]*TBLData3[[#This Row],[Monotony]],"")</f>
        <v>175.74502344053596</v>
      </c>
    </row>
    <row r="484" spans="1:22" x14ac:dyDescent="0.25">
      <c r="A484" s="58" t="str">
        <f t="shared" si="29"/>
        <v>Week 4</v>
      </c>
      <c r="B484" s="63">
        <v>43031</v>
      </c>
      <c r="C484" s="63" t="str">
        <f t="shared" si="30"/>
        <v>Mon</v>
      </c>
      <c r="D484" s="74" t="s">
        <v>207</v>
      </c>
      <c r="E484" s="61">
        <f>tblTL[[#This Row],[Total]]</f>
        <v>0</v>
      </c>
      <c r="F484" s="71">
        <f>AVERAGEIFS(TBLData3[Total Load],TBLData3[[Athlete ]],TBLData3[[#This Row],[Athlete ]],TBLData3[Date],"&lt;="&amp;TBLData3[[#This Row],[Date]],TBLData3[Date],"&gt;"&amp;TBLData3[[#This Row],[Date]]-7)</f>
        <v>188.57142857142858</v>
      </c>
      <c r="G484" s="72">
        <f>AVERAGEIFS(TBLData3[Total Load],TBLData3[[Athlete ]],TBLData3[[#This Row],[Athlete ]],TBLData3[Date],"&lt;="&amp;TBLData3[[#This Row],[Date]],TBLData3[Date],"&gt;"&amp;TBLData3[[#This Row],[Date]]-28)</f>
        <v>153.63636363636363</v>
      </c>
      <c r="H484" s="30">
        <f>SUMIFS(TBLData3[Total Load],TBLData3[[Athlete ]],TBLData3[[#This Row],[Athlete ]],TBLData3[Date],"&lt;="&amp;TBLData3[[#This Row],[Date]],TBLData3[Date],"&gt;"&amp;TBLData3[[#This Row],[Date]]-7)</f>
        <v>1320</v>
      </c>
      <c r="I484" s="31">
        <f>IFERROR(SUMIFS(TBLData3[Total Load],TBLData3[[Athlete ]],TBLData3[[#This Row],[Athlete ]],TBLData3[Date],"&lt;="&amp;TBLData3[[#This Row],[Date]]-7,TBLData3[Date],"&gt;"&amp;TBLData3[[#This Row],[Date]]-14),"")</f>
        <v>1420</v>
      </c>
      <c r="J484" s="31">
        <f>IFERROR(SUMIFS(TBLData3[Total Load],TBLData3[[Athlete ]],TBLData3[[#This Row],[Athlete ]],TBLData3[Date],"&lt;="&amp;TBLData3[[#This Row],[Date]]-14,TBLData3[Date],"&gt;"&amp;TBLData3[[#This Row],[Date]]-21),"")</f>
        <v>640</v>
      </c>
      <c r="K484" s="31">
        <f>IFERROR(SUMIFS(TBLData3[Total Load],TBLData3[[Athlete ]],TBLData3[[#This Row],[Athlete ]],TBLData3[Date],"&lt;="&amp;TBLData3[[#This Row],[Date]]-21,TBLData3[Date],"&gt;"&amp;TBLData3[[#This Row],[Date]]-28),"")</f>
        <v>0</v>
      </c>
      <c r="L484" s="31">
        <f>IFERROR(SUMIFS(TBLData3[Total Load],TBLData3[[Athlete ]],TBLData3[[#This Row],[Athlete ]],TBLData3[Date],"&lt;="&amp;TBLData3[[#This Row],[Date]]-28,TBLData3[Date],"&gt;"&amp;TBLData3[[#This Row],[Date]]-35),"")</f>
        <v>0</v>
      </c>
      <c r="M484" s="31">
        <f>IFERROR(AVERAGE(TBLData3[[#This Row],[Week -1 TL]:[Week -4 TL]]),"")</f>
        <v>515</v>
      </c>
      <c r="N484" s="98">
        <f>IFERROR(TBLData3[[#This Row],[7 Day Rolling Average]]/TBLData3[[#This Row],[28 Day Rolling Average]],"")</f>
        <v>1.227387996618766</v>
      </c>
      <c r="O484" s="94">
        <f>IFERROR(TBLData3[[#This Row],[Week 0 TL]]/TBLData3[[#This Row],[Week -1 TL]],"")</f>
        <v>0.92957746478873238</v>
      </c>
      <c r="P484" s="26">
        <f t="shared" si="31"/>
        <v>82.032112574670464</v>
      </c>
      <c r="Q484" s="27">
        <f t="shared" si="32"/>
        <v>116.4480318801251</v>
      </c>
      <c r="R484" s="99">
        <f>IFERROR(TBLData3[[#This Row],[7 Day EWMA]]/TBLData3[[#This Row],[28 Day EWMA]],"")</f>
        <v>0.70445254634373422</v>
      </c>
      <c r="S484" s="94">
        <f>AVERAGEIFS(TBLData3[Total Load],TBLData3[[Athlete ]],TBLData3[[#This Row],[Athlete ]],TBLData3[Date],"&lt;="&amp;TBLData3[[#This Row],[Date]],TBLData3[Date],"&gt;"&amp;TBLData3[[#This Row],[Date]]-7)</f>
        <v>188.57142857142858</v>
      </c>
      <c r="T484" s="94">
        <f t="array" ref="T484">IFERROR(_xlfn.STDEV.S(IF(TBLData3[[Athlete ]]=TBLData3[[#This Row],[Athlete ]],IF(TBLData3[Date]&lt;=TBLData3[[#This Row],[Date]],IF(TBLData3[Date]&gt;TBLData3[[#This Row],[Date]]-7,TBLData3[Total Load])))),"")</f>
        <v>322.51245823112902</v>
      </c>
      <c r="U484" s="95">
        <f>IFERROR(TBLData3[[#This Row],[7 Day avg Load]]/TBLData3[[#This Row],[7 Day SD]],"")</f>
        <v>0.58469502110299443</v>
      </c>
      <c r="V484" s="95">
        <f>IFERROR(TBLData3[[#This Row],[7 Day Rolling Average]]*TBLData3[[#This Row],[Monotony]],"")</f>
        <v>110.25677540799325</v>
      </c>
    </row>
    <row r="485" spans="1:22" x14ac:dyDescent="0.25">
      <c r="A485" s="58" t="str">
        <f t="shared" si="29"/>
        <v>Week 4</v>
      </c>
      <c r="B485" s="63">
        <v>43031</v>
      </c>
      <c r="C485" s="63" t="str">
        <f t="shared" si="30"/>
        <v>Mon</v>
      </c>
      <c r="D485" s="73" t="s">
        <v>208</v>
      </c>
      <c r="E485" s="61">
        <f>tblTL[[#This Row],[Total]]</f>
        <v>0</v>
      </c>
      <c r="F485" s="71">
        <f>AVERAGEIFS(TBLData3[Total Load],TBLData3[[Athlete ]],TBLData3[[#This Row],[Athlete ]],TBLData3[Date],"&lt;="&amp;TBLData3[[#This Row],[Date]],TBLData3[Date],"&gt;"&amp;TBLData3[[#This Row],[Date]]-7)</f>
        <v>0</v>
      </c>
      <c r="G485" s="72">
        <f>AVERAGEIFS(TBLData3[Total Load],TBLData3[[Athlete ]],TBLData3[[#This Row],[Athlete ]],TBLData3[Date],"&lt;="&amp;TBLData3[[#This Row],[Date]],TBLData3[Date],"&gt;"&amp;TBLData3[[#This Row],[Date]]-28)</f>
        <v>148.4</v>
      </c>
      <c r="H485" s="30">
        <f>SUMIFS(TBLData3[Total Load],TBLData3[[Athlete ]],TBLData3[[#This Row],[Athlete ]],TBLData3[Date],"&lt;="&amp;TBLData3[[#This Row],[Date]],TBLData3[Date],"&gt;"&amp;TBLData3[[#This Row],[Date]]-7)</f>
        <v>0</v>
      </c>
      <c r="I485" s="31">
        <f>IFERROR(SUMIFS(TBLData3[Total Load],TBLData3[[Athlete ]],TBLData3[[#This Row],[Athlete ]],TBLData3[Date],"&lt;="&amp;TBLData3[[#This Row],[Date]]-7,TBLData3[Date],"&gt;"&amp;TBLData3[[#This Row],[Date]]-14),"")</f>
        <v>2142.4</v>
      </c>
      <c r="J485" s="31">
        <f>IFERROR(SUMIFS(TBLData3[Total Load],TBLData3[[Athlete ]],TBLData3[[#This Row],[Athlete ]],TBLData3[Date],"&lt;="&amp;TBLData3[[#This Row],[Date]]-14,TBLData3[Date],"&gt;"&amp;TBLData3[[#This Row],[Date]]-21),"")</f>
        <v>1122.4000000000001</v>
      </c>
      <c r="K485" s="31">
        <f>IFERROR(SUMIFS(TBLData3[Total Load],TBLData3[[Athlete ]],TBLData3[[#This Row],[Athlete ]],TBLData3[Date],"&lt;="&amp;TBLData3[[#This Row],[Date]]-21,TBLData3[Date],"&gt;"&amp;TBLData3[[#This Row],[Date]]-28),"")</f>
        <v>0</v>
      </c>
      <c r="L485" s="31">
        <f>IFERROR(SUMIFS(TBLData3[Total Load],TBLData3[[Athlete ]],TBLData3[[#This Row],[Athlete ]],TBLData3[Date],"&lt;="&amp;TBLData3[[#This Row],[Date]]-28,TBLData3[Date],"&gt;"&amp;TBLData3[[#This Row],[Date]]-35),"")</f>
        <v>0</v>
      </c>
      <c r="M485" s="31">
        <f>IFERROR(AVERAGE(TBLData3[[#This Row],[Week -1 TL]:[Week -4 TL]]),"")</f>
        <v>816.2</v>
      </c>
      <c r="N485" s="98">
        <f>IFERROR(TBLData3[[#This Row],[7 Day Rolling Average]]/TBLData3[[#This Row],[28 Day Rolling Average]],"")</f>
        <v>0</v>
      </c>
      <c r="O485" s="94">
        <f>IFERROR(TBLData3[[#This Row],[Week 0 TL]]/TBLData3[[#This Row],[Week -1 TL]],"")</f>
        <v>0</v>
      </c>
      <c r="P485" s="26">
        <f t="shared" si="31"/>
        <v>20.679086154009564</v>
      </c>
      <c r="Q485" s="27">
        <f t="shared" si="32"/>
        <v>85.651597621858173</v>
      </c>
      <c r="R485" s="99">
        <f>IFERROR(TBLData3[[#This Row],[7 Day EWMA]]/TBLData3[[#This Row],[28 Day EWMA]],"")</f>
        <v>0.24143257952181255</v>
      </c>
      <c r="S485" s="94">
        <f>AVERAGEIFS(TBLData3[Total Load],TBLData3[[Athlete ]],TBLData3[[#This Row],[Athlete ]],TBLData3[Date],"&lt;="&amp;TBLData3[[#This Row],[Date]],TBLData3[Date],"&gt;"&amp;TBLData3[[#This Row],[Date]]-7)</f>
        <v>0</v>
      </c>
      <c r="T485" s="94">
        <f t="array" ref="T485">IFERROR(_xlfn.STDEV.S(IF(TBLData3[[Athlete ]]=TBLData3[[#This Row],[Athlete ]],IF(TBLData3[Date]&lt;=TBLData3[[#This Row],[Date]],IF(TBLData3[Date]&gt;TBLData3[[#This Row],[Date]]-7,TBLData3[Total Load])))),"")</f>
        <v>0</v>
      </c>
      <c r="U485" s="95" t="str">
        <f>IFERROR(TBLData3[[#This Row],[7 Day avg Load]]/TBLData3[[#This Row],[7 Day SD]],"")</f>
        <v/>
      </c>
      <c r="V485" s="95" t="str">
        <f>IFERROR(TBLData3[[#This Row],[7 Day Rolling Average]]*TBLData3[[#This Row],[Monotony]],"")</f>
        <v/>
      </c>
    </row>
    <row r="486" spans="1:22" x14ac:dyDescent="0.25">
      <c r="A486" s="58" t="str">
        <f t="shared" si="29"/>
        <v>Week 4</v>
      </c>
      <c r="B486" s="59">
        <v>43032</v>
      </c>
      <c r="C486" s="59" t="str">
        <f t="shared" si="30"/>
        <v>Tue</v>
      </c>
      <c r="D486" s="77" t="s">
        <v>215</v>
      </c>
      <c r="E486" s="61">
        <f>tblTL[[#This Row],[Total]]</f>
        <v>0</v>
      </c>
      <c r="F486" s="71">
        <f>AVERAGEIFS(TBLData3[Total Load],TBLData3[[Athlete ]],TBLData3[[#This Row],[Athlete ]],TBLData3[Date],"&lt;="&amp;TBLData3[[#This Row],[Date]],TBLData3[Date],"&gt;"&amp;TBLData3[[#This Row],[Date]]-7)</f>
        <v>102.85714285714286</v>
      </c>
      <c r="G486" s="72">
        <f>AVERAGEIFS(TBLData3[Total Load],TBLData3[[Athlete ]],TBLData3[[#This Row],[Athlete ]],TBLData3[Date],"&lt;="&amp;TBLData3[[#This Row],[Date]],TBLData3[Date],"&gt;"&amp;TBLData3[[#This Row],[Date]]-28)</f>
        <v>167.82608695652175</v>
      </c>
      <c r="H486" s="32">
        <f>SUMIFS(TBLData3[Total Load],TBLData3[[Athlete ]],TBLData3[[#This Row],[Athlete ]],TBLData3[Date],"&lt;="&amp;TBLData3[[#This Row],[Date]],TBLData3[Date],"&gt;"&amp;TBLData3[[#This Row],[Date]]-7)</f>
        <v>720</v>
      </c>
      <c r="I486" s="33">
        <f>IFERROR(SUMIFS(TBLData3[Total Load],TBLData3[[Athlete ]],TBLData3[[#This Row],[Athlete ]],TBLData3[Date],"&lt;="&amp;TBLData3[[#This Row],[Date]]-7,TBLData3[Date],"&gt;"&amp;TBLData3[[#This Row],[Date]]-14),"")</f>
        <v>1720</v>
      </c>
      <c r="J486" s="33">
        <f>IFERROR(SUMIFS(TBLData3[Total Load],TBLData3[[Athlete ]],TBLData3[[#This Row],[Athlete ]],TBLData3[Date],"&lt;="&amp;TBLData3[[#This Row],[Date]]-14,TBLData3[Date],"&gt;"&amp;TBLData3[[#This Row],[Date]]-21),"")</f>
        <v>1420</v>
      </c>
      <c r="K486" s="33">
        <f>IFERROR(SUMIFS(TBLData3[Total Load],TBLData3[[Athlete ]],TBLData3[[#This Row],[Athlete ]],TBLData3[Date],"&lt;="&amp;TBLData3[[#This Row],[Date]]-21,TBLData3[Date],"&gt;"&amp;TBLData3[[#This Row],[Date]]-28),"")</f>
        <v>0</v>
      </c>
      <c r="L486" s="33">
        <f>IFERROR(SUMIFS(TBLData3[Total Load],TBLData3[[Athlete ]],TBLData3[[#This Row],[Athlete ]],TBLData3[Date],"&lt;="&amp;TBLData3[[#This Row],[Date]]-28,TBLData3[Date],"&gt;"&amp;TBLData3[[#This Row],[Date]]-35),"")</f>
        <v>0</v>
      </c>
      <c r="M486" s="33">
        <f>IFERROR(AVERAGE(TBLData3[[#This Row],[Week -1 TL]:[Week -4 TL]]),"")</f>
        <v>785</v>
      </c>
      <c r="N486" s="98">
        <f>IFERROR(TBLData3[[#This Row],[7 Day Rolling Average]]/TBLData3[[#This Row],[28 Day Rolling Average]],"")</f>
        <v>0.61287934863064397</v>
      </c>
      <c r="O486" s="94">
        <f>IFERROR(TBLData3[[#This Row],[Week 0 TL]]/TBLData3[[#This Row],[Week -1 TL]],"")</f>
        <v>0.41860465116279072</v>
      </c>
      <c r="P486" s="26">
        <f t="shared" si="31"/>
        <v>46.989366206835257</v>
      </c>
      <c r="Q486" s="27">
        <f t="shared" si="32"/>
        <v>108.92999293254839</v>
      </c>
      <c r="R486" s="99">
        <f>IFERROR(TBLData3[[#This Row],[7 Day EWMA]]/TBLData3[[#This Row],[28 Day EWMA]],"")</f>
        <v>0.43137215877661905</v>
      </c>
      <c r="S486" s="94">
        <f>AVERAGEIFS(TBLData3[Total Load],TBLData3[[Athlete ]],TBLData3[[#This Row],[Athlete ]],TBLData3[Date],"&lt;="&amp;TBLData3[[#This Row],[Date]],TBLData3[Date],"&gt;"&amp;TBLData3[[#This Row],[Date]]-7)</f>
        <v>102.85714285714286</v>
      </c>
      <c r="T486" s="94">
        <f t="array" ref="T486">IFERROR(_xlfn.STDEV.S(IF(TBLData3[[Athlete ]]=TBLData3[[#This Row],[Athlete ]],IF(TBLData3[Date]&lt;=TBLData3[[#This Row],[Date]],IF(TBLData3[Date]&gt;TBLData3[[#This Row],[Date]]-7,TBLData3[Total Load])))),"")</f>
        <v>272.1344205666436</v>
      </c>
      <c r="U486" s="95">
        <f>IFERROR(TBLData3[[#This Row],[7 Day avg Load]]/TBLData3[[#This Row],[7 Day SD]],"")</f>
        <v>0.37796447300922725</v>
      </c>
      <c r="V486" s="95">
        <f>IFERROR(TBLData3[[#This Row],[7 Day Rolling Average]]*TBLData3[[#This Row],[Monotony]],"")</f>
        <v>38.876345795234805</v>
      </c>
    </row>
    <row r="487" spans="1:22" x14ac:dyDescent="0.25">
      <c r="A487" s="58" t="str">
        <f t="shared" si="29"/>
        <v>Week 4</v>
      </c>
      <c r="B487" s="63">
        <v>43032</v>
      </c>
      <c r="C487" s="63" t="str">
        <f t="shared" si="30"/>
        <v>Tue</v>
      </c>
      <c r="D487" s="78" t="s">
        <v>190</v>
      </c>
      <c r="E487" s="61">
        <f>tblTL[[#This Row],[Total]]</f>
        <v>300</v>
      </c>
      <c r="F487" s="71">
        <f>AVERAGEIFS(TBLData3[Total Load],TBLData3[[Athlete ]],TBLData3[[#This Row],[Athlete ]],TBLData3[Date],"&lt;="&amp;TBLData3[[#This Row],[Date]],TBLData3[Date],"&gt;"&amp;TBLData3[[#This Row],[Date]]-7)</f>
        <v>158.57142857142858</v>
      </c>
      <c r="G487" s="72">
        <f>AVERAGEIFS(TBLData3[Total Load],TBLData3[[Athlete ]],TBLData3[[#This Row],[Athlete ]],TBLData3[Date],"&lt;="&amp;TBLData3[[#This Row],[Date]],TBLData3[Date],"&gt;"&amp;TBLData3[[#This Row],[Date]]-28)</f>
        <v>196.95652173913044</v>
      </c>
      <c r="H487" s="32">
        <f>SUMIFS(TBLData3[Total Load],TBLData3[[Athlete ]],TBLData3[[#This Row],[Athlete ]],TBLData3[Date],"&lt;="&amp;TBLData3[[#This Row],[Date]],TBLData3[Date],"&gt;"&amp;TBLData3[[#This Row],[Date]]-7)</f>
        <v>1110</v>
      </c>
      <c r="I487" s="33">
        <f>IFERROR(SUMIFS(TBLData3[Total Load],TBLData3[[Athlete ]],TBLData3[[#This Row],[Athlete ]],TBLData3[Date],"&lt;="&amp;TBLData3[[#This Row],[Date]]-7,TBLData3[Date],"&gt;"&amp;TBLData3[[#This Row],[Date]]-14),"")</f>
        <v>1675</v>
      </c>
      <c r="J487" s="33">
        <f>IFERROR(SUMIFS(TBLData3[Total Load],TBLData3[[Athlete ]],TBLData3[[#This Row],[Athlete ]],TBLData3[Date],"&lt;="&amp;TBLData3[[#This Row],[Date]]-14,TBLData3[Date],"&gt;"&amp;TBLData3[[#This Row],[Date]]-21),"")</f>
        <v>1360</v>
      </c>
      <c r="K487" s="33">
        <f>IFERROR(SUMIFS(TBLData3[Total Load],TBLData3[[Athlete ]],TBLData3[[#This Row],[Athlete ]],TBLData3[Date],"&lt;="&amp;TBLData3[[#This Row],[Date]]-21,TBLData3[Date],"&gt;"&amp;TBLData3[[#This Row],[Date]]-28),"")</f>
        <v>385</v>
      </c>
      <c r="L487" s="33">
        <f>IFERROR(SUMIFS(TBLData3[Total Load],TBLData3[[Athlete ]],TBLData3[[#This Row],[Athlete ]],TBLData3[Date],"&lt;="&amp;TBLData3[[#This Row],[Date]]-28,TBLData3[Date],"&gt;"&amp;TBLData3[[#This Row],[Date]]-35),"")</f>
        <v>0</v>
      </c>
      <c r="M487" s="33">
        <f>IFERROR(AVERAGE(TBLData3[[#This Row],[Week -1 TL]:[Week -4 TL]]),"")</f>
        <v>855</v>
      </c>
      <c r="N487" s="98">
        <f>IFERROR(TBLData3[[#This Row],[7 Day Rolling Average]]/TBLData3[[#This Row],[28 Day Rolling Average]],"")</f>
        <v>0.80510879848628203</v>
      </c>
      <c r="O487" s="94">
        <f>IFERROR(TBLData3[[#This Row],[Week 0 TL]]/TBLData3[[#This Row],[Week -1 TL]],"")</f>
        <v>0.66268656716417906</v>
      </c>
      <c r="P487" s="26">
        <f t="shared" si="31"/>
        <v>125.65453857107713</v>
      </c>
      <c r="Q487" s="27">
        <f t="shared" si="32"/>
        <v>137.0507023415407</v>
      </c>
      <c r="R487" s="99">
        <f>IFERROR(TBLData3[[#This Row],[7 Day EWMA]]/TBLData3[[#This Row],[28 Day EWMA]],"")</f>
        <v>0.91684709690824151</v>
      </c>
      <c r="S487" s="94">
        <f>AVERAGEIFS(TBLData3[Total Load],TBLData3[[Athlete ]],TBLData3[[#This Row],[Athlete ]],TBLData3[Date],"&lt;="&amp;TBLData3[[#This Row],[Date]],TBLData3[Date],"&gt;"&amp;TBLData3[[#This Row],[Date]]-7)</f>
        <v>158.57142857142858</v>
      </c>
      <c r="T487" s="94">
        <f t="array" ref="T487">IFERROR(_xlfn.STDEV.S(IF(TBLData3[[Athlete ]]=TBLData3[[#This Row],[Athlete ]],IF(TBLData3[Date]&lt;=TBLData3[[#This Row],[Date]],IF(TBLData3[Date]&gt;TBLData3[[#This Row],[Date]]-7,TBLData3[Total Load])))),"")</f>
        <v>308.2438737660259</v>
      </c>
      <c r="U487" s="95">
        <f>IFERROR(TBLData3[[#This Row],[7 Day avg Load]]/TBLData3[[#This Row],[7 Day SD]],"")</f>
        <v>0.51443497200464405</v>
      </c>
      <c r="V487" s="95">
        <f>IFERROR(TBLData3[[#This Row],[7 Day Rolling Average]]*TBLData3[[#This Row],[Monotony]],"")</f>
        <v>81.574688417879273</v>
      </c>
    </row>
    <row r="488" spans="1:22" x14ac:dyDescent="0.25">
      <c r="A488" s="58" t="str">
        <f t="shared" si="29"/>
        <v>Week 4</v>
      </c>
      <c r="B488" s="63">
        <v>43032</v>
      </c>
      <c r="C488" s="63" t="str">
        <f t="shared" si="30"/>
        <v>Tue</v>
      </c>
      <c r="D488" s="77" t="s">
        <v>191</v>
      </c>
      <c r="E488" s="61">
        <f>tblTL[[#This Row],[Total]]</f>
        <v>490</v>
      </c>
      <c r="F488" s="71">
        <f>AVERAGEIFS(TBLData3[Total Load],TBLData3[[Athlete ]],TBLData3[[#This Row],[Athlete ]],TBLData3[Date],"&lt;="&amp;TBLData3[[#This Row],[Date]],TBLData3[Date],"&gt;"&amp;TBLData3[[#This Row],[Date]]-7)</f>
        <v>172.85714285714286</v>
      </c>
      <c r="G488" s="72">
        <f>AVERAGEIFS(TBLData3[Total Load],TBLData3[[Athlete ]],TBLData3[[#This Row],[Athlete ]],TBLData3[Date],"&lt;="&amp;TBLData3[[#This Row],[Date]],TBLData3[Date],"&gt;"&amp;TBLData3[[#This Row],[Date]]-28)</f>
        <v>78.695652173913047</v>
      </c>
      <c r="H488" s="32">
        <f>SUMIFS(TBLData3[Total Load],TBLData3[[Athlete ]],TBLData3[[#This Row],[Athlete ]],TBLData3[Date],"&lt;="&amp;TBLData3[[#This Row],[Date]],TBLData3[Date],"&gt;"&amp;TBLData3[[#This Row],[Date]]-7)</f>
        <v>1210</v>
      </c>
      <c r="I488" s="33">
        <f>IFERROR(SUMIFS(TBLData3[Total Load],TBLData3[[Athlete ]],TBLData3[[#This Row],[Athlete ]],TBLData3[Date],"&lt;="&amp;TBLData3[[#This Row],[Date]]-7,TBLData3[Date],"&gt;"&amp;TBLData3[[#This Row],[Date]]-14),"")</f>
        <v>600</v>
      </c>
      <c r="J488" s="33">
        <f>IFERROR(SUMIFS(TBLData3[Total Load],TBLData3[[Athlete ]],TBLData3[[#This Row],[Athlete ]],TBLData3[Date],"&lt;="&amp;TBLData3[[#This Row],[Date]]-14,TBLData3[Date],"&gt;"&amp;TBLData3[[#This Row],[Date]]-21),"")</f>
        <v>0</v>
      </c>
      <c r="K488" s="33">
        <f>IFERROR(SUMIFS(TBLData3[Total Load],TBLData3[[Athlete ]],TBLData3[[#This Row],[Athlete ]],TBLData3[Date],"&lt;="&amp;TBLData3[[#This Row],[Date]]-21,TBLData3[Date],"&gt;"&amp;TBLData3[[#This Row],[Date]]-28),"")</f>
        <v>0</v>
      </c>
      <c r="L488" s="33">
        <f>IFERROR(SUMIFS(TBLData3[Total Load],TBLData3[[Athlete ]],TBLData3[[#This Row],[Athlete ]],TBLData3[Date],"&lt;="&amp;TBLData3[[#This Row],[Date]]-28,TBLData3[Date],"&gt;"&amp;TBLData3[[#This Row],[Date]]-35),"")</f>
        <v>0</v>
      </c>
      <c r="M488" s="33">
        <f>IFERROR(AVERAGE(TBLData3[[#This Row],[Week -1 TL]:[Week -4 TL]]),"")</f>
        <v>150</v>
      </c>
      <c r="N488" s="98">
        <f>IFERROR(TBLData3[[#This Row],[7 Day Rolling Average]]/TBLData3[[#This Row],[28 Day Rolling Average]],"")</f>
        <v>2.1965272296764011</v>
      </c>
      <c r="O488" s="94">
        <f>IFERROR(TBLData3[[#This Row],[Week 0 TL]]/TBLData3[[#This Row],[Week -1 TL]],"")</f>
        <v>2.0166666666666666</v>
      </c>
      <c r="P488" s="26">
        <f t="shared" si="31"/>
        <v>158.09972241520882</v>
      </c>
      <c r="Q488" s="27">
        <f t="shared" si="32"/>
        <v>82.477765924916085</v>
      </c>
      <c r="R488" s="99">
        <f>IFERROR(TBLData3[[#This Row],[7 Day EWMA]]/TBLData3[[#This Row],[28 Day EWMA]],"")</f>
        <v>1.9168768775712892</v>
      </c>
      <c r="S488" s="94">
        <f>AVERAGEIFS(TBLData3[Total Load],TBLData3[[Athlete ]],TBLData3[[#This Row],[Athlete ]],TBLData3[Date],"&lt;="&amp;TBLData3[[#This Row],[Date]],TBLData3[Date],"&gt;"&amp;TBLData3[[#This Row],[Date]]-7)</f>
        <v>172.85714285714286</v>
      </c>
      <c r="T488" s="94">
        <f t="array" ref="T488">IFERROR(_xlfn.STDEV.S(IF(TBLData3[[Athlete ]]=TBLData3[[#This Row],[Athlete ]],IF(TBLData3[Date]&lt;=TBLData3[[#This Row],[Date]],IF(TBLData3[Date]&gt;TBLData3[[#This Row],[Date]]-7,TBLData3[Total Load])))),"")</f>
        <v>302.58410873200671</v>
      </c>
      <c r="U488" s="95">
        <f>IFERROR(TBLData3[[#This Row],[7 Day avg Load]]/TBLData3[[#This Row],[7 Day SD]],"")</f>
        <v>0.57126973251010782</v>
      </c>
      <c r="V488" s="95">
        <f>IFERROR(TBLData3[[#This Row],[7 Day Rolling Average]]*TBLData3[[#This Row],[Monotony]],"")</f>
        <v>98.748053762461495</v>
      </c>
    </row>
    <row r="489" spans="1:22" x14ac:dyDescent="0.25">
      <c r="A489" s="58" t="str">
        <f t="shared" si="29"/>
        <v>Week 4</v>
      </c>
      <c r="B489" s="63">
        <v>43032</v>
      </c>
      <c r="C489" s="63" t="str">
        <f t="shared" si="30"/>
        <v>Tue</v>
      </c>
      <c r="D489" s="77" t="s">
        <v>192</v>
      </c>
      <c r="E489" s="61">
        <f>tblTL[[#This Row],[Total]]</f>
        <v>490</v>
      </c>
      <c r="F489" s="71">
        <f>AVERAGEIFS(TBLData3[Total Load],TBLData3[[Athlete ]],TBLData3[[#This Row],[Athlete ]],TBLData3[Date],"&lt;="&amp;TBLData3[[#This Row],[Date]],TBLData3[Date],"&gt;"&amp;TBLData3[[#This Row],[Date]]-7)</f>
        <v>284.28571428571428</v>
      </c>
      <c r="G489" s="72">
        <f>AVERAGEIFS(TBLData3[Total Load],TBLData3[[Athlete ]],TBLData3[[#This Row],[Athlete ]],TBLData3[Date],"&lt;="&amp;TBLData3[[#This Row],[Date]],TBLData3[Date],"&gt;"&amp;TBLData3[[#This Row],[Date]]-28)</f>
        <v>232.17391304347825</v>
      </c>
      <c r="H489" s="32">
        <f>SUMIFS(TBLData3[Total Load],TBLData3[[Athlete ]],TBLData3[[#This Row],[Athlete ]],TBLData3[Date],"&lt;="&amp;TBLData3[[#This Row],[Date]],TBLData3[Date],"&gt;"&amp;TBLData3[[#This Row],[Date]]-7)</f>
        <v>1990</v>
      </c>
      <c r="I489" s="33">
        <f>IFERROR(SUMIFS(TBLData3[Total Load],TBLData3[[Athlete ]],TBLData3[[#This Row],[Athlete ]],TBLData3[Date],"&lt;="&amp;TBLData3[[#This Row],[Date]]-7,TBLData3[Date],"&gt;"&amp;TBLData3[[#This Row],[Date]]-14),"")</f>
        <v>1480</v>
      </c>
      <c r="J489" s="33">
        <f>IFERROR(SUMIFS(TBLData3[Total Load],TBLData3[[Athlete ]],TBLData3[[#This Row],[Athlete ]],TBLData3[Date],"&lt;="&amp;TBLData3[[#This Row],[Date]]-14,TBLData3[Date],"&gt;"&amp;TBLData3[[#This Row],[Date]]-21),"")</f>
        <v>1480</v>
      </c>
      <c r="K489" s="33">
        <f>IFERROR(SUMIFS(TBLData3[Total Load],TBLData3[[Athlete ]],TBLData3[[#This Row],[Athlete ]],TBLData3[Date],"&lt;="&amp;TBLData3[[#This Row],[Date]]-21,TBLData3[Date],"&gt;"&amp;TBLData3[[#This Row],[Date]]-28),"")</f>
        <v>390</v>
      </c>
      <c r="L489" s="33">
        <f>IFERROR(SUMIFS(TBLData3[Total Load],TBLData3[[Athlete ]],TBLData3[[#This Row],[Athlete ]],TBLData3[Date],"&lt;="&amp;TBLData3[[#This Row],[Date]]-28,TBLData3[Date],"&gt;"&amp;TBLData3[[#This Row],[Date]]-35),"")</f>
        <v>0</v>
      </c>
      <c r="M489" s="33">
        <f>IFERROR(AVERAGE(TBLData3[[#This Row],[Week -1 TL]:[Week -4 TL]]),"")</f>
        <v>837.5</v>
      </c>
      <c r="N489" s="98">
        <f>IFERROR(TBLData3[[#This Row],[7 Day Rolling Average]]/TBLData3[[#This Row],[28 Day Rolling Average]],"")</f>
        <v>1.2244515783841627</v>
      </c>
      <c r="O489" s="94">
        <f>IFERROR(TBLData3[[#This Row],[Week 0 TL]]/TBLData3[[#This Row],[Week -1 TL]],"")</f>
        <v>1.3445945945945945</v>
      </c>
      <c r="P489" s="26">
        <f t="shared" si="31"/>
        <v>219.37354909580165</v>
      </c>
      <c r="Q489" s="27">
        <f t="shared" si="32"/>
        <v>185.38856597094036</v>
      </c>
      <c r="R489" s="99">
        <f>IFERROR(TBLData3[[#This Row],[7 Day EWMA]]/TBLData3[[#This Row],[28 Day EWMA]],"")</f>
        <v>1.1833175791984303</v>
      </c>
      <c r="S489" s="94">
        <f>AVERAGEIFS(TBLData3[Total Load],TBLData3[[Athlete ]],TBLData3[[#This Row],[Athlete ]],TBLData3[Date],"&lt;="&amp;TBLData3[[#This Row],[Date]],TBLData3[Date],"&gt;"&amp;TBLData3[[#This Row],[Date]]-7)</f>
        <v>284.28571428571428</v>
      </c>
      <c r="T489" s="94">
        <f t="array" ref="T489">IFERROR(_xlfn.STDEV.S(IF(TBLData3[[Athlete ]]=TBLData3[[#This Row],[Athlete ]],IF(TBLData3[Date]&lt;=TBLData3[[#This Row],[Date]],IF(TBLData3[Date]&gt;TBLData3[[#This Row],[Date]]-7,TBLData3[Total Load])))),"")</f>
        <v>411.73847455462726</v>
      </c>
      <c r="U489" s="95">
        <f>IFERROR(TBLData3[[#This Row],[7 Day avg Load]]/TBLData3[[#This Row],[7 Day SD]],"")</f>
        <v>0.69045214827985857</v>
      </c>
      <c r="V489" s="95">
        <f>IFERROR(TBLData3[[#This Row],[7 Day Rolling Average]]*TBLData3[[#This Row],[Monotony]],"")</f>
        <v>196.2856821538455</v>
      </c>
    </row>
    <row r="490" spans="1:22" x14ac:dyDescent="0.25">
      <c r="A490" s="58" t="str">
        <f t="shared" si="29"/>
        <v>Week 4</v>
      </c>
      <c r="B490" s="63">
        <v>43032</v>
      </c>
      <c r="C490" s="63" t="str">
        <f t="shared" si="30"/>
        <v>Tue</v>
      </c>
      <c r="D490" s="75" t="s">
        <v>193</v>
      </c>
      <c r="E490" s="61">
        <f>tblTL[[#This Row],[Total]]</f>
        <v>0</v>
      </c>
      <c r="F490" s="71">
        <f>AVERAGEIFS(TBLData3[Total Load],TBLData3[[Athlete ]],TBLData3[[#This Row],[Athlete ]],TBLData3[Date],"&lt;="&amp;TBLData3[[#This Row],[Date]],TBLData3[Date],"&gt;"&amp;TBLData3[[#This Row],[Date]]-7)</f>
        <v>162.85714285714286</v>
      </c>
      <c r="G490" s="72">
        <f>AVERAGEIFS(TBLData3[Total Load],TBLData3[[Athlete ]],TBLData3[[#This Row],[Athlete ]],TBLData3[Date],"&lt;="&amp;TBLData3[[#This Row],[Date]],TBLData3[Date],"&gt;"&amp;TBLData3[[#This Row],[Date]]-28)</f>
        <v>149.78260869565219</v>
      </c>
      <c r="H490" s="32">
        <f>SUMIFS(TBLData3[Total Load],TBLData3[[Athlete ]],TBLData3[[#This Row],[Athlete ]],TBLData3[Date],"&lt;="&amp;TBLData3[[#This Row],[Date]],TBLData3[Date],"&gt;"&amp;TBLData3[[#This Row],[Date]]-7)</f>
        <v>1140</v>
      </c>
      <c r="I490" s="33">
        <f>IFERROR(SUMIFS(TBLData3[Total Load],TBLData3[[Athlete ]],TBLData3[[#This Row],[Athlete ]],TBLData3[Date],"&lt;="&amp;TBLData3[[#This Row],[Date]]-7,TBLData3[Date],"&gt;"&amp;TBLData3[[#This Row],[Date]]-14),"")</f>
        <v>1080</v>
      </c>
      <c r="J490" s="33">
        <f>IFERROR(SUMIFS(TBLData3[Total Load],TBLData3[[Athlete ]],TBLData3[[#This Row],[Athlete ]],TBLData3[Date],"&lt;="&amp;TBLData3[[#This Row],[Date]]-14,TBLData3[Date],"&gt;"&amp;TBLData3[[#This Row],[Date]]-21),"")</f>
        <v>840</v>
      </c>
      <c r="K490" s="33">
        <f>IFERROR(SUMIFS(TBLData3[Total Load],TBLData3[[Athlete ]],TBLData3[[#This Row],[Athlete ]],TBLData3[Date],"&lt;="&amp;TBLData3[[#This Row],[Date]]-21,TBLData3[Date],"&gt;"&amp;TBLData3[[#This Row],[Date]]-28),"")</f>
        <v>385</v>
      </c>
      <c r="L490" s="33">
        <f>IFERROR(SUMIFS(TBLData3[Total Load],TBLData3[[Athlete ]],TBLData3[[#This Row],[Athlete ]],TBLData3[Date],"&lt;="&amp;TBLData3[[#This Row],[Date]]-28,TBLData3[Date],"&gt;"&amp;TBLData3[[#This Row],[Date]]-35),"")</f>
        <v>0</v>
      </c>
      <c r="M490" s="33">
        <f>IFERROR(AVERAGE(TBLData3[[#This Row],[Week -1 TL]:[Week -4 TL]]),"")</f>
        <v>576.25</v>
      </c>
      <c r="N490" s="98">
        <f>IFERROR(TBLData3[[#This Row],[7 Day Rolling Average]]/TBLData3[[#This Row],[28 Day Rolling Average]],"")</f>
        <v>1.0872900684221438</v>
      </c>
      <c r="O490" s="94">
        <f>IFERROR(TBLData3[[#This Row],[Week 0 TL]]/TBLData3[[#This Row],[Week -1 TL]],"")</f>
        <v>1.0555555555555556</v>
      </c>
      <c r="P490" s="26">
        <f t="shared" si="31"/>
        <v>66.657807938888425</v>
      </c>
      <c r="Q490" s="27">
        <f t="shared" si="32"/>
        <v>106.55717320478543</v>
      </c>
      <c r="R490" s="99">
        <f>IFERROR(TBLData3[[#This Row],[7 Day EWMA]]/TBLData3[[#This Row],[28 Day EWMA]],"")</f>
        <v>0.62555908658334092</v>
      </c>
      <c r="S490" s="94">
        <f>AVERAGEIFS(TBLData3[Total Load],TBLData3[[Athlete ]],TBLData3[[#This Row],[Athlete ]],TBLData3[Date],"&lt;="&amp;TBLData3[[#This Row],[Date]],TBLData3[Date],"&gt;"&amp;TBLData3[[#This Row],[Date]]-7)</f>
        <v>162.85714285714286</v>
      </c>
      <c r="T490" s="94">
        <f t="array" ref="T490">IFERROR(_xlfn.STDEV.S(IF(TBLData3[[Athlete ]]=TBLData3[[#This Row],[Athlete ]],IF(TBLData3[Date]&lt;=TBLData3[[#This Row],[Date]],IF(TBLData3[Date]&gt;TBLData3[[#This Row],[Date]]-7,TBLData3[Total Load])))),"")</f>
        <v>291.30249373656733</v>
      </c>
      <c r="U490" s="95">
        <f>IFERROR(TBLData3[[#This Row],[7 Day avg Load]]/TBLData3[[#This Row],[7 Day SD]],"")</f>
        <v>0.55906539201967476</v>
      </c>
      <c r="V490" s="95">
        <f>IFERROR(TBLData3[[#This Row],[7 Day Rolling Average]]*TBLData3[[#This Row],[Monotony]],"")</f>
        <v>91.047792414632752</v>
      </c>
    </row>
    <row r="491" spans="1:22" x14ac:dyDescent="0.25">
      <c r="A491" s="58" t="str">
        <f t="shared" si="29"/>
        <v>Week 4</v>
      </c>
      <c r="B491" s="63">
        <v>43032</v>
      </c>
      <c r="C491" s="63" t="str">
        <f t="shared" si="30"/>
        <v>Tue</v>
      </c>
      <c r="D491" s="75" t="s">
        <v>194</v>
      </c>
      <c r="E491" s="61">
        <f>tblTL[[#This Row],[Total]]</f>
        <v>0</v>
      </c>
      <c r="F491" s="71">
        <f>AVERAGEIFS(TBLData3[Total Load],TBLData3[[Athlete ]],TBLData3[[#This Row],[Athlete ]],TBLData3[Date],"&lt;="&amp;TBLData3[[#This Row],[Date]],TBLData3[Date],"&gt;"&amp;TBLData3[[#This Row],[Date]]-7)</f>
        <v>102.85714285714286</v>
      </c>
      <c r="G491" s="72">
        <f>AVERAGEIFS(TBLData3[Total Load],TBLData3[[Athlete ]],TBLData3[[#This Row],[Athlete ]],TBLData3[Date],"&lt;="&amp;TBLData3[[#This Row],[Date]],TBLData3[Date],"&gt;"&amp;TBLData3[[#This Row],[Date]]-28)</f>
        <v>173.2608695652174</v>
      </c>
      <c r="H491" s="32">
        <f>SUMIFS(TBLData3[Total Load],TBLData3[[Athlete ]],TBLData3[[#This Row],[Athlete ]],TBLData3[Date],"&lt;="&amp;TBLData3[[#This Row],[Date]],TBLData3[Date],"&gt;"&amp;TBLData3[[#This Row],[Date]]-7)</f>
        <v>720</v>
      </c>
      <c r="I491" s="33">
        <f>IFERROR(SUMIFS(TBLData3[Total Load],TBLData3[[Athlete ]],TBLData3[[#This Row],[Athlete ]],TBLData3[Date],"&lt;="&amp;TBLData3[[#This Row],[Date]]-7,TBLData3[Date],"&gt;"&amp;TBLData3[[#This Row],[Date]]-14),"")</f>
        <v>1640</v>
      </c>
      <c r="J491" s="33">
        <f>IFERROR(SUMIFS(TBLData3[Total Load],TBLData3[[Athlete ]],TBLData3[[#This Row],[Athlete ]],TBLData3[Date],"&lt;="&amp;TBLData3[[#This Row],[Date]]-14,TBLData3[Date],"&gt;"&amp;TBLData3[[#This Row],[Date]]-21),"")</f>
        <v>1040</v>
      </c>
      <c r="K491" s="33">
        <f>IFERROR(SUMIFS(TBLData3[Total Load],TBLData3[[Athlete ]],TBLData3[[#This Row],[Athlete ]],TBLData3[Date],"&lt;="&amp;TBLData3[[#This Row],[Date]]-21,TBLData3[Date],"&gt;"&amp;TBLData3[[#This Row],[Date]]-28),"")</f>
        <v>585</v>
      </c>
      <c r="L491" s="33">
        <f>IFERROR(SUMIFS(TBLData3[Total Load],TBLData3[[Athlete ]],TBLData3[[#This Row],[Athlete ]],TBLData3[Date],"&lt;="&amp;TBLData3[[#This Row],[Date]]-28,TBLData3[Date],"&gt;"&amp;TBLData3[[#This Row],[Date]]-35),"")</f>
        <v>0</v>
      </c>
      <c r="M491" s="33">
        <f>IFERROR(AVERAGE(TBLData3[[#This Row],[Week -1 TL]:[Week -4 TL]]),"")</f>
        <v>816.25</v>
      </c>
      <c r="N491" s="98">
        <f>IFERROR(TBLData3[[#This Row],[7 Day Rolling Average]]/TBLData3[[#This Row],[28 Day Rolling Average]],"")</f>
        <v>0.59365477684172785</v>
      </c>
      <c r="O491" s="94">
        <f>IFERROR(TBLData3[[#This Row],[Week 0 TL]]/TBLData3[[#This Row],[Week -1 TL]],"")</f>
        <v>0.43902439024390244</v>
      </c>
      <c r="P491" s="26">
        <f t="shared" si="31"/>
        <v>45.282769723184799</v>
      </c>
      <c r="Q491" s="27">
        <f t="shared" si="32"/>
        <v>106.55853117768689</v>
      </c>
      <c r="R491" s="99">
        <f>IFERROR(TBLData3[[#This Row],[7 Day EWMA]]/TBLData3[[#This Row],[28 Day EWMA]],"")</f>
        <v>0.42495677467321274</v>
      </c>
      <c r="S491" s="94">
        <f>AVERAGEIFS(TBLData3[Total Load],TBLData3[[Athlete ]],TBLData3[[#This Row],[Athlete ]],TBLData3[Date],"&lt;="&amp;TBLData3[[#This Row],[Date]],TBLData3[Date],"&gt;"&amp;TBLData3[[#This Row],[Date]]-7)</f>
        <v>102.85714285714286</v>
      </c>
      <c r="T491" s="94">
        <f t="array" ref="T491">IFERROR(_xlfn.STDEV.S(IF(TBLData3[[Athlete ]]=TBLData3[[#This Row],[Athlete ]],IF(TBLData3[Date]&lt;=TBLData3[[#This Row],[Date]],IF(TBLData3[Date]&gt;TBLData3[[#This Row],[Date]]-7,TBLData3[Total Load])))),"")</f>
        <v>272.1344205666436</v>
      </c>
      <c r="U491" s="95">
        <f>IFERROR(TBLData3[[#This Row],[7 Day avg Load]]/TBLData3[[#This Row],[7 Day SD]],"")</f>
        <v>0.37796447300922725</v>
      </c>
      <c r="V491" s="95">
        <f>IFERROR(TBLData3[[#This Row],[7 Day Rolling Average]]*TBLData3[[#This Row],[Monotony]],"")</f>
        <v>38.876345795234805</v>
      </c>
    </row>
    <row r="492" spans="1:22" x14ac:dyDescent="0.25">
      <c r="A492" s="58" t="str">
        <f t="shared" si="29"/>
        <v>Week 4</v>
      </c>
      <c r="B492" s="63">
        <v>43032</v>
      </c>
      <c r="C492" s="63" t="str">
        <f t="shared" si="30"/>
        <v>Tue</v>
      </c>
      <c r="D492" s="75" t="s">
        <v>213</v>
      </c>
      <c r="E492" s="61">
        <f>tblTL[[#This Row],[Total]]</f>
        <v>300</v>
      </c>
      <c r="F492" s="71">
        <f>AVERAGEIFS(TBLData3[Total Load],TBLData3[[Athlete ]],TBLData3[[#This Row],[Athlete ]],TBLData3[Date],"&lt;="&amp;TBLData3[[#This Row],[Date]],TBLData3[Date],"&gt;"&amp;TBLData3[[#This Row],[Date]]-7)</f>
        <v>184.28571428571428</v>
      </c>
      <c r="G492" s="72">
        <f>AVERAGEIFS(TBLData3[Total Load],TBLData3[[Athlete ]],TBLData3[[#This Row],[Athlete ]],TBLData3[Date],"&lt;="&amp;TBLData3[[#This Row],[Date]],TBLData3[Date],"&gt;"&amp;TBLData3[[#This Row],[Date]]-28)</f>
        <v>85.434782608695656</v>
      </c>
      <c r="H492" s="32">
        <f>SUMIFS(TBLData3[Total Load],TBLData3[[Athlete ]],TBLData3[[#This Row],[Athlete ]],TBLData3[Date],"&lt;="&amp;TBLData3[[#This Row],[Date]],TBLData3[Date],"&gt;"&amp;TBLData3[[#This Row],[Date]]-7)</f>
        <v>1290</v>
      </c>
      <c r="I492" s="33">
        <f>IFERROR(SUMIFS(TBLData3[Total Load],TBLData3[[Athlete ]],TBLData3[[#This Row],[Athlete ]],TBLData3[Date],"&lt;="&amp;TBLData3[[#This Row],[Date]]-7,TBLData3[Date],"&gt;"&amp;TBLData3[[#This Row],[Date]]-14),"")</f>
        <v>675</v>
      </c>
      <c r="J492" s="33">
        <f>IFERROR(SUMIFS(TBLData3[Total Load],TBLData3[[Athlete ]],TBLData3[[#This Row],[Athlete ]],TBLData3[Date],"&lt;="&amp;TBLData3[[#This Row],[Date]]-14,TBLData3[Date],"&gt;"&amp;TBLData3[[#This Row],[Date]]-21),"")</f>
        <v>0</v>
      </c>
      <c r="K492" s="33">
        <f>IFERROR(SUMIFS(TBLData3[Total Load],TBLData3[[Athlete ]],TBLData3[[#This Row],[Athlete ]],TBLData3[Date],"&lt;="&amp;TBLData3[[#This Row],[Date]]-21,TBLData3[Date],"&gt;"&amp;TBLData3[[#This Row],[Date]]-28),"")</f>
        <v>0</v>
      </c>
      <c r="L492" s="33">
        <f>IFERROR(SUMIFS(TBLData3[Total Load],TBLData3[[Athlete ]],TBLData3[[#This Row],[Athlete ]],TBLData3[Date],"&lt;="&amp;TBLData3[[#This Row],[Date]]-28,TBLData3[Date],"&gt;"&amp;TBLData3[[#This Row],[Date]]-35),"")</f>
        <v>0</v>
      </c>
      <c r="M492" s="33">
        <f>IFERROR(AVERAGE(TBLData3[[#This Row],[Week -1 TL]:[Week -4 TL]]),"")</f>
        <v>168.75</v>
      </c>
      <c r="N492" s="98">
        <f>IFERROR(TBLData3[[#This Row],[7 Day Rolling Average]]/TBLData3[[#This Row],[28 Day Rolling Average]],"")</f>
        <v>2.1570338058887675</v>
      </c>
      <c r="O492" s="94">
        <f>IFERROR(TBLData3[[#This Row],[Week 0 TL]]/TBLData3[[#This Row],[Week -1 TL]],"")</f>
        <v>1.9111111111111112</v>
      </c>
      <c r="P492" s="26">
        <f t="shared" si="31"/>
        <v>128.39807638898492</v>
      </c>
      <c r="Q492" s="27">
        <f t="shared" si="32"/>
        <v>84.743085987126875</v>
      </c>
      <c r="R492" s="99">
        <f>IFERROR(TBLData3[[#This Row],[7 Day EWMA]]/TBLData3[[#This Row],[28 Day EWMA]],"")</f>
        <v>1.5151451577830146</v>
      </c>
      <c r="S492" s="94">
        <f>AVERAGEIFS(TBLData3[Total Load],TBLData3[[Athlete ]],TBLData3[[#This Row],[Athlete ]],TBLData3[Date],"&lt;="&amp;TBLData3[[#This Row],[Date]],TBLData3[Date],"&gt;"&amp;TBLData3[[#This Row],[Date]]-7)</f>
        <v>184.28571428571428</v>
      </c>
      <c r="T492" s="94">
        <f t="array" ref="T492">IFERROR(_xlfn.STDEV.S(IF(TBLData3[[Athlete ]]=TBLData3[[#This Row],[Athlete ]],IF(TBLData3[Date]&lt;=TBLData3[[#This Row],[Date]],IF(TBLData3[Date]&gt;TBLData3[[#This Row],[Date]]-7,TBLData3[Total Load])))),"")</f>
        <v>251.2539978359975</v>
      </c>
      <c r="U492" s="95">
        <f>IFERROR(TBLData3[[#This Row],[7 Day avg Load]]/TBLData3[[#This Row],[7 Day SD]],"")</f>
        <v>0.73346380902565456</v>
      </c>
      <c r="V492" s="95">
        <f>IFERROR(TBLData3[[#This Row],[7 Day Rolling Average]]*TBLData3[[#This Row],[Monotony]],"")</f>
        <v>135.16690194901346</v>
      </c>
    </row>
    <row r="493" spans="1:22" x14ac:dyDescent="0.25">
      <c r="A493" s="58" t="str">
        <f t="shared" si="29"/>
        <v>Week 4</v>
      </c>
      <c r="B493" s="63">
        <v>43032</v>
      </c>
      <c r="C493" s="63" t="str">
        <f t="shared" si="30"/>
        <v>Tue</v>
      </c>
      <c r="D493" s="75" t="s">
        <v>214</v>
      </c>
      <c r="E493" s="61">
        <f>tblTL[[#This Row],[Total]]</f>
        <v>420</v>
      </c>
      <c r="F493" s="71">
        <f>AVERAGEIFS(TBLData3[Total Load],TBLData3[[Athlete ]],TBLData3[[#This Row],[Athlete ]],TBLData3[Date],"&lt;="&amp;TBLData3[[#This Row],[Date]],TBLData3[Date],"&gt;"&amp;TBLData3[[#This Row],[Date]]-7)</f>
        <v>222.85714285714286</v>
      </c>
      <c r="G493" s="72">
        <f>AVERAGEIFS(TBLData3[Total Load],TBLData3[[Athlete ]],TBLData3[[#This Row],[Athlete ]],TBLData3[Date],"&lt;="&amp;TBLData3[[#This Row],[Date]],TBLData3[Date],"&gt;"&amp;TBLData3[[#This Row],[Date]]-28)</f>
        <v>188.69565217391303</v>
      </c>
      <c r="H493" s="32">
        <f>SUMIFS(TBLData3[Total Load],TBLData3[[Athlete ]],TBLData3[[#This Row],[Athlete ]],TBLData3[Date],"&lt;="&amp;TBLData3[[#This Row],[Date]],TBLData3[Date],"&gt;"&amp;TBLData3[[#This Row],[Date]]-7)</f>
        <v>1560</v>
      </c>
      <c r="I493" s="33">
        <f>IFERROR(SUMIFS(TBLData3[Total Load],TBLData3[[Athlete ]],TBLData3[[#This Row],[Athlete ]],TBLData3[Date],"&lt;="&amp;TBLData3[[#This Row],[Date]]-7,TBLData3[Date],"&gt;"&amp;TBLData3[[#This Row],[Date]]-14),"")</f>
        <v>1720</v>
      </c>
      <c r="J493" s="33">
        <f>IFERROR(SUMIFS(TBLData3[Total Load],TBLData3[[Athlete ]],TBLData3[[#This Row],[Athlete ]],TBLData3[Date],"&lt;="&amp;TBLData3[[#This Row],[Date]]-14,TBLData3[Date],"&gt;"&amp;TBLData3[[#This Row],[Date]]-21),"")</f>
        <v>1060</v>
      </c>
      <c r="K493" s="33">
        <f>IFERROR(SUMIFS(TBLData3[Total Load],TBLData3[[Athlete ]],TBLData3[[#This Row],[Athlete ]],TBLData3[Date],"&lt;="&amp;TBLData3[[#This Row],[Date]]-21,TBLData3[Date],"&gt;"&amp;TBLData3[[#This Row],[Date]]-28),"")</f>
        <v>0</v>
      </c>
      <c r="L493" s="33">
        <f>IFERROR(SUMIFS(TBLData3[Total Load],TBLData3[[Athlete ]],TBLData3[[#This Row],[Athlete ]],TBLData3[Date],"&lt;="&amp;TBLData3[[#This Row],[Date]]-28,TBLData3[Date],"&gt;"&amp;TBLData3[[#This Row],[Date]]-35),"")</f>
        <v>0</v>
      </c>
      <c r="M493" s="33">
        <f>IFERROR(AVERAGE(TBLData3[[#This Row],[Week -1 TL]:[Week -4 TL]]),"")</f>
        <v>695</v>
      </c>
      <c r="N493" s="98">
        <f>IFERROR(TBLData3[[#This Row],[7 Day Rolling Average]]/TBLData3[[#This Row],[28 Day Rolling Average]],"")</f>
        <v>1.1810401579986833</v>
      </c>
      <c r="O493" s="94">
        <f>IFERROR(TBLData3[[#This Row],[Week 0 TL]]/TBLData3[[#This Row],[Week -1 TL]],"")</f>
        <v>0.90697674418604646</v>
      </c>
      <c r="P493" s="26">
        <f t="shared" si="31"/>
        <v>175.50658805454077</v>
      </c>
      <c r="Q493" s="27">
        <f t="shared" si="32"/>
        <v>149.48627823884667</v>
      </c>
      <c r="R493" s="99">
        <f>IFERROR(TBLData3[[#This Row],[7 Day EWMA]]/TBLData3[[#This Row],[28 Day EWMA]],"")</f>
        <v>1.1740648715203097</v>
      </c>
      <c r="S493" s="94">
        <f>AVERAGEIFS(TBLData3[Total Load],TBLData3[[Athlete ]],TBLData3[[#This Row],[Athlete ]],TBLData3[Date],"&lt;="&amp;TBLData3[[#This Row],[Date]],TBLData3[Date],"&gt;"&amp;TBLData3[[#This Row],[Date]]-7)</f>
        <v>222.85714285714286</v>
      </c>
      <c r="T493" s="94">
        <f t="array" ref="T493">IFERROR(_xlfn.STDEV.S(IF(TBLData3[[Athlete ]]=TBLData3[[#This Row],[Athlete ]],IF(TBLData3[Date]&lt;=TBLData3[[#This Row],[Date]],IF(TBLData3[Date]&gt;TBLData3[[#This Row],[Date]]-7,TBLData3[Total Load])))),"")</f>
        <v>295.39320042469302</v>
      </c>
      <c r="U493" s="95">
        <f>IFERROR(TBLData3[[#This Row],[7 Day avg Load]]/TBLData3[[#This Row],[7 Day SD]],"")</f>
        <v>0.75444235864852838</v>
      </c>
      <c r="V493" s="95">
        <f>IFERROR(TBLData3[[#This Row],[7 Day Rolling Average]]*TBLData3[[#This Row],[Monotony]],"")</f>
        <v>168.1328684988149</v>
      </c>
    </row>
    <row r="494" spans="1:22" x14ac:dyDescent="0.25">
      <c r="A494" s="58" t="str">
        <f t="shared" si="29"/>
        <v>Week 4</v>
      </c>
      <c r="B494" s="63">
        <v>43032</v>
      </c>
      <c r="C494" s="63" t="str">
        <f t="shared" si="30"/>
        <v>Tue</v>
      </c>
      <c r="D494" s="75" t="s">
        <v>195</v>
      </c>
      <c r="E494" s="61">
        <f>tblTL[[#This Row],[Total]]</f>
        <v>0</v>
      </c>
      <c r="F494" s="71">
        <f>AVERAGEIFS(TBLData3[Total Load],TBLData3[[Athlete ]],TBLData3[[#This Row],[Athlete ]],TBLData3[Date],"&lt;="&amp;TBLData3[[#This Row],[Date]],TBLData3[Date],"&gt;"&amp;TBLData3[[#This Row],[Date]]-7)</f>
        <v>0</v>
      </c>
      <c r="G494" s="72">
        <f>AVERAGEIFS(TBLData3[Total Load],TBLData3[[Athlete ]],TBLData3[[#This Row],[Athlete ]],TBLData3[Date],"&lt;="&amp;TBLData3[[#This Row],[Date]],TBLData3[Date],"&gt;"&amp;TBLData3[[#This Row],[Date]]-28)</f>
        <v>0</v>
      </c>
      <c r="H494" s="32">
        <f>SUMIFS(TBLData3[Total Load],TBLData3[[Athlete ]],TBLData3[[#This Row],[Athlete ]],TBLData3[Date],"&lt;="&amp;TBLData3[[#This Row],[Date]],TBLData3[Date],"&gt;"&amp;TBLData3[[#This Row],[Date]]-7)</f>
        <v>0</v>
      </c>
      <c r="I494" s="33">
        <f>IFERROR(SUMIFS(TBLData3[Total Load],TBLData3[[Athlete ]],TBLData3[[#This Row],[Athlete ]],TBLData3[Date],"&lt;="&amp;TBLData3[[#This Row],[Date]]-7,TBLData3[Date],"&gt;"&amp;TBLData3[[#This Row],[Date]]-14),"")</f>
        <v>0</v>
      </c>
      <c r="J494" s="33">
        <f>IFERROR(SUMIFS(TBLData3[Total Load],TBLData3[[Athlete ]],TBLData3[[#This Row],[Athlete ]],TBLData3[Date],"&lt;="&amp;TBLData3[[#This Row],[Date]]-14,TBLData3[Date],"&gt;"&amp;TBLData3[[#This Row],[Date]]-21),"")</f>
        <v>0</v>
      </c>
      <c r="K494" s="33">
        <f>IFERROR(SUMIFS(TBLData3[Total Load],TBLData3[[Athlete ]],TBLData3[[#This Row],[Athlete ]],TBLData3[Date],"&lt;="&amp;TBLData3[[#This Row],[Date]]-21,TBLData3[Date],"&gt;"&amp;TBLData3[[#This Row],[Date]]-28),"")</f>
        <v>0</v>
      </c>
      <c r="L494" s="33">
        <f>IFERROR(SUMIFS(TBLData3[Total Load],TBLData3[[Athlete ]],TBLData3[[#This Row],[Athlete ]],TBLData3[Date],"&lt;="&amp;TBLData3[[#This Row],[Date]]-28,TBLData3[Date],"&gt;"&amp;TBLData3[[#This Row],[Date]]-35),"")</f>
        <v>0</v>
      </c>
      <c r="M494" s="33">
        <f>IFERROR(AVERAGE(TBLData3[[#This Row],[Week -1 TL]:[Week -4 TL]]),"")</f>
        <v>0</v>
      </c>
      <c r="N494" s="98" t="str">
        <f>IFERROR(TBLData3[[#This Row],[7 Day Rolling Average]]/TBLData3[[#This Row],[28 Day Rolling Average]],"")</f>
        <v/>
      </c>
      <c r="O494" s="94" t="str">
        <f>IFERROR(TBLData3[[#This Row],[Week 0 TL]]/TBLData3[[#This Row],[Week -1 TL]],"")</f>
        <v/>
      </c>
      <c r="P494" s="26">
        <f t="shared" si="31"/>
        <v>0</v>
      </c>
      <c r="Q494" s="27">
        <f t="shared" si="32"/>
        <v>0</v>
      </c>
      <c r="R494" s="99" t="str">
        <f>IFERROR(TBLData3[[#This Row],[7 Day EWMA]]/TBLData3[[#This Row],[28 Day EWMA]],"")</f>
        <v/>
      </c>
      <c r="S494" s="94">
        <f>AVERAGEIFS(TBLData3[Total Load],TBLData3[[Athlete ]],TBLData3[[#This Row],[Athlete ]],TBLData3[Date],"&lt;="&amp;TBLData3[[#This Row],[Date]],TBLData3[Date],"&gt;"&amp;TBLData3[[#This Row],[Date]]-7)</f>
        <v>0</v>
      </c>
      <c r="T494" s="94">
        <f t="array" ref="T494">IFERROR(_xlfn.STDEV.S(IF(TBLData3[[Athlete ]]=TBLData3[[#This Row],[Athlete ]],IF(TBLData3[Date]&lt;=TBLData3[[#This Row],[Date]],IF(TBLData3[Date]&gt;TBLData3[[#This Row],[Date]]-7,TBLData3[Total Load])))),"")</f>
        <v>0</v>
      </c>
      <c r="U494" s="95" t="str">
        <f>IFERROR(TBLData3[[#This Row],[7 Day avg Load]]/TBLData3[[#This Row],[7 Day SD]],"")</f>
        <v/>
      </c>
      <c r="V494" s="95" t="str">
        <f>IFERROR(TBLData3[[#This Row],[7 Day Rolling Average]]*TBLData3[[#This Row],[Monotony]],"")</f>
        <v/>
      </c>
    </row>
    <row r="495" spans="1:22" x14ac:dyDescent="0.25">
      <c r="A495" s="58" t="str">
        <f t="shared" si="29"/>
        <v>Week 4</v>
      </c>
      <c r="B495" s="63">
        <v>43032</v>
      </c>
      <c r="C495" s="63" t="str">
        <f t="shared" si="30"/>
        <v>Tue</v>
      </c>
      <c r="D495" s="77" t="s">
        <v>196</v>
      </c>
      <c r="E495" s="61">
        <f>tblTL[[#This Row],[Total]]</f>
        <v>1040</v>
      </c>
      <c r="F495" s="71">
        <f>AVERAGEIFS(TBLData3[Total Load],TBLData3[[Athlete ]],TBLData3[[#This Row],[Athlete ]],TBLData3[Date],"&lt;="&amp;TBLData3[[#This Row],[Date]],TBLData3[Date],"&gt;"&amp;TBLData3[[#This Row],[Date]]-7)</f>
        <v>148.57142857142858</v>
      </c>
      <c r="G495" s="72">
        <f>AVERAGEIFS(TBLData3[Total Load],TBLData3[[Athlete ]],TBLData3[[#This Row],[Athlete ]],TBLData3[Date],"&lt;="&amp;TBLData3[[#This Row],[Date]],TBLData3[Date],"&gt;"&amp;TBLData3[[#This Row],[Date]]-28)</f>
        <v>180.86956521739131</v>
      </c>
      <c r="H495" s="32">
        <f>SUMIFS(TBLData3[Total Load],TBLData3[[Athlete ]],TBLData3[[#This Row],[Athlete ]],TBLData3[Date],"&lt;="&amp;TBLData3[[#This Row],[Date]],TBLData3[Date],"&gt;"&amp;TBLData3[[#This Row],[Date]]-7)</f>
        <v>1040</v>
      </c>
      <c r="I495" s="33">
        <f>IFERROR(SUMIFS(TBLData3[Total Load],TBLData3[[Athlete ]],TBLData3[[#This Row],[Athlete ]],TBLData3[Date],"&lt;="&amp;TBLData3[[#This Row],[Date]]-7,TBLData3[Date],"&gt;"&amp;TBLData3[[#This Row],[Date]]-14),"")</f>
        <v>1060</v>
      </c>
      <c r="J495" s="33">
        <f>IFERROR(SUMIFS(TBLData3[Total Load],TBLData3[[Athlete ]],TBLData3[[#This Row],[Athlete ]],TBLData3[Date],"&lt;="&amp;TBLData3[[#This Row],[Date]]-14,TBLData3[Date],"&gt;"&amp;TBLData3[[#This Row],[Date]]-21),"")</f>
        <v>1540</v>
      </c>
      <c r="K495" s="33">
        <f>IFERROR(SUMIFS(TBLData3[Total Load],TBLData3[[Athlete ]],TBLData3[[#This Row],[Athlete ]],TBLData3[Date],"&lt;="&amp;TBLData3[[#This Row],[Date]]-21,TBLData3[Date],"&gt;"&amp;TBLData3[[#This Row],[Date]]-28),"")</f>
        <v>520</v>
      </c>
      <c r="L495" s="33">
        <f>IFERROR(SUMIFS(TBLData3[Total Load],TBLData3[[Athlete ]],TBLData3[[#This Row],[Athlete ]],TBLData3[Date],"&lt;="&amp;TBLData3[[#This Row],[Date]]-28,TBLData3[Date],"&gt;"&amp;TBLData3[[#This Row],[Date]]-35),"")</f>
        <v>0</v>
      </c>
      <c r="M495" s="33">
        <f>IFERROR(AVERAGE(TBLData3[[#This Row],[Week -1 TL]:[Week -4 TL]]),"")</f>
        <v>780</v>
      </c>
      <c r="N495" s="98">
        <f>IFERROR(TBLData3[[#This Row],[7 Day Rolling Average]]/TBLData3[[#This Row],[28 Day Rolling Average]],"")</f>
        <v>0.82142857142857151</v>
      </c>
      <c r="O495" s="94">
        <f>IFERROR(TBLData3[[#This Row],[Week 0 TL]]/TBLData3[[#This Row],[Week -1 TL]],"")</f>
        <v>0.98113207547169812</v>
      </c>
      <c r="P495" s="26">
        <f t="shared" si="31"/>
        <v>271.96207509714213</v>
      </c>
      <c r="Q495" s="27">
        <f t="shared" si="32"/>
        <v>141.71125485189179</v>
      </c>
      <c r="R495" s="99">
        <f>IFERROR(TBLData3[[#This Row],[7 Day EWMA]]/TBLData3[[#This Row],[28 Day EWMA]],"")</f>
        <v>1.9191282681208404</v>
      </c>
      <c r="S495" s="94">
        <f>AVERAGEIFS(TBLData3[Total Load],TBLData3[[Athlete ]],TBLData3[[#This Row],[Athlete ]],TBLData3[Date],"&lt;="&amp;TBLData3[[#This Row],[Date]],TBLData3[Date],"&gt;"&amp;TBLData3[[#This Row],[Date]]-7)</f>
        <v>148.57142857142858</v>
      </c>
      <c r="T495" s="94">
        <f t="array" ref="T495">IFERROR(_xlfn.STDEV.S(IF(TBLData3[[Athlete ]]=TBLData3[[#This Row],[Athlete ]],IF(TBLData3[Date]&lt;=TBLData3[[#This Row],[Date]],IF(TBLData3[Date]&gt;TBLData3[[#This Row],[Date]]-7,TBLData3[Total Load])))),"")</f>
        <v>393.08305192959631</v>
      </c>
      <c r="U495" s="95">
        <f>IFERROR(TBLData3[[#This Row],[7 Day avg Load]]/TBLData3[[#This Row],[7 Day SD]],"")</f>
        <v>0.37796447300922725</v>
      </c>
      <c r="V495" s="95">
        <f>IFERROR(TBLData3[[#This Row],[7 Day Rolling Average]]*TBLData3[[#This Row],[Monotony]],"")</f>
        <v>56.154721704228052</v>
      </c>
    </row>
    <row r="496" spans="1:22" x14ac:dyDescent="0.25">
      <c r="A496" s="58" t="str">
        <f t="shared" si="29"/>
        <v>Week 4</v>
      </c>
      <c r="B496" s="63">
        <v>43032</v>
      </c>
      <c r="C496" s="63" t="str">
        <f t="shared" si="30"/>
        <v>Tue</v>
      </c>
      <c r="D496" s="75" t="s">
        <v>197</v>
      </c>
      <c r="E496" s="61">
        <f>tblTL[[#This Row],[Total]]</f>
        <v>0</v>
      </c>
      <c r="F496" s="71">
        <f>AVERAGEIFS(TBLData3[Total Load],TBLData3[[Athlete ]],TBLData3[[#This Row],[Athlete ]],TBLData3[Date],"&lt;="&amp;TBLData3[[#This Row],[Date]],TBLData3[Date],"&gt;"&amp;TBLData3[[#This Row],[Date]]-7)</f>
        <v>175.71428571428572</v>
      </c>
      <c r="G496" s="72">
        <f>AVERAGEIFS(TBLData3[Total Load],TBLData3[[Athlete ]],TBLData3[[#This Row],[Athlete ]],TBLData3[Date],"&lt;="&amp;TBLData3[[#This Row],[Date]],TBLData3[Date],"&gt;"&amp;TBLData3[[#This Row],[Date]]-28)</f>
        <v>224.34782608695653</v>
      </c>
      <c r="H496" s="32">
        <f>SUMIFS(TBLData3[Total Load],TBLData3[[Athlete ]],TBLData3[[#This Row],[Athlete ]],TBLData3[Date],"&lt;="&amp;TBLData3[[#This Row],[Date]],TBLData3[Date],"&gt;"&amp;TBLData3[[#This Row],[Date]]-7)</f>
        <v>1230</v>
      </c>
      <c r="I496" s="33">
        <f>IFERROR(SUMIFS(TBLData3[Total Load],TBLData3[[Athlete ]],TBLData3[[#This Row],[Athlete ]],TBLData3[Date],"&lt;="&amp;TBLData3[[#This Row],[Date]]-7,TBLData3[Date],"&gt;"&amp;TBLData3[[#This Row],[Date]]-14),"")</f>
        <v>1715</v>
      </c>
      <c r="J496" s="33">
        <f>IFERROR(SUMIFS(TBLData3[Total Load],TBLData3[[Athlete ]],TBLData3[[#This Row],[Athlete ]],TBLData3[Date],"&lt;="&amp;TBLData3[[#This Row],[Date]]-14,TBLData3[Date],"&gt;"&amp;TBLData3[[#This Row],[Date]]-21),"")</f>
        <v>1760</v>
      </c>
      <c r="K496" s="33">
        <f>IFERROR(SUMIFS(TBLData3[Total Load],TBLData3[[Athlete ]],TBLData3[[#This Row],[Athlete ]],TBLData3[Date],"&lt;="&amp;TBLData3[[#This Row],[Date]]-21,TBLData3[Date],"&gt;"&amp;TBLData3[[#This Row],[Date]]-28),"")</f>
        <v>455</v>
      </c>
      <c r="L496" s="33">
        <f>IFERROR(SUMIFS(TBLData3[Total Load],TBLData3[[Athlete ]],TBLData3[[#This Row],[Athlete ]],TBLData3[Date],"&lt;="&amp;TBLData3[[#This Row],[Date]]-28,TBLData3[Date],"&gt;"&amp;TBLData3[[#This Row],[Date]]-35),"")</f>
        <v>0</v>
      </c>
      <c r="M496" s="33">
        <f>IFERROR(AVERAGE(TBLData3[[#This Row],[Week -1 TL]:[Week -4 TL]]),"")</f>
        <v>982.5</v>
      </c>
      <c r="N496" s="98">
        <f>IFERROR(TBLData3[[#This Row],[7 Day Rolling Average]]/TBLData3[[#This Row],[28 Day Rolling Average]],"")</f>
        <v>0.78322259136212624</v>
      </c>
      <c r="O496" s="94">
        <f>IFERROR(TBLData3[[#This Row],[Week 0 TL]]/TBLData3[[#This Row],[Week -1 TL]],"")</f>
        <v>0.71720116618075802</v>
      </c>
      <c r="P496" s="26">
        <f t="shared" si="31"/>
        <v>77.77965956401232</v>
      </c>
      <c r="Q496" s="27">
        <f t="shared" si="32"/>
        <v>149.16755666935683</v>
      </c>
      <c r="R496" s="99">
        <f>IFERROR(TBLData3[[#This Row],[7 Day EWMA]]/TBLData3[[#This Row],[28 Day EWMA]],"")</f>
        <v>0.52142477426521006</v>
      </c>
      <c r="S496" s="94">
        <f>AVERAGEIFS(TBLData3[Total Load],TBLData3[[Athlete ]],TBLData3[[#This Row],[Athlete ]],TBLData3[Date],"&lt;="&amp;TBLData3[[#This Row],[Date]],TBLData3[Date],"&gt;"&amp;TBLData3[[#This Row],[Date]]-7)</f>
        <v>175.71428571428572</v>
      </c>
      <c r="T496" s="94">
        <f t="array" ref="T496">IFERROR(_xlfn.STDEV.S(IF(TBLData3[[Athlete ]]=TBLData3[[#This Row],[Athlete ]],IF(TBLData3[Date]&lt;=TBLData3[[#This Row],[Date]],IF(TBLData3[Date]&gt;TBLData3[[#This Row],[Date]]-7,TBLData3[Total Load])))),"")</f>
        <v>320.51298168494117</v>
      </c>
      <c r="U496" s="95">
        <f>IFERROR(TBLData3[[#This Row],[7 Day avg Load]]/TBLData3[[#This Row],[7 Day SD]],"")</f>
        <v>0.54822829574812637</v>
      </c>
      <c r="V496" s="95">
        <f>IFERROR(TBLData3[[#This Row],[7 Day Rolling Average]]*TBLData3[[#This Row],[Monotony]],"")</f>
        <v>96.331543395742216</v>
      </c>
    </row>
    <row r="497" spans="1:22" x14ac:dyDescent="0.25">
      <c r="A497" s="58" t="str">
        <f t="shared" si="29"/>
        <v>Week 4</v>
      </c>
      <c r="B497" s="63">
        <v>43032</v>
      </c>
      <c r="C497" s="63" t="str">
        <f t="shared" si="30"/>
        <v>Tue</v>
      </c>
      <c r="D497" s="75" t="s">
        <v>198</v>
      </c>
      <c r="E497" s="61">
        <f>tblTL[[#This Row],[Total]]</f>
        <v>0</v>
      </c>
      <c r="F497" s="71">
        <f>AVERAGEIFS(TBLData3[Total Load],TBLData3[[Athlete ]],TBLData3[[#This Row],[Athlete ]],TBLData3[Date],"&lt;="&amp;TBLData3[[#This Row],[Date]],TBLData3[Date],"&gt;"&amp;TBLData3[[#This Row],[Date]]-7)</f>
        <v>141.42857142857142</v>
      </c>
      <c r="G497" s="72">
        <f>AVERAGEIFS(TBLData3[Total Load],TBLData3[[Athlete ]],TBLData3[[#This Row],[Athlete ]],TBLData3[Date],"&lt;="&amp;TBLData3[[#This Row],[Date]],TBLData3[Date],"&gt;"&amp;TBLData3[[#This Row],[Date]]-28)</f>
        <v>120</v>
      </c>
      <c r="H497" s="32">
        <f>SUMIFS(TBLData3[Total Load],TBLData3[[Athlete ]],TBLData3[[#This Row],[Athlete ]],TBLData3[Date],"&lt;="&amp;TBLData3[[#This Row],[Date]],TBLData3[Date],"&gt;"&amp;TBLData3[[#This Row],[Date]]-7)</f>
        <v>990</v>
      </c>
      <c r="I497" s="33">
        <f>IFERROR(SUMIFS(TBLData3[Total Load],TBLData3[[Athlete ]],TBLData3[[#This Row],[Athlete ]],TBLData3[Date],"&lt;="&amp;TBLData3[[#This Row],[Date]]-7,TBLData3[Date],"&gt;"&amp;TBLData3[[#This Row],[Date]]-14),"")</f>
        <v>600</v>
      </c>
      <c r="J497" s="33">
        <f>IFERROR(SUMIFS(TBLData3[Total Load],TBLData3[[Athlete ]],TBLData3[[#This Row],[Athlete ]],TBLData3[Date],"&lt;="&amp;TBLData3[[#This Row],[Date]]-14,TBLData3[Date],"&gt;"&amp;TBLData3[[#This Row],[Date]]-21),"")</f>
        <v>780</v>
      </c>
      <c r="K497" s="33">
        <f>IFERROR(SUMIFS(TBLData3[Total Load],TBLData3[[Athlete ]],TBLData3[[#This Row],[Athlete ]],TBLData3[Date],"&lt;="&amp;TBLData3[[#This Row],[Date]]-21,TBLData3[Date],"&gt;"&amp;TBLData3[[#This Row],[Date]]-28),"")</f>
        <v>390</v>
      </c>
      <c r="L497" s="33">
        <f>IFERROR(SUMIFS(TBLData3[Total Load],TBLData3[[Athlete ]],TBLData3[[#This Row],[Athlete ]],TBLData3[Date],"&lt;="&amp;TBLData3[[#This Row],[Date]]-28,TBLData3[Date],"&gt;"&amp;TBLData3[[#This Row],[Date]]-35),"")</f>
        <v>0</v>
      </c>
      <c r="M497" s="33">
        <f>IFERROR(AVERAGE(TBLData3[[#This Row],[Week -1 TL]:[Week -4 TL]]),"")</f>
        <v>442.5</v>
      </c>
      <c r="N497" s="98">
        <f>IFERROR(TBLData3[[#This Row],[7 Day Rolling Average]]/TBLData3[[#This Row],[28 Day Rolling Average]],"")</f>
        <v>1.1785714285714284</v>
      </c>
      <c r="O497" s="94">
        <f>IFERROR(TBLData3[[#This Row],[Week 0 TL]]/TBLData3[[#This Row],[Week -1 TL]],"")</f>
        <v>1.65</v>
      </c>
      <c r="P497" s="26">
        <f t="shared" si="31"/>
        <v>55.232107554350591</v>
      </c>
      <c r="Q497" s="27">
        <f t="shared" si="32"/>
        <v>84.589080767500178</v>
      </c>
      <c r="R497" s="99">
        <f>IFERROR(TBLData3[[#This Row],[7 Day EWMA]]/TBLData3[[#This Row],[28 Day EWMA]],"")</f>
        <v>0.65294606648061859</v>
      </c>
      <c r="S497" s="94">
        <f>AVERAGEIFS(TBLData3[Total Load],TBLData3[[Athlete ]],TBLData3[[#This Row],[Athlete ]],TBLData3[Date],"&lt;="&amp;TBLData3[[#This Row],[Date]],TBLData3[Date],"&gt;"&amp;TBLData3[[#This Row],[Date]]-7)</f>
        <v>141.42857142857142</v>
      </c>
      <c r="T497" s="94">
        <f t="array" ref="T497">IFERROR(_xlfn.STDEV.S(IF(TBLData3[[Athlete ]]=TBLData3[[#This Row],[Athlete ]],IF(TBLData3[Date]&lt;=TBLData3[[#This Row],[Date]],IF(TBLData3[Date]&gt;TBLData3[[#This Row],[Date]]-7,TBLData3[Total Load])))),"")</f>
        <v>253.79969604845022</v>
      </c>
      <c r="U497" s="95">
        <f>IFERROR(TBLData3[[#This Row],[7 Day avg Load]]/TBLData3[[#This Row],[7 Day SD]],"")</f>
        <v>0.55724484162334376</v>
      </c>
      <c r="V497" s="95">
        <f>IFERROR(TBLData3[[#This Row],[7 Day Rolling Average]]*TBLData3[[#This Row],[Monotony]],"")</f>
        <v>78.810341886730043</v>
      </c>
    </row>
    <row r="498" spans="1:22" x14ac:dyDescent="0.25">
      <c r="A498" s="58" t="str">
        <f t="shared" si="29"/>
        <v>Week 4</v>
      </c>
      <c r="B498" s="63">
        <v>43032</v>
      </c>
      <c r="C498" s="63" t="str">
        <f t="shared" si="30"/>
        <v>Tue</v>
      </c>
      <c r="D498" s="75" t="s">
        <v>199</v>
      </c>
      <c r="E498" s="61">
        <f>tblTL[[#This Row],[Total]]</f>
        <v>420</v>
      </c>
      <c r="F498" s="71">
        <f>AVERAGEIFS(TBLData3[Total Load],TBLData3[[Athlete ]],TBLData3[[#This Row],[Athlete ]],TBLData3[Date],"&lt;="&amp;TBLData3[[#This Row],[Date]],TBLData3[Date],"&gt;"&amp;TBLData3[[#This Row],[Date]]-7)</f>
        <v>227.14285714285714</v>
      </c>
      <c r="G498" s="72">
        <f>AVERAGEIFS(TBLData3[Total Load],TBLData3[[Athlete ]],TBLData3[[#This Row],[Athlete ]],TBLData3[Date],"&lt;="&amp;TBLData3[[#This Row],[Date]],TBLData3[Date],"&gt;"&amp;TBLData3[[#This Row],[Date]]-28)</f>
        <v>180.86956521739131</v>
      </c>
      <c r="H498" s="32">
        <f>SUMIFS(TBLData3[Total Load],TBLData3[[Athlete ]],TBLData3[[#This Row],[Athlete ]],TBLData3[Date],"&lt;="&amp;TBLData3[[#This Row],[Date]],TBLData3[Date],"&gt;"&amp;TBLData3[[#This Row],[Date]]-7)</f>
        <v>1590</v>
      </c>
      <c r="I498" s="33">
        <f>IFERROR(SUMIFS(TBLData3[Total Load],TBLData3[[Athlete ]],TBLData3[[#This Row],[Athlete ]],TBLData3[Date],"&lt;="&amp;TBLData3[[#This Row],[Date]]-7,TBLData3[Date],"&gt;"&amp;TBLData3[[#This Row],[Date]]-14),"")</f>
        <v>1275</v>
      </c>
      <c r="J498" s="33">
        <f>IFERROR(SUMIFS(TBLData3[Total Load],TBLData3[[Athlete ]],TBLData3[[#This Row],[Athlete ]],TBLData3[Date],"&lt;="&amp;TBLData3[[#This Row],[Date]]-14,TBLData3[Date],"&gt;"&amp;TBLData3[[#This Row],[Date]]-21),"")</f>
        <v>840</v>
      </c>
      <c r="K498" s="33">
        <f>IFERROR(SUMIFS(TBLData3[Total Load],TBLData3[[Athlete ]],TBLData3[[#This Row],[Athlete ]],TBLData3[Date],"&lt;="&amp;TBLData3[[#This Row],[Date]]-21,TBLData3[Date],"&gt;"&amp;TBLData3[[#This Row],[Date]]-28),"")</f>
        <v>455</v>
      </c>
      <c r="L498" s="33">
        <f>IFERROR(SUMIFS(TBLData3[Total Load],TBLData3[[Athlete ]],TBLData3[[#This Row],[Athlete ]],TBLData3[Date],"&lt;="&amp;TBLData3[[#This Row],[Date]]-28,TBLData3[Date],"&gt;"&amp;TBLData3[[#This Row],[Date]]-35),"")</f>
        <v>0</v>
      </c>
      <c r="M498" s="33">
        <f>IFERROR(AVERAGE(TBLData3[[#This Row],[Week -1 TL]:[Week -4 TL]]),"")</f>
        <v>642.5</v>
      </c>
      <c r="N498" s="98">
        <f>IFERROR(TBLData3[[#This Row],[7 Day Rolling Average]]/TBLData3[[#This Row],[28 Day Rolling Average]],"")</f>
        <v>1.255837912087912</v>
      </c>
      <c r="O498" s="94">
        <f>IFERROR(TBLData3[[#This Row],[Week 0 TL]]/TBLData3[[#This Row],[Week -1 TL]],"")</f>
        <v>1.2470588235294118</v>
      </c>
      <c r="P498" s="26">
        <f t="shared" si="31"/>
        <v>178.99419815087668</v>
      </c>
      <c r="Q498" s="27">
        <f t="shared" si="32"/>
        <v>150.28327636259471</v>
      </c>
      <c r="R498" s="99">
        <f>IFERROR(TBLData3[[#This Row],[7 Day EWMA]]/TBLData3[[#This Row],[28 Day EWMA]],"")</f>
        <v>1.1910453543680399</v>
      </c>
      <c r="S498" s="94">
        <f>AVERAGEIFS(TBLData3[Total Load],TBLData3[[Athlete ]],TBLData3[[#This Row],[Athlete ]],TBLData3[Date],"&lt;="&amp;TBLData3[[#This Row],[Date]],TBLData3[Date],"&gt;"&amp;TBLData3[[#This Row],[Date]]-7)</f>
        <v>227.14285714285714</v>
      </c>
      <c r="T498" s="94">
        <f t="array" ref="T498">IFERROR(_xlfn.STDEV.S(IF(TBLData3[[Athlete ]]=TBLData3[[#This Row],[Athlete ]],IF(TBLData3[Date]&lt;=TBLData3[[#This Row],[Date]],IF(TBLData3[Date]&gt;TBLData3[[#This Row],[Date]]-7,TBLData3[Total Load])))),"")</f>
        <v>444.24896494774509</v>
      </c>
      <c r="U498" s="95">
        <f>IFERROR(TBLData3[[#This Row],[7 Day avg Load]]/TBLData3[[#This Row],[7 Day SD]],"")</f>
        <v>0.51129631144908771</v>
      </c>
      <c r="V498" s="95">
        <f>IFERROR(TBLData3[[#This Row],[7 Day Rolling Average]]*TBLData3[[#This Row],[Monotony]],"")</f>
        <v>116.13730502914993</v>
      </c>
    </row>
    <row r="499" spans="1:22" x14ac:dyDescent="0.25">
      <c r="A499" s="58" t="str">
        <f t="shared" si="29"/>
        <v>Week 4</v>
      </c>
      <c r="B499" s="63">
        <v>43032</v>
      </c>
      <c r="C499" s="63" t="str">
        <f t="shared" si="30"/>
        <v>Tue</v>
      </c>
      <c r="D499" s="77" t="s">
        <v>200</v>
      </c>
      <c r="E499" s="61">
        <f>tblTL[[#This Row],[Total]]</f>
        <v>420</v>
      </c>
      <c r="F499" s="71">
        <f>AVERAGEIFS(TBLData3[Total Load],TBLData3[[Athlete ]],TBLData3[[#This Row],[Athlete ]],TBLData3[Date],"&lt;="&amp;TBLData3[[#This Row],[Date]],TBLData3[Date],"&gt;"&amp;TBLData3[[#This Row],[Date]]-7)</f>
        <v>192.85714285714286</v>
      </c>
      <c r="G499" s="72">
        <f>AVERAGEIFS(TBLData3[Total Load],TBLData3[[Athlete ]],TBLData3[[#This Row],[Athlete ]],TBLData3[Date],"&lt;="&amp;TBLData3[[#This Row],[Date]],TBLData3[Date],"&gt;"&amp;TBLData3[[#This Row],[Date]]-28)</f>
        <v>101.08695652173913</v>
      </c>
      <c r="H499" s="32">
        <f>SUMIFS(TBLData3[Total Load],TBLData3[[Athlete ]],TBLData3[[#This Row],[Athlete ]],TBLData3[Date],"&lt;="&amp;TBLData3[[#This Row],[Date]],TBLData3[Date],"&gt;"&amp;TBLData3[[#This Row],[Date]]-7)</f>
        <v>1350</v>
      </c>
      <c r="I499" s="33">
        <f>IFERROR(SUMIFS(TBLData3[Total Load],TBLData3[[Athlete ]],TBLData3[[#This Row],[Athlete ]],TBLData3[Date],"&lt;="&amp;TBLData3[[#This Row],[Date]]-7,TBLData3[Date],"&gt;"&amp;TBLData3[[#This Row],[Date]]-14),"")</f>
        <v>975</v>
      </c>
      <c r="J499" s="33">
        <f>IFERROR(SUMIFS(TBLData3[Total Load],TBLData3[[Athlete ]],TBLData3[[#This Row],[Athlete ]],TBLData3[Date],"&lt;="&amp;TBLData3[[#This Row],[Date]]-14,TBLData3[Date],"&gt;"&amp;TBLData3[[#This Row],[Date]]-21),"")</f>
        <v>0</v>
      </c>
      <c r="K499" s="33">
        <f>IFERROR(SUMIFS(TBLData3[Total Load],TBLData3[[Athlete ]],TBLData3[[#This Row],[Athlete ]],TBLData3[Date],"&lt;="&amp;TBLData3[[#This Row],[Date]]-21,TBLData3[Date],"&gt;"&amp;TBLData3[[#This Row],[Date]]-28),"")</f>
        <v>0</v>
      </c>
      <c r="L499" s="33">
        <f>IFERROR(SUMIFS(TBLData3[Total Load],TBLData3[[Athlete ]],TBLData3[[#This Row],[Athlete ]],TBLData3[Date],"&lt;="&amp;TBLData3[[#This Row],[Date]]-28,TBLData3[Date],"&gt;"&amp;TBLData3[[#This Row],[Date]]-35),"")</f>
        <v>0</v>
      </c>
      <c r="M499" s="33">
        <f>IFERROR(AVERAGE(TBLData3[[#This Row],[Week -1 TL]:[Week -4 TL]]),"")</f>
        <v>243.75</v>
      </c>
      <c r="N499" s="98">
        <f>IFERROR(TBLData3[[#This Row],[7 Day Rolling Average]]/TBLData3[[#This Row],[28 Day Rolling Average]],"")</f>
        <v>1.9078341013824887</v>
      </c>
      <c r="O499" s="94">
        <f>IFERROR(TBLData3[[#This Row],[Week 0 TL]]/TBLData3[[#This Row],[Week -1 TL]],"")</f>
        <v>1.3846153846153846</v>
      </c>
      <c r="P499" s="26">
        <f t="shared" si="31"/>
        <v>157.06574957817793</v>
      </c>
      <c r="Q499" s="27">
        <f t="shared" si="32"/>
        <v>98.749791183653599</v>
      </c>
      <c r="R499" s="99">
        <f>IFERROR(TBLData3[[#This Row],[7 Day EWMA]]/TBLData3[[#This Row],[28 Day EWMA]],"")</f>
        <v>1.5905425995895937</v>
      </c>
      <c r="S499" s="94">
        <f>AVERAGEIFS(TBLData3[Total Load],TBLData3[[Athlete ]],TBLData3[[#This Row],[Athlete ]],TBLData3[Date],"&lt;="&amp;TBLData3[[#This Row],[Date]],TBLData3[Date],"&gt;"&amp;TBLData3[[#This Row],[Date]]-7)</f>
        <v>192.85714285714286</v>
      </c>
      <c r="T499" s="94">
        <f t="array" ref="T499">IFERROR(_xlfn.STDEV.S(IF(TBLData3[[Athlete ]]=TBLData3[[#This Row],[Athlete ]],IF(TBLData3[Date]&lt;=TBLData3[[#This Row],[Date]],IF(TBLData3[Date]&gt;TBLData3[[#This Row],[Date]]-7,TBLData3[Total Load])))),"")</f>
        <v>259.14695224359258</v>
      </c>
      <c r="U499" s="95">
        <f>IFERROR(TBLData3[[#This Row],[7 Day avg Load]]/TBLData3[[#This Row],[7 Day SD]],"")</f>
        <v>0.74419992667272927</v>
      </c>
      <c r="V499" s="95">
        <f>IFERROR(TBLData3[[#This Row],[7 Day Rolling Average]]*TBLData3[[#This Row],[Monotony]],"")</f>
        <v>143.5242715725978</v>
      </c>
    </row>
    <row r="500" spans="1:22" x14ac:dyDescent="0.25">
      <c r="A500" s="58" t="str">
        <f t="shared" si="29"/>
        <v>Week 4</v>
      </c>
      <c r="B500" s="63">
        <v>43032</v>
      </c>
      <c r="C500" s="63" t="str">
        <f t="shared" si="30"/>
        <v>Tue</v>
      </c>
      <c r="D500" s="75" t="s">
        <v>201</v>
      </c>
      <c r="E500" s="61">
        <f>tblTL[[#This Row],[Total]]</f>
        <v>0</v>
      </c>
      <c r="F500" s="71">
        <f>AVERAGEIFS(TBLData3[Total Load],TBLData3[[Athlete ]],TBLData3[[#This Row],[Athlete ]],TBLData3[Date],"&lt;="&amp;TBLData3[[#This Row],[Date]],TBLData3[Date],"&gt;"&amp;TBLData3[[#This Row],[Date]]-7)</f>
        <v>102.85714285714286</v>
      </c>
      <c r="G500" s="72">
        <f>AVERAGEIFS(TBLData3[Total Load],TBLData3[[Athlete ]],TBLData3[[#This Row],[Athlete ]],TBLData3[Date],"&lt;="&amp;TBLData3[[#This Row],[Date]],TBLData3[Date],"&gt;"&amp;TBLData3[[#This Row],[Date]]-28)</f>
        <v>200.65217391304347</v>
      </c>
      <c r="H500" s="32">
        <f>SUMIFS(TBLData3[Total Load],TBLData3[[Athlete ]],TBLData3[[#This Row],[Athlete ]],TBLData3[Date],"&lt;="&amp;TBLData3[[#This Row],[Date]],TBLData3[Date],"&gt;"&amp;TBLData3[[#This Row],[Date]]-7)</f>
        <v>720</v>
      </c>
      <c r="I500" s="33">
        <f>IFERROR(SUMIFS(TBLData3[Total Load],TBLData3[[Athlete ]],TBLData3[[#This Row],[Athlete ]],TBLData3[Date],"&lt;="&amp;TBLData3[[#This Row],[Date]]-7,TBLData3[Date],"&gt;"&amp;TBLData3[[#This Row],[Date]]-14),"")</f>
        <v>1720</v>
      </c>
      <c r="J500" s="33">
        <f>IFERROR(SUMIFS(TBLData3[Total Load],TBLData3[[Athlete ]],TBLData3[[#This Row],[Athlete ]],TBLData3[Date],"&lt;="&amp;TBLData3[[#This Row],[Date]]-14,TBLData3[Date],"&gt;"&amp;TBLData3[[#This Row],[Date]]-21),"")</f>
        <v>1720</v>
      </c>
      <c r="K500" s="33">
        <f>IFERROR(SUMIFS(TBLData3[Total Load],TBLData3[[Athlete ]],TBLData3[[#This Row],[Athlete ]],TBLData3[Date],"&lt;="&amp;TBLData3[[#This Row],[Date]]-21,TBLData3[Date],"&gt;"&amp;TBLData3[[#This Row],[Date]]-28),"")</f>
        <v>455</v>
      </c>
      <c r="L500" s="33">
        <f>IFERROR(SUMIFS(TBLData3[Total Load],TBLData3[[Athlete ]],TBLData3[[#This Row],[Athlete ]],TBLData3[Date],"&lt;="&amp;TBLData3[[#This Row],[Date]]-28,TBLData3[Date],"&gt;"&amp;TBLData3[[#This Row],[Date]]-35),"")</f>
        <v>0</v>
      </c>
      <c r="M500" s="33">
        <f>IFERROR(AVERAGE(TBLData3[[#This Row],[Week -1 TL]:[Week -4 TL]]),"")</f>
        <v>973.75</v>
      </c>
      <c r="N500" s="98">
        <f>IFERROR(TBLData3[[#This Row],[7 Day Rolling Average]]/TBLData3[[#This Row],[28 Day Rolling Average]],"")</f>
        <v>0.51261414641696335</v>
      </c>
      <c r="O500" s="94">
        <f>IFERROR(TBLData3[[#This Row],[Week 0 TL]]/TBLData3[[#This Row],[Week -1 TL]],"")</f>
        <v>0.41860465116279072</v>
      </c>
      <c r="P500" s="26">
        <f t="shared" si="31"/>
        <v>48.596256326391369</v>
      </c>
      <c r="Q500" s="27">
        <f t="shared" si="32"/>
        <v>123.53525702580312</v>
      </c>
      <c r="R500" s="99">
        <f>IFERROR(TBLData3[[#This Row],[7 Day EWMA]]/TBLData3[[#This Row],[28 Day EWMA]],"")</f>
        <v>0.39337965125406221</v>
      </c>
      <c r="S500" s="94">
        <f>AVERAGEIFS(TBLData3[Total Load],TBLData3[[Athlete ]],TBLData3[[#This Row],[Athlete ]],TBLData3[Date],"&lt;="&amp;TBLData3[[#This Row],[Date]],TBLData3[Date],"&gt;"&amp;TBLData3[[#This Row],[Date]]-7)</f>
        <v>102.85714285714286</v>
      </c>
      <c r="T500" s="94">
        <f t="array" ref="T500">IFERROR(_xlfn.STDEV.S(IF(TBLData3[[Athlete ]]=TBLData3[[#This Row],[Athlete ]],IF(TBLData3[Date]&lt;=TBLData3[[#This Row],[Date]],IF(TBLData3[Date]&gt;TBLData3[[#This Row],[Date]]-7,TBLData3[Total Load])))),"")</f>
        <v>272.1344205666436</v>
      </c>
      <c r="U500" s="95">
        <f>IFERROR(TBLData3[[#This Row],[7 Day avg Load]]/TBLData3[[#This Row],[7 Day SD]],"")</f>
        <v>0.37796447300922725</v>
      </c>
      <c r="V500" s="95">
        <f>IFERROR(TBLData3[[#This Row],[7 Day Rolling Average]]*TBLData3[[#This Row],[Monotony]],"")</f>
        <v>38.876345795234805</v>
      </c>
    </row>
    <row r="501" spans="1:22" x14ac:dyDescent="0.25">
      <c r="A501" s="58" t="str">
        <f t="shared" si="29"/>
        <v>Week 4</v>
      </c>
      <c r="B501" s="63">
        <v>43032</v>
      </c>
      <c r="C501" s="63" t="str">
        <f t="shared" si="30"/>
        <v>Tue</v>
      </c>
      <c r="D501" s="75" t="s">
        <v>202</v>
      </c>
      <c r="E501" s="61">
        <f>tblTL[[#This Row],[Total]]</f>
        <v>1040</v>
      </c>
      <c r="F501" s="71">
        <f>AVERAGEIFS(TBLData3[Total Load],TBLData3[[Athlete ]],TBLData3[[#This Row],[Athlete ]],TBLData3[Date],"&lt;="&amp;TBLData3[[#This Row],[Date]],TBLData3[Date],"&gt;"&amp;TBLData3[[#This Row],[Date]]-7)</f>
        <v>311.42857142857144</v>
      </c>
      <c r="G501" s="72">
        <f>AVERAGEIFS(TBLData3[Total Load],TBLData3[[Athlete ]],TBLData3[[#This Row],[Athlete ]],TBLData3[Date],"&lt;="&amp;TBLData3[[#This Row],[Date]],TBLData3[Date],"&gt;"&amp;TBLData3[[#This Row],[Date]]-28)</f>
        <v>126.08695652173913</v>
      </c>
      <c r="H501" s="32">
        <f>SUMIFS(TBLData3[Total Load],TBLData3[[Athlete ]],TBLData3[[#This Row],[Athlete ]],TBLData3[Date],"&lt;="&amp;TBLData3[[#This Row],[Date]],TBLData3[Date],"&gt;"&amp;TBLData3[[#This Row],[Date]]-7)</f>
        <v>2180</v>
      </c>
      <c r="I501" s="33">
        <f>IFERROR(SUMIFS(TBLData3[Total Load],TBLData3[[Athlete ]],TBLData3[[#This Row],[Athlete ]],TBLData3[Date],"&lt;="&amp;TBLData3[[#This Row],[Date]]-7,TBLData3[Date],"&gt;"&amp;TBLData3[[#This Row],[Date]]-14),"")</f>
        <v>720</v>
      </c>
      <c r="J501" s="33">
        <f>IFERROR(SUMIFS(TBLData3[Total Load],TBLData3[[Athlete ]],TBLData3[[#This Row],[Athlete ]],TBLData3[Date],"&lt;="&amp;TBLData3[[#This Row],[Date]]-14,TBLData3[Date],"&gt;"&amp;TBLData3[[#This Row],[Date]]-21),"")</f>
        <v>0</v>
      </c>
      <c r="K501" s="33">
        <f>IFERROR(SUMIFS(TBLData3[Total Load],TBLData3[[Athlete ]],TBLData3[[#This Row],[Athlete ]],TBLData3[Date],"&lt;="&amp;TBLData3[[#This Row],[Date]]-21,TBLData3[Date],"&gt;"&amp;TBLData3[[#This Row],[Date]]-28),"")</f>
        <v>0</v>
      </c>
      <c r="L501" s="33">
        <f>IFERROR(SUMIFS(TBLData3[Total Load],TBLData3[[Athlete ]],TBLData3[[#This Row],[Athlete ]],TBLData3[Date],"&lt;="&amp;TBLData3[[#This Row],[Date]]-28,TBLData3[Date],"&gt;"&amp;TBLData3[[#This Row],[Date]]-35),"")</f>
        <v>0</v>
      </c>
      <c r="M501" s="33">
        <f>IFERROR(AVERAGE(TBLData3[[#This Row],[Week -1 TL]:[Week -4 TL]]),"")</f>
        <v>180</v>
      </c>
      <c r="N501" s="98">
        <f>IFERROR(TBLData3[[#This Row],[7 Day Rolling Average]]/TBLData3[[#This Row],[28 Day Rolling Average]],"")</f>
        <v>2.4699507389162565</v>
      </c>
      <c r="O501" s="94">
        <f>IFERROR(TBLData3[[#This Row],[Week 0 TL]]/TBLData3[[#This Row],[Week -1 TL]],"")</f>
        <v>3.0277777777777777</v>
      </c>
      <c r="P501" s="26">
        <f t="shared" si="31"/>
        <v>334.8717725276947</v>
      </c>
      <c r="Q501" s="27">
        <f t="shared" si="32"/>
        <v>151.42438207085036</v>
      </c>
      <c r="R501" s="99">
        <f>IFERROR(TBLData3[[#This Row],[7 Day EWMA]]/TBLData3[[#This Row],[28 Day EWMA]],"")</f>
        <v>2.2114785475631704</v>
      </c>
      <c r="S501" s="94">
        <f>AVERAGEIFS(TBLData3[Total Load],TBLData3[[Athlete ]],TBLData3[[#This Row],[Athlete ]],TBLData3[Date],"&lt;="&amp;TBLData3[[#This Row],[Date]],TBLData3[Date],"&gt;"&amp;TBLData3[[#This Row],[Date]]-7)</f>
        <v>311.42857142857144</v>
      </c>
      <c r="T501" s="94">
        <f t="array" ref="T501">IFERROR(_xlfn.STDEV.S(IF(TBLData3[[Athlete ]]=TBLData3[[#This Row],[Athlete ]],IF(TBLData3[Date]&lt;=TBLData3[[#This Row],[Date]],IF(TBLData3[Date]&gt;TBLData3[[#This Row],[Date]]-7,TBLData3[Total Load])))),"")</f>
        <v>427.68479715122646</v>
      </c>
      <c r="U501" s="95">
        <f>IFERROR(TBLData3[[#This Row],[7 Day avg Load]]/TBLData3[[#This Row],[7 Day SD]],"")</f>
        <v>0.72817311604941715</v>
      </c>
      <c r="V501" s="95">
        <f>IFERROR(TBLData3[[#This Row],[7 Day Rolling Average]]*TBLData3[[#This Row],[Monotony]],"")</f>
        <v>226.77391328396135</v>
      </c>
    </row>
    <row r="502" spans="1:22" x14ac:dyDescent="0.25">
      <c r="A502" s="58" t="str">
        <f t="shared" si="29"/>
        <v>Week 4</v>
      </c>
      <c r="B502" s="63">
        <v>43032</v>
      </c>
      <c r="C502" s="63" t="str">
        <f t="shared" si="30"/>
        <v>Tue</v>
      </c>
      <c r="D502" s="77" t="s">
        <v>203</v>
      </c>
      <c r="E502" s="61">
        <f>tblTL[[#This Row],[Total]]</f>
        <v>0</v>
      </c>
      <c r="F502" s="71">
        <f>AVERAGEIFS(TBLData3[Total Load],TBLData3[[Athlete ]],TBLData3[[#This Row],[Athlete ]],TBLData3[Date],"&lt;="&amp;TBLData3[[#This Row],[Date]],TBLData3[Date],"&gt;"&amp;TBLData3[[#This Row],[Date]]-7)</f>
        <v>0</v>
      </c>
      <c r="G502" s="72">
        <f>AVERAGEIFS(TBLData3[Total Load],TBLData3[[Athlete ]],TBLData3[[#This Row],[Athlete ]],TBLData3[Date],"&lt;="&amp;TBLData3[[#This Row],[Date]],TBLData3[Date],"&gt;"&amp;TBLData3[[#This Row],[Date]]-28)</f>
        <v>128.47826086956522</v>
      </c>
      <c r="H502" s="32">
        <f>SUMIFS(TBLData3[Total Load],TBLData3[[Athlete ]],TBLData3[[#This Row],[Athlete ]],TBLData3[Date],"&lt;="&amp;TBLData3[[#This Row],[Date]],TBLData3[Date],"&gt;"&amp;TBLData3[[#This Row],[Date]]-7)</f>
        <v>0</v>
      </c>
      <c r="I502" s="33">
        <f>IFERROR(SUMIFS(TBLData3[Total Load],TBLData3[[Athlete ]],TBLData3[[#This Row],[Athlete ]],TBLData3[Date],"&lt;="&amp;TBLData3[[#This Row],[Date]]-7,TBLData3[Date],"&gt;"&amp;TBLData3[[#This Row],[Date]]-14),"")</f>
        <v>960</v>
      </c>
      <c r="J502" s="33">
        <f>IFERROR(SUMIFS(TBLData3[Total Load],TBLData3[[Athlete ]],TBLData3[[#This Row],[Athlete ]],TBLData3[Date],"&lt;="&amp;TBLData3[[#This Row],[Date]]-14,TBLData3[Date],"&gt;"&amp;TBLData3[[#This Row],[Date]]-21),"")</f>
        <v>1475</v>
      </c>
      <c r="K502" s="33">
        <f>IFERROR(SUMIFS(TBLData3[Total Load],TBLData3[[Athlete ]],TBLData3[[#This Row],[Athlete ]],TBLData3[Date],"&lt;="&amp;TBLData3[[#This Row],[Date]]-21,TBLData3[Date],"&gt;"&amp;TBLData3[[#This Row],[Date]]-28),"")</f>
        <v>520</v>
      </c>
      <c r="L502" s="33">
        <f>IFERROR(SUMIFS(TBLData3[Total Load],TBLData3[[Athlete ]],TBLData3[[#This Row],[Athlete ]],TBLData3[Date],"&lt;="&amp;TBLData3[[#This Row],[Date]]-28,TBLData3[Date],"&gt;"&amp;TBLData3[[#This Row],[Date]]-35),"")</f>
        <v>0</v>
      </c>
      <c r="M502" s="33">
        <f>IFERROR(AVERAGE(TBLData3[[#This Row],[Week -1 TL]:[Week -4 TL]]),"")</f>
        <v>738.75</v>
      </c>
      <c r="N502" s="98">
        <f>IFERROR(TBLData3[[#This Row],[7 Day Rolling Average]]/TBLData3[[#This Row],[28 Day Rolling Average]],"")</f>
        <v>0</v>
      </c>
      <c r="O502" s="94">
        <f>IFERROR(TBLData3[[#This Row],[Week 0 TL]]/TBLData3[[#This Row],[Week -1 TL]],"")</f>
        <v>0</v>
      </c>
      <c r="P502" s="26">
        <f t="shared" si="31"/>
        <v>11.220366277027551</v>
      </c>
      <c r="Q502" s="27">
        <f t="shared" si="32"/>
        <v>66.174967814782477</v>
      </c>
      <c r="R502" s="99">
        <f>IFERROR(TBLData3[[#This Row],[7 Day EWMA]]/TBLData3[[#This Row],[28 Day EWMA]],"")</f>
        <v>0.16955605189612338</v>
      </c>
      <c r="S502" s="94">
        <f>AVERAGEIFS(TBLData3[Total Load],TBLData3[[Athlete ]],TBLData3[[#This Row],[Athlete ]],TBLData3[Date],"&lt;="&amp;TBLData3[[#This Row],[Date]],TBLData3[Date],"&gt;"&amp;TBLData3[[#This Row],[Date]]-7)</f>
        <v>0</v>
      </c>
      <c r="T502" s="94">
        <f t="array" ref="T502">IFERROR(_xlfn.STDEV.S(IF(TBLData3[[Athlete ]]=TBLData3[[#This Row],[Athlete ]],IF(TBLData3[Date]&lt;=TBLData3[[#This Row],[Date]],IF(TBLData3[Date]&gt;TBLData3[[#This Row],[Date]]-7,TBLData3[Total Load])))),"")</f>
        <v>0</v>
      </c>
      <c r="U502" s="95" t="str">
        <f>IFERROR(TBLData3[[#This Row],[7 Day avg Load]]/TBLData3[[#This Row],[7 Day SD]],"")</f>
        <v/>
      </c>
      <c r="V502" s="95" t="str">
        <f>IFERROR(TBLData3[[#This Row],[7 Day Rolling Average]]*TBLData3[[#This Row],[Monotony]],"")</f>
        <v/>
      </c>
    </row>
    <row r="503" spans="1:22" x14ac:dyDescent="0.25">
      <c r="A503" s="58" t="str">
        <f t="shared" si="29"/>
        <v>Week 4</v>
      </c>
      <c r="B503" s="63">
        <v>43032</v>
      </c>
      <c r="C503" s="63" t="str">
        <f t="shared" si="30"/>
        <v>Tue</v>
      </c>
      <c r="D503" s="77" t="s">
        <v>204</v>
      </c>
      <c r="E503" s="61">
        <f>tblTL[[#This Row],[Total]]</f>
        <v>490</v>
      </c>
      <c r="F503" s="71">
        <f>AVERAGEIFS(TBLData3[Total Load],TBLData3[[Athlete ]],TBLData3[[#This Row],[Athlete ]],TBLData3[Date],"&lt;="&amp;TBLData3[[#This Row],[Date]],TBLData3[Date],"&gt;"&amp;TBLData3[[#This Row],[Date]]-7)</f>
        <v>172.85714285714286</v>
      </c>
      <c r="G503" s="72">
        <f>AVERAGEIFS(TBLData3[Total Load],TBLData3[[Athlete ]],TBLData3[[#This Row],[Athlete ]],TBLData3[Date],"&lt;="&amp;TBLData3[[#This Row],[Date]],TBLData3[Date],"&gt;"&amp;TBLData3[[#This Row],[Date]]-28)</f>
        <v>108.91304347826087</v>
      </c>
      <c r="H503" s="32">
        <f>SUMIFS(TBLData3[Total Load],TBLData3[[Athlete ]],TBLData3[[#This Row],[Athlete ]],TBLData3[Date],"&lt;="&amp;TBLData3[[#This Row],[Date]],TBLData3[Date],"&gt;"&amp;TBLData3[[#This Row],[Date]]-7)</f>
        <v>1210</v>
      </c>
      <c r="I503" s="33">
        <f>IFERROR(SUMIFS(TBLData3[Total Load],TBLData3[[Athlete ]],TBLData3[[#This Row],[Athlete ]],TBLData3[Date],"&lt;="&amp;TBLData3[[#This Row],[Date]]-7,TBLData3[Date],"&gt;"&amp;TBLData3[[#This Row],[Date]]-14),"")</f>
        <v>0</v>
      </c>
      <c r="J503" s="33">
        <f>IFERROR(SUMIFS(TBLData3[Total Load],TBLData3[[Athlete ]],TBLData3[[#This Row],[Athlete ]],TBLData3[Date],"&lt;="&amp;TBLData3[[#This Row],[Date]]-14,TBLData3[Date],"&gt;"&amp;TBLData3[[#This Row],[Date]]-21),"")</f>
        <v>840</v>
      </c>
      <c r="K503" s="33">
        <f>IFERROR(SUMIFS(TBLData3[Total Load],TBLData3[[Athlete ]],TBLData3[[#This Row],[Athlete ]],TBLData3[Date],"&lt;="&amp;TBLData3[[#This Row],[Date]]-21,TBLData3[Date],"&gt;"&amp;TBLData3[[#This Row],[Date]]-28),"")</f>
        <v>455</v>
      </c>
      <c r="L503" s="33">
        <f>IFERROR(SUMIFS(TBLData3[Total Load],TBLData3[[Athlete ]],TBLData3[[#This Row],[Athlete ]],TBLData3[Date],"&lt;="&amp;TBLData3[[#This Row],[Date]]-28,TBLData3[Date],"&gt;"&amp;TBLData3[[#This Row],[Date]]-35),"")</f>
        <v>0</v>
      </c>
      <c r="M503" s="33">
        <f>IFERROR(AVERAGE(TBLData3[[#This Row],[Week -1 TL]:[Week -4 TL]]),"")</f>
        <v>323.75</v>
      </c>
      <c r="N503" s="98">
        <f>IFERROR(TBLData3[[#This Row],[7 Day Rolling Average]]/TBLData3[[#This Row],[28 Day Rolling Average]],"")</f>
        <v>1.5871114913031081</v>
      </c>
      <c r="O503" s="94" t="str">
        <f>IFERROR(TBLData3[[#This Row],[Week 0 TL]]/TBLData3[[#This Row],[Week -1 TL]],"")</f>
        <v/>
      </c>
      <c r="P503" s="26">
        <f t="shared" si="31"/>
        <v>157.12153104391319</v>
      </c>
      <c r="Q503" s="27">
        <f t="shared" si="32"/>
        <v>91.234291828639272</v>
      </c>
      <c r="R503" s="99">
        <f>IFERROR(TBLData3[[#This Row],[7 Day EWMA]]/TBLData3[[#This Row],[28 Day EWMA]],"")</f>
        <v>1.7221762551632074</v>
      </c>
      <c r="S503" s="94">
        <f>AVERAGEIFS(TBLData3[Total Load],TBLData3[[Athlete ]],TBLData3[[#This Row],[Athlete ]],TBLData3[Date],"&lt;="&amp;TBLData3[[#This Row],[Date]],TBLData3[Date],"&gt;"&amp;TBLData3[[#This Row],[Date]]-7)</f>
        <v>172.85714285714286</v>
      </c>
      <c r="T503" s="94">
        <f t="array" ref="T503">IFERROR(_xlfn.STDEV.S(IF(TBLData3[[Athlete ]]=TBLData3[[#This Row],[Athlete ]],IF(TBLData3[Date]&lt;=TBLData3[[#This Row],[Date]],IF(TBLData3[Date]&gt;TBLData3[[#This Row],[Date]]-7,TBLData3[Total Load])))),"")</f>
        <v>302.58410873200671</v>
      </c>
      <c r="U503" s="95">
        <f>IFERROR(TBLData3[[#This Row],[7 Day avg Load]]/TBLData3[[#This Row],[7 Day SD]],"")</f>
        <v>0.57126973251010782</v>
      </c>
      <c r="V503" s="95">
        <f>IFERROR(TBLData3[[#This Row],[7 Day Rolling Average]]*TBLData3[[#This Row],[Monotony]],"")</f>
        <v>98.748053762461495</v>
      </c>
    </row>
    <row r="504" spans="1:22" x14ac:dyDescent="0.25">
      <c r="A504" s="58" t="str">
        <f t="shared" si="29"/>
        <v>Week 4</v>
      </c>
      <c r="B504" s="63">
        <v>43032</v>
      </c>
      <c r="C504" s="63" t="str">
        <f t="shared" si="30"/>
        <v>Tue</v>
      </c>
      <c r="D504" s="78" t="s">
        <v>205</v>
      </c>
      <c r="E504" s="61">
        <f>tblTL[[#This Row],[Total]]</f>
        <v>0</v>
      </c>
      <c r="F504" s="71">
        <f>AVERAGEIFS(TBLData3[Total Load],TBLData3[[Athlete ]],TBLData3[[#This Row],[Athlete ]],TBLData3[Date],"&lt;="&amp;TBLData3[[#This Row],[Date]],TBLData3[Date],"&gt;"&amp;TBLData3[[#This Row],[Date]]-7)</f>
        <v>102.85714285714286</v>
      </c>
      <c r="G504" s="72">
        <f>AVERAGEIFS(TBLData3[Total Load],TBLData3[[Athlete ]],TBLData3[[#This Row],[Athlete ]],TBLData3[Date],"&lt;="&amp;TBLData3[[#This Row],[Date]],TBLData3[Date],"&gt;"&amp;TBLData3[[#This Row],[Date]]-28)</f>
        <v>46.956521739130437</v>
      </c>
      <c r="H504" s="32">
        <f>SUMIFS(TBLData3[Total Load],TBLData3[[Athlete ]],TBLData3[[#This Row],[Athlete ]],TBLData3[Date],"&lt;="&amp;TBLData3[[#This Row],[Date]],TBLData3[Date],"&gt;"&amp;TBLData3[[#This Row],[Date]]-7)</f>
        <v>720</v>
      </c>
      <c r="I504" s="33">
        <f>IFERROR(SUMIFS(TBLData3[Total Load],TBLData3[[Athlete ]],TBLData3[[#This Row],[Athlete ]],TBLData3[Date],"&lt;="&amp;TBLData3[[#This Row],[Date]]-7,TBLData3[Date],"&gt;"&amp;TBLData3[[#This Row],[Date]]-14),"")</f>
        <v>0</v>
      </c>
      <c r="J504" s="33">
        <f>IFERROR(SUMIFS(TBLData3[Total Load],TBLData3[[Athlete ]],TBLData3[[#This Row],[Athlete ]],TBLData3[Date],"&lt;="&amp;TBLData3[[#This Row],[Date]]-14,TBLData3[Date],"&gt;"&amp;TBLData3[[#This Row],[Date]]-21),"")</f>
        <v>360</v>
      </c>
      <c r="K504" s="33">
        <f>IFERROR(SUMIFS(TBLData3[Total Load],TBLData3[[Athlete ]],TBLData3[[#This Row],[Athlete ]],TBLData3[Date],"&lt;="&amp;TBLData3[[#This Row],[Date]]-21,TBLData3[Date],"&gt;"&amp;TBLData3[[#This Row],[Date]]-28),"")</f>
        <v>0</v>
      </c>
      <c r="L504" s="33">
        <f>IFERROR(SUMIFS(TBLData3[Total Load],TBLData3[[Athlete ]],TBLData3[[#This Row],[Athlete ]],TBLData3[Date],"&lt;="&amp;TBLData3[[#This Row],[Date]]-28,TBLData3[Date],"&gt;"&amp;TBLData3[[#This Row],[Date]]-35),"")</f>
        <v>0</v>
      </c>
      <c r="M504" s="33">
        <f>IFERROR(AVERAGE(TBLData3[[#This Row],[Week -1 TL]:[Week -4 TL]]),"")</f>
        <v>90</v>
      </c>
      <c r="N504" s="98">
        <f>IFERROR(TBLData3[[#This Row],[7 Day Rolling Average]]/TBLData3[[#This Row],[28 Day Rolling Average]],"")</f>
        <v>2.1904761904761902</v>
      </c>
      <c r="O504" s="94" t="str">
        <f>IFERROR(TBLData3[[#This Row],[Week 0 TL]]/TBLData3[[#This Row],[Week -1 TL]],"")</f>
        <v/>
      </c>
      <c r="P504" s="26">
        <f t="shared" si="31"/>
        <v>33.639748133718967</v>
      </c>
      <c r="Q504" s="27">
        <f t="shared" si="32"/>
        <v>41.47109362664871</v>
      </c>
      <c r="R504" s="99">
        <f>IFERROR(TBLData3[[#This Row],[7 Day EWMA]]/TBLData3[[#This Row],[28 Day EWMA]],"")</f>
        <v>0.81116134617927138</v>
      </c>
      <c r="S504" s="94">
        <f>AVERAGEIFS(TBLData3[Total Load],TBLData3[[Athlete ]],TBLData3[[#This Row],[Athlete ]],TBLData3[Date],"&lt;="&amp;TBLData3[[#This Row],[Date]],TBLData3[Date],"&gt;"&amp;TBLData3[[#This Row],[Date]]-7)</f>
        <v>102.85714285714286</v>
      </c>
      <c r="T504" s="94">
        <f t="array" ref="T504">IFERROR(_xlfn.STDEV.S(IF(TBLData3[[Athlete ]]=TBLData3[[#This Row],[Athlete ]],IF(TBLData3[Date]&lt;=TBLData3[[#This Row],[Date]],IF(TBLData3[Date]&gt;TBLData3[[#This Row],[Date]]-7,TBLData3[Total Load])))),"")</f>
        <v>272.1344205666436</v>
      </c>
      <c r="U504" s="95">
        <f>IFERROR(TBLData3[[#This Row],[7 Day avg Load]]/TBLData3[[#This Row],[7 Day SD]],"")</f>
        <v>0.37796447300922725</v>
      </c>
      <c r="V504" s="95">
        <f>IFERROR(TBLData3[[#This Row],[7 Day Rolling Average]]*TBLData3[[#This Row],[Monotony]],"")</f>
        <v>38.876345795234805</v>
      </c>
    </row>
    <row r="505" spans="1:22" x14ac:dyDescent="0.25">
      <c r="A505" s="58" t="str">
        <f t="shared" si="29"/>
        <v>Week 4</v>
      </c>
      <c r="B505" s="63">
        <v>43032</v>
      </c>
      <c r="C505" s="63" t="str">
        <f t="shared" si="30"/>
        <v>Tue</v>
      </c>
      <c r="D505" s="78" t="s">
        <v>206</v>
      </c>
      <c r="E505" s="61">
        <f>tblTL[[#This Row],[Total]]</f>
        <v>490</v>
      </c>
      <c r="F505" s="71">
        <f>AVERAGEIFS(TBLData3[Total Load],TBLData3[[Athlete ]],TBLData3[[#This Row],[Athlete ]],TBLData3[Date],"&lt;="&amp;TBLData3[[#This Row],[Date]],TBLData3[Date],"&gt;"&amp;TBLData3[[#This Row],[Date]]-7)</f>
        <v>275.71428571428572</v>
      </c>
      <c r="G505" s="72">
        <f>AVERAGEIFS(TBLData3[Total Load],TBLData3[[Athlete ]],TBLData3[[#This Row],[Athlete ]],TBLData3[Date],"&lt;="&amp;TBLData3[[#This Row],[Date]],TBLData3[Date],"&gt;"&amp;TBLData3[[#This Row],[Date]]-28)</f>
        <v>211.7391304347826</v>
      </c>
      <c r="H505" s="32">
        <f>SUMIFS(TBLData3[Total Load],TBLData3[[Athlete ]],TBLData3[[#This Row],[Athlete ]],TBLData3[Date],"&lt;="&amp;TBLData3[[#This Row],[Date]],TBLData3[Date],"&gt;"&amp;TBLData3[[#This Row],[Date]]-7)</f>
        <v>1930</v>
      </c>
      <c r="I505" s="33">
        <f>IFERROR(SUMIFS(TBLData3[Total Load],TBLData3[[Athlete ]],TBLData3[[#This Row],[Athlete ]],TBLData3[Date],"&lt;="&amp;TBLData3[[#This Row],[Date]]-7,TBLData3[Date],"&gt;"&amp;TBLData3[[#This Row],[Date]]-14),"")</f>
        <v>1260</v>
      </c>
      <c r="J505" s="33">
        <f>IFERROR(SUMIFS(TBLData3[Total Load],TBLData3[[Athlete ]],TBLData3[[#This Row],[Athlete ]],TBLData3[Date],"&lt;="&amp;TBLData3[[#This Row],[Date]]-14,TBLData3[Date],"&gt;"&amp;TBLData3[[#This Row],[Date]]-21),"")</f>
        <v>1680</v>
      </c>
      <c r="K505" s="33">
        <f>IFERROR(SUMIFS(TBLData3[Total Load],TBLData3[[Athlete ]],TBLData3[[#This Row],[Athlete ]],TBLData3[Date],"&lt;="&amp;TBLData3[[#This Row],[Date]]-21,TBLData3[Date],"&gt;"&amp;TBLData3[[#This Row],[Date]]-28),"")</f>
        <v>0</v>
      </c>
      <c r="L505" s="33">
        <f>IFERROR(SUMIFS(TBLData3[Total Load],TBLData3[[Athlete ]],TBLData3[[#This Row],[Athlete ]],TBLData3[Date],"&lt;="&amp;TBLData3[[#This Row],[Date]]-28,TBLData3[Date],"&gt;"&amp;TBLData3[[#This Row],[Date]]-35),"")</f>
        <v>0</v>
      </c>
      <c r="M505" s="33">
        <f>IFERROR(AVERAGE(TBLData3[[#This Row],[Week -1 TL]:[Week -4 TL]]),"")</f>
        <v>735</v>
      </c>
      <c r="N505" s="98">
        <f>IFERROR(TBLData3[[#This Row],[7 Day Rolling Average]]/TBLData3[[#This Row],[28 Day Rolling Average]],"")</f>
        <v>1.3021413904370784</v>
      </c>
      <c r="O505" s="94">
        <f>IFERROR(TBLData3[[#This Row],[Week 0 TL]]/TBLData3[[#This Row],[Week -1 TL]],"")</f>
        <v>1.5317460317460319</v>
      </c>
      <c r="P505" s="26">
        <f t="shared" si="31"/>
        <v>216.81305241536393</v>
      </c>
      <c r="Q505" s="27">
        <f t="shared" si="32"/>
        <v>177.10748564244065</v>
      </c>
      <c r="R505" s="99">
        <f>IFERROR(TBLData3[[#This Row],[7 Day EWMA]]/TBLData3[[#This Row],[28 Day EWMA]],"")</f>
        <v>1.2241890941475178</v>
      </c>
      <c r="S505" s="94">
        <f>AVERAGEIFS(TBLData3[Total Load],TBLData3[[Athlete ]],TBLData3[[#This Row],[Athlete ]],TBLData3[Date],"&lt;="&amp;TBLData3[[#This Row],[Date]],TBLData3[Date],"&gt;"&amp;TBLData3[[#This Row],[Date]]-7)</f>
        <v>275.71428571428572</v>
      </c>
      <c r="T505" s="94">
        <f t="array" ref="T505">IFERROR(_xlfn.STDEV.S(IF(TBLData3[[Athlete ]]=TBLData3[[#This Row],[Athlete ]],IF(TBLData3[Date]&lt;=TBLData3[[#This Row],[Date]],IF(TBLData3[Date]&gt;TBLData3[[#This Row],[Date]]-7,TBLData3[Total Load])))),"")</f>
        <v>385.26428776694502</v>
      </c>
      <c r="U505" s="95">
        <f>IFERROR(TBLData3[[#This Row],[7 Day avg Load]]/TBLData3[[#This Row],[7 Day SD]],"")</f>
        <v>0.71564973569798263</v>
      </c>
      <c r="V505" s="95">
        <f>IFERROR(TBLData3[[#This Row],[7 Day Rolling Average]]*TBLData3[[#This Row],[Monotony]],"")</f>
        <v>197.31485569958664</v>
      </c>
    </row>
    <row r="506" spans="1:22" x14ac:dyDescent="0.25">
      <c r="A506" s="58" t="str">
        <f t="shared" si="29"/>
        <v>Week 4</v>
      </c>
      <c r="B506" s="63">
        <v>43032</v>
      </c>
      <c r="C506" s="63" t="str">
        <f t="shared" si="30"/>
        <v>Tue</v>
      </c>
      <c r="D506" s="78" t="s">
        <v>207</v>
      </c>
      <c r="E506" s="61">
        <f>tblTL[[#This Row],[Total]]</f>
        <v>0</v>
      </c>
      <c r="F506" s="71">
        <f>AVERAGEIFS(TBLData3[Total Load],TBLData3[[Athlete ]],TBLData3[[#This Row],[Athlete ]],TBLData3[Date],"&lt;="&amp;TBLData3[[#This Row],[Date]],TBLData3[Date],"&gt;"&amp;TBLData3[[#This Row],[Date]]-7)</f>
        <v>90</v>
      </c>
      <c r="G506" s="72">
        <f>AVERAGEIFS(TBLData3[Total Load],TBLData3[[Athlete ]],TBLData3[[#This Row],[Athlete ]],TBLData3[Date],"&lt;="&amp;TBLData3[[#This Row],[Date]],TBLData3[Date],"&gt;"&amp;TBLData3[[#This Row],[Date]]-28)</f>
        <v>146.95652173913044</v>
      </c>
      <c r="H506" s="32">
        <f>SUMIFS(TBLData3[Total Load],TBLData3[[Athlete ]],TBLData3[[#This Row],[Athlete ]],TBLData3[Date],"&lt;="&amp;TBLData3[[#This Row],[Date]],TBLData3[Date],"&gt;"&amp;TBLData3[[#This Row],[Date]]-7)</f>
        <v>630</v>
      </c>
      <c r="I506" s="33">
        <f>IFERROR(SUMIFS(TBLData3[Total Load],TBLData3[[Athlete ]],TBLData3[[#This Row],[Athlete ]],TBLData3[Date],"&lt;="&amp;TBLData3[[#This Row],[Date]]-7,TBLData3[Date],"&gt;"&amp;TBLData3[[#This Row],[Date]]-14),"")</f>
        <v>1690</v>
      </c>
      <c r="J506" s="33">
        <f>IFERROR(SUMIFS(TBLData3[Total Load],TBLData3[[Athlete ]],TBLData3[[#This Row],[Athlete ]],TBLData3[Date],"&lt;="&amp;TBLData3[[#This Row],[Date]]-14,TBLData3[Date],"&gt;"&amp;TBLData3[[#This Row],[Date]]-21),"")</f>
        <v>1060</v>
      </c>
      <c r="K506" s="33">
        <f>IFERROR(SUMIFS(TBLData3[Total Load],TBLData3[[Athlete ]],TBLData3[[#This Row],[Athlete ]],TBLData3[Date],"&lt;="&amp;TBLData3[[#This Row],[Date]]-21,TBLData3[Date],"&gt;"&amp;TBLData3[[#This Row],[Date]]-28),"")</f>
        <v>0</v>
      </c>
      <c r="L506" s="33">
        <f>IFERROR(SUMIFS(TBLData3[Total Load],TBLData3[[Athlete ]],TBLData3[[#This Row],[Athlete ]],TBLData3[Date],"&lt;="&amp;TBLData3[[#This Row],[Date]]-28,TBLData3[Date],"&gt;"&amp;TBLData3[[#This Row],[Date]]-35),"")</f>
        <v>0</v>
      </c>
      <c r="M506" s="33">
        <f>IFERROR(AVERAGE(TBLData3[[#This Row],[Week -1 TL]:[Week -4 TL]]),"")</f>
        <v>687.5</v>
      </c>
      <c r="N506" s="98">
        <f>IFERROR(TBLData3[[#This Row],[7 Day Rolling Average]]/TBLData3[[#This Row],[28 Day Rolling Average]],"")</f>
        <v>0.6124260355029586</v>
      </c>
      <c r="O506" s="94">
        <f>IFERROR(TBLData3[[#This Row],[Week 0 TL]]/TBLData3[[#This Row],[Week -1 TL]],"")</f>
        <v>0.37278106508875741</v>
      </c>
      <c r="P506" s="26">
        <f t="shared" si="31"/>
        <v>61.524084431002848</v>
      </c>
      <c r="Q506" s="27">
        <f t="shared" si="32"/>
        <v>108.41713312977164</v>
      </c>
      <c r="R506" s="99">
        <f>IFERROR(TBLData3[[#This Row],[7 Day EWMA]]/TBLData3[[#This Row],[28 Day EWMA]],"")</f>
        <v>0.56747566233245261</v>
      </c>
      <c r="S506" s="94">
        <f>AVERAGEIFS(TBLData3[Total Load],TBLData3[[Athlete ]],TBLData3[[#This Row],[Athlete ]],TBLData3[Date],"&lt;="&amp;TBLData3[[#This Row],[Date]],TBLData3[Date],"&gt;"&amp;TBLData3[[#This Row],[Date]]-7)</f>
        <v>90</v>
      </c>
      <c r="T506" s="94">
        <f t="array" ref="T506">IFERROR(_xlfn.STDEV.S(IF(TBLData3[[Athlete ]]=TBLData3[[#This Row],[Athlete ]],IF(TBLData3[Date]&lt;=TBLData3[[#This Row],[Date]],IF(TBLData3[Date]&gt;TBLData3[[#This Row],[Date]]-7,TBLData3[Total Load])))),"")</f>
        <v>238.11761799581316</v>
      </c>
      <c r="U506" s="95">
        <f>IFERROR(TBLData3[[#This Row],[7 Day avg Load]]/TBLData3[[#This Row],[7 Day SD]],"")</f>
        <v>0.3779644730092272</v>
      </c>
      <c r="V506" s="95">
        <f>IFERROR(TBLData3[[#This Row],[7 Day Rolling Average]]*TBLData3[[#This Row],[Monotony]],"")</f>
        <v>34.01680257083045</v>
      </c>
    </row>
    <row r="507" spans="1:22" x14ac:dyDescent="0.25">
      <c r="A507" s="58" t="str">
        <f t="shared" si="29"/>
        <v>Week 4</v>
      </c>
      <c r="B507" s="63">
        <v>43032</v>
      </c>
      <c r="C507" s="63" t="str">
        <f t="shared" si="30"/>
        <v>Tue</v>
      </c>
      <c r="D507" s="75" t="s">
        <v>208</v>
      </c>
      <c r="E507" s="61">
        <f>tblTL[[#This Row],[Total]]</f>
        <v>0</v>
      </c>
      <c r="F507" s="71">
        <f>AVERAGEIFS(TBLData3[Total Load],TBLData3[[Athlete ]],TBLData3[[#This Row],[Athlete ]],TBLData3[Date],"&lt;="&amp;TBLData3[[#This Row],[Date]],TBLData3[Date],"&gt;"&amp;TBLData3[[#This Row],[Date]]-7)</f>
        <v>0</v>
      </c>
      <c r="G507" s="72">
        <f>AVERAGEIFS(TBLData3[Total Load],TBLData3[[Athlete ]],TBLData3[[#This Row],[Athlete ]],TBLData3[Date],"&lt;="&amp;TBLData3[[#This Row],[Date]],TBLData3[Date],"&gt;"&amp;TBLData3[[#This Row],[Date]]-28)</f>
        <v>141.94782608695652</v>
      </c>
      <c r="H507" s="32">
        <f>SUMIFS(TBLData3[Total Load],TBLData3[[Athlete ]],TBLData3[[#This Row],[Athlete ]],TBLData3[Date],"&lt;="&amp;TBLData3[[#This Row],[Date]],TBLData3[Date],"&gt;"&amp;TBLData3[[#This Row],[Date]]-7)</f>
        <v>0</v>
      </c>
      <c r="I507" s="33">
        <f>IFERROR(SUMIFS(TBLData3[Total Load],TBLData3[[Athlete ]],TBLData3[[#This Row],[Athlete ]],TBLData3[Date],"&lt;="&amp;TBLData3[[#This Row],[Date]]-7,TBLData3[Date],"&gt;"&amp;TBLData3[[#This Row],[Date]]-14),"")</f>
        <v>1722.4</v>
      </c>
      <c r="J507" s="33">
        <f>IFERROR(SUMIFS(TBLData3[Total Load],TBLData3[[Athlete ]],TBLData3[[#This Row],[Athlete ]],TBLData3[Date],"&lt;="&amp;TBLData3[[#This Row],[Date]]-14,TBLData3[Date],"&gt;"&amp;TBLData3[[#This Row],[Date]]-21),"")</f>
        <v>1542.4</v>
      </c>
      <c r="K507" s="33">
        <f>IFERROR(SUMIFS(TBLData3[Total Load],TBLData3[[Athlete ]],TBLData3[[#This Row],[Athlete ]],TBLData3[Date],"&lt;="&amp;TBLData3[[#This Row],[Date]]-21,TBLData3[Date],"&gt;"&amp;TBLData3[[#This Row],[Date]]-28),"")</f>
        <v>0</v>
      </c>
      <c r="L507" s="33">
        <f>IFERROR(SUMIFS(TBLData3[Total Load],TBLData3[[Athlete ]],TBLData3[[#This Row],[Athlete ]],TBLData3[Date],"&lt;="&amp;TBLData3[[#This Row],[Date]]-28,TBLData3[Date],"&gt;"&amp;TBLData3[[#This Row],[Date]]-35),"")</f>
        <v>0</v>
      </c>
      <c r="M507" s="33">
        <f>IFERROR(AVERAGE(TBLData3[[#This Row],[Week -1 TL]:[Week -4 TL]]),"")</f>
        <v>816.2</v>
      </c>
      <c r="N507" s="98">
        <f>IFERROR(TBLData3[[#This Row],[7 Day Rolling Average]]/TBLData3[[#This Row],[28 Day Rolling Average]],"")</f>
        <v>0</v>
      </c>
      <c r="O507" s="94">
        <f>IFERROR(TBLData3[[#This Row],[Week 0 TL]]/TBLData3[[#This Row],[Week -1 TL]],"")</f>
        <v>0</v>
      </c>
      <c r="P507" s="26">
        <f t="shared" si="31"/>
        <v>15.509314615507172</v>
      </c>
      <c r="Q507" s="27">
        <f t="shared" si="32"/>
        <v>79.744590889316228</v>
      </c>
      <c r="R507" s="99">
        <f>IFERROR(TBLData3[[#This Row],[7 Day EWMA]]/TBLData3[[#This Row],[28 Day EWMA]],"")</f>
        <v>0.19448735572590456</v>
      </c>
      <c r="S507" s="94">
        <f>AVERAGEIFS(TBLData3[Total Load],TBLData3[[Athlete ]],TBLData3[[#This Row],[Athlete ]],TBLData3[Date],"&lt;="&amp;TBLData3[[#This Row],[Date]],TBLData3[Date],"&gt;"&amp;TBLData3[[#This Row],[Date]]-7)</f>
        <v>0</v>
      </c>
      <c r="T507" s="94">
        <f t="array" ref="T507">IFERROR(_xlfn.STDEV.S(IF(TBLData3[[Athlete ]]=TBLData3[[#This Row],[Athlete ]],IF(TBLData3[Date]&lt;=TBLData3[[#This Row],[Date]],IF(TBLData3[Date]&gt;TBLData3[[#This Row],[Date]]-7,TBLData3[Total Load])))),"")</f>
        <v>0</v>
      </c>
      <c r="U507" s="95" t="str">
        <f>IFERROR(TBLData3[[#This Row],[7 Day avg Load]]/TBLData3[[#This Row],[7 Day SD]],"")</f>
        <v/>
      </c>
      <c r="V507" s="95" t="str">
        <f>IFERROR(TBLData3[[#This Row],[7 Day Rolling Average]]*TBLData3[[#This Row],[Monotony]],"")</f>
        <v/>
      </c>
    </row>
    <row r="508" spans="1:22" x14ac:dyDescent="0.25">
      <c r="A508" s="58" t="str">
        <f t="shared" si="29"/>
        <v>Week 4</v>
      </c>
      <c r="B508" s="59">
        <v>43033</v>
      </c>
      <c r="C508" s="59" t="str">
        <f t="shared" si="30"/>
        <v>Wed</v>
      </c>
      <c r="D508" s="77" t="s">
        <v>215</v>
      </c>
      <c r="E508" s="61">
        <f>tblTL[[#This Row],[Total]]</f>
        <v>800</v>
      </c>
      <c r="F508" s="71">
        <f>AVERAGEIFS(TBLData3[Total Load],TBLData3[[Athlete ]],TBLData3[[#This Row],[Athlete ]],TBLData3[Date],"&lt;="&amp;TBLData3[[#This Row],[Date]],TBLData3[Date],"&gt;"&amp;TBLData3[[#This Row],[Date]]-7)</f>
        <v>114.28571428571429</v>
      </c>
      <c r="G508" s="72">
        <f>AVERAGEIFS(TBLData3[Total Load],TBLData3[[Athlete ]],TBLData3[[#This Row],[Athlete ]],TBLData3[Date],"&lt;="&amp;TBLData3[[#This Row],[Date]],TBLData3[Date],"&gt;"&amp;TBLData3[[#This Row],[Date]]-28)</f>
        <v>194.16666666666666</v>
      </c>
      <c r="H508" s="32">
        <f>SUMIFS(TBLData3[Total Load],TBLData3[[Athlete ]],TBLData3[[#This Row],[Athlete ]],TBLData3[Date],"&lt;="&amp;TBLData3[[#This Row],[Date]],TBLData3[Date],"&gt;"&amp;TBLData3[[#This Row],[Date]]-7)</f>
        <v>800</v>
      </c>
      <c r="I508" s="33">
        <f>IFERROR(SUMIFS(TBLData3[Total Load],TBLData3[[Athlete ]],TBLData3[[#This Row],[Athlete ]],TBLData3[Date],"&lt;="&amp;TBLData3[[#This Row],[Date]]-7,TBLData3[Date],"&gt;"&amp;TBLData3[[#This Row],[Date]]-14),"")</f>
        <v>1840</v>
      </c>
      <c r="J508" s="33">
        <f>IFERROR(SUMIFS(TBLData3[Total Load],TBLData3[[Athlete ]],TBLData3[[#This Row],[Athlete ]],TBLData3[Date],"&lt;="&amp;TBLData3[[#This Row],[Date]]-14,TBLData3[Date],"&gt;"&amp;TBLData3[[#This Row],[Date]]-21),"")</f>
        <v>2020</v>
      </c>
      <c r="K508" s="33">
        <f>IFERROR(SUMIFS(TBLData3[Total Load],TBLData3[[Athlete ]],TBLData3[[#This Row],[Athlete ]],TBLData3[Date],"&lt;="&amp;TBLData3[[#This Row],[Date]]-21,TBLData3[Date],"&gt;"&amp;TBLData3[[#This Row],[Date]]-28),"")</f>
        <v>0</v>
      </c>
      <c r="L508" s="33">
        <f>IFERROR(SUMIFS(TBLData3[Total Load],TBLData3[[Athlete ]],TBLData3[[#This Row],[Athlete ]],TBLData3[Date],"&lt;="&amp;TBLData3[[#This Row],[Date]]-28,TBLData3[Date],"&gt;"&amp;TBLData3[[#This Row],[Date]]-35),"")</f>
        <v>0</v>
      </c>
      <c r="M508" s="33">
        <f>IFERROR(AVERAGE(TBLData3[[#This Row],[Week -1 TL]:[Week -4 TL]]),"")</f>
        <v>965</v>
      </c>
      <c r="N508" s="98">
        <f>IFERROR(TBLData3[[#This Row],[7 Day Rolling Average]]/TBLData3[[#This Row],[28 Day Rolling Average]],"")</f>
        <v>0.58859595340282045</v>
      </c>
      <c r="O508" s="94">
        <f>IFERROR(TBLData3[[#This Row],[Week 0 TL]]/TBLData3[[#This Row],[Week -1 TL]],"")</f>
        <v>0.43478260869565216</v>
      </c>
      <c r="P508" s="26">
        <f t="shared" si="31"/>
        <v>235.24202465512644</v>
      </c>
      <c r="Q508" s="27">
        <f t="shared" si="32"/>
        <v>156.58999341995883</v>
      </c>
      <c r="R508" s="99">
        <f>IFERROR(TBLData3[[#This Row],[7 Day EWMA]]/TBLData3[[#This Row],[28 Day EWMA]],"")</f>
        <v>1.5022800596474302</v>
      </c>
      <c r="S508" s="94">
        <f>AVERAGEIFS(TBLData3[Total Load],TBLData3[[Athlete ]],TBLData3[[#This Row],[Athlete ]],TBLData3[Date],"&lt;="&amp;TBLData3[[#This Row],[Date]],TBLData3[Date],"&gt;"&amp;TBLData3[[#This Row],[Date]]-7)</f>
        <v>114.28571428571429</v>
      </c>
      <c r="T508" s="94">
        <f t="array" ref="T508">IFERROR(_xlfn.STDEV.S(IF(TBLData3[[Athlete ]]=TBLData3[[#This Row],[Athlete ]],IF(TBLData3[Date]&lt;=TBLData3[[#This Row],[Date]],IF(TBLData3[Date]&gt;TBLData3[[#This Row],[Date]]-7,TBLData3[Total Load])))),"")</f>
        <v>302.37157840738178</v>
      </c>
      <c r="U508" s="95">
        <f>IFERROR(TBLData3[[#This Row],[7 Day avg Load]]/TBLData3[[#This Row],[7 Day SD]],"")</f>
        <v>0.37796447300922725</v>
      </c>
      <c r="V508" s="95">
        <f>IFERROR(TBLData3[[#This Row],[7 Day Rolling Average]]*TBLData3[[#This Row],[Monotony]],"")</f>
        <v>43.195939772483115</v>
      </c>
    </row>
    <row r="509" spans="1:22" x14ac:dyDescent="0.25">
      <c r="A509" s="58" t="str">
        <f t="shared" si="29"/>
        <v>Week 4</v>
      </c>
      <c r="B509" s="63">
        <v>43033</v>
      </c>
      <c r="C509" s="63" t="str">
        <f t="shared" si="30"/>
        <v>Wed</v>
      </c>
      <c r="D509" s="78" t="s">
        <v>190</v>
      </c>
      <c r="E509" s="61">
        <f>tblTL[[#This Row],[Total]]</f>
        <v>0</v>
      </c>
      <c r="F509" s="71">
        <f>AVERAGEIFS(TBLData3[Total Load],TBLData3[[Athlete ]],TBLData3[[#This Row],[Athlete ]],TBLData3[Date],"&lt;="&amp;TBLData3[[#This Row],[Date]],TBLData3[Date],"&gt;"&amp;TBLData3[[#This Row],[Date]]-7)</f>
        <v>42.857142857142854</v>
      </c>
      <c r="G509" s="72">
        <f>AVERAGEIFS(TBLData3[Total Load],TBLData3[[Athlete ]],TBLData3[[#This Row],[Athlete ]],TBLData3[Date],"&lt;="&amp;TBLData3[[#This Row],[Date]],TBLData3[Date],"&gt;"&amp;TBLData3[[#This Row],[Date]]-28)</f>
        <v>188.75</v>
      </c>
      <c r="H509" s="32">
        <f>SUMIFS(TBLData3[Total Load],TBLData3[[Athlete ]],TBLData3[[#This Row],[Athlete ]],TBLData3[Date],"&lt;="&amp;TBLData3[[#This Row],[Date]],TBLData3[Date],"&gt;"&amp;TBLData3[[#This Row],[Date]]-7)</f>
        <v>300</v>
      </c>
      <c r="I509" s="33">
        <f>IFERROR(SUMIFS(TBLData3[Total Load],TBLData3[[Athlete ]],TBLData3[[#This Row],[Athlete ]],TBLData3[Date],"&lt;="&amp;TBLData3[[#This Row],[Date]]-7,TBLData3[Date],"&gt;"&amp;TBLData3[[#This Row],[Date]]-14),"")</f>
        <v>1810</v>
      </c>
      <c r="J509" s="33">
        <f>IFERROR(SUMIFS(TBLData3[Total Load],TBLData3[[Athlete ]],TBLData3[[#This Row],[Athlete ]],TBLData3[Date],"&lt;="&amp;TBLData3[[#This Row],[Date]]-14,TBLData3[Date],"&gt;"&amp;TBLData3[[#This Row],[Date]]-21),"")</f>
        <v>2035</v>
      </c>
      <c r="K509" s="33">
        <f>IFERROR(SUMIFS(TBLData3[Total Load],TBLData3[[Athlete ]],TBLData3[[#This Row],[Athlete ]],TBLData3[Date],"&lt;="&amp;TBLData3[[#This Row],[Date]]-21,TBLData3[Date],"&gt;"&amp;TBLData3[[#This Row],[Date]]-28),"")</f>
        <v>385</v>
      </c>
      <c r="L509" s="33">
        <f>IFERROR(SUMIFS(TBLData3[Total Load],TBLData3[[Athlete ]],TBLData3[[#This Row],[Athlete ]],TBLData3[Date],"&lt;="&amp;TBLData3[[#This Row],[Date]]-28,TBLData3[Date],"&gt;"&amp;TBLData3[[#This Row],[Date]]-35),"")</f>
        <v>0</v>
      </c>
      <c r="M509" s="33">
        <f>IFERROR(AVERAGE(TBLData3[[#This Row],[Week -1 TL]:[Week -4 TL]]),"")</f>
        <v>1057.5</v>
      </c>
      <c r="N509" s="98">
        <f>IFERROR(TBLData3[[#This Row],[7 Day Rolling Average]]/TBLData3[[#This Row],[28 Day Rolling Average]],"")</f>
        <v>0.2270577105014191</v>
      </c>
      <c r="O509" s="94">
        <f>IFERROR(TBLData3[[#This Row],[Week 0 TL]]/TBLData3[[#This Row],[Week -1 TL]],"")</f>
        <v>0.16574585635359115</v>
      </c>
      <c r="P509" s="26">
        <f t="shared" si="31"/>
        <v>94.240903928307844</v>
      </c>
      <c r="Q509" s="27">
        <f t="shared" si="32"/>
        <v>127.59892976626203</v>
      </c>
      <c r="R509" s="99">
        <f>IFERROR(TBLData3[[#This Row],[7 Day EWMA]]/TBLData3[[#This Row],[28 Day EWMA]],"")</f>
        <v>0.73857127250941679</v>
      </c>
      <c r="S509" s="94">
        <f>AVERAGEIFS(TBLData3[Total Load],TBLData3[[Athlete ]],TBLData3[[#This Row],[Athlete ]],TBLData3[Date],"&lt;="&amp;TBLData3[[#This Row],[Date]],TBLData3[Date],"&gt;"&amp;TBLData3[[#This Row],[Date]]-7)</f>
        <v>42.857142857142854</v>
      </c>
      <c r="T509" s="94">
        <f t="array" ref="T509">IFERROR(_xlfn.STDEV.S(IF(TBLData3[[Athlete ]]=TBLData3[[#This Row],[Athlete ]],IF(TBLData3[Date]&lt;=TBLData3[[#This Row],[Date]],IF(TBLData3[Date]&gt;TBLData3[[#This Row],[Date]]-7,TBLData3[Total Load])))),"")</f>
        <v>113.38934190276817</v>
      </c>
      <c r="U509" s="95">
        <f>IFERROR(TBLData3[[#This Row],[7 Day avg Load]]/TBLData3[[#This Row],[7 Day SD]],"")</f>
        <v>0.3779644730092272</v>
      </c>
      <c r="V509" s="95">
        <f>IFERROR(TBLData3[[#This Row],[7 Day Rolling Average]]*TBLData3[[#This Row],[Monotony]],"")</f>
        <v>16.198477414681165</v>
      </c>
    </row>
    <row r="510" spans="1:22" x14ac:dyDescent="0.25">
      <c r="A510" s="58" t="str">
        <f t="shared" si="29"/>
        <v>Week 4</v>
      </c>
      <c r="B510" s="63">
        <v>43033</v>
      </c>
      <c r="C510" s="63" t="str">
        <f t="shared" si="30"/>
        <v>Wed</v>
      </c>
      <c r="D510" s="77" t="s">
        <v>191</v>
      </c>
      <c r="E510" s="61">
        <f>tblTL[[#This Row],[Total]]</f>
        <v>0</v>
      </c>
      <c r="F510" s="71">
        <f>AVERAGEIFS(TBLData3[Total Load],TBLData3[[Athlete ]],TBLData3[[#This Row],[Athlete ]],TBLData3[Date],"&lt;="&amp;TBLData3[[#This Row],[Date]],TBLData3[Date],"&gt;"&amp;TBLData3[[#This Row],[Date]]-7)</f>
        <v>70</v>
      </c>
      <c r="G510" s="72">
        <f>AVERAGEIFS(TBLData3[Total Load],TBLData3[[Athlete ]],TBLData3[[#This Row],[Athlete ]],TBLData3[Date],"&lt;="&amp;TBLData3[[#This Row],[Date]],TBLData3[Date],"&gt;"&amp;TBLData3[[#This Row],[Date]]-28)</f>
        <v>75.416666666666671</v>
      </c>
      <c r="H510" s="32">
        <f>SUMIFS(TBLData3[Total Load],TBLData3[[Athlete ]],TBLData3[[#This Row],[Athlete ]],TBLData3[Date],"&lt;="&amp;TBLData3[[#This Row],[Date]],TBLData3[Date],"&gt;"&amp;TBLData3[[#This Row],[Date]]-7)</f>
        <v>490</v>
      </c>
      <c r="I510" s="33">
        <f>IFERROR(SUMIFS(TBLData3[Total Load],TBLData3[[Athlete ]],TBLData3[[#This Row],[Athlete ]],TBLData3[Date],"&lt;="&amp;TBLData3[[#This Row],[Date]]-7,TBLData3[Date],"&gt;"&amp;TBLData3[[#This Row],[Date]]-14),"")</f>
        <v>720</v>
      </c>
      <c r="J510" s="33">
        <f>IFERROR(SUMIFS(TBLData3[Total Load],TBLData3[[Athlete ]],TBLData3[[#This Row],[Athlete ]],TBLData3[Date],"&lt;="&amp;TBLData3[[#This Row],[Date]]-14,TBLData3[Date],"&gt;"&amp;TBLData3[[#This Row],[Date]]-21),"")</f>
        <v>600</v>
      </c>
      <c r="K510" s="33">
        <f>IFERROR(SUMIFS(TBLData3[Total Load],TBLData3[[Athlete ]],TBLData3[[#This Row],[Athlete ]],TBLData3[Date],"&lt;="&amp;TBLData3[[#This Row],[Date]]-21,TBLData3[Date],"&gt;"&amp;TBLData3[[#This Row],[Date]]-28),"")</f>
        <v>0</v>
      </c>
      <c r="L510" s="33">
        <f>IFERROR(SUMIFS(TBLData3[Total Load],TBLData3[[Athlete ]],TBLData3[[#This Row],[Athlete ]],TBLData3[Date],"&lt;="&amp;TBLData3[[#This Row],[Date]]-28,TBLData3[Date],"&gt;"&amp;TBLData3[[#This Row],[Date]]-35),"")</f>
        <v>0</v>
      </c>
      <c r="M510" s="33">
        <f>IFERROR(AVERAGE(TBLData3[[#This Row],[Week -1 TL]:[Week -4 TL]]),"")</f>
        <v>330</v>
      </c>
      <c r="N510" s="98">
        <f>IFERROR(TBLData3[[#This Row],[7 Day Rolling Average]]/TBLData3[[#This Row],[28 Day Rolling Average]],"")</f>
        <v>0.92817679558011046</v>
      </c>
      <c r="O510" s="94">
        <f>IFERROR(TBLData3[[#This Row],[Week 0 TL]]/TBLData3[[#This Row],[Week -1 TL]],"")</f>
        <v>0.68055555555555558</v>
      </c>
      <c r="P510" s="26">
        <f t="shared" si="31"/>
        <v>118.57479181140661</v>
      </c>
      <c r="Q510" s="27">
        <f t="shared" si="32"/>
        <v>76.78964413699083</v>
      </c>
      <c r="R510" s="99">
        <f>IFERROR(TBLData3[[#This Row],[7 Day EWMA]]/TBLData3[[#This Row],[28 Day EWMA]],"")</f>
        <v>1.5441508180435386</v>
      </c>
      <c r="S510" s="94">
        <f>AVERAGEIFS(TBLData3[Total Load],TBLData3[[Athlete ]],TBLData3[[#This Row],[Athlete ]],TBLData3[Date],"&lt;="&amp;TBLData3[[#This Row],[Date]],TBLData3[Date],"&gt;"&amp;TBLData3[[#This Row],[Date]]-7)</f>
        <v>70</v>
      </c>
      <c r="T510" s="94">
        <f t="array" ref="T510">IFERROR(_xlfn.STDEV.S(IF(TBLData3[[Athlete ]]=TBLData3[[#This Row],[Athlete ]],IF(TBLData3[Date]&lt;=TBLData3[[#This Row],[Date]],IF(TBLData3[Date]&gt;TBLData3[[#This Row],[Date]]-7,TBLData3[Total Load])))),"")</f>
        <v>185.20259177452135</v>
      </c>
      <c r="U510" s="95">
        <f>IFERROR(TBLData3[[#This Row],[7 Day avg Load]]/TBLData3[[#This Row],[7 Day SD]],"")</f>
        <v>0.3779644730092272</v>
      </c>
      <c r="V510" s="95">
        <f>IFERROR(TBLData3[[#This Row],[7 Day Rolling Average]]*TBLData3[[#This Row],[Monotony]],"")</f>
        <v>26.457513110645905</v>
      </c>
    </row>
    <row r="511" spans="1:22" x14ac:dyDescent="0.25">
      <c r="A511" s="58" t="str">
        <f t="shared" si="29"/>
        <v>Week 4</v>
      </c>
      <c r="B511" s="63">
        <v>43033</v>
      </c>
      <c r="C511" s="63" t="str">
        <f t="shared" si="30"/>
        <v>Wed</v>
      </c>
      <c r="D511" s="77" t="s">
        <v>192</v>
      </c>
      <c r="E511" s="61">
        <f>tblTL[[#This Row],[Total]]</f>
        <v>0</v>
      </c>
      <c r="F511" s="71">
        <f>AVERAGEIFS(TBLData3[Total Load],TBLData3[[Athlete ]],TBLData3[[#This Row],[Athlete ]],TBLData3[Date],"&lt;="&amp;TBLData3[[#This Row],[Date]],TBLData3[Date],"&gt;"&amp;TBLData3[[#This Row],[Date]]-7)</f>
        <v>130</v>
      </c>
      <c r="G511" s="72">
        <f>AVERAGEIFS(TBLData3[Total Load],TBLData3[[Athlete ]],TBLData3[[#This Row],[Athlete ]],TBLData3[Date],"&lt;="&amp;TBLData3[[#This Row],[Date]],TBLData3[Date],"&gt;"&amp;TBLData3[[#This Row],[Date]]-28)</f>
        <v>222.5</v>
      </c>
      <c r="H511" s="32">
        <f>SUMIFS(TBLData3[Total Load],TBLData3[[Athlete ]],TBLData3[[#This Row],[Athlete ]],TBLData3[Date],"&lt;="&amp;TBLData3[[#This Row],[Date]],TBLData3[Date],"&gt;"&amp;TBLData3[[#This Row],[Date]]-7)</f>
        <v>910</v>
      </c>
      <c r="I511" s="33">
        <f>IFERROR(SUMIFS(TBLData3[Total Load],TBLData3[[Athlete ]],TBLData3[[#This Row],[Athlete ]],TBLData3[Date],"&lt;="&amp;TBLData3[[#This Row],[Date]]-7,TBLData3[Date],"&gt;"&amp;TBLData3[[#This Row],[Date]]-14),"")</f>
        <v>2560</v>
      </c>
      <c r="J511" s="33">
        <f>IFERROR(SUMIFS(TBLData3[Total Load],TBLData3[[Athlete ]],TBLData3[[#This Row],[Athlete ]],TBLData3[Date],"&lt;="&amp;TBLData3[[#This Row],[Date]]-14,TBLData3[Date],"&gt;"&amp;TBLData3[[#This Row],[Date]]-21),"")</f>
        <v>1480</v>
      </c>
      <c r="K511" s="33">
        <f>IFERROR(SUMIFS(TBLData3[Total Load],TBLData3[[Athlete ]],TBLData3[[#This Row],[Athlete ]],TBLData3[Date],"&lt;="&amp;TBLData3[[#This Row],[Date]]-21,TBLData3[Date],"&gt;"&amp;TBLData3[[#This Row],[Date]]-28),"")</f>
        <v>390</v>
      </c>
      <c r="L511" s="33">
        <f>IFERROR(SUMIFS(TBLData3[Total Load],TBLData3[[Athlete ]],TBLData3[[#This Row],[Athlete ]],TBLData3[Date],"&lt;="&amp;TBLData3[[#This Row],[Date]]-28,TBLData3[Date],"&gt;"&amp;TBLData3[[#This Row],[Date]]-35),"")</f>
        <v>0</v>
      </c>
      <c r="M511" s="33">
        <f>IFERROR(AVERAGE(TBLData3[[#This Row],[Week -1 TL]:[Week -4 TL]]),"")</f>
        <v>1107.5</v>
      </c>
      <c r="N511" s="98">
        <f>IFERROR(TBLData3[[#This Row],[7 Day Rolling Average]]/TBLData3[[#This Row],[28 Day Rolling Average]],"")</f>
        <v>0.5842696629213483</v>
      </c>
      <c r="O511" s="94">
        <f>IFERROR(TBLData3[[#This Row],[Week 0 TL]]/TBLData3[[#This Row],[Week -1 TL]],"")</f>
        <v>0.35546875</v>
      </c>
      <c r="P511" s="26">
        <f t="shared" si="31"/>
        <v>164.53016182185124</v>
      </c>
      <c r="Q511" s="27">
        <f t="shared" si="32"/>
        <v>172.60314762811689</v>
      </c>
      <c r="R511" s="99">
        <f>IFERROR(TBLData3[[#This Row],[7 Day EWMA]]/TBLData3[[#This Row],[28 Day EWMA]],"")</f>
        <v>0.95322804990984666</v>
      </c>
      <c r="S511" s="94">
        <f>AVERAGEIFS(TBLData3[Total Load],TBLData3[[Athlete ]],TBLData3[[#This Row],[Athlete ]],TBLData3[Date],"&lt;="&amp;TBLData3[[#This Row],[Date]],TBLData3[Date],"&gt;"&amp;TBLData3[[#This Row],[Date]]-7)</f>
        <v>130</v>
      </c>
      <c r="T511" s="94">
        <f t="array" ref="T511">IFERROR(_xlfn.STDEV.S(IF(TBLData3[[Athlete ]]=TBLData3[[#This Row],[Athlete ]],IF(TBLData3[Date]&lt;=TBLData3[[#This Row],[Date]],IF(TBLData3[Date]&gt;TBLData3[[#This Row],[Date]]-7,TBLData3[Total Load])))),"")</f>
        <v>222.93496809607953</v>
      </c>
      <c r="U511" s="95">
        <f>IFERROR(TBLData3[[#This Row],[7 Day avg Load]]/TBLData3[[#This Row],[7 Day SD]],"")</f>
        <v>0.58312969522113356</v>
      </c>
      <c r="V511" s="95">
        <f>IFERROR(TBLData3[[#This Row],[7 Day Rolling Average]]*TBLData3[[#This Row],[Monotony]],"")</f>
        <v>75.806860378747359</v>
      </c>
    </row>
    <row r="512" spans="1:22" x14ac:dyDescent="0.25">
      <c r="A512" s="58" t="str">
        <f t="shared" si="29"/>
        <v>Week 4</v>
      </c>
      <c r="B512" s="63">
        <v>43033</v>
      </c>
      <c r="C512" s="63" t="str">
        <f t="shared" si="30"/>
        <v>Wed</v>
      </c>
      <c r="D512" s="75" t="s">
        <v>193</v>
      </c>
      <c r="E512" s="61">
        <f>tblTL[[#This Row],[Total]]</f>
        <v>700</v>
      </c>
      <c r="F512" s="71">
        <f>AVERAGEIFS(TBLData3[Total Load],TBLData3[[Athlete ]],TBLData3[[#This Row],[Athlete ]],TBLData3[Date],"&lt;="&amp;TBLData3[[#This Row],[Date]],TBLData3[Date],"&gt;"&amp;TBLData3[[#This Row],[Date]]-7)</f>
        <v>160</v>
      </c>
      <c r="G512" s="72">
        <f>AVERAGEIFS(TBLData3[Total Load],TBLData3[[Athlete ]],TBLData3[[#This Row],[Athlete ]],TBLData3[Date],"&lt;="&amp;TBLData3[[#This Row],[Date]],TBLData3[Date],"&gt;"&amp;TBLData3[[#This Row],[Date]]-28)</f>
        <v>172.70833333333334</v>
      </c>
      <c r="H512" s="32">
        <f>SUMIFS(TBLData3[Total Load],TBLData3[[Athlete ]],TBLData3[[#This Row],[Athlete ]],TBLData3[Date],"&lt;="&amp;TBLData3[[#This Row],[Date]],TBLData3[Date],"&gt;"&amp;TBLData3[[#This Row],[Date]]-7)</f>
        <v>1120</v>
      </c>
      <c r="I512" s="33">
        <f>IFERROR(SUMIFS(TBLData3[Total Load],TBLData3[[Athlete ]],TBLData3[[#This Row],[Athlete ]],TBLData3[Date],"&lt;="&amp;TBLData3[[#This Row],[Date]]-7,TBLData3[Date],"&gt;"&amp;TBLData3[[#This Row],[Date]]-14),"")</f>
        <v>1200</v>
      </c>
      <c r="J512" s="33">
        <f>IFERROR(SUMIFS(TBLData3[Total Load],TBLData3[[Athlete ]],TBLData3[[#This Row],[Athlete ]],TBLData3[Date],"&lt;="&amp;TBLData3[[#This Row],[Date]]-14,TBLData3[Date],"&gt;"&amp;TBLData3[[#This Row],[Date]]-21),"")</f>
        <v>1440</v>
      </c>
      <c r="K512" s="33">
        <f>IFERROR(SUMIFS(TBLData3[Total Load],TBLData3[[Athlete ]],TBLData3[[#This Row],[Athlete ]],TBLData3[Date],"&lt;="&amp;TBLData3[[#This Row],[Date]]-21,TBLData3[Date],"&gt;"&amp;TBLData3[[#This Row],[Date]]-28),"")</f>
        <v>385</v>
      </c>
      <c r="L512" s="33">
        <f>IFERROR(SUMIFS(TBLData3[Total Load],TBLData3[[Athlete ]],TBLData3[[#This Row],[Athlete ]],TBLData3[Date],"&lt;="&amp;TBLData3[[#This Row],[Date]]-28,TBLData3[Date],"&gt;"&amp;TBLData3[[#This Row],[Date]]-35),"")</f>
        <v>0</v>
      </c>
      <c r="M512" s="33">
        <f>IFERROR(AVERAGE(TBLData3[[#This Row],[Week -1 TL]:[Week -4 TL]]),"")</f>
        <v>756.25</v>
      </c>
      <c r="N512" s="98">
        <f>IFERROR(TBLData3[[#This Row],[7 Day Rolling Average]]/TBLData3[[#This Row],[28 Day Rolling Average]],"")</f>
        <v>0.9264173703256936</v>
      </c>
      <c r="O512" s="94">
        <f>IFERROR(TBLData3[[#This Row],[Week 0 TL]]/TBLData3[[#This Row],[Week -1 TL]],"")</f>
        <v>0.93333333333333335</v>
      </c>
      <c r="P512" s="26">
        <f t="shared" si="31"/>
        <v>224.9933559541663</v>
      </c>
      <c r="Q512" s="27">
        <f t="shared" si="32"/>
        <v>147.48426470790366</v>
      </c>
      <c r="R512" s="99">
        <f>IFERROR(TBLData3[[#This Row],[7 Day EWMA]]/TBLData3[[#This Row],[28 Day EWMA]],"")</f>
        <v>1.5255414291129388</v>
      </c>
      <c r="S512" s="94">
        <f>AVERAGEIFS(TBLData3[Total Load],TBLData3[[Athlete ]],TBLData3[[#This Row],[Athlete ]],TBLData3[Date],"&lt;="&amp;TBLData3[[#This Row],[Date]],TBLData3[Date],"&gt;"&amp;TBLData3[[#This Row],[Date]]-7)</f>
        <v>160</v>
      </c>
      <c r="T512" s="94">
        <f t="array" ref="T512">IFERROR(_xlfn.STDEV.S(IF(TBLData3[[Athlete ]]=TBLData3[[#This Row],[Athlete ]],IF(TBLData3[Date]&lt;=TBLData3[[#This Row],[Date]],IF(TBLData3[Date]&gt;TBLData3[[#This Row],[Date]]-7,TBLData3[Total Load])))),"")</f>
        <v>284.95613697550016</v>
      </c>
      <c r="U512" s="95">
        <f>IFERROR(TBLData3[[#This Row],[7 Day avg Load]]/TBLData3[[#This Row],[7 Day SD]],"")</f>
        <v>0.56148992507487705</v>
      </c>
      <c r="V512" s="95">
        <f>IFERROR(TBLData3[[#This Row],[7 Day Rolling Average]]*TBLData3[[#This Row],[Monotony]],"")</f>
        <v>89.838388011980328</v>
      </c>
    </row>
    <row r="513" spans="1:22" x14ac:dyDescent="0.25">
      <c r="A513" s="58" t="str">
        <f t="shared" si="29"/>
        <v>Week 4</v>
      </c>
      <c r="B513" s="63">
        <v>43033</v>
      </c>
      <c r="C513" s="63" t="str">
        <f t="shared" si="30"/>
        <v>Wed</v>
      </c>
      <c r="D513" s="75" t="s">
        <v>194</v>
      </c>
      <c r="E513" s="61">
        <f>tblTL[[#This Row],[Total]]</f>
        <v>0</v>
      </c>
      <c r="F513" s="71">
        <f>AVERAGEIFS(TBLData3[Total Load],TBLData3[[Athlete ]],TBLData3[[#This Row],[Athlete ]],TBLData3[Date],"&lt;="&amp;TBLData3[[#This Row],[Date]],TBLData3[Date],"&gt;"&amp;TBLData3[[#This Row],[Date]]-7)</f>
        <v>0</v>
      </c>
      <c r="G513" s="72">
        <f>AVERAGEIFS(TBLData3[Total Load],TBLData3[[Athlete ]],TBLData3[[#This Row],[Athlete ]],TBLData3[Date],"&lt;="&amp;TBLData3[[#This Row],[Date]],TBLData3[Date],"&gt;"&amp;TBLData3[[#This Row],[Date]]-28)</f>
        <v>166.04166666666666</v>
      </c>
      <c r="H513" s="32">
        <f>SUMIFS(TBLData3[Total Load],TBLData3[[Athlete ]],TBLData3[[#This Row],[Athlete ]],TBLData3[Date],"&lt;="&amp;TBLData3[[#This Row],[Date]],TBLData3[Date],"&gt;"&amp;TBLData3[[#This Row],[Date]]-7)</f>
        <v>0</v>
      </c>
      <c r="I513" s="33">
        <f>IFERROR(SUMIFS(TBLData3[Total Load],TBLData3[[Athlete ]],TBLData3[[#This Row],[Athlete ]],TBLData3[Date],"&lt;="&amp;TBLData3[[#This Row],[Date]]-7,TBLData3[Date],"&gt;"&amp;TBLData3[[#This Row],[Date]]-14),"")</f>
        <v>1760</v>
      </c>
      <c r="J513" s="33">
        <f>IFERROR(SUMIFS(TBLData3[Total Load],TBLData3[[Athlete ]],TBLData3[[#This Row],[Athlete ]],TBLData3[Date],"&lt;="&amp;TBLData3[[#This Row],[Date]]-14,TBLData3[Date],"&gt;"&amp;TBLData3[[#This Row],[Date]]-21),"")</f>
        <v>1640</v>
      </c>
      <c r="K513" s="33">
        <f>IFERROR(SUMIFS(TBLData3[Total Load],TBLData3[[Athlete ]],TBLData3[[#This Row],[Athlete ]],TBLData3[Date],"&lt;="&amp;TBLData3[[#This Row],[Date]]-21,TBLData3[Date],"&gt;"&amp;TBLData3[[#This Row],[Date]]-28),"")</f>
        <v>585</v>
      </c>
      <c r="L513" s="33">
        <f>IFERROR(SUMIFS(TBLData3[Total Load],TBLData3[[Athlete ]],TBLData3[[#This Row],[Athlete ]],TBLData3[Date],"&lt;="&amp;TBLData3[[#This Row],[Date]]-28,TBLData3[Date],"&gt;"&amp;TBLData3[[#This Row],[Date]]-35),"")</f>
        <v>0</v>
      </c>
      <c r="M513" s="33">
        <f>IFERROR(AVERAGE(TBLData3[[#This Row],[Week -1 TL]:[Week -4 TL]]),"")</f>
        <v>996.25</v>
      </c>
      <c r="N513" s="98">
        <f>IFERROR(TBLData3[[#This Row],[7 Day Rolling Average]]/TBLData3[[#This Row],[28 Day Rolling Average]],"")</f>
        <v>0</v>
      </c>
      <c r="O513" s="94">
        <f>IFERROR(TBLData3[[#This Row],[Week 0 TL]]/TBLData3[[#This Row],[Week -1 TL]],"")</f>
        <v>0</v>
      </c>
      <c r="P513" s="26">
        <f t="shared" si="31"/>
        <v>33.962077292388599</v>
      </c>
      <c r="Q513" s="27">
        <f t="shared" si="32"/>
        <v>99.209666958536062</v>
      </c>
      <c r="R513" s="99">
        <f>IFERROR(TBLData3[[#This Row],[7 Day EWMA]]/TBLData3[[#This Row],[28 Day EWMA]],"")</f>
        <v>0.34232629070897691</v>
      </c>
      <c r="S513" s="94">
        <f>AVERAGEIFS(TBLData3[Total Load],TBLData3[[Athlete ]],TBLData3[[#This Row],[Athlete ]],TBLData3[Date],"&lt;="&amp;TBLData3[[#This Row],[Date]],TBLData3[Date],"&gt;"&amp;TBLData3[[#This Row],[Date]]-7)</f>
        <v>0</v>
      </c>
      <c r="T513" s="94">
        <f t="array" ref="T513">IFERROR(_xlfn.STDEV.S(IF(TBLData3[[Athlete ]]=TBLData3[[#This Row],[Athlete ]],IF(TBLData3[Date]&lt;=TBLData3[[#This Row],[Date]],IF(TBLData3[Date]&gt;TBLData3[[#This Row],[Date]]-7,TBLData3[Total Load])))),"")</f>
        <v>0</v>
      </c>
      <c r="U513" s="95" t="str">
        <f>IFERROR(TBLData3[[#This Row],[7 Day avg Load]]/TBLData3[[#This Row],[7 Day SD]],"")</f>
        <v/>
      </c>
      <c r="V513" s="95" t="str">
        <f>IFERROR(TBLData3[[#This Row],[7 Day Rolling Average]]*TBLData3[[#This Row],[Monotony]],"")</f>
        <v/>
      </c>
    </row>
    <row r="514" spans="1:22" x14ac:dyDescent="0.25">
      <c r="A514" s="58" t="str">
        <f t="shared" ref="A514:A577" si="33">VLOOKUP(B514, $AF$3:$AG$26, 2)</f>
        <v>Week 4</v>
      </c>
      <c r="B514" s="63">
        <v>43033</v>
      </c>
      <c r="C514" s="63" t="str">
        <f t="shared" ref="C514:C577" si="34">CHOOSE(WEEKDAY(B514),"Sun","Mon","Tue","Wed","Thu","Fri","Sat")</f>
        <v>Wed</v>
      </c>
      <c r="D514" s="75" t="s">
        <v>213</v>
      </c>
      <c r="E514" s="61">
        <f>tblTL[[#This Row],[Total]]</f>
        <v>800</v>
      </c>
      <c r="F514" s="71">
        <f>AVERAGEIFS(TBLData3[Total Load],TBLData3[[Athlete ]],TBLData3[[#This Row],[Athlete ]],TBLData3[Date],"&lt;="&amp;TBLData3[[#This Row],[Date]],TBLData3[Date],"&gt;"&amp;TBLData3[[#This Row],[Date]]-7)</f>
        <v>208.57142857142858</v>
      </c>
      <c r="G514" s="72">
        <f>AVERAGEIFS(TBLData3[Total Load],TBLData3[[Athlete ]],TBLData3[[#This Row],[Athlete ]],TBLData3[Date],"&lt;="&amp;TBLData3[[#This Row],[Date]],TBLData3[Date],"&gt;"&amp;TBLData3[[#This Row],[Date]]-28)</f>
        <v>115.20833333333333</v>
      </c>
      <c r="H514" s="32">
        <f>SUMIFS(TBLData3[Total Load],TBLData3[[Athlete ]],TBLData3[[#This Row],[Athlete ]],TBLData3[Date],"&lt;="&amp;TBLData3[[#This Row],[Date]],TBLData3[Date],"&gt;"&amp;TBLData3[[#This Row],[Date]]-7)</f>
        <v>1460</v>
      </c>
      <c r="I514" s="33">
        <f>IFERROR(SUMIFS(TBLData3[Total Load],TBLData3[[Athlete ]],TBLData3[[#This Row],[Athlete ]],TBLData3[Date],"&lt;="&amp;TBLData3[[#This Row],[Date]]-7,TBLData3[Date],"&gt;"&amp;TBLData3[[#This Row],[Date]]-14),"")</f>
        <v>630</v>
      </c>
      <c r="J514" s="33">
        <f>IFERROR(SUMIFS(TBLData3[Total Load],TBLData3[[Athlete ]],TBLData3[[#This Row],[Athlete ]],TBLData3[Date],"&lt;="&amp;TBLData3[[#This Row],[Date]]-14,TBLData3[Date],"&gt;"&amp;TBLData3[[#This Row],[Date]]-21),"")</f>
        <v>675</v>
      </c>
      <c r="K514" s="33">
        <f>IFERROR(SUMIFS(TBLData3[Total Load],TBLData3[[Athlete ]],TBLData3[[#This Row],[Athlete ]],TBLData3[Date],"&lt;="&amp;TBLData3[[#This Row],[Date]]-21,TBLData3[Date],"&gt;"&amp;TBLData3[[#This Row],[Date]]-28),"")</f>
        <v>0</v>
      </c>
      <c r="L514" s="33">
        <f>IFERROR(SUMIFS(TBLData3[Total Load],TBLData3[[Athlete ]],TBLData3[[#This Row],[Athlete ]],TBLData3[Date],"&lt;="&amp;TBLData3[[#This Row],[Date]]-28,TBLData3[Date],"&gt;"&amp;TBLData3[[#This Row],[Date]]-35),"")</f>
        <v>0</v>
      </c>
      <c r="M514" s="33">
        <f>IFERROR(AVERAGE(TBLData3[[#This Row],[Week -1 TL]:[Week -4 TL]]),"")</f>
        <v>326.25</v>
      </c>
      <c r="N514" s="98">
        <f>IFERROR(TBLData3[[#This Row],[7 Day Rolling Average]]/TBLData3[[#This Row],[28 Day Rolling Average]],"")</f>
        <v>1.8103849134590546</v>
      </c>
      <c r="O514" s="94">
        <f>IFERROR(TBLData3[[#This Row],[Week 0 TL]]/TBLData3[[#This Row],[Week -1 TL]],"")</f>
        <v>2.3174603174603177</v>
      </c>
      <c r="P514" s="26">
        <f t="shared" si="31"/>
        <v>296.29855729173869</v>
      </c>
      <c r="Q514" s="27">
        <f t="shared" si="32"/>
        <v>134.07114902249742</v>
      </c>
      <c r="R514" s="99">
        <f>IFERROR(TBLData3[[#This Row],[7 Day EWMA]]/TBLData3[[#This Row],[28 Day EWMA]],"")</f>
        <v>2.2100098302433371</v>
      </c>
      <c r="S514" s="94">
        <f>AVERAGEIFS(TBLData3[Total Load],TBLData3[[Athlete ]],TBLData3[[#This Row],[Athlete ]],TBLData3[Date],"&lt;="&amp;TBLData3[[#This Row],[Date]],TBLData3[Date],"&gt;"&amp;TBLData3[[#This Row],[Date]]-7)</f>
        <v>208.57142857142858</v>
      </c>
      <c r="T514" s="94">
        <f t="array" ref="T514">IFERROR(_xlfn.STDEV.S(IF(TBLData3[[Athlete ]]=TBLData3[[#This Row],[Athlete ]],IF(TBLData3[Date]&lt;=TBLData3[[#This Row],[Date]],IF(TBLData3[Date]&gt;TBLData3[[#This Row],[Date]]-7,TBLData3[Total Load])))),"")</f>
        <v>304.16161117781729</v>
      </c>
      <c r="U514" s="95">
        <f>IFERROR(TBLData3[[#This Row],[7 Day avg Load]]/TBLData3[[#This Row],[7 Day SD]],"")</f>
        <v>0.68572568301360914</v>
      </c>
      <c r="V514" s="95">
        <f>IFERROR(TBLData3[[#This Row],[7 Day Rolling Average]]*TBLData3[[#This Row],[Monotony]],"")</f>
        <v>143.02278531426705</v>
      </c>
    </row>
    <row r="515" spans="1:22" x14ac:dyDescent="0.25">
      <c r="A515" s="58" t="str">
        <f t="shared" si="33"/>
        <v>Week 4</v>
      </c>
      <c r="B515" s="63">
        <v>43033</v>
      </c>
      <c r="C515" s="63" t="str">
        <f t="shared" si="34"/>
        <v>Wed</v>
      </c>
      <c r="D515" s="75" t="s">
        <v>214</v>
      </c>
      <c r="E515" s="61">
        <f>tblTL[[#This Row],[Total]]</f>
        <v>800</v>
      </c>
      <c r="F515" s="71">
        <f>AVERAGEIFS(TBLData3[Total Load],TBLData3[[Athlete ]],TBLData3[[#This Row],[Athlete ]],TBLData3[Date],"&lt;="&amp;TBLData3[[#This Row],[Date]],TBLData3[Date],"&gt;"&amp;TBLData3[[#This Row],[Date]]-7)</f>
        <v>234.28571428571428</v>
      </c>
      <c r="G515" s="72">
        <f>AVERAGEIFS(TBLData3[Total Load],TBLData3[[Athlete ]],TBLData3[[#This Row],[Athlete ]],TBLData3[Date],"&lt;="&amp;TBLData3[[#This Row],[Date]],TBLData3[Date],"&gt;"&amp;TBLData3[[#This Row],[Date]]-28)</f>
        <v>214.16666666666666</v>
      </c>
      <c r="H515" s="32">
        <f>SUMIFS(TBLData3[Total Load],TBLData3[[Athlete ]],TBLData3[[#This Row],[Athlete ]],TBLData3[Date],"&lt;="&amp;TBLData3[[#This Row],[Date]],TBLData3[Date],"&gt;"&amp;TBLData3[[#This Row],[Date]]-7)</f>
        <v>1640</v>
      </c>
      <c r="I515" s="33">
        <f>IFERROR(SUMIFS(TBLData3[Total Load],TBLData3[[Athlete ]],TBLData3[[#This Row],[Athlete ]],TBLData3[Date],"&lt;="&amp;TBLData3[[#This Row],[Date]]-7,TBLData3[Date],"&gt;"&amp;TBLData3[[#This Row],[Date]]-14),"")</f>
        <v>1840</v>
      </c>
      <c r="J515" s="33">
        <f>IFERROR(SUMIFS(TBLData3[Total Load],TBLData3[[Athlete ]],TBLData3[[#This Row],[Athlete ]],TBLData3[Date],"&lt;="&amp;TBLData3[[#This Row],[Date]]-14,TBLData3[Date],"&gt;"&amp;TBLData3[[#This Row],[Date]]-21),"")</f>
        <v>1660</v>
      </c>
      <c r="K515" s="33">
        <f>IFERROR(SUMIFS(TBLData3[Total Load],TBLData3[[Athlete ]],TBLData3[[#This Row],[Athlete ]],TBLData3[Date],"&lt;="&amp;TBLData3[[#This Row],[Date]]-21,TBLData3[Date],"&gt;"&amp;TBLData3[[#This Row],[Date]]-28),"")</f>
        <v>0</v>
      </c>
      <c r="L515" s="33">
        <f>IFERROR(SUMIFS(TBLData3[Total Load],TBLData3[[Athlete ]],TBLData3[[#This Row],[Athlete ]],TBLData3[Date],"&lt;="&amp;TBLData3[[#This Row],[Date]]-28,TBLData3[Date],"&gt;"&amp;TBLData3[[#This Row],[Date]]-35),"")</f>
        <v>0</v>
      </c>
      <c r="M515" s="33">
        <f>IFERROR(AVERAGE(TBLData3[[#This Row],[Week -1 TL]:[Week -4 TL]]),"")</f>
        <v>875</v>
      </c>
      <c r="N515" s="98">
        <f>IFERROR(TBLData3[[#This Row],[7 Day Rolling Average]]/TBLData3[[#This Row],[28 Day Rolling Average]],"")</f>
        <v>1.0939410783768762</v>
      </c>
      <c r="O515" s="94">
        <f>IFERROR(TBLData3[[#This Row],[Week 0 TL]]/TBLData3[[#This Row],[Week -1 TL]],"")</f>
        <v>0.89130434782608692</v>
      </c>
      <c r="P515" s="26">
        <f t="shared" si="31"/>
        <v>331.62994104090558</v>
      </c>
      <c r="Q515" s="27">
        <f t="shared" si="32"/>
        <v>194.34929353271929</v>
      </c>
      <c r="R515" s="99">
        <f>IFERROR(TBLData3[[#This Row],[7 Day EWMA]]/TBLData3[[#This Row],[28 Day EWMA]],"")</f>
        <v>1.7063604143488933</v>
      </c>
      <c r="S515" s="94">
        <f>AVERAGEIFS(TBLData3[Total Load],TBLData3[[Athlete ]],TBLData3[[#This Row],[Athlete ]],TBLData3[Date],"&lt;="&amp;TBLData3[[#This Row],[Date]],TBLData3[Date],"&gt;"&amp;TBLData3[[#This Row],[Date]]-7)</f>
        <v>234.28571428571428</v>
      </c>
      <c r="T515" s="94">
        <f t="array" ref="T515">IFERROR(_xlfn.STDEV.S(IF(TBLData3[[Athlete ]]=TBLData3[[#This Row],[Athlete ]],IF(TBLData3[Date]&lt;=TBLData3[[#This Row],[Date]],IF(TBLData3[Date]&gt;TBLData3[[#This Row],[Date]]-7,TBLData3[Total Load])))),"")</f>
        <v>318.4785258515422</v>
      </c>
      <c r="U515" s="95">
        <f>IFERROR(TBLData3[[#This Row],[7 Day avg Load]]/TBLData3[[#This Row],[7 Day SD]],"")</f>
        <v>0.73564053858666079</v>
      </c>
      <c r="V515" s="95">
        <f>IFERROR(TBLData3[[#This Row],[7 Day Rolling Average]]*TBLData3[[#This Row],[Monotony]],"")</f>
        <v>172.35006904030337</v>
      </c>
    </row>
    <row r="516" spans="1:22" x14ac:dyDescent="0.25">
      <c r="A516" s="58" t="str">
        <f t="shared" si="33"/>
        <v>Week 4</v>
      </c>
      <c r="B516" s="63">
        <v>43033</v>
      </c>
      <c r="C516" s="63" t="str">
        <f t="shared" si="34"/>
        <v>Wed</v>
      </c>
      <c r="D516" s="75" t="s">
        <v>195</v>
      </c>
      <c r="E516" s="61">
        <f>tblTL[[#This Row],[Total]]</f>
        <v>0</v>
      </c>
      <c r="F516" s="71">
        <f>AVERAGEIFS(TBLData3[Total Load],TBLData3[[Athlete ]],TBLData3[[#This Row],[Athlete ]],TBLData3[Date],"&lt;="&amp;TBLData3[[#This Row],[Date]],TBLData3[Date],"&gt;"&amp;TBLData3[[#This Row],[Date]]-7)</f>
        <v>0</v>
      </c>
      <c r="G516" s="72">
        <f>AVERAGEIFS(TBLData3[Total Load],TBLData3[[Athlete ]],TBLData3[[#This Row],[Athlete ]],TBLData3[Date],"&lt;="&amp;TBLData3[[#This Row],[Date]],TBLData3[Date],"&gt;"&amp;TBLData3[[#This Row],[Date]]-28)</f>
        <v>0</v>
      </c>
      <c r="H516" s="32">
        <f>SUMIFS(TBLData3[Total Load],TBLData3[[Athlete ]],TBLData3[[#This Row],[Athlete ]],TBLData3[Date],"&lt;="&amp;TBLData3[[#This Row],[Date]],TBLData3[Date],"&gt;"&amp;TBLData3[[#This Row],[Date]]-7)</f>
        <v>0</v>
      </c>
      <c r="I516" s="33">
        <f>IFERROR(SUMIFS(TBLData3[Total Load],TBLData3[[Athlete ]],TBLData3[[#This Row],[Athlete ]],TBLData3[Date],"&lt;="&amp;TBLData3[[#This Row],[Date]]-7,TBLData3[Date],"&gt;"&amp;TBLData3[[#This Row],[Date]]-14),"")</f>
        <v>0</v>
      </c>
      <c r="J516" s="33">
        <f>IFERROR(SUMIFS(TBLData3[Total Load],TBLData3[[Athlete ]],TBLData3[[#This Row],[Athlete ]],TBLData3[Date],"&lt;="&amp;TBLData3[[#This Row],[Date]]-14,TBLData3[Date],"&gt;"&amp;TBLData3[[#This Row],[Date]]-21),"")</f>
        <v>0</v>
      </c>
      <c r="K516" s="33">
        <f>IFERROR(SUMIFS(TBLData3[Total Load],TBLData3[[Athlete ]],TBLData3[[#This Row],[Athlete ]],TBLData3[Date],"&lt;="&amp;TBLData3[[#This Row],[Date]]-21,TBLData3[Date],"&gt;"&amp;TBLData3[[#This Row],[Date]]-28),"")</f>
        <v>0</v>
      </c>
      <c r="L516" s="33">
        <f>IFERROR(SUMIFS(TBLData3[Total Load],TBLData3[[Athlete ]],TBLData3[[#This Row],[Athlete ]],TBLData3[Date],"&lt;="&amp;TBLData3[[#This Row],[Date]]-28,TBLData3[Date],"&gt;"&amp;TBLData3[[#This Row],[Date]]-35),"")</f>
        <v>0</v>
      </c>
      <c r="M516" s="33">
        <f>IFERROR(AVERAGE(TBLData3[[#This Row],[Week -1 TL]:[Week -4 TL]]),"")</f>
        <v>0</v>
      </c>
      <c r="N516" s="98" t="str">
        <f>IFERROR(TBLData3[[#This Row],[7 Day Rolling Average]]/TBLData3[[#This Row],[28 Day Rolling Average]],"")</f>
        <v/>
      </c>
      <c r="O516" s="94" t="str">
        <f>IFERROR(TBLData3[[#This Row],[Week 0 TL]]/TBLData3[[#This Row],[Week -1 TL]],"")</f>
        <v/>
      </c>
      <c r="P516" s="26">
        <f t="shared" si="31"/>
        <v>0</v>
      </c>
      <c r="Q516" s="27">
        <f t="shared" si="32"/>
        <v>0</v>
      </c>
      <c r="R516" s="99" t="str">
        <f>IFERROR(TBLData3[[#This Row],[7 Day EWMA]]/TBLData3[[#This Row],[28 Day EWMA]],"")</f>
        <v/>
      </c>
      <c r="S516" s="94">
        <f>AVERAGEIFS(TBLData3[Total Load],TBLData3[[Athlete ]],TBLData3[[#This Row],[Athlete ]],TBLData3[Date],"&lt;="&amp;TBLData3[[#This Row],[Date]],TBLData3[Date],"&gt;"&amp;TBLData3[[#This Row],[Date]]-7)</f>
        <v>0</v>
      </c>
      <c r="T516" s="94">
        <f t="array" ref="T516">IFERROR(_xlfn.STDEV.S(IF(TBLData3[[Athlete ]]=TBLData3[[#This Row],[Athlete ]],IF(TBLData3[Date]&lt;=TBLData3[[#This Row],[Date]],IF(TBLData3[Date]&gt;TBLData3[[#This Row],[Date]]-7,TBLData3[Total Load])))),"")</f>
        <v>0</v>
      </c>
      <c r="U516" s="95" t="str">
        <f>IFERROR(TBLData3[[#This Row],[7 Day avg Load]]/TBLData3[[#This Row],[7 Day SD]],"")</f>
        <v/>
      </c>
      <c r="V516" s="95" t="str">
        <f>IFERROR(TBLData3[[#This Row],[7 Day Rolling Average]]*TBLData3[[#This Row],[Monotony]],"")</f>
        <v/>
      </c>
    </row>
    <row r="517" spans="1:22" x14ac:dyDescent="0.25">
      <c r="A517" s="58" t="str">
        <f t="shared" si="33"/>
        <v>Week 4</v>
      </c>
      <c r="B517" s="63">
        <v>43033</v>
      </c>
      <c r="C517" s="63" t="str">
        <f t="shared" si="34"/>
        <v>Wed</v>
      </c>
      <c r="D517" s="77" t="s">
        <v>196</v>
      </c>
      <c r="E517" s="61">
        <f>tblTL[[#This Row],[Total]]</f>
        <v>800</v>
      </c>
      <c r="F517" s="71">
        <f>AVERAGEIFS(TBLData3[Total Load],TBLData3[[Athlete ]],TBLData3[[#This Row],[Athlete ]],TBLData3[Date],"&lt;="&amp;TBLData3[[#This Row],[Date]],TBLData3[Date],"&gt;"&amp;TBLData3[[#This Row],[Date]]-7)</f>
        <v>262.85714285714283</v>
      </c>
      <c r="G517" s="72">
        <f>AVERAGEIFS(TBLData3[Total Load],TBLData3[[Athlete ]],TBLData3[[#This Row],[Athlete ]],TBLData3[Date],"&lt;="&amp;TBLData3[[#This Row],[Date]],TBLData3[Date],"&gt;"&amp;TBLData3[[#This Row],[Date]]-28)</f>
        <v>206.66666666666666</v>
      </c>
      <c r="H517" s="32">
        <f>SUMIFS(TBLData3[Total Load],TBLData3[[Athlete ]],TBLData3[[#This Row],[Athlete ]],TBLData3[Date],"&lt;="&amp;TBLData3[[#This Row],[Date]],TBLData3[Date],"&gt;"&amp;TBLData3[[#This Row],[Date]]-7)</f>
        <v>1840</v>
      </c>
      <c r="I517" s="33">
        <f>IFERROR(SUMIFS(TBLData3[Total Load],TBLData3[[Athlete ]],TBLData3[[#This Row],[Athlete ]],TBLData3[Date],"&lt;="&amp;TBLData3[[#This Row],[Date]]-7,TBLData3[Date],"&gt;"&amp;TBLData3[[#This Row],[Date]]-14),"")</f>
        <v>1060</v>
      </c>
      <c r="J517" s="33">
        <f>IFERROR(SUMIFS(TBLData3[Total Load],TBLData3[[Athlete ]],TBLData3[[#This Row],[Athlete ]],TBLData3[Date],"&lt;="&amp;TBLData3[[#This Row],[Date]]-14,TBLData3[Date],"&gt;"&amp;TBLData3[[#This Row],[Date]]-21),"")</f>
        <v>1540</v>
      </c>
      <c r="K517" s="33">
        <f>IFERROR(SUMIFS(TBLData3[Total Load],TBLData3[[Athlete ]],TBLData3[[#This Row],[Athlete ]],TBLData3[Date],"&lt;="&amp;TBLData3[[#This Row],[Date]]-21,TBLData3[Date],"&gt;"&amp;TBLData3[[#This Row],[Date]]-28),"")</f>
        <v>520</v>
      </c>
      <c r="L517" s="33">
        <f>IFERROR(SUMIFS(TBLData3[Total Load],TBLData3[[Athlete ]],TBLData3[[#This Row],[Athlete ]],TBLData3[Date],"&lt;="&amp;TBLData3[[#This Row],[Date]]-28,TBLData3[Date],"&gt;"&amp;TBLData3[[#This Row],[Date]]-35),"")</f>
        <v>0</v>
      </c>
      <c r="M517" s="33">
        <f>IFERROR(AVERAGE(TBLData3[[#This Row],[Week -1 TL]:[Week -4 TL]]),"")</f>
        <v>780</v>
      </c>
      <c r="N517" s="98">
        <f>IFERROR(TBLData3[[#This Row],[7 Day Rolling Average]]/TBLData3[[#This Row],[28 Day Rolling Average]],"")</f>
        <v>1.271889400921659</v>
      </c>
      <c r="O517" s="94">
        <f>IFERROR(TBLData3[[#This Row],[Week 0 TL]]/TBLData3[[#This Row],[Week -1 TL]],"")</f>
        <v>1.7358490566037736</v>
      </c>
      <c r="P517" s="26">
        <f t="shared" si="31"/>
        <v>403.9715563228566</v>
      </c>
      <c r="Q517" s="27">
        <f t="shared" si="32"/>
        <v>187.11047865520959</v>
      </c>
      <c r="R517" s="99">
        <f>IFERROR(TBLData3[[#This Row],[7 Day EWMA]]/TBLData3[[#This Row],[28 Day EWMA]],"")</f>
        <v>2.1590001758653994</v>
      </c>
      <c r="S517" s="94">
        <f>AVERAGEIFS(TBLData3[Total Load],TBLData3[[Athlete ]],TBLData3[[#This Row],[Athlete ]],TBLData3[Date],"&lt;="&amp;TBLData3[[#This Row],[Date]],TBLData3[Date],"&gt;"&amp;TBLData3[[#This Row],[Date]]-7)</f>
        <v>262.85714285714283</v>
      </c>
      <c r="T517" s="94">
        <f t="array" ref="T517">IFERROR(_xlfn.STDEV.S(IF(TBLData3[[Athlete ]]=TBLData3[[#This Row],[Athlete ]],IF(TBLData3[Date]&lt;=TBLData3[[#This Row],[Date]],IF(TBLData3[Date]&gt;TBLData3[[#This Row],[Date]]-7,TBLData3[Total Load])))),"")</f>
        <v>454.22880745700132</v>
      </c>
      <c r="U517" s="95">
        <f>IFERROR(TBLData3[[#This Row],[7 Day avg Load]]/TBLData3[[#This Row],[7 Day SD]],"")</f>
        <v>0.57868884258739073</v>
      </c>
      <c r="V517" s="95">
        <f>IFERROR(TBLData3[[#This Row],[7 Day Rolling Average]]*TBLData3[[#This Row],[Monotony]],"")</f>
        <v>152.11249576582841</v>
      </c>
    </row>
    <row r="518" spans="1:22" x14ac:dyDescent="0.25">
      <c r="A518" s="58" t="str">
        <f t="shared" si="33"/>
        <v>Week 4</v>
      </c>
      <c r="B518" s="63">
        <v>43033</v>
      </c>
      <c r="C518" s="63" t="str">
        <f t="shared" si="34"/>
        <v>Wed</v>
      </c>
      <c r="D518" s="75" t="s">
        <v>197</v>
      </c>
      <c r="E518" s="61">
        <f>tblTL[[#This Row],[Total]]</f>
        <v>900</v>
      </c>
      <c r="F518" s="71">
        <f>AVERAGEIFS(TBLData3[Total Load],TBLData3[[Athlete ]],TBLData3[[#This Row],[Athlete ]],TBLData3[Date],"&lt;="&amp;TBLData3[[#This Row],[Date]],TBLData3[Date],"&gt;"&amp;TBLData3[[#This Row],[Date]]-7)</f>
        <v>188.57142857142858</v>
      </c>
      <c r="G518" s="72">
        <f>AVERAGEIFS(TBLData3[Total Load],TBLData3[[Athlete ]],TBLData3[[#This Row],[Athlete ]],TBLData3[Date],"&lt;="&amp;TBLData3[[#This Row],[Date]],TBLData3[Date],"&gt;"&amp;TBLData3[[#This Row],[Date]]-28)</f>
        <v>252.5</v>
      </c>
      <c r="H518" s="32">
        <f>SUMIFS(TBLData3[Total Load],TBLData3[[Athlete ]],TBLData3[[#This Row],[Athlete ]],TBLData3[Date],"&lt;="&amp;TBLData3[[#This Row],[Date]],TBLData3[Date],"&gt;"&amp;TBLData3[[#This Row],[Date]]-7)</f>
        <v>1320</v>
      </c>
      <c r="I518" s="33">
        <f>IFERROR(SUMIFS(TBLData3[Total Load],TBLData3[[Athlete ]],TBLData3[[#This Row],[Athlete ]],TBLData3[Date],"&lt;="&amp;TBLData3[[#This Row],[Date]]-7,TBLData3[Date],"&gt;"&amp;TBLData3[[#This Row],[Date]]-14),"")</f>
        <v>1850</v>
      </c>
      <c r="J518" s="33">
        <f>IFERROR(SUMIFS(TBLData3[Total Load],TBLData3[[Athlete ]],TBLData3[[#This Row],[Athlete ]],TBLData3[Date],"&lt;="&amp;TBLData3[[#This Row],[Date]]-14,TBLData3[Date],"&gt;"&amp;TBLData3[[#This Row],[Date]]-21),"")</f>
        <v>2435</v>
      </c>
      <c r="K518" s="33">
        <f>IFERROR(SUMIFS(TBLData3[Total Load],TBLData3[[Athlete ]],TBLData3[[#This Row],[Athlete ]],TBLData3[Date],"&lt;="&amp;TBLData3[[#This Row],[Date]]-21,TBLData3[Date],"&gt;"&amp;TBLData3[[#This Row],[Date]]-28),"")</f>
        <v>455</v>
      </c>
      <c r="L518" s="33">
        <f>IFERROR(SUMIFS(TBLData3[Total Load],TBLData3[[Athlete ]],TBLData3[[#This Row],[Athlete ]],TBLData3[Date],"&lt;="&amp;TBLData3[[#This Row],[Date]]-28,TBLData3[Date],"&gt;"&amp;TBLData3[[#This Row],[Date]]-35),"")</f>
        <v>0</v>
      </c>
      <c r="M518" s="33">
        <f>IFERROR(AVERAGE(TBLData3[[#This Row],[Week -1 TL]:[Week -4 TL]]),"")</f>
        <v>1185</v>
      </c>
      <c r="N518" s="98">
        <f>IFERROR(TBLData3[[#This Row],[7 Day Rolling Average]]/TBLData3[[#This Row],[28 Day Rolling Average]],"")</f>
        <v>0.74681753889674685</v>
      </c>
      <c r="O518" s="94">
        <f>IFERROR(TBLData3[[#This Row],[Week 0 TL]]/TBLData3[[#This Row],[Week -1 TL]],"")</f>
        <v>0.71351351351351355</v>
      </c>
      <c r="P518" s="26">
        <f t="shared" si="31"/>
        <v>283.33474467300925</v>
      </c>
      <c r="Q518" s="27">
        <f t="shared" si="32"/>
        <v>200.94910448526326</v>
      </c>
      <c r="R518" s="99">
        <f>IFERROR(TBLData3[[#This Row],[7 Day EWMA]]/TBLData3[[#This Row],[28 Day EWMA]],"")</f>
        <v>1.4099826192247988</v>
      </c>
      <c r="S518" s="94">
        <f>AVERAGEIFS(TBLData3[Total Load],TBLData3[[Athlete ]],TBLData3[[#This Row],[Athlete ]],TBLData3[Date],"&lt;="&amp;TBLData3[[#This Row],[Date]],TBLData3[Date],"&gt;"&amp;TBLData3[[#This Row],[Date]]-7)</f>
        <v>188.57142857142858</v>
      </c>
      <c r="T518" s="94">
        <f t="array" ref="T518">IFERROR(_xlfn.STDEV.S(IF(TBLData3[[Athlete ]]=TBLData3[[#This Row],[Athlete ]],IF(TBLData3[Date]&lt;=TBLData3[[#This Row],[Date]],IF(TBLData3[Date]&gt;TBLData3[[#This Row],[Date]]-7,TBLData3[Total Load])))),"")</f>
        <v>350.59133719230101</v>
      </c>
      <c r="U518" s="95">
        <f>IFERROR(TBLData3[[#This Row],[7 Day avg Load]]/TBLData3[[#This Row],[7 Day SD]],"")</f>
        <v>0.53786676556698909</v>
      </c>
      <c r="V518" s="95">
        <f>IFERROR(TBLData3[[#This Row],[7 Day Rolling Average]]*TBLData3[[#This Row],[Monotony]],"")</f>
        <v>101.42630436406081</v>
      </c>
    </row>
    <row r="519" spans="1:22" x14ac:dyDescent="0.25">
      <c r="A519" s="58" t="str">
        <f t="shared" si="33"/>
        <v>Week 4</v>
      </c>
      <c r="B519" s="63">
        <v>43033</v>
      </c>
      <c r="C519" s="63" t="str">
        <f t="shared" si="34"/>
        <v>Wed</v>
      </c>
      <c r="D519" s="75" t="s">
        <v>198</v>
      </c>
      <c r="E519" s="61">
        <f>tblTL[[#This Row],[Total]]</f>
        <v>0</v>
      </c>
      <c r="F519" s="71">
        <f>AVERAGEIFS(TBLData3[Total Load],TBLData3[[Athlete ]],TBLData3[[#This Row],[Athlete ]],TBLData3[Date],"&lt;="&amp;TBLData3[[#This Row],[Date]],TBLData3[Date],"&gt;"&amp;TBLData3[[#This Row],[Date]]-7)</f>
        <v>51.428571428571431</v>
      </c>
      <c r="G519" s="72">
        <f>AVERAGEIFS(TBLData3[Total Load],TBLData3[[Athlete ]],TBLData3[[#This Row],[Athlete ]],TBLData3[Date],"&lt;="&amp;TBLData3[[#This Row],[Date]],TBLData3[Date],"&gt;"&amp;TBLData3[[#This Row],[Date]]-28)</f>
        <v>115</v>
      </c>
      <c r="H519" s="32">
        <f>SUMIFS(TBLData3[Total Load],TBLData3[[Athlete ]],TBLData3[[#This Row],[Athlete ]],TBLData3[Date],"&lt;="&amp;TBLData3[[#This Row],[Date]],TBLData3[Date],"&gt;"&amp;TBLData3[[#This Row],[Date]]-7)</f>
        <v>360</v>
      </c>
      <c r="I519" s="33">
        <f>IFERROR(SUMIFS(TBLData3[Total Load],TBLData3[[Athlete ]],TBLData3[[#This Row],[Athlete ]],TBLData3[Date],"&lt;="&amp;TBLData3[[#This Row],[Date]]-7,TBLData3[Date],"&gt;"&amp;TBLData3[[#This Row],[Date]]-14),"")</f>
        <v>630</v>
      </c>
      <c r="J519" s="33">
        <f>IFERROR(SUMIFS(TBLData3[Total Load],TBLData3[[Athlete ]],TBLData3[[#This Row],[Athlete ]],TBLData3[Date],"&lt;="&amp;TBLData3[[#This Row],[Date]]-14,TBLData3[Date],"&gt;"&amp;TBLData3[[#This Row],[Date]]-21),"")</f>
        <v>1380</v>
      </c>
      <c r="K519" s="33">
        <f>IFERROR(SUMIFS(TBLData3[Total Load],TBLData3[[Athlete ]],TBLData3[[#This Row],[Athlete ]],TBLData3[Date],"&lt;="&amp;TBLData3[[#This Row],[Date]]-21,TBLData3[Date],"&gt;"&amp;TBLData3[[#This Row],[Date]]-28),"")</f>
        <v>390</v>
      </c>
      <c r="L519" s="33">
        <f>IFERROR(SUMIFS(TBLData3[Total Load],TBLData3[[Athlete ]],TBLData3[[#This Row],[Athlete ]],TBLData3[Date],"&lt;="&amp;TBLData3[[#This Row],[Date]]-28,TBLData3[Date],"&gt;"&amp;TBLData3[[#This Row],[Date]]-35),"")</f>
        <v>0</v>
      </c>
      <c r="M519" s="33">
        <f>IFERROR(AVERAGE(TBLData3[[#This Row],[Week -1 TL]:[Week -4 TL]]),"")</f>
        <v>600</v>
      </c>
      <c r="N519" s="98">
        <f>IFERROR(TBLData3[[#This Row],[7 Day Rolling Average]]/TBLData3[[#This Row],[28 Day Rolling Average]],"")</f>
        <v>0.44720496894409939</v>
      </c>
      <c r="O519" s="94">
        <f>IFERROR(TBLData3[[#This Row],[Week 0 TL]]/TBLData3[[#This Row],[Week -1 TL]],"")</f>
        <v>0.5714285714285714</v>
      </c>
      <c r="P519" s="26">
        <f t="shared" si="31"/>
        <v>41.424080665762943</v>
      </c>
      <c r="Q519" s="27">
        <f t="shared" si="32"/>
        <v>78.755351059396716</v>
      </c>
      <c r="R519" s="99">
        <f>IFERROR(TBLData3[[#This Row],[7 Day EWMA]]/TBLData3[[#This Row],[28 Day EWMA]],"")</f>
        <v>0.52598433133160949</v>
      </c>
      <c r="S519" s="94">
        <f>AVERAGEIFS(TBLData3[Total Load],TBLData3[[Athlete ]],TBLData3[[#This Row],[Athlete ]],TBLData3[Date],"&lt;="&amp;TBLData3[[#This Row],[Date]],TBLData3[Date],"&gt;"&amp;TBLData3[[#This Row],[Date]]-7)</f>
        <v>51.428571428571431</v>
      </c>
      <c r="T519" s="94">
        <f t="array" ref="T519">IFERROR(_xlfn.STDEV.S(IF(TBLData3[[Athlete ]]=TBLData3[[#This Row],[Athlete ]],IF(TBLData3[Date]&lt;=TBLData3[[#This Row],[Date]],IF(TBLData3[Date]&gt;TBLData3[[#This Row],[Date]]-7,TBLData3[Total Load])))),"")</f>
        <v>136.0672102833218</v>
      </c>
      <c r="U519" s="95">
        <f>IFERROR(TBLData3[[#This Row],[7 Day avg Load]]/TBLData3[[#This Row],[7 Day SD]],"")</f>
        <v>0.37796447300922725</v>
      </c>
      <c r="V519" s="95">
        <f>IFERROR(TBLData3[[#This Row],[7 Day Rolling Average]]*TBLData3[[#This Row],[Monotony]],"")</f>
        <v>19.438172897617402</v>
      </c>
    </row>
    <row r="520" spans="1:22" x14ac:dyDescent="0.25">
      <c r="A520" s="58" t="str">
        <f t="shared" si="33"/>
        <v>Week 4</v>
      </c>
      <c r="B520" s="63">
        <v>43033</v>
      </c>
      <c r="C520" s="63" t="str">
        <f t="shared" si="34"/>
        <v>Wed</v>
      </c>
      <c r="D520" s="75" t="s">
        <v>199</v>
      </c>
      <c r="E520" s="61">
        <f>tblTL[[#This Row],[Total]]</f>
        <v>500</v>
      </c>
      <c r="F520" s="71">
        <f>AVERAGEIFS(TBLData3[Total Load],TBLData3[[Athlete ]],TBLData3[[#This Row],[Athlete ]],TBLData3[Date],"&lt;="&amp;TBLData3[[#This Row],[Date]],TBLData3[Date],"&gt;"&amp;TBLData3[[#This Row],[Date]]-7)</f>
        <v>131.42857142857142</v>
      </c>
      <c r="G520" s="72">
        <f>AVERAGEIFS(TBLData3[Total Load],TBLData3[[Athlete ]],TBLData3[[#This Row],[Athlete ]],TBLData3[Date],"&lt;="&amp;TBLData3[[#This Row],[Date]],TBLData3[Date],"&gt;"&amp;TBLData3[[#This Row],[Date]]-28)</f>
        <v>194.16666666666666</v>
      </c>
      <c r="H520" s="32">
        <f>SUMIFS(TBLData3[Total Load],TBLData3[[Athlete ]],TBLData3[[#This Row],[Athlete ]],TBLData3[Date],"&lt;="&amp;TBLData3[[#This Row],[Date]],TBLData3[Date],"&gt;"&amp;TBLData3[[#This Row],[Date]]-7)</f>
        <v>920</v>
      </c>
      <c r="I520" s="33">
        <f>IFERROR(SUMIFS(TBLData3[Total Load],TBLData3[[Athlete ]],TBLData3[[#This Row],[Athlete ]],TBLData3[Date],"&lt;="&amp;TBLData3[[#This Row],[Date]]-7,TBLData3[Date],"&gt;"&amp;TBLData3[[#This Row],[Date]]-14),"")</f>
        <v>1770</v>
      </c>
      <c r="J520" s="33">
        <f>IFERROR(SUMIFS(TBLData3[Total Load],TBLData3[[Athlete ]],TBLData3[[#This Row],[Athlete ]],TBLData3[Date],"&lt;="&amp;TBLData3[[#This Row],[Date]]-14,TBLData3[Date],"&gt;"&amp;TBLData3[[#This Row],[Date]]-21),"")</f>
        <v>1515</v>
      </c>
      <c r="K520" s="33">
        <f>IFERROR(SUMIFS(TBLData3[Total Load],TBLData3[[Athlete ]],TBLData3[[#This Row],[Athlete ]],TBLData3[Date],"&lt;="&amp;TBLData3[[#This Row],[Date]]-21,TBLData3[Date],"&gt;"&amp;TBLData3[[#This Row],[Date]]-28),"")</f>
        <v>455</v>
      </c>
      <c r="L520" s="33">
        <f>IFERROR(SUMIFS(TBLData3[Total Load],TBLData3[[Athlete ]],TBLData3[[#This Row],[Athlete ]],TBLData3[Date],"&lt;="&amp;TBLData3[[#This Row],[Date]]-28,TBLData3[Date],"&gt;"&amp;TBLData3[[#This Row],[Date]]-35),"")</f>
        <v>0</v>
      </c>
      <c r="M520" s="33">
        <f>IFERROR(AVERAGE(TBLData3[[#This Row],[Week -1 TL]:[Week -4 TL]]),"")</f>
        <v>935</v>
      </c>
      <c r="N520" s="98">
        <f>IFERROR(TBLData3[[#This Row],[7 Day Rolling Average]]/TBLData3[[#This Row],[28 Day Rolling Average]],"")</f>
        <v>0.67688534641324338</v>
      </c>
      <c r="O520" s="94">
        <f>IFERROR(TBLData3[[#This Row],[Week 0 TL]]/TBLData3[[#This Row],[Week -1 TL]],"")</f>
        <v>0.51977401129943501</v>
      </c>
      <c r="P520" s="26">
        <f t="shared" si="31"/>
        <v>259.24564861315753</v>
      </c>
      <c r="Q520" s="27">
        <f t="shared" si="32"/>
        <v>174.40167109620884</v>
      </c>
      <c r="R520" s="99">
        <f>IFERROR(TBLData3[[#This Row],[7 Day EWMA]]/TBLData3[[#This Row],[28 Day EWMA]],"")</f>
        <v>1.4864860352751117</v>
      </c>
      <c r="S520" s="94">
        <f>AVERAGEIFS(TBLData3[Total Load],TBLData3[[Athlete ]],TBLData3[[#This Row],[Athlete ]],TBLData3[Date],"&lt;="&amp;TBLData3[[#This Row],[Date]],TBLData3[Date],"&gt;"&amp;TBLData3[[#This Row],[Date]]-7)</f>
        <v>131.42857142857142</v>
      </c>
      <c r="T520" s="94">
        <f t="array" ref="T520">IFERROR(_xlfn.STDEV.S(IF(TBLData3[[Athlete ]]=TBLData3[[#This Row],[Athlete ]],IF(TBLData3[Date]&lt;=TBLData3[[#This Row],[Date]],IF(TBLData3[Date]&gt;TBLData3[[#This Row],[Date]]-7,TBLData3[Total Load])))),"")</f>
        <v>225.64194139008313</v>
      </c>
      <c r="U520" s="95">
        <f>IFERROR(TBLData3[[#This Row],[7 Day avg Load]]/TBLData3[[#This Row],[7 Day SD]],"")</f>
        <v>0.58246516857148278</v>
      </c>
      <c r="V520" s="95">
        <f>IFERROR(TBLData3[[#This Row],[7 Day Rolling Average]]*TBLData3[[#This Row],[Monotony]],"")</f>
        <v>76.552565012252018</v>
      </c>
    </row>
    <row r="521" spans="1:22" x14ac:dyDescent="0.25">
      <c r="A521" s="58" t="str">
        <f t="shared" si="33"/>
        <v>Week 4</v>
      </c>
      <c r="B521" s="63">
        <v>43033</v>
      </c>
      <c r="C521" s="63" t="str">
        <f t="shared" si="34"/>
        <v>Wed</v>
      </c>
      <c r="D521" s="77" t="s">
        <v>200</v>
      </c>
      <c r="E521" s="61">
        <f>tblTL[[#This Row],[Total]]</f>
        <v>0</v>
      </c>
      <c r="F521" s="71">
        <f>AVERAGEIFS(TBLData3[Total Load],TBLData3[[Athlete ]],TBLData3[[#This Row],[Athlete ]],TBLData3[Date],"&lt;="&amp;TBLData3[[#This Row],[Date]],TBLData3[Date],"&gt;"&amp;TBLData3[[#This Row],[Date]]-7)</f>
        <v>102.85714285714286</v>
      </c>
      <c r="G521" s="72">
        <f>AVERAGEIFS(TBLData3[Total Load],TBLData3[[Athlete ]],TBLData3[[#This Row],[Athlete ]],TBLData3[Date],"&lt;="&amp;TBLData3[[#This Row],[Date]],TBLData3[Date],"&gt;"&amp;TBLData3[[#This Row],[Date]]-28)</f>
        <v>96.875</v>
      </c>
      <c r="H521" s="32">
        <f>SUMIFS(TBLData3[Total Load],TBLData3[[Athlete ]],TBLData3[[#This Row],[Athlete ]],TBLData3[Date],"&lt;="&amp;TBLData3[[#This Row],[Date]],TBLData3[Date],"&gt;"&amp;TBLData3[[#This Row],[Date]]-7)</f>
        <v>720</v>
      </c>
      <c r="I521" s="33">
        <f>IFERROR(SUMIFS(TBLData3[Total Load],TBLData3[[Athlete ]],TBLData3[[#This Row],[Athlete ]],TBLData3[Date],"&lt;="&amp;TBLData3[[#This Row],[Date]]-7,TBLData3[Date],"&gt;"&amp;TBLData3[[#This Row],[Date]]-14),"")</f>
        <v>855</v>
      </c>
      <c r="J521" s="33">
        <f>IFERROR(SUMIFS(TBLData3[Total Load],TBLData3[[Athlete ]],TBLData3[[#This Row],[Athlete ]],TBLData3[Date],"&lt;="&amp;TBLData3[[#This Row],[Date]]-14,TBLData3[Date],"&gt;"&amp;TBLData3[[#This Row],[Date]]-21),"")</f>
        <v>750</v>
      </c>
      <c r="K521" s="33">
        <f>IFERROR(SUMIFS(TBLData3[Total Load],TBLData3[[Athlete ]],TBLData3[[#This Row],[Athlete ]],TBLData3[Date],"&lt;="&amp;TBLData3[[#This Row],[Date]]-21,TBLData3[Date],"&gt;"&amp;TBLData3[[#This Row],[Date]]-28),"")</f>
        <v>0</v>
      </c>
      <c r="L521" s="33">
        <f>IFERROR(SUMIFS(TBLData3[Total Load],TBLData3[[Athlete ]],TBLData3[[#This Row],[Athlete ]],TBLData3[Date],"&lt;="&amp;TBLData3[[#This Row],[Date]]-28,TBLData3[Date],"&gt;"&amp;TBLData3[[#This Row],[Date]]-35),"")</f>
        <v>0</v>
      </c>
      <c r="M521" s="33">
        <f>IFERROR(AVERAGE(TBLData3[[#This Row],[Week -1 TL]:[Week -4 TL]]),"")</f>
        <v>401.25</v>
      </c>
      <c r="N521" s="98">
        <f>IFERROR(TBLData3[[#This Row],[7 Day Rolling Average]]/TBLData3[[#This Row],[28 Day Rolling Average]],"")</f>
        <v>1.0617511520737328</v>
      </c>
      <c r="O521" s="94">
        <f>IFERROR(TBLData3[[#This Row],[Week 0 TL]]/TBLData3[[#This Row],[Week -1 TL]],"")</f>
        <v>0.84210526315789469</v>
      </c>
      <c r="P521" s="26">
        <f t="shared" si="31"/>
        <v>117.79931218363345</v>
      </c>
      <c r="Q521" s="27">
        <f t="shared" si="32"/>
        <v>91.939460757194723</v>
      </c>
      <c r="R521" s="99">
        <f>IFERROR(TBLData3[[#This Row],[7 Day EWMA]]/TBLData3[[#This Row],[28 Day EWMA]],"")</f>
        <v>1.2812704274471727</v>
      </c>
      <c r="S521" s="94">
        <f>AVERAGEIFS(TBLData3[Total Load],TBLData3[[Athlete ]],TBLData3[[#This Row],[Athlete ]],TBLData3[Date],"&lt;="&amp;TBLData3[[#This Row],[Date]],TBLData3[Date],"&gt;"&amp;TBLData3[[#This Row],[Date]]-7)</f>
        <v>102.85714285714286</v>
      </c>
      <c r="T521" s="94">
        <f t="array" ref="T521">IFERROR(_xlfn.STDEV.S(IF(TBLData3[[Athlete ]]=TBLData3[[#This Row],[Athlete ]],IF(TBLData3[Date]&lt;=TBLData3[[#This Row],[Date]],IF(TBLData3[Date]&gt;TBLData3[[#This Row],[Date]]-7,TBLData3[Total Load])))),"")</f>
        <v>179.04508610163771</v>
      </c>
      <c r="U521" s="95">
        <f>IFERROR(TBLData3[[#This Row],[7 Day avg Load]]/TBLData3[[#This Row],[7 Day SD]],"")</f>
        <v>0.57447621209081612</v>
      </c>
      <c r="V521" s="95">
        <f>IFERROR(TBLData3[[#This Row],[7 Day Rolling Average]]*TBLData3[[#This Row],[Monotony]],"")</f>
        <v>59.088981815055377</v>
      </c>
    </row>
    <row r="522" spans="1:22" x14ac:dyDescent="0.25">
      <c r="A522" s="58" t="str">
        <f t="shared" si="33"/>
        <v>Week 4</v>
      </c>
      <c r="B522" s="63">
        <v>43033</v>
      </c>
      <c r="C522" s="63" t="str">
        <f t="shared" si="34"/>
        <v>Wed</v>
      </c>
      <c r="D522" s="75" t="s">
        <v>201</v>
      </c>
      <c r="E522" s="61">
        <f>tblTL[[#This Row],[Total]]</f>
        <v>0</v>
      </c>
      <c r="F522" s="71">
        <f>AVERAGEIFS(TBLData3[Total Load],TBLData3[[Athlete ]],TBLData3[[#This Row],[Athlete ]],TBLData3[Date],"&lt;="&amp;TBLData3[[#This Row],[Date]],TBLData3[Date],"&gt;"&amp;TBLData3[[#This Row],[Date]]-7)</f>
        <v>0</v>
      </c>
      <c r="G522" s="72">
        <f>AVERAGEIFS(TBLData3[Total Load],TBLData3[[Athlete ]],TBLData3[[#This Row],[Athlete ]],TBLData3[Date],"&lt;="&amp;TBLData3[[#This Row],[Date]],TBLData3[Date],"&gt;"&amp;TBLData3[[#This Row],[Date]]-28)</f>
        <v>192.29166666666666</v>
      </c>
      <c r="H522" s="32">
        <f>SUMIFS(TBLData3[Total Load],TBLData3[[Athlete ]],TBLData3[[#This Row],[Athlete ]],TBLData3[Date],"&lt;="&amp;TBLData3[[#This Row],[Date]],TBLData3[Date],"&gt;"&amp;TBLData3[[#This Row],[Date]]-7)</f>
        <v>0</v>
      </c>
      <c r="I522" s="33">
        <f>IFERROR(SUMIFS(TBLData3[Total Load],TBLData3[[Athlete ]],TBLData3[[#This Row],[Athlete ]],TBLData3[Date],"&lt;="&amp;TBLData3[[#This Row],[Date]]-7,TBLData3[Date],"&gt;"&amp;TBLData3[[#This Row],[Date]]-14),"")</f>
        <v>1840</v>
      </c>
      <c r="J522" s="33">
        <f>IFERROR(SUMIFS(TBLData3[Total Load],TBLData3[[Athlete ]],TBLData3[[#This Row],[Athlete ]],TBLData3[Date],"&lt;="&amp;TBLData3[[#This Row],[Date]]-14,TBLData3[Date],"&gt;"&amp;TBLData3[[#This Row],[Date]]-21),"")</f>
        <v>2320</v>
      </c>
      <c r="K522" s="33">
        <f>IFERROR(SUMIFS(TBLData3[Total Load],TBLData3[[Athlete ]],TBLData3[[#This Row],[Athlete ]],TBLData3[Date],"&lt;="&amp;TBLData3[[#This Row],[Date]]-21,TBLData3[Date],"&gt;"&amp;TBLData3[[#This Row],[Date]]-28),"")</f>
        <v>455</v>
      </c>
      <c r="L522" s="33">
        <f>IFERROR(SUMIFS(TBLData3[Total Load],TBLData3[[Athlete ]],TBLData3[[#This Row],[Athlete ]],TBLData3[Date],"&lt;="&amp;TBLData3[[#This Row],[Date]]-28,TBLData3[Date],"&gt;"&amp;TBLData3[[#This Row],[Date]]-35),"")</f>
        <v>0</v>
      </c>
      <c r="M522" s="33">
        <f>IFERROR(AVERAGE(TBLData3[[#This Row],[Week -1 TL]:[Week -4 TL]]),"")</f>
        <v>1153.75</v>
      </c>
      <c r="N522" s="98">
        <f>IFERROR(TBLData3[[#This Row],[7 Day Rolling Average]]/TBLData3[[#This Row],[28 Day Rolling Average]],"")</f>
        <v>0</v>
      </c>
      <c r="O522" s="94">
        <f>IFERROR(TBLData3[[#This Row],[Week 0 TL]]/TBLData3[[#This Row],[Week -1 TL]],"")</f>
        <v>0</v>
      </c>
      <c r="P522" s="26">
        <f t="shared" si="31"/>
        <v>36.447192244793527</v>
      </c>
      <c r="Q522" s="27">
        <f t="shared" si="32"/>
        <v>115.01558412747187</v>
      </c>
      <c r="R522" s="99">
        <f>IFERROR(TBLData3[[#This Row],[7 Day EWMA]]/TBLData3[[#This Row],[28 Day EWMA]],"")</f>
        <v>0.31688916351021679</v>
      </c>
      <c r="S522" s="94">
        <f>AVERAGEIFS(TBLData3[Total Load],TBLData3[[Athlete ]],TBLData3[[#This Row],[Athlete ]],TBLData3[Date],"&lt;="&amp;TBLData3[[#This Row],[Date]],TBLData3[Date],"&gt;"&amp;TBLData3[[#This Row],[Date]]-7)</f>
        <v>0</v>
      </c>
      <c r="T522" s="94">
        <f t="array" ref="T522">IFERROR(_xlfn.STDEV.S(IF(TBLData3[[Athlete ]]=TBLData3[[#This Row],[Athlete ]],IF(TBLData3[Date]&lt;=TBLData3[[#This Row],[Date]],IF(TBLData3[Date]&gt;TBLData3[[#This Row],[Date]]-7,TBLData3[Total Load])))),"")</f>
        <v>0</v>
      </c>
      <c r="U522" s="95" t="str">
        <f>IFERROR(TBLData3[[#This Row],[7 Day avg Load]]/TBLData3[[#This Row],[7 Day SD]],"")</f>
        <v/>
      </c>
      <c r="V522" s="95" t="str">
        <f>IFERROR(TBLData3[[#This Row],[7 Day Rolling Average]]*TBLData3[[#This Row],[Monotony]],"")</f>
        <v/>
      </c>
    </row>
    <row r="523" spans="1:22" x14ac:dyDescent="0.25">
      <c r="A523" s="58" t="str">
        <f t="shared" si="33"/>
        <v>Week 4</v>
      </c>
      <c r="B523" s="63">
        <v>43033</v>
      </c>
      <c r="C523" s="63" t="str">
        <f t="shared" si="34"/>
        <v>Wed</v>
      </c>
      <c r="D523" s="75" t="s">
        <v>202</v>
      </c>
      <c r="E523" s="61">
        <f>tblTL[[#This Row],[Total]]</f>
        <v>800</v>
      </c>
      <c r="F523" s="71">
        <f>AVERAGEIFS(TBLData3[Total Load],TBLData3[[Athlete ]],TBLData3[[#This Row],[Athlete ]],TBLData3[Date],"&lt;="&amp;TBLData3[[#This Row],[Date]],TBLData3[Date],"&gt;"&amp;TBLData3[[#This Row],[Date]]-7)</f>
        <v>322.85714285714283</v>
      </c>
      <c r="G523" s="72">
        <f>AVERAGEIFS(TBLData3[Total Load],TBLData3[[Athlete ]],TBLData3[[#This Row],[Athlete ]],TBLData3[Date],"&lt;="&amp;TBLData3[[#This Row],[Date]],TBLData3[Date],"&gt;"&amp;TBLData3[[#This Row],[Date]]-28)</f>
        <v>154.16666666666666</v>
      </c>
      <c r="H523" s="32">
        <f>SUMIFS(TBLData3[Total Load],TBLData3[[Athlete ]],TBLData3[[#This Row],[Athlete ]],TBLData3[Date],"&lt;="&amp;TBLData3[[#This Row],[Date]],TBLData3[Date],"&gt;"&amp;TBLData3[[#This Row],[Date]]-7)</f>
        <v>2260</v>
      </c>
      <c r="I523" s="33">
        <f>IFERROR(SUMIFS(TBLData3[Total Load],TBLData3[[Athlete ]],TBLData3[[#This Row],[Athlete ]],TBLData3[Date],"&lt;="&amp;TBLData3[[#This Row],[Date]]-7,TBLData3[Date],"&gt;"&amp;TBLData3[[#This Row],[Date]]-14),"")</f>
        <v>1440</v>
      </c>
      <c r="J523" s="33">
        <f>IFERROR(SUMIFS(TBLData3[Total Load],TBLData3[[Athlete ]],TBLData3[[#This Row],[Athlete ]],TBLData3[Date],"&lt;="&amp;TBLData3[[#This Row],[Date]]-14,TBLData3[Date],"&gt;"&amp;TBLData3[[#This Row],[Date]]-21),"")</f>
        <v>0</v>
      </c>
      <c r="K523" s="33">
        <f>IFERROR(SUMIFS(TBLData3[Total Load],TBLData3[[Athlete ]],TBLData3[[#This Row],[Athlete ]],TBLData3[Date],"&lt;="&amp;TBLData3[[#This Row],[Date]]-21,TBLData3[Date],"&gt;"&amp;TBLData3[[#This Row],[Date]]-28),"")</f>
        <v>0</v>
      </c>
      <c r="L523" s="33">
        <f>IFERROR(SUMIFS(TBLData3[Total Load],TBLData3[[Athlete ]],TBLData3[[#This Row],[Athlete ]],TBLData3[Date],"&lt;="&amp;TBLData3[[#This Row],[Date]]-28,TBLData3[Date],"&gt;"&amp;TBLData3[[#This Row],[Date]]-35),"")</f>
        <v>0</v>
      </c>
      <c r="M523" s="33">
        <f>IFERROR(AVERAGE(TBLData3[[#This Row],[Week -1 TL]:[Week -4 TL]]),"")</f>
        <v>360</v>
      </c>
      <c r="N523" s="98">
        <f>IFERROR(TBLData3[[#This Row],[7 Day Rolling Average]]/TBLData3[[#This Row],[28 Day Rolling Average]],"")</f>
        <v>2.0942084942084942</v>
      </c>
      <c r="O523" s="94">
        <f>IFERROR(TBLData3[[#This Row],[Week 0 TL]]/TBLData3[[#This Row],[Week -1 TL]],"")</f>
        <v>1.5694444444444444</v>
      </c>
      <c r="P523" s="26">
        <f t="shared" si="31"/>
        <v>451.15382939577103</v>
      </c>
      <c r="Q523" s="27">
        <f t="shared" si="32"/>
        <v>196.15373503148135</v>
      </c>
      <c r="R523" s="99">
        <f>IFERROR(TBLData3[[#This Row],[7 Day EWMA]]/TBLData3[[#This Row],[28 Day EWMA]],"")</f>
        <v>2.3000012175315647</v>
      </c>
      <c r="S523" s="94">
        <f>AVERAGEIFS(TBLData3[Total Load],TBLData3[[Athlete ]],TBLData3[[#This Row],[Athlete ]],TBLData3[Date],"&lt;="&amp;TBLData3[[#This Row],[Date]],TBLData3[Date],"&gt;"&amp;TBLData3[[#This Row],[Date]]-7)</f>
        <v>322.85714285714283</v>
      </c>
      <c r="T523" s="94">
        <f t="array" ref="T523">IFERROR(_xlfn.STDEV.S(IF(TBLData3[[Athlete ]]=TBLData3[[#This Row],[Athlete ]],IF(TBLData3[Date]&lt;=TBLData3[[#This Row],[Date]],IF(TBLData3[Date]&gt;TBLData3[[#This Row],[Date]]-7,TBLData3[Total Load])))),"")</f>
        <v>441.27520837206521</v>
      </c>
      <c r="U523" s="95">
        <f>IFERROR(TBLData3[[#This Row],[7 Day avg Load]]/TBLData3[[#This Row],[7 Day SD]],"")</f>
        <v>0.73164577735561998</v>
      </c>
      <c r="V523" s="95">
        <f>IFERROR(TBLData3[[#This Row],[7 Day Rolling Average]]*TBLData3[[#This Row],[Monotony]],"")</f>
        <v>236.21706526052873</v>
      </c>
    </row>
    <row r="524" spans="1:22" x14ac:dyDescent="0.25">
      <c r="A524" s="58" t="str">
        <f t="shared" si="33"/>
        <v>Week 4</v>
      </c>
      <c r="B524" s="63">
        <v>43033</v>
      </c>
      <c r="C524" s="63" t="str">
        <f t="shared" si="34"/>
        <v>Wed</v>
      </c>
      <c r="D524" s="77" t="s">
        <v>203</v>
      </c>
      <c r="E524" s="61">
        <f>tblTL[[#This Row],[Total]]</f>
        <v>0</v>
      </c>
      <c r="F524" s="71">
        <f>AVERAGEIFS(TBLData3[Total Load],TBLData3[[Athlete ]],TBLData3[[#This Row],[Athlete ]],TBLData3[Date],"&lt;="&amp;TBLData3[[#This Row],[Date]],TBLData3[Date],"&gt;"&amp;TBLData3[[#This Row],[Date]]-7)</f>
        <v>0</v>
      </c>
      <c r="G524" s="72">
        <f>AVERAGEIFS(TBLData3[Total Load],TBLData3[[Athlete ]],TBLData3[[#This Row],[Athlete ]],TBLData3[Date],"&lt;="&amp;TBLData3[[#This Row],[Date]],TBLData3[Date],"&gt;"&amp;TBLData3[[#This Row],[Date]]-28)</f>
        <v>123.125</v>
      </c>
      <c r="H524" s="32">
        <f>SUMIFS(TBLData3[Total Load],TBLData3[[Athlete ]],TBLData3[[#This Row],[Athlete ]],TBLData3[Date],"&lt;="&amp;TBLData3[[#This Row],[Date]],TBLData3[Date],"&gt;"&amp;TBLData3[[#This Row],[Date]]-7)</f>
        <v>0</v>
      </c>
      <c r="I524" s="33">
        <f>IFERROR(SUMIFS(TBLData3[Total Load],TBLData3[[Athlete ]],TBLData3[[#This Row],[Athlete ]],TBLData3[Date],"&lt;="&amp;TBLData3[[#This Row],[Date]]-7,TBLData3[Date],"&gt;"&amp;TBLData3[[#This Row],[Date]]-14),"")</f>
        <v>960</v>
      </c>
      <c r="J524" s="33">
        <f>IFERROR(SUMIFS(TBLData3[Total Load],TBLData3[[Athlete ]],TBLData3[[#This Row],[Athlete ]],TBLData3[Date],"&lt;="&amp;TBLData3[[#This Row],[Date]]-14,TBLData3[Date],"&gt;"&amp;TBLData3[[#This Row],[Date]]-21),"")</f>
        <v>1475</v>
      </c>
      <c r="K524" s="33">
        <f>IFERROR(SUMIFS(TBLData3[Total Load],TBLData3[[Athlete ]],TBLData3[[#This Row],[Athlete ]],TBLData3[Date],"&lt;="&amp;TBLData3[[#This Row],[Date]]-21,TBLData3[Date],"&gt;"&amp;TBLData3[[#This Row],[Date]]-28),"")</f>
        <v>520</v>
      </c>
      <c r="L524" s="33">
        <f>IFERROR(SUMIFS(TBLData3[Total Load],TBLData3[[Athlete ]],TBLData3[[#This Row],[Athlete ]],TBLData3[Date],"&lt;="&amp;TBLData3[[#This Row],[Date]]-28,TBLData3[Date],"&gt;"&amp;TBLData3[[#This Row],[Date]]-35),"")</f>
        <v>0</v>
      </c>
      <c r="M524" s="33">
        <f>IFERROR(AVERAGE(TBLData3[[#This Row],[Week -1 TL]:[Week -4 TL]]),"")</f>
        <v>738.75</v>
      </c>
      <c r="N524" s="98">
        <f>IFERROR(TBLData3[[#This Row],[7 Day Rolling Average]]/TBLData3[[#This Row],[28 Day Rolling Average]],"")</f>
        <v>0</v>
      </c>
      <c r="O524" s="94">
        <f>IFERROR(TBLData3[[#This Row],[Week 0 TL]]/TBLData3[[#This Row],[Week -1 TL]],"")</f>
        <v>0</v>
      </c>
      <c r="P524" s="26">
        <f t="shared" si="31"/>
        <v>8.4152747077706636</v>
      </c>
      <c r="Q524" s="27">
        <f t="shared" si="32"/>
        <v>61.611176931004373</v>
      </c>
      <c r="R524" s="99">
        <f>IFERROR(TBLData3[[#This Row],[7 Day EWMA]]/TBLData3[[#This Row],[28 Day EWMA]],"")</f>
        <v>0.13658681958298827</v>
      </c>
      <c r="S524" s="94">
        <f>AVERAGEIFS(TBLData3[Total Load],TBLData3[[Athlete ]],TBLData3[[#This Row],[Athlete ]],TBLData3[Date],"&lt;="&amp;TBLData3[[#This Row],[Date]],TBLData3[Date],"&gt;"&amp;TBLData3[[#This Row],[Date]]-7)</f>
        <v>0</v>
      </c>
      <c r="T524" s="94">
        <f t="array" ref="T524">IFERROR(_xlfn.STDEV.S(IF(TBLData3[[Athlete ]]=TBLData3[[#This Row],[Athlete ]],IF(TBLData3[Date]&lt;=TBLData3[[#This Row],[Date]],IF(TBLData3[Date]&gt;TBLData3[[#This Row],[Date]]-7,TBLData3[Total Load])))),"")</f>
        <v>0</v>
      </c>
      <c r="U524" s="95" t="str">
        <f>IFERROR(TBLData3[[#This Row],[7 Day avg Load]]/TBLData3[[#This Row],[7 Day SD]],"")</f>
        <v/>
      </c>
      <c r="V524" s="95" t="str">
        <f>IFERROR(TBLData3[[#This Row],[7 Day Rolling Average]]*TBLData3[[#This Row],[Monotony]],"")</f>
        <v/>
      </c>
    </row>
    <row r="525" spans="1:22" x14ac:dyDescent="0.25">
      <c r="A525" s="58" t="str">
        <f t="shared" si="33"/>
        <v>Week 4</v>
      </c>
      <c r="B525" s="63">
        <v>43033</v>
      </c>
      <c r="C525" s="63" t="str">
        <f t="shared" si="34"/>
        <v>Wed</v>
      </c>
      <c r="D525" s="77" t="s">
        <v>204</v>
      </c>
      <c r="E525" s="61">
        <f>tblTL[[#This Row],[Total]]</f>
        <v>800</v>
      </c>
      <c r="F525" s="71">
        <f>AVERAGEIFS(TBLData3[Total Load],TBLData3[[Athlete ]],TBLData3[[#This Row],[Athlete ]],TBLData3[Date],"&lt;="&amp;TBLData3[[#This Row],[Date]],TBLData3[Date],"&gt;"&amp;TBLData3[[#This Row],[Date]]-7)</f>
        <v>184.28571428571428</v>
      </c>
      <c r="G525" s="72">
        <f>AVERAGEIFS(TBLData3[Total Load],TBLData3[[Athlete ]],TBLData3[[#This Row],[Athlete ]],TBLData3[Date],"&lt;="&amp;TBLData3[[#This Row],[Date]],TBLData3[Date],"&gt;"&amp;TBLData3[[#This Row],[Date]]-28)</f>
        <v>137.70833333333334</v>
      </c>
      <c r="H525" s="32">
        <f>SUMIFS(TBLData3[Total Load],TBLData3[[Athlete ]],TBLData3[[#This Row],[Athlete ]],TBLData3[Date],"&lt;="&amp;TBLData3[[#This Row],[Date]],TBLData3[Date],"&gt;"&amp;TBLData3[[#This Row],[Date]]-7)</f>
        <v>1290</v>
      </c>
      <c r="I525" s="33">
        <f>IFERROR(SUMIFS(TBLData3[Total Load],TBLData3[[Athlete ]],TBLData3[[#This Row],[Athlete ]],TBLData3[Date],"&lt;="&amp;TBLData3[[#This Row],[Date]]-7,TBLData3[Date],"&gt;"&amp;TBLData3[[#This Row],[Date]]-14),"")</f>
        <v>720</v>
      </c>
      <c r="J525" s="33">
        <f>IFERROR(SUMIFS(TBLData3[Total Load],TBLData3[[Athlete ]],TBLData3[[#This Row],[Athlete ]],TBLData3[Date],"&lt;="&amp;TBLData3[[#This Row],[Date]]-14,TBLData3[Date],"&gt;"&amp;TBLData3[[#This Row],[Date]]-21),"")</f>
        <v>840</v>
      </c>
      <c r="K525" s="33">
        <f>IFERROR(SUMIFS(TBLData3[Total Load],TBLData3[[Athlete ]],TBLData3[[#This Row],[Athlete ]],TBLData3[Date],"&lt;="&amp;TBLData3[[#This Row],[Date]]-21,TBLData3[Date],"&gt;"&amp;TBLData3[[#This Row],[Date]]-28),"")</f>
        <v>455</v>
      </c>
      <c r="L525" s="33">
        <f>IFERROR(SUMIFS(TBLData3[Total Load],TBLData3[[Athlete ]],TBLData3[[#This Row],[Athlete ]],TBLData3[Date],"&lt;="&amp;TBLData3[[#This Row],[Date]]-28,TBLData3[Date],"&gt;"&amp;TBLData3[[#This Row],[Date]]-35),"")</f>
        <v>0</v>
      </c>
      <c r="M525" s="33">
        <f>IFERROR(AVERAGE(TBLData3[[#This Row],[Week -1 TL]:[Week -4 TL]]),"")</f>
        <v>503.75</v>
      </c>
      <c r="N525" s="98">
        <f>IFERROR(TBLData3[[#This Row],[7 Day Rolling Average]]/TBLData3[[#This Row],[28 Day Rolling Average]],"")</f>
        <v>1.338232115841798</v>
      </c>
      <c r="O525" s="94">
        <f>IFERROR(TBLData3[[#This Row],[Week 0 TL]]/TBLData3[[#This Row],[Week -1 TL]],"")</f>
        <v>1.7916666666666667</v>
      </c>
      <c r="P525" s="26">
        <f t="shared" si="31"/>
        <v>317.84114828293491</v>
      </c>
      <c r="Q525" s="27">
        <f t="shared" si="32"/>
        <v>140.11468549562966</v>
      </c>
      <c r="R525" s="99">
        <f>IFERROR(TBLData3[[#This Row],[7 Day EWMA]]/TBLData3[[#This Row],[28 Day EWMA]],"")</f>
        <v>2.2684356543971886</v>
      </c>
      <c r="S525" s="94">
        <f>AVERAGEIFS(TBLData3[Total Load],TBLData3[[Athlete ]],TBLData3[[#This Row],[Athlete ]],TBLData3[Date],"&lt;="&amp;TBLData3[[#This Row],[Date]],TBLData3[Date],"&gt;"&amp;TBLData3[[#This Row],[Date]]-7)</f>
        <v>184.28571428571428</v>
      </c>
      <c r="T525" s="94">
        <f t="array" ref="T525">IFERROR(_xlfn.STDEV.S(IF(TBLData3[[Athlete ]]=TBLData3[[#This Row],[Athlete ]],IF(TBLData3[Date]&lt;=TBLData3[[#This Row],[Date]],IF(TBLData3[Date]&gt;TBLData3[[#This Row],[Date]]-7,TBLData3[Total Load])))),"")</f>
        <v>327.20315518329704</v>
      </c>
      <c r="U525" s="95">
        <f>IFERROR(TBLData3[[#This Row],[7 Day avg Load]]/TBLData3[[#This Row],[7 Day SD]],"")</f>
        <v>0.56321496711264485</v>
      </c>
      <c r="V525" s="95">
        <f>IFERROR(TBLData3[[#This Row],[7 Day Rolling Average]]*TBLData3[[#This Row],[Monotony]],"")</f>
        <v>103.79247251075883</v>
      </c>
    </row>
    <row r="526" spans="1:22" x14ac:dyDescent="0.25">
      <c r="A526" s="58" t="str">
        <f t="shared" si="33"/>
        <v>Week 4</v>
      </c>
      <c r="B526" s="63">
        <v>43033</v>
      </c>
      <c r="C526" s="63" t="str">
        <f t="shared" si="34"/>
        <v>Wed</v>
      </c>
      <c r="D526" s="78" t="s">
        <v>205</v>
      </c>
      <c r="E526" s="61">
        <f>tblTL[[#This Row],[Total]]</f>
        <v>0</v>
      </c>
      <c r="F526" s="71">
        <f>AVERAGEIFS(TBLData3[Total Load],TBLData3[[Athlete ]],TBLData3[[#This Row],[Athlete ]],TBLData3[Date],"&lt;="&amp;TBLData3[[#This Row],[Date]],TBLData3[Date],"&gt;"&amp;TBLData3[[#This Row],[Date]]-7)</f>
        <v>0</v>
      </c>
      <c r="G526" s="72">
        <f>AVERAGEIFS(TBLData3[Total Load],TBLData3[[Athlete ]],TBLData3[[#This Row],[Athlete ]],TBLData3[Date],"&lt;="&amp;TBLData3[[#This Row],[Date]],TBLData3[Date],"&gt;"&amp;TBLData3[[#This Row],[Date]]-28)</f>
        <v>45</v>
      </c>
      <c r="H526" s="32">
        <f>SUMIFS(TBLData3[Total Load],TBLData3[[Athlete ]],TBLData3[[#This Row],[Athlete ]],TBLData3[Date],"&lt;="&amp;TBLData3[[#This Row],[Date]],TBLData3[Date],"&gt;"&amp;TBLData3[[#This Row],[Date]]-7)</f>
        <v>0</v>
      </c>
      <c r="I526" s="33">
        <f>IFERROR(SUMIFS(TBLData3[Total Load],TBLData3[[Athlete ]],TBLData3[[#This Row],[Athlete ]],TBLData3[Date],"&lt;="&amp;TBLData3[[#This Row],[Date]]-7,TBLData3[Date],"&gt;"&amp;TBLData3[[#This Row],[Date]]-14),"")</f>
        <v>720</v>
      </c>
      <c r="J526" s="33">
        <f>IFERROR(SUMIFS(TBLData3[Total Load],TBLData3[[Athlete ]],TBLData3[[#This Row],[Athlete ]],TBLData3[Date],"&lt;="&amp;TBLData3[[#This Row],[Date]]-14,TBLData3[Date],"&gt;"&amp;TBLData3[[#This Row],[Date]]-21),"")</f>
        <v>360</v>
      </c>
      <c r="K526" s="33">
        <f>IFERROR(SUMIFS(TBLData3[Total Load],TBLData3[[Athlete ]],TBLData3[[#This Row],[Athlete ]],TBLData3[Date],"&lt;="&amp;TBLData3[[#This Row],[Date]]-21,TBLData3[Date],"&gt;"&amp;TBLData3[[#This Row],[Date]]-28),"")</f>
        <v>0</v>
      </c>
      <c r="L526" s="33">
        <f>IFERROR(SUMIFS(TBLData3[Total Load],TBLData3[[Athlete ]],TBLData3[[#This Row],[Athlete ]],TBLData3[Date],"&lt;="&amp;TBLData3[[#This Row],[Date]]-28,TBLData3[Date],"&gt;"&amp;TBLData3[[#This Row],[Date]]-35),"")</f>
        <v>0</v>
      </c>
      <c r="M526" s="33">
        <f>IFERROR(AVERAGE(TBLData3[[#This Row],[Week -1 TL]:[Week -4 TL]]),"")</f>
        <v>270</v>
      </c>
      <c r="N526" s="98">
        <f>IFERROR(TBLData3[[#This Row],[7 Day Rolling Average]]/TBLData3[[#This Row],[28 Day Rolling Average]],"")</f>
        <v>0</v>
      </c>
      <c r="O526" s="94">
        <f>IFERROR(TBLData3[[#This Row],[Week 0 TL]]/TBLData3[[#This Row],[Week -1 TL]],"")</f>
        <v>0</v>
      </c>
      <c r="P526" s="26">
        <f t="shared" si="31"/>
        <v>25.229811100289226</v>
      </c>
      <c r="Q526" s="27">
        <f t="shared" si="32"/>
        <v>38.611018204121208</v>
      </c>
      <c r="R526" s="99">
        <f>IFERROR(TBLData3[[#This Row],[7 Day EWMA]]/TBLData3[[#This Row],[28 Day EWMA]],"")</f>
        <v>0.65343552886663536</v>
      </c>
      <c r="S526" s="94">
        <f>AVERAGEIFS(TBLData3[Total Load],TBLData3[[Athlete ]],TBLData3[[#This Row],[Athlete ]],TBLData3[Date],"&lt;="&amp;TBLData3[[#This Row],[Date]],TBLData3[Date],"&gt;"&amp;TBLData3[[#This Row],[Date]]-7)</f>
        <v>0</v>
      </c>
      <c r="T526" s="94">
        <f t="array" ref="T526">IFERROR(_xlfn.STDEV.S(IF(TBLData3[[Athlete ]]=TBLData3[[#This Row],[Athlete ]],IF(TBLData3[Date]&lt;=TBLData3[[#This Row],[Date]],IF(TBLData3[Date]&gt;TBLData3[[#This Row],[Date]]-7,TBLData3[Total Load])))),"")</f>
        <v>0</v>
      </c>
      <c r="U526" s="95" t="str">
        <f>IFERROR(TBLData3[[#This Row],[7 Day avg Load]]/TBLData3[[#This Row],[7 Day SD]],"")</f>
        <v/>
      </c>
      <c r="V526" s="95" t="str">
        <f>IFERROR(TBLData3[[#This Row],[7 Day Rolling Average]]*TBLData3[[#This Row],[Monotony]],"")</f>
        <v/>
      </c>
    </row>
    <row r="527" spans="1:22" x14ac:dyDescent="0.25">
      <c r="A527" s="58" t="str">
        <f t="shared" si="33"/>
        <v>Week 4</v>
      </c>
      <c r="B527" s="63">
        <v>43033</v>
      </c>
      <c r="C527" s="63" t="str">
        <f t="shared" si="34"/>
        <v>Wed</v>
      </c>
      <c r="D527" s="78" t="s">
        <v>206</v>
      </c>
      <c r="E527" s="61">
        <f>tblTL[[#This Row],[Total]]</f>
        <v>700</v>
      </c>
      <c r="F527" s="71">
        <f>AVERAGEIFS(TBLData3[Total Load],TBLData3[[Athlete ]],TBLData3[[#This Row],[Athlete ]],TBLData3[Date],"&lt;="&amp;TBLData3[[#This Row],[Date]],TBLData3[Date],"&gt;"&amp;TBLData3[[#This Row],[Date]]-7)</f>
        <v>234.28571428571428</v>
      </c>
      <c r="G527" s="72">
        <f>AVERAGEIFS(TBLData3[Total Load],TBLData3[[Athlete ]],TBLData3[[#This Row],[Athlete ]],TBLData3[Date],"&lt;="&amp;TBLData3[[#This Row],[Date]],TBLData3[Date],"&gt;"&amp;TBLData3[[#This Row],[Date]]-28)</f>
        <v>232.08333333333334</v>
      </c>
      <c r="H527" s="32">
        <f>SUMIFS(TBLData3[Total Load],TBLData3[[Athlete ]],TBLData3[[#This Row],[Athlete ]],TBLData3[Date],"&lt;="&amp;TBLData3[[#This Row],[Date]],TBLData3[Date],"&gt;"&amp;TBLData3[[#This Row],[Date]]-7)</f>
        <v>1640</v>
      </c>
      <c r="I527" s="33">
        <f>IFERROR(SUMIFS(TBLData3[Total Load],TBLData3[[Athlete ]],TBLData3[[#This Row],[Athlete ]],TBLData3[Date],"&lt;="&amp;TBLData3[[#This Row],[Date]]-7,TBLData3[Date],"&gt;"&amp;TBLData3[[#This Row],[Date]]-14),"")</f>
        <v>2250</v>
      </c>
      <c r="J527" s="33">
        <f>IFERROR(SUMIFS(TBLData3[Total Load],TBLData3[[Athlete ]],TBLData3[[#This Row],[Athlete ]],TBLData3[Date],"&lt;="&amp;TBLData3[[#This Row],[Date]]-14,TBLData3[Date],"&gt;"&amp;TBLData3[[#This Row],[Date]]-21),"")</f>
        <v>1680</v>
      </c>
      <c r="K527" s="33">
        <f>IFERROR(SUMIFS(TBLData3[Total Load],TBLData3[[Athlete ]],TBLData3[[#This Row],[Athlete ]],TBLData3[Date],"&lt;="&amp;TBLData3[[#This Row],[Date]]-21,TBLData3[Date],"&gt;"&amp;TBLData3[[#This Row],[Date]]-28),"")</f>
        <v>0</v>
      </c>
      <c r="L527" s="33">
        <f>IFERROR(SUMIFS(TBLData3[Total Load],TBLData3[[Athlete ]],TBLData3[[#This Row],[Athlete ]],TBLData3[Date],"&lt;="&amp;TBLData3[[#This Row],[Date]]-28,TBLData3[Date],"&gt;"&amp;TBLData3[[#This Row],[Date]]-35),"")</f>
        <v>0</v>
      </c>
      <c r="M527" s="33">
        <f>IFERROR(AVERAGE(TBLData3[[#This Row],[Week -1 TL]:[Week -4 TL]]),"")</f>
        <v>982.5</v>
      </c>
      <c r="N527" s="98">
        <f>IFERROR(TBLData3[[#This Row],[7 Day Rolling Average]]/TBLData3[[#This Row],[28 Day Rolling Average]],"")</f>
        <v>1.0094896127212105</v>
      </c>
      <c r="O527" s="94">
        <f>IFERROR(TBLData3[[#This Row],[Week 0 TL]]/TBLData3[[#This Row],[Week -1 TL]],"")</f>
        <v>0.72888888888888892</v>
      </c>
      <c r="P527" s="26">
        <f t="shared" si="31"/>
        <v>337.60978931152295</v>
      </c>
      <c r="Q527" s="27">
        <f t="shared" si="32"/>
        <v>213.1690383567551</v>
      </c>
      <c r="R527" s="99">
        <f>IFERROR(TBLData3[[#This Row],[7 Day EWMA]]/TBLData3[[#This Row],[28 Day EWMA]],"")</f>
        <v>1.5837655970775011</v>
      </c>
      <c r="S527" s="94">
        <f>AVERAGEIFS(TBLData3[Total Load],TBLData3[[Athlete ]],TBLData3[[#This Row],[Athlete ]],TBLData3[Date],"&lt;="&amp;TBLData3[[#This Row],[Date]],TBLData3[Date],"&gt;"&amp;TBLData3[[#This Row],[Date]]-7)</f>
        <v>234.28571428571428</v>
      </c>
      <c r="T527" s="94">
        <f t="array" ref="T527">IFERROR(_xlfn.STDEV.S(IF(TBLData3[[Athlete ]]=TBLData3[[#This Row],[Athlete ]],IF(TBLData3[Date]&lt;=TBLData3[[#This Row],[Date]],IF(TBLData3[Date]&gt;TBLData3[[#This Row],[Date]]-7,TBLData3[Total Load])))),"")</f>
        <v>302.3164535635434</v>
      </c>
      <c r="U527" s="95">
        <f>IFERROR(TBLData3[[#This Row],[7 Day avg Load]]/TBLData3[[#This Row],[7 Day SD]],"")</f>
        <v>0.77496845283834392</v>
      </c>
      <c r="V527" s="95">
        <f>IFERROR(TBLData3[[#This Row],[7 Day Rolling Average]]*TBLData3[[#This Row],[Monotony]],"")</f>
        <v>181.56403752212628</v>
      </c>
    </row>
    <row r="528" spans="1:22" x14ac:dyDescent="0.25">
      <c r="A528" s="58" t="str">
        <f t="shared" si="33"/>
        <v>Week 4</v>
      </c>
      <c r="B528" s="63">
        <v>43033</v>
      </c>
      <c r="C528" s="63" t="str">
        <f t="shared" si="34"/>
        <v>Wed</v>
      </c>
      <c r="D528" s="78" t="s">
        <v>207</v>
      </c>
      <c r="E528" s="61">
        <f>tblTL[[#This Row],[Total]]</f>
        <v>800</v>
      </c>
      <c r="F528" s="71">
        <f>AVERAGEIFS(TBLData3[Total Load],TBLData3[[Athlete ]],TBLData3[[#This Row],[Athlete ]],TBLData3[Date],"&lt;="&amp;TBLData3[[#This Row],[Date]],TBLData3[Date],"&gt;"&amp;TBLData3[[#This Row],[Date]]-7)</f>
        <v>114.28571428571429</v>
      </c>
      <c r="G528" s="72">
        <f>AVERAGEIFS(TBLData3[Total Load],TBLData3[[Athlete ]],TBLData3[[#This Row],[Athlete ]],TBLData3[Date],"&lt;="&amp;TBLData3[[#This Row],[Date]],TBLData3[Date],"&gt;"&amp;TBLData3[[#This Row],[Date]]-28)</f>
        <v>174.16666666666666</v>
      </c>
      <c r="H528" s="32">
        <f>SUMIFS(TBLData3[Total Load],TBLData3[[Athlete ]],TBLData3[[#This Row],[Athlete ]],TBLData3[Date],"&lt;="&amp;TBLData3[[#This Row],[Date]],TBLData3[Date],"&gt;"&amp;TBLData3[[#This Row],[Date]]-7)</f>
        <v>800</v>
      </c>
      <c r="I528" s="33">
        <f>IFERROR(SUMIFS(TBLData3[Total Load],TBLData3[[Athlete ]],TBLData3[[#This Row],[Athlete ]],TBLData3[Date],"&lt;="&amp;TBLData3[[#This Row],[Date]]-7,TBLData3[Date],"&gt;"&amp;TBLData3[[#This Row],[Date]]-14),"")</f>
        <v>2320</v>
      </c>
      <c r="J528" s="33">
        <f>IFERROR(SUMIFS(TBLData3[Total Load],TBLData3[[Athlete ]],TBLData3[[#This Row],[Athlete ]],TBLData3[Date],"&lt;="&amp;TBLData3[[#This Row],[Date]]-14,TBLData3[Date],"&gt;"&amp;TBLData3[[#This Row],[Date]]-21),"")</f>
        <v>1060</v>
      </c>
      <c r="K528" s="33">
        <f>IFERROR(SUMIFS(TBLData3[Total Load],TBLData3[[Athlete ]],TBLData3[[#This Row],[Athlete ]],TBLData3[Date],"&lt;="&amp;TBLData3[[#This Row],[Date]]-21,TBLData3[Date],"&gt;"&amp;TBLData3[[#This Row],[Date]]-28),"")</f>
        <v>0</v>
      </c>
      <c r="L528" s="33">
        <f>IFERROR(SUMIFS(TBLData3[Total Load],TBLData3[[Athlete ]],TBLData3[[#This Row],[Athlete ]],TBLData3[Date],"&lt;="&amp;TBLData3[[#This Row],[Date]]-28,TBLData3[Date],"&gt;"&amp;TBLData3[[#This Row],[Date]]-35),"")</f>
        <v>0</v>
      </c>
      <c r="M528" s="33">
        <f>IFERROR(AVERAGE(TBLData3[[#This Row],[Week -1 TL]:[Week -4 TL]]),"")</f>
        <v>845</v>
      </c>
      <c r="N528" s="98">
        <f>IFERROR(TBLData3[[#This Row],[7 Day Rolling Average]]/TBLData3[[#This Row],[28 Day Rolling Average]],"")</f>
        <v>0.65618591934381421</v>
      </c>
      <c r="O528" s="94">
        <f>IFERROR(TBLData3[[#This Row],[Week 0 TL]]/TBLData3[[#This Row],[Week -1 TL]],"")</f>
        <v>0.34482758620689657</v>
      </c>
      <c r="P528" s="26">
        <f t="shared" si="31"/>
        <v>246.14306332325214</v>
      </c>
      <c r="Q528" s="27">
        <f t="shared" si="32"/>
        <v>156.11250325875289</v>
      </c>
      <c r="R528" s="99">
        <f>IFERROR(TBLData3[[#This Row],[7 Day EWMA]]/TBLData3[[#This Row],[28 Day EWMA]],"")</f>
        <v>1.5767030710876224</v>
      </c>
      <c r="S528" s="94">
        <f>AVERAGEIFS(TBLData3[Total Load],TBLData3[[Athlete ]],TBLData3[[#This Row],[Athlete ]],TBLData3[Date],"&lt;="&amp;TBLData3[[#This Row],[Date]],TBLData3[Date],"&gt;"&amp;TBLData3[[#This Row],[Date]]-7)</f>
        <v>114.28571428571429</v>
      </c>
      <c r="T528" s="94">
        <f t="array" ref="T528">IFERROR(_xlfn.STDEV.S(IF(TBLData3[[Athlete ]]=TBLData3[[#This Row],[Athlete ]],IF(TBLData3[Date]&lt;=TBLData3[[#This Row],[Date]],IF(TBLData3[Date]&gt;TBLData3[[#This Row],[Date]]-7,TBLData3[Total Load])))),"")</f>
        <v>302.37157840738178</v>
      </c>
      <c r="U528" s="95">
        <f>IFERROR(TBLData3[[#This Row],[7 Day avg Load]]/TBLData3[[#This Row],[7 Day SD]],"")</f>
        <v>0.37796447300922725</v>
      </c>
      <c r="V528" s="95">
        <f>IFERROR(TBLData3[[#This Row],[7 Day Rolling Average]]*TBLData3[[#This Row],[Monotony]],"")</f>
        <v>43.195939772483115</v>
      </c>
    </row>
    <row r="529" spans="1:22" x14ac:dyDescent="0.25">
      <c r="A529" s="58" t="str">
        <f t="shared" si="33"/>
        <v>Week 4</v>
      </c>
      <c r="B529" s="63">
        <v>43033</v>
      </c>
      <c r="C529" s="63" t="str">
        <f t="shared" si="34"/>
        <v>Wed</v>
      </c>
      <c r="D529" s="75" t="s">
        <v>208</v>
      </c>
      <c r="E529" s="61">
        <f>tblTL[[#This Row],[Total]]</f>
        <v>0</v>
      </c>
      <c r="F529" s="71">
        <f>AVERAGEIFS(TBLData3[Total Load],TBLData3[[Athlete ]],TBLData3[[#This Row],[Athlete ]],TBLData3[Date],"&lt;="&amp;TBLData3[[#This Row],[Date]],TBLData3[Date],"&gt;"&amp;TBLData3[[#This Row],[Date]]-7)</f>
        <v>0</v>
      </c>
      <c r="G529" s="72">
        <f>AVERAGEIFS(TBLData3[Total Load],TBLData3[[Athlete ]],TBLData3[[#This Row],[Athlete ]],TBLData3[Date],"&lt;="&amp;TBLData3[[#This Row],[Date]],TBLData3[Date],"&gt;"&amp;TBLData3[[#This Row],[Date]]-28)</f>
        <v>136.03333333333333</v>
      </c>
      <c r="H529" s="32">
        <f>SUMIFS(TBLData3[Total Load],TBLData3[[Athlete ]],TBLData3[[#This Row],[Athlete ]],TBLData3[Date],"&lt;="&amp;TBLData3[[#This Row],[Date]],TBLData3[Date],"&gt;"&amp;TBLData3[[#This Row],[Date]]-7)</f>
        <v>0</v>
      </c>
      <c r="I529" s="33">
        <f>IFERROR(SUMIFS(TBLData3[Total Load],TBLData3[[Athlete ]],TBLData3[[#This Row],[Athlete ]],TBLData3[Date],"&lt;="&amp;TBLData3[[#This Row],[Date]]-7,TBLData3[Date],"&gt;"&amp;TBLData3[[#This Row],[Date]]-14),"")</f>
        <v>1122.4000000000001</v>
      </c>
      <c r="J529" s="33">
        <f>IFERROR(SUMIFS(TBLData3[Total Load],TBLData3[[Athlete ]],TBLData3[[#This Row],[Athlete ]],TBLData3[Date],"&lt;="&amp;TBLData3[[#This Row],[Date]]-14,TBLData3[Date],"&gt;"&amp;TBLData3[[#This Row],[Date]]-21),"")</f>
        <v>2142.4</v>
      </c>
      <c r="K529" s="33">
        <f>IFERROR(SUMIFS(TBLData3[Total Load],TBLData3[[Athlete ]],TBLData3[[#This Row],[Athlete ]],TBLData3[Date],"&lt;="&amp;TBLData3[[#This Row],[Date]]-21,TBLData3[Date],"&gt;"&amp;TBLData3[[#This Row],[Date]]-28),"")</f>
        <v>0</v>
      </c>
      <c r="L529" s="33">
        <f>IFERROR(SUMIFS(TBLData3[Total Load],TBLData3[[Athlete ]],TBLData3[[#This Row],[Athlete ]],TBLData3[Date],"&lt;="&amp;TBLData3[[#This Row],[Date]]-28,TBLData3[Date],"&gt;"&amp;TBLData3[[#This Row],[Date]]-35),"")</f>
        <v>0</v>
      </c>
      <c r="M529" s="33">
        <f>IFERROR(AVERAGE(TBLData3[[#This Row],[Week -1 TL]:[Week -4 TL]]),"")</f>
        <v>816.2</v>
      </c>
      <c r="N529" s="98">
        <f>IFERROR(TBLData3[[#This Row],[7 Day Rolling Average]]/TBLData3[[#This Row],[28 Day Rolling Average]],"")</f>
        <v>0</v>
      </c>
      <c r="O529" s="94">
        <f>IFERROR(TBLData3[[#This Row],[Week 0 TL]]/TBLData3[[#This Row],[Week -1 TL]],"")</f>
        <v>0</v>
      </c>
      <c r="P529" s="26">
        <f t="shared" si="31"/>
        <v>11.631985961630379</v>
      </c>
      <c r="Q529" s="27">
        <f t="shared" si="32"/>
        <v>74.244963931432352</v>
      </c>
      <c r="R529" s="99">
        <f>IFERROR(TBLData3[[#This Row],[7 Day EWMA]]/TBLData3[[#This Row],[28 Day EWMA]],"")</f>
        <v>0.15667036989031199</v>
      </c>
      <c r="S529" s="94">
        <f>AVERAGEIFS(TBLData3[Total Load],TBLData3[[Athlete ]],TBLData3[[#This Row],[Athlete ]],TBLData3[Date],"&lt;="&amp;TBLData3[[#This Row],[Date]],TBLData3[Date],"&gt;"&amp;TBLData3[[#This Row],[Date]]-7)</f>
        <v>0</v>
      </c>
      <c r="T529" s="94">
        <f t="array" ref="T529">IFERROR(_xlfn.STDEV.S(IF(TBLData3[[Athlete ]]=TBLData3[[#This Row],[Athlete ]],IF(TBLData3[Date]&lt;=TBLData3[[#This Row],[Date]],IF(TBLData3[Date]&gt;TBLData3[[#This Row],[Date]]-7,TBLData3[Total Load])))),"")</f>
        <v>0</v>
      </c>
      <c r="U529" s="95" t="str">
        <f>IFERROR(TBLData3[[#This Row],[7 Day avg Load]]/TBLData3[[#This Row],[7 Day SD]],"")</f>
        <v/>
      </c>
      <c r="V529" s="95" t="str">
        <f>IFERROR(TBLData3[[#This Row],[7 Day Rolling Average]]*TBLData3[[#This Row],[Monotony]],"")</f>
        <v/>
      </c>
    </row>
    <row r="530" spans="1:22" x14ac:dyDescent="0.25">
      <c r="A530" s="58" t="str">
        <f t="shared" si="33"/>
        <v>Week 4</v>
      </c>
      <c r="B530" s="59">
        <v>43034</v>
      </c>
      <c r="C530" s="59" t="str">
        <f t="shared" si="34"/>
        <v>Thu</v>
      </c>
      <c r="D530" s="77" t="s">
        <v>215</v>
      </c>
      <c r="E530" s="61">
        <f>tblTL[[#This Row],[Total]]</f>
        <v>0</v>
      </c>
      <c r="F530" s="71">
        <f>AVERAGEIFS(TBLData3[Total Load],TBLData3[[Athlete ]],TBLData3[[#This Row],[Athlete ]],TBLData3[Date],"&lt;="&amp;TBLData3[[#This Row],[Date]],TBLData3[Date],"&gt;"&amp;TBLData3[[#This Row],[Date]]-7)</f>
        <v>114.28571428571429</v>
      </c>
      <c r="G530" s="72">
        <f>AVERAGEIFS(TBLData3[Total Load],TBLData3[[Athlete ]],TBLData3[[#This Row],[Athlete ]],TBLData3[Date],"&lt;="&amp;TBLData3[[#This Row],[Date]],TBLData3[Date],"&gt;"&amp;TBLData3[[#This Row],[Date]]-28)</f>
        <v>186.4</v>
      </c>
      <c r="H530" s="32">
        <f>SUMIFS(TBLData3[Total Load],TBLData3[[Athlete ]],TBLData3[[#This Row],[Athlete ]],TBLData3[Date],"&lt;="&amp;TBLData3[[#This Row],[Date]],TBLData3[Date],"&gt;"&amp;TBLData3[[#This Row],[Date]]-7)</f>
        <v>800</v>
      </c>
      <c r="I530" s="33">
        <f>IFERROR(SUMIFS(TBLData3[Total Load],TBLData3[[Athlete ]],TBLData3[[#This Row],[Athlete ]],TBLData3[Date],"&lt;="&amp;TBLData3[[#This Row],[Date]]-7,TBLData3[Date],"&gt;"&amp;TBLData3[[#This Row],[Date]]-14),"")</f>
        <v>720</v>
      </c>
      <c r="J530" s="33">
        <f>IFERROR(SUMIFS(TBLData3[Total Load],TBLData3[[Athlete ]],TBLData3[[#This Row],[Athlete ]],TBLData3[Date],"&lt;="&amp;TBLData3[[#This Row],[Date]]-14,TBLData3[Date],"&gt;"&amp;TBLData3[[#This Row],[Date]]-21),"")</f>
        <v>2020</v>
      </c>
      <c r="K530" s="33">
        <f>IFERROR(SUMIFS(TBLData3[Total Load],TBLData3[[Athlete ]],TBLData3[[#This Row],[Athlete ]],TBLData3[Date],"&lt;="&amp;TBLData3[[#This Row],[Date]]-21,TBLData3[Date],"&gt;"&amp;TBLData3[[#This Row],[Date]]-28),"")</f>
        <v>1120</v>
      </c>
      <c r="L530" s="33">
        <f>IFERROR(SUMIFS(TBLData3[Total Load],TBLData3[[Athlete ]],TBLData3[[#This Row],[Athlete ]],TBLData3[Date],"&lt;="&amp;TBLData3[[#This Row],[Date]]-28,TBLData3[Date],"&gt;"&amp;TBLData3[[#This Row],[Date]]-35),"")</f>
        <v>0</v>
      </c>
      <c r="M530" s="33">
        <f>IFERROR(AVERAGE(TBLData3[[#This Row],[Week -1 TL]:[Week -4 TL]]),"")</f>
        <v>965</v>
      </c>
      <c r="N530" s="98">
        <f>IFERROR(TBLData3[[#This Row],[7 Day Rolling Average]]/TBLData3[[#This Row],[28 Day Rolling Average]],"")</f>
        <v>0.61312078479460452</v>
      </c>
      <c r="O530" s="94">
        <f>IFERROR(TBLData3[[#This Row],[Week 0 TL]]/TBLData3[[#This Row],[Week -1 TL]],"")</f>
        <v>1.1111111111111112</v>
      </c>
      <c r="P530" s="26">
        <f t="shared" si="31"/>
        <v>176.43151849134483</v>
      </c>
      <c r="Q530" s="27">
        <f t="shared" si="32"/>
        <v>145.79068352892719</v>
      </c>
      <c r="R530" s="99">
        <f>IFERROR(TBLData3[[#This Row],[7 Day EWMA]]/TBLData3[[#This Row],[28 Day EWMA]],"")</f>
        <v>1.2101700480493187</v>
      </c>
      <c r="S530" s="94">
        <f>AVERAGEIFS(TBLData3[Total Load],TBLData3[[Athlete ]],TBLData3[[#This Row],[Athlete ]],TBLData3[Date],"&lt;="&amp;TBLData3[[#This Row],[Date]],TBLData3[Date],"&gt;"&amp;TBLData3[[#This Row],[Date]]-7)</f>
        <v>114.28571428571429</v>
      </c>
      <c r="T530" s="94">
        <f t="array" ref="T530">IFERROR(_xlfn.STDEV.S(IF(TBLData3[[Athlete ]]=TBLData3[[#This Row],[Athlete ]],IF(TBLData3[Date]&lt;=TBLData3[[#This Row],[Date]],IF(TBLData3[Date]&gt;TBLData3[[#This Row],[Date]]-7,TBLData3[Total Load])))),"")</f>
        <v>302.37157840738178</v>
      </c>
      <c r="U530" s="95">
        <f>IFERROR(TBLData3[[#This Row],[7 Day avg Load]]/TBLData3[[#This Row],[7 Day SD]],"")</f>
        <v>0.37796447300922725</v>
      </c>
      <c r="V530" s="95">
        <f>IFERROR(TBLData3[[#This Row],[7 Day Rolling Average]]*TBLData3[[#This Row],[Monotony]],"")</f>
        <v>43.195939772483115</v>
      </c>
    </row>
    <row r="531" spans="1:22" x14ac:dyDescent="0.25">
      <c r="A531" s="58" t="str">
        <f t="shared" si="33"/>
        <v>Week 4</v>
      </c>
      <c r="B531" s="63">
        <v>43034</v>
      </c>
      <c r="C531" s="63" t="str">
        <f t="shared" si="34"/>
        <v>Thu</v>
      </c>
      <c r="D531" s="78" t="s">
        <v>190</v>
      </c>
      <c r="E531" s="61">
        <f>tblTL[[#This Row],[Total]]</f>
        <v>0</v>
      </c>
      <c r="F531" s="71">
        <f>AVERAGEIFS(TBLData3[Total Load],TBLData3[[Athlete ]],TBLData3[[#This Row],[Athlete ]],TBLData3[Date],"&lt;="&amp;TBLData3[[#This Row],[Date]],TBLData3[Date],"&gt;"&amp;TBLData3[[#This Row],[Date]]-7)</f>
        <v>42.857142857142854</v>
      </c>
      <c r="G531" s="72">
        <f>AVERAGEIFS(TBLData3[Total Load],TBLData3[[Athlete ]],TBLData3[[#This Row],[Athlete ]],TBLData3[Date],"&lt;="&amp;TBLData3[[#This Row],[Date]],TBLData3[Date],"&gt;"&amp;TBLData3[[#This Row],[Date]]-28)</f>
        <v>181.2</v>
      </c>
      <c r="H531" s="32">
        <f>SUMIFS(TBLData3[Total Load],TBLData3[[Athlete ]],TBLData3[[#This Row],[Athlete ]],TBLData3[Date],"&lt;="&amp;TBLData3[[#This Row],[Date]],TBLData3[Date],"&gt;"&amp;TBLData3[[#This Row],[Date]]-7)</f>
        <v>300</v>
      </c>
      <c r="I531" s="33">
        <f>IFERROR(SUMIFS(TBLData3[Total Load],TBLData3[[Athlete ]],TBLData3[[#This Row],[Athlete ]],TBLData3[Date],"&lt;="&amp;TBLData3[[#This Row],[Date]]-7,TBLData3[Date],"&gt;"&amp;TBLData3[[#This Row],[Date]]-14),"")</f>
        <v>810</v>
      </c>
      <c r="J531" s="33">
        <f>IFERROR(SUMIFS(TBLData3[Total Load],TBLData3[[Athlete ]],TBLData3[[#This Row],[Athlete ]],TBLData3[Date],"&lt;="&amp;TBLData3[[#This Row],[Date]]-14,TBLData3[Date],"&gt;"&amp;TBLData3[[#This Row],[Date]]-21),"")</f>
        <v>1975</v>
      </c>
      <c r="K531" s="33">
        <f>IFERROR(SUMIFS(TBLData3[Total Load],TBLData3[[Athlete ]],TBLData3[[#This Row],[Athlete ]],TBLData3[Date],"&lt;="&amp;TBLData3[[#This Row],[Date]]-21,TBLData3[Date],"&gt;"&amp;TBLData3[[#This Row],[Date]]-28),"")</f>
        <v>1445</v>
      </c>
      <c r="L531" s="33">
        <f>IFERROR(SUMIFS(TBLData3[Total Load],TBLData3[[Athlete ]],TBLData3[[#This Row],[Athlete ]],TBLData3[Date],"&lt;="&amp;TBLData3[[#This Row],[Date]]-28,TBLData3[Date],"&gt;"&amp;TBLData3[[#This Row],[Date]]-35),"")</f>
        <v>0</v>
      </c>
      <c r="M531" s="33">
        <f>IFERROR(AVERAGE(TBLData3[[#This Row],[Week -1 TL]:[Week -4 TL]]),"")</f>
        <v>1057.5</v>
      </c>
      <c r="N531" s="98">
        <f>IFERROR(TBLData3[[#This Row],[7 Day Rolling Average]]/TBLData3[[#This Row],[28 Day Rolling Average]],"")</f>
        <v>0.23651844843897823</v>
      </c>
      <c r="O531" s="94">
        <f>IFERROR(TBLData3[[#This Row],[Week 0 TL]]/TBLData3[[#This Row],[Week -1 TL]],"")</f>
        <v>0.37037037037037035</v>
      </c>
      <c r="P531" s="26">
        <f t="shared" si="31"/>
        <v>70.680677946230887</v>
      </c>
      <c r="Q531" s="27">
        <f t="shared" si="32"/>
        <v>118.79900357548533</v>
      </c>
      <c r="R531" s="99">
        <f>IFERROR(TBLData3[[#This Row],[7 Day EWMA]]/TBLData3[[#This Row],[28 Day EWMA]],"")</f>
        <v>0.59496019174369696</v>
      </c>
      <c r="S531" s="94">
        <f>AVERAGEIFS(TBLData3[Total Load],TBLData3[[Athlete ]],TBLData3[[#This Row],[Athlete ]],TBLData3[Date],"&lt;="&amp;TBLData3[[#This Row],[Date]],TBLData3[Date],"&gt;"&amp;TBLData3[[#This Row],[Date]]-7)</f>
        <v>42.857142857142854</v>
      </c>
      <c r="T531" s="94">
        <f t="array" ref="T531">IFERROR(_xlfn.STDEV.S(IF(TBLData3[[Athlete ]]=TBLData3[[#This Row],[Athlete ]],IF(TBLData3[Date]&lt;=TBLData3[[#This Row],[Date]],IF(TBLData3[Date]&gt;TBLData3[[#This Row],[Date]]-7,TBLData3[Total Load])))),"")</f>
        <v>113.38934190276817</v>
      </c>
      <c r="U531" s="95">
        <f>IFERROR(TBLData3[[#This Row],[7 Day avg Load]]/TBLData3[[#This Row],[7 Day SD]],"")</f>
        <v>0.3779644730092272</v>
      </c>
      <c r="V531" s="95">
        <f>IFERROR(TBLData3[[#This Row],[7 Day Rolling Average]]*TBLData3[[#This Row],[Monotony]],"")</f>
        <v>16.198477414681165</v>
      </c>
    </row>
    <row r="532" spans="1:22" x14ac:dyDescent="0.25">
      <c r="A532" s="58" t="str">
        <f t="shared" si="33"/>
        <v>Week 4</v>
      </c>
      <c r="B532" s="63">
        <v>43034</v>
      </c>
      <c r="C532" s="63" t="str">
        <f t="shared" si="34"/>
        <v>Thu</v>
      </c>
      <c r="D532" s="77" t="s">
        <v>191</v>
      </c>
      <c r="E532" s="61">
        <f>tblTL[[#This Row],[Total]]</f>
        <v>0</v>
      </c>
      <c r="F532" s="71">
        <f>AVERAGEIFS(TBLData3[Total Load],TBLData3[[Athlete ]],TBLData3[[#This Row],[Athlete ]],TBLData3[Date],"&lt;="&amp;TBLData3[[#This Row],[Date]],TBLData3[Date],"&gt;"&amp;TBLData3[[#This Row],[Date]]-7)</f>
        <v>70</v>
      </c>
      <c r="G532" s="72">
        <f>AVERAGEIFS(TBLData3[Total Load],TBLData3[[Athlete ]],TBLData3[[#This Row],[Athlete ]],TBLData3[Date],"&lt;="&amp;TBLData3[[#This Row],[Date]],TBLData3[Date],"&gt;"&amp;TBLData3[[#This Row],[Date]]-28)</f>
        <v>72.400000000000006</v>
      </c>
      <c r="H532" s="32">
        <f>SUMIFS(TBLData3[Total Load],TBLData3[[Athlete ]],TBLData3[[#This Row],[Athlete ]],TBLData3[Date],"&lt;="&amp;TBLData3[[#This Row],[Date]],TBLData3[Date],"&gt;"&amp;TBLData3[[#This Row],[Date]]-7)</f>
        <v>490</v>
      </c>
      <c r="I532" s="33">
        <f>IFERROR(SUMIFS(TBLData3[Total Load],TBLData3[[Athlete ]],TBLData3[[#This Row],[Athlete ]],TBLData3[Date],"&lt;="&amp;TBLData3[[#This Row],[Date]]-7,TBLData3[Date],"&gt;"&amp;TBLData3[[#This Row],[Date]]-14),"")</f>
        <v>720</v>
      </c>
      <c r="J532" s="33">
        <f>IFERROR(SUMIFS(TBLData3[Total Load],TBLData3[[Athlete ]],TBLData3[[#This Row],[Athlete ]],TBLData3[Date],"&lt;="&amp;TBLData3[[#This Row],[Date]]-14,TBLData3[Date],"&gt;"&amp;TBLData3[[#This Row],[Date]]-21),"")</f>
        <v>600</v>
      </c>
      <c r="K532" s="33">
        <f>IFERROR(SUMIFS(TBLData3[Total Load],TBLData3[[Athlete ]],TBLData3[[#This Row],[Athlete ]],TBLData3[Date],"&lt;="&amp;TBLData3[[#This Row],[Date]]-21,TBLData3[Date],"&gt;"&amp;TBLData3[[#This Row],[Date]]-28),"")</f>
        <v>0</v>
      </c>
      <c r="L532" s="33">
        <f>IFERROR(SUMIFS(TBLData3[Total Load],TBLData3[[Athlete ]],TBLData3[[#This Row],[Athlete ]],TBLData3[Date],"&lt;="&amp;TBLData3[[#This Row],[Date]]-28,TBLData3[Date],"&gt;"&amp;TBLData3[[#This Row],[Date]]-35),"")</f>
        <v>0</v>
      </c>
      <c r="M532" s="33">
        <f>IFERROR(AVERAGE(TBLData3[[#This Row],[Week -1 TL]:[Week -4 TL]]),"")</f>
        <v>330</v>
      </c>
      <c r="N532" s="98">
        <f>IFERROR(TBLData3[[#This Row],[7 Day Rolling Average]]/TBLData3[[#This Row],[28 Day Rolling Average]],"")</f>
        <v>0.96685082872928174</v>
      </c>
      <c r="O532" s="94">
        <f>IFERROR(TBLData3[[#This Row],[Week 0 TL]]/TBLData3[[#This Row],[Week -1 TL]],"")</f>
        <v>0.68055555555555558</v>
      </c>
      <c r="P532" s="26">
        <f t="shared" si="31"/>
        <v>88.931093858554959</v>
      </c>
      <c r="Q532" s="27">
        <f t="shared" si="32"/>
        <v>71.493806610301803</v>
      </c>
      <c r="R532" s="99">
        <f>IFERROR(TBLData3[[#This Row],[7 Day EWMA]]/TBLData3[[#This Row],[28 Day EWMA]],"")</f>
        <v>1.2438992700906284</v>
      </c>
      <c r="S532" s="94">
        <f>AVERAGEIFS(TBLData3[Total Load],TBLData3[[Athlete ]],TBLData3[[#This Row],[Athlete ]],TBLData3[Date],"&lt;="&amp;TBLData3[[#This Row],[Date]],TBLData3[Date],"&gt;"&amp;TBLData3[[#This Row],[Date]]-7)</f>
        <v>70</v>
      </c>
      <c r="T532" s="94">
        <f t="array" ref="T532">IFERROR(_xlfn.STDEV.S(IF(TBLData3[[Athlete ]]=TBLData3[[#This Row],[Athlete ]],IF(TBLData3[Date]&lt;=TBLData3[[#This Row],[Date]],IF(TBLData3[Date]&gt;TBLData3[[#This Row],[Date]]-7,TBLData3[Total Load])))),"")</f>
        <v>185.20259177452135</v>
      </c>
      <c r="U532" s="95">
        <f>IFERROR(TBLData3[[#This Row],[7 Day avg Load]]/TBLData3[[#This Row],[7 Day SD]],"")</f>
        <v>0.3779644730092272</v>
      </c>
      <c r="V532" s="95">
        <f>IFERROR(TBLData3[[#This Row],[7 Day Rolling Average]]*TBLData3[[#This Row],[Monotony]],"")</f>
        <v>26.457513110645905</v>
      </c>
    </row>
    <row r="533" spans="1:22" x14ac:dyDescent="0.25">
      <c r="A533" s="58" t="str">
        <f t="shared" si="33"/>
        <v>Week 4</v>
      </c>
      <c r="B533" s="63">
        <v>43034</v>
      </c>
      <c r="C533" s="63" t="str">
        <f t="shared" si="34"/>
        <v>Thu</v>
      </c>
      <c r="D533" s="77" t="s">
        <v>192</v>
      </c>
      <c r="E533" s="61">
        <f>tblTL[[#This Row],[Total]]</f>
        <v>0</v>
      </c>
      <c r="F533" s="71">
        <f>AVERAGEIFS(TBLData3[Total Load],TBLData3[[Athlete ]],TBLData3[[#This Row],[Athlete ]],TBLData3[Date],"&lt;="&amp;TBLData3[[#This Row],[Date]],TBLData3[Date],"&gt;"&amp;TBLData3[[#This Row],[Date]]-7)</f>
        <v>70</v>
      </c>
      <c r="G533" s="72">
        <f>AVERAGEIFS(TBLData3[Total Load],TBLData3[[Athlete ]],TBLData3[[#This Row],[Athlete ]],TBLData3[Date],"&lt;="&amp;TBLData3[[#This Row],[Date]],TBLData3[Date],"&gt;"&amp;TBLData3[[#This Row],[Date]]-28)</f>
        <v>213.6</v>
      </c>
      <c r="H533" s="32">
        <f>SUMIFS(TBLData3[Total Load],TBLData3[[Athlete ]],TBLData3[[#This Row],[Athlete ]],TBLData3[Date],"&lt;="&amp;TBLData3[[#This Row],[Date]],TBLData3[Date],"&gt;"&amp;TBLData3[[#This Row],[Date]]-7)</f>
        <v>490</v>
      </c>
      <c r="I533" s="33">
        <f>IFERROR(SUMIFS(TBLData3[Total Load],TBLData3[[Athlete ]],TBLData3[[#This Row],[Athlete ]],TBLData3[Date],"&lt;="&amp;TBLData3[[#This Row],[Date]]-7,TBLData3[Date],"&gt;"&amp;TBLData3[[#This Row],[Date]]-14),"")</f>
        <v>1860</v>
      </c>
      <c r="J533" s="33">
        <f>IFERROR(SUMIFS(TBLData3[Total Load],TBLData3[[Athlete ]],TBLData3[[#This Row],[Athlete ]],TBLData3[Date],"&lt;="&amp;TBLData3[[#This Row],[Date]]-14,TBLData3[Date],"&gt;"&amp;TBLData3[[#This Row],[Date]]-21),"")</f>
        <v>1480</v>
      </c>
      <c r="K533" s="33">
        <f>IFERROR(SUMIFS(TBLData3[Total Load],TBLData3[[Athlete ]],TBLData3[[#This Row],[Athlete ]],TBLData3[Date],"&lt;="&amp;TBLData3[[#This Row],[Date]]-21,TBLData3[Date],"&gt;"&amp;TBLData3[[#This Row],[Date]]-28),"")</f>
        <v>1510</v>
      </c>
      <c r="L533" s="33">
        <f>IFERROR(SUMIFS(TBLData3[Total Load],TBLData3[[Athlete ]],TBLData3[[#This Row],[Athlete ]],TBLData3[Date],"&lt;="&amp;TBLData3[[#This Row],[Date]]-28,TBLData3[Date],"&gt;"&amp;TBLData3[[#This Row],[Date]]-35),"")</f>
        <v>0</v>
      </c>
      <c r="M533" s="33">
        <f>IFERROR(AVERAGE(TBLData3[[#This Row],[Week -1 TL]:[Week -4 TL]]),"")</f>
        <v>1212.5</v>
      </c>
      <c r="N533" s="98">
        <f>IFERROR(TBLData3[[#This Row],[7 Day Rolling Average]]/TBLData3[[#This Row],[28 Day Rolling Average]],"")</f>
        <v>0.32771535580524347</v>
      </c>
      <c r="O533" s="94">
        <f>IFERROR(TBLData3[[#This Row],[Week 0 TL]]/TBLData3[[#This Row],[Week -1 TL]],"")</f>
        <v>0.26344086021505375</v>
      </c>
      <c r="P533" s="26">
        <f t="shared" si="31"/>
        <v>123.39762136638842</v>
      </c>
      <c r="Q533" s="27">
        <f t="shared" si="32"/>
        <v>160.69948227445366</v>
      </c>
      <c r="R533" s="99">
        <f>IFERROR(TBLData3[[#This Row],[7 Day EWMA]]/TBLData3[[#This Row],[28 Day EWMA]],"")</f>
        <v>0.76787815131626536</v>
      </c>
      <c r="S533" s="94">
        <f>AVERAGEIFS(TBLData3[Total Load],TBLData3[[Athlete ]],TBLData3[[#This Row],[Athlete ]],TBLData3[Date],"&lt;="&amp;TBLData3[[#This Row],[Date]],TBLData3[Date],"&gt;"&amp;TBLData3[[#This Row],[Date]]-7)</f>
        <v>70</v>
      </c>
      <c r="T533" s="94">
        <f t="array" ref="T533">IFERROR(_xlfn.STDEV.S(IF(TBLData3[[Athlete ]]=TBLData3[[#This Row],[Athlete ]],IF(TBLData3[Date]&lt;=TBLData3[[#This Row],[Date]],IF(TBLData3[Date]&gt;TBLData3[[#This Row],[Date]]-7,TBLData3[Total Load])))),"")</f>
        <v>185.20259177452135</v>
      </c>
      <c r="U533" s="95">
        <f>IFERROR(TBLData3[[#This Row],[7 Day avg Load]]/TBLData3[[#This Row],[7 Day SD]],"")</f>
        <v>0.3779644730092272</v>
      </c>
      <c r="V533" s="95">
        <f>IFERROR(TBLData3[[#This Row],[7 Day Rolling Average]]*TBLData3[[#This Row],[Monotony]],"")</f>
        <v>26.457513110645905</v>
      </c>
    </row>
    <row r="534" spans="1:22" x14ac:dyDescent="0.25">
      <c r="A534" s="58" t="str">
        <f t="shared" si="33"/>
        <v>Week 4</v>
      </c>
      <c r="B534" s="63">
        <v>43034</v>
      </c>
      <c r="C534" s="63" t="str">
        <f t="shared" si="34"/>
        <v>Thu</v>
      </c>
      <c r="D534" s="75" t="s">
        <v>193</v>
      </c>
      <c r="E534" s="61">
        <f>tblTL[[#This Row],[Total]]</f>
        <v>30</v>
      </c>
      <c r="F534" s="71">
        <f>AVERAGEIFS(TBLData3[Total Load],TBLData3[[Athlete ]],TBLData3[[#This Row],[Athlete ]],TBLData3[Date],"&lt;="&amp;TBLData3[[#This Row],[Date]],TBLData3[Date],"&gt;"&amp;TBLData3[[#This Row],[Date]]-7)</f>
        <v>104.28571428571429</v>
      </c>
      <c r="G534" s="72">
        <f>AVERAGEIFS(TBLData3[Total Load],TBLData3[[Athlete ]],TBLData3[[#This Row],[Athlete ]],TBLData3[Date],"&lt;="&amp;TBLData3[[#This Row],[Date]],TBLData3[Date],"&gt;"&amp;TBLData3[[#This Row],[Date]]-28)</f>
        <v>167</v>
      </c>
      <c r="H534" s="32">
        <f>SUMIFS(TBLData3[Total Load],TBLData3[[Athlete ]],TBLData3[[#This Row],[Athlete ]],TBLData3[Date],"&lt;="&amp;TBLData3[[#This Row],[Date]],TBLData3[Date],"&gt;"&amp;TBLData3[[#This Row],[Date]]-7)</f>
        <v>730</v>
      </c>
      <c r="I534" s="33">
        <f>IFERROR(SUMIFS(TBLData3[Total Load],TBLData3[[Athlete ]],TBLData3[[#This Row],[Athlete ]],TBLData3[Date],"&lt;="&amp;TBLData3[[#This Row],[Date]]-7,TBLData3[Date],"&gt;"&amp;TBLData3[[#This Row],[Date]]-14),"")</f>
        <v>1140</v>
      </c>
      <c r="J534" s="33">
        <f>IFERROR(SUMIFS(TBLData3[Total Load],TBLData3[[Athlete ]],TBLData3[[#This Row],[Athlete ]],TBLData3[Date],"&lt;="&amp;TBLData3[[#This Row],[Date]]-14,TBLData3[Date],"&gt;"&amp;TBLData3[[#This Row],[Date]]-21),"")</f>
        <v>1440</v>
      </c>
      <c r="K534" s="33">
        <f>IFERROR(SUMIFS(TBLData3[Total Load],TBLData3[[Athlete ]],TBLData3[[#This Row],[Athlete ]],TBLData3[Date],"&lt;="&amp;TBLData3[[#This Row],[Date]]-21,TBLData3[Date],"&gt;"&amp;TBLData3[[#This Row],[Date]]-28),"")</f>
        <v>865</v>
      </c>
      <c r="L534" s="33">
        <f>IFERROR(SUMIFS(TBLData3[Total Load],TBLData3[[Athlete ]],TBLData3[[#This Row],[Athlete ]],TBLData3[Date],"&lt;="&amp;TBLData3[[#This Row],[Date]]-28,TBLData3[Date],"&gt;"&amp;TBLData3[[#This Row],[Date]]-35),"")</f>
        <v>0</v>
      </c>
      <c r="M534" s="33">
        <f>IFERROR(AVERAGE(TBLData3[[#This Row],[Week -1 TL]:[Week -4 TL]]),"")</f>
        <v>861.25</v>
      </c>
      <c r="N534" s="98">
        <f>IFERROR(TBLData3[[#This Row],[7 Day Rolling Average]]/TBLData3[[#This Row],[28 Day Rolling Average]],"")</f>
        <v>0.62446535500427724</v>
      </c>
      <c r="O534" s="94">
        <f>IFERROR(TBLData3[[#This Row],[Week 0 TL]]/TBLData3[[#This Row],[Week -1 TL]],"")</f>
        <v>0.64035087719298245</v>
      </c>
      <c r="P534" s="26">
        <f t="shared" si="31"/>
        <v>176.24501696562473</v>
      </c>
      <c r="Q534" s="27">
        <f t="shared" si="32"/>
        <v>139.38190162459995</v>
      </c>
      <c r="R534" s="99">
        <f>IFERROR(TBLData3[[#This Row],[7 Day EWMA]]/TBLData3[[#This Row],[28 Day EWMA]],"")</f>
        <v>1.264475623530442</v>
      </c>
      <c r="S534" s="94">
        <f>AVERAGEIFS(TBLData3[Total Load],TBLData3[[Athlete ]],TBLData3[[#This Row],[Athlete ]],TBLData3[Date],"&lt;="&amp;TBLData3[[#This Row],[Date]],TBLData3[Date],"&gt;"&amp;TBLData3[[#This Row],[Date]]-7)</f>
        <v>104.28571428571429</v>
      </c>
      <c r="T534" s="94">
        <f t="array" ref="T534">IFERROR(_xlfn.STDEV.S(IF(TBLData3[[Athlete ]]=TBLData3[[#This Row],[Athlete ]],IF(TBLData3[Date]&lt;=TBLData3[[#This Row],[Date]],IF(TBLData3[Date]&gt;TBLData3[[#This Row],[Date]]-7,TBLData3[Total Load])))),"")</f>
        <v>262.92312836373191</v>
      </c>
      <c r="U534" s="95">
        <f>IFERROR(TBLData3[[#This Row],[7 Day avg Load]]/TBLData3[[#This Row],[7 Day SD]],"")</f>
        <v>0.39663956128440642</v>
      </c>
      <c r="V534" s="95">
        <f>IFERROR(TBLData3[[#This Row],[7 Day Rolling Average]]*TBLData3[[#This Row],[Monotony]],"")</f>
        <v>41.363839962516671</v>
      </c>
    </row>
    <row r="535" spans="1:22" x14ac:dyDescent="0.25">
      <c r="A535" s="58" t="str">
        <f t="shared" si="33"/>
        <v>Week 4</v>
      </c>
      <c r="B535" s="63">
        <v>43034</v>
      </c>
      <c r="C535" s="63" t="str">
        <f t="shared" si="34"/>
        <v>Thu</v>
      </c>
      <c r="D535" s="75" t="s">
        <v>194</v>
      </c>
      <c r="E535" s="61">
        <f>tblTL[[#This Row],[Total]]</f>
        <v>0</v>
      </c>
      <c r="F535" s="71">
        <f>AVERAGEIFS(TBLData3[Total Load],TBLData3[[Athlete ]],TBLData3[[#This Row],[Athlete ]],TBLData3[Date],"&lt;="&amp;TBLData3[[#This Row],[Date]],TBLData3[Date],"&gt;"&amp;TBLData3[[#This Row],[Date]]-7)</f>
        <v>0</v>
      </c>
      <c r="G535" s="72">
        <f>AVERAGEIFS(TBLData3[Total Load],TBLData3[[Athlete ]],TBLData3[[#This Row],[Athlete ]],TBLData3[Date],"&lt;="&amp;TBLData3[[#This Row],[Date]],TBLData3[Date],"&gt;"&amp;TBLData3[[#This Row],[Date]]-28)</f>
        <v>159.4</v>
      </c>
      <c r="H535" s="32">
        <f>SUMIFS(TBLData3[Total Load],TBLData3[[Athlete ]],TBLData3[[#This Row],[Athlete ]],TBLData3[Date],"&lt;="&amp;TBLData3[[#This Row],[Date]],TBLData3[Date],"&gt;"&amp;TBLData3[[#This Row],[Date]]-7)</f>
        <v>0</v>
      </c>
      <c r="I535" s="33">
        <f>IFERROR(SUMIFS(TBLData3[Total Load],TBLData3[[Athlete ]],TBLData3[[#This Row],[Athlete ]],TBLData3[Date],"&lt;="&amp;TBLData3[[#This Row],[Date]]-7,TBLData3[Date],"&gt;"&amp;TBLData3[[#This Row],[Date]]-14),"")</f>
        <v>720</v>
      </c>
      <c r="J535" s="33">
        <f>IFERROR(SUMIFS(TBLData3[Total Load],TBLData3[[Athlete ]],TBLData3[[#This Row],[Athlete ]],TBLData3[Date],"&lt;="&amp;TBLData3[[#This Row],[Date]]-14,TBLData3[Date],"&gt;"&amp;TBLData3[[#This Row],[Date]]-21),"")</f>
        <v>1640</v>
      </c>
      <c r="K535" s="33">
        <f>IFERROR(SUMIFS(TBLData3[Total Load],TBLData3[[Athlete ]],TBLData3[[#This Row],[Athlete ]],TBLData3[Date],"&lt;="&amp;TBLData3[[#This Row],[Date]]-21,TBLData3[Date],"&gt;"&amp;TBLData3[[#This Row],[Date]]-28),"")</f>
        <v>1625</v>
      </c>
      <c r="L535" s="33">
        <f>IFERROR(SUMIFS(TBLData3[Total Load],TBLData3[[Athlete ]],TBLData3[[#This Row],[Athlete ]],TBLData3[Date],"&lt;="&amp;TBLData3[[#This Row],[Date]]-28,TBLData3[Date],"&gt;"&amp;TBLData3[[#This Row],[Date]]-35),"")</f>
        <v>0</v>
      </c>
      <c r="M535" s="33">
        <f>IFERROR(AVERAGE(TBLData3[[#This Row],[Week -1 TL]:[Week -4 TL]]),"")</f>
        <v>996.25</v>
      </c>
      <c r="N535" s="98">
        <f>IFERROR(TBLData3[[#This Row],[7 Day Rolling Average]]/TBLData3[[#This Row],[28 Day Rolling Average]],"")</f>
        <v>0</v>
      </c>
      <c r="O535" s="94">
        <f>IFERROR(TBLData3[[#This Row],[Week 0 TL]]/TBLData3[[#This Row],[Week -1 TL]],"")</f>
        <v>0</v>
      </c>
      <c r="P535" s="26">
        <f t="shared" si="31"/>
        <v>25.47155796929145</v>
      </c>
      <c r="Q535" s="27">
        <f t="shared" si="32"/>
        <v>92.367620961395644</v>
      </c>
      <c r="R535" s="99">
        <f>IFERROR(TBLData3[[#This Row],[7 Day EWMA]]/TBLData3[[#This Row],[28 Day EWMA]],"")</f>
        <v>0.27576284529334255</v>
      </c>
      <c r="S535" s="94">
        <f>AVERAGEIFS(TBLData3[Total Load],TBLData3[[Athlete ]],TBLData3[[#This Row],[Athlete ]],TBLData3[Date],"&lt;="&amp;TBLData3[[#This Row],[Date]],TBLData3[Date],"&gt;"&amp;TBLData3[[#This Row],[Date]]-7)</f>
        <v>0</v>
      </c>
      <c r="T535" s="94">
        <f t="array" ref="T535">IFERROR(_xlfn.STDEV.S(IF(TBLData3[[Athlete ]]=TBLData3[[#This Row],[Athlete ]],IF(TBLData3[Date]&lt;=TBLData3[[#This Row],[Date]],IF(TBLData3[Date]&gt;TBLData3[[#This Row],[Date]]-7,TBLData3[Total Load])))),"")</f>
        <v>0</v>
      </c>
      <c r="U535" s="95" t="str">
        <f>IFERROR(TBLData3[[#This Row],[7 Day avg Load]]/TBLData3[[#This Row],[7 Day SD]],"")</f>
        <v/>
      </c>
      <c r="V535" s="95" t="str">
        <f>IFERROR(TBLData3[[#This Row],[7 Day Rolling Average]]*TBLData3[[#This Row],[Monotony]],"")</f>
        <v/>
      </c>
    </row>
    <row r="536" spans="1:22" x14ac:dyDescent="0.25">
      <c r="A536" s="58" t="str">
        <f t="shared" si="33"/>
        <v>Week 4</v>
      </c>
      <c r="B536" s="63">
        <v>43034</v>
      </c>
      <c r="C536" s="63" t="str">
        <f t="shared" si="34"/>
        <v>Thu</v>
      </c>
      <c r="D536" s="75" t="s">
        <v>213</v>
      </c>
      <c r="E536" s="61">
        <f>tblTL[[#This Row],[Total]]</f>
        <v>80</v>
      </c>
      <c r="F536" s="71">
        <f>AVERAGEIFS(TBLData3[Total Load],TBLData3[[Athlete ]],TBLData3[[#This Row],[Athlete ]],TBLData3[Date],"&lt;="&amp;TBLData3[[#This Row],[Date]],TBLData3[Date],"&gt;"&amp;TBLData3[[#This Row],[Date]]-7)</f>
        <v>168.57142857142858</v>
      </c>
      <c r="G536" s="72">
        <f>AVERAGEIFS(TBLData3[Total Load],TBLData3[[Athlete ]],TBLData3[[#This Row],[Athlete ]],TBLData3[Date],"&lt;="&amp;TBLData3[[#This Row],[Date]],TBLData3[Date],"&gt;"&amp;TBLData3[[#This Row],[Date]]-28)</f>
        <v>113.8</v>
      </c>
      <c r="H536" s="32">
        <f>SUMIFS(TBLData3[Total Load],TBLData3[[Athlete ]],TBLData3[[#This Row],[Athlete ]],TBLData3[Date],"&lt;="&amp;TBLData3[[#This Row],[Date]],TBLData3[Date],"&gt;"&amp;TBLData3[[#This Row],[Date]]-7)</f>
        <v>1180</v>
      </c>
      <c r="I536" s="33">
        <f>IFERROR(SUMIFS(TBLData3[Total Load],TBLData3[[Athlete ]],TBLData3[[#This Row],[Athlete ]],TBLData3[Date],"&lt;="&amp;TBLData3[[#This Row],[Date]]-7,TBLData3[Date],"&gt;"&amp;TBLData3[[#This Row],[Date]]-14),"")</f>
        <v>990</v>
      </c>
      <c r="J536" s="33">
        <f>IFERROR(SUMIFS(TBLData3[Total Load],TBLData3[[Athlete ]],TBLData3[[#This Row],[Athlete ]],TBLData3[Date],"&lt;="&amp;TBLData3[[#This Row],[Date]]-14,TBLData3[Date],"&gt;"&amp;TBLData3[[#This Row],[Date]]-21),"")</f>
        <v>675</v>
      </c>
      <c r="K536" s="33">
        <f>IFERROR(SUMIFS(TBLData3[Total Load],TBLData3[[Athlete ]],TBLData3[[#This Row],[Athlete ]],TBLData3[Date],"&lt;="&amp;TBLData3[[#This Row],[Date]]-21,TBLData3[Date],"&gt;"&amp;TBLData3[[#This Row],[Date]]-28),"")</f>
        <v>0</v>
      </c>
      <c r="L536" s="33">
        <f>IFERROR(SUMIFS(TBLData3[Total Load],TBLData3[[Athlete ]],TBLData3[[#This Row],[Athlete ]],TBLData3[Date],"&lt;="&amp;TBLData3[[#This Row],[Date]]-28,TBLData3[Date],"&gt;"&amp;TBLData3[[#This Row],[Date]]-35),"")</f>
        <v>0</v>
      </c>
      <c r="M536" s="33">
        <f>IFERROR(AVERAGE(TBLData3[[#This Row],[Week -1 TL]:[Week -4 TL]]),"")</f>
        <v>416.25</v>
      </c>
      <c r="N536" s="98">
        <f>IFERROR(TBLData3[[#This Row],[7 Day Rolling Average]]/TBLData3[[#This Row],[28 Day Rolling Average]],"")</f>
        <v>1.4812955059000754</v>
      </c>
      <c r="O536" s="94">
        <f>IFERROR(TBLData3[[#This Row],[Week 0 TL]]/TBLData3[[#This Row],[Week -1 TL]],"")</f>
        <v>1.1919191919191918</v>
      </c>
      <c r="P536" s="26">
        <f t="shared" ref="P536:P599" si="35">E536*$AA$3+((1-$AA$3)*P514)</f>
        <v>242.22391796880402</v>
      </c>
      <c r="Q536" s="27">
        <f t="shared" ref="Q536:Q599" si="36">E536*$AA$4+((1-$AA$4)*Q514)</f>
        <v>130.34210426232519</v>
      </c>
      <c r="R536" s="99">
        <f>IFERROR(TBLData3[[#This Row],[7 Day EWMA]]/TBLData3[[#This Row],[28 Day EWMA]],"")</f>
        <v>1.8583704731458579</v>
      </c>
      <c r="S536" s="94">
        <f>AVERAGEIFS(TBLData3[Total Load],TBLData3[[Athlete ]],TBLData3[[#This Row],[Athlete ]],TBLData3[Date],"&lt;="&amp;TBLData3[[#This Row],[Date]],TBLData3[Date],"&gt;"&amp;TBLData3[[#This Row],[Date]]-7)</f>
        <v>168.57142857142858</v>
      </c>
      <c r="T536" s="94">
        <f t="array" ref="T536">IFERROR(_xlfn.STDEV.S(IF(TBLData3[[Athlete ]]=TBLData3[[#This Row],[Athlete ]],IF(TBLData3[Date]&lt;=TBLData3[[#This Row],[Date]],IF(TBLData3[Date]&gt;TBLData3[[#This Row],[Date]]-7,TBLData3[Total Load])))),"")</f>
        <v>299.3007724362775</v>
      </c>
      <c r="U536" s="95">
        <f>IFERROR(TBLData3[[#This Row],[7 Day avg Load]]/TBLData3[[#This Row],[7 Day SD]],"")</f>
        <v>0.56321748587307174</v>
      </c>
      <c r="V536" s="95">
        <f>IFERROR(TBLData3[[#This Row],[7 Day Rolling Average]]*TBLData3[[#This Row],[Monotony]],"")</f>
        <v>94.942376190032107</v>
      </c>
    </row>
    <row r="537" spans="1:22" x14ac:dyDescent="0.25">
      <c r="A537" s="58" t="str">
        <f t="shared" si="33"/>
        <v>Week 4</v>
      </c>
      <c r="B537" s="63">
        <v>43034</v>
      </c>
      <c r="C537" s="63" t="str">
        <f t="shared" si="34"/>
        <v>Thu</v>
      </c>
      <c r="D537" s="75" t="s">
        <v>214</v>
      </c>
      <c r="E537" s="61">
        <f>tblTL[[#This Row],[Total]]</f>
        <v>60</v>
      </c>
      <c r="F537" s="71">
        <f>AVERAGEIFS(TBLData3[Total Load],TBLData3[[Athlete ]],TBLData3[[#This Row],[Athlete ]],TBLData3[Date],"&lt;="&amp;TBLData3[[#This Row],[Date]],TBLData3[Date],"&gt;"&amp;TBLData3[[#This Row],[Date]]-7)</f>
        <v>182.85714285714286</v>
      </c>
      <c r="G537" s="72">
        <f>AVERAGEIFS(TBLData3[Total Load],TBLData3[[Athlete ]],TBLData3[[#This Row],[Athlete ]],TBLData3[Date],"&lt;="&amp;TBLData3[[#This Row],[Date]],TBLData3[Date],"&gt;"&amp;TBLData3[[#This Row],[Date]]-28)</f>
        <v>208</v>
      </c>
      <c r="H537" s="32">
        <f>SUMIFS(TBLData3[Total Load],TBLData3[[Athlete ]],TBLData3[[#This Row],[Athlete ]],TBLData3[Date],"&lt;="&amp;TBLData3[[#This Row],[Date]],TBLData3[Date],"&gt;"&amp;TBLData3[[#This Row],[Date]]-7)</f>
        <v>1280</v>
      </c>
      <c r="I537" s="33">
        <f>IFERROR(SUMIFS(TBLData3[Total Load],TBLData3[[Athlete ]],TBLData3[[#This Row],[Athlete ]],TBLData3[Date],"&lt;="&amp;TBLData3[[#This Row],[Date]]-7,TBLData3[Date],"&gt;"&amp;TBLData3[[#This Row],[Date]]-14),"")</f>
        <v>1140</v>
      </c>
      <c r="J537" s="33">
        <f>IFERROR(SUMIFS(TBLData3[Total Load],TBLData3[[Athlete ]],TBLData3[[#This Row],[Athlete ]],TBLData3[Date],"&lt;="&amp;TBLData3[[#This Row],[Date]]-14,TBLData3[Date],"&gt;"&amp;TBLData3[[#This Row],[Date]]-21),"")</f>
        <v>1720</v>
      </c>
      <c r="K537" s="33">
        <f>IFERROR(SUMIFS(TBLData3[Total Load],TBLData3[[Athlete ]],TBLData3[[#This Row],[Athlete ]],TBLData3[Date],"&lt;="&amp;TBLData3[[#This Row],[Date]]-21,TBLData3[Date],"&gt;"&amp;TBLData3[[#This Row],[Date]]-28),"")</f>
        <v>1060</v>
      </c>
      <c r="L537" s="33">
        <f>IFERROR(SUMIFS(TBLData3[Total Load],TBLData3[[Athlete ]],TBLData3[[#This Row],[Athlete ]],TBLData3[Date],"&lt;="&amp;TBLData3[[#This Row],[Date]]-28,TBLData3[Date],"&gt;"&amp;TBLData3[[#This Row],[Date]]-35),"")</f>
        <v>0</v>
      </c>
      <c r="M537" s="33">
        <f>IFERROR(AVERAGE(TBLData3[[#This Row],[Week -1 TL]:[Week -4 TL]]),"")</f>
        <v>980</v>
      </c>
      <c r="N537" s="98">
        <f>IFERROR(TBLData3[[#This Row],[7 Day Rolling Average]]/TBLData3[[#This Row],[28 Day Rolling Average]],"")</f>
        <v>0.87912087912087911</v>
      </c>
      <c r="O537" s="94">
        <f>IFERROR(TBLData3[[#This Row],[Week 0 TL]]/TBLData3[[#This Row],[Week -1 TL]],"")</f>
        <v>1.1228070175438596</v>
      </c>
      <c r="P537" s="26">
        <f t="shared" si="35"/>
        <v>263.72245578067918</v>
      </c>
      <c r="Q537" s="27">
        <f t="shared" si="36"/>
        <v>185.0838250132214</v>
      </c>
      <c r="R537" s="99">
        <f>IFERROR(TBLData3[[#This Row],[7 Day EWMA]]/TBLData3[[#This Row],[28 Day EWMA]],"")</f>
        <v>1.4248811626939322</v>
      </c>
      <c r="S537" s="94">
        <f>AVERAGEIFS(TBLData3[Total Load],TBLData3[[Athlete ]],TBLData3[[#This Row],[Athlete ]],TBLData3[Date],"&lt;="&amp;TBLData3[[#This Row],[Date]],TBLData3[Date],"&gt;"&amp;TBLData3[[#This Row],[Date]]-7)</f>
        <v>182.85714285714286</v>
      </c>
      <c r="T537" s="94">
        <f t="array" ref="T537">IFERROR(_xlfn.STDEV.S(IF(TBLData3[[Athlete ]]=TBLData3[[#This Row],[Athlete ]],IF(TBLData3[Date]&lt;=TBLData3[[#This Row],[Date]],IF(TBLData3[Date]&gt;TBLData3[[#This Row],[Date]]-7,TBLData3[Total Load])))),"")</f>
        <v>312.50142856816325</v>
      </c>
      <c r="U537" s="95">
        <f>IFERROR(TBLData3[[#This Row],[7 Day avg Load]]/TBLData3[[#This Row],[7 Day SD]],"")</f>
        <v>0.58514018222242403</v>
      </c>
      <c r="V537" s="95">
        <f>IFERROR(TBLData3[[#This Row],[7 Day Rolling Average]]*TBLData3[[#This Row],[Monotony]],"")</f>
        <v>106.99706189210039</v>
      </c>
    </row>
    <row r="538" spans="1:22" x14ac:dyDescent="0.25">
      <c r="A538" s="58" t="str">
        <f t="shared" si="33"/>
        <v>Week 4</v>
      </c>
      <c r="B538" s="63">
        <v>43034</v>
      </c>
      <c r="C538" s="63" t="str">
        <f t="shared" si="34"/>
        <v>Thu</v>
      </c>
      <c r="D538" s="75" t="s">
        <v>195</v>
      </c>
      <c r="E538" s="61">
        <f>tblTL[[#This Row],[Total]]</f>
        <v>0</v>
      </c>
      <c r="F538" s="71">
        <f>AVERAGEIFS(TBLData3[Total Load],TBLData3[[Athlete ]],TBLData3[[#This Row],[Athlete ]],TBLData3[Date],"&lt;="&amp;TBLData3[[#This Row],[Date]],TBLData3[Date],"&gt;"&amp;TBLData3[[#This Row],[Date]]-7)</f>
        <v>0</v>
      </c>
      <c r="G538" s="72">
        <f>AVERAGEIFS(TBLData3[Total Load],TBLData3[[Athlete ]],TBLData3[[#This Row],[Athlete ]],TBLData3[Date],"&lt;="&amp;TBLData3[[#This Row],[Date]],TBLData3[Date],"&gt;"&amp;TBLData3[[#This Row],[Date]]-28)</f>
        <v>0</v>
      </c>
      <c r="H538" s="32">
        <f>SUMIFS(TBLData3[Total Load],TBLData3[[Athlete ]],TBLData3[[#This Row],[Athlete ]],TBLData3[Date],"&lt;="&amp;TBLData3[[#This Row],[Date]],TBLData3[Date],"&gt;"&amp;TBLData3[[#This Row],[Date]]-7)</f>
        <v>0</v>
      </c>
      <c r="I538" s="33">
        <f>IFERROR(SUMIFS(TBLData3[Total Load],TBLData3[[Athlete ]],TBLData3[[#This Row],[Athlete ]],TBLData3[Date],"&lt;="&amp;TBLData3[[#This Row],[Date]]-7,TBLData3[Date],"&gt;"&amp;TBLData3[[#This Row],[Date]]-14),"")</f>
        <v>0</v>
      </c>
      <c r="J538" s="33">
        <f>IFERROR(SUMIFS(TBLData3[Total Load],TBLData3[[Athlete ]],TBLData3[[#This Row],[Athlete ]],TBLData3[Date],"&lt;="&amp;TBLData3[[#This Row],[Date]]-14,TBLData3[Date],"&gt;"&amp;TBLData3[[#This Row],[Date]]-21),"")</f>
        <v>0</v>
      </c>
      <c r="K538" s="33">
        <f>IFERROR(SUMIFS(TBLData3[Total Load],TBLData3[[Athlete ]],TBLData3[[#This Row],[Athlete ]],TBLData3[Date],"&lt;="&amp;TBLData3[[#This Row],[Date]]-21,TBLData3[Date],"&gt;"&amp;TBLData3[[#This Row],[Date]]-28),"")</f>
        <v>0</v>
      </c>
      <c r="L538" s="33">
        <f>IFERROR(SUMIFS(TBLData3[Total Load],TBLData3[[Athlete ]],TBLData3[[#This Row],[Athlete ]],TBLData3[Date],"&lt;="&amp;TBLData3[[#This Row],[Date]]-28,TBLData3[Date],"&gt;"&amp;TBLData3[[#This Row],[Date]]-35),"")</f>
        <v>0</v>
      </c>
      <c r="M538" s="33">
        <f>IFERROR(AVERAGE(TBLData3[[#This Row],[Week -1 TL]:[Week -4 TL]]),"")</f>
        <v>0</v>
      </c>
      <c r="N538" s="98" t="str">
        <f>IFERROR(TBLData3[[#This Row],[7 Day Rolling Average]]/TBLData3[[#This Row],[28 Day Rolling Average]],"")</f>
        <v/>
      </c>
      <c r="O538" s="94" t="str">
        <f>IFERROR(TBLData3[[#This Row],[Week 0 TL]]/TBLData3[[#This Row],[Week -1 TL]],"")</f>
        <v/>
      </c>
      <c r="P538" s="26">
        <f t="shared" si="35"/>
        <v>0</v>
      </c>
      <c r="Q538" s="27">
        <f t="shared" si="36"/>
        <v>0</v>
      </c>
      <c r="R538" s="99" t="str">
        <f>IFERROR(TBLData3[[#This Row],[7 Day EWMA]]/TBLData3[[#This Row],[28 Day EWMA]],"")</f>
        <v/>
      </c>
      <c r="S538" s="94">
        <f>AVERAGEIFS(TBLData3[Total Load],TBLData3[[Athlete ]],TBLData3[[#This Row],[Athlete ]],TBLData3[Date],"&lt;="&amp;TBLData3[[#This Row],[Date]],TBLData3[Date],"&gt;"&amp;TBLData3[[#This Row],[Date]]-7)</f>
        <v>0</v>
      </c>
      <c r="T538" s="94">
        <f t="array" ref="T538">IFERROR(_xlfn.STDEV.S(IF(TBLData3[[Athlete ]]=TBLData3[[#This Row],[Athlete ]],IF(TBLData3[Date]&lt;=TBLData3[[#This Row],[Date]],IF(TBLData3[Date]&gt;TBLData3[[#This Row],[Date]]-7,TBLData3[Total Load])))),"")</f>
        <v>0</v>
      </c>
      <c r="U538" s="95" t="str">
        <f>IFERROR(TBLData3[[#This Row],[7 Day avg Load]]/TBLData3[[#This Row],[7 Day SD]],"")</f>
        <v/>
      </c>
      <c r="V538" s="95" t="str">
        <f>IFERROR(TBLData3[[#This Row],[7 Day Rolling Average]]*TBLData3[[#This Row],[Monotony]],"")</f>
        <v/>
      </c>
    </row>
    <row r="539" spans="1:22" x14ac:dyDescent="0.25">
      <c r="A539" s="58" t="str">
        <f t="shared" si="33"/>
        <v>Week 4</v>
      </c>
      <c r="B539" s="63">
        <v>43034</v>
      </c>
      <c r="C539" s="63" t="str">
        <f t="shared" si="34"/>
        <v>Thu</v>
      </c>
      <c r="D539" s="77" t="s">
        <v>196</v>
      </c>
      <c r="E539" s="61">
        <f>tblTL[[#This Row],[Total]]</f>
        <v>120</v>
      </c>
      <c r="F539" s="71">
        <f>AVERAGEIFS(TBLData3[Total Load],TBLData3[[Athlete ]],TBLData3[[#This Row],[Athlete ]],TBLData3[Date],"&lt;="&amp;TBLData3[[#This Row],[Date]],TBLData3[Date],"&gt;"&amp;TBLData3[[#This Row],[Date]]-7)</f>
        <v>280</v>
      </c>
      <c r="G539" s="72">
        <f>AVERAGEIFS(TBLData3[Total Load],TBLData3[[Athlete ]],TBLData3[[#This Row],[Athlete ]],TBLData3[Date],"&lt;="&amp;TBLData3[[#This Row],[Date]],TBLData3[Date],"&gt;"&amp;TBLData3[[#This Row],[Date]]-28)</f>
        <v>203.2</v>
      </c>
      <c r="H539" s="32">
        <f>SUMIFS(TBLData3[Total Load],TBLData3[[Athlete ]],TBLData3[[#This Row],[Athlete ]],TBLData3[Date],"&lt;="&amp;TBLData3[[#This Row],[Date]],TBLData3[Date],"&gt;"&amp;TBLData3[[#This Row],[Date]]-7)</f>
        <v>1960</v>
      </c>
      <c r="I539" s="33">
        <f>IFERROR(SUMIFS(TBLData3[Total Load],TBLData3[[Athlete ]],TBLData3[[#This Row],[Athlete ]],TBLData3[Date],"&lt;="&amp;TBLData3[[#This Row],[Date]]-7,TBLData3[Date],"&gt;"&amp;TBLData3[[#This Row],[Date]]-14),"")</f>
        <v>0</v>
      </c>
      <c r="J539" s="33">
        <f>IFERROR(SUMIFS(TBLData3[Total Load],TBLData3[[Athlete ]],TBLData3[[#This Row],[Athlete ]],TBLData3[Date],"&lt;="&amp;TBLData3[[#This Row],[Date]]-14,TBLData3[Date],"&gt;"&amp;TBLData3[[#This Row],[Date]]-21),"")</f>
        <v>1540</v>
      </c>
      <c r="K539" s="33">
        <f>IFERROR(SUMIFS(TBLData3[Total Load],TBLData3[[Athlete ]],TBLData3[[#This Row],[Athlete ]],TBLData3[Date],"&lt;="&amp;TBLData3[[#This Row],[Date]]-21,TBLData3[Date],"&gt;"&amp;TBLData3[[#This Row],[Date]]-28),"")</f>
        <v>1580</v>
      </c>
      <c r="L539" s="33">
        <f>IFERROR(SUMIFS(TBLData3[Total Load],TBLData3[[Athlete ]],TBLData3[[#This Row],[Athlete ]],TBLData3[Date],"&lt;="&amp;TBLData3[[#This Row],[Date]]-28,TBLData3[Date],"&gt;"&amp;TBLData3[[#This Row],[Date]]-35),"")</f>
        <v>0</v>
      </c>
      <c r="M539" s="33">
        <f>IFERROR(AVERAGE(TBLData3[[#This Row],[Week -1 TL]:[Week -4 TL]]),"")</f>
        <v>780</v>
      </c>
      <c r="N539" s="98">
        <f>IFERROR(TBLData3[[#This Row],[7 Day Rolling Average]]/TBLData3[[#This Row],[28 Day Rolling Average]],"")</f>
        <v>1.3779527559055118</v>
      </c>
      <c r="O539" s="94" t="str">
        <f>IFERROR(TBLData3[[#This Row],[Week 0 TL]]/TBLData3[[#This Row],[Week -1 TL]],"")</f>
        <v/>
      </c>
      <c r="P539" s="26">
        <f t="shared" si="35"/>
        <v>332.97866724214248</v>
      </c>
      <c r="Q539" s="27">
        <f t="shared" si="36"/>
        <v>182.48216978243653</v>
      </c>
      <c r="R539" s="99">
        <f>IFERROR(TBLData3[[#This Row],[7 Day EWMA]]/TBLData3[[#This Row],[28 Day EWMA]],"")</f>
        <v>1.8247189171365874</v>
      </c>
      <c r="S539" s="94">
        <f>AVERAGEIFS(TBLData3[Total Load],TBLData3[[Athlete ]],TBLData3[[#This Row],[Athlete ]],TBLData3[Date],"&lt;="&amp;TBLData3[[#This Row],[Date]],TBLData3[Date],"&gt;"&amp;TBLData3[[#This Row],[Date]]-7)</f>
        <v>280</v>
      </c>
      <c r="T539" s="94">
        <f t="array" ref="T539">IFERROR(_xlfn.STDEV.S(IF(TBLData3[[Athlete ]]=TBLData3[[#This Row],[Athlete ]],IF(TBLData3[Date]&lt;=TBLData3[[#This Row],[Date]],IF(TBLData3[Date]&gt;TBLData3[[#This Row],[Date]]-7,TBLData3[Total Load])))),"")</f>
        <v>444.82206180299403</v>
      </c>
      <c r="U539" s="95">
        <f>IFERROR(TBLData3[[#This Row],[7 Day avg Load]]/TBLData3[[#This Row],[7 Day SD]],"")</f>
        <v>0.62946518179668975</v>
      </c>
      <c r="V539" s="95">
        <f>IFERROR(TBLData3[[#This Row],[7 Day Rolling Average]]*TBLData3[[#This Row],[Monotony]],"")</f>
        <v>176.25025090307312</v>
      </c>
    </row>
    <row r="540" spans="1:22" x14ac:dyDescent="0.25">
      <c r="A540" s="58" t="str">
        <f t="shared" si="33"/>
        <v>Week 4</v>
      </c>
      <c r="B540" s="63">
        <v>43034</v>
      </c>
      <c r="C540" s="63" t="str">
        <f t="shared" si="34"/>
        <v>Thu</v>
      </c>
      <c r="D540" s="75" t="s">
        <v>197</v>
      </c>
      <c r="E540" s="61">
        <f>tblTL[[#This Row],[Total]]</f>
        <v>320</v>
      </c>
      <c r="F540" s="71">
        <f>AVERAGEIFS(TBLData3[Total Load],TBLData3[[Athlete ]],TBLData3[[#This Row],[Athlete ]],TBLData3[Date],"&lt;="&amp;TBLData3[[#This Row],[Date]],TBLData3[Date],"&gt;"&amp;TBLData3[[#This Row],[Date]]-7)</f>
        <v>174.28571428571428</v>
      </c>
      <c r="G540" s="72">
        <f>AVERAGEIFS(TBLData3[Total Load],TBLData3[[Athlete ]],TBLData3[[#This Row],[Athlete ]],TBLData3[Date],"&lt;="&amp;TBLData3[[#This Row],[Date]],TBLData3[Date],"&gt;"&amp;TBLData3[[#This Row],[Date]]-28)</f>
        <v>255.2</v>
      </c>
      <c r="H540" s="32">
        <f>SUMIFS(TBLData3[Total Load],TBLData3[[Athlete ]],TBLData3[[#This Row],[Athlete ]],TBLData3[Date],"&lt;="&amp;TBLData3[[#This Row],[Date]],TBLData3[Date],"&gt;"&amp;TBLData3[[#This Row],[Date]]-7)</f>
        <v>1220</v>
      </c>
      <c r="I540" s="33">
        <f>IFERROR(SUMIFS(TBLData3[Total Load],TBLData3[[Athlete ]],TBLData3[[#This Row],[Athlete ]],TBLData3[Date],"&lt;="&amp;TBLData3[[#This Row],[Date]]-7,TBLData3[Date],"&gt;"&amp;TBLData3[[#This Row],[Date]]-14),"")</f>
        <v>1230</v>
      </c>
      <c r="J540" s="33">
        <f>IFERROR(SUMIFS(TBLData3[Total Load],TBLData3[[Athlete ]],TBLData3[[#This Row],[Athlete ]],TBLData3[Date],"&lt;="&amp;TBLData3[[#This Row],[Date]]-14,TBLData3[Date],"&gt;"&amp;TBLData3[[#This Row],[Date]]-21),"")</f>
        <v>2435</v>
      </c>
      <c r="K540" s="33">
        <f>IFERROR(SUMIFS(TBLData3[Total Load],TBLData3[[Athlete ]],TBLData3[[#This Row],[Athlete ]],TBLData3[Date],"&lt;="&amp;TBLData3[[#This Row],[Date]]-21,TBLData3[Date],"&gt;"&amp;TBLData3[[#This Row],[Date]]-28),"")</f>
        <v>1495</v>
      </c>
      <c r="L540" s="33">
        <f>IFERROR(SUMIFS(TBLData3[Total Load],TBLData3[[Athlete ]],TBLData3[[#This Row],[Athlete ]],TBLData3[Date],"&lt;="&amp;TBLData3[[#This Row],[Date]]-28,TBLData3[Date],"&gt;"&amp;TBLData3[[#This Row],[Date]]-35),"")</f>
        <v>0</v>
      </c>
      <c r="M540" s="33">
        <f>IFERROR(AVERAGE(TBLData3[[#This Row],[Week -1 TL]:[Week -4 TL]]),"")</f>
        <v>1290</v>
      </c>
      <c r="N540" s="98">
        <f>IFERROR(TBLData3[[#This Row],[7 Day Rolling Average]]/TBLData3[[#This Row],[28 Day Rolling Average]],"")</f>
        <v>0.68293775190326911</v>
      </c>
      <c r="O540" s="94">
        <f>IFERROR(TBLData3[[#This Row],[Week 0 TL]]/TBLData3[[#This Row],[Week -1 TL]],"")</f>
        <v>0.99186991869918695</v>
      </c>
      <c r="P540" s="26">
        <f t="shared" si="35"/>
        <v>292.50105850475694</v>
      </c>
      <c r="Q540" s="27">
        <f t="shared" si="36"/>
        <v>209.15951107248651</v>
      </c>
      <c r="R540" s="99">
        <f>IFERROR(TBLData3[[#This Row],[7 Day EWMA]]/TBLData3[[#This Row],[28 Day EWMA]],"")</f>
        <v>1.3984592763911534</v>
      </c>
      <c r="S540" s="94">
        <f>AVERAGEIFS(TBLData3[Total Load],TBLData3[[Athlete ]],TBLData3[[#This Row],[Athlete ]],TBLData3[Date],"&lt;="&amp;TBLData3[[#This Row],[Date]],TBLData3[Date],"&gt;"&amp;TBLData3[[#This Row],[Date]]-7)</f>
        <v>174.28571428571428</v>
      </c>
      <c r="T540" s="94">
        <f t="array" ref="T540">IFERROR(_xlfn.STDEV.S(IF(TBLData3[[Athlete ]]=TBLData3[[#This Row],[Athlete ]],IF(TBLData3[Date]&lt;=TBLData3[[#This Row],[Date]],IF(TBLData3[Date]&gt;TBLData3[[#This Row],[Date]]-7,TBLData3[Total Load])))),"")</f>
        <v>341.50925526048547</v>
      </c>
      <c r="U540" s="95">
        <f>IFERROR(TBLData3[[#This Row],[7 Day avg Load]]/TBLData3[[#This Row],[7 Day SD]],"")</f>
        <v>0.51033965141816795</v>
      </c>
      <c r="V540" s="95">
        <f>IFERROR(TBLData3[[#This Row],[7 Day Rolling Average]]*TBLData3[[#This Row],[Monotony]],"")</f>
        <v>88.944910675737844</v>
      </c>
    </row>
    <row r="541" spans="1:22" x14ac:dyDescent="0.25">
      <c r="A541" s="58" t="str">
        <f t="shared" si="33"/>
        <v>Week 4</v>
      </c>
      <c r="B541" s="63">
        <v>43034</v>
      </c>
      <c r="C541" s="63" t="str">
        <f t="shared" si="34"/>
        <v>Thu</v>
      </c>
      <c r="D541" s="75" t="s">
        <v>198</v>
      </c>
      <c r="E541" s="61">
        <f>tblTL[[#This Row],[Total]]</f>
        <v>0</v>
      </c>
      <c r="F541" s="71">
        <f>AVERAGEIFS(TBLData3[Total Load],TBLData3[[Athlete ]],TBLData3[[#This Row],[Athlete ]],TBLData3[Date],"&lt;="&amp;TBLData3[[#This Row],[Date]],TBLData3[Date],"&gt;"&amp;TBLData3[[#This Row],[Date]]-7)</f>
        <v>0</v>
      </c>
      <c r="G541" s="72">
        <f>AVERAGEIFS(TBLData3[Total Load],TBLData3[[Athlete ]],TBLData3[[#This Row],[Athlete ]],TBLData3[Date],"&lt;="&amp;TBLData3[[#This Row],[Date]],TBLData3[Date],"&gt;"&amp;TBLData3[[#This Row],[Date]]-28)</f>
        <v>110.4</v>
      </c>
      <c r="H541" s="32">
        <f>SUMIFS(TBLData3[Total Load],TBLData3[[Athlete ]],TBLData3[[#This Row],[Athlete ]],TBLData3[Date],"&lt;="&amp;TBLData3[[#This Row],[Date]],TBLData3[Date],"&gt;"&amp;TBLData3[[#This Row],[Date]]-7)</f>
        <v>0</v>
      </c>
      <c r="I541" s="33">
        <f>IFERROR(SUMIFS(TBLData3[Total Load],TBLData3[[Athlete ]],TBLData3[[#This Row],[Athlete ]],TBLData3[Date],"&lt;="&amp;TBLData3[[#This Row],[Date]]-7,TBLData3[Date],"&gt;"&amp;TBLData3[[#This Row],[Date]]-14),"")</f>
        <v>990</v>
      </c>
      <c r="J541" s="33">
        <f>IFERROR(SUMIFS(TBLData3[Total Load],TBLData3[[Athlete ]],TBLData3[[#This Row],[Athlete ]],TBLData3[Date],"&lt;="&amp;TBLData3[[#This Row],[Date]]-14,TBLData3[Date],"&gt;"&amp;TBLData3[[#This Row],[Date]]-21),"")</f>
        <v>960</v>
      </c>
      <c r="K541" s="33">
        <f>IFERROR(SUMIFS(TBLData3[Total Load],TBLData3[[Athlete ]],TBLData3[[#This Row],[Athlete ]],TBLData3[Date],"&lt;="&amp;TBLData3[[#This Row],[Date]]-21,TBLData3[Date],"&gt;"&amp;TBLData3[[#This Row],[Date]]-28),"")</f>
        <v>810</v>
      </c>
      <c r="L541" s="33">
        <f>IFERROR(SUMIFS(TBLData3[Total Load],TBLData3[[Athlete ]],TBLData3[[#This Row],[Athlete ]],TBLData3[Date],"&lt;="&amp;TBLData3[[#This Row],[Date]]-28,TBLData3[Date],"&gt;"&amp;TBLData3[[#This Row],[Date]]-35),"")</f>
        <v>0</v>
      </c>
      <c r="M541" s="33">
        <f>IFERROR(AVERAGE(TBLData3[[#This Row],[Week -1 TL]:[Week -4 TL]]),"")</f>
        <v>690</v>
      </c>
      <c r="N541" s="98">
        <f>IFERROR(TBLData3[[#This Row],[7 Day Rolling Average]]/TBLData3[[#This Row],[28 Day Rolling Average]],"")</f>
        <v>0</v>
      </c>
      <c r="O541" s="94">
        <f>IFERROR(TBLData3[[#This Row],[Week 0 TL]]/TBLData3[[#This Row],[Week -1 TL]],"")</f>
        <v>0</v>
      </c>
      <c r="P541" s="26">
        <f t="shared" si="35"/>
        <v>31.068060499322208</v>
      </c>
      <c r="Q541" s="27">
        <f t="shared" si="36"/>
        <v>73.323947538059016</v>
      </c>
      <c r="R541" s="99">
        <f>IFERROR(TBLData3[[#This Row],[7 Day EWMA]]/TBLData3[[#This Row],[28 Day EWMA]],"")</f>
        <v>0.42370960023935206</v>
      </c>
      <c r="S541" s="94">
        <f>AVERAGEIFS(TBLData3[Total Load],TBLData3[[Athlete ]],TBLData3[[#This Row],[Athlete ]],TBLData3[Date],"&lt;="&amp;TBLData3[[#This Row],[Date]],TBLData3[Date],"&gt;"&amp;TBLData3[[#This Row],[Date]]-7)</f>
        <v>0</v>
      </c>
      <c r="T541" s="94">
        <f t="array" ref="T541">IFERROR(_xlfn.STDEV.S(IF(TBLData3[[Athlete ]]=TBLData3[[#This Row],[Athlete ]],IF(TBLData3[Date]&lt;=TBLData3[[#This Row],[Date]],IF(TBLData3[Date]&gt;TBLData3[[#This Row],[Date]]-7,TBLData3[Total Load])))),"")</f>
        <v>0</v>
      </c>
      <c r="U541" s="95" t="str">
        <f>IFERROR(TBLData3[[#This Row],[7 Day avg Load]]/TBLData3[[#This Row],[7 Day SD]],"")</f>
        <v/>
      </c>
      <c r="V541" s="95" t="str">
        <f>IFERROR(TBLData3[[#This Row],[7 Day Rolling Average]]*TBLData3[[#This Row],[Monotony]],"")</f>
        <v/>
      </c>
    </row>
    <row r="542" spans="1:22" x14ac:dyDescent="0.25">
      <c r="A542" s="58" t="str">
        <f t="shared" si="33"/>
        <v>Week 4</v>
      </c>
      <c r="B542" s="63">
        <v>43034</v>
      </c>
      <c r="C542" s="63" t="str">
        <f t="shared" si="34"/>
        <v>Thu</v>
      </c>
      <c r="D542" s="75" t="s">
        <v>199</v>
      </c>
      <c r="E542" s="61">
        <f>tblTL[[#This Row],[Total]]</f>
        <v>0</v>
      </c>
      <c r="F542" s="71">
        <f>AVERAGEIFS(TBLData3[Total Load],TBLData3[[Athlete ]],TBLData3[[#This Row],[Athlete ]],TBLData3[Date],"&lt;="&amp;TBLData3[[#This Row],[Date]],TBLData3[Date],"&gt;"&amp;TBLData3[[#This Row],[Date]]-7)</f>
        <v>131.42857142857142</v>
      </c>
      <c r="G542" s="72">
        <f>AVERAGEIFS(TBLData3[Total Load],TBLData3[[Athlete ]],TBLData3[[#This Row],[Athlete ]],TBLData3[Date],"&lt;="&amp;TBLData3[[#This Row],[Date]],TBLData3[Date],"&gt;"&amp;TBLData3[[#This Row],[Date]]-28)</f>
        <v>186.4</v>
      </c>
      <c r="H542" s="32">
        <f>SUMIFS(TBLData3[Total Load],TBLData3[[Athlete ]],TBLData3[[#This Row],[Athlete ]],TBLData3[Date],"&lt;="&amp;TBLData3[[#This Row],[Date]],TBLData3[Date],"&gt;"&amp;TBLData3[[#This Row],[Date]]-7)</f>
        <v>920</v>
      </c>
      <c r="I542" s="33">
        <f>IFERROR(SUMIFS(TBLData3[Total Load],TBLData3[[Athlete ]],TBLData3[[#This Row],[Athlete ]],TBLData3[Date],"&lt;="&amp;TBLData3[[#This Row],[Date]]-7,TBLData3[Date],"&gt;"&amp;TBLData3[[#This Row],[Date]]-14),"")</f>
        <v>1530</v>
      </c>
      <c r="J542" s="33">
        <f>IFERROR(SUMIFS(TBLData3[Total Load],TBLData3[[Athlete ]],TBLData3[[#This Row],[Athlete ]],TBLData3[Date],"&lt;="&amp;TBLData3[[#This Row],[Date]]-14,TBLData3[Date],"&gt;"&amp;TBLData3[[#This Row],[Date]]-21),"")</f>
        <v>1755</v>
      </c>
      <c r="K542" s="33">
        <f>IFERROR(SUMIFS(TBLData3[Total Load],TBLData3[[Athlete ]],TBLData3[[#This Row],[Athlete ]],TBLData3[Date],"&lt;="&amp;TBLData3[[#This Row],[Date]]-21,TBLData3[Date],"&gt;"&amp;TBLData3[[#This Row],[Date]]-28),"")</f>
        <v>455</v>
      </c>
      <c r="L542" s="33">
        <f>IFERROR(SUMIFS(TBLData3[Total Load],TBLData3[[Athlete ]],TBLData3[[#This Row],[Athlete ]],TBLData3[Date],"&lt;="&amp;TBLData3[[#This Row],[Date]]-28,TBLData3[Date],"&gt;"&amp;TBLData3[[#This Row],[Date]]-35),"")</f>
        <v>0</v>
      </c>
      <c r="M542" s="33">
        <f>IFERROR(AVERAGE(TBLData3[[#This Row],[Week -1 TL]:[Week -4 TL]]),"")</f>
        <v>935</v>
      </c>
      <c r="N542" s="98">
        <f>IFERROR(TBLData3[[#This Row],[7 Day Rolling Average]]/TBLData3[[#This Row],[28 Day Rolling Average]],"")</f>
        <v>0.70508890251379508</v>
      </c>
      <c r="O542" s="94">
        <f>IFERROR(TBLData3[[#This Row],[Week 0 TL]]/TBLData3[[#This Row],[Week -1 TL]],"")</f>
        <v>0.60130718954248363</v>
      </c>
      <c r="P542" s="26">
        <f t="shared" si="35"/>
        <v>194.43423645986815</v>
      </c>
      <c r="Q542" s="27">
        <f t="shared" si="36"/>
        <v>162.37396964129789</v>
      </c>
      <c r="R542" s="99">
        <f>IFERROR(TBLData3[[#This Row],[7 Day EWMA]]/TBLData3[[#This Row],[28 Day EWMA]],"")</f>
        <v>1.1974470839716178</v>
      </c>
      <c r="S542" s="94">
        <f>AVERAGEIFS(TBLData3[Total Load],TBLData3[[Athlete ]],TBLData3[[#This Row],[Athlete ]],TBLData3[Date],"&lt;="&amp;TBLData3[[#This Row],[Date]],TBLData3[Date],"&gt;"&amp;TBLData3[[#This Row],[Date]]-7)</f>
        <v>131.42857142857142</v>
      </c>
      <c r="T542" s="94">
        <f t="array" ref="T542">IFERROR(_xlfn.STDEV.S(IF(TBLData3[[Athlete ]]=TBLData3[[#This Row],[Athlete ]],IF(TBLData3[Date]&lt;=TBLData3[[#This Row],[Date]],IF(TBLData3[Date]&gt;TBLData3[[#This Row],[Date]]-7,TBLData3[Total Load])))),"")</f>
        <v>225.64194139008313</v>
      </c>
      <c r="U542" s="95">
        <f>IFERROR(TBLData3[[#This Row],[7 Day avg Load]]/TBLData3[[#This Row],[7 Day SD]],"")</f>
        <v>0.58246516857148278</v>
      </c>
      <c r="V542" s="95">
        <f>IFERROR(TBLData3[[#This Row],[7 Day Rolling Average]]*TBLData3[[#This Row],[Monotony]],"")</f>
        <v>76.552565012252018</v>
      </c>
    </row>
    <row r="543" spans="1:22" x14ac:dyDescent="0.25">
      <c r="A543" s="58" t="str">
        <f t="shared" si="33"/>
        <v>Week 4</v>
      </c>
      <c r="B543" s="63">
        <v>43034</v>
      </c>
      <c r="C543" s="63" t="str">
        <f t="shared" si="34"/>
        <v>Thu</v>
      </c>
      <c r="D543" s="77" t="s">
        <v>200</v>
      </c>
      <c r="E543" s="61">
        <f>tblTL[[#This Row],[Total]]</f>
        <v>0</v>
      </c>
      <c r="F543" s="71">
        <f>AVERAGEIFS(TBLData3[Total Load],TBLData3[[Athlete ]],TBLData3[[#This Row],[Athlete ]],TBLData3[Date],"&lt;="&amp;TBLData3[[#This Row],[Date]],TBLData3[Date],"&gt;"&amp;TBLData3[[#This Row],[Date]]-7)</f>
        <v>60</v>
      </c>
      <c r="G543" s="72">
        <f>AVERAGEIFS(TBLData3[Total Load],TBLData3[[Athlete ]],TBLData3[[#This Row],[Athlete ]],TBLData3[Date],"&lt;="&amp;TBLData3[[#This Row],[Date]],TBLData3[Date],"&gt;"&amp;TBLData3[[#This Row],[Date]]-28)</f>
        <v>93</v>
      </c>
      <c r="H543" s="32">
        <f>SUMIFS(TBLData3[Total Load],TBLData3[[Athlete ]],TBLData3[[#This Row],[Athlete ]],TBLData3[Date],"&lt;="&amp;TBLData3[[#This Row],[Date]],TBLData3[Date],"&gt;"&amp;TBLData3[[#This Row],[Date]]-7)</f>
        <v>420</v>
      </c>
      <c r="I543" s="33">
        <f>IFERROR(SUMIFS(TBLData3[Total Load],TBLData3[[Athlete ]],TBLData3[[#This Row],[Athlete ]],TBLData3[Date],"&lt;="&amp;TBLData3[[#This Row],[Date]]-7,TBLData3[Date],"&gt;"&amp;TBLData3[[#This Row],[Date]]-14),"")</f>
        <v>930</v>
      </c>
      <c r="J543" s="33">
        <f>IFERROR(SUMIFS(TBLData3[Total Load],TBLData3[[Athlete ]],TBLData3[[#This Row],[Athlete ]],TBLData3[Date],"&lt;="&amp;TBLData3[[#This Row],[Date]]-14,TBLData3[Date],"&gt;"&amp;TBLData3[[#This Row],[Date]]-21),"")</f>
        <v>975</v>
      </c>
      <c r="K543" s="33">
        <f>IFERROR(SUMIFS(TBLData3[Total Load],TBLData3[[Athlete ]],TBLData3[[#This Row],[Athlete ]],TBLData3[Date],"&lt;="&amp;TBLData3[[#This Row],[Date]]-21,TBLData3[Date],"&gt;"&amp;TBLData3[[#This Row],[Date]]-28),"")</f>
        <v>0</v>
      </c>
      <c r="L543" s="33">
        <f>IFERROR(SUMIFS(TBLData3[Total Load],TBLData3[[Athlete ]],TBLData3[[#This Row],[Athlete ]],TBLData3[Date],"&lt;="&amp;TBLData3[[#This Row],[Date]]-28,TBLData3[Date],"&gt;"&amp;TBLData3[[#This Row],[Date]]-35),"")</f>
        <v>0</v>
      </c>
      <c r="M543" s="33">
        <f>IFERROR(AVERAGE(TBLData3[[#This Row],[Week -1 TL]:[Week -4 TL]]),"")</f>
        <v>476.25</v>
      </c>
      <c r="N543" s="98">
        <f>IFERROR(TBLData3[[#This Row],[7 Day Rolling Average]]/TBLData3[[#This Row],[28 Day Rolling Average]],"")</f>
        <v>0.64516129032258063</v>
      </c>
      <c r="O543" s="94">
        <f>IFERROR(TBLData3[[#This Row],[Week 0 TL]]/TBLData3[[#This Row],[Week -1 TL]],"")</f>
        <v>0.45161290322580644</v>
      </c>
      <c r="P543" s="26">
        <f t="shared" si="35"/>
        <v>88.349484137725085</v>
      </c>
      <c r="Q543" s="27">
        <f t="shared" si="36"/>
        <v>85.598808291181285</v>
      </c>
      <c r="R543" s="99">
        <f>IFERROR(TBLData3[[#This Row],[7 Day EWMA]]/TBLData3[[#This Row],[28 Day EWMA]],"")</f>
        <v>1.0321345109991116</v>
      </c>
      <c r="S543" s="94">
        <f>AVERAGEIFS(TBLData3[Total Load],TBLData3[[Athlete ]],TBLData3[[#This Row],[Athlete ]],TBLData3[Date],"&lt;="&amp;TBLData3[[#This Row],[Date]],TBLData3[Date],"&gt;"&amp;TBLData3[[#This Row],[Date]]-7)</f>
        <v>60</v>
      </c>
      <c r="T543" s="94">
        <f t="array" ref="T543">IFERROR(_xlfn.STDEV.S(IF(TBLData3[[Athlete ]]=TBLData3[[#This Row],[Athlete ]],IF(TBLData3[Date]&lt;=TBLData3[[#This Row],[Date]],IF(TBLData3[Date]&gt;TBLData3[[#This Row],[Date]]-7,TBLData3[Total Load])))),"")</f>
        <v>158.74507866387543</v>
      </c>
      <c r="U543" s="95">
        <f>IFERROR(TBLData3[[#This Row],[7 Day avg Load]]/TBLData3[[#This Row],[7 Day SD]],"")</f>
        <v>0.37796447300922725</v>
      </c>
      <c r="V543" s="95">
        <f>IFERROR(TBLData3[[#This Row],[7 Day Rolling Average]]*TBLData3[[#This Row],[Monotony]],"")</f>
        <v>22.677868380553637</v>
      </c>
    </row>
    <row r="544" spans="1:22" x14ac:dyDescent="0.25">
      <c r="A544" s="58" t="str">
        <f t="shared" si="33"/>
        <v>Week 4</v>
      </c>
      <c r="B544" s="63">
        <v>43034</v>
      </c>
      <c r="C544" s="63" t="str">
        <f t="shared" si="34"/>
        <v>Thu</v>
      </c>
      <c r="D544" s="75" t="s">
        <v>201</v>
      </c>
      <c r="E544" s="61">
        <f>tblTL[[#This Row],[Total]]</f>
        <v>0</v>
      </c>
      <c r="F544" s="71">
        <f>AVERAGEIFS(TBLData3[Total Load],TBLData3[[Athlete ]],TBLData3[[#This Row],[Athlete ]],TBLData3[Date],"&lt;="&amp;TBLData3[[#This Row],[Date]],TBLData3[Date],"&gt;"&amp;TBLData3[[#This Row],[Date]]-7)</f>
        <v>0</v>
      </c>
      <c r="G544" s="72">
        <f>AVERAGEIFS(TBLData3[Total Load],TBLData3[[Athlete ]],TBLData3[[#This Row],[Athlete ]],TBLData3[Date],"&lt;="&amp;TBLData3[[#This Row],[Date]],TBLData3[Date],"&gt;"&amp;TBLData3[[#This Row],[Date]]-28)</f>
        <v>184.6</v>
      </c>
      <c r="H544" s="32">
        <f>SUMIFS(TBLData3[Total Load],TBLData3[[Athlete ]],TBLData3[[#This Row],[Athlete ]],TBLData3[Date],"&lt;="&amp;TBLData3[[#This Row],[Date]],TBLData3[Date],"&gt;"&amp;TBLData3[[#This Row],[Date]]-7)</f>
        <v>0</v>
      </c>
      <c r="I544" s="33">
        <f>IFERROR(SUMIFS(TBLData3[Total Load],TBLData3[[Athlete ]],TBLData3[[#This Row],[Athlete ]],TBLData3[Date],"&lt;="&amp;TBLData3[[#This Row],[Date]]-7,TBLData3[Date],"&gt;"&amp;TBLData3[[#This Row],[Date]]-14),"")</f>
        <v>720</v>
      </c>
      <c r="J544" s="33">
        <f>IFERROR(SUMIFS(TBLData3[Total Load],TBLData3[[Athlete ]],TBLData3[[#This Row],[Athlete ]],TBLData3[Date],"&lt;="&amp;TBLData3[[#This Row],[Date]]-14,TBLData3[Date],"&gt;"&amp;TBLData3[[#This Row],[Date]]-21),"")</f>
        <v>2320</v>
      </c>
      <c r="K544" s="33">
        <f>IFERROR(SUMIFS(TBLData3[Total Load],TBLData3[[Athlete ]],TBLData3[[#This Row],[Athlete ]],TBLData3[Date],"&lt;="&amp;TBLData3[[#This Row],[Date]]-21,TBLData3[Date],"&gt;"&amp;TBLData3[[#This Row],[Date]]-28),"")</f>
        <v>1575</v>
      </c>
      <c r="L544" s="33">
        <f>IFERROR(SUMIFS(TBLData3[Total Load],TBLData3[[Athlete ]],TBLData3[[#This Row],[Athlete ]],TBLData3[Date],"&lt;="&amp;TBLData3[[#This Row],[Date]]-28,TBLData3[Date],"&gt;"&amp;TBLData3[[#This Row],[Date]]-35),"")</f>
        <v>0</v>
      </c>
      <c r="M544" s="33">
        <f>IFERROR(AVERAGE(TBLData3[[#This Row],[Week -1 TL]:[Week -4 TL]]),"")</f>
        <v>1153.75</v>
      </c>
      <c r="N544" s="98">
        <f>IFERROR(TBLData3[[#This Row],[7 Day Rolling Average]]/TBLData3[[#This Row],[28 Day Rolling Average]],"")</f>
        <v>0</v>
      </c>
      <c r="O544" s="94">
        <f>IFERROR(TBLData3[[#This Row],[Week 0 TL]]/TBLData3[[#This Row],[Week -1 TL]],"")</f>
        <v>0</v>
      </c>
      <c r="P544" s="26">
        <f t="shared" si="35"/>
        <v>27.335394183595145</v>
      </c>
      <c r="Q544" s="27">
        <f t="shared" si="36"/>
        <v>107.0834748773014</v>
      </c>
      <c r="R544" s="99">
        <f>IFERROR(TBLData3[[#This Row],[7 Day EWMA]]/TBLData3[[#This Row],[28 Day EWMA]],"")</f>
        <v>0.25527182616100796</v>
      </c>
      <c r="S544" s="94">
        <f>AVERAGEIFS(TBLData3[Total Load],TBLData3[[Athlete ]],TBLData3[[#This Row],[Athlete ]],TBLData3[Date],"&lt;="&amp;TBLData3[[#This Row],[Date]],TBLData3[Date],"&gt;"&amp;TBLData3[[#This Row],[Date]]-7)</f>
        <v>0</v>
      </c>
      <c r="T544" s="94">
        <f t="array" ref="T544">IFERROR(_xlfn.STDEV.S(IF(TBLData3[[Athlete ]]=TBLData3[[#This Row],[Athlete ]],IF(TBLData3[Date]&lt;=TBLData3[[#This Row],[Date]],IF(TBLData3[Date]&gt;TBLData3[[#This Row],[Date]]-7,TBLData3[Total Load])))),"")</f>
        <v>0</v>
      </c>
      <c r="U544" s="95" t="str">
        <f>IFERROR(TBLData3[[#This Row],[7 Day avg Load]]/TBLData3[[#This Row],[7 Day SD]],"")</f>
        <v/>
      </c>
      <c r="V544" s="95" t="str">
        <f>IFERROR(TBLData3[[#This Row],[7 Day Rolling Average]]*TBLData3[[#This Row],[Monotony]],"")</f>
        <v/>
      </c>
    </row>
    <row r="545" spans="1:22" x14ac:dyDescent="0.25">
      <c r="A545" s="58" t="str">
        <f t="shared" si="33"/>
        <v>Week 4</v>
      </c>
      <c r="B545" s="63">
        <v>43034</v>
      </c>
      <c r="C545" s="63" t="str">
        <f t="shared" si="34"/>
        <v>Thu</v>
      </c>
      <c r="D545" s="75" t="s">
        <v>202</v>
      </c>
      <c r="E545" s="61">
        <f>tblTL[[#This Row],[Total]]</f>
        <v>260</v>
      </c>
      <c r="F545" s="71">
        <f>AVERAGEIFS(TBLData3[Total Load],TBLData3[[Athlete ]],TBLData3[[#This Row],[Athlete ]],TBLData3[Date],"&lt;="&amp;TBLData3[[#This Row],[Date]],TBLData3[Date],"&gt;"&amp;TBLData3[[#This Row],[Date]]-7)</f>
        <v>300</v>
      </c>
      <c r="G545" s="72">
        <f>AVERAGEIFS(TBLData3[Total Load],TBLData3[[Athlete ]],TBLData3[[#This Row],[Athlete ]],TBLData3[Date],"&lt;="&amp;TBLData3[[#This Row],[Date]],TBLData3[Date],"&gt;"&amp;TBLData3[[#This Row],[Date]]-28)</f>
        <v>158.4</v>
      </c>
      <c r="H545" s="32">
        <f>SUMIFS(TBLData3[Total Load],TBLData3[[Athlete ]],TBLData3[[#This Row],[Athlete ]],TBLData3[Date],"&lt;="&amp;TBLData3[[#This Row],[Date]],TBLData3[Date],"&gt;"&amp;TBLData3[[#This Row],[Date]]-7)</f>
        <v>2100</v>
      </c>
      <c r="I545" s="33">
        <f>IFERROR(SUMIFS(TBLData3[Total Load],TBLData3[[Athlete ]],TBLData3[[#This Row],[Athlete ]],TBLData3[Date],"&lt;="&amp;TBLData3[[#This Row],[Date]]-7,TBLData3[Date],"&gt;"&amp;TBLData3[[#This Row],[Date]]-14),"")</f>
        <v>1620</v>
      </c>
      <c r="J545" s="33">
        <f>IFERROR(SUMIFS(TBLData3[Total Load],TBLData3[[Athlete ]],TBLData3[[#This Row],[Athlete ]],TBLData3[Date],"&lt;="&amp;TBLData3[[#This Row],[Date]]-14,TBLData3[Date],"&gt;"&amp;TBLData3[[#This Row],[Date]]-21),"")</f>
        <v>240</v>
      </c>
      <c r="K545" s="33">
        <f>IFERROR(SUMIFS(TBLData3[Total Load],TBLData3[[Athlete ]],TBLData3[[#This Row],[Athlete ]],TBLData3[Date],"&lt;="&amp;TBLData3[[#This Row],[Date]]-21,TBLData3[Date],"&gt;"&amp;TBLData3[[#This Row],[Date]]-28),"")</f>
        <v>0</v>
      </c>
      <c r="L545" s="33">
        <f>IFERROR(SUMIFS(TBLData3[Total Load],TBLData3[[Athlete ]],TBLData3[[#This Row],[Athlete ]],TBLData3[Date],"&lt;="&amp;TBLData3[[#This Row],[Date]]-28,TBLData3[Date],"&gt;"&amp;TBLData3[[#This Row],[Date]]-35),"")</f>
        <v>0</v>
      </c>
      <c r="M545" s="33">
        <f>IFERROR(AVERAGE(TBLData3[[#This Row],[Week -1 TL]:[Week -4 TL]]),"")</f>
        <v>465</v>
      </c>
      <c r="N545" s="98">
        <f>IFERROR(TBLData3[[#This Row],[7 Day Rolling Average]]/TBLData3[[#This Row],[28 Day Rolling Average]],"")</f>
        <v>1.8939393939393938</v>
      </c>
      <c r="O545" s="94">
        <f>IFERROR(TBLData3[[#This Row],[Week 0 TL]]/TBLData3[[#This Row],[Week -1 TL]],"")</f>
        <v>1.2962962962962963</v>
      </c>
      <c r="P545" s="26">
        <f t="shared" si="35"/>
        <v>403.36537204682827</v>
      </c>
      <c r="Q545" s="27">
        <f t="shared" si="36"/>
        <v>200.55692571896537</v>
      </c>
      <c r="R545" s="99">
        <f>IFERROR(TBLData3[[#This Row],[7 Day EWMA]]/TBLData3[[#This Row],[28 Day EWMA]],"")</f>
        <v>2.0112263418519514</v>
      </c>
      <c r="S545" s="94">
        <f>AVERAGEIFS(TBLData3[Total Load],TBLData3[[Athlete ]],TBLData3[[#This Row],[Athlete ]],TBLData3[Date],"&lt;="&amp;TBLData3[[#This Row],[Date]],TBLData3[Date],"&gt;"&amp;TBLData3[[#This Row],[Date]]-7)</f>
        <v>300</v>
      </c>
      <c r="T545" s="94">
        <f t="array" ref="T545">IFERROR(_xlfn.STDEV.S(IF(TBLData3[[Athlete ]]=TBLData3[[#This Row],[Athlete ]],IF(TBLData3[Date]&lt;=TBLData3[[#This Row],[Date]],IF(TBLData3[Date]&gt;TBLData3[[#This Row],[Date]]-7,TBLData3[Total Load])))),"")</f>
        <v>439.54521951671819</v>
      </c>
      <c r="U545" s="95">
        <f>IFERROR(TBLData3[[#This Row],[7 Day avg Load]]/TBLData3[[#This Row],[7 Day SD]],"")</f>
        <v>0.68252363278993511</v>
      </c>
      <c r="V545" s="95">
        <f>IFERROR(TBLData3[[#This Row],[7 Day Rolling Average]]*TBLData3[[#This Row],[Monotony]],"")</f>
        <v>204.75708983698053</v>
      </c>
    </row>
    <row r="546" spans="1:22" x14ac:dyDescent="0.25">
      <c r="A546" s="58" t="str">
        <f t="shared" si="33"/>
        <v>Week 4</v>
      </c>
      <c r="B546" s="63">
        <v>43034</v>
      </c>
      <c r="C546" s="63" t="str">
        <f t="shared" si="34"/>
        <v>Thu</v>
      </c>
      <c r="D546" s="77" t="s">
        <v>203</v>
      </c>
      <c r="E546" s="61">
        <f>tblTL[[#This Row],[Total]]</f>
        <v>0</v>
      </c>
      <c r="F546" s="71">
        <f>AVERAGEIFS(TBLData3[Total Load],TBLData3[[Athlete ]],TBLData3[[#This Row],[Athlete ]],TBLData3[Date],"&lt;="&amp;TBLData3[[#This Row],[Date]],TBLData3[Date],"&gt;"&amp;TBLData3[[#This Row],[Date]]-7)</f>
        <v>0</v>
      </c>
      <c r="G546" s="72">
        <f>AVERAGEIFS(TBLData3[Total Load],TBLData3[[Athlete ]],TBLData3[[#This Row],[Athlete ]],TBLData3[Date],"&lt;="&amp;TBLData3[[#This Row],[Date]],TBLData3[Date],"&gt;"&amp;TBLData3[[#This Row],[Date]]-28)</f>
        <v>118.2</v>
      </c>
      <c r="H546" s="32">
        <f>SUMIFS(TBLData3[Total Load],TBLData3[[Athlete ]],TBLData3[[#This Row],[Athlete ]],TBLData3[Date],"&lt;="&amp;TBLData3[[#This Row],[Date]],TBLData3[Date],"&gt;"&amp;TBLData3[[#This Row],[Date]]-7)</f>
        <v>0</v>
      </c>
      <c r="I546" s="33">
        <f>IFERROR(SUMIFS(TBLData3[Total Load],TBLData3[[Athlete ]],TBLData3[[#This Row],[Athlete ]],TBLData3[Date],"&lt;="&amp;TBLData3[[#This Row],[Date]]-7,TBLData3[Date],"&gt;"&amp;TBLData3[[#This Row],[Date]]-14),"")</f>
        <v>0</v>
      </c>
      <c r="J546" s="33">
        <f>IFERROR(SUMIFS(TBLData3[Total Load],TBLData3[[Athlete ]],TBLData3[[#This Row],[Athlete ]],TBLData3[Date],"&lt;="&amp;TBLData3[[#This Row],[Date]]-14,TBLData3[Date],"&gt;"&amp;TBLData3[[#This Row],[Date]]-21),"")</f>
        <v>1475</v>
      </c>
      <c r="K546" s="33">
        <f>IFERROR(SUMIFS(TBLData3[Total Load],TBLData3[[Athlete ]],TBLData3[[#This Row],[Athlete ]],TBLData3[Date],"&lt;="&amp;TBLData3[[#This Row],[Date]]-21,TBLData3[Date],"&gt;"&amp;TBLData3[[#This Row],[Date]]-28),"")</f>
        <v>1480</v>
      </c>
      <c r="L546" s="33">
        <f>IFERROR(SUMIFS(TBLData3[Total Load],TBLData3[[Athlete ]],TBLData3[[#This Row],[Athlete ]],TBLData3[Date],"&lt;="&amp;TBLData3[[#This Row],[Date]]-28,TBLData3[Date],"&gt;"&amp;TBLData3[[#This Row],[Date]]-35),"")</f>
        <v>0</v>
      </c>
      <c r="M546" s="33">
        <f>IFERROR(AVERAGE(TBLData3[[#This Row],[Week -1 TL]:[Week -4 TL]]),"")</f>
        <v>738.75</v>
      </c>
      <c r="N546" s="98">
        <f>IFERROR(TBLData3[[#This Row],[7 Day Rolling Average]]/TBLData3[[#This Row],[28 Day Rolling Average]],"")</f>
        <v>0</v>
      </c>
      <c r="O546" s="94" t="str">
        <f>IFERROR(TBLData3[[#This Row],[Week 0 TL]]/TBLData3[[#This Row],[Week -1 TL]],"")</f>
        <v/>
      </c>
      <c r="P546" s="26">
        <f t="shared" si="35"/>
        <v>6.3114560308279977</v>
      </c>
      <c r="Q546" s="27">
        <f t="shared" si="36"/>
        <v>57.362130246107519</v>
      </c>
      <c r="R546" s="99">
        <f>IFERROR(TBLData3[[#This Row],[7 Day EWMA]]/TBLData3[[#This Row],[28 Day EWMA]],"")</f>
        <v>0.11002827133074056</v>
      </c>
      <c r="S546" s="94">
        <f>AVERAGEIFS(TBLData3[Total Load],TBLData3[[Athlete ]],TBLData3[[#This Row],[Athlete ]],TBLData3[Date],"&lt;="&amp;TBLData3[[#This Row],[Date]],TBLData3[Date],"&gt;"&amp;TBLData3[[#This Row],[Date]]-7)</f>
        <v>0</v>
      </c>
      <c r="T546" s="94">
        <f t="array" ref="T546">IFERROR(_xlfn.STDEV.S(IF(TBLData3[[Athlete ]]=TBLData3[[#This Row],[Athlete ]],IF(TBLData3[Date]&lt;=TBLData3[[#This Row],[Date]],IF(TBLData3[Date]&gt;TBLData3[[#This Row],[Date]]-7,TBLData3[Total Load])))),"")</f>
        <v>0</v>
      </c>
      <c r="U546" s="95" t="str">
        <f>IFERROR(TBLData3[[#This Row],[7 Day avg Load]]/TBLData3[[#This Row],[7 Day SD]],"")</f>
        <v/>
      </c>
      <c r="V546" s="95" t="str">
        <f>IFERROR(TBLData3[[#This Row],[7 Day Rolling Average]]*TBLData3[[#This Row],[Monotony]],"")</f>
        <v/>
      </c>
    </row>
    <row r="547" spans="1:22" x14ac:dyDescent="0.25">
      <c r="A547" s="58" t="str">
        <f t="shared" si="33"/>
        <v>Week 4</v>
      </c>
      <c r="B547" s="63">
        <v>43034</v>
      </c>
      <c r="C547" s="63" t="str">
        <f t="shared" si="34"/>
        <v>Thu</v>
      </c>
      <c r="D547" s="77" t="s">
        <v>204</v>
      </c>
      <c r="E547" s="61">
        <f>tblTL[[#This Row],[Total]]</f>
        <v>0</v>
      </c>
      <c r="F547" s="71">
        <f>AVERAGEIFS(TBLData3[Total Load],TBLData3[[Athlete ]],TBLData3[[#This Row],[Athlete ]],TBLData3[Date],"&lt;="&amp;TBLData3[[#This Row],[Date]],TBLData3[Date],"&gt;"&amp;TBLData3[[#This Row],[Date]]-7)</f>
        <v>184.28571428571428</v>
      </c>
      <c r="G547" s="72">
        <f>AVERAGEIFS(TBLData3[Total Load],TBLData3[[Athlete ]],TBLData3[[#This Row],[Athlete ]],TBLData3[Date],"&lt;="&amp;TBLData3[[#This Row],[Date]],TBLData3[Date],"&gt;"&amp;TBLData3[[#This Row],[Date]]-28)</f>
        <v>132.19999999999999</v>
      </c>
      <c r="H547" s="32">
        <f>SUMIFS(TBLData3[Total Load],TBLData3[[Athlete ]],TBLData3[[#This Row],[Athlete ]],TBLData3[Date],"&lt;="&amp;TBLData3[[#This Row],[Date]],TBLData3[Date],"&gt;"&amp;TBLData3[[#This Row],[Date]]-7)</f>
        <v>1290</v>
      </c>
      <c r="I547" s="33">
        <f>IFERROR(SUMIFS(TBLData3[Total Load],TBLData3[[Athlete ]],TBLData3[[#This Row],[Athlete ]],TBLData3[Date],"&lt;="&amp;TBLData3[[#This Row],[Date]]-7,TBLData3[Date],"&gt;"&amp;TBLData3[[#This Row],[Date]]-14),"")</f>
        <v>720</v>
      </c>
      <c r="J547" s="33">
        <f>IFERROR(SUMIFS(TBLData3[Total Load],TBLData3[[Athlete ]],TBLData3[[#This Row],[Athlete ]],TBLData3[Date],"&lt;="&amp;TBLData3[[#This Row],[Date]]-14,TBLData3[Date],"&gt;"&amp;TBLData3[[#This Row],[Date]]-21),"")</f>
        <v>420</v>
      </c>
      <c r="K547" s="33">
        <f>IFERROR(SUMIFS(TBLData3[Total Load],TBLData3[[Athlete ]],TBLData3[[#This Row],[Athlete ]],TBLData3[Date],"&lt;="&amp;TBLData3[[#This Row],[Date]]-21,TBLData3[Date],"&gt;"&amp;TBLData3[[#This Row],[Date]]-28),"")</f>
        <v>875</v>
      </c>
      <c r="L547" s="33">
        <f>IFERROR(SUMIFS(TBLData3[Total Load],TBLData3[[Athlete ]],TBLData3[[#This Row],[Athlete ]],TBLData3[Date],"&lt;="&amp;TBLData3[[#This Row],[Date]]-28,TBLData3[Date],"&gt;"&amp;TBLData3[[#This Row],[Date]]-35),"")</f>
        <v>0</v>
      </c>
      <c r="M547" s="33">
        <f>IFERROR(AVERAGE(TBLData3[[#This Row],[Week -1 TL]:[Week -4 TL]]),"")</f>
        <v>503.75</v>
      </c>
      <c r="N547" s="98">
        <f>IFERROR(TBLData3[[#This Row],[7 Day Rolling Average]]/TBLData3[[#This Row],[28 Day Rolling Average]],"")</f>
        <v>1.3939917873352063</v>
      </c>
      <c r="O547" s="94">
        <f>IFERROR(TBLData3[[#This Row],[Week 0 TL]]/TBLData3[[#This Row],[Week -1 TL]],"")</f>
        <v>1.7916666666666667</v>
      </c>
      <c r="P547" s="26">
        <f t="shared" si="35"/>
        <v>238.38086121220118</v>
      </c>
      <c r="Q547" s="27">
        <f t="shared" si="36"/>
        <v>130.45160373731036</v>
      </c>
      <c r="R547" s="99">
        <f>IFERROR(TBLData3[[#This Row],[7 Day EWMA]]/TBLData3[[#This Row],[28 Day EWMA]],"")</f>
        <v>1.8273509438199576</v>
      </c>
      <c r="S547" s="94">
        <f>AVERAGEIFS(TBLData3[Total Load],TBLData3[[Athlete ]],TBLData3[[#This Row],[Athlete ]],TBLData3[Date],"&lt;="&amp;TBLData3[[#This Row],[Date]],TBLData3[Date],"&gt;"&amp;TBLData3[[#This Row],[Date]]-7)</f>
        <v>184.28571428571428</v>
      </c>
      <c r="T547" s="94">
        <f t="array" ref="T547">IFERROR(_xlfn.STDEV.S(IF(TBLData3[[Athlete ]]=TBLData3[[#This Row],[Athlete ]],IF(TBLData3[Date]&lt;=TBLData3[[#This Row],[Date]],IF(TBLData3[Date]&gt;TBLData3[[#This Row],[Date]]-7,TBLData3[Total Load])))),"")</f>
        <v>327.20315518329704</v>
      </c>
      <c r="U547" s="95">
        <f>IFERROR(TBLData3[[#This Row],[7 Day avg Load]]/TBLData3[[#This Row],[7 Day SD]],"")</f>
        <v>0.56321496711264485</v>
      </c>
      <c r="V547" s="95">
        <f>IFERROR(TBLData3[[#This Row],[7 Day Rolling Average]]*TBLData3[[#This Row],[Monotony]],"")</f>
        <v>103.79247251075883</v>
      </c>
    </row>
    <row r="548" spans="1:22" x14ac:dyDescent="0.25">
      <c r="A548" s="58" t="str">
        <f t="shared" si="33"/>
        <v>Week 4</v>
      </c>
      <c r="B548" s="63">
        <v>43034</v>
      </c>
      <c r="C548" s="63" t="str">
        <f t="shared" si="34"/>
        <v>Thu</v>
      </c>
      <c r="D548" s="78" t="s">
        <v>205</v>
      </c>
      <c r="E548" s="61">
        <f>tblTL[[#This Row],[Total]]</f>
        <v>120</v>
      </c>
      <c r="F548" s="71">
        <f>AVERAGEIFS(TBLData3[Total Load],TBLData3[[Athlete ]],TBLData3[[#This Row],[Athlete ]],TBLData3[Date],"&lt;="&amp;TBLData3[[#This Row],[Date]],TBLData3[Date],"&gt;"&amp;TBLData3[[#This Row],[Date]]-7)</f>
        <v>17.142857142857142</v>
      </c>
      <c r="G548" s="72">
        <f>AVERAGEIFS(TBLData3[Total Load],TBLData3[[Athlete ]],TBLData3[[#This Row],[Athlete ]],TBLData3[Date],"&lt;="&amp;TBLData3[[#This Row],[Date]],TBLData3[Date],"&gt;"&amp;TBLData3[[#This Row],[Date]]-28)</f>
        <v>48</v>
      </c>
      <c r="H548" s="32">
        <f>SUMIFS(TBLData3[Total Load],TBLData3[[Athlete ]],TBLData3[[#This Row],[Athlete ]],TBLData3[Date],"&lt;="&amp;TBLData3[[#This Row],[Date]],TBLData3[Date],"&gt;"&amp;TBLData3[[#This Row],[Date]]-7)</f>
        <v>120</v>
      </c>
      <c r="I548" s="33">
        <f>IFERROR(SUMIFS(TBLData3[Total Load],TBLData3[[Athlete ]],TBLData3[[#This Row],[Athlete ]],TBLData3[Date],"&lt;="&amp;TBLData3[[#This Row],[Date]]-7,TBLData3[Date],"&gt;"&amp;TBLData3[[#This Row],[Date]]-14),"")</f>
        <v>720</v>
      </c>
      <c r="J548" s="33">
        <f>IFERROR(SUMIFS(TBLData3[Total Load],TBLData3[[Athlete ]],TBLData3[[#This Row],[Athlete ]],TBLData3[Date],"&lt;="&amp;TBLData3[[#This Row],[Date]]-14,TBLData3[Date],"&gt;"&amp;TBLData3[[#This Row],[Date]]-21),"")</f>
        <v>360</v>
      </c>
      <c r="K548" s="33">
        <f>IFERROR(SUMIFS(TBLData3[Total Load],TBLData3[[Athlete ]],TBLData3[[#This Row],[Athlete ]],TBLData3[Date],"&lt;="&amp;TBLData3[[#This Row],[Date]]-21,TBLData3[Date],"&gt;"&amp;TBLData3[[#This Row],[Date]]-28),"")</f>
        <v>0</v>
      </c>
      <c r="L548" s="33">
        <f>IFERROR(SUMIFS(TBLData3[Total Load],TBLData3[[Athlete ]],TBLData3[[#This Row],[Athlete ]],TBLData3[Date],"&lt;="&amp;TBLData3[[#This Row],[Date]]-28,TBLData3[Date],"&gt;"&amp;TBLData3[[#This Row],[Date]]-35),"")</f>
        <v>0</v>
      </c>
      <c r="M548" s="33">
        <f>IFERROR(AVERAGE(TBLData3[[#This Row],[Week -1 TL]:[Week -4 TL]]),"")</f>
        <v>270</v>
      </c>
      <c r="N548" s="98">
        <f>IFERROR(TBLData3[[#This Row],[7 Day Rolling Average]]/TBLData3[[#This Row],[28 Day Rolling Average]],"")</f>
        <v>0.35714285714285715</v>
      </c>
      <c r="O548" s="94">
        <f>IFERROR(TBLData3[[#This Row],[Week 0 TL]]/TBLData3[[#This Row],[Week -1 TL]],"")</f>
        <v>0.16666666666666666</v>
      </c>
      <c r="P548" s="26">
        <f t="shared" si="35"/>
        <v>48.922358325216919</v>
      </c>
      <c r="Q548" s="27">
        <f t="shared" si="36"/>
        <v>44.224051431423192</v>
      </c>
      <c r="R548" s="99">
        <f>IFERROR(TBLData3[[#This Row],[7 Day EWMA]]/TBLData3[[#This Row],[28 Day EWMA]],"")</f>
        <v>1.1062387262523705</v>
      </c>
      <c r="S548" s="94">
        <f>AVERAGEIFS(TBLData3[Total Load],TBLData3[[Athlete ]],TBLData3[[#This Row],[Athlete ]],TBLData3[Date],"&lt;="&amp;TBLData3[[#This Row],[Date]],TBLData3[Date],"&gt;"&amp;TBLData3[[#This Row],[Date]]-7)</f>
        <v>17.142857142857142</v>
      </c>
      <c r="T548" s="94">
        <f t="array" ref="T548">IFERROR(_xlfn.STDEV.S(IF(TBLData3[[Athlete ]]=TBLData3[[#This Row],[Athlete ]],IF(TBLData3[Date]&lt;=TBLData3[[#This Row],[Date]],IF(TBLData3[Date]&gt;TBLData3[[#This Row],[Date]]-7,TBLData3[Total Load])))),"")</f>
        <v>45.355736761107266</v>
      </c>
      <c r="U548" s="95">
        <f>IFERROR(TBLData3[[#This Row],[7 Day avg Load]]/TBLData3[[#This Row],[7 Day SD]],"")</f>
        <v>0.3779644730092272</v>
      </c>
      <c r="V548" s="95">
        <f>IFERROR(TBLData3[[#This Row],[7 Day Rolling Average]]*TBLData3[[#This Row],[Monotony]],"")</f>
        <v>6.479390965872466</v>
      </c>
    </row>
    <row r="549" spans="1:22" x14ac:dyDescent="0.25">
      <c r="A549" s="58" t="str">
        <f t="shared" si="33"/>
        <v>Week 4</v>
      </c>
      <c r="B549" s="63">
        <v>43034</v>
      </c>
      <c r="C549" s="63" t="str">
        <f t="shared" si="34"/>
        <v>Thu</v>
      </c>
      <c r="D549" s="78" t="s">
        <v>206</v>
      </c>
      <c r="E549" s="61">
        <f>tblTL[[#This Row],[Total]]</f>
        <v>60</v>
      </c>
      <c r="F549" s="71">
        <f>AVERAGEIFS(TBLData3[Total Load],TBLData3[[Athlete ]],TBLData3[[#This Row],[Athlete ]],TBLData3[Date],"&lt;="&amp;TBLData3[[#This Row],[Date]],TBLData3[Date],"&gt;"&amp;TBLData3[[#This Row],[Date]]-7)</f>
        <v>178.57142857142858</v>
      </c>
      <c r="G549" s="72">
        <f>AVERAGEIFS(TBLData3[Total Load],TBLData3[[Athlete ]],TBLData3[[#This Row],[Athlete ]],TBLData3[Date],"&lt;="&amp;TBLData3[[#This Row],[Date]],TBLData3[Date],"&gt;"&amp;TBLData3[[#This Row],[Date]]-28)</f>
        <v>225.2</v>
      </c>
      <c r="H549" s="32">
        <f>SUMIFS(TBLData3[Total Load],TBLData3[[Athlete ]],TBLData3[[#This Row],[Athlete ]],TBLData3[Date],"&lt;="&amp;TBLData3[[#This Row],[Date]],TBLData3[Date],"&gt;"&amp;TBLData3[[#This Row],[Date]]-7)</f>
        <v>1250</v>
      </c>
      <c r="I549" s="33">
        <f>IFERROR(SUMIFS(TBLData3[Total Load],TBLData3[[Athlete ]],TBLData3[[#This Row],[Athlete ]],TBLData3[Date],"&lt;="&amp;TBLData3[[#This Row],[Date]]-7,TBLData3[Date],"&gt;"&amp;TBLData3[[#This Row],[Date]]-14),"")</f>
        <v>1800</v>
      </c>
      <c r="J549" s="33">
        <f>IFERROR(SUMIFS(TBLData3[Total Load],TBLData3[[Athlete ]],TBLData3[[#This Row],[Athlete ]],TBLData3[Date],"&lt;="&amp;TBLData3[[#This Row],[Date]]-14,TBLData3[Date],"&gt;"&amp;TBLData3[[#This Row],[Date]]-21),"")</f>
        <v>1680</v>
      </c>
      <c r="K549" s="33">
        <f>IFERROR(SUMIFS(TBLData3[Total Load],TBLData3[[Athlete ]],TBLData3[[#This Row],[Athlete ]],TBLData3[Date],"&lt;="&amp;TBLData3[[#This Row],[Date]]-21,TBLData3[Date],"&gt;"&amp;TBLData3[[#This Row],[Date]]-28),"")</f>
        <v>900</v>
      </c>
      <c r="L549" s="33">
        <f>IFERROR(SUMIFS(TBLData3[Total Load],TBLData3[[Athlete ]],TBLData3[[#This Row],[Athlete ]],TBLData3[Date],"&lt;="&amp;TBLData3[[#This Row],[Date]]-28,TBLData3[Date],"&gt;"&amp;TBLData3[[#This Row],[Date]]-35),"")</f>
        <v>0</v>
      </c>
      <c r="M549" s="33">
        <f>IFERROR(AVERAGE(TBLData3[[#This Row],[Week -1 TL]:[Week -4 TL]]),"")</f>
        <v>1095</v>
      </c>
      <c r="N549" s="98">
        <f>IFERROR(TBLData3[[#This Row],[7 Day Rolling Average]]/TBLData3[[#This Row],[28 Day Rolling Average]],"")</f>
        <v>0.79294595280385693</v>
      </c>
      <c r="O549" s="94">
        <f>IFERROR(TBLData3[[#This Row],[Week 0 TL]]/TBLData3[[#This Row],[Week -1 TL]],"")</f>
        <v>0.69444444444444442</v>
      </c>
      <c r="P549" s="26">
        <f t="shared" si="35"/>
        <v>268.20734198364221</v>
      </c>
      <c r="Q549" s="27">
        <f t="shared" si="36"/>
        <v>202.60565640111682</v>
      </c>
      <c r="R549" s="99">
        <f>IFERROR(TBLData3[[#This Row],[7 Day EWMA]]/TBLData3[[#This Row],[28 Day EWMA]],"")</f>
        <v>1.3237900004758396</v>
      </c>
      <c r="S549" s="94">
        <f>AVERAGEIFS(TBLData3[Total Load],TBLData3[[Athlete ]],TBLData3[[#This Row],[Athlete ]],TBLData3[Date],"&lt;="&amp;TBLData3[[#This Row],[Date]],TBLData3[Date],"&gt;"&amp;TBLData3[[#This Row],[Date]]-7)</f>
        <v>178.57142857142858</v>
      </c>
      <c r="T549" s="94">
        <f t="array" ref="T549">IFERROR(_xlfn.STDEV.S(IF(TBLData3[[Athlete ]]=TBLData3[[#This Row],[Athlete ]],IF(TBLData3[Date]&lt;=TBLData3[[#This Row],[Date]],IF(TBLData3[Date]&gt;TBLData3[[#This Row],[Date]]-7,TBLData3[Total Load])))),"")</f>
        <v>291.68639389068591</v>
      </c>
      <c r="U549" s="95">
        <f>IFERROR(TBLData3[[#This Row],[7 Day avg Load]]/TBLData3[[#This Row],[7 Day SD]],"")</f>
        <v>0.6122034908434949</v>
      </c>
      <c r="V549" s="95">
        <f>IFERROR(TBLData3[[#This Row],[7 Day Rolling Average]]*TBLData3[[#This Row],[Monotony]],"")</f>
        <v>109.32205193633838</v>
      </c>
    </row>
    <row r="550" spans="1:22" x14ac:dyDescent="0.25">
      <c r="A550" s="58" t="str">
        <f t="shared" si="33"/>
        <v>Week 4</v>
      </c>
      <c r="B550" s="63">
        <v>43034</v>
      </c>
      <c r="C550" s="63" t="str">
        <f t="shared" si="34"/>
        <v>Thu</v>
      </c>
      <c r="D550" s="78" t="s">
        <v>207</v>
      </c>
      <c r="E550" s="61">
        <f>tblTL[[#This Row],[Total]]</f>
        <v>60</v>
      </c>
      <c r="F550" s="71">
        <f>AVERAGEIFS(TBLData3[Total Load],TBLData3[[Athlete ]],TBLData3[[#This Row],[Athlete ]],TBLData3[Date],"&lt;="&amp;TBLData3[[#This Row],[Date]],TBLData3[Date],"&gt;"&amp;TBLData3[[#This Row],[Date]]-7)</f>
        <v>122.85714285714286</v>
      </c>
      <c r="G550" s="72">
        <f>AVERAGEIFS(TBLData3[Total Load],TBLData3[[Athlete ]],TBLData3[[#This Row],[Athlete ]],TBLData3[Date],"&lt;="&amp;TBLData3[[#This Row],[Date]],TBLData3[Date],"&gt;"&amp;TBLData3[[#This Row],[Date]]-28)</f>
        <v>169.6</v>
      </c>
      <c r="H550" s="32">
        <f>SUMIFS(TBLData3[Total Load],TBLData3[[Athlete ]],TBLData3[[#This Row],[Athlete ]],TBLData3[Date],"&lt;="&amp;TBLData3[[#This Row],[Date]],TBLData3[Date],"&gt;"&amp;TBLData3[[#This Row],[Date]]-7)</f>
        <v>860</v>
      </c>
      <c r="I550" s="33">
        <f>IFERROR(SUMIFS(TBLData3[Total Load],TBLData3[[Athlete ]],TBLData3[[#This Row],[Athlete ]],TBLData3[Date],"&lt;="&amp;TBLData3[[#This Row],[Date]]-7,TBLData3[Date],"&gt;"&amp;TBLData3[[#This Row],[Date]]-14),"")</f>
        <v>1320</v>
      </c>
      <c r="J550" s="33">
        <f>IFERROR(SUMIFS(TBLData3[Total Load],TBLData3[[Athlete ]],TBLData3[[#This Row],[Athlete ]],TBLData3[Date],"&lt;="&amp;TBLData3[[#This Row],[Date]]-14,TBLData3[Date],"&gt;"&amp;TBLData3[[#This Row],[Date]]-21),"")</f>
        <v>1420</v>
      </c>
      <c r="K550" s="33">
        <f>IFERROR(SUMIFS(TBLData3[Total Load],TBLData3[[Athlete ]],TBLData3[[#This Row],[Athlete ]],TBLData3[Date],"&lt;="&amp;TBLData3[[#This Row],[Date]]-21,TBLData3[Date],"&gt;"&amp;TBLData3[[#This Row],[Date]]-28),"")</f>
        <v>640</v>
      </c>
      <c r="L550" s="33">
        <f>IFERROR(SUMIFS(TBLData3[Total Load],TBLData3[[Athlete ]],TBLData3[[#This Row],[Athlete ]],TBLData3[Date],"&lt;="&amp;TBLData3[[#This Row],[Date]]-28,TBLData3[Date],"&gt;"&amp;TBLData3[[#This Row],[Date]]-35),"")</f>
        <v>0</v>
      </c>
      <c r="M550" s="33">
        <f>IFERROR(AVERAGE(TBLData3[[#This Row],[Week -1 TL]:[Week -4 TL]]),"")</f>
        <v>845</v>
      </c>
      <c r="N550" s="98">
        <f>IFERROR(TBLData3[[#This Row],[7 Day Rolling Average]]/TBLData3[[#This Row],[28 Day Rolling Average]],"")</f>
        <v>0.72439353099730464</v>
      </c>
      <c r="O550" s="94">
        <f>IFERROR(TBLData3[[#This Row],[Week 0 TL]]/TBLData3[[#This Row],[Week -1 TL]],"")</f>
        <v>0.65151515151515149</v>
      </c>
      <c r="P550" s="26">
        <f t="shared" si="35"/>
        <v>199.6072974924391</v>
      </c>
      <c r="Q550" s="27">
        <f t="shared" si="36"/>
        <v>149.48405475814926</v>
      </c>
      <c r="R550" s="99">
        <f>IFERROR(TBLData3[[#This Row],[7 Day EWMA]]/TBLData3[[#This Row],[28 Day EWMA]],"")</f>
        <v>1.3353082896726638</v>
      </c>
      <c r="S550" s="94">
        <f>AVERAGEIFS(TBLData3[Total Load],TBLData3[[Athlete ]],TBLData3[[#This Row],[Athlete ]],TBLData3[Date],"&lt;="&amp;TBLData3[[#This Row],[Date]],TBLData3[Date],"&gt;"&amp;TBLData3[[#This Row],[Date]]-7)</f>
        <v>122.85714285714286</v>
      </c>
      <c r="T550" s="94">
        <f t="array" ref="T550">IFERROR(_xlfn.STDEV.S(IF(TBLData3[[Athlete ]]=TBLData3[[#This Row],[Athlete ]],IF(TBLData3[Date]&lt;=TBLData3[[#This Row],[Date]],IF(TBLData3[Date]&gt;TBLData3[[#This Row],[Date]]-7,TBLData3[Total Load])))),"")</f>
        <v>299.4280261718045</v>
      </c>
      <c r="U550" s="95">
        <f>IFERROR(TBLData3[[#This Row],[7 Day avg Load]]/TBLData3[[#This Row],[7 Day SD]],"")</f>
        <v>0.41030609067519425</v>
      </c>
      <c r="V550" s="95">
        <f>IFERROR(TBLData3[[#This Row],[7 Day Rolling Average]]*TBLData3[[#This Row],[Monotony]],"")</f>
        <v>50.409033997238154</v>
      </c>
    </row>
    <row r="551" spans="1:22" x14ac:dyDescent="0.25">
      <c r="A551" s="58" t="str">
        <f t="shared" si="33"/>
        <v>Week 4</v>
      </c>
      <c r="B551" s="63">
        <v>43034</v>
      </c>
      <c r="C551" s="63" t="str">
        <f t="shared" si="34"/>
        <v>Thu</v>
      </c>
      <c r="D551" s="75" t="s">
        <v>208</v>
      </c>
      <c r="E551" s="61">
        <f>tblTL[[#This Row],[Total]]</f>
        <v>0</v>
      </c>
      <c r="F551" s="71">
        <f>AVERAGEIFS(TBLData3[Total Load],TBLData3[[Athlete ]],TBLData3[[#This Row],[Athlete ]],TBLData3[Date],"&lt;="&amp;TBLData3[[#This Row],[Date]],TBLData3[Date],"&gt;"&amp;TBLData3[[#This Row],[Date]]-7)</f>
        <v>0</v>
      </c>
      <c r="G551" s="72">
        <f>AVERAGEIFS(TBLData3[Total Load],TBLData3[[Athlete ]],TBLData3[[#This Row],[Athlete ]],TBLData3[Date],"&lt;="&amp;TBLData3[[#This Row],[Date]],TBLData3[Date],"&gt;"&amp;TBLData3[[#This Row],[Date]]-28)</f>
        <v>130.59200000000001</v>
      </c>
      <c r="H551" s="32">
        <f>SUMIFS(TBLData3[Total Load],TBLData3[[Athlete ]],TBLData3[[#This Row],[Athlete ]],TBLData3[Date],"&lt;="&amp;TBLData3[[#This Row],[Date]],TBLData3[Date],"&gt;"&amp;TBLData3[[#This Row],[Date]]-7)</f>
        <v>0</v>
      </c>
      <c r="I551" s="33">
        <f>IFERROR(SUMIFS(TBLData3[Total Load],TBLData3[[Athlete ]],TBLData3[[#This Row],[Athlete ]],TBLData3[Date],"&lt;="&amp;TBLData3[[#This Row],[Date]]-7,TBLData3[Date],"&gt;"&amp;TBLData3[[#This Row],[Date]]-14),"")</f>
        <v>0</v>
      </c>
      <c r="J551" s="33">
        <f>IFERROR(SUMIFS(TBLData3[Total Load],TBLData3[[Athlete ]],TBLData3[[#This Row],[Athlete ]],TBLData3[Date],"&lt;="&amp;TBLData3[[#This Row],[Date]]-14,TBLData3[Date],"&gt;"&amp;TBLData3[[#This Row],[Date]]-21),"")</f>
        <v>2142.4</v>
      </c>
      <c r="K551" s="33">
        <f>IFERROR(SUMIFS(TBLData3[Total Load],TBLData3[[Athlete ]],TBLData3[[#This Row],[Athlete ]],TBLData3[Date],"&lt;="&amp;TBLData3[[#This Row],[Date]]-21,TBLData3[Date],"&gt;"&amp;TBLData3[[#This Row],[Date]]-28),"")</f>
        <v>1122.4000000000001</v>
      </c>
      <c r="L551" s="33">
        <f>IFERROR(SUMIFS(TBLData3[Total Load],TBLData3[[Athlete ]],TBLData3[[#This Row],[Athlete ]],TBLData3[Date],"&lt;="&amp;TBLData3[[#This Row],[Date]]-28,TBLData3[Date],"&gt;"&amp;TBLData3[[#This Row],[Date]]-35),"")</f>
        <v>0</v>
      </c>
      <c r="M551" s="33">
        <f>IFERROR(AVERAGE(TBLData3[[#This Row],[Week -1 TL]:[Week -4 TL]]),"")</f>
        <v>816.2</v>
      </c>
      <c r="N551" s="98">
        <f>IFERROR(TBLData3[[#This Row],[7 Day Rolling Average]]/TBLData3[[#This Row],[28 Day Rolling Average]],"")</f>
        <v>0</v>
      </c>
      <c r="O551" s="94" t="str">
        <f>IFERROR(TBLData3[[#This Row],[Week 0 TL]]/TBLData3[[#This Row],[Week -1 TL]],"")</f>
        <v/>
      </c>
      <c r="P551" s="26">
        <f t="shared" si="35"/>
        <v>8.7239894712227848</v>
      </c>
      <c r="Q551" s="27">
        <f t="shared" si="36"/>
        <v>69.124621591333565</v>
      </c>
      <c r="R551" s="99">
        <f>IFERROR(TBLData3[[#This Row],[7 Day EWMA]]/TBLData3[[#This Row],[28 Day EWMA]],"")</f>
        <v>0.12620668685608469</v>
      </c>
      <c r="S551" s="94">
        <f>AVERAGEIFS(TBLData3[Total Load],TBLData3[[Athlete ]],TBLData3[[#This Row],[Athlete ]],TBLData3[Date],"&lt;="&amp;TBLData3[[#This Row],[Date]],TBLData3[Date],"&gt;"&amp;TBLData3[[#This Row],[Date]]-7)</f>
        <v>0</v>
      </c>
      <c r="T551" s="94">
        <f t="array" ref="T551">IFERROR(_xlfn.STDEV.S(IF(TBLData3[[Athlete ]]=TBLData3[[#This Row],[Athlete ]],IF(TBLData3[Date]&lt;=TBLData3[[#This Row],[Date]],IF(TBLData3[Date]&gt;TBLData3[[#This Row],[Date]]-7,TBLData3[Total Load])))),"")</f>
        <v>0</v>
      </c>
      <c r="U551" s="95" t="str">
        <f>IFERROR(TBLData3[[#This Row],[7 Day avg Load]]/TBLData3[[#This Row],[7 Day SD]],"")</f>
        <v/>
      </c>
      <c r="V551" s="95" t="str">
        <f>IFERROR(TBLData3[[#This Row],[7 Day Rolling Average]]*TBLData3[[#This Row],[Monotony]],"")</f>
        <v/>
      </c>
    </row>
    <row r="552" spans="1:22" x14ac:dyDescent="0.25">
      <c r="A552" s="58" t="str">
        <f t="shared" si="33"/>
        <v>Week 4</v>
      </c>
      <c r="B552" s="59">
        <v>43035</v>
      </c>
      <c r="C552" s="59" t="str">
        <f t="shared" si="34"/>
        <v>Fri</v>
      </c>
      <c r="D552" s="77" t="s">
        <v>215</v>
      </c>
      <c r="E552" s="61">
        <f>tblTL[[#This Row],[Total]]</f>
        <v>0</v>
      </c>
      <c r="F552" s="71">
        <f>AVERAGEIFS(TBLData3[Total Load],TBLData3[[Athlete ]],TBLData3[[#This Row],[Athlete ]],TBLData3[Date],"&lt;="&amp;TBLData3[[#This Row],[Date]],TBLData3[Date],"&gt;"&amp;TBLData3[[#This Row],[Date]]-7)</f>
        <v>114.28571428571429</v>
      </c>
      <c r="G552" s="72">
        <f>AVERAGEIFS(TBLData3[Total Load],TBLData3[[Athlete ]],TBLData3[[#This Row],[Athlete ]],TBLData3[Date],"&lt;="&amp;TBLData3[[#This Row],[Date]],TBLData3[Date],"&gt;"&amp;TBLData3[[#This Row],[Date]]-28)</f>
        <v>179.23076923076923</v>
      </c>
      <c r="H552" s="32">
        <f>SUMIFS(TBLData3[Total Load],TBLData3[[Athlete ]],TBLData3[[#This Row],[Athlete ]],TBLData3[Date],"&lt;="&amp;TBLData3[[#This Row],[Date]],TBLData3[Date],"&gt;"&amp;TBLData3[[#This Row],[Date]]-7)</f>
        <v>800</v>
      </c>
      <c r="I552" s="33">
        <f>IFERROR(SUMIFS(TBLData3[Total Load],TBLData3[[Athlete ]],TBLData3[[#This Row],[Athlete ]],TBLData3[Date],"&lt;="&amp;TBLData3[[#This Row],[Date]]-7,TBLData3[Date],"&gt;"&amp;TBLData3[[#This Row],[Date]]-14),"")</f>
        <v>720</v>
      </c>
      <c r="J552" s="33">
        <f>IFERROR(SUMIFS(TBLData3[Total Load],TBLData3[[Athlete ]],TBLData3[[#This Row],[Athlete ]],TBLData3[Date],"&lt;="&amp;TBLData3[[#This Row],[Date]]-14,TBLData3[Date],"&gt;"&amp;TBLData3[[#This Row],[Date]]-21),"")</f>
        <v>2020</v>
      </c>
      <c r="K552" s="33">
        <f>IFERROR(SUMIFS(TBLData3[Total Load],TBLData3[[Athlete ]],TBLData3[[#This Row],[Athlete ]],TBLData3[Date],"&lt;="&amp;TBLData3[[#This Row],[Date]]-21,TBLData3[Date],"&gt;"&amp;TBLData3[[#This Row],[Date]]-28),"")</f>
        <v>1120</v>
      </c>
      <c r="L552" s="33">
        <f>IFERROR(SUMIFS(TBLData3[Total Load],TBLData3[[Athlete ]],TBLData3[[#This Row],[Athlete ]],TBLData3[Date],"&lt;="&amp;TBLData3[[#This Row],[Date]]-28,TBLData3[Date],"&gt;"&amp;TBLData3[[#This Row],[Date]]-35),"")</f>
        <v>0</v>
      </c>
      <c r="M552" s="33">
        <f>IFERROR(AVERAGE(TBLData3[[#This Row],[Week -1 TL]:[Week -4 TL]]),"")</f>
        <v>965</v>
      </c>
      <c r="N552" s="98">
        <f>IFERROR(TBLData3[[#This Row],[7 Day Rolling Average]]/TBLData3[[#This Row],[28 Day Rolling Average]],"")</f>
        <v>0.63764561618638882</v>
      </c>
      <c r="O552" s="94">
        <f>IFERROR(TBLData3[[#This Row],[Week 0 TL]]/TBLData3[[#This Row],[Week -1 TL]],"")</f>
        <v>1.1111111111111112</v>
      </c>
      <c r="P552" s="26">
        <f t="shared" si="35"/>
        <v>132.32363886850862</v>
      </c>
      <c r="Q552" s="27">
        <f t="shared" si="36"/>
        <v>135.73615363038047</v>
      </c>
      <c r="R552" s="99">
        <f>IFERROR(TBLData3[[#This Row],[7 Day EWMA]]/TBLData3[[#This Row],[28 Day EWMA]],"")</f>
        <v>0.97485920537306237</v>
      </c>
      <c r="S552" s="94">
        <f>AVERAGEIFS(TBLData3[Total Load],TBLData3[[Athlete ]],TBLData3[[#This Row],[Athlete ]],TBLData3[Date],"&lt;="&amp;TBLData3[[#This Row],[Date]],TBLData3[Date],"&gt;"&amp;TBLData3[[#This Row],[Date]]-7)</f>
        <v>114.28571428571429</v>
      </c>
      <c r="T552" s="94">
        <f t="array" ref="T552">IFERROR(_xlfn.STDEV.S(IF(TBLData3[[Athlete ]]=TBLData3[[#This Row],[Athlete ]],IF(TBLData3[Date]&lt;=TBLData3[[#This Row],[Date]],IF(TBLData3[Date]&gt;TBLData3[[#This Row],[Date]]-7,TBLData3[Total Load])))),"")</f>
        <v>302.37157840738178</v>
      </c>
      <c r="U552" s="95">
        <f>IFERROR(TBLData3[[#This Row],[7 Day avg Load]]/TBLData3[[#This Row],[7 Day SD]],"")</f>
        <v>0.37796447300922725</v>
      </c>
      <c r="V552" s="95">
        <f>IFERROR(TBLData3[[#This Row],[7 Day Rolling Average]]*TBLData3[[#This Row],[Monotony]],"")</f>
        <v>43.195939772483115</v>
      </c>
    </row>
    <row r="553" spans="1:22" x14ac:dyDescent="0.25">
      <c r="A553" s="58" t="str">
        <f t="shared" si="33"/>
        <v>Week 4</v>
      </c>
      <c r="B553" s="63">
        <v>43035</v>
      </c>
      <c r="C553" s="63" t="str">
        <f t="shared" si="34"/>
        <v>Fri</v>
      </c>
      <c r="D553" s="78" t="s">
        <v>190</v>
      </c>
      <c r="E553" s="61">
        <f>tblTL[[#This Row],[Total]]</f>
        <v>0</v>
      </c>
      <c r="F553" s="71">
        <f>AVERAGEIFS(TBLData3[Total Load],TBLData3[[Athlete ]],TBLData3[[#This Row],[Athlete ]],TBLData3[Date],"&lt;="&amp;TBLData3[[#This Row],[Date]],TBLData3[Date],"&gt;"&amp;TBLData3[[#This Row],[Date]]-7)</f>
        <v>42.857142857142854</v>
      </c>
      <c r="G553" s="72">
        <f>AVERAGEIFS(TBLData3[Total Load],TBLData3[[Athlete ]],TBLData3[[#This Row],[Athlete ]],TBLData3[Date],"&lt;="&amp;TBLData3[[#This Row],[Date]],TBLData3[Date],"&gt;"&amp;TBLData3[[#This Row],[Date]]-28)</f>
        <v>174.23076923076923</v>
      </c>
      <c r="H553" s="32">
        <f>SUMIFS(TBLData3[Total Load],TBLData3[[Athlete ]],TBLData3[[#This Row],[Athlete ]],TBLData3[Date],"&lt;="&amp;TBLData3[[#This Row],[Date]],TBLData3[Date],"&gt;"&amp;TBLData3[[#This Row],[Date]]-7)</f>
        <v>300</v>
      </c>
      <c r="I553" s="33">
        <f>IFERROR(SUMIFS(TBLData3[Total Load],TBLData3[[Athlete ]],TBLData3[[#This Row],[Athlete ]],TBLData3[Date],"&lt;="&amp;TBLData3[[#This Row],[Date]]-7,TBLData3[Date],"&gt;"&amp;TBLData3[[#This Row],[Date]]-14),"")</f>
        <v>810</v>
      </c>
      <c r="J553" s="33">
        <f>IFERROR(SUMIFS(TBLData3[Total Load],TBLData3[[Athlete ]],TBLData3[[#This Row],[Athlete ]],TBLData3[Date],"&lt;="&amp;TBLData3[[#This Row],[Date]]-14,TBLData3[Date],"&gt;"&amp;TBLData3[[#This Row],[Date]]-21),"")</f>
        <v>1975</v>
      </c>
      <c r="K553" s="33">
        <f>IFERROR(SUMIFS(TBLData3[Total Load],TBLData3[[Athlete ]],TBLData3[[#This Row],[Athlete ]],TBLData3[Date],"&lt;="&amp;TBLData3[[#This Row],[Date]]-21,TBLData3[Date],"&gt;"&amp;TBLData3[[#This Row],[Date]]-28),"")</f>
        <v>1445</v>
      </c>
      <c r="L553" s="33">
        <f>IFERROR(SUMIFS(TBLData3[Total Load],TBLData3[[Athlete ]],TBLData3[[#This Row],[Athlete ]],TBLData3[Date],"&lt;="&amp;TBLData3[[#This Row],[Date]]-28,TBLData3[Date],"&gt;"&amp;TBLData3[[#This Row],[Date]]-35),"")</f>
        <v>0</v>
      </c>
      <c r="M553" s="33">
        <f>IFERROR(AVERAGE(TBLData3[[#This Row],[Week -1 TL]:[Week -4 TL]]),"")</f>
        <v>1057.5</v>
      </c>
      <c r="N553" s="98">
        <f>IFERROR(TBLData3[[#This Row],[7 Day Rolling Average]]/TBLData3[[#This Row],[28 Day Rolling Average]],"")</f>
        <v>0.24597918637653735</v>
      </c>
      <c r="O553" s="94">
        <f>IFERROR(TBLData3[[#This Row],[Week 0 TL]]/TBLData3[[#This Row],[Week -1 TL]],"")</f>
        <v>0.37037037037037035</v>
      </c>
      <c r="P553" s="26">
        <f t="shared" si="35"/>
        <v>53.010508459673161</v>
      </c>
      <c r="Q553" s="27">
        <f t="shared" si="36"/>
        <v>110.60596884614151</v>
      </c>
      <c r="R553" s="99">
        <f>IFERROR(TBLData3[[#This Row],[7 Day EWMA]]/TBLData3[[#This Row],[28 Day EWMA]],"")</f>
        <v>0.47927348779353363</v>
      </c>
      <c r="S553" s="94">
        <f>AVERAGEIFS(TBLData3[Total Load],TBLData3[[Athlete ]],TBLData3[[#This Row],[Athlete ]],TBLData3[Date],"&lt;="&amp;TBLData3[[#This Row],[Date]],TBLData3[Date],"&gt;"&amp;TBLData3[[#This Row],[Date]]-7)</f>
        <v>42.857142857142854</v>
      </c>
      <c r="T553" s="94">
        <f t="array" ref="T553">IFERROR(_xlfn.STDEV.S(IF(TBLData3[[Athlete ]]=TBLData3[[#This Row],[Athlete ]],IF(TBLData3[Date]&lt;=TBLData3[[#This Row],[Date]],IF(TBLData3[Date]&gt;TBLData3[[#This Row],[Date]]-7,TBLData3[Total Load])))),"")</f>
        <v>113.38934190276817</v>
      </c>
      <c r="U553" s="95">
        <f>IFERROR(TBLData3[[#This Row],[7 Day avg Load]]/TBLData3[[#This Row],[7 Day SD]],"")</f>
        <v>0.3779644730092272</v>
      </c>
      <c r="V553" s="95">
        <f>IFERROR(TBLData3[[#This Row],[7 Day Rolling Average]]*TBLData3[[#This Row],[Monotony]],"")</f>
        <v>16.198477414681165</v>
      </c>
    </row>
    <row r="554" spans="1:22" x14ac:dyDescent="0.25">
      <c r="A554" s="58" t="str">
        <f t="shared" si="33"/>
        <v>Week 4</v>
      </c>
      <c r="B554" s="63">
        <v>43035</v>
      </c>
      <c r="C554" s="63" t="str">
        <f t="shared" si="34"/>
        <v>Fri</v>
      </c>
      <c r="D554" s="77" t="s">
        <v>191</v>
      </c>
      <c r="E554" s="61">
        <f>tblTL[[#This Row],[Total]]</f>
        <v>0</v>
      </c>
      <c r="F554" s="71">
        <f>AVERAGEIFS(TBLData3[Total Load],TBLData3[[Athlete ]],TBLData3[[#This Row],[Athlete ]],TBLData3[Date],"&lt;="&amp;TBLData3[[#This Row],[Date]],TBLData3[Date],"&gt;"&amp;TBLData3[[#This Row],[Date]]-7)</f>
        <v>70</v>
      </c>
      <c r="G554" s="72">
        <f>AVERAGEIFS(TBLData3[Total Load],TBLData3[[Athlete ]],TBLData3[[#This Row],[Athlete ]],TBLData3[Date],"&lt;="&amp;TBLData3[[#This Row],[Date]],TBLData3[Date],"&gt;"&amp;TBLData3[[#This Row],[Date]]-28)</f>
        <v>69.615384615384613</v>
      </c>
      <c r="H554" s="32">
        <f>SUMIFS(TBLData3[Total Load],TBLData3[[Athlete ]],TBLData3[[#This Row],[Athlete ]],TBLData3[Date],"&lt;="&amp;TBLData3[[#This Row],[Date]],TBLData3[Date],"&gt;"&amp;TBLData3[[#This Row],[Date]]-7)</f>
        <v>490</v>
      </c>
      <c r="I554" s="33">
        <f>IFERROR(SUMIFS(TBLData3[Total Load],TBLData3[[Athlete ]],TBLData3[[#This Row],[Athlete ]],TBLData3[Date],"&lt;="&amp;TBLData3[[#This Row],[Date]]-7,TBLData3[Date],"&gt;"&amp;TBLData3[[#This Row],[Date]]-14),"")</f>
        <v>720</v>
      </c>
      <c r="J554" s="33">
        <f>IFERROR(SUMIFS(TBLData3[Total Load],TBLData3[[Athlete ]],TBLData3[[#This Row],[Athlete ]],TBLData3[Date],"&lt;="&amp;TBLData3[[#This Row],[Date]]-14,TBLData3[Date],"&gt;"&amp;TBLData3[[#This Row],[Date]]-21),"")</f>
        <v>600</v>
      </c>
      <c r="K554" s="33">
        <f>IFERROR(SUMIFS(TBLData3[Total Load],TBLData3[[Athlete ]],TBLData3[[#This Row],[Athlete ]],TBLData3[Date],"&lt;="&amp;TBLData3[[#This Row],[Date]]-21,TBLData3[Date],"&gt;"&amp;TBLData3[[#This Row],[Date]]-28),"")</f>
        <v>0</v>
      </c>
      <c r="L554" s="33">
        <f>IFERROR(SUMIFS(TBLData3[Total Load],TBLData3[[Athlete ]],TBLData3[[#This Row],[Athlete ]],TBLData3[Date],"&lt;="&amp;TBLData3[[#This Row],[Date]]-28,TBLData3[Date],"&gt;"&amp;TBLData3[[#This Row],[Date]]-35),"")</f>
        <v>0</v>
      </c>
      <c r="M554" s="33">
        <f>IFERROR(AVERAGE(TBLData3[[#This Row],[Week -1 TL]:[Week -4 TL]]),"")</f>
        <v>330</v>
      </c>
      <c r="N554" s="98">
        <f>IFERROR(TBLData3[[#This Row],[7 Day Rolling Average]]/TBLData3[[#This Row],[28 Day Rolling Average]],"")</f>
        <v>1.0055248618784531</v>
      </c>
      <c r="O554" s="94">
        <f>IFERROR(TBLData3[[#This Row],[Week 0 TL]]/TBLData3[[#This Row],[Week -1 TL]],"")</f>
        <v>0.68055555555555558</v>
      </c>
      <c r="P554" s="26">
        <f t="shared" si="35"/>
        <v>66.698320393916219</v>
      </c>
      <c r="Q554" s="27">
        <f t="shared" si="36"/>
        <v>66.563199257867197</v>
      </c>
      <c r="R554" s="99">
        <f>IFERROR(TBLData3[[#This Row],[7 Day EWMA]]/TBLData3[[#This Row],[28 Day EWMA]],"")</f>
        <v>1.0020299675730062</v>
      </c>
      <c r="S554" s="94">
        <f>AVERAGEIFS(TBLData3[Total Load],TBLData3[[Athlete ]],TBLData3[[#This Row],[Athlete ]],TBLData3[Date],"&lt;="&amp;TBLData3[[#This Row],[Date]],TBLData3[Date],"&gt;"&amp;TBLData3[[#This Row],[Date]]-7)</f>
        <v>70</v>
      </c>
      <c r="T554" s="94">
        <f t="array" ref="T554">IFERROR(_xlfn.STDEV.S(IF(TBLData3[[Athlete ]]=TBLData3[[#This Row],[Athlete ]],IF(TBLData3[Date]&lt;=TBLData3[[#This Row],[Date]],IF(TBLData3[Date]&gt;TBLData3[[#This Row],[Date]]-7,TBLData3[Total Load])))),"")</f>
        <v>185.20259177452135</v>
      </c>
      <c r="U554" s="95">
        <f>IFERROR(TBLData3[[#This Row],[7 Day avg Load]]/TBLData3[[#This Row],[7 Day SD]],"")</f>
        <v>0.3779644730092272</v>
      </c>
      <c r="V554" s="95">
        <f>IFERROR(TBLData3[[#This Row],[7 Day Rolling Average]]*TBLData3[[#This Row],[Monotony]],"")</f>
        <v>26.457513110645905</v>
      </c>
    </row>
    <row r="555" spans="1:22" x14ac:dyDescent="0.25">
      <c r="A555" s="58" t="str">
        <f t="shared" si="33"/>
        <v>Week 4</v>
      </c>
      <c r="B555" s="63">
        <v>43035</v>
      </c>
      <c r="C555" s="63" t="str">
        <f t="shared" si="34"/>
        <v>Fri</v>
      </c>
      <c r="D555" s="77" t="s">
        <v>192</v>
      </c>
      <c r="E555" s="61">
        <f>tblTL[[#This Row],[Total]]</f>
        <v>0</v>
      </c>
      <c r="F555" s="71">
        <f>AVERAGEIFS(TBLData3[Total Load],TBLData3[[Athlete ]],TBLData3[[#This Row],[Athlete ]],TBLData3[Date],"&lt;="&amp;TBLData3[[#This Row],[Date]],TBLData3[Date],"&gt;"&amp;TBLData3[[#This Row],[Date]]-7)</f>
        <v>70</v>
      </c>
      <c r="G555" s="72">
        <f>AVERAGEIFS(TBLData3[Total Load],TBLData3[[Athlete ]],TBLData3[[#This Row],[Athlete ]],TBLData3[Date],"&lt;="&amp;TBLData3[[#This Row],[Date]],TBLData3[Date],"&gt;"&amp;TBLData3[[#This Row],[Date]]-28)</f>
        <v>205.38461538461539</v>
      </c>
      <c r="H555" s="32">
        <f>SUMIFS(TBLData3[Total Load],TBLData3[[Athlete ]],TBLData3[[#This Row],[Athlete ]],TBLData3[Date],"&lt;="&amp;TBLData3[[#This Row],[Date]],TBLData3[Date],"&gt;"&amp;TBLData3[[#This Row],[Date]]-7)</f>
        <v>490</v>
      </c>
      <c r="I555" s="33">
        <f>IFERROR(SUMIFS(TBLData3[Total Load],TBLData3[[Athlete ]],TBLData3[[#This Row],[Athlete ]],TBLData3[Date],"&lt;="&amp;TBLData3[[#This Row],[Date]]-7,TBLData3[Date],"&gt;"&amp;TBLData3[[#This Row],[Date]]-14),"")</f>
        <v>1860</v>
      </c>
      <c r="J555" s="33">
        <f>IFERROR(SUMIFS(TBLData3[Total Load],TBLData3[[Athlete ]],TBLData3[[#This Row],[Athlete ]],TBLData3[Date],"&lt;="&amp;TBLData3[[#This Row],[Date]]-14,TBLData3[Date],"&gt;"&amp;TBLData3[[#This Row],[Date]]-21),"")</f>
        <v>1480</v>
      </c>
      <c r="K555" s="33">
        <f>IFERROR(SUMIFS(TBLData3[Total Load],TBLData3[[Athlete ]],TBLData3[[#This Row],[Athlete ]],TBLData3[Date],"&lt;="&amp;TBLData3[[#This Row],[Date]]-21,TBLData3[Date],"&gt;"&amp;TBLData3[[#This Row],[Date]]-28),"")</f>
        <v>1510</v>
      </c>
      <c r="L555" s="33">
        <f>IFERROR(SUMIFS(TBLData3[Total Load],TBLData3[[Athlete ]],TBLData3[[#This Row],[Athlete ]],TBLData3[Date],"&lt;="&amp;TBLData3[[#This Row],[Date]]-28,TBLData3[Date],"&gt;"&amp;TBLData3[[#This Row],[Date]]-35),"")</f>
        <v>0</v>
      </c>
      <c r="M555" s="33">
        <f>IFERROR(AVERAGE(TBLData3[[#This Row],[Week -1 TL]:[Week -4 TL]]),"")</f>
        <v>1212.5</v>
      </c>
      <c r="N555" s="98">
        <f>IFERROR(TBLData3[[#This Row],[7 Day Rolling Average]]/TBLData3[[#This Row],[28 Day Rolling Average]],"")</f>
        <v>0.34082397003745318</v>
      </c>
      <c r="O555" s="94">
        <f>IFERROR(TBLData3[[#This Row],[Week 0 TL]]/TBLData3[[#This Row],[Week -1 TL]],"")</f>
        <v>0.26344086021505375</v>
      </c>
      <c r="P555" s="26">
        <f t="shared" si="35"/>
        <v>92.548216024791316</v>
      </c>
      <c r="Q555" s="27">
        <f t="shared" si="36"/>
        <v>149.61675935897409</v>
      </c>
      <c r="R555" s="99">
        <f>IFERROR(TBLData3[[#This Row],[7 Day EWMA]]/TBLData3[[#This Row],[28 Day EWMA]],"")</f>
        <v>0.61856851078254704</v>
      </c>
      <c r="S555" s="94">
        <f>AVERAGEIFS(TBLData3[Total Load],TBLData3[[Athlete ]],TBLData3[[#This Row],[Athlete ]],TBLData3[Date],"&lt;="&amp;TBLData3[[#This Row],[Date]],TBLData3[Date],"&gt;"&amp;TBLData3[[#This Row],[Date]]-7)</f>
        <v>70</v>
      </c>
      <c r="T555" s="94">
        <f t="array" ref="T555">IFERROR(_xlfn.STDEV.S(IF(TBLData3[[Athlete ]]=TBLData3[[#This Row],[Athlete ]],IF(TBLData3[Date]&lt;=TBLData3[[#This Row],[Date]],IF(TBLData3[Date]&gt;TBLData3[[#This Row],[Date]]-7,TBLData3[Total Load])))),"")</f>
        <v>185.20259177452135</v>
      </c>
      <c r="U555" s="95">
        <f>IFERROR(TBLData3[[#This Row],[7 Day avg Load]]/TBLData3[[#This Row],[7 Day SD]],"")</f>
        <v>0.3779644730092272</v>
      </c>
      <c r="V555" s="95">
        <f>IFERROR(TBLData3[[#This Row],[7 Day Rolling Average]]*TBLData3[[#This Row],[Monotony]],"")</f>
        <v>26.457513110645905</v>
      </c>
    </row>
    <row r="556" spans="1:22" x14ac:dyDescent="0.25">
      <c r="A556" s="58" t="str">
        <f t="shared" si="33"/>
        <v>Week 4</v>
      </c>
      <c r="B556" s="63">
        <v>43035</v>
      </c>
      <c r="C556" s="63" t="str">
        <f t="shared" si="34"/>
        <v>Fri</v>
      </c>
      <c r="D556" s="75" t="s">
        <v>193</v>
      </c>
      <c r="E556" s="61">
        <f>tblTL[[#This Row],[Total]]</f>
        <v>0</v>
      </c>
      <c r="F556" s="71">
        <f>AVERAGEIFS(TBLData3[Total Load],TBLData3[[Athlete ]],TBLData3[[#This Row],[Athlete ]],TBLData3[Date],"&lt;="&amp;TBLData3[[#This Row],[Date]],TBLData3[Date],"&gt;"&amp;TBLData3[[#This Row],[Date]]-7)</f>
        <v>104.28571428571429</v>
      </c>
      <c r="G556" s="72">
        <f>AVERAGEIFS(TBLData3[Total Load],TBLData3[[Athlete ]],TBLData3[[#This Row],[Athlete ]],TBLData3[Date],"&lt;="&amp;TBLData3[[#This Row],[Date]],TBLData3[Date],"&gt;"&amp;TBLData3[[#This Row],[Date]]-28)</f>
        <v>160.57692307692307</v>
      </c>
      <c r="H556" s="32">
        <f>SUMIFS(TBLData3[Total Load],TBLData3[[Athlete ]],TBLData3[[#This Row],[Athlete ]],TBLData3[Date],"&lt;="&amp;TBLData3[[#This Row],[Date]],TBLData3[Date],"&gt;"&amp;TBLData3[[#This Row],[Date]]-7)</f>
        <v>730</v>
      </c>
      <c r="I556" s="33">
        <f>IFERROR(SUMIFS(TBLData3[Total Load],TBLData3[[Athlete ]],TBLData3[[#This Row],[Athlete ]],TBLData3[Date],"&lt;="&amp;TBLData3[[#This Row],[Date]]-7,TBLData3[Date],"&gt;"&amp;TBLData3[[#This Row],[Date]]-14),"")</f>
        <v>1140</v>
      </c>
      <c r="J556" s="33">
        <f>IFERROR(SUMIFS(TBLData3[Total Load],TBLData3[[Athlete ]],TBLData3[[#This Row],[Athlete ]],TBLData3[Date],"&lt;="&amp;TBLData3[[#This Row],[Date]]-14,TBLData3[Date],"&gt;"&amp;TBLData3[[#This Row],[Date]]-21),"")</f>
        <v>1440</v>
      </c>
      <c r="K556" s="33">
        <f>IFERROR(SUMIFS(TBLData3[Total Load],TBLData3[[Athlete ]],TBLData3[[#This Row],[Athlete ]],TBLData3[Date],"&lt;="&amp;TBLData3[[#This Row],[Date]]-21,TBLData3[Date],"&gt;"&amp;TBLData3[[#This Row],[Date]]-28),"")</f>
        <v>865</v>
      </c>
      <c r="L556" s="33">
        <f>IFERROR(SUMIFS(TBLData3[Total Load],TBLData3[[Athlete ]],TBLData3[[#This Row],[Athlete ]],TBLData3[Date],"&lt;="&amp;TBLData3[[#This Row],[Date]]-28,TBLData3[Date],"&gt;"&amp;TBLData3[[#This Row],[Date]]-35),"")</f>
        <v>0</v>
      </c>
      <c r="M556" s="33">
        <f>IFERROR(AVERAGE(TBLData3[[#This Row],[Week -1 TL]:[Week -4 TL]]),"")</f>
        <v>861.25</v>
      </c>
      <c r="N556" s="98">
        <f>IFERROR(TBLData3[[#This Row],[7 Day Rolling Average]]/TBLData3[[#This Row],[28 Day Rolling Average]],"")</f>
        <v>0.64944396920444836</v>
      </c>
      <c r="O556" s="94">
        <f>IFERROR(TBLData3[[#This Row],[Week 0 TL]]/TBLData3[[#This Row],[Week -1 TL]],"")</f>
        <v>0.64035087719298245</v>
      </c>
      <c r="P556" s="26">
        <f t="shared" si="35"/>
        <v>132.18376272421855</v>
      </c>
      <c r="Q556" s="27">
        <f t="shared" si="36"/>
        <v>129.76935668497237</v>
      </c>
      <c r="R556" s="99">
        <f>IFERROR(TBLData3[[#This Row],[7 Day EWMA]]/TBLData3[[#This Row],[28 Day EWMA]],"")</f>
        <v>1.0186053633995227</v>
      </c>
      <c r="S556" s="94">
        <f>AVERAGEIFS(TBLData3[Total Load],TBLData3[[Athlete ]],TBLData3[[#This Row],[Athlete ]],TBLData3[Date],"&lt;="&amp;TBLData3[[#This Row],[Date]],TBLData3[Date],"&gt;"&amp;TBLData3[[#This Row],[Date]]-7)</f>
        <v>104.28571428571429</v>
      </c>
      <c r="T556" s="94">
        <f t="array" ref="T556">IFERROR(_xlfn.STDEV.S(IF(TBLData3[[Athlete ]]=TBLData3[[#This Row],[Athlete ]],IF(TBLData3[Date]&lt;=TBLData3[[#This Row],[Date]],IF(TBLData3[Date]&gt;TBLData3[[#This Row],[Date]]-7,TBLData3[Total Load])))),"")</f>
        <v>262.92312836373191</v>
      </c>
      <c r="U556" s="95">
        <f>IFERROR(TBLData3[[#This Row],[7 Day avg Load]]/TBLData3[[#This Row],[7 Day SD]],"")</f>
        <v>0.39663956128440642</v>
      </c>
      <c r="V556" s="95">
        <f>IFERROR(TBLData3[[#This Row],[7 Day Rolling Average]]*TBLData3[[#This Row],[Monotony]],"")</f>
        <v>41.363839962516671</v>
      </c>
    </row>
    <row r="557" spans="1:22" x14ac:dyDescent="0.25">
      <c r="A557" s="58" t="str">
        <f t="shared" si="33"/>
        <v>Week 4</v>
      </c>
      <c r="B557" s="63">
        <v>43035</v>
      </c>
      <c r="C557" s="63" t="str">
        <f t="shared" si="34"/>
        <v>Fri</v>
      </c>
      <c r="D557" s="75" t="s">
        <v>194</v>
      </c>
      <c r="E557" s="61">
        <f>tblTL[[#This Row],[Total]]</f>
        <v>0</v>
      </c>
      <c r="F557" s="71">
        <f>AVERAGEIFS(TBLData3[Total Load],TBLData3[[Athlete ]],TBLData3[[#This Row],[Athlete ]],TBLData3[Date],"&lt;="&amp;TBLData3[[#This Row],[Date]],TBLData3[Date],"&gt;"&amp;TBLData3[[#This Row],[Date]]-7)</f>
        <v>0</v>
      </c>
      <c r="G557" s="72">
        <f>AVERAGEIFS(TBLData3[Total Load],TBLData3[[Athlete ]],TBLData3[[#This Row],[Athlete ]],TBLData3[Date],"&lt;="&amp;TBLData3[[#This Row],[Date]],TBLData3[Date],"&gt;"&amp;TBLData3[[#This Row],[Date]]-28)</f>
        <v>153.26923076923077</v>
      </c>
      <c r="H557" s="32">
        <f>SUMIFS(TBLData3[Total Load],TBLData3[[Athlete ]],TBLData3[[#This Row],[Athlete ]],TBLData3[Date],"&lt;="&amp;TBLData3[[#This Row],[Date]],TBLData3[Date],"&gt;"&amp;TBLData3[[#This Row],[Date]]-7)</f>
        <v>0</v>
      </c>
      <c r="I557" s="33">
        <f>IFERROR(SUMIFS(TBLData3[Total Load],TBLData3[[Athlete ]],TBLData3[[#This Row],[Athlete ]],TBLData3[Date],"&lt;="&amp;TBLData3[[#This Row],[Date]]-7,TBLData3[Date],"&gt;"&amp;TBLData3[[#This Row],[Date]]-14),"")</f>
        <v>720</v>
      </c>
      <c r="J557" s="33">
        <f>IFERROR(SUMIFS(TBLData3[Total Load],TBLData3[[Athlete ]],TBLData3[[#This Row],[Athlete ]],TBLData3[Date],"&lt;="&amp;TBLData3[[#This Row],[Date]]-14,TBLData3[Date],"&gt;"&amp;TBLData3[[#This Row],[Date]]-21),"")</f>
        <v>1640</v>
      </c>
      <c r="K557" s="33">
        <f>IFERROR(SUMIFS(TBLData3[Total Load],TBLData3[[Athlete ]],TBLData3[[#This Row],[Athlete ]],TBLData3[Date],"&lt;="&amp;TBLData3[[#This Row],[Date]]-21,TBLData3[Date],"&gt;"&amp;TBLData3[[#This Row],[Date]]-28),"")</f>
        <v>1625</v>
      </c>
      <c r="L557" s="33">
        <f>IFERROR(SUMIFS(TBLData3[Total Load],TBLData3[[Athlete ]],TBLData3[[#This Row],[Athlete ]],TBLData3[Date],"&lt;="&amp;TBLData3[[#This Row],[Date]]-28,TBLData3[Date],"&gt;"&amp;TBLData3[[#This Row],[Date]]-35),"")</f>
        <v>0</v>
      </c>
      <c r="M557" s="33">
        <f>IFERROR(AVERAGE(TBLData3[[#This Row],[Week -1 TL]:[Week -4 TL]]),"")</f>
        <v>996.25</v>
      </c>
      <c r="N557" s="98">
        <f>IFERROR(TBLData3[[#This Row],[7 Day Rolling Average]]/TBLData3[[#This Row],[28 Day Rolling Average]],"")</f>
        <v>0</v>
      </c>
      <c r="O557" s="94">
        <f>IFERROR(TBLData3[[#This Row],[Week 0 TL]]/TBLData3[[#This Row],[Week -1 TL]],"")</f>
        <v>0</v>
      </c>
      <c r="P557" s="26">
        <f t="shared" si="35"/>
        <v>19.103668476968586</v>
      </c>
      <c r="Q557" s="27">
        <f t="shared" si="36"/>
        <v>85.997440205437329</v>
      </c>
      <c r="R557" s="99">
        <f>IFERROR(TBLData3[[#This Row],[7 Day EWMA]]/TBLData3[[#This Row],[28 Day EWMA]],"")</f>
        <v>0.22214229204185923</v>
      </c>
      <c r="S557" s="94">
        <f>AVERAGEIFS(TBLData3[Total Load],TBLData3[[Athlete ]],TBLData3[[#This Row],[Athlete ]],TBLData3[Date],"&lt;="&amp;TBLData3[[#This Row],[Date]],TBLData3[Date],"&gt;"&amp;TBLData3[[#This Row],[Date]]-7)</f>
        <v>0</v>
      </c>
      <c r="T557" s="94">
        <f t="array" ref="T557">IFERROR(_xlfn.STDEV.S(IF(TBLData3[[Athlete ]]=TBLData3[[#This Row],[Athlete ]],IF(TBLData3[Date]&lt;=TBLData3[[#This Row],[Date]],IF(TBLData3[Date]&gt;TBLData3[[#This Row],[Date]]-7,TBLData3[Total Load])))),"")</f>
        <v>0</v>
      </c>
      <c r="U557" s="95" t="str">
        <f>IFERROR(TBLData3[[#This Row],[7 Day avg Load]]/TBLData3[[#This Row],[7 Day SD]],"")</f>
        <v/>
      </c>
      <c r="V557" s="95" t="str">
        <f>IFERROR(TBLData3[[#This Row],[7 Day Rolling Average]]*TBLData3[[#This Row],[Monotony]],"")</f>
        <v/>
      </c>
    </row>
    <row r="558" spans="1:22" x14ac:dyDescent="0.25">
      <c r="A558" s="58" t="str">
        <f t="shared" si="33"/>
        <v>Week 4</v>
      </c>
      <c r="B558" s="63">
        <v>43035</v>
      </c>
      <c r="C558" s="63" t="str">
        <f t="shared" si="34"/>
        <v>Fri</v>
      </c>
      <c r="D558" s="75" t="s">
        <v>213</v>
      </c>
      <c r="E558" s="61">
        <f>tblTL[[#This Row],[Total]]</f>
        <v>0</v>
      </c>
      <c r="F558" s="71">
        <f>AVERAGEIFS(TBLData3[Total Load],TBLData3[[Athlete ]],TBLData3[[#This Row],[Athlete ]],TBLData3[Date],"&lt;="&amp;TBLData3[[#This Row],[Date]],TBLData3[Date],"&gt;"&amp;TBLData3[[#This Row],[Date]]-7)</f>
        <v>168.57142857142858</v>
      </c>
      <c r="G558" s="72">
        <f>AVERAGEIFS(TBLData3[Total Load],TBLData3[[Athlete ]],TBLData3[[#This Row],[Athlete ]],TBLData3[Date],"&lt;="&amp;TBLData3[[#This Row],[Date]],TBLData3[Date],"&gt;"&amp;TBLData3[[#This Row],[Date]]-28)</f>
        <v>109.42307692307692</v>
      </c>
      <c r="H558" s="32">
        <f>SUMIFS(TBLData3[Total Load],TBLData3[[Athlete ]],TBLData3[[#This Row],[Athlete ]],TBLData3[Date],"&lt;="&amp;TBLData3[[#This Row],[Date]],TBLData3[Date],"&gt;"&amp;TBLData3[[#This Row],[Date]]-7)</f>
        <v>1180</v>
      </c>
      <c r="I558" s="33">
        <f>IFERROR(SUMIFS(TBLData3[Total Load],TBLData3[[Athlete ]],TBLData3[[#This Row],[Athlete ]],TBLData3[Date],"&lt;="&amp;TBLData3[[#This Row],[Date]]-7,TBLData3[Date],"&gt;"&amp;TBLData3[[#This Row],[Date]]-14),"")</f>
        <v>990</v>
      </c>
      <c r="J558" s="33">
        <f>IFERROR(SUMIFS(TBLData3[Total Load],TBLData3[[Athlete ]],TBLData3[[#This Row],[Athlete ]],TBLData3[Date],"&lt;="&amp;TBLData3[[#This Row],[Date]]-14,TBLData3[Date],"&gt;"&amp;TBLData3[[#This Row],[Date]]-21),"")</f>
        <v>675</v>
      </c>
      <c r="K558" s="33">
        <f>IFERROR(SUMIFS(TBLData3[Total Load],TBLData3[[Athlete ]],TBLData3[[#This Row],[Athlete ]],TBLData3[Date],"&lt;="&amp;TBLData3[[#This Row],[Date]]-21,TBLData3[Date],"&gt;"&amp;TBLData3[[#This Row],[Date]]-28),"")</f>
        <v>0</v>
      </c>
      <c r="L558" s="33">
        <f>IFERROR(SUMIFS(TBLData3[Total Load],TBLData3[[Athlete ]],TBLData3[[#This Row],[Athlete ]],TBLData3[Date],"&lt;="&amp;TBLData3[[#This Row],[Date]]-28,TBLData3[Date],"&gt;"&amp;TBLData3[[#This Row],[Date]]-35),"")</f>
        <v>0</v>
      </c>
      <c r="M558" s="33">
        <f>IFERROR(AVERAGE(TBLData3[[#This Row],[Week -1 TL]:[Week -4 TL]]),"")</f>
        <v>416.25</v>
      </c>
      <c r="N558" s="98">
        <f>IFERROR(TBLData3[[#This Row],[7 Day Rolling Average]]/TBLData3[[#This Row],[28 Day Rolling Average]],"")</f>
        <v>1.5405473261360785</v>
      </c>
      <c r="O558" s="94">
        <f>IFERROR(TBLData3[[#This Row],[Week 0 TL]]/TBLData3[[#This Row],[Week -1 TL]],"")</f>
        <v>1.1919191919191918</v>
      </c>
      <c r="P558" s="26">
        <f t="shared" si="35"/>
        <v>181.66793847660301</v>
      </c>
      <c r="Q558" s="27">
        <f t="shared" si="36"/>
        <v>121.35299362354414</v>
      </c>
      <c r="R558" s="99">
        <f>IFERROR(TBLData3[[#This Row],[7 Day EWMA]]/TBLData3[[#This Row],[28 Day EWMA]],"")</f>
        <v>1.4970206589230524</v>
      </c>
      <c r="S558" s="94">
        <f>AVERAGEIFS(TBLData3[Total Load],TBLData3[[Athlete ]],TBLData3[[#This Row],[Athlete ]],TBLData3[Date],"&lt;="&amp;TBLData3[[#This Row],[Date]],TBLData3[Date],"&gt;"&amp;TBLData3[[#This Row],[Date]]-7)</f>
        <v>168.57142857142858</v>
      </c>
      <c r="T558" s="94">
        <f t="array" ref="T558">IFERROR(_xlfn.STDEV.S(IF(TBLData3[[Athlete ]]=TBLData3[[#This Row],[Athlete ]],IF(TBLData3[Date]&lt;=TBLData3[[#This Row],[Date]],IF(TBLData3[Date]&gt;TBLData3[[#This Row],[Date]]-7,TBLData3[Total Load])))),"")</f>
        <v>299.3007724362775</v>
      </c>
      <c r="U558" s="95">
        <f>IFERROR(TBLData3[[#This Row],[7 Day avg Load]]/TBLData3[[#This Row],[7 Day SD]],"")</f>
        <v>0.56321748587307174</v>
      </c>
      <c r="V558" s="95">
        <f>IFERROR(TBLData3[[#This Row],[7 Day Rolling Average]]*TBLData3[[#This Row],[Monotony]],"")</f>
        <v>94.942376190032107</v>
      </c>
    </row>
    <row r="559" spans="1:22" x14ac:dyDescent="0.25">
      <c r="A559" s="58" t="str">
        <f t="shared" si="33"/>
        <v>Week 4</v>
      </c>
      <c r="B559" s="63">
        <v>43035</v>
      </c>
      <c r="C559" s="63" t="str">
        <f t="shared" si="34"/>
        <v>Fri</v>
      </c>
      <c r="D559" s="75" t="s">
        <v>214</v>
      </c>
      <c r="E559" s="61">
        <f>tblTL[[#This Row],[Total]]</f>
        <v>0</v>
      </c>
      <c r="F559" s="71">
        <f>AVERAGEIFS(TBLData3[Total Load],TBLData3[[Athlete ]],TBLData3[[#This Row],[Athlete ]],TBLData3[Date],"&lt;="&amp;TBLData3[[#This Row],[Date]],TBLData3[Date],"&gt;"&amp;TBLData3[[#This Row],[Date]]-7)</f>
        <v>182.85714285714286</v>
      </c>
      <c r="G559" s="72">
        <f>AVERAGEIFS(TBLData3[Total Load],TBLData3[[Athlete ]],TBLData3[[#This Row],[Athlete ]],TBLData3[Date],"&lt;="&amp;TBLData3[[#This Row],[Date]],TBLData3[Date],"&gt;"&amp;TBLData3[[#This Row],[Date]]-28)</f>
        <v>200</v>
      </c>
      <c r="H559" s="32">
        <f>SUMIFS(TBLData3[Total Load],TBLData3[[Athlete ]],TBLData3[[#This Row],[Athlete ]],TBLData3[Date],"&lt;="&amp;TBLData3[[#This Row],[Date]],TBLData3[Date],"&gt;"&amp;TBLData3[[#This Row],[Date]]-7)</f>
        <v>1280</v>
      </c>
      <c r="I559" s="33">
        <f>IFERROR(SUMIFS(TBLData3[Total Load],TBLData3[[Athlete ]],TBLData3[[#This Row],[Athlete ]],TBLData3[Date],"&lt;="&amp;TBLData3[[#This Row],[Date]]-7,TBLData3[Date],"&gt;"&amp;TBLData3[[#This Row],[Date]]-14),"")</f>
        <v>1140</v>
      </c>
      <c r="J559" s="33">
        <f>IFERROR(SUMIFS(TBLData3[Total Load],TBLData3[[Athlete ]],TBLData3[[#This Row],[Athlete ]],TBLData3[Date],"&lt;="&amp;TBLData3[[#This Row],[Date]]-14,TBLData3[Date],"&gt;"&amp;TBLData3[[#This Row],[Date]]-21),"")</f>
        <v>1720</v>
      </c>
      <c r="K559" s="33">
        <f>IFERROR(SUMIFS(TBLData3[Total Load],TBLData3[[Athlete ]],TBLData3[[#This Row],[Athlete ]],TBLData3[Date],"&lt;="&amp;TBLData3[[#This Row],[Date]]-21,TBLData3[Date],"&gt;"&amp;TBLData3[[#This Row],[Date]]-28),"")</f>
        <v>1060</v>
      </c>
      <c r="L559" s="33">
        <f>IFERROR(SUMIFS(TBLData3[Total Load],TBLData3[[Athlete ]],TBLData3[[#This Row],[Athlete ]],TBLData3[Date],"&lt;="&amp;TBLData3[[#This Row],[Date]]-28,TBLData3[Date],"&gt;"&amp;TBLData3[[#This Row],[Date]]-35),"")</f>
        <v>0</v>
      </c>
      <c r="M559" s="33">
        <f>IFERROR(AVERAGE(TBLData3[[#This Row],[Week -1 TL]:[Week -4 TL]]),"")</f>
        <v>980</v>
      </c>
      <c r="N559" s="98">
        <f>IFERROR(TBLData3[[#This Row],[7 Day Rolling Average]]/TBLData3[[#This Row],[28 Day Rolling Average]],"")</f>
        <v>0.91428571428571426</v>
      </c>
      <c r="O559" s="94">
        <f>IFERROR(TBLData3[[#This Row],[Week 0 TL]]/TBLData3[[#This Row],[Week -1 TL]],"")</f>
        <v>1.1228070175438596</v>
      </c>
      <c r="P559" s="26">
        <f t="shared" si="35"/>
        <v>197.79184183550939</v>
      </c>
      <c r="Q559" s="27">
        <f t="shared" si="36"/>
        <v>172.31942328817163</v>
      </c>
      <c r="R559" s="99">
        <f>IFERROR(TBLData3[[#This Row],[7 Day EWMA]]/TBLData3[[#This Row],[28 Day EWMA]],"")</f>
        <v>1.1478209366145564</v>
      </c>
      <c r="S559" s="94">
        <f>AVERAGEIFS(TBLData3[Total Load],TBLData3[[Athlete ]],TBLData3[[#This Row],[Athlete ]],TBLData3[Date],"&lt;="&amp;TBLData3[[#This Row],[Date]],TBLData3[Date],"&gt;"&amp;TBLData3[[#This Row],[Date]]-7)</f>
        <v>182.85714285714286</v>
      </c>
      <c r="T559" s="94">
        <f t="array" ref="T559">IFERROR(_xlfn.STDEV.S(IF(TBLData3[[Athlete ]]=TBLData3[[#This Row],[Athlete ]],IF(TBLData3[Date]&lt;=TBLData3[[#This Row],[Date]],IF(TBLData3[Date]&gt;TBLData3[[#This Row],[Date]]-7,TBLData3[Total Load])))),"")</f>
        <v>312.50142856816325</v>
      </c>
      <c r="U559" s="95">
        <f>IFERROR(TBLData3[[#This Row],[7 Day avg Load]]/TBLData3[[#This Row],[7 Day SD]],"")</f>
        <v>0.58514018222242403</v>
      </c>
      <c r="V559" s="95">
        <f>IFERROR(TBLData3[[#This Row],[7 Day Rolling Average]]*TBLData3[[#This Row],[Monotony]],"")</f>
        <v>106.99706189210039</v>
      </c>
    </row>
    <row r="560" spans="1:22" x14ac:dyDescent="0.25">
      <c r="A560" s="58" t="str">
        <f t="shared" si="33"/>
        <v>Week 4</v>
      </c>
      <c r="B560" s="63">
        <v>43035</v>
      </c>
      <c r="C560" s="63" t="str">
        <f t="shared" si="34"/>
        <v>Fri</v>
      </c>
      <c r="D560" s="75" t="s">
        <v>195</v>
      </c>
      <c r="E560" s="61">
        <f>tblTL[[#This Row],[Total]]</f>
        <v>0</v>
      </c>
      <c r="F560" s="71">
        <f>AVERAGEIFS(TBLData3[Total Load],TBLData3[[Athlete ]],TBLData3[[#This Row],[Athlete ]],TBLData3[Date],"&lt;="&amp;TBLData3[[#This Row],[Date]],TBLData3[Date],"&gt;"&amp;TBLData3[[#This Row],[Date]]-7)</f>
        <v>0</v>
      </c>
      <c r="G560" s="72">
        <f>AVERAGEIFS(TBLData3[Total Load],TBLData3[[Athlete ]],TBLData3[[#This Row],[Athlete ]],TBLData3[Date],"&lt;="&amp;TBLData3[[#This Row],[Date]],TBLData3[Date],"&gt;"&amp;TBLData3[[#This Row],[Date]]-28)</f>
        <v>0</v>
      </c>
      <c r="H560" s="32">
        <f>SUMIFS(TBLData3[Total Load],TBLData3[[Athlete ]],TBLData3[[#This Row],[Athlete ]],TBLData3[Date],"&lt;="&amp;TBLData3[[#This Row],[Date]],TBLData3[Date],"&gt;"&amp;TBLData3[[#This Row],[Date]]-7)</f>
        <v>0</v>
      </c>
      <c r="I560" s="33">
        <f>IFERROR(SUMIFS(TBLData3[Total Load],TBLData3[[Athlete ]],TBLData3[[#This Row],[Athlete ]],TBLData3[Date],"&lt;="&amp;TBLData3[[#This Row],[Date]]-7,TBLData3[Date],"&gt;"&amp;TBLData3[[#This Row],[Date]]-14),"")</f>
        <v>0</v>
      </c>
      <c r="J560" s="33">
        <f>IFERROR(SUMIFS(TBLData3[Total Load],TBLData3[[Athlete ]],TBLData3[[#This Row],[Athlete ]],TBLData3[Date],"&lt;="&amp;TBLData3[[#This Row],[Date]]-14,TBLData3[Date],"&gt;"&amp;TBLData3[[#This Row],[Date]]-21),"")</f>
        <v>0</v>
      </c>
      <c r="K560" s="33">
        <f>IFERROR(SUMIFS(TBLData3[Total Load],TBLData3[[Athlete ]],TBLData3[[#This Row],[Athlete ]],TBLData3[Date],"&lt;="&amp;TBLData3[[#This Row],[Date]]-21,TBLData3[Date],"&gt;"&amp;TBLData3[[#This Row],[Date]]-28),"")</f>
        <v>0</v>
      </c>
      <c r="L560" s="33">
        <f>IFERROR(SUMIFS(TBLData3[Total Load],TBLData3[[Athlete ]],TBLData3[[#This Row],[Athlete ]],TBLData3[Date],"&lt;="&amp;TBLData3[[#This Row],[Date]]-28,TBLData3[Date],"&gt;"&amp;TBLData3[[#This Row],[Date]]-35),"")</f>
        <v>0</v>
      </c>
      <c r="M560" s="33">
        <f>IFERROR(AVERAGE(TBLData3[[#This Row],[Week -1 TL]:[Week -4 TL]]),"")</f>
        <v>0</v>
      </c>
      <c r="N560" s="98" t="str">
        <f>IFERROR(TBLData3[[#This Row],[7 Day Rolling Average]]/TBLData3[[#This Row],[28 Day Rolling Average]],"")</f>
        <v/>
      </c>
      <c r="O560" s="94" t="str">
        <f>IFERROR(TBLData3[[#This Row],[Week 0 TL]]/TBLData3[[#This Row],[Week -1 TL]],"")</f>
        <v/>
      </c>
      <c r="P560" s="26">
        <f t="shared" si="35"/>
        <v>0</v>
      </c>
      <c r="Q560" s="27">
        <f t="shared" si="36"/>
        <v>0</v>
      </c>
      <c r="R560" s="99" t="str">
        <f>IFERROR(TBLData3[[#This Row],[7 Day EWMA]]/TBLData3[[#This Row],[28 Day EWMA]],"")</f>
        <v/>
      </c>
      <c r="S560" s="94">
        <f>AVERAGEIFS(TBLData3[Total Load],TBLData3[[Athlete ]],TBLData3[[#This Row],[Athlete ]],TBLData3[Date],"&lt;="&amp;TBLData3[[#This Row],[Date]],TBLData3[Date],"&gt;"&amp;TBLData3[[#This Row],[Date]]-7)</f>
        <v>0</v>
      </c>
      <c r="T560" s="94">
        <f t="array" ref="T560">IFERROR(_xlfn.STDEV.S(IF(TBLData3[[Athlete ]]=TBLData3[[#This Row],[Athlete ]],IF(TBLData3[Date]&lt;=TBLData3[[#This Row],[Date]],IF(TBLData3[Date]&gt;TBLData3[[#This Row],[Date]]-7,TBLData3[Total Load])))),"")</f>
        <v>0</v>
      </c>
      <c r="U560" s="95" t="str">
        <f>IFERROR(TBLData3[[#This Row],[7 Day avg Load]]/TBLData3[[#This Row],[7 Day SD]],"")</f>
        <v/>
      </c>
      <c r="V560" s="95" t="str">
        <f>IFERROR(TBLData3[[#This Row],[7 Day Rolling Average]]*TBLData3[[#This Row],[Monotony]],"")</f>
        <v/>
      </c>
    </row>
    <row r="561" spans="1:22" x14ac:dyDescent="0.25">
      <c r="A561" s="58" t="str">
        <f t="shared" si="33"/>
        <v>Week 4</v>
      </c>
      <c r="B561" s="63">
        <v>43035</v>
      </c>
      <c r="C561" s="63" t="str">
        <f t="shared" si="34"/>
        <v>Fri</v>
      </c>
      <c r="D561" s="77" t="s">
        <v>196</v>
      </c>
      <c r="E561" s="61">
        <f>tblTL[[#This Row],[Total]]</f>
        <v>0</v>
      </c>
      <c r="F561" s="71">
        <f>AVERAGEIFS(TBLData3[Total Load],TBLData3[[Athlete ]],TBLData3[[#This Row],[Athlete ]],TBLData3[Date],"&lt;="&amp;TBLData3[[#This Row],[Date]],TBLData3[Date],"&gt;"&amp;TBLData3[[#This Row],[Date]]-7)</f>
        <v>280</v>
      </c>
      <c r="G561" s="72">
        <f>AVERAGEIFS(TBLData3[Total Load],TBLData3[[Athlete ]],TBLData3[[#This Row],[Athlete ]],TBLData3[Date],"&lt;="&amp;TBLData3[[#This Row],[Date]],TBLData3[Date],"&gt;"&amp;TBLData3[[#This Row],[Date]]-28)</f>
        <v>195.38461538461539</v>
      </c>
      <c r="H561" s="32">
        <f>SUMIFS(TBLData3[Total Load],TBLData3[[Athlete ]],TBLData3[[#This Row],[Athlete ]],TBLData3[Date],"&lt;="&amp;TBLData3[[#This Row],[Date]],TBLData3[Date],"&gt;"&amp;TBLData3[[#This Row],[Date]]-7)</f>
        <v>1960</v>
      </c>
      <c r="I561" s="33">
        <f>IFERROR(SUMIFS(TBLData3[Total Load],TBLData3[[Athlete ]],TBLData3[[#This Row],[Athlete ]],TBLData3[Date],"&lt;="&amp;TBLData3[[#This Row],[Date]]-7,TBLData3[Date],"&gt;"&amp;TBLData3[[#This Row],[Date]]-14),"")</f>
        <v>0</v>
      </c>
      <c r="J561" s="33">
        <f>IFERROR(SUMIFS(TBLData3[Total Load],TBLData3[[Athlete ]],TBLData3[[#This Row],[Athlete ]],TBLData3[Date],"&lt;="&amp;TBLData3[[#This Row],[Date]]-14,TBLData3[Date],"&gt;"&amp;TBLData3[[#This Row],[Date]]-21),"")</f>
        <v>1540</v>
      </c>
      <c r="K561" s="33">
        <f>IFERROR(SUMIFS(TBLData3[Total Load],TBLData3[[Athlete ]],TBLData3[[#This Row],[Athlete ]],TBLData3[Date],"&lt;="&amp;TBLData3[[#This Row],[Date]]-21,TBLData3[Date],"&gt;"&amp;TBLData3[[#This Row],[Date]]-28),"")</f>
        <v>1580</v>
      </c>
      <c r="L561" s="33">
        <f>IFERROR(SUMIFS(TBLData3[Total Load],TBLData3[[Athlete ]],TBLData3[[#This Row],[Athlete ]],TBLData3[Date],"&lt;="&amp;TBLData3[[#This Row],[Date]]-28,TBLData3[Date],"&gt;"&amp;TBLData3[[#This Row],[Date]]-35),"")</f>
        <v>0</v>
      </c>
      <c r="M561" s="33">
        <f>IFERROR(AVERAGE(TBLData3[[#This Row],[Week -1 TL]:[Week -4 TL]]),"")</f>
        <v>780</v>
      </c>
      <c r="N561" s="98">
        <f>IFERROR(TBLData3[[#This Row],[7 Day Rolling Average]]/TBLData3[[#This Row],[28 Day Rolling Average]],"")</f>
        <v>1.4330708661417322</v>
      </c>
      <c r="O561" s="94" t="str">
        <f>IFERROR(TBLData3[[#This Row],[Week 0 TL]]/TBLData3[[#This Row],[Week -1 TL]],"")</f>
        <v/>
      </c>
      <c r="P561" s="26">
        <f t="shared" si="35"/>
        <v>249.73400043160686</v>
      </c>
      <c r="Q561" s="27">
        <f t="shared" si="36"/>
        <v>169.89719255606158</v>
      </c>
      <c r="R561" s="99">
        <f>IFERROR(TBLData3[[#This Row],[7 Day EWMA]]/TBLData3[[#This Row],[28 Day EWMA]],"")</f>
        <v>1.4699124610266956</v>
      </c>
      <c r="S561" s="94">
        <f>AVERAGEIFS(TBLData3[Total Load],TBLData3[[Athlete ]],TBLData3[[#This Row],[Athlete ]],TBLData3[Date],"&lt;="&amp;TBLData3[[#This Row],[Date]],TBLData3[Date],"&gt;"&amp;TBLData3[[#This Row],[Date]]-7)</f>
        <v>280</v>
      </c>
      <c r="T561" s="94">
        <f t="array" ref="T561">IFERROR(_xlfn.STDEV.S(IF(TBLData3[[Athlete ]]=TBLData3[[#This Row],[Athlete ]],IF(TBLData3[Date]&lt;=TBLData3[[#This Row],[Date]],IF(TBLData3[Date]&gt;TBLData3[[#This Row],[Date]]-7,TBLData3[Total Load])))),"")</f>
        <v>444.82206180299403</v>
      </c>
      <c r="U561" s="95">
        <f>IFERROR(TBLData3[[#This Row],[7 Day avg Load]]/TBLData3[[#This Row],[7 Day SD]],"")</f>
        <v>0.62946518179668975</v>
      </c>
      <c r="V561" s="95">
        <f>IFERROR(TBLData3[[#This Row],[7 Day Rolling Average]]*TBLData3[[#This Row],[Monotony]],"")</f>
        <v>176.25025090307312</v>
      </c>
    </row>
    <row r="562" spans="1:22" x14ac:dyDescent="0.25">
      <c r="A562" s="58" t="str">
        <f t="shared" si="33"/>
        <v>Week 4</v>
      </c>
      <c r="B562" s="63">
        <v>43035</v>
      </c>
      <c r="C562" s="63" t="str">
        <f t="shared" si="34"/>
        <v>Fri</v>
      </c>
      <c r="D562" s="75" t="s">
        <v>197</v>
      </c>
      <c r="E562" s="61">
        <f>tblTL[[#This Row],[Total]]</f>
        <v>0</v>
      </c>
      <c r="F562" s="71">
        <f>AVERAGEIFS(TBLData3[Total Load],TBLData3[[Athlete ]],TBLData3[[#This Row],[Athlete ]],TBLData3[Date],"&lt;="&amp;TBLData3[[#This Row],[Date]],TBLData3[Date],"&gt;"&amp;TBLData3[[#This Row],[Date]]-7)</f>
        <v>174.28571428571428</v>
      </c>
      <c r="G562" s="72">
        <f>AVERAGEIFS(TBLData3[Total Load],TBLData3[[Athlete ]],TBLData3[[#This Row],[Athlete ]],TBLData3[Date],"&lt;="&amp;TBLData3[[#This Row],[Date]],TBLData3[Date],"&gt;"&amp;TBLData3[[#This Row],[Date]]-28)</f>
        <v>245.38461538461539</v>
      </c>
      <c r="H562" s="32">
        <f>SUMIFS(TBLData3[Total Load],TBLData3[[Athlete ]],TBLData3[[#This Row],[Athlete ]],TBLData3[Date],"&lt;="&amp;TBLData3[[#This Row],[Date]],TBLData3[Date],"&gt;"&amp;TBLData3[[#This Row],[Date]]-7)</f>
        <v>1220</v>
      </c>
      <c r="I562" s="33">
        <f>IFERROR(SUMIFS(TBLData3[Total Load],TBLData3[[Athlete ]],TBLData3[[#This Row],[Athlete ]],TBLData3[Date],"&lt;="&amp;TBLData3[[#This Row],[Date]]-7,TBLData3[Date],"&gt;"&amp;TBLData3[[#This Row],[Date]]-14),"")</f>
        <v>1230</v>
      </c>
      <c r="J562" s="33">
        <f>IFERROR(SUMIFS(TBLData3[Total Load],TBLData3[[Athlete ]],TBLData3[[#This Row],[Athlete ]],TBLData3[Date],"&lt;="&amp;TBLData3[[#This Row],[Date]]-14,TBLData3[Date],"&gt;"&amp;TBLData3[[#This Row],[Date]]-21),"")</f>
        <v>2435</v>
      </c>
      <c r="K562" s="33">
        <f>IFERROR(SUMIFS(TBLData3[Total Load],TBLData3[[Athlete ]],TBLData3[[#This Row],[Athlete ]],TBLData3[Date],"&lt;="&amp;TBLData3[[#This Row],[Date]]-21,TBLData3[Date],"&gt;"&amp;TBLData3[[#This Row],[Date]]-28),"")</f>
        <v>1495</v>
      </c>
      <c r="L562" s="33">
        <f>IFERROR(SUMIFS(TBLData3[Total Load],TBLData3[[Athlete ]],TBLData3[[#This Row],[Athlete ]],TBLData3[Date],"&lt;="&amp;TBLData3[[#This Row],[Date]]-28,TBLData3[Date],"&gt;"&amp;TBLData3[[#This Row],[Date]]-35),"")</f>
        <v>0</v>
      </c>
      <c r="M562" s="33">
        <f>IFERROR(AVERAGE(TBLData3[[#This Row],[Week -1 TL]:[Week -4 TL]]),"")</f>
        <v>1290</v>
      </c>
      <c r="N562" s="98">
        <f>IFERROR(TBLData3[[#This Row],[7 Day Rolling Average]]/TBLData3[[#This Row],[28 Day Rolling Average]],"")</f>
        <v>0.71025526197939992</v>
      </c>
      <c r="O562" s="94">
        <f>IFERROR(TBLData3[[#This Row],[Week 0 TL]]/TBLData3[[#This Row],[Week -1 TL]],"")</f>
        <v>0.99186991869918695</v>
      </c>
      <c r="P562" s="26">
        <f t="shared" si="35"/>
        <v>219.37579387856772</v>
      </c>
      <c r="Q562" s="27">
        <f t="shared" si="36"/>
        <v>194.73471720541846</v>
      </c>
      <c r="R562" s="99">
        <f>IFERROR(TBLData3[[#This Row],[7 Day EWMA]]/TBLData3[[#This Row],[28 Day EWMA]],"")</f>
        <v>1.126536639315096</v>
      </c>
      <c r="S562" s="94">
        <f>AVERAGEIFS(TBLData3[Total Load],TBLData3[[Athlete ]],TBLData3[[#This Row],[Athlete ]],TBLData3[Date],"&lt;="&amp;TBLData3[[#This Row],[Date]],TBLData3[Date],"&gt;"&amp;TBLData3[[#This Row],[Date]]-7)</f>
        <v>174.28571428571428</v>
      </c>
      <c r="T562" s="94">
        <f t="array" ref="T562">IFERROR(_xlfn.STDEV.S(IF(TBLData3[[Athlete ]]=TBLData3[[#This Row],[Athlete ]],IF(TBLData3[Date]&lt;=TBLData3[[#This Row],[Date]],IF(TBLData3[Date]&gt;TBLData3[[#This Row],[Date]]-7,TBLData3[Total Load])))),"")</f>
        <v>341.50925526048547</v>
      </c>
      <c r="U562" s="95">
        <f>IFERROR(TBLData3[[#This Row],[7 Day avg Load]]/TBLData3[[#This Row],[7 Day SD]],"")</f>
        <v>0.51033965141816795</v>
      </c>
      <c r="V562" s="95">
        <f>IFERROR(TBLData3[[#This Row],[7 Day Rolling Average]]*TBLData3[[#This Row],[Monotony]],"")</f>
        <v>88.944910675737844</v>
      </c>
    </row>
    <row r="563" spans="1:22" x14ac:dyDescent="0.25">
      <c r="A563" s="58" t="str">
        <f t="shared" si="33"/>
        <v>Week 4</v>
      </c>
      <c r="B563" s="63">
        <v>43035</v>
      </c>
      <c r="C563" s="63" t="str">
        <f t="shared" si="34"/>
        <v>Fri</v>
      </c>
      <c r="D563" s="75" t="s">
        <v>198</v>
      </c>
      <c r="E563" s="61">
        <f>tblTL[[#This Row],[Total]]</f>
        <v>0</v>
      </c>
      <c r="F563" s="71">
        <f>AVERAGEIFS(TBLData3[Total Load],TBLData3[[Athlete ]],TBLData3[[#This Row],[Athlete ]],TBLData3[Date],"&lt;="&amp;TBLData3[[#This Row],[Date]],TBLData3[Date],"&gt;"&amp;TBLData3[[#This Row],[Date]]-7)</f>
        <v>0</v>
      </c>
      <c r="G563" s="72">
        <f>AVERAGEIFS(TBLData3[Total Load],TBLData3[[Athlete ]],TBLData3[[#This Row],[Athlete ]],TBLData3[Date],"&lt;="&amp;TBLData3[[#This Row],[Date]],TBLData3[Date],"&gt;"&amp;TBLData3[[#This Row],[Date]]-28)</f>
        <v>106.15384615384616</v>
      </c>
      <c r="H563" s="32">
        <f>SUMIFS(TBLData3[Total Load],TBLData3[[Athlete ]],TBLData3[[#This Row],[Athlete ]],TBLData3[Date],"&lt;="&amp;TBLData3[[#This Row],[Date]],TBLData3[Date],"&gt;"&amp;TBLData3[[#This Row],[Date]]-7)</f>
        <v>0</v>
      </c>
      <c r="I563" s="33">
        <f>IFERROR(SUMIFS(TBLData3[Total Load],TBLData3[[Athlete ]],TBLData3[[#This Row],[Athlete ]],TBLData3[Date],"&lt;="&amp;TBLData3[[#This Row],[Date]]-7,TBLData3[Date],"&gt;"&amp;TBLData3[[#This Row],[Date]]-14),"")</f>
        <v>990</v>
      </c>
      <c r="J563" s="33">
        <f>IFERROR(SUMIFS(TBLData3[Total Load],TBLData3[[Athlete ]],TBLData3[[#This Row],[Athlete ]],TBLData3[Date],"&lt;="&amp;TBLData3[[#This Row],[Date]]-14,TBLData3[Date],"&gt;"&amp;TBLData3[[#This Row],[Date]]-21),"")</f>
        <v>960</v>
      </c>
      <c r="K563" s="33">
        <f>IFERROR(SUMIFS(TBLData3[Total Load],TBLData3[[Athlete ]],TBLData3[[#This Row],[Athlete ]],TBLData3[Date],"&lt;="&amp;TBLData3[[#This Row],[Date]]-21,TBLData3[Date],"&gt;"&amp;TBLData3[[#This Row],[Date]]-28),"")</f>
        <v>810</v>
      </c>
      <c r="L563" s="33">
        <f>IFERROR(SUMIFS(TBLData3[Total Load],TBLData3[[Athlete ]],TBLData3[[#This Row],[Athlete ]],TBLData3[Date],"&lt;="&amp;TBLData3[[#This Row],[Date]]-28,TBLData3[Date],"&gt;"&amp;TBLData3[[#This Row],[Date]]-35),"")</f>
        <v>0</v>
      </c>
      <c r="M563" s="33">
        <f>IFERROR(AVERAGE(TBLData3[[#This Row],[Week -1 TL]:[Week -4 TL]]),"")</f>
        <v>690</v>
      </c>
      <c r="N563" s="98">
        <f>IFERROR(TBLData3[[#This Row],[7 Day Rolling Average]]/TBLData3[[#This Row],[28 Day Rolling Average]],"")</f>
        <v>0</v>
      </c>
      <c r="O563" s="94">
        <f>IFERROR(TBLData3[[#This Row],[Week 0 TL]]/TBLData3[[#This Row],[Week -1 TL]],"")</f>
        <v>0</v>
      </c>
      <c r="P563" s="26">
        <f t="shared" si="35"/>
        <v>23.301045374491657</v>
      </c>
      <c r="Q563" s="27">
        <f t="shared" si="36"/>
        <v>68.267123569917018</v>
      </c>
      <c r="R563" s="99">
        <f>IFERROR(TBLData3[[#This Row],[7 Day EWMA]]/TBLData3[[#This Row],[28 Day EWMA]],"")</f>
        <v>0.34132162241503361</v>
      </c>
      <c r="S563" s="94">
        <f>AVERAGEIFS(TBLData3[Total Load],TBLData3[[Athlete ]],TBLData3[[#This Row],[Athlete ]],TBLData3[Date],"&lt;="&amp;TBLData3[[#This Row],[Date]],TBLData3[Date],"&gt;"&amp;TBLData3[[#This Row],[Date]]-7)</f>
        <v>0</v>
      </c>
      <c r="T563" s="94">
        <f t="array" ref="T563">IFERROR(_xlfn.STDEV.S(IF(TBLData3[[Athlete ]]=TBLData3[[#This Row],[Athlete ]],IF(TBLData3[Date]&lt;=TBLData3[[#This Row],[Date]],IF(TBLData3[Date]&gt;TBLData3[[#This Row],[Date]]-7,TBLData3[Total Load])))),"")</f>
        <v>0</v>
      </c>
      <c r="U563" s="95" t="str">
        <f>IFERROR(TBLData3[[#This Row],[7 Day avg Load]]/TBLData3[[#This Row],[7 Day SD]],"")</f>
        <v/>
      </c>
      <c r="V563" s="95" t="str">
        <f>IFERROR(TBLData3[[#This Row],[7 Day Rolling Average]]*TBLData3[[#This Row],[Monotony]],"")</f>
        <v/>
      </c>
    </row>
    <row r="564" spans="1:22" x14ac:dyDescent="0.25">
      <c r="A564" s="58" t="str">
        <f t="shared" si="33"/>
        <v>Week 4</v>
      </c>
      <c r="B564" s="63">
        <v>43035</v>
      </c>
      <c r="C564" s="63" t="str">
        <f t="shared" si="34"/>
        <v>Fri</v>
      </c>
      <c r="D564" s="75" t="s">
        <v>199</v>
      </c>
      <c r="E564" s="61">
        <f>tblTL[[#This Row],[Total]]</f>
        <v>0</v>
      </c>
      <c r="F564" s="71">
        <f>AVERAGEIFS(TBLData3[Total Load],TBLData3[[Athlete ]],TBLData3[[#This Row],[Athlete ]],TBLData3[Date],"&lt;="&amp;TBLData3[[#This Row],[Date]],TBLData3[Date],"&gt;"&amp;TBLData3[[#This Row],[Date]]-7)</f>
        <v>131.42857142857142</v>
      </c>
      <c r="G564" s="72">
        <f>AVERAGEIFS(TBLData3[Total Load],TBLData3[[Athlete ]],TBLData3[[#This Row],[Athlete ]],TBLData3[Date],"&lt;="&amp;TBLData3[[#This Row],[Date]],TBLData3[Date],"&gt;"&amp;TBLData3[[#This Row],[Date]]-28)</f>
        <v>179.23076923076923</v>
      </c>
      <c r="H564" s="32">
        <f>SUMIFS(TBLData3[Total Load],TBLData3[[Athlete ]],TBLData3[[#This Row],[Athlete ]],TBLData3[Date],"&lt;="&amp;TBLData3[[#This Row],[Date]],TBLData3[Date],"&gt;"&amp;TBLData3[[#This Row],[Date]]-7)</f>
        <v>920</v>
      </c>
      <c r="I564" s="33">
        <f>IFERROR(SUMIFS(TBLData3[Total Load],TBLData3[[Athlete ]],TBLData3[[#This Row],[Athlete ]],TBLData3[Date],"&lt;="&amp;TBLData3[[#This Row],[Date]]-7,TBLData3[Date],"&gt;"&amp;TBLData3[[#This Row],[Date]]-14),"")</f>
        <v>1530</v>
      </c>
      <c r="J564" s="33">
        <f>IFERROR(SUMIFS(TBLData3[Total Load],TBLData3[[Athlete ]],TBLData3[[#This Row],[Athlete ]],TBLData3[Date],"&lt;="&amp;TBLData3[[#This Row],[Date]]-14,TBLData3[Date],"&gt;"&amp;TBLData3[[#This Row],[Date]]-21),"")</f>
        <v>1755</v>
      </c>
      <c r="K564" s="33">
        <f>IFERROR(SUMIFS(TBLData3[Total Load],TBLData3[[Athlete ]],TBLData3[[#This Row],[Athlete ]],TBLData3[Date],"&lt;="&amp;TBLData3[[#This Row],[Date]]-21,TBLData3[Date],"&gt;"&amp;TBLData3[[#This Row],[Date]]-28),"")</f>
        <v>455</v>
      </c>
      <c r="L564" s="33">
        <f>IFERROR(SUMIFS(TBLData3[Total Load],TBLData3[[Athlete ]],TBLData3[[#This Row],[Athlete ]],TBLData3[Date],"&lt;="&amp;TBLData3[[#This Row],[Date]]-28,TBLData3[Date],"&gt;"&amp;TBLData3[[#This Row],[Date]]-35),"")</f>
        <v>0</v>
      </c>
      <c r="M564" s="33">
        <f>IFERROR(AVERAGE(TBLData3[[#This Row],[Week -1 TL]:[Week -4 TL]]),"")</f>
        <v>935</v>
      </c>
      <c r="N564" s="98">
        <f>IFERROR(TBLData3[[#This Row],[7 Day Rolling Average]]/TBLData3[[#This Row],[28 Day Rolling Average]],"")</f>
        <v>0.733292458614347</v>
      </c>
      <c r="O564" s="94">
        <f>IFERROR(TBLData3[[#This Row],[Week 0 TL]]/TBLData3[[#This Row],[Week -1 TL]],"")</f>
        <v>0.60130718954248363</v>
      </c>
      <c r="P564" s="26">
        <f t="shared" si="35"/>
        <v>145.82567734490112</v>
      </c>
      <c r="Q564" s="27">
        <f t="shared" si="36"/>
        <v>151.17576483844977</v>
      </c>
      <c r="R564" s="99">
        <f>IFERROR(TBLData3[[#This Row],[7 Day EWMA]]/TBLData3[[#This Row],[28 Day EWMA]],"")</f>
        <v>0.96461015097713654</v>
      </c>
      <c r="S564" s="94">
        <f>AVERAGEIFS(TBLData3[Total Load],TBLData3[[Athlete ]],TBLData3[[#This Row],[Athlete ]],TBLData3[Date],"&lt;="&amp;TBLData3[[#This Row],[Date]],TBLData3[Date],"&gt;"&amp;TBLData3[[#This Row],[Date]]-7)</f>
        <v>131.42857142857142</v>
      </c>
      <c r="T564" s="94">
        <f t="array" ref="T564">IFERROR(_xlfn.STDEV.S(IF(TBLData3[[Athlete ]]=TBLData3[[#This Row],[Athlete ]],IF(TBLData3[Date]&lt;=TBLData3[[#This Row],[Date]],IF(TBLData3[Date]&gt;TBLData3[[#This Row],[Date]]-7,TBLData3[Total Load])))),"")</f>
        <v>225.64194139008313</v>
      </c>
      <c r="U564" s="95">
        <f>IFERROR(TBLData3[[#This Row],[7 Day avg Load]]/TBLData3[[#This Row],[7 Day SD]],"")</f>
        <v>0.58246516857148278</v>
      </c>
      <c r="V564" s="95">
        <f>IFERROR(TBLData3[[#This Row],[7 Day Rolling Average]]*TBLData3[[#This Row],[Monotony]],"")</f>
        <v>76.552565012252018</v>
      </c>
    </row>
    <row r="565" spans="1:22" x14ac:dyDescent="0.25">
      <c r="A565" s="58" t="str">
        <f t="shared" si="33"/>
        <v>Week 4</v>
      </c>
      <c r="B565" s="63">
        <v>43035</v>
      </c>
      <c r="C565" s="63" t="str">
        <f t="shared" si="34"/>
        <v>Fri</v>
      </c>
      <c r="D565" s="77" t="s">
        <v>200</v>
      </c>
      <c r="E565" s="61">
        <f>tblTL[[#This Row],[Total]]</f>
        <v>0</v>
      </c>
      <c r="F565" s="71">
        <f>AVERAGEIFS(TBLData3[Total Load],TBLData3[[Athlete ]],TBLData3[[#This Row],[Athlete ]],TBLData3[Date],"&lt;="&amp;TBLData3[[#This Row],[Date]],TBLData3[Date],"&gt;"&amp;TBLData3[[#This Row],[Date]]-7)</f>
        <v>60</v>
      </c>
      <c r="G565" s="72">
        <f>AVERAGEIFS(TBLData3[Total Load],TBLData3[[Athlete ]],TBLData3[[#This Row],[Athlete ]],TBLData3[Date],"&lt;="&amp;TBLData3[[#This Row],[Date]],TBLData3[Date],"&gt;"&amp;TBLData3[[#This Row],[Date]]-28)</f>
        <v>89.42307692307692</v>
      </c>
      <c r="H565" s="32">
        <f>SUMIFS(TBLData3[Total Load],TBLData3[[Athlete ]],TBLData3[[#This Row],[Athlete ]],TBLData3[Date],"&lt;="&amp;TBLData3[[#This Row],[Date]],TBLData3[Date],"&gt;"&amp;TBLData3[[#This Row],[Date]]-7)</f>
        <v>420</v>
      </c>
      <c r="I565" s="33">
        <f>IFERROR(SUMIFS(TBLData3[Total Load],TBLData3[[Athlete ]],TBLData3[[#This Row],[Athlete ]],TBLData3[Date],"&lt;="&amp;TBLData3[[#This Row],[Date]]-7,TBLData3[Date],"&gt;"&amp;TBLData3[[#This Row],[Date]]-14),"")</f>
        <v>930</v>
      </c>
      <c r="J565" s="33">
        <f>IFERROR(SUMIFS(TBLData3[Total Load],TBLData3[[Athlete ]],TBLData3[[#This Row],[Athlete ]],TBLData3[Date],"&lt;="&amp;TBLData3[[#This Row],[Date]]-14,TBLData3[Date],"&gt;"&amp;TBLData3[[#This Row],[Date]]-21),"")</f>
        <v>975</v>
      </c>
      <c r="K565" s="33">
        <f>IFERROR(SUMIFS(TBLData3[Total Load],TBLData3[[Athlete ]],TBLData3[[#This Row],[Athlete ]],TBLData3[Date],"&lt;="&amp;TBLData3[[#This Row],[Date]]-21,TBLData3[Date],"&gt;"&amp;TBLData3[[#This Row],[Date]]-28),"")</f>
        <v>0</v>
      </c>
      <c r="L565" s="33">
        <f>IFERROR(SUMIFS(TBLData3[Total Load],TBLData3[[Athlete ]],TBLData3[[#This Row],[Athlete ]],TBLData3[Date],"&lt;="&amp;TBLData3[[#This Row],[Date]]-28,TBLData3[Date],"&gt;"&amp;TBLData3[[#This Row],[Date]]-35),"")</f>
        <v>0</v>
      </c>
      <c r="M565" s="33">
        <f>IFERROR(AVERAGE(TBLData3[[#This Row],[Week -1 TL]:[Week -4 TL]]),"")</f>
        <v>476.25</v>
      </c>
      <c r="N565" s="98">
        <f>IFERROR(TBLData3[[#This Row],[7 Day Rolling Average]]/TBLData3[[#This Row],[28 Day Rolling Average]],"")</f>
        <v>0.67096774193548392</v>
      </c>
      <c r="O565" s="94">
        <f>IFERROR(TBLData3[[#This Row],[Week 0 TL]]/TBLData3[[#This Row],[Week -1 TL]],"")</f>
        <v>0.45161290322580644</v>
      </c>
      <c r="P565" s="26">
        <f t="shared" si="35"/>
        <v>66.262113103293814</v>
      </c>
      <c r="Q565" s="27">
        <f t="shared" si="36"/>
        <v>79.695442202134302</v>
      </c>
      <c r="R565" s="99">
        <f>IFERROR(TBLData3[[#This Row],[7 Day EWMA]]/TBLData3[[#This Row],[28 Day EWMA]],"")</f>
        <v>0.83144168941595087</v>
      </c>
      <c r="S565" s="94">
        <f>AVERAGEIFS(TBLData3[Total Load],TBLData3[[Athlete ]],TBLData3[[#This Row],[Athlete ]],TBLData3[Date],"&lt;="&amp;TBLData3[[#This Row],[Date]],TBLData3[Date],"&gt;"&amp;TBLData3[[#This Row],[Date]]-7)</f>
        <v>60</v>
      </c>
      <c r="T565" s="94">
        <f t="array" ref="T565">IFERROR(_xlfn.STDEV.S(IF(TBLData3[[Athlete ]]=TBLData3[[#This Row],[Athlete ]],IF(TBLData3[Date]&lt;=TBLData3[[#This Row],[Date]],IF(TBLData3[Date]&gt;TBLData3[[#This Row],[Date]]-7,TBLData3[Total Load])))),"")</f>
        <v>158.74507866387543</v>
      </c>
      <c r="U565" s="95">
        <f>IFERROR(TBLData3[[#This Row],[7 Day avg Load]]/TBLData3[[#This Row],[7 Day SD]],"")</f>
        <v>0.37796447300922725</v>
      </c>
      <c r="V565" s="95">
        <f>IFERROR(TBLData3[[#This Row],[7 Day Rolling Average]]*TBLData3[[#This Row],[Monotony]],"")</f>
        <v>22.677868380553637</v>
      </c>
    </row>
    <row r="566" spans="1:22" x14ac:dyDescent="0.25">
      <c r="A566" s="58" t="str">
        <f t="shared" si="33"/>
        <v>Week 4</v>
      </c>
      <c r="B566" s="63">
        <v>43035</v>
      </c>
      <c r="C566" s="63" t="str">
        <f t="shared" si="34"/>
        <v>Fri</v>
      </c>
      <c r="D566" s="75" t="s">
        <v>201</v>
      </c>
      <c r="E566" s="61">
        <f>tblTL[[#This Row],[Total]]</f>
        <v>0</v>
      </c>
      <c r="F566" s="71">
        <f>AVERAGEIFS(TBLData3[Total Load],TBLData3[[Athlete ]],TBLData3[[#This Row],[Athlete ]],TBLData3[Date],"&lt;="&amp;TBLData3[[#This Row],[Date]],TBLData3[Date],"&gt;"&amp;TBLData3[[#This Row],[Date]]-7)</f>
        <v>0</v>
      </c>
      <c r="G566" s="72">
        <f>AVERAGEIFS(TBLData3[Total Load],TBLData3[[Athlete ]],TBLData3[[#This Row],[Athlete ]],TBLData3[Date],"&lt;="&amp;TBLData3[[#This Row],[Date]],TBLData3[Date],"&gt;"&amp;TBLData3[[#This Row],[Date]]-28)</f>
        <v>177.5</v>
      </c>
      <c r="H566" s="32">
        <f>SUMIFS(TBLData3[Total Load],TBLData3[[Athlete ]],TBLData3[[#This Row],[Athlete ]],TBLData3[Date],"&lt;="&amp;TBLData3[[#This Row],[Date]],TBLData3[Date],"&gt;"&amp;TBLData3[[#This Row],[Date]]-7)</f>
        <v>0</v>
      </c>
      <c r="I566" s="33">
        <f>IFERROR(SUMIFS(TBLData3[Total Load],TBLData3[[Athlete ]],TBLData3[[#This Row],[Athlete ]],TBLData3[Date],"&lt;="&amp;TBLData3[[#This Row],[Date]]-7,TBLData3[Date],"&gt;"&amp;TBLData3[[#This Row],[Date]]-14),"")</f>
        <v>720</v>
      </c>
      <c r="J566" s="33">
        <f>IFERROR(SUMIFS(TBLData3[Total Load],TBLData3[[Athlete ]],TBLData3[[#This Row],[Athlete ]],TBLData3[Date],"&lt;="&amp;TBLData3[[#This Row],[Date]]-14,TBLData3[Date],"&gt;"&amp;TBLData3[[#This Row],[Date]]-21),"")</f>
        <v>2320</v>
      </c>
      <c r="K566" s="33">
        <f>IFERROR(SUMIFS(TBLData3[Total Load],TBLData3[[Athlete ]],TBLData3[[#This Row],[Athlete ]],TBLData3[Date],"&lt;="&amp;TBLData3[[#This Row],[Date]]-21,TBLData3[Date],"&gt;"&amp;TBLData3[[#This Row],[Date]]-28),"")</f>
        <v>1575</v>
      </c>
      <c r="L566" s="33">
        <f>IFERROR(SUMIFS(TBLData3[Total Load],TBLData3[[Athlete ]],TBLData3[[#This Row],[Athlete ]],TBLData3[Date],"&lt;="&amp;TBLData3[[#This Row],[Date]]-28,TBLData3[Date],"&gt;"&amp;TBLData3[[#This Row],[Date]]-35),"")</f>
        <v>0</v>
      </c>
      <c r="M566" s="33">
        <f>IFERROR(AVERAGE(TBLData3[[#This Row],[Week -1 TL]:[Week -4 TL]]),"")</f>
        <v>1153.75</v>
      </c>
      <c r="N566" s="98">
        <f>IFERROR(TBLData3[[#This Row],[7 Day Rolling Average]]/TBLData3[[#This Row],[28 Day Rolling Average]],"")</f>
        <v>0</v>
      </c>
      <c r="O566" s="94">
        <f>IFERROR(TBLData3[[#This Row],[Week 0 TL]]/TBLData3[[#This Row],[Week -1 TL]],"")</f>
        <v>0</v>
      </c>
      <c r="P566" s="26">
        <f t="shared" si="35"/>
        <v>20.50154563769636</v>
      </c>
      <c r="Q566" s="27">
        <f t="shared" si="36"/>
        <v>99.698407644384062</v>
      </c>
      <c r="R566" s="99">
        <f>IFERROR(TBLData3[[#This Row],[7 Day EWMA]]/TBLData3[[#This Row],[28 Day EWMA]],"")</f>
        <v>0.20563563774081198</v>
      </c>
      <c r="S566" s="94">
        <f>AVERAGEIFS(TBLData3[Total Load],TBLData3[[Athlete ]],TBLData3[[#This Row],[Athlete ]],TBLData3[Date],"&lt;="&amp;TBLData3[[#This Row],[Date]],TBLData3[Date],"&gt;"&amp;TBLData3[[#This Row],[Date]]-7)</f>
        <v>0</v>
      </c>
      <c r="T566" s="94">
        <f t="array" ref="T566">IFERROR(_xlfn.STDEV.S(IF(TBLData3[[Athlete ]]=TBLData3[[#This Row],[Athlete ]],IF(TBLData3[Date]&lt;=TBLData3[[#This Row],[Date]],IF(TBLData3[Date]&gt;TBLData3[[#This Row],[Date]]-7,TBLData3[Total Load])))),"")</f>
        <v>0</v>
      </c>
      <c r="U566" s="95" t="str">
        <f>IFERROR(TBLData3[[#This Row],[7 Day avg Load]]/TBLData3[[#This Row],[7 Day SD]],"")</f>
        <v/>
      </c>
      <c r="V566" s="95" t="str">
        <f>IFERROR(TBLData3[[#This Row],[7 Day Rolling Average]]*TBLData3[[#This Row],[Monotony]],"")</f>
        <v/>
      </c>
    </row>
    <row r="567" spans="1:22" x14ac:dyDescent="0.25">
      <c r="A567" s="58" t="str">
        <f t="shared" si="33"/>
        <v>Week 4</v>
      </c>
      <c r="B567" s="63">
        <v>43035</v>
      </c>
      <c r="C567" s="63" t="str">
        <f t="shared" si="34"/>
        <v>Fri</v>
      </c>
      <c r="D567" s="75" t="s">
        <v>202</v>
      </c>
      <c r="E567" s="61">
        <f>tblTL[[#This Row],[Total]]</f>
        <v>0</v>
      </c>
      <c r="F567" s="71">
        <f>AVERAGEIFS(TBLData3[Total Load],TBLData3[[Athlete ]],TBLData3[[#This Row],[Athlete ]],TBLData3[Date],"&lt;="&amp;TBLData3[[#This Row],[Date]],TBLData3[Date],"&gt;"&amp;TBLData3[[#This Row],[Date]]-7)</f>
        <v>300</v>
      </c>
      <c r="G567" s="72">
        <f>AVERAGEIFS(TBLData3[Total Load],TBLData3[[Athlete ]],TBLData3[[#This Row],[Athlete ]],TBLData3[Date],"&lt;="&amp;TBLData3[[#This Row],[Date]],TBLData3[Date],"&gt;"&amp;TBLData3[[#This Row],[Date]]-28)</f>
        <v>152.30769230769232</v>
      </c>
      <c r="H567" s="32">
        <f>SUMIFS(TBLData3[Total Load],TBLData3[[Athlete ]],TBLData3[[#This Row],[Athlete ]],TBLData3[Date],"&lt;="&amp;TBLData3[[#This Row],[Date]],TBLData3[Date],"&gt;"&amp;TBLData3[[#This Row],[Date]]-7)</f>
        <v>2100</v>
      </c>
      <c r="I567" s="33">
        <f>IFERROR(SUMIFS(TBLData3[Total Load],TBLData3[[Athlete ]],TBLData3[[#This Row],[Athlete ]],TBLData3[Date],"&lt;="&amp;TBLData3[[#This Row],[Date]]-7,TBLData3[Date],"&gt;"&amp;TBLData3[[#This Row],[Date]]-14),"")</f>
        <v>1620</v>
      </c>
      <c r="J567" s="33">
        <f>IFERROR(SUMIFS(TBLData3[Total Load],TBLData3[[Athlete ]],TBLData3[[#This Row],[Athlete ]],TBLData3[Date],"&lt;="&amp;TBLData3[[#This Row],[Date]]-14,TBLData3[Date],"&gt;"&amp;TBLData3[[#This Row],[Date]]-21),"")</f>
        <v>240</v>
      </c>
      <c r="K567" s="33">
        <f>IFERROR(SUMIFS(TBLData3[Total Load],TBLData3[[Athlete ]],TBLData3[[#This Row],[Athlete ]],TBLData3[Date],"&lt;="&amp;TBLData3[[#This Row],[Date]]-21,TBLData3[Date],"&gt;"&amp;TBLData3[[#This Row],[Date]]-28),"")</f>
        <v>0</v>
      </c>
      <c r="L567" s="33">
        <f>IFERROR(SUMIFS(TBLData3[Total Load],TBLData3[[Athlete ]],TBLData3[[#This Row],[Athlete ]],TBLData3[Date],"&lt;="&amp;TBLData3[[#This Row],[Date]]-28,TBLData3[Date],"&gt;"&amp;TBLData3[[#This Row],[Date]]-35),"")</f>
        <v>0</v>
      </c>
      <c r="M567" s="33">
        <f>IFERROR(AVERAGE(TBLData3[[#This Row],[Week -1 TL]:[Week -4 TL]]),"")</f>
        <v>465</v>
      </c>
      <c r="N567" s="98">
        <f>IFERROR(TBLData3[[#This Row],[7 Day Rolling Average]]/TBLData3[[#This Row],[28 Day Rolling Average]],"")</f>
        <v>1.9696969696969695</v>
      </c>
      <c r="O567" s="94">
        <f>IFERROR(TBLData3[[#This Row],[Week 0 TL]]/TBLData3[[#This Row],[Week -1 TL]],"")</f>
        <v>1.2962962962962963</v>
      </c>
      <c r="P567" s="26">
        <f t="shared" si="35"/>
        <v>302.5240290351212</v>
      </c>
      <c r="Q567" s="27">
        <f t="shared" si="36"/>
        <v>186.72541360041603</v>
      </c>
      <c r="R567" s="99">
        <f>IFERROR(TBLData3[[#This Row],[7 Day EWMA]]/TBLData3[[#This Row],[28 Day EWMA]],"")</f>
        <v>1.6201545531585164</v>
      </c>
      <c r="S567" s="94">
        <f>AVERAGEIFS(TBLData3[Total Load],TBLData3[[Athlete ]],TBLData3[[#This Row],[Athlete ]],TBLData3[Date],"&lt;="&amp;TBLData3[[#This Row],[Date]],TBLData3[Date],"&gt;"&amp;TBLData3[[#This Row],[Date]]-7)</f>
        <v>300</v>
      </c>
      <c r="T567" s="94">
        <f t="array" ref="T567">IFERROR(_xlfn.STDEV.S(IF(TBLData3[[Athlete ]]=TBLData3[[#This Row],[Athlete ]],IF(TBLData3[Date]&lt;=TBLData3[[#This Row],[Date]],IF(TBLData3[Date]&gt;TBLData3[[#This Row],[Date]]-7,TBLData3[Total Load])))),"")</f>
        <v>439.54521951671819</v>
      </c>
      <c r="U567" s="95">
        <f>IFERROR(TBLData3[[#This Row],[7 Day avg Load]]/TBLData3[[#This Row],[7 Day SD]],"")</f>
        <v>0.68252363278993511</v>
      </c>
      <c r="V567" s="95">
        <f>IFERROR(TBLData3[[#This Row],[7 Day Rolling Average]]*TBLData3[[#This Row],[Monotony]],"")</f>
        <v>204.75708983698053</v>
      </c>
    </row>
    <row r="568" spans="1:22" x14ac:dyDescent="0.25">
      <c r="A568" s="58" t="str">
        <f t="shared" si="33"/>
        <v>Week 4</v>
      </c>
      <c r="B568" s="63">
        <v>43035</v>
      </c>
      <c r="C568" s="63" t="str">
        <f t="shared" si="34"/>
        <v>Fri</v>
      </c>
      <c r="D568" s="77" t="s">
        <v>203</v>
      </c>
      <c r="E568" s="61">
        <f>tblTL[[#This Row],[Total]]</f>
        <v>0</v>
      </c>
      <c r="F568" s="71">
        <f>AVERAGEIFS(TBLData3[Total Load],TBLData3[[Athlete ]],TBLData3[[#This Row],[Athlete ]],TBLData3[Date],"&lt;="&amp;TBLData3[[#This Row],[Date]],TBLData3[Date],"&gt;"&amp;TBLData3[[#This Row],[Date]]-7)</f>
        <v>0</v>
      </c>
      <c r="G568" s="72">
        <f>AVERAGEIFS(TBLData3[Total Load],TBLData3[[Athlete ]],TBLData3[[#This Row],[Athlete ]],TBLData3[Date],"&lt;="&amp;TBLData3[[#This Row],[Date]],TBLData3[Date],"&gt;"&amp;TBLData3[[#This Row],[Date]]-28)</f>
        <v>113.65384615384616</v>
      </c>
      <c r="H568" s="32">
        <f>SUMIFS(TBLData3[Total Load],TBLData3[[Athlete ]],TBLData3[[#This Row],[Athlete ]],TBLData3[Date],"&lt;="&amp;TBLData3[[#This Row],[Date]],TBLData3[Date],"&gt;"&amp;TBLData3[[#This Row],[Date]]-7)</f>
        <v>0</v>
      </c>
      <c r="I568" s="33">
        <f>IFERROR(SUMIFS(TBLData3[Total Load],TBLData3[[Athlete ]],TBLData3[[#This Row],[Athlete ]],TBLData3[Date],"&lt;="&amp;TBLData3[[#This Row],[Date]]-7,TBLData3[Date],"&gt;"&amp;TBLData3[[#This Row],[Date]]-14),"")</f>
        <v>0</v>
      </c>
      <c r="J568" s="33">
        <f>IFERROR(SUMIFS(TBLData3[Total Load],TBLData3[[Athlete ]],TBLData3[[#This Row],[Athlete ]],TBLData3[Date],"&lt;="&amp;TBLData3[[#This Row],[Date]]-14,TBLData3[Date],"&gt;"&amp;TBLData3[[#This Row],[Date]]-21),"")</f>
        <v>1475</v>
      </c>
      <c r="K568" s="33">
        <f>IFERROR(SUMIFS(TBLData3[Total Load],TBLData3[[Athlete ]],TBLData3[[#This Row],[Athlete ]],TBLData3[Date],"&lt;="&amp;TBLData3[[#This Row],[Date]]-21,TBLData3[Date],"&gt;"&amp;TBLData3[[#This Row],[Date]]-28),"")</f>
        <v>1480</v>
      </c>
      <c r="L568" s="33">
        <f>IFERROR(SUMIFS(TBLData3[Total Load],TBLData3[[Athlete ]],TBLData3[[#This Row],[Athlete ]],TBLData3[Date],"&lt;="&amp;TBLData3[[#This Row],[Date]]-28,TBLData3[Date],"&gt;"&amp;TBLData3[[#This Row],[Date]]-35),"")</f>
        <v>0</v>
      </c>
      <c r="M568" s="33">
        <f>IFERROR(AVERAGE(TBLData3[[#This Row],[Week -1 TL]:[Week -4 TL]]),"")</f>
        <v>738.75</v>
      </c>
      <c r="N568" s="98">
        <f>IFERROR(TBLData3[[#This Row],[7 Day Rolling Average]]/TBLData3[[#This Row],[28 Day Rolling Average]],"")</f>
        <v>0</v>
      </c>
      <c r="O568" s="94" t="str">
        <f>IFERROR(TBLData3[[#This Row],[Week 0 TL]]/TBLData3[[#This Row],[Week -1 TL]],"")</f>
        <v/>
      </c>
      <c r="P568" s="26">
        <f t="shared" si="35"/>
        <v>4.7335920231209982</v>
      </c>
      <c r="Q568" s="27">
        <f t="shared" si="36"/>
        <v>53.406121263617344</v>
      </c>
      <c r="R568" s="99">
        <f>IFERROR(TBLData3[[#This Row],[7 Day EWMA]]/TBLData3[[#This Row],[28 Day EWMA]],"")</f>
        <v>8.8633885238652121E-2</v>
      </c>
      <c r="S568" s="94">
        <f>AVERAGEIFS(TBLData3[Total Load],TBLData3[[Athlete ]],TBLData3[[#This Row],[Athlete ]],TBLData3[Date],"&lt;="&amp;TBLData3[[#This Row],[Date]],TBLData3[Date],"&gt;"&amp;TBLData3[[#This Row],[Date]]-7)</f>
        <v>0</v>
      </c>
      <c r="T568" s="94">
        <f t="array" ref="T568">IFERROR(_xlfn.STDEV.S(IF(TBLData3[[Athlete ]]=TBLData3[[#This Row],[Athlete ]],IF(TBLData3[Date]&lt;=TBLData3[[#This Row],[Date]],IF(TBLData3[Date]&gt;TBLData3[[#This Row],[Date]]-7,TBLData3[Total Load])))),"")</f>
        <v>0</v>
      </c>
      <c r="U568" s="95" t="str">
        <f>IFERROR(TBLData3[[#This Row],[7 Day avg Load]]/TBLData3[[#This Row],[7 Day SD]],"")</f>
        <v/>
      </c>
      <c r="V568" s="95" t="str">
        <f>IFERROR(TBLData3[[#This Row],[7 Day Rolling Average]]*TBLData3[[#This Row],[Monotony]],"")</f>
        <v/>
      </c>
    </row>
    <row r="569" spans="1:22" x14ac:dyDescent="0.25">
      <c r="A569" s="58" t="str">
        <f t="shared" si="33"/>
        <v>Week 4</v>
      </c>
      <c r="B569" s="63">
        <v>43035</v>
      </c>
      <c r="C569" s="63" t="str">
        <f t="shared" si="34"/>
        <v>Fri</v>
      </c>
      <c r="D569" s="77" t="s">
        <v>204</v>
      </c>
      <c r="E569" s="61">
        <f>tblTL[[#This Row],[Total]]</f>
        <v>0</v>
      </c>
      <c r="F569" s="71">
        <f>AVERAGEIFS(TBLData3[Total Load],TBLData3[[Athlete ]],TBLData3[[#This Row],[Athlete ]],TBLData3[Date],"&lt;="&amp;TBLData3[[#This Row],[Date]],TBLData3[Date],"&gt;"&amp;TBLData3[[#This Row],[Date]]-7)</f>
        <v>184.28571428571428</v>
      </c>
      <c r="G569" s="72">
        <f>AVERAGEIFS(TBLData3[Total Load],TBLData3[[Athlete ]],TBLData3[[#This Row],[Athlete ]],TBLData3[Date],"&lt;="&amp;TBLData3[[#This Row],[Date]],TBLData3[Date],"&gt;"&amp;TBLData3[[#This Row],[Date]]-28)</f>
        <v>127.11538461538461</v>
      </c>
      <c r="H569" s="32">
        <f>SUMIFS(TBLData3[Total Load],TBLData3[[Athlete ]],TBLData3[[#This Row],[Athlete ]],TBLData3[Date],"&lt;="&amp;TBLData3[[#This Row],[Date]],TBLData3[Date],"&gt;"&amp;TBLData3[[#This Row],[Date]]-7)</f>
        <v>1290</v>
      </c>
      <c r="I569" s="33">
        <f>IFERROR(SUMIFS(TBLData3[Total Load],TBLData3[[Athlete ]],TBLData3[[#This Row],[Athlete ]],TBLData3[Date],"&lt;="&amp;TBLData3[[#This Row],[Date]]-7,TBLData3[Date],"&gt;"&amp;TBLData3[[#This Row],[Date]]-14),"")</f>
        <v>720</v>
      </c>
      <c r="J569" s="33">
        <f>IFERROR(SUMIFS(TBLData3[Total Load],TBLData3[[Athlete ]],TBLData3[[#This Row],[Athlete ]],TBLData3[Date],"&lt;="&amp;TBLData3[[#This Row],[Date]]-14,TBLData3[Date],"&gt;"&amp;TBLData3[[#This Row],[Date]]-21),"")</f>
        <v>420</v>
      </c>
      <c r="K569" s="33">
        <f>IFERROR(SUMIFS(TBLData3[Total Load],TBLData3[[Athlete ]],TBLData3[[#This Row],[Athlete ]],TBLData3[Date],"&lt;="&amp;TBLData3[[#This Row],[Date]]-21,TBLData3[Date],"&gt;"&amp;TBLData3[[#This Row],[Date]]-28),"")</f>
        <v>875</v>
      </c>
      <c r="L569" s="33">
        <f>IFERROR(SUMIFS(TBLData3[Total Load],TBLData3[[Athlete ]],TBLData3[[#This Row],[Athlete ]],TBLData3[Date],"&lt;="&amp;TBLData3[[#This Row],[Date]]-28,TBLData3[Date],"&gt;"&amp;TBLData3[[#This Row],[Date]]-35),"")</f>
        <v>0</v>
      </c>
      <c r="M569" s="33">
        <f>IFERROR(AVERAGE(TBLData3[[#This Row],[Week -1 TL]:[Week -4 TL]]),"")</f>
        <v>503.75</v>
      </c>
      <c r="N569" s="98">
        <f>IFERROR(TBLData3[[#This Row],[7 Day Rolling Average]]/TBLData3[[#This Row],[28 Day Rolling Average]],"")</f>
        <v>1.4497514588286147</v>
      </c>
      <c r="O569" s="94">
        <f>IFERROR(TBLData3[[#This Row],[Week 0 TL]]/TBLData3[[#This Row],[Week -1 TL]],"")</f>
        <v>1.7916666666666667</v>
      </c>
      <c r="P569" s="26">
        <f t="shared" si="35"/>
        <v>178.7856459091509</v>
      </c>
      <c r="Q569" s="27">
        <f t="shared" si="36"/>
        <v>121.4549414105993</v>
      </c>
      <c r="R569" s="99">
        <f>IFERROR(TBLData3[[#This Row],[7 Day EWMA]]/TBLData3[[#This Row],[28 Day EWMA]],"")</f>
        <v>1.4720327047438548</v>
      </c>
      <c r="S569" s="94">
        <f>AVERAGEIFS(TBLData3[Total Load],TBLData3[[Athlete ]],TBLData3[[#This Row],[Athlete ]],TBLData3[Date],"&lt;="&amp;TBLData3[[#This Row],[Date]],TBLData3[Date],"&gt;"&amp;TBLData3[[#This Row],[Date]]-7)</f>
        <v>184.28571428571428</v>
      </c>
      <c r="T569" s="94">
        <f t="array" ref="T569">IFERROR(_xlfn.STDEV.S(IF(TBLData3[[Athlete ]]=TBLData3[[#This Row],[Athlete ]],IF(TBLData3[Date]&lt;=TBLData3[[#This Row],[Date]],IF(TBLData3[Date]&gt;TBLData3[[#This Row],[Date]]-7,TBLData3[Total Load])))),"")</f>
        <v>327.20315518329704</v>
      </c>
      <c r="U569" s="95">
        <f>IFERROR(TBLData3[[#This Row],[7 Day avg Load]]/TBLData3[[#This Row],[7 Day SD]],"")</f>
        <v>0.56321496711264485</v>
      </c>
      <c r="V569" s="95">
        <f>IFERROR(TBLData3[[#This Row],[7 Day Rolling Average]]*TBLData3[[#This Row],[Monotony]],"")</f>
        <v>103.79247251075883</v>
      </c>
    </row>
    <row r="570" spans="1:22" x14ac:dyDescent="0.25">
      <c r="A570" s="58" t="str">
        <f t="shared" si="33"/>
        <v>Week 4</v>
      </c>
      <c r="B570" s="63">
        <v>43035</v>
      </c>
      <c r="C570" s="63" t="str">
        <f t="shared" si="34"/>
        <v>Fri</v>
      </c>
      <c r="D570" s="78" t="s">
        <v>205</v>
      </c>
      <c r="E570" s="61">
        <f>tblTL[[#This Row],[Total]]</f>
        <v>0</v>
      </c>
      <c r="F570" s="71">
        <f>AVERAGEIFS(TBLData3[Total Load],TBLData3[[Athlete ]],TBLData3[[#This Row],[Athlete ]],TBLData3[Date],"&lt;="&amp;TBLData3[[#This Row],[Date]],TBLData3[Date],"&gt;"&amp;TBLData3[[#This Row],[Date]]-7)</f>
        <v>17.142857142857142</v>
      </c>
      <c r="G570" s="72">
        <f>AVERAGEIFS(TBLData3[Total Load],TBLData3[[Athlete ]],TBLData3[[#This Row],[Athlete ]],TBLData3[Date],"&lt;="&amp;TBLData3[[#This Row],[Date]],TBLData3[Date],"&gt;"&amp;TBLData3[[#This Row],[Date]]-28)</f>
        <v>46.153846153846153</v>
      </c>
      <c r="H570" s="32">
        <f>SUMIFS(TBLData3[Total Load],TBLData3[[Athlete ]],TBLData3[[#This Row],[Athlete ]],TBLData3[Date],"&lt;="&amp;TBLData3[[#This Row],[Date]],TBLData3[Date],"&gt;"&amp;TBLData3[[#This Row],[Date]]-7)</f>
        <v>120</v>
      </c>
      <c r="I570" s="33">
        <f>IFERROR(SUMIFS(TBLData3[Total Load],TBLData3[[Athlete ]],TBLData3[[#This Row],[Athlete ]],TBLData3[Date],"&lt;="&amp;TBLData3[[#This Row],[Date]]-7,TBLData3[Date],"&gt;"&amp;TBLData3[[#This Row],[Date]]-14),"")</f>
        <v>720</v>
      </c>
      <c r="J570" s="33">
        <f>IFERROR(SUMIFS(TBLData3[Total Load],TBLData3[[Athlete ]],TBLData3[[#This Row],[Athlete ]],TBLData3[Date],"&lt;="&amp;TBLData3[[#This Row],[Date]]-14,TBLData3[Date],"&gt;"&amp;TBLData3[[#This Row],[Date]]-21),"")</f>
        <v>360</v>
      </c>
      <c r="K570" s="33">
        <f>IFERROR(SUMIFS(TBLData3[Total Load],TBLData3[[Athlete ]],TBLData3[[#This Row],[Athlete ]],TBLData3[Date],"&lt;="&amp;TBLData3[[#This Row],[Date]]-21,TBLData3[Date],"&gt;"&amp;TBLData3[[#This Row],[Date]]-28),"")</f>
        <v>0</v>
      </c>
      <c r="L570" s="33">
        <f>IFERROR(SUMIFS(TBLData3[Total Load],TBLData3[[Athlete ]],TBLData3[[#This Row],[Athlete ]],TBLData3[Date],"&lt;="&amp;TBLData3[[#This Row],[Date]]-28,TBLData3[Date],"&gt;"&amp;TBLData3[[#This Row],[Date]]-35),"")</f>
        <v>0</v>
      </c>
      <c r="M570" s="33">
        <f>IFERROR(AVERAGE(TBLData3[[#This Row],[Week -1 TL]:[Week -4 TL]]),"")</f>
        <v>270</v>
      </c>
      <c r="N570" s="98">
        <f>IFERROR(TBLData3[[#This Row],[7 Day Rolling Average]]/TBLData3[[#This Row],[28 Day Rolling Average]],"")</f>
        <v>0.37142857142857144</v>
      </c>
      <c r="O570" s="94">
        <f>IFERROR(TBLData3[[#This Row],[Week 0 TL]]/TBLData3[[#This Row],[Week -1 TL]],"")</f>
        <v>0.16666666666666666</v>
      </c>
      <c r="P570" s="26">
        <f t="shared" si="35"/>
        <v>36.691768743912689</v>
      </c>
      <c r="Q570" s="27">
        <f t="shared" si="36"/>
        <v>41.174116849945726</v>
      </c>
      <c r="R570" s="99">
        <f>IFERROR(TBLData3[[#This Row],[7 Day EWMA]]/TBLData3[[#This Row],[28 Day EWMA]],"")</f>
        <v>0.89113675170329865</v>
      </c>
      <c r="S570" s="94">
        <f>AVERAGEIFS(TBLData3[Total Load],TBLData3[[Athlete ]],TBLData3[[#This Row],[Athlete ]],TBLData3[Date],"&lt;="&amp;TBLData3[[#This Row],[Date]],TBLData3[Date],"&gt;"&amp;TBLData3[[#This Row],[Date]]-7)</f>
        <v>17.142857142857142</v>
      </c>
      <c r="T570" s="94">
        <f t="array" ref="T570">IFERROR(_xlfn.STDEV.S(IF(TBLData3[[Athlete ]]=TBLData3[[#This Row],[Athlete ]],IF(TBLData3[Date]&lt;=TBLData3[[#This Row],[Date]],IF(TBLData3[Date]&gt;TBLData3[[#This Row],[Date]]-7,TBLData3[Total Load])))),"")</f>
        <v>45.355736761107266</v>
      </c>
      <c r="U570" s="95">
        <f>IFERROR(TBLData3[[#This Row],[7 Day avg Load]]/TBLData3[[#This Row],[7 Day SD]],"")</f>
        <v>0.3779644730092272</v>
      </c>
      <c r="V570" s="95">
        <f>IFERROR(TBLData3[[#This Row],[7 Day Rolling Average]]*TBLData3[[#This Row],[Monotony]],"")</f>
        <v>6.479390965872466</v>
      </c>
    </row>
    <row r="571" spans="1:22" x14ac:dyDescent="0.25">
      <c r="A571" s="58" t="str">
        <f t="shared" si="33"/>
        <v>Week 4</v>
      </c>
      <c r="B571" s="63">
        <v>43035</v>
      </c>
      <c r="C571" s="63" t="str">
        <f t="shared" si="34"/>
        <v>Fri</v>
      </c>
      <c r="D571" s="78" t="s">
        <v>206</v>
      </c>
      <c r="E571" s="61">
        <f>tblTL[[#This Row],[Total]]</f>
        <v>0</v>
      </c>
      <c r="F571" s="71">
        <f>AVERAGEIFS(TBLData3[Total Load],TBLData3[[Athlete ]],TBLData3[[#This Row],[Athlete ]],TBLData3[Date],"&lt;="&amp;TBLData3[[#This Row],[Date]],TBLData3[Date],"&gt;"&amp;TBLData3[[#This Row],[Date]]-7)</f>
        <v>178.57142857142858</v>
      </c>
      <c r="G571" s="72">
        <f>AVERAGEIFS(TBLData3[Total Load],TBLData3[[Athlete ]],TBLData3[[#This Row],[Athlete ]],TBLData3[Date],"&lt;="&amp;TBLData3[[#This Row],[Date]],TBLData3[Date],"&gt;"&amp;TBLData3[[#This Row],[Date]]-28)</f>
        <v>216.53846153846155</v>
      </c>
      <c r="H571" s="32">
        <f>SUMIFS(TBLData3[Total Load],TBLData3[[Athlete ]],TBLData3[[#This Row],[Athlete ]],TBLData3[Date],"&lt;="&amp;TBLData3[[#This Row],[Date]],TBLData3[Date],"&gt;"&amp;TBLData3[[#This Row],[Date]]-7)</f>
        <v>1250</v>
      </c>
      <c r="I571" s="33">
        <f>IFERROR(SUMIFS(TBLData3[Total Load],TBLData3[[Athlete ]],TBLData3[[#This Row],[Athlete ]],TBLData3[Date],"&lt;="&amp;TBLData3[[#This Row],[Date]]-7,TBLData3[Date],"&gt;"&amp;TBLData3[[#This Row],[Date]]-14),"")</f>
        <v>1800</v>
      </c>
      <c r="J571" s="33">
        <f>IFERROR(SUMIFS(TBLData3[Total Load],TBLData3[[Athlete ]],TBLData3[[#This Row],[Athlete ]],TBLData3[Date],"&lt;="&amp;TBLData3[[#This Row],[Date]]-14,TBLData3[Date],"&gt;"&amp;TBLData3[[#This Row],[Date]]-21),"")</f>
        <v>1680</v>
      </c>
      <c r="K571" s="33">
        <f>IFERROR(SUMIFS(TBLData3[Total Load],TBLData3[[Athlete ]],TBLData3[[#This Row],[Athlete ]],TBLData3[Date],"&lt;="&amp;TBLData3[[#This Row],[Date]]-21,TBLData3[Date],"&gt;"&amp;TBLData3[[#This Row],[Date]]-28),"")</f>
        <v>900</v>
      </c>
      <c r="L571" s="33">
        <f>IFERROR(SUMIFS(TBLData3[Total Load],TBLData3[[Athlete ]],TBLData3[[#This Row],[Athlete ]],TBLData3[Date],"&lt;="&amp;TBLData3[[#This Row],[Date]]-28,TBLData3[Date],"&gt;"&amp;TBLData3[[#This Row],[Date]]-35),"")</f>
        <v>0</v>
      </c>
      <c r="M571" s="33">
        <f>IFERROR(AVERAGE(TBLData3[[#This Row],[Week -1 TL]:[Week -4 TL]]),"")</f>
        <v>1095</v>
      </c>
      <c r="N571" s="98">
        <f>IFERROR(TBLData3[[#This Row],[7 Day Rolling Average]]/TBLData3[[#This Row],[28 Day Rolling Average]],"")</f>
        <v>0.82466379091601116</v>
      </c>
      <c r="O571" s="94">
        <f>IFERROR(TBLData3[[#This Row],[Week 0 TL]]/TBLData3[[#This Row],[Week -1 TL]],"")</f>
        <v>0.69444444444444442</v>
      </c>
      <c r="P571" s="26">
        <f t="shared" si="35"/>
        <v>201.15550648773166</v>
      </c>
      <c r="Q571" s="27">
        <f t="shared" si="36"/>
        <v>188.63285251138461</v>
      </c>
      <c r="R571" s="99">
        <f>IFERROR(TBLData3[[#This Row],[7 Day EWMA]]/TBLData3[[#This Row],[28 Day EWMA]],"")</f>
        <v>1.0663863892722041</v>
      </c>
      <c r="S571" s="94">
        <f>AVERAGEIFS(TBLData3[Total Load],TBLData3[[Athlete ]],TBLData3[[#This Row],[Athlete ]],TBLData3[Date],"&lt;="&amp;TBLData3[[#This Row],[Date]],TBLData3[Date],"&gt;"&amp;TBLData3[[#This Row],[Date]]-7)</f>
        <v>178.57142857142858</v>
      </c>
      <c r="T571" s="94">
        <f t="array" ref="T571">IFERROR(_xlfn.STDEV.S(IF(TBLData3[[Athlete ]]=TBLData3[[#This Row],[Athlete ]],IF(TBLData3[Date]&lt;=TBLData3[[#This Row],[Date]],IF(TBLData3[Date]&gt;TBLData3[[#This Row],[Date]]-7,TBLData3[Total Load])))),"")</f>
        <v>291.68639389068591</v>
      </c>
      <c r="U571" s="95">
        <f>IFERROR(TBLData3[[#This Row],[7 Day avg Load]]/TBLData3[[#This Row],[7 Day SD]],"")</f>
        <v>0.6122034908434949</v>
      </c>
      <c r="V571" s="95">
        <f>IFERROR(TBLData3[[#This Row],[7 Day Rolling Average]]*TBLData3[[#This Row],[Monotony]],"")</f>
        <v>109.32205193633838</v>
      </c>
    </row>
    <row r="572" spans="1:22" x14ac:dyDescent="0.25">
      <c r="A572" s="58" t="str">
        <f t="shared" si="33"/>
        <v>Week 4</v>
      </c>
      <c r="B572" s="63">
        <v>43035</v>
      </c>
      <c r="C572" s="63" t="str">
        <f t="shared" si="34"/>
        <v>Fri</v>
      </c>
      <c r="D572" s="78" t="s">
        <v>207</v>
      </c>
      <c r="E572" s="61">
        <f>tblTL[[#This Row],[Total]]</f>
        <v>0</v>
      </c>
      <c r="F572" s="71">
        <f>AVERAGEIFS(TBLData3[Total Load],TBLData3[[Athlete ]],TBLData3[[#This Row],[Athlete ]],TBLData3[Date],"&lt;="&amp;TBLData3[[#This Row],[Date]],TBLData3[Date],"&gt;"&amp;TBLData3[[#This Row],[Date]]-7)</f>
        <v>122.85714285714286</v>
      </c>
      <c r="G572" s="72">
        <f>AVERAGEIFS(TBLData3[Total Load],TBLData3[[Athlete ]],TBLData3[[#This Row],[Athlete ]],TBLData3[Date],"&lt;="&amp;TBLData3[[#This Row],[Date]],TBLData3[Date],"&gt;"&amp;TBLData3[[#This Row],[Date]]-28)</f>
        <v>163.07692307692307</v>
      </c>
      <c r="H572" s="32">
        <f>SUMIFS(TBLData3[Total Load],TBLData3[[Athlete ]],TBLData3[[#This Row],[Athlete ]],TBLData3[Date],"&lt;="&amp;TBLData3[[#This Row],[Date]],TBLData3[Date],"&gt;"&amp;TBLData3[[#This Row],[Date]]-7)</f>
        <v>860</v>
      </c>
      <c r="I572" s="33">
        <f>IFERROR(SUMIFS(TBLData3[Total Load],TBLData3[[Athlete ]],TBLData3[[#This Row],[Athlete ]],TBLData3[Date],"&lt;="&amp;TBLData3[[#This Row],[Date]]-7,TBLData3[Date],"&gt;"&amp;TBLData3[[#This Row],[Date]]-14),"")</f>
        <v>1320</v>
      </c>
      <c r="J572" s="33">
        <f>IFERROR(SUMIFS(TBLData3[Total Load],TBLData3[[Athlete ]],TBLData3[[#This Row],[Athlete ]],TBLData3[Date],"&lt;="&amp;TBLData3[[#This Row],[Date]]-14,TBLData3[Date],"&gt;"&amp;TBLData3[[#This Row],[Date]]-21),"")</f>
        <v>1420</v>
      </c>
      <c r="K572" s="33">
        <f>IFERROR(SUMIFS(TBLData3[Total Load],TBLData3[[Athlete ]],TBLData3[[#This Row],[Athlete ]],TBLData3[Date],"&lt;="&amp;TBLData3[[#This Row],[Date]]-21,TBLData3[Date],"&gt;"&amp;TBLData3[[#This Row],[Date]]-28),"")</f>
        <v>640</v>
      </c>
      <c r="L572" s="33">
        <f>IFERROR(SUMIFS(TBLData3[Total Load],TBLData3[[Athlete ]],TBLData3[[#This Row],[Athlete ]],TBLData3[Date],"&lt;="&amp;TBLData3[[#This Row],[Date]]-28,TBLData3[Date],"&gt;"&amp;TBLData3[[#This Row],[Date]]-35),"")</f>
        <v>0</v>
      </c>
      <c r="M572" s="33">
        <f>IFERROR(AVERAGE(TBLData3[[#This Row],[Week -1 TL]:[Week -4 TL]]),"")</f>
        <v>845</v>
      </c>
      <c r="N572" s="98">
        <f>IFERROR(TBLData3[[#This Row],[7 Day Rolling Average]]/TBLData3[[#This Row],[28 Day Rolling Average]],"")</f>
        <v>0.75336927223719685</v>
      </c>
      <c r="O572" s="94">
        <f>IFERROR(TBLData3[[#This Row],[Week 0 TL]]/TBLData3[[#This Row],[Week -1 TL]],"")</f>
        <v>0.65151515151515149</v>
      </c>
      <c r="P572" s="26">
        <f t="shared" si="35"/>
        <v>149.70547311932933</v>
      </c>
      <c r="Q572" s="27">
        <f t="shared" si="36"/>
        <v>139.17480960241483</v>
      </c>
      <c r="R572" s="99">
        <f>IFERROR(TBLData3[[#This Row],[7 Day EWMA]]/TBLData3[[#This Row],[28 Day EWMA]],"")</f>
        <v>1.0756650111252013</v>
      </c>
      <c r="S572" s="94">
        <f>AVERAGEIFS(TBLData3[Total Load],TBLData3[[Athlete ]],TBLData3[[#This Row],[Athlete ]],TBLData3[Date],"&lt;="&amp;TBLData3[[#This Row],[Date]],TBLData3[Date],"&gt;"&amp;TBLData3[[#This Row],[Date]]-7)</f>
        <v>122.85714285714286</v>
      </c>
      <c r="T572" s="94">
        <f t="array" ref="T572">IFERROR(_xlfn.STDEV.S(IF(TBLData3[[Athlete ]]=TBLData3[[#This Row],[Athlete ]],IF(TBLData3[Date]&lt;=TBLData3[[#This Row],[Date]],IF(TBLData3[Date]&gt;TBLData3[[#This Row],[Date]]-7,TBLData3[Total Load])))),"")</f>
        <v>299.4280261718045</v>
      </c>
      <c r="U572" s="95">
        <f>IFERROR(TBLData3[[#This Row],[7 Day avg Load]]/TBLData3[[#This Row],[7 Day SD]],"")</f>
        <v>0.41030609067519425</v>
      </c>
      <c r="V572" s="95">
        <f>IFERROR(TBLData3[[#This Row],[7 Day Rolling Average]]*TBLData3[[#This Row],[Monotony]],"")</f>
        <v>50.409033997238154</v>
      </c>
    </row>
    <row r="573" spans="1:22" x14ac:dyDescent="0.25">
      <c r="A573" s="58" t="str">
        <f t="shared" si="33"/>
        <v>Week 4</v>
      </c>
      <c r="B573" s="63">
        <v>43035</v>
      </c>
      <c r="C573" s="63" t="str">
        <f t="shared" si="34"/>
        <v>Fri</v>
      </c>
      <c r="D573" s="75" t="s">
        <v>208</v>
      </c>
      <c r="E573" s="61">
        <f>tblTL[[#This Row],[Total]]</f>
        <v>0</v>
      </c>
      <c r="F573" s="71">
        <f>AVERAGEIFS(TBLData3[Total Load],TBLData3[[Athlete ]],TBLData3[[#This Row],[Athlete ]],TBLData3[Date],"&lt;="&amp;TBLData3[[#This Row],[Date]],TBLData3[Date],"&gt;"&amp;TBLData3[[#This Row],[Date]]-7)</f>
        <v>0</v>
      </c>
      <c r="G573" s="72">
        <f>AVERAGEIFS(TBLData3[Total Load],TBLData3[[Athlete ]],TBLData3[[#This Row],[Athlete ]],TBLData3[Date],"&lt;="&amp;TBLData3[[#This Row],[Date]],TBLData3[Date],"&gt;"&amp;TBLData3[[#This Row],[Date]]-28)</f>
        <v>125.56923076923077</v>
      </c>
      <c r="H573" s="32">
        <f>SUMIFS(TBLData3[Total Load],TBLData3[[Athlete ]],TBLData3[[#This Row],[Athlete ]],TBLData3[Date],"&lt;="&amp;TBLData3[[#This Row],[Date]],TBLData3[Date],"&gt;"&amp;TBLData3[[#This Row],[Date]]-7)</f>
        <v>0</v>
      </c>
      <c r="I573" s="33">
        <f>IFERROR(SUMIFS(TBLData3[Total Load],TBLData3[[Athlete ]],TBLData3[[#This Row],[Athlete ]],TBLData3[Date],"&lt;="&amp;TBLData3[[#This Row],[Date]]-7,TBLData3[Date],"&gt;"&amp;TBLData3[[#This Row],[Date]]-14),"")</f>
        <v>0</v>
      </c>
      <c r="J573" s="33">
        <f>IFERROR(SUMIFS(TBLData3[Total Load],TBLData3[[Athlete ]],TBLData3[[#This Row],[Athlete ]],TBLData3[Date],"&lt;="&amp;TBLData3[[#This Row],[Date]]-14,TBLData3[Date],"&gt;"&amp;TBLData3[[#This Row],[Date]]-21),"")</f>
        <v>2142.4</v>
      </c>
      <c r="K573" s="33">
        <f>IFERROR(SUMIFS(TBLData3[Total Load],TBLData3[[Athlete ]],TBLData3[[#This Row],[Athlete ]],TBLData3[Date],"&lt;="&amp;TBLData3[[#This Row],[Date]]-21,TBLData3[Date],"&gt;"&amp;TBLData3[[#This Row],[Date]]-28),"")</f>
        <v>1122.4000000000001</v>
      </c>
      <c r="L573" s="33">
        <f>IFERROR(SUMIFS(TBLData3[Total Load],TBLData3[[Athlete ]],TBLData3[[#This Row],[Athlete ]],TBLData3[Date],"&lt;="&amp;TBLData3[[#This Row],[Date]]-28,TBLData3[Date],"&gt;"&amp;TBLData3[[#This Row],[Date]]-35),"")</f>
        <v>0</v>
      </c>
      <c r="M573" s="33">
        <f>IFERROR(AVERAGE(TBLData3[[#This Row],[Week -1 TL]:[Week -4 TL]]),"")</f>
        <v>816.2</v>
      </c>
      <c r="N573" s="98">
        <f>IFERROR(TBLData3[[#This Row],[7 Day Rolling Average]]/TBLData3[[#This Row],[28 Day Rolling Average]],"")</f>
        <v>0</v>
      </c>
      <c r="O573" s="94" t="str">
        <f>IFERROR(TBLData3[[#This Row],[Week 0 TL]]/TBLData3[[#This Row],[Week -1 TL]],"")</f>
        <v/>
      </c>
      <c r="P573" s="26">
        <f t="shared" si="35"/>
        <v>6.5429921034170881</v>
      </c>
      <c r="Q573" s="27">
        <f t="shared" si="36"/>
        <v>64.357406309172632</v>
      </c>
      <c r="R573" s="99">
        <f>IFERROR(TBLData3[[#This Row],[7 Day EWMA]]/TBLData3[[#This Row],[28 Day EWMA]],"")</f>
        <v>0.10166649774517932</v>
      </c>
      <c r="S573" s="94">
        <f>AVERAGEIFS(TBLData3[Total Load],TBLData3[[Athlete ]],TBLData3[[#This Row],[Athlete ]],TBLData3[Date],"&lt;="&amp;TBLData3[[#This Row],[Date]],TBLData3[Date],"&gt;"&amp;TBLData3[[#This Row],[Date]]-7)</f>
        <v>0</v>
      </c>
      <c r="T573" s="94">
        <f t="array" ref="T573">IFERROR(_xlfn.STDEV.S(IF(TBLData3[[Athlete ]]=TBLData3[[#This Row],[Athlete ]],IF(TBLData3[Date]&lt;=TBLData3[[#This Row],[Date]],IF(TBLData3[Date]&gt;TBLData3[[#This Row],[Date]]-7,TBLData3[Total Load])))),"")</f>
        <v>0</v>
      </c>
      <c r="U573" s="95" t="str">
        <f>IFERROR(TBLData3[[#This Row],[7 Day avg Load]]/TBLData3[[#This Row],[7 Day SD]],"")</f>
        <v/>
      </c>
      <c r="V573" s="95" t="str">
        <f>IFERROR(TBLData3[[#This Row],[7 Day Rolling Average]]*TBLData3[[#This Row],[Monotony]],"")</f>
        <v/>
      </c>
    </row>
    <row r="574" spans="1:22" x14ac:dyDescent="0.25">
      <c r="A574" s="58" t="str">
        <f t="shared" si="33"/>
        <v>Week 4</v>
      </c>
      <c r="B574" s="59">
        <v>43036</v>
      </c>
      <c r="C574" s="59" t="str">
        <f t="shared" si="34"/>
        <v>Sat</v>
      </c>
      <c r="D574" s="77" t="s">
        <v>215</v>
      </c>
      <c r="E574" s="61">
        <f>tblTL[[#This Row],[Total]]</f>
        <v>0</v>
      </c>
      <c r="F574" s="71">
        <f>AVERAGEIFS(TBLData3[Total Load],TBLData3[[Athlete ]],TBLData3[[#This Row],[Athlete ]],TBLData3[Date],"&lt;="&amp;TBLData3[[#This Row],[Date]],TBLData3[Date],"&gt;"&amp;TBLData3[[#This Row],[Date]]-7)</f>
        <v>114.28571428571429</v>
      </c>
      <c r="G574" s="72">
        <f>AVERAGEIFS(TBLData3[Total Load],TBLData3[[Athlete ]],TBLData3[[#This Row],[Athlete ]],TBLData3[Date],"&lt;="&amp;TBLData3[[#This Row],[Date]],TBLData3[Date],"&gt;"&amp;TBLData3[[#This Row],[Date]]-28)</f>
        <v>172.59259259259258</v>
      </c>
      <c r="H574" s="32">
        <f>SUMIFS(TBLData3[Total Load],TBLData3[[Athlete ]],TBLData3[[#This Row],[Athlete ]],TBLData3[Date],"&lt;="&amp;TBLData3[[#This Row],[Date]],TBLData3[Date],"&gt;"&amp;TBLData3[[#This Row],[Date]]-7)</f>
        <v>800</v>
      </c>
      <c r="I574" s="33">
        <f>IFERROR(SUMIFS(TBLData3[Total Load],TBLData3[[Athlete ]],TBLData3[[#This Row],[Athlete ]],TBLData3[Date],"&lt;="&amp;TBLData3[[#This Row],[Date]]-7,TBLData3[Date],"&gt;"&amp;TBLData3[[#This Row],[Date]]-14),"")</f>
        <v>720</v>
      </c>
      <c r="J574" s="33">
        <f>IFERROR(SUMIFS(TBLData3[Total Load],TBLData3[[Athlete ]],TBLData3[[#This Row],[Athlete ]],TBLData3[Date],"&lt;="&amp;TBLData3[[#This Row],[Date]]-14,TBLData3[Date],"&gt;"&amp;TBLData3[[#This Row],[Date]]-21),"")</f>
        <v>2020</v>
      </c>
      <c r="K574" s="33">
        <f>IFERROR(SUMIFS(TBLData3[Total Load],TBLData3[[Athlete ]],TBLData3[[#This Row],[Athlete ]],TBLData3[Date],"&lt;="&amp;TBLData3[[#This Row],[Date]]-21,TBLData3[Date],"&gt;"&amp;TBLData3[[#This Row],[Date]]-28),"")</f>
        <v>1120</v>
      </c>
      <c r="L574" s="33">
        <f>IFERROR(SUMIFS(TBLData3[Total Load],TBLData3[[Athlete ]],TBLData3[[#This Row],[Athlete ]],TBLData3[Date],"&lt;="&amp;TBLData3[[#This Row],[Date]]-28,TBLData3[Date],"&gt;"&amp;TBLData3[[#This Row],[Date]]-35),"")</f>
        <v>0</v>
      </c>
      <c r="M574" s="33">
        <f>IFERROR(AVERAGE(TBLData3[[#This Row],[Week -1 TL]:[Week -4 TL]]),"")</f>
        <v>965</v>
      </c>
      <c r="N574" s="98">
        <f>IFERROR(TBLData3[[#This Row],[7 Day Rolling Average]]/TBLData3[[#This Row],[28 Day Rolling Average]],"")</f>
        <v>0.662170447578173</v>
      </c>
      <c r="O574" s="94">
        <f>IFERROR(TBLData3[[#This Row],[Week 0 TL]]/TBLData3[[#This Row],[Week -1 TL]],"")</f>
        <v>1.1111111111111112</v>
      </c>
      <c r="P574" s="26">
        <f t="shared" si="35"/>
        <v>99.242729151381468</v>
      </c>
      <c r="Q574" s="27">
        <f t="shared" si="36"/>
        <v>126.37503958690596</v>
      </c>
      <c r="R574" s="99">
        <f>IFERROR(TBLData3[[#This Row],[7 Day EWMA]]/TBLData3[[#This Row],[28 Day EWMA]],"")</f>
        <v>0.78530324877274471</v>
      </c>
      <c r="S574" s="94">
        <f>AVERAGEIFS(TBLData3[Total Load],TBLData3[[Athlete ]],TBLData3[[#This Row],[Athlete ]],TBLData3[Date],"&lt;="&amp;TBLData3[[#This Row],[Date]],TBLData3[Date],"&gt;"&amp;TBLData3[[#This Row],[Date]]-7)</f>
        <v>114.28571428571429</v>
      </c>
      <c r="T574" s="94">
        <f t="array" ref="T574">IFERROR(_xlfn.STDEV.S(IF(TBLData3[[Athlete ]]=TBLData3[[#This Row],[Athlete ]],IF(TBLData3[Date]&lt;=TBLData3[[#This Row],[Date]],IF(TBLData3[Date]&gt;TBLData3[[#This Row],[Date]]-7,TBLData3[Total Load])))),"")</f>
        <v>302.37157840738178</v>
      </c>
      <c r="U574" s="95">
        <f>IFERROR(TBLData3[[#This Row],[7 Day avg Load]]/TBLData3[[#This Row],[7 Day SD]],"")</f>
        <v>0.37796447300922725</v>
      </c>
      <c r="V574" s="95">
        <f>IFERROR(TBLData3[[#This Row],[7 Day Rolling Average]]*TBLData3[[#This Row],[Monotony]],"")</f>
        <v>43.195939772483115</v>
      </c>
    </row>
    <row r="575" spans="1:22" x14ac:dyDescent="0.25">
      <c r="A575" s="58" t="str">
        <f t="shared" si="33"/>
        <v>Week 4</v>
      </c>
      <c r="B575" s="63">
        <v>43036</v>
      </c>
      <c r="C575" s="63" t="str">
        <f t="shared" si="34"/>
        <v>Sat</v>
      </c>
      <c r="D575" s="78" t="s">
        <v>190</v>
      </c>
      <c r="E575" s="61">
        <f>tblTL[[#This Row],[Total]]</f>
        <v>67</v>
      </c>
      <c r="F575" s="71">
        <f>AVERAGEIFS(TBLData3[Total Load],TBLData3[[Athlete ]],TBLData3[[#This Row],[Athlete ]],TBLData3[Date],"&lt;="&amp;TBLData3[[#This Row],[Date]],TBLData3[Date],"&gt;"&amp;TBLData3[[#This Row],[Date]]-7)</f>
        <v>52.428571428571431</v>
      </c>
      <c r="G575" s="72">
        <f>AVERAGEIFS(TBLData3[Total Load],TBLData3[[Athlete ]],TBLData3[[#This Row],[Athlete ]],TBLData3[Date],"&lt;="&amp;TBLData3[[#This Row],[Date]],TBLData3[Date],"&gt;"&amp;TBLData3[[#This Row],[Date]]-28)</f>
        <v>170.25925925925927</v>
      </c>
      <c r="H575" s="32">
        <f>SUMIFS(TBLData3[Total Load],TBLData3[[Athlete ]],TBLData3[[#This Row],[Athlete ]],TBLData3[Date],"&lt;="&amp;TBLData3[[#This Row],[Date]],TBLData3[Date],"&gt;"&amp;TBLData3[[#This Row],[Date]]-7)</f>
        <v>367</v>
      </c>
      <c r="I575" s="33">
        <f>IFERROR(SUMIFS(TBLData3[Total Load],TBLData3[[Athlete ]],TBLData3[[#This Row],[Athlete ]],TBLData3[Date],"&lt;="&amp;TBLData3[[#This Row],[Date]]-7,TBLData3[Date],"&gt;"&amp;TBLData3[[#This Row],[Date]]-14),"")</f>
        <v>810</v>
      </c>
      <c r="J575" s="33">
        <f>IFERROR(SUMIFS(TBLData3[Total Load],TBLData3[[Athlete ]],TBLData3[[#This Row],[Athlete ]],TBLData3[Date],"&lt;="&amp;TBLData3[[#This Row],[Date]]-14,TBLData3[Date],"&gt;"&amp;TBLData3[[#This Row],[Date]]-21),"")</f>
        <v>1975</v>
      </c>
      <c r="K575" s="33">
        <f>IFERROR(SUMIFS(TBLData3[Total Load],TBLData3[[Athlete ]],TBLData3[[#This Row],[Athlete ]],TBLData3[Date],"&lt;="&amp;TBLData3[[#This Row],[Date]]-21,TBLData3[Date],"&gt;"&amp;TBLData3[[#This Row],[Date]]-28),"")</f>
        <v>1445</v>
      </c>
      <c r="L575" s="33">
        <f>IFERROR(SUMIFS(TBLData3[Total Load],TBLData3[[Athlete ]],TBLData3[[#This Row],[Athlete ]],TBLData3[Date],"&lt;="&amp;TBLData3[[#This Row],[Date]]-28,TBLData3[Date],"&gt;"&amp;TBLData3[[#This Row],[Date]]-35),"")</f>
        <v>0</v>
      </c>
      <c r="M575" s="33">
        <f>IFERROR(AVERAGE(TBLData3[[#This Row],[Week -1 TL]:[Week -4 TL]]),"")</f>
        <v>1057.5</v>
      </c>
      <c r="N575" s="98">
        <f>IFERROR(TBLData3[[#This Row],[7 Day Rolling Average]]/TBLData3[[#This Row],[28 Day Rolling Average]],"")</f>
        <v>0.30793374561049131</v>
      </c>
      <c r="O575" s="94">
        <f>IFERROR(TBLData3[[#This Row],[Week 0 TL]]/TBLData3[[#This Row],[Week -1 TL]],"")</f>
        <v>0.45308641975308644</v>
      </c>
      <c r="P575" s="26">
        <f t="shared" si="35"/>
        <v>56.507881344754871</v>
      </c>
      <c r="Q575" s="27">
        <f t="shared" si="36"/>
        <v>107.59866064985589</v>
      </c>
      <c r="R575" s="99">
        <f>IFERROR(TBLData3[[#This Row],[7 Day EWMA]]/TBLData3[[#This Row],[28 Day EWMA]],"")</f>
        <v>0.52517272058470144</v>
      </c>
      <c r="S575" s="94">
        <f>AVERAGEIFS(TBLData3[Total Load],TBLData3[[Athlete ]],TBLData3[[#This Row],[Athlete ]],TBLData3[Date],"&lt;="&amp;TBLData3[[#This Row],[Date]],TBLData3[Date],"&gt;"&amp;TBLData3[[#This Row],[Date]]-7)</f>
        <v>52.428571428571431</v>
      </c>
      <c r="T575" s="94">
        <f t="array" ref="T575">IFERROR(_xlfn.STDEV.S(IF(TBLData3[[Athlete ]]=TBLData3[[#This Row],[Athlete ]],IF(TBLData3[Date]&lt;=TBLData3[[#This Row],[Date]],IF(TBLData3[Date]&gt;TBLData3[[#This Row],[Date]]-7,TBLData3[Total Load])))),"")</f>
        <v>111.9878819974988</v>
      </c>
      <c r="U575" s="95">
        <f>IFERROR(TBLData3[[#This Row],[7 Day avg Load]]/TBLData3[[#This Row],[7 Day SD]],"")</f>
        <v>0.46816289846201753</v>
      </c>
      <c r="V575" s="95">
        <f>IFERROR(TBLData3[[#This Row],[7 Day Rolling Average]]*TBLData3[[#This Row],[Monotony]],"")</f>
        <v>24.545111962222919</v>
      </c>
    </row>
    <row r="576" spans="1:22" x14ac:dyDescent="0.25">
      <c r="A576" s="58" t="str">
        <f t="shared" si="33"/>
        <v>Week 4</v>
      </c>
      <c r="B576" s="63">
        <v>43036</v>
      </c>
      <c r="C576" s="63" t="str">
        <f t="shared" si="34"/>
        <v>Sat</v>
      </c>
      <c r="D576" s="77" t="s">
        <v>191</v>
      </c>
      <c r="E576" s="61">
        <f>tblTL[[#This Row],[Total]]</f>
        <v>0</v>
      </c>
      <c r="F576" s="71">
        <f>AVERAGEIFS(TBLData3[Total Load],TBLData3[[Athlete ]],TBLData3[[#This Row],[Athlete ]],TBLData3[Date],"&lt;="&amp;TBLData3[[#This Row],[Date]],TBLData3[Date],"&gt;"&amp;TBLData3[[#This Row],[Date]]-7)</f>
        <v>70</v>
      </c>
      <c r="G576" s="72">
        <f>AVERAGEIFS(TBLData3[Total Load],TBLData3[[Athlete ]],TBLData3[[#This Row],[Athlete ]],TBLData3[Date],"&lt;="&amp;TBLData3[[#This Row],[Date]],TBLData3[Date],"&gt;"&amp;TBLData3[[#This Row],[Date]]-28)</f>
        <v>67.037037037037038</v>
      </c>
      <c r="H576" s="32">
        <f>SUMIFS(TBLData3[Total Load],TBLData3[[Athlete ]],TBLData3[[#This Row],[Athlete ]],TBLData3[Date],"&lt;="&amp;TBLData3[[#This Row],[Date]],TBLData3[Date],"&gt;"&amp;TBLData3[[#This Row],[Date]]-7)</f>
        <v>490</v>
      </c>
      <c r="I576" s="33">
        <f>IFERROR(SUMIFS(TBLData3[Total Load],TBLData3[[Athlete ]],TBLData3[[#This Row],[Athlete ]],TBLData3[Date],"&lt;="&amp;TBLData3[[#This Row],[Date]]-7,TBLData3[Date],"&gt;"&amp;TBLData3[[#This Row],[Date]]-14),"")</f>
        <v>720</v>
      </c>
      <c r="J576" s="33">
        <f>IFERROR(SUMIFS(TBLData3[Total Load],TBLData3[[Athlete ]],TBLData3[[#This Row],[Athlete ]],TBLData3[Date],"&lt;="&amp;TBLData3[[#This Row],[Date]]-14,TBLData3[Date],"&gt;"&amp;TBLData3[[#This Row],[Date]]-21),"")</f>
        <v>600</v>
      </c>
      <c r="K576" s="33">
        <f>IFERROR(SUMIFS(TBLData3[Total Load],TBLData3[[Athlete ]],TBLData3[[#This Row],[Athlete ]],TBLData3[Date],"&lt;="&amp;TBLData3[[#This Row],[Date]]-21,TBLData3[Date],"&gt;"&amp;TBLData3[[#This Row],[Date]]-28),"")</f>
        <v>0</v>
      </c>
      <c r="L576" s="33">
        <f>IFERROR(SUMIFS(TBLData3[Total Load],TBLData3[[Athlete ]],TBLData3[[#This Row],[Athlete ]],TBLData3[Date],"&lt;="&amp;TBLData3[[#This Row],[Date]]-28,TBLData3[Date],"&gt;"&amp;TBLData3[[#This Row],[Date]]-35),"")</f>
        <v>0</v>
      </c>
      <c r="M576" s="33">
        <f>IFERROR(AVERAGE(TBLData3[[#This Row],[Week -1 TL]:[Week -4 TL]]),"")</f>
        <v>330</v>
      </c>
      <c r="N576" s="98">
        <f>IFERROR(TBLData3[[#This Row],[7 Day Rolling Average]]/TBLData3[[#This Row],[28 Day Rolling Average]],"")</f>
        <v>1.0441988950276242</v>
      </c>
      <c r="O576" s="94">
        <f>IFERROR(TBLData3[[#This Row],[Week 0 TL]]/TBLData3[[#This Row],[Week -1 TL]],"")</f>
        <v>0.68055555555555558</v>
      </c>
      <c r="P576" s="26">
        <f t="shared" si="35"/>
        <v>50.023740295437165</v>
      </c>
      <c r="Q576" s="27">
        <f t="shared" si="36"/>
        <v>61.97263379180739</v>
      </c>
      <c r="R576" s="99">
        <f>IFERROR(TBLData3[[#This Row],[7 Day EWMA]]/TBLData3[[#This Row],[28 Day EWMA]],"")</f>
        <v>0.80719080721158831</v>
      </c>
      <c r="S576" s="94">
        <f>AVERAGEIFS(TBLData3[Total Load],TBLData3[[Athlete ]],TBLData3[[#This Row],[Athlete ]],TBLData3[Date],"&lt;="&amp;TBLData3[[#This Row],[Date]],TBLData3[Date],"&gt;"&amp;TBLData3[[#This Row],[Date]]-7)</f>
        <v>70</v>
      </c>
      <c r="T576" s="94">
        <f t="array" ref="T576">IFERROR(_xlfn.STDEV.S(IF(TBLData3[[Athlete ]]=TBLData3[[#This Row],[Athlete ]],IF(TBLData3[Date]&lt;=TBLData3[[#This Row],[Date]],IF(TBLData3[Date]&gt;TBLData3[[#This Row],[Date]]-7,TBLData3[Total Load])))),"")</f>
        <v>185.20259177452135</v>
      </c>
      <c r="U576" s="95">
        <f>IFERROR(TBLData3[[#This Row],[7 Day avg Load]]/TBLData3[[#This Row],[7 Day SD]],"")</f>
        <v>0.3779644730092272</v>
      </c>
      <c r="V576" s="95">
        <f>IFERROR(TBLData3[[#This Row],[7 Day Rolling Average]]*TBLData3[[#This Row],[Monotony]],"")</f>
        <v>26.457513110645905</v>
      </c>
    </row>
    <row r="577" spans="1:22" x14ac:dyDescent="0.25">
      <c r="A577" s="58" t="str">
        <f t="shared" si="33"/>
        <v>Week 4</v>
      </c>
      <c r="B577" s="63">
        <v>43036</v>
      </c>
      <c r="C577" s="63" t="str">
        <f t="shared" si="34"/>
        <v>Sat</v>
      </c>
      <c r="D577" s="77" t="s">
        <v>192</v>
      </c>
      <c r="E577" s="61">
        <f>tblTL[[#This Row],[Total]]</f>
        <v>154</v>
      </c>
      <c r="F577" s="71">
        <f>AVERAGEIFS(TBLData3[Total Load],TBLData3[[Athlete ]],TBLData3[[#This Row],[Athlete ]],TBLData3[Date],"&lt;="&amp;TBLData3[[#This Row],[Date]],TBLData3[Date],"&gt;"&amp;TBLData3[[#This Row],[Date]]-7)</f>
        <v>92</v>
      </c>
      <c r="G577" s="72">
        <f>AVERAGEIFS(TBLData3[Total Load],TBLData3[[Athlete ]],TBLData3[[#This Row],[Athlete ]],TBLData3[Date],"&lt;="&amp;TBLData3[[#This Row],[Date]],TBLData3[Date],"&gt;"&amp;TBLData3[[#This Row],[Date]]-28)</f>
        <v>203.4814814814815</v>
      </c>
      <c r="H577" s="32">
        <f>SUMIFS(TBLData3[Total Load],TBLData3[[Athlete ]],TBLData3[[#This Row],[Athlete ]],TBLData3[Date],"&lt;="&amp;TBLData3[[#This Row],[Date]],TBLData3[Date],"&gt;"&amp;TBLData3[[#This Row],[Date]]-7)</f>
        <v>644</v>
      </c>
      <c r="I577" s="33">
        <f>IFERROR(SUMIFS(TBLData3[Total Load],TBLData3[[Athlete ]],TBLData3[[#This Row],[Athlete ]],TBLData3[Date],"&lt;="&amp;TBLData3[[#This Row],[Date]]-7,TBLData3[Date],"&gt;"&amp;TBLData3[[#This Row],[Date]]-14),"")</f>
        <v>1860</v>
      </c>
      <c r="J577" s="33">
        <f>IFERROR(SUMIFS(TBLData3[Total Load],TBLData3[[Athlete ]],TBLData3[[#This Row],[Athlete ]],TBLData3[Date],"&lt;="&amp;TBLData3[[#This Row],[Date]]-14,TBLData3[Date],"&gt;"&amp;TBLData3[[#This Row],[Date]]-21),"")</f>
        <v>1480</v>
      </c>
      <c r="K577" s="33">
        <f>IFERROR(SUMIFS(TBLData3[Total Load],TBLData3[[Athlete ]],TBLData3[[#This Row],[Athlete ]],TBLData3[Date],"&lt;="&amp;TBLData3[[#This Row],[Date]]-21,TBLData3[Date],"&gt;"&amp;TBLData3[[#This Row],[Date]]-28),"")</f>
        <v>1510</v>
      </c>
      <c r="L577" s="33">
        <f>IFERROR(SUMIFS(TBLData3[Total Load],TBLData3[[Athlete ]],TBLData3[[#This Row],[Athlete ]],TBLData3[Date],"&lt;="&amp;TBLData3[[#This Row],[Date]]-28,TBLData3[Date],"&gt;"&amp;TBLData3[[#This Row],[Date]]-35),"")</f>
        <v>0</v>
      </c>
      <c r="M577" s="33">
        <f>IFERROR(AVERAGE(TBLData3[[#This Row],[Week -1 TL]:[Week -4 TL]]),"")</f>
        <v>1212.5</v>
      </c>
      <c r="N577" s="98">
        <f>IFERROR(TBLData3[[#This Row],[7 Day Rolling Average]]/TBLData3[[#This Row],[28 Day Rolling Average]],"")</f>
        <v>0.45212959592282487</v>
      </c>
      <c r="O577" s="94">
        <f>IFERROR(TBLData3[[#This Row],[Week 0 TL]]/TBLData3[[#This Row],[Week -1 TL]],"")</f>
        <v>0.34623655913978496</v>
      </c>
      <c r="P577" s="26">
        <f t="shared" si="35"/>
        <v>107.91116201859349</v>
      </c>
      <c r="Q577" s="27">
        <f t="shared" si="36"/>
        <v>149.91905181697587</v>
      </c>
      <c r="R577" s="99">
        <f>IFERROR(TBLData3[[#This Row],[7 Day EWMA]]/TBLData3[[#This Row],[28 Day EWMA]],"")</f>
        <v>0.71979618808110901</v>
      </c>
      <c r="S577" s="94">
        <f>AVERAGEIFS(TBLData3[Total Load],TBLData3[[Athlete ]],TBLData3[[#This Row],[Athlete ]],TBLData3[Date],"&lt;="&amp;TBLData3[[#This Row],[Date]],TBLData3[Date],"&gt;"&amp;TBLData3[[#This Row],[Date]]-7)</f>
        <v>92</v>
      </c>
      <c r="T577" s="94">
        <f t="array" ref="T577">IFERROR(_xlfn.STDEV.S(IF(TBLData3[[Athlete ]]=TBLData3[[#This Row],[Athlete ]],IF(TBLData3[Date]&lt;=TBLData3[[#This Row],[Date]],IF(TBLData3[Date]&gt;TBLData3[[#This Row],[Date]]-7,TBLData3[Total Load])))),"")</f>
        <v>184.64741175187552</v>
      </c>
      <c r="U577" s="95">
        <f>IFERROR(TBLData3[[#This Row],[7 Day avg Load]]/TBLData3[[#This Row],[7 Day SD]],"")</f>
        <v>0.49824689730082572</v>
      </c>
      <c r="V577" s="95">
        <f>IFERROR(TBLData3[[#This Row],[7 Day Rolling Average]]*TBLData3[[#This Row],[Monotony]],"")</f>
        <v>45.838714551675963</v>
      </c>
    </row>
    <row r="578" spans="1:22" x14ac:dyDescent="0.25">
      <c r="A578" s="58" t="str">
        <f t="shared" ref="A578:A641" si="37">VLOOKUP(B578, $AF$3:$AG$26, 2)</f>
        <v>Week 4</v>
      </c>
      <c r="B578" s="63">
        <v>43036</v>
      </c>
      <c r="C578" s="63" t="str">
        <f t="shared" ref="C578:C641" si="38">CHOOSE(WEEKDAY(B578),"Sun","Mon","Tue","Wed","Thu","Fri","Sat")</f>
        <v>Sat</v>
      </c>
      <c r="D578" s="75" t="s">
        <v>193</v>
      </c>
      <c r="E578" s="61">
        <f>tblTL[[#This Row],[Total]]</f>
        <v>124</v>
      </c>
      <c r="F578" s="71">
        <f>AVERAGEIFS(TBLData3[Total Load],TBLData3[[Athlete ]],TBLData3[[#This Row],[Athlete ]],TBLData3[Date],"&lt;="&amp;TBLData3[[#This Row],[Date]],TBLData3[Date],"&gt;"&amp;TBLData3[[#This Row],[Date]]-7)</f>
        <v>122</v>
      </c>
      <c r="G578" s="72">
        <f>AVERAGEIFS(TBLData3[Total Load],TBLData3[[Athlete ]],TBLData3[[#This Row],[Athlete ]],TBLData3[Date],"&lt;="&amp;TBLData3[[#This Row],[Date]],TBLData3[Date],"&gt;"&amp;TBLData3[[#This Row],[Date]]-28)</f>
        <v>159.22222222222223</v>
      </c>
      <c r="H578" s="32">
        <f>SUMIFS(TBLData3[Total Load],TBLData3[[Athlete ]],TBLData3[[#This Row],[Athlete ]],TBLData3[Date],"&lt;="&amp;TBLData3[[#This Row],[Date]],TBLData3[Date],"&gt;"&amp;TBLData3[[#This Row],[Date]]-7)</f>
        <v>854</v>
      </c>
      <c r="I578" s="33">
        <f>IFERROR(SUMIFS(TBLData3[Total Load],TBLData3[[Athlete ]],TBLData3[[#This Row],[Athlete ]],TBLData3[Date],"&lt;="&amp;TBLData3[[#This Row],[Date]]-7,TBLData3[Date],"&gt;"&amp;TBLData3[[#This Row],[Date]]-14),"")</f>
        <v>1140</v>
      </c>
      <c r="J578" s="33">
        <f>IFERROR(SUMIFS(TBLData3[Total Load],TBLData3[[Athlete ]],TBLData3[[#This Row],[Athlete ]],TBLData3[Date],"&lt;="&amp;TBLData3[[#This Row],[Date]]-14,TBLData3[Date],"&gt;"&amp;TBLData3[[#This Row],[Date]]-21),"")</f>
        <v>1440</v>
      </c>
      <c r="K578" s="33">
        <f>IFERROR(SUMIFS(TBLData3[Total Load],TBLData3[[Athlete ]],TBLData3[[#This Row],[Athlete ]],TBLData3[Date],"&lt;="&amp;TBLData3[[#This Row],[Date]]-21,TBLData3[Date],"&gt;"&amp;TBLData3[[#This Row],[Date]]-28),"")</f>
        <v>865</v>
      </c>
      <c r="L578" s="33">
        <f>IFERROR(SUMIFS(TBLData3[Total Load],TBLData3[[Athlete ]],TBLData3[[#This Row],[Athlete ]],TBLData3[Date],"&lt;="&amp;TBLData3[[#This Row],[Date]]-28,TBLData3[Date],"&gt;"&amp;TBLData3[[#This Row],[Date]]-35),"")</f>
        <v>0</v>
      </c>
      <c r="M578" s="33">
        <f>IFERROR(AVERAGE(TBLData3[[#This Row],[Week -1 TL]:[Week -4 TL]]),"")</f>
        <v>861.25</v>
      </c>
      <c r="N578" s="98">
        <f>IFERROR(TBLData3[[#This Row],[7 Day Rolling Average]]/TBLData3[[#This Row],[28 Day Rolling Average]],"")</f>
        <v>0.76622470341939986</v>
      </c>
      <c r="O578" s="94">
        <f>IFERROR(TBLData3[[#This Row],[Week 0 TL]]/TBLData3[[#This Row],[Week -1 TL]],"")</f>
        <v>0.74912280701754386</v>
      </c>
      <c r="P578" s="26">
        <f t="shared" si="35"/>
        <v>130.13782204316391</v>
      </c>
      <c r="Q578" s="27">
        <f t="shared" si="36"/>
        <v>129.37147001704324</v>
      </c>
      <c r="R578" s="99">
        <f>IFERROR(TBLData3[[#This Row],[7 Day EWMA]]/TBLData3[[#This Row],[28 Day EWMA]],"")</f>
        <v>1.00592365554801</v>
      </c>
      <c r="S578" s="94">
        <f>AVERAGEIFS(TBLData3[Total Load],TBLData3[[Athlete ]],TBLData3[[#This Row],[Athlete ]],TBLData3[Date],"&lt;="&amp;TBLData3[[#This Row],[Date]],TBLData3[Date],"&gt;"&amp;TBLData3[[#This Row],[Date]]-7)</f>
        <v>122</v>
      </c>
      <c r="T578" s="94">
        <f t="array" ref="T578">IFERROR(_xlfn.STDEV.S(IF(TBLData3[[Athlete ]]=TBLData3[[#This Row],[Athlete ]],IF(TBLData3[Date]&lt;=TBLData3[[#This Row],[Date]],IF(TBLData3[Date]&gt;TBLData3[[#This Row],[Date]]-7,TBLData3[Total Load])))),"")</f>
        <v>258.87191169894555</v>
      </c>
      <c r="U578" s="95">
        <f>IFERROR(TBLData3[[#This Row],[7 Day avg Load]]/TBLData3[[#This Row],[7 Day SD]],"")</f>
        <v>0.4712755400898016</v>
      </c>
      <c r="V578" s="95">
        <f>IFERROR(TBLData3[[#This Row],[7 Day Rolling Average]]*TBLData3[[#This Row],[Monotony]],"")</f>
        <v>57.495615890955797</v>
      </c>
    </row>
    <row r="579" spans="1:22" x14ac:dyDescent="0.25">
      <c r="A579" s="58" t="str">
        <f t="shared" si="37"/>
        <v>Week 4</v>
      </c>
      <c r="B579" s="63">
        <v>43036</v>
      </c>
      <c r="C579" s="63" t="str">
        <f t="shared" si="38"/>
        <v>Sat</v>
      </c>
      <c r="D579" s="75" t="s">
        <v>194</v>
      </c>
      <c r="E579" s="61">
        <f>tblTL[[#This Row],[Total]]</f>
        <v>91</v>
      </c>
      <c r="F579" s="71">
        <f>AVERAGEIFS(TBLData3[Total Load],TBLData3[[Athlete ]],TBLData3[[#This Row],[Athlete ]],TBLData3[Date],"&lt;="&amp;TBLData3[[#This Row],[Date]],TBLData3[Date],"&gt;"&amp;TBLData3[[#This Row],[Date]]-7)</f>
        <v>13</v>
      </c>
      <c r="G579" s="72">
        <f>AVERAGEIFS(TBLData3[Total Load],TBLData3[[Athlete ]],TBLData3[[#This Row],[Athlete ]],TBLData3[Date],"&lt;="&amp;TBLData3[[#This Row],[Date]],TBLData3[Date],"&gt;"&amp;TBLData3[[#This Row],[Date]]-28)</f>
        <v>150.96296296296296</v>
      </c>
      <c r="H579" s="32">
        <f>SUMIFS(TBLData3[Total Load],TBLData3[[Athlete ]],TBLData3[[#This Row],[Athlete ]],TBLData3[Date],"&lt;="&amp;TBLData3[[#This Row],[Date]],TBLData3[Date],"&gt;"&amp;TBLData3[[#This Row],[Date]]-7)</f>
        <v>91</v>
      </c>
      <c r="I579" s="33">
        <f>IFERROR(SUMIFS(TBLData3[Total Load],TBLData3[[Athlete ]],TBLData3[[#This Row],[Athlete ]],TBLData3[Date],"&lt;="&amp;TBLData3[[#This Row],[Date]]-7,TBLData3[Date],"&gt;"&amp;TBLData3[[#This Row],[Date]]-14),"")</f>
        <v>720</v>
      </c>
      <c r="J579" s="33">
        <f>IFERROR(SUMIFS(TBLData3[Total Load],TBLData3[[Athlete ]],TBLData3[[#This Row],[Athlete ]],TBLData3[Date],"&lt;="&amp;TBLData3[[#This Row],[Date]]-14,TBLData3[Date],"&gt;"&amp;TBLData3[[#This Row],[Date]]-21),"")</f>
        <v>1640</v>
      </c>
      <c r="K579" s="33">
        <f>IFERROR(SUMIFS(TBLData3[Total Load],TBLData3[[Athlete ]],TBLData3[[#This Row],[Athlete ]],TBLData3[Date],"&lt;="&amp;TBLData3[[#This Row],[Date]]-21,TBLData3[Date],"&gt;"&amp;TBLData3[[#This Row],[Date]]-28),"")</f>
        <v>1625</v>
      </c>
      <c r="L579" s="33">
        <f>IFERROR(SUMIFS(TBLData3[Total Load],TBLData3[[Athlete ]],TBLData3[[#This Row],[Athlete ]],TBLData3[Date],"&lt;="&amp;TBLData3[[#This Row],[Date]]-28,TBLData3[Date],"&gt;"&amp;TBLData3[[#This Row],[Date]]-35),"")</f>
        <v>0</v>
      </c>
      <c r="M579" s="33">
        <f>IFERROR(AVERAGE(TBLData3[[#This Row],[Week -1 TL]:[Week -4 TL]]),"")</f>
        <v>996.25</v>
      </c>
      <c r="N579" s="98">
        <f>IFERROR(TBLData3[[#This Row],[7 Day Rolling Average]]/TBLData3[[#This Row],[28 Day Rolling Average]],"")</f>
        <v>8.6113837095191367E-2</v>
      </c>
      <c r="O579" s="94">
        <f>IFERROR(TBLData3[[#This Row],[Week 0 TL]]/TBLData3[[#This Row],[Week -1 TL]],"")</f>
        <v>0.12638888888888888</v>
      </c>
      <c r="P579" s="26">
        <f t="shared" si="35"/>
        <v>37.077751357726441</v>
      </c>
      <c r="Q579" s="27">
        <f t="shared" si="36"/>
        <v>86.342444329200276</v>
      </c>
      <c r="R579" s="99">
        <f>IFERROR(TBLData3[[#This Row],[7 Day EWMA]]/TBLData3[[#This Row],[28 Day EWMA]],"")</f>
        <v>0.4294267048586099</v>
      </c>
      <c r="S579" s="94">
        <f>AVERAGEIFS(TBLData3[Total Load],TBLData3[[Athlete ]],TBLData3[[#This Row],[Athlete ]],TBLData3[Date],"&lt;="&amp;TBLData3[[#This Row],[Date]],TBLData3[Date],"&gt;"&amp;TBLData3[[#This Row],[Date]]-7)</f>
        <v>13</v>
      </c>
      <c r="T579" s="94">
        <f t="array" ref="T579">IFERROR(_xlfn.STDEV.S(IF(TBLData3[[Athlete ]]=TBLData3[[#This Row],[Athlete ]],IF(TBLData3[Date]&lt;=TBLData3[[#This Row],[Date]],IF(TBLData3[Date]&gt;TBLData3[[#This Row],[Date]]-7,TBLData3[Total Load])))),"")</f>
        <v>34.394767043839678</v>
      </c>
      <c r="U579" s="95">
        <f>IFERROR(TBLData3[[#This Row],[7 Day avg Load]]/TBLData3[[#This Row],[7 Day SD]],"")</f>
        <v>0.3779644730092272</v>
      </c>
      <c r="V579" s="95">
        <f>IFERROR(TBLData3[[#This Row],[7 Day Rolling Average]]*TBLData3[[#This Row],[Monotony]],"")</f>
        <v>4.9135381491199537</v>
      </c>
    </row>
    <row r="580" spans="1:22" x14ac:dyDescent="0.25">
      <c r="A580" s="58" t="str">
        <f t="shared" si="37"/>
        <v>Week 4</v>
      </c>
      <c r="B580" s="63">
        <v>43036</v>
      </c>
      <c r="C580" s="63" t="str">
        <f t="shared" si="38"/>
        <v>Sat</v>
      </c>
      <c r="D580" s="75" t="s">
        <v>213</v>
      </c>
      <c r="E580" s="61">
        <f>tblTL[[#This Row],[Total]]</f>
        <v>180</v>
      </c>
      <c r="F580" s="71">
        <f>AVERAGEIFS(TBLData3[Total Load],TBLData3[[Athlete ]],TBLData3[[#This Row],[Athlete ]],TBLData3[Date],"&lt;="&amp;TBLData3[[#This Row],[Date]],TBLData3[Date],"&gt;"&amp;TBLData3[[#This Row],[Date]]-7)</f>
        <v>194.28571428571428</v>
      </c>
      <c r="G580" s="72">
        <f>AVERAGEIFS(TBLData3[Total Load],TBLData3[[Athlete ]],TBLData3[[#This Row],[Athlete ]],TBLData3[Date],"&lt;="&amp;TBLData3[[#This Row],[Date]],TBLData3[Date],"&gt;"&amp;TBLData3[[#This Row],[Date]]-28)</f>
        <v>112.03703703703704</v>
      </c>
      <c r="H580" s="32">
        <f>SUMIFS(TBLData3[Total Load],TBLData3[[Athlete ]],TBLData3[[#This Row],[Athlete ]],TBLData3[Date],"&lt;="&amp;TBLData3[[#This Row],[Date]],TBLData3[Date],"&gt;"&amp;TBLData3[[#This Row],[Date]]-7)</f>
        <v>1360</v>
      </c>
      <c r="I580" s="33">
        <f>IFERROR(SUMIFS(TBLData3[Total Load],TBLData3[[Athlete ]],TBLData3[[#This Row],[Athlete ]],TBLData3[Date],"&lt;="&amp;TBLData3[[#This Row],[Date]]-7,TBLData3[Date],"&gt;"&amp;TBLData3[[#This Row],[Date]]-14),"")</f>
        <v>990</v>
      </c>
      <c r="J580" s="33">
        <f>IFERROR(SUMIFS(TBLData3[Total Load],TBLData3[[Athlete ]],TBLData3[[#This Row],[Athlete ]],TBLData3[Date],"&lt;="&amp;TBLData3[[#This Row],[Date]]-14,TBLData3[Date],"&gt;"&amp;TBLData3[[#This Row],[Date]]-21),"")</f>
        <v>675</v>
      </c>
      <c r="K580" s="33">
        <f>IFERROR(SUMIFS(TBLData3[Total Load],TBLData3[[Athlete ]],TBLData3[[#This Row],[Athlete ]],TBLData3[Date],"&lt;="&amp;TBLData3[[#This Row],[Date]]-21,TBLData3[Date],"&gt;"&amp;TBLData3[[#This Row],[Date]]-28),"")</f>
        <v>0</v>
      </c>
      <c r="L580" s="33">
        <f>IFERROR(SUMIFS(TBLData3[Total Load],TBLData3[[Athlete ]],TBLData3[[#This Row],[Athlete ]],TBLData3[Date],"&lt;="&amp;TBLData3[[#This Row],[Date]]-28,TBLData3[Date],"&gt;"&amp;TBLData3[[#This Row],[Date]]-35),"")</f>
        <v>0</v>
      </c>
      <c r="M580" s="33">
        <f>IFERROR(AVERAGE(TBLData3[[#This Row],[Week -1 TL]:[Week -4 TL]]),"")</f>
        <v>416.25</v>
      </c>
      <c r="N580" s="98">
        <f>IFERROR(TBLData3[[#This Row],[7 Day Rolling Average]]/TBLData3[[#This Row],[28 Day Rolling Average]],"")</f>
        <v>1.7341204250295159</v>
      </c>
      <c r="O580" s="94">
        <f>IFERROR(TBLData3[[#This Row],[Week 0 TL]]/TBLData3[[#This Row],[Week -1 TL]],"")</f>
        <v>1.3737373737373737</v>
      </c>
      <c r="P580" s="26">
        <f t="shared" si="35"/>
        <v>181.25095385745226</v>
      </c>
      <c r="Q580" s="27">
        <f t="shared" si="36"/>
        <v>125.39761475295488</v>
      </c>
      <c r="R580" s="99">
        <f>IFERROR(TBLData3[[#This Row],[7 Day EWMA]]/TBLData3[[#This Row],[28 Day EWMA]],"")</f>
        <v>1.4454099004557122</v>
      </c>
      <c r="S580" s="94">
        <f>AVERAGEIFS(TBLData3[Total Load],TBLData3[[Athlete ]],TBLData3[[#This Row],[Athlete ]],TBLData3[Date],"&lt;="&amp;TBLData3[[#This Row],[Date]],TBLData3[Date],"&gt;"&amp;TBLData3[[#This Row],[Date]]-7)</f>
        <v>194.28571428571428</v>
      </c>
      <c r="T580" s="94">
        <f t="array" ref="T580">IFERROR(_xlfn.STDEV.S(IF(TBLData3[[Athlete ]]=TBLData3[[#This Row],[Athlete ]],IF(TBLData3[Date]&lt;=TBLData3[[#This Row],[Date]],IF(TBLData3[Date]&gt;TBLData3[[#This Row],[Date]]-7,TBLData3[Total Load])))),"")</f>
        <v>289.99178970315364</v>
      </c>
      <c r="U580" s="95">
        <f>IFERROR(TBLData3[[#This Row],[7 Day avg Load]]/TBLData3[[#This Row],[7 Day SD]],"")</f>
        <v>0.66996970667546263</v>
      </c>
      <c r="V580" s="95">
        <f>IFERROR(TBLData3[[#This Row],[7 Day Rolling Average]]*TBLData3[[#This Row],[Monotony]],"")</f>
        <v>130.16554301123273</v>
      </c>
    </row>
    <row r="581" spans="1:22" x14ac:dyDescent="0.25">
      <c r="A581" s="58" t="str">
        <f t="shared" si="37"/>
        <v>Week 4</v>
      </c>
      <c r="B581" s="63">
        <v>43036</v>
      </c>
      <c r="C581" s="63" t="str">
        <f t="shared" si="38"/>
        <v>Sat</v>
      </c>
      <c r="D581" s="75" t="s">
        <v>214</v>
      </c>
      <c r="E581" s="61">
        <f>tblTL[[#This Row],[Total]]</f>
        <v>0</v>
      </c>
      <c r="F581" s="71">
        <f>AVERAGEIFS(TBLData3[Total Load],TBLData3[[Athlete ]],TBLData3[[#This Row],[Athlete ]],TBLData3[Date],"&lt;="&amp;TBLData3[[#This Row],[Date]],TBLData3[Date],"&gt;"&amp;TBLData3[[#This Row],[Date]]-7)</f>
        <v>182.85714285714286</v>
      </c>
      <c r="G581" s="72">
        <f>AVERAGEIFS(TBLData3[Total Load],TBLData3[[Athlete ]],TBLData3[[#This Row],[Athlete ]],TBLData3[Date],"&lt;="&amp;TBLData3[[#This Row],[Date]],TBLData3[Date],"&gt;"&amp;TBLData3[[#This Row],[Date]]-28)</f>
        <v>192.59259259259258</v>
      </c>
      <c r="H581" s="32">
        <f>SUMIFS(TBLData3[Total Load],TBLData3[[Athlete ]],TBLData3[[#This Row],[Athlete ]],TBLData3[Date],"&lt;="&amp;TBLData3[[#This Row],[Date]],TBLData3[Date],"&gt;"&amp;TBLData3[[#This Row],[Date]]-7)</f>
        <v>1280</v>
      </c>
      <c r="I581" s="33">
        <f>IFERROR(SUMIFS(TBLData3[Total Load],TBLData3[[Athlete ]],TBLData3[[#This Row],[Athlete ]],TBLData3[Date],"&lt;="&amp;TBLData3[[#This Row],[Date]]-7,TBLData3[Date],"&gt;"&amp;TBLData3[[#This Row],[Date]]-14),"")</f>
        <v>1140</v>
      </c>
      <c r="J581" s="33">
        <f>IFERROR(SUMIFS(TBLData3[Total Load],TBLData3[[Athlete ]],TBLData3[[#This Row],[Athlete ]],TBLData3[Date],"&lt;="&amp;TBLData3[[#This Row],[Date]]-14,TBLData3[Date],"&gt;"&amp;TBLData3[[#This Row],[Date]]-21),"")</f>
        <v>1720</v>
      </c>
      <c r="K581" s="33">
        <f>IFERROR(SUMIFS(TBLData3[Total Load],TBLData3[[Athlete ]],TBLData3[[#This Row],[Athlete ]],TBLData3[Date],"&lt;="&amp;TBLData3[[#This Row],[Date]]-21,TBLData3[Date],"&gt;"&amp;TBLData3[[#This Row],[Date]]-28),"")</f>
        <v>1060</v>
      </c>
      <c r="L581" s="33">
        <f>IFERROR(SUMIFS(TBLData3[Total Load],TBLData3[[Athlete ]],TBLData3[[#This Row],[Athlete ]],TBLData3[Date],"&lt;="&amp;TBLData3[[#This Row],[Date]]-28,TBLData3[Date],"&gt;"&amp;TBLData3[[#This Row],[Date]]-35),"")</f>
        <v>0</v>
      </c>
      <c r="M581" s="33">
        <f>IFERROR(AVERAGE(TBLData3[[#This Row],[Week -1 TL]:[Week -4 TL]]),"")</f>
        <v>980</v>
      </c>
      <c r="N581" s="98">
        <f>IFERROR(TBLData3[[#This Row],[7 Day Rolling Average]]/TBLData3[[#This Row],[28 Day Rolling Average]],"")</f>
        <v>0.94945054945054952</v>
      </c>
      <c r="O581" s="94">
        <f>IFERROR(TBLData3[[#This Row],[Week 0 TL]]/TBLData3[[#This Row],[Week -1 TL]],"")</f>
        <v>1.1228070175438596</v>
      </c>
      <c r="P581" s="26">
        <f t="shared" si="35"/>
        <v>148.34388137663205</v>
      </c>
      <c r="Q581" s="27">
        <f t="shared" si="36"/>
        <v>160.43532513036669</v>
      </c>
      <c r="R581" s="99">
        <f>IFERROR(TBLData3[[#This Row],[7 Day EWMA]]/TBLData3[[#This Row],[28 Day EWMA]],"")</f>
        <v>0.92463353227283729</v>
      </c>
      <c r="S581" s="94">
        <f>AVERAGEIFS(TBLData3[Total Load],TBLData3[[Athlete ]],TBLData3[[#This Row],[Athlete ]],TBLData3[Date],"&lt;="&amp;TBLData3[[#This Row],[Date]],TBLData3[Date],"&gt;"&amp;TBLData3[[#This Row],[Date]]-7)</f>
        <v>182.85714285714286</v>
      </c>
      <c r="T581" s="94">
        <f t="array" ref="T581">IFERROR(_xlfn.STDEV.S(IF(TBLData3[[Athlete ]]=TBLData3[[#This Row],[Athlete ]],IF(TBLData3[Date]&lt;=TBLData3[[#This Row],[Date]],IF(TBLData3[Date]&gt;TBLData3[[#This Row],[Date]]-7,TBLData3[Total Load])))),"")</f>
        <v>312.50142856816325</v>
      </c>
      <c r="U581" s="95">
        <f>IFERROR(TBLData3[[#This Row],[7 Day avg Load]]/TBLData3[[#This Row],[7 Day SD]],"")</f>
        <v>0.58514018222242403</v>
      </c>
      <c r="V581" s="95">
        <f>IFERROR(TBLData3[[#This Row],[7 Day Rolling Average]]*TBLData3[[#This Row],[Monotony]],"")</f>
        <v>106.99706189210039</v>
      </c>
    </row>
    <row r="582" spans="1:22" x14ac:dyDescent="0.25">
      <c r="A582" s="58" t="str">
        <f t="shared" si="37"/>
        <v>Week 4</v>
      </c>
      <c r="B582" s="63">
        <v>43036</v>
      </c>
      <c r="C582" s="63" t="str">
        <f t="shared" si="38"/>
        <v>Sat</v>
      </c>
      <c r="D582" s="75" t="s">
        <v>195</v>
      </c>
      <c r="E582" s="61">
        <f>tblTL[[#This Row],[Total]]</f>
        <v>0</v>
      </c>
      <c r="F582" s="71">
        <f>AVERAGEIFS(TBLData3[Total Load],TBLData3[[Athlete ]],TBLData3[[#This Row],[Athlete ]],TBLData3[Date],"&lt;="&amp;TBLData3[[#This Row],[Date]],TBLData3[Date],"&gt;"&amp;TBLData3[[#This Row],[Date]]-7)</f>
        <v>0</v>
      </c>
      <c r="G582" s="72">
        <f>AVERAGEIFS(TBLData3[Total Load],TBLData3[[Athlete ]],TBLData3[[#This Row],[Athlete ]],TBLData3[Date],"&lt;="&amp;TBLData3[[#This Row],[Date]],TBLData3[Date],"&gt;"&amp;TBLData3[[#This Row],[Date]]-28)</f>
        <v>0</v>
      </c>
      <c r="H582" s="32">
        <f>SUMIFS(TBLData3[Total Load],TBLData3[[Athlete ]],TBLData3[[#This Row],[Athlete ]],TBLData3[Date],"&lt;="&amp;TBLData3[[#This Row],[Date]],TBLData3[Date],"&gt;"&amp;TBLData3[[#This Row],[Date]]-7)</f>
        <v>0</v>
      </c>
      <c r="I582" s="33">
        <f>IFERROR(SUMIFS(TBLData3[Total Load],TBLData3[[Athlete ]],TBLData3[[#This Row],[Athlete ]],TBLData3[Date],"&lt;="&amp;TBLData3[[#This Row],[Date]]-7,TBLData3[Date],"&gt;"&amp;TBLData3[[#This Row],[Date]]-14),"")</f>
        <v>0</v>
      </c>
      <c r="J582" s="33">
        <f>IFERROR(SUMIFS(TBLData3[Total Load],TBLData3[[Athlete ]],TBLData3[[#This Row],[Athlete ]],TBLData3[Date],"&lt;="&amp;TBLData3[[#This Row],[Date]]-14,TBLData3[Date],"&gt;"&amp;TBLData3[[#This Row],[Date]]-21),"")</f>
        <v>0</v>
      </c>
      <c r="K582" s="33">
        <f>IFERROR(SUMIFS(TBLData3[Total Load],TBLData3[[Athlete ]],TBLData3[[#This Row],[Athlete ]],TBLData3[Date],"&lt;="&amp;TBLData3[[#This Row],[Date]]-21,TBLData3[Date],"&gt;"&amp;TBLData3[[#This Row],[Date]]-28),"")</f>
        <v>0</v>
      </c>
      <c r="L582" s="33">
        <f>IFERROR(SUMIFS(TBLData3[Total Load],TBLData3[[Athlete ]],TBLData3[[#This Row],[Athlete ]],TBLData3[Date],"&lt;="&amp;TBLData3[[#This Row],[Date]]-28,TBLData3[Date],"&gt;"&amp;TBLData3[[#This Row],[Date]]-35),"")</f>
        <v>0</v>
      </c>
      <c r="M582" s="33">
        <f>IFERROR(AVERAGE(TBLData3[[#This Row],[Week -1 TL]:[Week -4 TL]]),"")</f>
        <v>0</v>
      </c>
      <c r="N582" s="98" t="str">
        <f>IFERROR(TBLData3[[#This Row],[7 Day Rolling Average]]/TBLData3[[#This Row],[28 Day Rolling Average]],"")</f>
        <v/>
      </c>
      <c r="O582" s="94" t="str">
        <f>IFERROR(TBLData3[[#This Row],[Week 0 TL]]/TBLData3[[#This Row],[Week -1 TL]],"")</f>
        <v/>
      </c>
      <c r="P582" s="26">
        <f t="shared" si="35"/>
        <v>0</v>
      </c>
      <c r="Q582" s="27">
        <f t="shared" si="36"/>
        <v>0</v>
      </c>
      <c r="R582" s="99" t="str">
        <f>IFERROR(TBLData3[[#This Row],[7 Day EWMA]]/TBLData3[[#This Row],[28 Day EWMA]],"")</f>
        <v/>
      </c>
      <c r="S582" s="94">
        <f>AVERAGEIFS(TBLData3[Total Load],TBLData3[[Athlete ]],TBLData3[[#This Row],[Athlete ]],TBLData3[Date],"&lt;="&amp;TBLData3[[#This Row],[Date]],TBLData3[Date],"&gt;"&amp;TBLData3[[#This Row],[Date]]-7)</f>
        <v>0</v>
      </c>
      <c r="T582" s="94">
        <f t="array" ref="T582">IFERROR(_xlfn.STDEV.S(IF(TBLData3[[Athlete ]]=TBLData3[[#This Row],[Athlete ]],IF(TBLData3[Date]&lt;=TBLData3[[#This Row],[Date]],IF(TBLData3[Date]&gt;TBLData3[[#This Row],[Date]]-7,TBLData3[Total Load])))),"")</f>
        <v>0</v>
      </c>
      <c r="U582" s="95" t="str">
        <f>IFERROR(TBLData3[[#This Row],[7 Day avg Load]]/TBLData3[[#This Row],[7 Day SD]],"")</f>
        <v/>
      </c>
      <c r="V582" s="95" t="str">
        <f>IFERROR(TBLData3[[#This Row],[7 Day Rolling Average]]*TBLData3[[#This Row],[Monotony]],"")</f>
        <v/>
      </c>
    </row>
    <row r="583" spans="1:22" x14ac:dyDescent="0.25">
      <c r="A583" s="58" t="str">
        <f t="shared" si="37"/>
        <v>Week 4</v>
      </c>
      <c r="B583" s="63">
        <v>43036</v>
      </c>
      <c r="C583" s="63" t="str">
        <f t="shared" si="38"/>
        <v>Sat</v>
      </c>
      <c r="D583" s="77" t="s">
        <v>196</v>
      </c>
      <c r="E583" s="61">
        <f>tblTL[[#This Row],[Total]]</f>
        <v>181</v>
      </c>
      <c r="F583" s="71">
        <f>AVERAGEIFS(TBLData3[Total Load],TBLData3[[Athlete ]],TBLData3[[#This Row],[Athlete ]],TBLData3[Date],"&lt;="&amp;TBLData3[[#This Row],[Date]],TBLData3[Date],"&gt;"&amp;TBLData3[[#This Row],[Date]]-7)</f>
        <v>305.85714285714283</v>
      </c>
      <c r="G583" s="72">
        <f>AVERAGEIFS(TBLData3[Total Load],TBLData3[[Athlete ]],TBLData3[[#This Row],[Athlete ]],TBLData3[Date],"&lt;="&amp;TBLData3[[#This Row],[Date]],TBLData3[Date],"&gt;"&amp;TBLData3[[#This Row],[Date]]-28)</f>
        <v>194.85185185185185</v>
      </c>
      <c r="H583" s="32">
        <f>SUMIFS(TBLData3[Total Load],TBLData3[[Athlete ]],TBLData3[[#This Row],[Athlete ]],TBLData3[Date],"&lt;="&amp;TBLData3[[#This Row],[Date]],TBLData3[Date],"&gt;"&amp;TBLData3[[#This Row],[Date]]-7)</f>
        <v>2141</v>
      </c>
      <c r="I583" s="33">
        <f>IFERROR(SUMIFS(TBLData3[Total Load],TBLData3[[Athlete ]],TBLData3[[#This Row],[Athlete ]],TBLData3[Date],"&lt;="&amp;TBLData3[[#This Row],[Date]]-7,TBLData3[Date],"&gt;"&amp;TBLData3[[#This Row],[Date]]-14),"")</f>
        <v>0</v>
      </c>
      <c r="J583" s="33">
        <f>IFERROR(SUMIFS(TBLData3[Total Load],TBLData3[[Athlete ]],TBLData3[[#This Row],[Athlete ]],TBLData3[Date],"&lt;="&amp;TBLData3[[#This Row],[Date]]-14,TBLData3[Date],"&gt;"&amp;TBLData3[[#This Row],[Date]]-21),"")</f>
        <v>1540</v>
      </c>
      <c r="K583" s="33">
        <f>IFERROR(SUMIFS(TBLData3[Total Load],TBLData3[[Athlete ]],TBLData3[[#This Row],[Athlete ]],TBLData3[Date],"&lt;="&amp;TBLData3[[#This Row],[Date]]-21,TBLData3[Date],"&gt;"&amp;TBLData3[[#This Row],[Date]]-28),"")</f>
        <v>1580</v>
      </c>
      <c r="L583" s="33">
        <f>IFERROR(SUMIFS(TBLData3[Total Load],TBLData3[[Athlete ]],TBLData3[[#This Row],[Athlete ]],TBLData3[Date],"&lt;="&amp;TBLData3[[#This Row],[Date]]-28,TBLData3[Date],"&gt;"&amp;TBLData3[[#This Row],[Date]]-35),"")</f>
        <v>0</v>
      </c>
      <c r="M583" s="33">
        <f>IFERROR(AVERAGE(TBLData3[[#This Row],[Week -1 TL]:[Week -4 TL]]),"")</f>
        <v>780</v>
      </c>
      <c r="N583" s="98">
        <f>IFERROR(TBLData3[[#This Row],[7 Day Rolling Average]]/TBLData3[[#This Row],[28 Day Rolling Average]],"")</f>
        <v>1.5696907160507236</v>
      </c>
      <c r="O583" s="94" t="str">
        <f>IFERROR(TBLData3[[#This Row],[Week 0 TL]]/TBLData3[[#This Row],[Week -1 TL]],"")</f>
        <v/>
      </c>
      <c r="P583" s="26">
        <f t="shared" si="35"/>
        <v>232.55050032370514</v>
      </c>
      <c r="Q583" s="27">
        <f t="shared" si="36"/>
        <v>170.66290341426424</v>
      </c>
      <c r="R583" s="99">
        <f>IFERROR(TBLData3[[#This Row],[7 Day EWMA]]/TBLData3[[#This Row],[28 Day EWMA]],"")</f>
        <v>1.3626306342580847</v>
      </c>
      <c r="S583" s="94">
        <f>AVERAGEIFS(TBLData3[Total Load],TBLData3[[Athlete ]],TBLData3[[#This Row],[Athlete ]],TBLData3[Date],"&lt;="&amp;TBLData3[[#This Row],[Date]],TBLData3[Date],"&gt;"&amp;TBLData3[[#This Row],[Date]]-7)</f>
        <v>305.85714285714283</v>
      </c>
      <c r="T583" s="94">
        <f t="array" ref="T583">IFERROR(_xlfn.STDEV.S(IF(TBLData3[[Athlete ]]=TBLData3[[#This Row],[Athlete ]],IF(TBLData3[Date]&lt;=TBLData3[[#This Row],[Date]],IF(TBLData3[Date]&gt;TBLData3[[#This Row],[Date]]-7,TBLData3[Total Load])))),"")</f>
        <v>430.87524434629125</v>
      </c>
      <c r="U583" s="95">
        <f>IFERROR(TBLData3[[#This Row],[7 Day avg Load]]/TBLData3[[#This Row],[7 Day SD]],"")</f>
        <v>0.70985081382704762</v>
      </c>
      <c r="V583" s="95">
        <f>IFERROR(TBLData3[[#This Row],[7 Day Rolling Average]]*TBLData3[[#This Row],[Monotony]],"")</f>
        <v>217.11294177195842</v>
      </c>
    </row>
    <row r="584" spans="1:22" x14ac:dyDescent="0.25">
      <c r="A584" s="58" t="str">
        <f t="shared" si="37"/>
        <v>Week 4</v>
      </c>
      <c r="B584" s="63">
        <v>43036</v>
      </c>
      <c r="C584" s="63" t="str">
        <f t="shared" si="38"/>
        <v>Sat</v>
      </c>
      <c r="D584" s="75" t="s">
        <v>197</v>
      </c>
      <c r="E584" s="61">
        <f>tblTL[[#This Row],[Total]]</f>
        <v>0</v>
      </c>
      <c r="F584" s="71">
        <f>AVERAGEIFS(TBLData3[Total Load],TBLData3[[Athlete ]],TBLData3[[#This Row],[Athlete ]],TBLData3[Date],"&lt;="&amp;TBLData3[[#This Row],[Date]],TBLData3[Date],"&gt;"&amp;TBLData3[[#This Row],[Date]]-7)</f>
        <v>174.28571428571428</v>
      </c>
      <c r="G584" s="72">
        <f>AVERAGEIFS(TBLData3[Total Load],TBLData3[[Athlete ]],TBLData3[[#This Row],[Athlete ]],TBLData3[Date],"&lt;="&amp;TBLData3[[#This Row],[Date]],TBLData3[Date],"&gt;"&amp;TBLData3[[#This Row],[Date]]-28)</f>
        <v>236.2962962962963</v>
      </c>
      <c r="H584" s="32">
        <f>SUMIFS(TBLData3[Total Load],TBLData3[[Athlete ]],TBLData3[[#This Row],[Athlete ]],TBLData3[Date],"&lt;="&amp;TBLData3[[#This Row],[Date]],TBLData3[Date],"&gt;"&amp;TBLData3[[#This Row],[Date]]-7)</f>
        <v>1220</v>
      </c>
      <c r="I584" s="33">
        <f>IFERROR(SUMIFS(TBLData3[Total Load],TBLData3[[Athlete ]],TBLData3[[#This Row],[Athlete ]],TBLData3[Date],"&lt;="&amp;TBLData3[[#This Row],[Date]]-7,TBLData3[Date],"&gt;"&amp;TBLData3[[#This Row],[Date]]-14),"")</f>
        <v>1230</v>
      </c>
      <c r="J584" s="33">
        <f>IFERROR(SUMIFS(TBLData3[Total Load],TBLData3[[Athlete ]],TBLData3[[#This Row],[Athlete ]],TBLData3[Date],"&lt;="&amp;TBLData3[[#This Row],[Date]]-14,TBLData3[Date],"&gt;"&amp;TBLData3[[#This Row],[Date]]-21),"")</f>
        <v>2435</v>
      </c>
      <c r="K584" s="33">
        <f>IFERROR(SUMIFS(TBLData3[Total Load],TBLData3[[Athlete ]],TBLData3[[#This Row],[Athlete ]],TBLData3[Date],"&lt;="&amp;TBLData3[[#This Row],[Date]]-21,TBLData3[Date],"&gt;"&amp;TBLData3[[#This Row],[Date]]-28),"")</f>
        <v>1495</v>
      </c>
      <c r="L584" s="33">
        <f>IFERROR(SUMIFS(TBLData3[Total Load],TBLData3[[Athlete ]],TBLData3[[#This Row],[Athlete ]],TBLData3[Date],"&lt;="&amp;TBLData3[[#This Row],[Date]]-28,TBLData3[Date],"&gt;"&amp;TBLData3[[#This Row],[Date]]-35),"")</f>
        <v>0</v>
      </c>
      <c r="M584" s="33">
        <f>IFERROR(AVERAGE(TBLData3[[#This Row],[Week -1 TL]:[Week -4 TL]]),"")</f>
        <v>1290</v>
      </c>
      <c r="N584" s="98">
        <f>IFERROR(TBLData3[[#This Row],[7 Day Rolling Average]]/TBLData3[[#This Row],[28 Day Rolling Average]],"")</f>
        <v>0.73757277205553062</v>
      </c>
      <c r="O584" s="94">
        <f>IFERROR(TBLData3[[#This Row],[Week 0 TL]]/TBLData3[[#This Row],[Week -1 TL]],"")</f>
        <v>0.99186991869918695</v>
      </c>
      <c r="P584" s="26">
        <f t="shared" si="35"/>
        <v>164.53184540892579</v>
      </c>
      <c r="Q584" s="27">
        <f t="shared" si="36"/>
        <v>181.30473670849304</v>
      </c>
      <c r="R584" s="99">
        <f>IFERROR(TBLData3[[#This Row],[7 Day EWMA]]/TBLData3[[#This Row],[28 Day EWMA]],"")</f>
        <v>0.90748784833716079</v>
      </c>
      <c r="S584" s="94">
        <f>AVERAGEIFS(TBLData3[Total Load],TBLData3[[Athlete ]],TBLData3[[#This Row],[Athlete ]],TBLData3[Date],"&lt;="&amp;TBLData3[[#This Row],[Date]],TBLData3[Date],"&gt;"&amp;TBLData3[[#This Row],[Date]]-7)</f>
        <v>174.28571428571428</v>
      </c>
      <c r="T584" s="94">
        <f t="array" ref="T584">IFERROR(_xlfn.STDEV.S(IF(TBLData3[[Athlete ]]=TBLData3[[#This Row],[Athlete ]],IF(TBLData3[Date]&lt;=TBLData3[[#This Row],[Date]],IF(TBLData3[Date]&gt;TBLData3[[#This Row],[Date]]-7,TBLData3[Total Load])))),"")</f>
        <v>341.50925526048547</v>
      </c>
      <c r="U584" s="95">
        <f>IFERROR(TBLData3[[#This Row],[7 Day avg Load]]/TBLData3[[#This Row],[7 Day SD]],"")</f>
        <v>0.51033965141816795</v>
      </c>
      <c r="V584" s="95">
        <f>IFERROR(TBLData3[[#This Row],[7 Day Rolling Average]]*TBLData3[[#This Row],[Monotony]],"")</f>
        <v>88.944910675737844</v>
      </c>
    </row>
    <row r="585" spans="1:22" x14ac:dyDescent="0.25">
      <c r="A585" s="58" t="str">
        <f t="shared" si="37"/>
        <v>Week 4</v>
      </c>
      <c r="B585" s="63">
        <v>43036</v>
      </c>
      <c r="C585" s="63" t="str">
        <f t="shared" si="38"/>
        <v>Sat</v>
      </c>
      <c r="D585" s="75" t="s">
        <v>198</v>
      </c>
      <c r="E585" s="61">
        <f>tblTL[[#This Row],[Total]]</f>
        <v>0</v>
      </c>
      <c r="F585" s="71">
        <f>AVERAGEIFS(TBLData3[Total Load],TBLData3[[Athlete ]],TBLData3[[#This Row],[Athlete ]],TBLData3[Date],"&lt;="&amp;TBLData3[[#This Row],[Date]],TBLData3[Date],"&gt;"&amp;TBLData3[[#This Row],[Date]]-7)</f>
        <v>0</v>
      </c>
      <c r="G585" s="72">
        <f>AVERAGEIFS(TBLData3[Total Load],TBLData3[[Athlete ]],TBLData3[[#This Row],[Athlete ]],TBLData3[Date],"&lt;="&amp;TBLData3[[#This Row],[Date]],TBLData3[Date],"&gt;"&amp;TBLData3[[#This Row],[Date]]-28)</f>
        <v>102.22222222222223</v>
      </c>
      <c r="H585" s="32">
        <f>SUMIFS(TBLData3[Total Load],TBLData3[[Athlete ]],TBLData3[[#This Row],[Athlete ]],TBLData3[Date],"&lt;="&amp;TBLData3[[#This Row],[Date]],TBLData3[Date],"&gt;"&amp;TBLData3[[#This Row],[Date]]-7)</f>
        <v>0</v>
      </c>
      <c r="I585" s="33">
        <f>IFERROR(SUMIFS(TBLData3[Total Load],TBLData3[[Athlete ]],TBLData3[[#This Row],[Athlete ]],TBLData3[Date],"&lt;="&amp;TBLData3[[#This Row],[Date]]-7,TBLData3[Date],"&gt;"&amp;TBLData3[[#This Row],[Date]]-14),"")</f>
        <v>990</v>
      </c>
      <c r="J585" s="33">
        <f>IFERROR(SUMIFS(TBLData3[Total Load],TBLData3[[Athlete ]],TBLData3[[#This Row],[Athlete ]],TBLData3[Date],"&lt;="&amp;TBLData3[[#This Row],[Date]]-14,TBLData3[Date],"&gt;"&amp;TBLData3[[#This Row],[Date]]-21),"")</f>
        <v>960</v>
      </c>
      <c r="K585" s="33">
        <f>IFERROR(SUMIFS(TBLData3[Total Load],TBLData3[[Athlete ]],TBLData3[[#This Row],[Athlete ]],TBLData3[Date],"&lt;="&amp;TBLData3[[#This Row],[Date]]-21,TBLData3[Date],"&gt;"&amp;TBLData3[[#This Row],[Date]]-28),"")</f>
        <v>810</v>
      </c>
      <c r="L585" s="33">
        <f>IFERROR(SUMIFS(TBLData3[Total Load],TBLData3[[Athlete ]],TBLData3[[#This Row],[Athlete ]],TBLData3[Date],"&lt;="&amp;TBLData3[[#This Row],[Date]]-28,TBLData3[Date],"&gt;"&amp;TBLData3[[#This Row],[Date]]-35),"")</f>
        <v>0</v>
      </c>
      <c r="M585" s="33">
        <f>IFERROR(AVERAGE(TBLData3[[#This Row],[Week -1 TL]:[Week -4 TL]]),"")</f>
        <v>690</v>
      </c>
      <c r="N585" s="98">
        <f>IFERROR(TBLData3[[#This Row],[7 Day Rolling Average]]/TBLData3[[#This Row],[28 Day Rolling Average]],"")</f>
        <v>0</v>
      </c>
      <c r="O585" s="94">
        <f>IFERROR(TBLData3[[#This Row],[Week 0 TL]]/TBLData3[[#This Row],[Week -1 TL]],"")</f>
        <v>0</v>
      </c>
      <c r="P585" s="26">
        <f t="shared" si="35"/>
        <v>17.475784030868745</v>
      </c>
      <c r="Q585" s="27">
        <f t="shared" si="36"/>
        <v>63.559046082336529</v>
      </c>
      <c r="R585" s="99">
        <f>IFERROR(TBLData3[[#This Row],[7 Day EWMA]]/TBLData3[[#This Row],[28 Day EWMA]],"")</f>
        <v>0.27495352916766602</v>
      </c>
      <c r="S585" s="94">
        <f>AVERAGEIFS(TBLData3[Total Load],TBLData3[[Athlete ]],TBLData3[[#This Row],[Athlete ]],TBLData3[Date],"&lt;="&amp;TBLData3[[#This Row],[Date]],TBLData3[Date],"&gt;"&amp;TBLData3[[#This Row],[Date]]-7)</f>
        <v>0</v>
      </c>
      <c r="T585" s="94">
        <f t="array" ref="T585">IFERROR(_xlfn.STDEV.S(IF(TBLData3[[Athlete ]]=TBLData3[[#This Row],[Athlete ]],IF(TBLData3[Date]&lt;=TBLData3[[#This Row],[Date]],IF(TBLData3[Date]&gt;TBLData3[[#This Row],[Date]]-7,TBLData3[Total Load])))),"")</f>
        <v>0</v>
      </c>
      <c r="U585" s="95" t="str">
        <f>IFERROR(TBLData3[[#This Row],[7 Day avg Load]]/TBLData3[[#This Row],[7 Day SD]],"")</f>
        <v/>
      </c>
      <c r="V585" s="95" t="str">
        <f>IFERROR(TBLData3[[#This Row],[7 Day Rolling Average]]*TBLData3[[#This Row],[Monotony]],"")</f>
        <v/>
      </c>
    </row>
    <row r="586" spans="1:22" x14ac:dyDescent="0.25">
      <c r="A586" s="58" t="str">
        <f t="shared" si="37"/>
        <v>Week 4</v>
      </c>
      <c r="B586" s="63">
        <v>43036</v>
      </c>
      <c r="C586" s="63" t="str">
        <f t="shared" si="38"/>
        <v>Sat</v>
      </c>
      <c r="D586" s="75" t="s">
        <v>199</v>
      </c>
      <c r="E586" s="61">
        <f>tblTL[[#This Row],[Total]]</f>
        <v>0</v>
      </c>
      <c r="F586" s="71">
        <f>AVERAGEIFS(TBLData3[Total Load],TBLData3[[Athlete ]],TBLData3[[#This Row],[Athlete ]],TBLData3[Date],"&lt;="&amp;TBLData3[[#This Row],[Date]],TBLData3[Date],"&gt;"&amp;TBLData3[[#This Row],[Date]]-7)</f>
        <v>131.42857142857142</v>
      </c>
      <c r="G586" s="72">
        <f>AVERAGEIFS(TBLData3[Total Load],TBLData3[[Athlete ]],TBLData3[[#This Row],[Athlete ]],TBLData3[Date],"&lt;="&amp;TBLData3[[#This Row],[Date]],TBLData3[Date],"&gt;"&amp;TBLData3[[#This Row],[Date]]-28)</f>
        <v>172.59259259259258</v>
      </c>
      <c r="H586" s="32">
        <f>SUMIFS(TBLData3[Total Load],TBLData3[[Athlete ]],TBLData3[[#This Row],[Athlete ]],TBLData3[Date],"&lt;="&amp;TBLData3[[#This Row],[Date]],TBLData3[Date],"&gt;"&amp;TBLData3[[#This Row],[Date]]-7)</f>
        <v>920</v>
      </c>
      <c r="I586" s="33">
        <f>IFERROR(SUMIFS(TBLData3[Total Load],TBLData3[[Athlete ]],TBLData3[[#This Row],[Athlete ]],TBLData3[Date],"&lt;="&amp;TBLData3[[#This Row],[Date]]-7,TBLData3[Date],"&gt;"&amp;TBLData3[[#This Row],[Date]]-14),"")</f>
        <v>1530</v>
      </c>
      <c r="J586" s="33">
        <f>IFERROR(SUMIFS(TBLData3[Total Load],TBLData3[[Athlete ]],TBLData3[[#This Row],[Athlete ]],TBLData3[Date],"&lt;="&amp;TBLData3[[#This Row],[Date]]-14,TBLData3[Date],"&gt;"&amp;TBLData3[[#This Row],[Date]]-21),"")</f>
        <v>1755</v>
      </c>
      <c r="K586" s="33">
        <f>IFERROR(SUMIFS(TBLData3[Total Load],TBLData3[[Athlete ]],TBLData3[[#This Row],[Athlete ]],TBLData3[Date],"&lt;="&amp;TBLData3[[#This Row],[Date]]-21,TBLData3[Date],"&gt;"&amp;TBLData3[[#This Row],[Date]]-28),"")</f>
        <v>455</v>
      </c>
      <c r="L586" s="33">
        <f>IFERROR(SUMIFS(TBLData3[Total Load],TBLData3[[Athlete ]],TBLData3[[#This Row],[Athlete ]],TBLData3[Date],"&lt;="&amp;TBLData3[[#This Row],[Date]]-28,TBLData3[Date],"&gt;"&amp;TBLData3[[#This Row],[Date]]-35),"")</f>
        <v>0</v>
      </c>
      <c r="M586" s="33">
        <f>IFERROR(AVERAGE(TBLData3[[#This Row],[Week -1 TL]:[Week -4 TL]]),"")</f>
        <v>935</v>
      </c>
      <c r="N586" s="98">
        <f>IFERROR(TBLData3[[#This Row],[7 Day Rolling Average]]/TBLData3[[#This Row],[28 Day Rolling Average]],"")</f>
        <v>0.76149601471489881</v>
      </c>
      <c r="O586" s="94">
        <f>IFERROR(TBLData3[[#This Row],[Week 0 TL]]/TBLData3[[#This Row],[Week -1 TL]],"")</f>
        <v>0.60130718954248363</v>
      </c>
      <c r="P586" s="26">
        <f t="shared" si="35"/>
        <v>109.36925800867584</v>
      </c>
      <c r="Q586" s="27">
        <f t="shared" si="36"/>
        <v>140.74985002200495</v>
      </c>
      <c r="R586" s="99">
        <f>IFERROR(TBLData3[[#This Row],[7 Day EWMA]]/TBLData3[[#This Row],[28 Day EWMA]],"")</f>
        <v>0.77704706606491558</v>
      </c>
      <c r="S586" s="94">
        <f>AVERAGEIFS(TBLData3[Total Load],TBLData3[[Athlete ]],TBLData3[[#This Row],[Athlete ]],TBLData3[Date],"&lt;="&amp;TBLData3[[#This Row],[Date]],TBLData3[Date],"&gt;"&amp;TBLData3[[#This Row],[Date]]-7)</f>
        <v>131.42857142857142</v>
      </c>
      <c r="T586" s="94">
        <f t="array" ref="T586">IFERROR(_xlfn.STDEV.S(IF(TBLData3[[Athlete ]]=TBLData3[[#This Row],[Athlete ]],IF(TBLData3[Date]&lt;=TBLData3[[#This Row],[Date]],IF(TBLData3[Date]&gt;TBLData3[[#This Row],[Date]]-7,TBLData3[Total Load])))),"")</f>
        <v>225.64194139008313</v>
      </c>
      <c r="U586" s="95">
        <f>IFERROR(TBLData3[[#This Row],[7 Day avg Load]]/TBLData3[[#This Row],[7 Day SD]],"")</f>
        <v>0.58246516857148278</v>
      </c>
      <c r="V586" s="95">
        <f>IFERROR(TBLData3[[#This Row],[7 Day Rolling Average]]*TBLData3[[#This Row],[Monotony]],"")</f>
        <v>76.552565012252018</v>
      </c>
    </row>
    <row r="587" spans="1:22" x14ac:dyDescent="0.25">
      <c r="A587" s="58" t="str">
        <f t="shared" si="37"/>
        <v>Week 4</v>
      </c>
      <c r="B587" s="63">
        <v>43036</v>
      </c>
      <c r="C587" s="63" t="str">
        <f t="shared" si="38"/>
        <v>Sat</v>
      </c>
      <c r="D587" s="77" t="s">
        <v>200</v>
      </c>
      <c r="E587" s="61">
        <f>tblTL[[#This Row],[Total]]</f>
        <v>0</v>
      </c>
      <c r="F587" s="71">
        <f>AVERAGEIFS(TBLData3[Total Load],TBLData3[[Athlete ]],TBLData3[[#This Row],[Athlete ]],TBLData3[Date],"&lt;="&amp;TBLData3[[#This Row],[Date]],TBLData3[Date],"&gt;"&amp;TBLData3[[#This Row],[Date]]-7)</f>
        <v>60</v>
      </c>
      <c r="G587" s="72">
        <f>AVERAGEIFS(TBLData3[Total Load],TBLData3[[Athlete ]],TBLData3[[#This Row],[Athlete ]],TBLData3[Date],"&lt;="&amp;TBLData3[[#This Row],[Date]],TBLData3[Date],"&gt;"&amp;TBLData3[[#This Row],[Date]]-28)</f>
        <v>86.111111111111114</v>
      </c>
      <c r="H587" s="32">
        <f>SUMIFS(TBLData3[Total Load],TBLData3[[Athlete ]],TBLData3[[#This Row],[Athlete ]],TBLData3[Date],"&lt;="&amp;TBLData3[[#This Row],[Date]],TBLData3[Date],"&gt;"&amp;TBLData3[[#This Row],[Date]]-7)</f>
        <v>420</v>
      </c>
      <c r="I587" s="33">
        <f>IFERROR(SUMIFS(TBLData3[Total Load],TBLData3[[Athlete ]],TBLData3[[#This Row],[Athlete ]],TBLData3[Date],"&lt;="&amp;TBLData3[[#This Row],[Date]]-7,TBLData3[Date],"&gt;"&amp;TBLData3[[#This Row],[Date]]-14),"")</f>
        <v>930</v>
      </c>
      <c r="J587" s="33">
        <f>IFERROR(SUMIFS(TBLData3[Total Load],TBLData3[[Athlete ]],TBLData3[[#This Row],[Athlete ]],TBLData3[Date],"&lt;="&amp;TBLData3[[#This Row],[Date]]-14,TBLData3[Date],"&gt;"&amp;TBLData3[[#This Row],[Date]]-21),"")</f>
        <v>975</v>
      </c>
      <c r="K587" s="33">
        <f>IFERROR(SUMIFS(TBLData3[Total Load],TBLData3[[Athlete ]],TBLData3[[#This Row],[Athlete ]],TBLData3[Date],"&lt;="&amp;TBLData3[[#This Row],[Date]]-21,TBLData3[Date],"&gt;"&amp;TBLData3[[#This Row],[Date]]-28),"")</f>
        <v>0</v>
      </c>
      <c r="L587" s="33">
        <f>IFERROR(SUMIFS(TBLData3[Total Load],TBLData3[[Athlete ]],TBLData3[[#This Row],[Athlete ]],TBLData3[Date],"&lt;="&amp;TBLData3[[#This Row],[Date]]-28,TBLData3[Date],"&gt;"&amp;TBLData3[[#This Row],[Date]]-35),"")</f>
        <v>0</v>
      </c>
      <c r="M587" s="33">
        <f>IFERROR(AVERAGE(TBLData3[[#This Row],[Week -1 TL]:[Week -4 TL]]),"")</f>
        <v>476.25</v>
      </c>
      <c r="N587" s="98">
        <f>IFERROR(TBLData3[[#This Row],[7 Day Rolling Average]]/TBLData3[[#This Row],[28 Day Rolling Average]],"")</f>
        <v>0.6967741935483871</v>
      </c>
      <c r="O587" s="94">
        <f>IFERROR(TBLData3[[#This Row],[Week 0 TL]]/TBLData3[[#This Row],[Week -1 TL]],"")</f>
        <v>0.45161290322580644</v>
      </c>
      <c r="P587" s="26">
        <f t="shared" si="35"/>
        <v>49.69658482747036</v>
      </c>
      <c r="Q587" s="27">
        <f t="shared" si="36"/>
        <v>74.199204808883664</v>
      </c>
      <c r="R587" s="99">
        <f>IFERROR(TBLData3[[#This Row],[7 Day EWMA]]/TBLData3[[#This Row],[28 Day EWMA]],"")</f>
        <v>0.66977247202951595</v>
      </c>
      <c r="S587" s="94">
        <f>AVERAGEIFS(TBLData3[Total Load],TBLData3[[Athlete ]],TBLData3[[#This Row],[Athlete ]],TBLData3[Date],"&lt;="&amp;TBLData3[[#This Row],[Date]],TBLData3[Date],"&gt;"&amp;TBLData3[[#This Row],[Date]]-7)</f>
        <v>60</v>
      </c>
      <c r="T587" s="94">
        <f t="array" ref="T587">IFERROR(_xlfn.STDEV.S(IF(TBLData3[[Athlete ]]=TBLData3[[#This Row],[Athlete ]],IF(TBLData3[Date]&lt;=TBLData3[[#This Row],[Date]],IF(TBLData3[Date]&gt;TBLData3[[#This Row],[Date]]-7,TBLData3[Total Load])))),"")</f>
        <v>158.74507866387543</v>
      </c>
      <c r="U587" s="95">
        <f>IFERROR(TBLData3[[#This Row],[7 Day avg Load]]/TBLData3[[#This Row],[7 Day SD]],"")</f>
        <v>0.37796447300922725</v>
      </c>
      <c r="V587" s="95">
        <f>IFERROR(TBLData3[[#This Row],[7 Day Rolling Average]]*TBLData3[[#This Row],[Monotony]],"")</f>
        <v>22.677868380553637</v>
      </c>
    </row>
    <row r="588" spans="1:22" x14ac:dyDescent="0.25">
      <c r="A588" s="58" t="str">
        <f t="shared" si="37"/>
        <v>Week 4</v>
      </c>
      <c r="B588" s="63">
        <v>43036</v>
      </c>
      <c r="C588" s="63" t="str">
        <f t="shared" si="38"/>
        <v>Sat</v>
      </c>
      <c r="D588" s="75" t="s">
        <v>201</v>
      </c>
      <c r="E588" s="61">
        <f>tblTL[[#This Row],[Total]]</f>
        <v>0</v>
      </c>
      <c r="F588" s="71">
        <f>AVERAGEIFS(TBLData3[Total Load],TBLData3[[Athlete ]],TBLData3[[#This Row],[Athlete ]],TBLData3[Date],"&lt;="&amp;TBLData3[[#This Row],[Date]],TBLData3[Date],"&gt;"&amp;TBLData3[[#This Row],[Date]]-7)</f>
        <v>0</v>
      </c>
      <c r="G588" s="72">
        <f>AVERAGEIFS(TBLData3[Total Load],TBLData3[[Athlete ]],TBLData3[[#This Row],[Athlete ]],TBLData3[Date],"&lt;="&amp;TBLData3[[#This Row],[Date]],TBLData3[Date],"&gt;"&amp;TBLData3[[#This Row],[Date]]-28)</f>
        <v>170.92592592592592</v>
      </c>
      <c r="H588" s="32">
        <f>SUMIFS(TBLData3[Total Load],TBLData3[[Athlete ]],TBLData3[[#This Row],[Athlete ]],TBLData3[Date],"&lt;="&amp;TBLData3[[#This Row],[Date]],TBLData3[Date],"&gt;"&amp;TBLData3[[#This Row],[Date]]-7)</f>
        <v>0</v>
      </c>
      <c r="I588" s="33">
        <f>IFERROR(SUMIFS(TBLData3[Total Load],TBLData3[[Athlete ]],TBLData3[[#This Row],[Athlete ]],TBLData3[Date],"&lt;="&amp;TBLData3[[#This Row],[Date]]-7,TBLData3[Date],"&gt;"&amp;TBLData3[[#This Row],[Date]]-14),"")</f>
        <v>720</v>
      </c>
      <c r="J588" s="33">
        <f>IFERROR(SUMIFS(TBLData3[Total Load],TBLData3[[Athlete ]],TBLData3[[#This Row],[Athlete ]],TBLData3[Date],"&lt;="&amp;TBLData3[[#This Row],[Date]]-14,TBLData3[Date],"&gt;"&amp;TBLData3[[#This Row],[Date]]-21),"")</f>
        <v>2320</v>
      </c>
      <c r="K588" s="33">
        <f>IFERROR(SUMIFS(TBLData3[Total Load],TBLData3[[Athlete ]],TBLData3[[#This Row],[Athlete ]],TBLData3[Date],"&lt;="&amp;TBLData3[[#This Row],[Date]]-21,TBLData3[Date],"&gt;"&amp;TBLData3[[#This Row],[Date]]-28),"")</f>
        <v>1575</v>
      </c>
      <c r="L588" s="33">
        <f>IFERROR(SUMIFS(TBLData3[Total Load],TBLData3[[Athlete ]],TBLData3[[#This Row],[Athlete ]],TBLData3[Date],"&lt;="&amp;TBLData3[[#This Row],[Date]]-28,TBLData3[Date],"&gt;"&amp;TBLData3[[#This Row],[Date]]-35),"")</f>
        <v>0</v>
      </c>
      <c r="M588" s="33">
        <f>IFERROR(AVERAGE(TBLData3[[#This Row],[Week -1 TL]:[Week -4 TL]]),"")</f>
        <v>1153.75</v>
      </c>
      <c r="N588" s="98">
        <f>IFERROR(TBLData3[[#This Row],[7 Day Rolling Average]]/TBLData3[[#This Row],[28 Day Rolling Average]],"")</f>
        <v>0</v>
      </c>
      <c r="O588" s="94">
        <f>IFERROR(TBLData3[[#This Row],[Week 0 TL]]/TBLData3[[#This Row],[Week -1 TL]],"")</f>
        <v>0</v>
      </c>
      <c r="P588" s="26">
        <f t="shared" si="35"/>
        <v>15.37615922827227</v>
      </c>
      <c r="Q588" s="27">
        <f t="shared" si="36"/>
        <v>92.822655393047228</v>
      </c>
      <c r="R588" s="99">
        <f>IFERROR(TBLData3[[#This Row],[7 Day EWMA]]/TBLData3[[#This Row],[28 Day EWMA]],"")</f>
        <v>0.16565093040232076</v>
      </c>
      <c r="S588" s="94">
        <f>AVERAGEIFS(TBLData3[Total Load],TBLData3[[Athlete ]],TBLData3[[#This Row],[Athlete ]],TBLData3[Date],"&lt;="&amp;TBLData3[[#This Row],[Date]],TBLData3[Date],"&gt;"&amp;TBLData3[[#This Row],[Date]]-7)</f>
        <v>0</v>
      </c>
      <c r="T588" s="94">
        <f t="array" ref="T588">IFERROR(_xlfn.STDEV.S(IF(TBLData3[[Athlete ]]=TBLData3[[#This Row],[Athlete ]],IF(TBLData3[Date]&lt;=TBLData3[[#This Row],[Date]],IF(TBLData3[Date]&gt;TBLData3[[#This Row],[Date]]-7,TBLData3[Total Load])))),"")</f>
        <v>0</v>
      </c>
      <c r="U588" s="95" t="str">
        <f>IFERROR(TBLData3[[#This Row],[7 Day avg Load]]/TBLData3[[#This Row],[7 Day SD]],"")</f>
        <v/>
      </c>
      <c r="V588" s="95" t="str">
        <f>IFERROR(TBLData3[[#This Row],[7 Day Rolling Average]]*TBLData3[[#This Row],[Monotony]],"")</f>
        <v/>
      </c>
    </row>
    <row r="589" spans="1:22" x14ac:dyDescent="0.25">
      <c r="A589" s="58" t="str">
        <f t="shared" si="37"/>
        <v>Week 4</v>
      </c>
      <c r="B589" s="63">
        <v>43036</v>
      </c>
      <c r="C589" s="63" t="str">
        <f t="shared" si="38"/>
        <v>Sat</v>
      </c>
      <c r="D589" s="75" t="s">
        <v>202</v>
      </c>
      <c r="E589" s="61">
        <f>tblTL[[#This Row],[Total]]</f>
        <v>216</v>
      </c>
      <c r="F589" s="71">
        <f>AVERAGEIFS(TBLData3[Total Load],TBLData3[[Athlete ]],TBLData3[[#This Row],[Athlete ]],TBLData3[Date],"&lt;="&amp;TBLData3[[#This Row],[Date]],TBLData3[Date],"&gt;"&amp;TBLData3[[#This Row],[Date]]-7)</f>
        <v>330.85714285714283</v>
      </c>
      <c r="G589" s="72">
        <f>AVERAGEIFS(TBLData3[Total Load],TBLData3[[Athlete ]],TBLData3[[#This Row],[Athlete ]],TBLData3[Date],"&lt;="&amp;TBLData3[[#This Row],[Date]],TBLData3[Date],"&gt;"&amp;TBLData3[[#This Row],[Date]]-28)</f>
        <v>154.66666666666666</v>
      </c>
      <c r="H589" s="32">
        <f>SUMIFS(TBLData3[Total Load],TBLData3[[Athlete ]],TBLData3[[#This Row],[Athlete ]],TBLData3[Date],"&lt;="&amp;TBLData3[[#This Row],[Date]],TBLData3[Date],"&gt;"&amp;TBLData3[[#This Row],[Date]]-7)</f>
        <v>2316</v>
      </c>
      <c r="I589" s="33">
        <f>IFERROR(SUMIFS(TBLData3[Total Load],TBLData3[[Athlete ]],TBLData3[[#This Row],[Athlete ]],TBLData3[Date],"&lt;="&amp;TBLData3[[#This Row],[Date]]-7,TBLData3[Date],"&gt;"&amp;TBLData3[[#This Row],[Date]]-14),"")</f>
        <v>1620</v>
      </c>
      <c r="J589" s="33">
        <f>IFERROR(SUMIFS(TBLData3[Total Load],TBLData3[[Athlete ]],TBLData3[[#This Row],[Athlete ]],TBLData3[Date],"&lt;="&amp;TBLData3[[#This Row],[Date]]-14,TBLData3[Date],"&gt;"&amp;TBLData3[[#This Row],[Date]]-21),"")</f>
        <v>240</v>
      </c>
      <c r="K589" s="33">
        <f>IFERROR(SUMIFS(TBLData3[Total Load],TBLData3[[Athlete ]],TBLData3[[#This Row],[Athlete ]],TBLData3[Date],"&lt;="&amp;TBLData3[[#This Row],[Date]]-21,TBLData3[Date],"&gt;"&amp;TBLData3[[#This Row],[Date]]-28),"")</f>
        <v>0</v>
      </c>
      <c r="L589" s="33">
        <f>IFERROR(SUMIFS(TBLData3[Total Load],TBLData3[[Athlete ]],TBLData3[[#This Row],[Athlete ]],TBLData3[Date],"&lt;="&amp;TBLData3[[#This Row],[Date]]-28,TBLData3[Date],"&gt;"&amp;TBLData3[[#This Row],[Date]]-35),"")</f>
        <v>0</v>
      </c>
      <c r="M589" s="33">
        <f>IFERROR(AVERAGE(TBLData3[[#This Row],[Week -1 TL]:[Week -4 TL]]),"")</f>
        <v>465</v>
      </c>
      <c r="N589" s="98">
        <f>IFERROR(TBLData3[[#This Row],[7 Day Rolling Average]]/TBLData3[[#This Row],[28 Day Rolling Average]],"")</f>
        <v>2.1391625615763545</v>
      </c>
      <c r="O589" s="94">
        <f>IFERROR(TBLData3[[#This Row],[Week 0 TL]]/TBLData3[[#This Row],[Week -1 TL]],"")</f>
        <v>1.4296296296296296</v>
      </c>
      <c r="P589" s="26">
        <f t="shared" si="35"/>
        <v>280.8930217763409</v>
      </c>
      <c r="Q589" s="27">
        <f t="shared" si="36"/>
        <v>188.74435059349079</v>
      </c>
      <c r="R589" s="99">
        <f>IFERROR(TBLData3[[#This Row],[7 Day EWMA]]/TBLData3[[#This Row],[28 Day EWMA]],"")</f>
        <v>1.4882194931561996</v>
      </c>
      <c r="S589" s="94">
        <f>AVERAGEIFS(TBLData3[Total Load],TBLData3[[Athlete ]],TBLData3[[#This Row],[Athlete ]],TBLData3[Date],"&lt;="&amp;TBLData3[[#This Row],[Date]],TBLData3[Date],"&gt;"&amp;TBLData3[[#This Row],[Date]]-7)</f>
        <v>330.85714285714283</v>
      </c>
      <c r="T589" s="94">
        <f t="array" ref="T589">IFERROR(_xlfn.STDEV.S(IF(TBLData3[[Athlete ]]=TBLData3[[#This Row],[Athlete ]],IF(TBLData3[Date]&lt;=TBLData3[[#This Row],[Date]],IF(TBLData3[Date]&gt;TBLData3[[#This Row],[Date]]-7,TBLData3[Total Load])))),"")</f>
        <v>422.21456968837879</v>
      </c>
      <c r="U589" s="95">
        <f>IFERROR(TBLData3[[#This Row],[7 Day avg Load]]/TBLData3[[#This Row],[7 Day SD]],"")</f>
        <v>0.78362322527461914</v>
      </c>
      <c r="V589" s="95">
        <f>IFERROR(TBLData3[[#This Row],[7 Day Rolling Average]]*TBLData3[[#This Row],[Monotony]],"")</f>
        <v>259.26734139085971</v>
      </c>
    </row>
    <row r="590" spans="1:22" x14ac:dyDescent="0.25">
      <c r="A590" s="58" t="str">
        <f t="shared" si="37"/>
        <v>Week 4</v>
      </c>
      <c r="B590" s="63">
        <v>43036</v>
      </c>
      <c r="C590" s="63" t="str">
        <f t="shared" si="38"/>
        <v>Sat</v>
      </c>
      <c r="D590" s="77" t="s">
        <v>203</v>
      </c>
      <c r="E590" s="61">
        <f>tblTL[[#This Row],[Total]]</f>
        <v>0</v>
      </c>
      <c r="F590" s="71">
        <f>AVERAGEIFS(TBLData3[Total Load],TBLData3[[Athlete ]],TBLData3[[#This Row],[Athlete ]],TBLData3[Date],"&lt;="&amp;TBLData3[[#This Row],[Date]],TBLData3[Date],"&gt;"&amp;TBLData3[[#This Row],[Date]]-7)</f>
        <v>0</v>
      </c>
      <c r="G590" s="72">
        <f>AVERAGEIFS(TBLData3[Total Load],TBLData3[[Athlete ]],TBLData3[[#This Row],[Athlete ]],TBLData3[Date],"&lt;="&amp;TBLData3[[#This Row],[Date]],TBLData3[Date],"&gt;"&amp;TBLData3[[#This Row],[Date]]-28)</f>
        <v>109.44444444444444</v>
      </c>
      <c r="H590" s="32">
        <f>SUMIFS(TBLData3[Total Load],TBLData3[[Athlete ]],TBLData3[[#This Row],[Athlete ]],TBLData3[Date],"&lt;="&amp;TBLData3[[#This Row],[Date]],TBLData3[Date],"&gt;"&amp;TBLData3[[#This Row],[Date]]-7)</f>
        <v>0</v>
      </c>
      <c r="I590" s="33">
        <f>IFERROR(SUMIFS(TBLData3[Total Load],TBLData3[[Athlete ]],TBLData3[[#This Row],[Athlete ]],TBLData3[Date],"&lt;="&amp;TBLData3[[#This Row],[Date]]-7,TBLData3[Date],"&gt;"&amp;TBLData3[[#This Row],[Date]]-14),"")</f>
        <v>0</v>
      </c>
      <c r="J590" s="33">
        <f>IFERROR(SUMIFS(TBLData3[Total Load],TBLData3[[Athlete ]],TBLData3[[#This Row],[Athlete ]],TBLData3[Date],"&lt;="&amp;TBLData3[[#This Row],[Date]]-14,TBLData3[Date],"&gt;"&amp;TBLData3[[#This Row],[Date]]-21),"")</f>
        <v>1475</v>
      </c>
      <c r="K590" s="33">
        <f>IFERROR(SUMIFS(TBLData3[Total Load],TBLData3[[Athlete ]],TBLData3[[#This Row],[Athlete ]],TBLData3[Date],"&lt;="&amp;TBLData3[[#This Row],[Date]]-21,TBLData3[Date],"&gt;"&amp;TBLData3[[#This Row],[Date]]-28),"")</f>
        <v>1480</v>
      </c>
      <c r="L590" s="33">
        <f>IFERROR(SUMIFS(TBLData3[Total Load],TBLData3[[Athlete ]],TBLData3[[#This Row],[Athlete ]],TBLData3[Date],"&lt;="&amp;TBLData3[[#This Row],[Date]]-28,TBLData3[Date],"&gt;"&amp;TBLData3[[#This Row],[Date]]-35),"")</f>
        <v>0</v>
      </c>
      <c r="M590" s="33">
        <f>IFERROR(AVERAGE(TBLData3[[#This Row],[Week -1 TL]:[Week -4 TL]]),"")</f>
        <v>738.75</v>
      </c>
      <c r="N590" s="98">
        <f>IFERROR(TBLData3[[#This Row],[7 Day Rolling Average]]/TBLData3[[#This Row],[28 Day Rolling Average]],"")</f>
        <v>0</v>
      </c>
      <c r="O590" s="94" t="str">
        <f>IFERROR(TBLData3[[#This Row],[Week 0 TL]]/TBLData3[[#This Row],[Week -1 TL]],"")</f>
        <v/>
      </c>
      <c r="P590" s="26">
        <f t="shared" si="35"/>
        <v>3.5501940173407487</v>
      </c>
      <c r="Q590" s="27">
        <f t="shared" si="36"/>
        <v>49.72294048681615</v>
      </c>
      <c r="R590" s="99">
        <f>IFERROR(TBLData3[[#This Row],[7 Day EWMA]]/TBLData3[[#This Row],[28 Day EWMA]],"")</f>
        <v>7.1399518664469752E-2</v>
      </c>
      <c r="S590" s="94">
        <f>AVERAGEIFS(TBLData3[Total Load],TBLData3[[Athlete ]],TBLData3[[#This Row],[Athlete ]],TBLData3[Date],"&lt;="&amp;TBLData3[[#This Row],[Date]],TBLData3[Date],"&gt;"&amp;TBLData3[[#This Row],[Date]]-7)</f>
        <v>0</v>
      </c>
      <c r="T590" s="94">
        <f t="array" ref="T590">IFERROR(_xlfn.STDEV.S(IF(TBLData3[[Athlete ]]=TBLData3[[#This Row],[Athlete ]],IF(TBLData3[Date]&lt;=TBLData3[[#This Row],[Date]],IF(TBLData3[Date]&gt;TBLData3[[#This Row],[Date]]-7,TBLData3[Total Load])))),"")</f>
        <v>0</v>
      </c>
      <c r="U590" s="95" t="str">
        <f>IFERROR(TBLData3[[#This Row],[7 Day avg Load]]/TBLData3[[#This Row],[7 Day SD]],"")</f>
        <v/>
      </c>
      <c r="V590" s="95" t="str">
        <f>IFERROR(TBLData3[[#This Row],[7 Day Rolling Average]]*TBLData3[[#This Row],[Monotony]],"")</f>
        <v/>
      </c>
    </row>
    <row r="591" spans="1:22" x14ac:dyDescent="0.25">
      <c r="A591" s="58" t="str">
        <f t="shared" si="37"/>
        <v>Week 4</v>
      </c>
      <c r="B591" s="63">
        <v>43036</v>
      </c>
      <c r="C591" s="63" t="str">
        <f t="shared" si="38"/>
        <v>Sat</v>
      </c>
      <c r="D591" s="77" t="s">
        <v>204</v>
      </c>
      <c r="E591" s="61">
        <f>tblTL[[#This Row],[Total]]</f>
        <v>141</v>
      </c>
      <c r="F591" s="71">
        <f>AVERAGEIFS(TBLData3[Total Load],TBLData3[[Athlete ]],TBLData3[[#This Row],[Athlete ]],TBLData3[Date],"&lt;="&amp;TBLData3[[#This Row],[Date]],TBLData3[Date],"&gt;"&amp;TBLData3[[#This Row],[Date]]-7)</f>
        <v>204.42857142857142</v>
      </c>
      <c r="G591" s="72">
        <f>AVERAGEIFS(TBLData3[Total Load],TBLData3[[Athlete ]],TBLData3[[#This Row],[Athlete ]],TBLData3[Date],"&lt;="&amp;TBLData3[[#This Row],[Date]],TBLData3[Date],"&gt;"&amp;TBLData3[[#This Row],[Date]]-28)</f>
        <v>127.62962962962963</v>
      </c>
      <c r="H591" s="32">
        <f>SUMIFS(TBLData3[Total Load],TBLData3[[Athlete ]],TBLData3[[#This Row],[Athlete ]],TBLData3[Date],"&lt;="&amp;TBLData3[[#This Row],[Date]],TBLData3[Date],"&gt;"&amp;TBLData3[[#This Row],[Date]]-7)</f>
        <v>1431</v>
      </c>
      <c r="I591" s="33">
        <f>IFERROR(SUMIFS(TBLData3[Total Load],TBLData3[[Athlete ]],TBLData3[[#This Row],[Athlete ]],TBLData3[Date],"&lt;="&amp;TBLData3[[#This Row],[Date]]-7,TBLData3[Date],"&gt;"&amp;TBLData3[[#This Row],[Date]]-14),"")</f>
        <v>720</v>
      </c>
      <c r="J591" s="33">
        <f>IFERROR(SUMIFS(TBLData3[Total Load],TBLData3[[Athlete ]],TBLData3[[#This Row],[Athlete ]],TBLData3[Date],"&lt;="&amp;TBLData3[[#This Row],[Date]]-14,TBLData3[Date],"&gt;"&amp;TBLData3[[#This Row],[Date]]-21),"")</f>
        <v>420</v>
      </c>
      <c r="K591" s="33">
        <f>IFERROR(SUMIFS(TBLData3[Total Load],TBLData3[[Athlete ]],TBLData3[[#This Row],[Athlete ]],TBLData3[Date],"&lt;="&amp;TBLData3[[#This Row],[Date]]-21,TBLData3[Date],"&gt;"&amp;TBLData3[[#This Row],[Date]]-28),"")</f>
        <v>875</v>
      </c>
      <c r="L591" s="33">
        <f>IFERROR(SUMIFS(TBLData3[Total Load],TBLData3[[Athlete ]],TBLData3[[#This Row],[Athlete ]],TBLData3[Date],"&lt;="&amp;TBLData3[[#This Row],[Date]]-28,TBLData3[Date],"&gt;"&amp;TBLData3[[#This Row],[Date]]-35),"")</f>
        <v>0</v>
      </c>
      <c r="M591" s="33">
        <f>IFERROR(AVERAGE(TBLData3[[#This Row],[Week -1 TL]:[Week -4 TL]]),"")</f>
        <v>503.75</v>
      </c>
      <c r="N591" s="98">
        <f>IFERROR(TBLData3[[#This Row],[7 Day Rolling Average]]/TBLData3[[#This Row],[28 Day Rolling Average]],"")</f>
        <v>1.6017328579719756</v>
      </c>
      <c r="O591" s="94">
        <f>IFERROR(TBLData3[[#This Row],[Week 0 TL]]/TBLData3[[#This Row],[Week -1 TL]],"")</f>
        <v>1.9875</v>
      </c>
      <c r="P591" s="26">
        <f t="shared" si="35"/>
        <v>169.33923443186319</v>
      </c>
      <c r="Q591" s="27">
        <f t="shared" si="36"/>
        <v>122.80287648573038</v>
      </c>
      <c r="R591" s="99">
        <f>IFERROR(TBLData3[[#This Row],[7 Day EWMA]]/TBLData3[[#This Row],[28 Day EWMA]],"")</f>
        <v>1.3789516929722758</v>
      </c>
      <c r="S591" s="94">
        <f>AVERAGEIFS(TBLData3[Total Load],TBLData3[[Athlete ]],TBLData3[[#This Row],[Athlete ]],TBLData3[Date],"&lt;="&amp;TBLData3[[#This Row],[Date]],TBLData3[Date],"&gt;"&amp;TBLData3[[#This Row],[Date]]-7)</f>
        <v>204.42857142857142</v>
      </c>
      <c r="T591" s="94">
        <f t="array" ref="T591">IFERROR(_xlfn.STDEV.S(IF(TBLData3[[Athlete ]]=TBLData3[[#This Row],[Athlete ]],IF(TBLData3[Date]&lt;=TBLData3[[#This Row],[Date]],IF(TBLData3[Date]&gt;TBLData3[[#This Row],[Date]]-7,TBLData3[Total Load])))),"")</f>
        <v>318.18331044795394</v>
      </c>
      <c r="U591" s="95">
        <f>IFERROR(TBLData3[[#This Row],[7 Day avg Load]]/TBLData3[[#This Row],[7 Day SD]],"")</f>
        <v>0.64248678266866643</v>
      </c>
      <c r="V591" s="95">
        <f>IFERROR(TBLData3[[#This Row],[7 Day Rolling Average]]*TBLData3[[#This Row],[Monotony]],"")</f>
        <v>131.34265514269453</v>
      </c>
    </row>
    <row r="592" spans="1:22" x14ac:dyDescent="0.25">
      <c r="A592" s="58" t="str">
        <f t="shared" si="37"/>
        <v>Week 4</v>
      </c>
      <c r="B592" s="63">
        <v>43036</v>
      </c>
      <c r="C592" s="63" t="str">
        <f t="shared" si="38"/>
        <v>Sat</v>
      </c>
      <c r="D592" s="78" t="s">
        <v>205</v>
      </c>
      <c r="E592" s="61">
        <f>tblTL[[#This Row],[Total]]</f>
        <v>196</v>
      </c>
      <c r="F592" s="71">
        <f>AVERAGEIFS(TBLData3[Total Load],TBLData3[[Athlete ]],TBLData3[[#This Row],[Athlete ]],TBLData3[Date],"&lt;="&amp;TBLData3[[#This Row],[Date]],TBLData3[Date],"&gt;"&amp;TBLData3[[#This Row],[Date]]-7)</f>
        <v>45.142857142857146</v>
      </c>
      <c r="G592" s="72">
        <f>AVERAGEIFS(TBLData3[Total Load],TBLData3[[Athlete ]],TBLData3[[#This Row],[Athlete ]],TBLData3[Date],"&lt;="&amp;TBLData3[[#This Row],[Date]],TBLData3[Date],"&gt;"&amp;TBLData3[[#This Row],[Date]]-28)</f>
        <v>51.703703703703702</v>
      </c>
      <c r="H592" s="32">
        <f>SUMIFS(TBLData3[Total Load],TBLData3[[Athlete ]],TBLData3[[#This Row],[Athlete ]],TBLData3[Date],"&lt;="&amp;TBLData3[[#This Row],[Date]],TBLData3[Date],"&gt;"&amp;TBLData3[[#This Row],[Date]]-7)</f>
        <v>316</v>
      </c>
      <c r="I592" s="33">
        <f>IFERROR(SUMIFS(TBLData3[Total Load],TBLData3[[Athlete ]],TBLData3[[#This Row],[Athlete ]],TBLData3[Date],"&lt;="&amp;TBLData3[[#This Row],[Date]]-7,TBLData3[Date],"&gt;"&amp;TBLData3[[#This Row],[Date]]-14),"")</f>
        <v>720</v>
      </c>
      <c r="J592" s="33">
        <f>IFERROR(SUMIFS(TBLData3[Total Load],TBLData3[[Athlete ]],TBLData3[[#This Row],[Athlete ]],TBLData3[Date],"&lt;="&amp;TBLData3[[#This Row],[Date]]-14,TBLData3[Date],"&gt;"&amp;TBLData3[[#This Row],[Date]]-21),"")</f>
        <v>360</v>
      </c>
      <c r="K592" s="33">
        <f>IFERROR(SUMIFS(TBLData3[Total Load],TBLData3[[Athlete ]],TBLData3[[#This Row],[Athlete ]],TBLData3[Date],"&lt;="&amp;TBLData3[[#This Row],[Date]]-21,TBLData3[Date],"&gt;"&amp;TBLData3[[#This Row],[Date]]-28),"")</f>
        <v>0</v>
      </c>
      <c r="L592" s="33">
        <f>IFERROR(SUMIFS(TBLData3[Total Load],TBLData3[[Athlete ]],TBLData3[[#This Row],[Athlete ]],TBLData3[Date],"&lt;="&amp;TBLData3[[#This Row],[Date]]-28,TBLData3[Date],"&gt;"&amp;TBLData3[[#This Row],[Date]]-35),"")</f>
        <v>0</v>
      </c>
      <c r="M592" s="33">
        <f>IFERROR(AVERAGE(TBLData3[[#This Row],[Week -1 TL]:[Week -4 TL]]),"")</f>
        <v>270</v>
      </c>
      <c r="N592" s="98">
        <f>IFERROR(TBLData3[[#This Row],[7 Day Rolling Average]]/TBLData3[[#This Row],[28 Day Rolling Average]],"")</f>
        <v>0.87310683585755222</v>
      </c>
      <c r="O592" s="94">
        <f>IFERROR(TBLData3[[#This Row],[Week 0 TL]]/TBLData3[[#This Row],[Week -1 TL]],"")</f>
        <v>0.43888888888888888</v>
      </c>
      <c r="P592" s="26">
        <f t="shared" si="35"/>
        <v>76.518826557934517</v>
      </c>
      <c r="Q592" s="27">
        <f t="shared" si="36"/>
        <v>51.85176396374257</v>
      </c>
      <c r="R592" s="99">
        <f>IFERROR(TBLData3[[#This Row],[7 Day EWMA]]/TBLData3[[#This Row],[28 Day EWMA]],"")</f>
        <v>1.4757227278022871</v>
      </c>
      <c r="S592" s="94">
        <f>AVERAGEIFS(TBLData3[Total Load],TBLData3[[Athlete ]],TBLData3[[#This Row],[Athlete ]],TBLData3[Date],"&lt;="&amp;TBLData3[[#This Row],[Date]],TBLData3[Date],"&gt;"&amp;TBLData3[[#This Row],[Date]]-7)</f>
        <v>45.142857142857146</v>
      </c>
      <c r="T592" s="94">
        <f t="array" ref="T592">IFERROR(_xlfn.STDEV.S(IF(TBLData3[[Athlete ]]=TBLData3[[#This Row],[Athlete ]],IF(TBLData3[Date]&lt;=TBLData3[[#This Row],[Date]],IF(TBLData3[Date]&gt;TBLData3[[#This Row],[Date]]-7,TBLData3[Total Load])))),"")</f>
        <v>80.156988822827287</v>
      </c>
      <c r="U592" s="95">
        <f>IFERROR(TBLData3[[#This Row],[7 Day avg Load]]/TBLData3[[#This Row],[7 Day SD]],"")</f>
        <v>0.56318055113868326</v>
      </c>
      <c r="V592" s="95">
        <f>IFERROR(TBLData3[[#This Row],[7 Day Rolling Average]]*TBLData3[[#This Row],[Monotony]],"")</f>
        <v>25.42357916568913</v>
      </c>
    </row>
    <row r="593" spans="1:22" x14ac:dyDescent="0.25">
      <c r="A593" s="58" t="str">
        <f t="shared" si="37"/>
        <v>Week 4</v>
      </c>
      <c r="B593" s="63">
        <v>43036</v>
      </c>
      <c r="C593" s="63" t="str">
        <f t="shared" si="38"/>
        <v>Sat</v>
      </c>
      <c r="D593" s="78" t="s">
        <v>206</v>
      </c>
      <c r="E593" s="61">
        <f>tblTL[[#This Row],[Total]]</f>
        <v>100</v>
      </c>
      <c r="F593" s="71">
        <f>AVERAGEIFS(TBLData3[Total Load],TBLData3[[Athlete ]],TBLData3[[#This Row],[Athlete ]],TBLData3[Date],"&lt;="&amp;TBLData3[[#This Row],[Date]],TBLData3[Date],"&gt;"&amp;TBLData3[[#This Row],[Date]]-7)</f>
        <v>192.85714285714286</v>
      </c>
      <c r="G593" s="72">
        <f>AVERAGEIFS(TBLData3[Total Load],TBLData3[[Athlete ]],TBLData3[[#This Row],[Athlete ]],TBLData3[Date],"&lt;="&amp;TBLData3[[#This Row],[Date]],TBLData3[Date],"&gt;"&amp;TBLData3[[#This Row],[Date]]-28)</f>
        <v>212.22222222222223</v>
      </c>
      <c r="H593" s="32">
        <f>SUMIFS(TBLData3[Total Load],TBLData3[[Athlete ]],TBLData3[[#This Row],[Athlete ]],TBLData3[Date],"&lt;="&amp;TBLData3[[#This Row],[Date]],TBLData3[Date],"&gt;"&amp;TBLData3[[#This Row],[Date]]-7)</f>
        <v>1350</v>
      </c>
      <c r="I593" s="33">
        <f>IFERROR(SUMIFS(TBLData3[Total Load],TBLData3[[Athlete ]],TBLData3[[#This Row],[Athlete ]],TBLData3[Date],"&lt;="&amp;TBLData3[[#This Row],[Date]]-7,TBLData3[Date],"&gt;"&amp;TBLData3[[#This Row],[Date]]-14),"")</f>
        <v>1800</v>
      </c>
      <c r="J593" s="33">
        <f>IFERROR(SUMIFS(TBLData3[Total Load],TBLData3[[Athlete ]],TBLData3[[#This Row],[Athlete ]],TBLData3[Date],"&lt;="&amp;TBLData3[[#This Row],[Date]]-14,TBLData3[Date],"&gt;"&amp;TBLData3[[#This Row],[Date]]-21),"")</f>
        <v>1680</v>
      </c>
      <c r="K593" s="33">
        <f>IFERROR(SUMIFS(TBLData3[Total Load],TBLData3[[Athlete ]],TBLData3[[#This Row],[Athlete ]],TBLData3[Date],"&lt;="&amp;TBLData3[[#This Row],[Date]]-21,TBLData3[Date],"&gt;"&amp;TBLData3[[#This Row],[Date]]-28),"")</f>
        <v>900</v>
      </c>
      <c r="L593" s="33">
        <f>IFERROR(SUMIFS(TBLData3[Total Load],TBLData3[[Athlete ]],TBLData3[[#This Row],[Athlete ]],TBLData3[Date],"&lt;="&amp;TBLData3[[#This Row],[Date]]-28,TBLData3[Date],"&gt;"&amp;TBLData3[[#This Row],[Date]]-35),"")</f>
        <v>0</v>
      </c>
      <c r="M593" s="33">
        <f>IFERROR(AVERAGE(TBLData3[[#This Row],[Week -1 TL]:[Week -4 TL]]),"")</f>
        <v>1095</v>
      </c>
      <c r="N593" s="98">
        <f>IFERROR(TBLData3[[#This Row],[7 Day Rolling Average]]/TBLData3[[#This Row],[28 Day Rolling Average]],"")</f>
        <v>0.90875093492894543</v>
      </c>
      <c r="O593" s="94">
        <f>IFERROR(TBLData3[[#This Row],[Week 0 TL]]/TBLData3[[#This Row],[Week -1 TL]],"")</f>
        <v>0.75</v>
      </c>
      <c r="P593" s="26">
        <f t="shared" si="35"/>
        <v>175.86662986579876</v>
      </c>
      <c r="Q593" s="27">
        <f t="shared" si="36"/>
        <v>182.5202419933581</v>
      </c>
      <c r="R593" s="99">
        <f>IFERROR(TBLData3[[#This Row],[7 Day EWMA]]/TBLData3[[#This Row],[28 Day EWMA]],"")</f>
        <v>0.96354589466410268</v>
      </c>
      <c r="S593" s="94">
        <f>AVERAGEIFS(TBLData3[Total Load],TBLData3[[Athlete ]],TBLData3[[#This Row],[Athlete ]],TBLData3[Date],"&lt;="&amp;TBLData3[[#This Row],[Date]],TBLData3[Date],"&gt;"&amp;TBLData3[[#This Row],[Date]]-7)</f>
        <v>192.85714285714286</v>
      </c>
      <c r="T593" s="94">
        <f t="array" ref="T593">IFERROR(_xlfn.STDEV.S(IF(TBLData3[[Athlete ]]=TBLData3[[#This Row],[Athlete ]],IF(TBLData3[Date]&lt;=TBLData3[[#This Row],[Date]],IF(TBLData3[Date]&gt;TBLData3[[#This Row],[Date]]-7,TBLData3[Total Load])))),"")</f>
        <v>283.82590237175827</v>
      </c>
      <c r="U593" s="95">
        <f>IFERROR(TBLData3[[#This Row],[7 Day avg Load]]/TBLData3[[#This Row],[7 Day SD]],"")</f>
        <v>0.67949098812178343</v>
      </c>
      <c r="V593" s="95">
        <f>IFERROR(TBLData3[[#This Row],[7 Day Rolling Average]]*TBLData3[[#This Row],[Monotony]],"")</f>
        <v>131.04469056634395</v>
      </c>
    </row>
    <row r="594" spans="1:22" x14ac:dyDescent="0.25">
      <c r="A594" s="58" t="str">
        <f t="shared" si="37"/>
        <v>Week 4</v>
      </c>
      <c r="B594" s="63">
        <v>43036</v>
      </c>
      <c r="C594" s="63" t="str">
        <f t="shared" si="38"/>
        <v>Sat</v>
      </c>
      <c r="D594" s="78" t="s">
        <v>207</v>
      </c>
      <c r="E594" s="61">
        <f>tblTL[[#This Row],[Total]]</f>
        <v>200</v>
      </c>
      <c r="F594" s="71">
        <f>AVERAGEIFS(TBLData3[Total Load],TBLData3[[Athlete ]],TBLData3[[#This Row],[Athlete ]],TBLData3[Date],"&lt;="&amp;TBLData3[[#This Row],[Date]],TBLData3[Date],"&gt;"&amp;TBLData3[[#This Row],[Date]]-7)</f>
        <v>151.42857142857142</v>
      </c>
      <c r="G594" s="72">
        <f>AVERAGEIFS(TBLData3[Total Load],TBLData3[[Athlete ]],TBLData3[[#This Row],[Athlete ]],TBLData3[Date],"&lt;="&amp;TBLData3[[#This Row],[Date]],TBLData3[Date],"&gt;"&amp;TBLData3[[#This Row],[Date]]-28)</f>
        <v>164.44444444444446</v>
      </c>
      <c r="H594" s="32">
        <f>SUMIFS(TBLData3[Total Load],TBLData3[[Athlete ]],TBLData3[[#This Row],[Athlete ]],TBLData3[Date],"&lt;="&amp;TBLData3[[#This Row],[Date]],TBLData3[Date],"&gt;"&amp;TBLData3[[#This Row],[Date]]-7)</f>
        <v>1060</v>
      </c>
      <c r="I594" s="33">
        <f>IFERROR(SUMIFS(TBLData3[Total Load],TBLData3[[Athlete ]],TBLData3[[#This Row],[Athlete ]],TBLData3[Date],"&lt;="&amp;TBLData3[[#This Row],[Date]]-7,TBLData3[Date],"&gt;"&amp;TBLData3[[#This Row],[Date]]-14),"")</f>
        <v>1320</v>
      </c>
      <c r="J594" s="33">
        <f>IFERROR(SUMIFS(TBLData3[Total Load],TBLData3[[Athlete ]],TBLData3[[#This Row],[Athlete ]],TBLData3[Date],"&lt;="&amp;TBLData3[[#This Row],[Date]]-14,TBLData3[Date],"&gt;"&amp;TBLData3[[#This Row],[Date]]-21),"")</f>
        <v>1420</v>
      </c>
      <c r="K594" s="33">
        <f>IFERROR(SUMIFS(TBLData3[Total Load],TBLData3[[Athlete ]],TBLData3[[#This Row],[Athlete ]],TBLData3[Date],"&lt;="&amp;TBLData3[[#This Row],[Date]]-21,TBLData3[Date],"&gt;"&amp;TBLData3[[#This Row],[Date]]-28),"")</f>
        <v>640</v>
      </c>
      <c r="L594" s="33">
        <f>IFERROR(SUMIFS(TBLData3[Total Load],TBLData3[[Athlete ]],TBLData3[[#This Row],[Athlete ]],TBLData3[Date],"&lt;="&amp;TBLData3[[#This Row],[Date]]-28,TBLData3[Date],"&gt;"&amp;TBLData3[[#This Row],[Date]]-35),"")</f>
        <v>0</v>
      </c>
      <c r="M594" s="33">
        <f>IFERROR(AVERAGE(TBLData3[[#This Row],[Week -1 TL]:[Week -4 TL]]),"")</f>
        <v>845</v>
      </c>
      <c r="N594" s="98">
        <f>IFERROR(TBLData3[[#This Row],[7 Day Rolling Average]]/TBLData3[[#This Row],[28 Day Rolling Average]],"")</f>
        <v>0.92084942084942067</v>
      </c>
      <c r="O594" s="94">
        <f>IFERROR(TBLData3[[#This Row],[Week 0 TL]]/TBLData3[[#This Row],[Week -1 TL]],"")</f>
        <v>0.80303030303030298</v>
      </c>
      <c r="P594" s="26">
        <f t="shared" si="35"/>
        <v>162.27910483949699</v>
      </c>
      <c r="Q594" s="27">
        <f t="shared" si="36"/>
        <v>143.36965031948966</v>
      </c>
      <c r="R594" s="99">
        <f>IFERROR(TBLData3[[#This Row],[7 Day EWMA]]/TBLData3[[#This Row],[28 Day EWMA]],"")</f>
        <v>1.1318930085821433</v>
      </c>
      <c r="S594" s="94">
        <f>AVERAGEIFS(TBLData3[Total Load],TBLData3[[Athlete ]],TBLData3[[#This Row],[Athlete ]],TBLData3[Date],"&lt;="&amp;TBLData3[[#This Row],[Date]],TBLData3[Date],"&gt;"&amp;TBLData3[[#This Row],[Date]]-7)</f>
        <v>151.42857142857142</v>
      </c>
      <c r="T594" s="94">
        <f t="array" ref="T594">IFERROR(_xlfn.STDEV.S(IF(TBLData3[[Athlete ]]=TBLData3[[#This Row],[Athlete ]],IF(TBLData3[Date]&lt;=TBLData3[[#This Row],[Date]],IF(TBLData3[Date]&gt;TBLData3[[#This Row],[Date]]-7,TBLData3[Total Load])))),"")</f>
        <v>295.26420775460133</v>
      </c>
      <c r="U594" s="95">
        <f>IFERROR(TBLData3[[#This Row],[7 Day avg Load]]/TBLData3[[#This Row],[7 Day SD]],"")</f>
        <v>0.51285786577432391</v>
      </c>
      <c r="V594" s="95">
        <f>IFERROR(TBLData3[[#This Row],[7 Day Rolling Average]]*TBLData3[[#This Row],[Monotony]],"")</f>
        <v>77.661333960111904</v>
      </c>
    </row>
    <row r="595" spans="1:22" x14ac:dyDescent="0.25">
      <c r="A595" s="58" t="str">
        <f t="shared" si="37"/>
        <v>Week 4</v>
      </c>
      <c r="B595" s="63">
        <v>43036</v>
      </c>
      <c r="C595" s="63" t="str">
        <f t="shared" si="38"/>
        <v>Sat</v>
      </c>
      <c r="D595" s="75" t="s">
        <v>208</v>
      </c>
      <c r="E595" s="61">
        <f>tblTL[[#This Row],[Total]]</f>
        <v>0</v>
      </c>
      <c r="F595" s="71">
        <f>AVERAGEIFS(TBLData3[Total Load],TBLData3[[Athlete ]],TBLData3[[#This Row],[Athlete ]],TBLData3[Date],"&lt;="&amp;TBLData3[[#This Row],[Date]],TBLData3[Date],"&gt;"&amp;TBLData3[[#This Row],[Date]]-7)</f>
        <v>0</v>
      </c>
      <c r="G595" s="72">
        <f>AVERAGEIFS(TBLData3[Total Load],TBLData3[[Athlete ]],TBLData3[[#This Row],[Athlete ]],TBLData3[Date],"&lt;="&amp;TBLData3[[#This Row],[Date]],TBLData3[Date],"&gt;"&amp;TBLData3[[#This Row],[Date]]-28)</f>
        <v>120.91851851851852</v>
      </c>
      <c r="H595" s="32">
        <f>SUMIFS(TBLData3[Total Load],TBLData3[[Athlete ]],TBLData3[[#This Row],[Athlete ]],TBLData3[Date],"&lt;="&amp;TBLData3[[#This Row],[Date]],TBLData3[Date],"&gt;"&amp;TBLData3[[#This Row],[Date]]-7)</f>
        <v>0</v>
      </c>
      <c r="I595" s="33">
        <f>IFERROR(SUMIFS(TBLData3[Total Load],TBLData3[[Athlete ]],TBLData3[[#This Row],[Athlete ]],TBLData3[Date],"&lt;="&amp;TBLData3[[#This Row],[Date]]-7,TBLData3[Date],"&gt;"&amp;TBLData3[[#This Row],[Date]]-14),"")</f>
        <v>0</v>
      </c>
      <c r="J595" s="33">
        <f>IFERROR(SUMIFS(TBLData3[Total Load],TBLData3[[Athlete ]],TBLData3[[#This Row],[Athlete ]],TBLData3[Date],"&lt;="&amp;TBLData3[[#This Row],[Date]]-14,TBLData3[Date],"&gt;"&amp;TBLData3[[#This Row],[Date]]-21),"")</f>
        <v>2142.4</v>
      </c>
      <c r="K595" s="33">
        <f>IFERROR(SUMIFS(TBLData3[Total Load],TBLData3[[Athlete ]],TBLData3[[#This Row],[Athlete ]],TBLData3[Date],"&lt;="&amp;TBLData3[[#This Row],[Date]]-21,TBLData3[Date],"&gt;"&amp;TBLData3[[#This Row],[Date]]-28),"")</f>
        <v>1122.4000000000001</v>
      </c>
      <c r="L595" s="33">
        <f>IFERROR(SUMIFS(TBLData3[Total Load],TBLData3[[Athlete ]],TBLData3[[#This Row],[Athlete ]],TBLData3[Date],"&lt;="&amp;TBLData3[[#This Row],[Date]]-28,TBLData3[Date],"&gt;"&amp;TBLData3[[#This Row],[Date]]-35),"")</f>
        <v>0</v>
      </c>
      <c r="M595" s="33">
        <f>IFERROR(AVERAGE(TBLData3[[#This Row],[Week -1 TL]:[Week -4 TL]]),"")</f>
        <v>816.2</v>
      </c>
      <c r="N595" s="98">
        <f>IFERROR(TBLData3[[#This Row],[7 Day Rolling Average]]/TBLData3[[#This Row],[28 Day Rolling Average]],"")</f>
        <v>0</v>
      </c>
      <c r="O595" s="94" t="str">
        <f>IFERROR(TBLData3[[#This Row],[Week 0 TL]]/TBLData3[[#This Row],[Week -1 TL]],"")</f>
        <v/>
      </c>
      <c r="P595" s="26">
        <f t="shared" si="35"/>
        <v>4.9072440775628161</v>
      </c>
      <c r="Q595" s="27">
        <f t="shared" si="36"/>
        <v>59.91896449474693</v>
      </c>
      <c r="R595" s="99">
        <f>IFERROR(TBLData3[[#This Row],[7 Day EWMA]]/TBLData3[[#This Row],[28 Day EWMA]],"")</f>
        <v>8.1898012072505563E-2</v>
      </c>
      <c r="S595" s="94">
        <f>AVERAGEIFS(TBLData3[Total Load],TBLData3[[Athlete ]],TBLData3[[#This Row],[Athlete ]],TBLData3[Date],"&lt;="&amp;TBLData3[[#This Row],[Date]],TBLData3[Date],"&gt;"&amp;TBLData3[[#This Row],[Date]]-7)</f>
        <v>0</v>
      </c>
      <c r="T595" s="94">
        <f t="array" ref="T595">IFERROR(_xlfn.STDEV.S(IF(TBLData3[[Athlete ]]=TBLData3[[#This Row],[Athlete ]],IF(TBLData3[Date]&lt;=TBLData3[[#This Row],[Date]],IF(TBLData3[Date]&gt;TBLData3[[#This Row],[Date]]-7,TBLData3[Total Load])))),"")</f>
        <v>0</v>
      </c>
      <c r="U595" s="95" t="str">
        <f>IFERROR(TBLData3[[#This Row],[7 Day avg Load]]/TBLData3[[#This Row],[7 Day SD]],"")</f>
        <v/>
      </c>
      <c r="V595" s="95" t="str">
        <f>IFERROR(TBLData3[[#This Row],[7 Day Rolling Average]]*TBLData3[[#This Row],[Monotony]],"")</f>
        <v/>
      </c>
    </row>
    <row r="596" spans="1:22" x14ac:dyDescent="0.25">
      <c r="A596" s="58" t="str">
        <f t="shared" si="37"/>
        <v>Week 4</v>
      </c>
      <c r="B596" s="59">
        <v>43037</v>
      </c>
      <c r="C596" s="59" t="str">
        <f t="shared" si="38"/>
        <v>Sun</v>
      </c>
      <c r="D596" s="77" t="s">
        <v>215</v>
      </c>
      <c r="E596" s="61">
        <f>tblTL[[#This Row],[Total]]</f>
        <v>0</v>
      </c>
      <c r="F596" s="71">
        <f>AVERAGEIFS(TBLData3[Total Load],TBLData3[[Athlete ]],TBLData3[[#This Row],[Athlete ]],TBLData3[Date],"&lt;="&amp;TBLData3[[#This Row],[Date]],TBLData3[Date],"&gt;"&amp;TBLData3[[#This Row],[Date]]-7)</f>
        <v>114.28571428571429</v>
      </c>
      <c r="G596" s="72">
        <f>AVERAGEIFS(TBLData3[Total Load],TBLData3[[Athlete ]],TBLData3[[#This Row],[Athlete ]],TBLData3[Date],"&lt;="&amp;TBLData3[[#This Row],[Date]],TBLData3[Date],"&gt;"&amp;TBLData3[[#This Row],[Date]]-28)</f>
        <v>166.42857142857142</v>
      </c>
      <c r="H596" s="32">
        <f>SUMIFS(TBLData3[Total Load],TBLData3[[Athlete ]],TBLData3[[#This Row],[Athlete ]],TBLData3[Date],"&lt;="&amp;TBLData3[[#This Row],[Date]],TBLData3[Date],"&gt;"&amp;TBLData3[[#This Row],[Date]]-7)</f>
        <v>800</v>
      </c>
      <c r="I596" s="33">
        <f>IFERROR(SUMIFS(TBLData3[Total Load],TBLData3[[Athlete ]],TBLData3[[#This Row],[Athlete ]],TBLData3[Date],"&lt;="&amp;TBLData3[[#This Row],[Date]]-7,TBLData3[Date],"&gt;"&amp;TBLData3[[#This Row],[Date]]-14),"")</f>
        <v>720</v>
      </c>
      <c r="J596" s="33">
        <f>IFERROR(SUMIFS(TBLData3[Total Load],TBLData3[[Athlete ]],TBLData3[[#This Row],[Athlete ]],TBLData3[Date],"&lt;="&amp;TBLData3[[#This Row],[Date]]-14,TBLData3[Date],"&gt;"&amp;TBLData3[[#This Row],[Date]]-21),"")</f>
        <v>2020</v>
      </c>
      <c r="K596" s="33">
        <f>IFERROR(SUMIFS(TBLData3[Total Load],TBLData3[[Athlete ]],TBLData3[[#This Row],[Athlete ]],TBLData3[Date],"&lt;="&amp;TBLData3[[#This Row],[Date]]-21,TBLData3[Date],"&gt;"&amp;TBLData3[[#This Row],[Date]]-28),"")</f>
        <v>1120</v>
      </c>
      <c r="L596" s="33">
        <f>IFERROR(SUMIFS(TBLData3[Total Load],TBLData3[[Athlete ]],TBLData3[[#This Row],[Athlete ]],TBLData3[Date],"&lt;="&amp;TBLData3[[#This Row],[Date]]-28,TBLData3[Date],"&gt;"&amp;TBLData3[[#This Row],[Date]]-35),"")</f>
        <v>0</v>
      </c>
      <c r="M596" s="33">
        <f>IFERROR(AVERAGE(TBLData3[[#This Row],[Week -1 TL]:[Week -4 TL]]),"")</f>
        <v>965</v>
      </c>
      <c r="N596" s="98">
        <f>IFERROR(TBLData3[[#This Row],[7 Day Rolling Average]]/TBLData3[[#This Row],[28 Day Rolling Average]],"")</f>
        <v>0.68669527896995719</v>
      </c>
      <c r="O596" s="94">
        <f>IFERROR(TBLData3[[#This Row],[Week 0 TL]]/TBLData3[[#This Row],[Week -1 TL]],"")</f>
        <v>1.1111111111111112</v>
      </c>
      <c r="P596" s="26">
        <f t="shared" si="35"/>
        <v>74.432046863536101</v>
      </c>
      <c r="Q596" s="27">
        <f t="shared" si="36"/>
        <v>117.6595196153952</v>
      </c>
      <c r="R596" s="99">
        <f>IFERROR(TBLData3[[#This Row],[7 Day EWMA]]/TBLData3[[#This Row],[28 Day EWMA]],"")</f>
        <v>0.63260539484471101</v>
      </c>
      <c r="S596" s="94">
        <f>AVERAGEIFS(TBLData3[Total Load],TBLData3[[Athlete ]],TBLData3[[#This Row],[Athlete ]],TBLData3[Date],"&lt;="&amp;TBLData3[[#This Row],[Date]],TBLData3[Date],"&gt;"&amp;TBLData3[[#This Row],[Date]]-7)</f>
        <v>114.28571428571429</v>
      </c>
      <c r="T596" s="94">
        <f t="array" ref="T596">IFERROR(_xlfn.STDEV.S(IF(TBLData3[[Athlete ]]=TBLData3[[#This Row],[Athlete ]],IF(TBLData3[Date]&lt;=TBLData3[[#This Row],[Date]],IF(TBLData3[Date]&gt;TBLData3[[#This Row],[Date]]-7,TBLData3[Total Load])))),"")</f>
        <v>302.37157840738178</v>
      </c>
      <c r="U596" s="95">
        <f>IFERROR(TBLData3[[#This Row],[7 Day avg Load]]/TBLData3[[#This Row],[7 Day SD]],"")</f>
        <v>0.37796447300922725</v>
      </c>
      <c r="V596" s="95">
        <f>IFERROR(TBLData3[[#This Row],[7 Day Rolling Average]]*TBLData3[[#This Row],[Monotony]],"")</f>
        <v>43.195939772483115</v>
      </c>
    </row>
    <row r="597" spans="1:22" x14ac:dyDescent="0.25">
      <c r="A597" s="58" t="str">
        <f t="shared" si="37"/>
        <v>Week 4</v>
      </c>
      <c r="B597" s="63">
        <v>43037</v>
      </c>
      <c r="C597" s="63" t="str">
        <f t="shared" si="38"/>
        <v>Sun</v>
      </c>
      <c r="D597" s="78" t="s">
        <v>190</v>
      </c>
      <c r="E597" s="61">
        <f>tblTL[[#This Row],[Total]]</f>
        <v>112</v>
      </c>
      <c r="F597" s="71">
        <f>AVERAGEIFS(TBLData3[Total Load],TBLData3[[Athlete ]],TBLData3[[#This Row],[Athlete ]],TBLData3[Date],"&lt;="&amp;TBLData3[[#This Row],[Date]],TBLData3[Date],"&gt;"&amp;TBLData3[[#This Row],[Date]]-7)</f>
        <v>68.428571428571431</v>
      </c>
      <c r="G597" s="72">
        <f>AVERAGEIFS(TBLData3[Total Load],TBLData3[[Athlete ]],TBLData3[[#This Row],[Athlete ]],TBLData3[Date],"&lt;="&amp;TBLData3[[#This Row],[Date]],TBLData3[Date],"&gt;"&amp;TBLData3[[#This Row],[Date]]-28)</f>
        <v>168.17857142857142</v>
      </c>
      <c r="H597" s="32">
        <f>SUMIFS(TBLData3[Total Load],TBLData3[[Athlete ]],TBLData3[[#This Row],[Athlete ]],TBLData3[Date],"&lt;="&amp;TBLData3[[#This Row],[Date]],TBLData3[Date],"&gt;"&amp;TBLData3[[#This Row],[Date]]-7)</f>
        <v>479</v>
      </c>
      <c r="I597" s="33">
        <f>IFERROR(SUMIFS(TBLData3[Total Load],TBLData3[[Athlete ]],TBLData3[[#This Row],[Athlete ]],TBLData3[Date],"&lt;="&amp;TBLData3[[#This Row],[Date]]-7,TBLData3[Date],"&gt;"&amp;TBLData3[[#This Row],[Date]]-14),"")</f>
        <v>810</v>
      </c>
      <c r="J597" s="33">
        <f>IFERROR(SUMIFS(TBLData3[Total Load],TBLData3[[Athlete ]],TBLData3[[#This Row],[Athlete ]],TBLData3[Date],"&lt;="&amp;TBLData3[[#This Row],[Date]]-14,TBLData3[Date],"&gt;"&amp;TBLData3[[#This Row],[Date]]-21),"")</f>
        <v>1975</v>
      </c>
      <c r="K597" s="33">
        <f>IFERROR(SUMIFS(TBLData3[Total Load],TBLData3[[Athlete ]],TBLData3[[#This Row],[Athlete ]],TBLData3[Date],"&lt;="&amp;TBLData3[[#This Row],[Date]]-21,TBLData3[Date],"&gt;"&amp;TBLData3[[#This Row],[Date]]-28),"")</f>
        <v>1445</v>
      </c>
      <c r="L597" s="33">
        <f>IFERROR(SUMIFS(TBLData3[Total Load],TBLData3[[Athlete ]],TBLData3[[#This Row],[Athlete ]],TBLData3[Date],"&lt;="&amp;TBLData3[[#This Row],[Date]]-28,TBLData3[Date],"&gt;"&amp;TBLData3[[#This Row],[Date]]-35),"")</f>
        <v>0</v>
      </c>
      <c r="M597" s="33">
        <f>IFERROR(AVERAGE(TBLData3[[#This Row],[Week -1 TL]:[Week -4 TL]]),"")</f>
        <v>1057.5</v>
      </c>
      <c r="N597" s="98">
        <f>IFERROR(TBLData3[[#This Row],[7 Day Rolling Average]]/TBLData3[[#This Row],[28 Day Rolling Average]],"")</f>
        <v>0.40688044170736892</v>
      </c>
      <c r="O597" s="94">
        <f>IFERROR(TBLData3[[#This Row],[Week 0 TL]]/TBLData3[[#This Row],[Week -1 TL]],"")</f>
        <v>0.59135802469135801</v>
      </c>
      <c r="P597" s="26">
        <f t="shared" si="35"/>
        <v>70.380911008566159</v>
      </c>
      <c r="Q597" s="27">
        <f t="shared" si="36"/>
        <v>107.9022012946934</v>
      </c>
      <c r="R597" s="99">
        <f>IFERROR(TBLData3[[#This Row],[7 Day EWMA]]/TBLData3[[#This Row],[28 Day EWMA]],"")</f>
        <v>0.65226575699181288</v>
      </c>
      <c r="S597" s="94">
        <f>AVERAGEIFS(TBLData3[Total Load],TBLData3[[Athlete ]],TBLData3[[#This Row],[Athlete ]],TBLData3[Date],"&lt;="&amp;TBLData3[[#This Row],[Date]],TBLData3[Date],"&gt;"&amp;TBLData3[[#This Row],[Date]]-7)</f>
        <v>68.428571428571431</v>
      </c>
      <c r="T597" s="94">
        <f t="array" ref="T597">IFERROR(_xlfn.STDEV.S(IF(TBLData3[[Athlete ]]=TBLData3[[#This Row],[Athlete ]],IF(TBLData3[Date]&lt;=TBLData3[[#This Row],[Date]],IF(TBLData3[Date]&gt;TBLData3[[#This Row],[Date]]-7,TBLData3[Total Load])))),"")</f>
        <v>111.24725785812602</v>
      </c>
      <c r="U597" s="95">
        <f>IFERROR(TBLData3[[#This Row],[7 Day avg Load]]/TBLData3[[#This Row],[7 Day SD]],"")</f>
        <v>0.61510344386050941</v>
      </c>
      <c r="V597" s="95">
        <f>IFERROR(TBLData3[[#This Row],[7 Day Rolling Average]]*TBLData3[[#This Row],[Monotony]],"")</f>
        <v>42.090649944169144</v>
      </c>
    </row>
    <row r="598" spans="1:22" x14ac:dyDescent="0.25">
      <c r="A598" s="58" t="str">
        <f t="shared" si="37"/>
        <v>Week 4</v>
      </c>
      <c r="B598" s="63">
        <v>43037</v>
      </c>
      <c r="C598" s="63" t="str">
        <f t="shared" si="38"/>
        <v>Sun</v>
      </c>
      <c r="D598" s="77" t="s">
        <v>191</v>
      </c>
      <c r="E598" s="61">
        <f>tblTL[[#This Row],[Total]]</f>
        <v>149</v>
      </c>
      <c r="F598" s="71">
        <f>AVERAGEIFS(TBLData3[Total Load],TBLData3[[Athlete ]],TBLData3[[#This Row],[Athlete ]],TBLData3[Date],"&lt;="&amp;TBLData3[[#This Row],[Date]],TBLData3[Date],"&gt;"&amp;TBLData3[[#This Row],[Date]]-7)</f>
        <v>91.285714285714292</v>
      </c>
      <c r="G598" s="72">
        <f>AVERAGEIFS(TBLData3[Total Load],TBLData3[[Athlete ]],TBLData3[[#This Row],[Athlete ]],TBLData3[Date],"&lt;="&amp;TBLData3[[#This Row],[Date]],TBLData3[Date],"&gt;"&amp;TBLData3[[#This Row],[Date]]-28)</f>
        <v>69.964285714285708</v>
      </c>
      <c r="H598" s="32">
        <f>SUMIFS(TBLData3[Total Load],TBLData3[[Athlete ]],TBLData3[[#This Row],[Athlete ]],TBLData3[Date],"&lt;="&amp;TBLData3[[#This Row],[Date]],TBLData3[Date],"&gt;"&amp;TBLData3[[#This Row],[Date]]-7)</f>
        <v>639</v>
      </c>
      <c r="I598" s="33">
        <f>IFERROR(SUMIFS(TBLData3[Total Load],TBLData3[[Athlete ]],TBLData3[[#This Row],[Athlete ]],TBLData3[Date],"&lt;="&amp;TBLData3[[#This Row],[Date]]-7,TBLData3[Date],"&gt;"&amp;TBLData3[[#This Row],[Date]]-14),"")</f>
        <v>720</v>
      </c>
      <c r="J598" s="33">
        <f>IFERROR(SUMIFS(TBLData3[Total Load],TBLData3[[Athlete ]],TBLData3[[#This Row],[Athlete ]],TBLData3[Date],"&lt;="&amp;TBLData3[[#This Row],[Date]]-14,TBLData3[Date],"&gt;"&amp;TBLData3[[#This Row],[Date]]-21),"")</f>
        <v>600</v>
      </c>
      <c r="K598" s="33">
        <f>IFERROR(SUMIFS(TBLData3[Total Load],TBLData3[[Athlete ]],TBLData3[[#This Row],[Athlete ]],TBLData3[Date],"&lt;="&amp;TBLData3[[#This Row],[Date]]-21,TBLData3[Date],"&gt;"&amp;TBLData3[[#This Row],[Date]]-28),"")</f>
        <v>0</v>
      </c>
      <c r="L598" s="33">
        <f>IFERROR(SUMIFS(TBLData3[Total Load],TBLData3[[Athlete ]],TBLData3[[#This Row],[Athlete ]],TBLData3[Date],"&lt;="&amp;TBLData3[[#This Row],[Date]]-28,TBLData3[Date],"&gt;"&amp;TBLData3[[#This Row],[Date]]-35),"")</f>
        <v>0</v>
      </c>
      <c r="M598" s="33">
        <f>IFERROR(AVERAGE(TBLData3[[#This Row],[Week -1 TL]:[Week -4 TL]]),"")</f>
        <v>330</v>
      </c>
      <c r="N598" s="98">
        <f>IFERROR(TBLData3[[#This Row],[7 Day Rolling Average]]/TBLData3[[#This Row],[28 Day Rolling Average]],"")</f>
        <v>1.304747320061256</v>
      </c>
      <c r="O598" s="94">
        <f>IFERROR(TBLData3[[#This Row],[Week 0 TL]]/TBLData3[[#This Row],[Week -1 TL]],"")</f>
        <v>0.88749999999999996</v>
      </c>
      <c r="P598" s="26">
        <f t="shared" si="35"/>
        <v>74.767805221577873</v>
      </c>
      <c r="Q598" s="27">
        <f t="shared" si="36"/>
        <v>67.974521116510331</v>
      </c>
      <c r="R598" s="99">
        <f>IFERROR(TBLData3[[#This Row],[7 Day EWMA]]/TBLData3[[#This Row],[28 Day EWMA]],"")</f>
        <v>1.0999386828106321</v>
      </c>
      <c r="S598" s="94">
        <f>AVERAGEIFS(TBLData3[Total Load],TBLData3[[Athlete ]],TBLData3[[#This Row],[Athlete ]],TBLData3[Date],"&lt;="&amp;TBLData3[[#This Row],[Date]],TBLData3[Date],"&gt;"&amp;TBLData3[[#This Row],[Date]]-7)</f>
        <v>91.285714285714292</v>
      </c>
      <c r="T598" s="94">
        <f t="array" ref="T598">IFERROR(_xlfn.STDEV.S(IF(TBLData3[[Athlete ]]=TBLData3[[#This Row],[Athlete ]],IF(TBLData3[Date]&lt;=TBLData3[[#This Row],[Date]],IF(TBLData3[Date]&gt;TBLData3[[#This Row],[Date]]-7,TBLData3[Total Load])))),"")</f>
        <v>184.37707222402889</v>
      </c>
      <c r="U598" s="95">
        <f>IFERROR(TBLData3[[#This Row],[7 Day avg Load]]/TBLData3[[#This Row],[7 Day SD]],"")</f>
        <v>0.4951033942810244</v>
      </c>
      <c r="V598" s="95">
        <f>IFERROR(TBLData3[[#This Row],[7 Day Rolling Average]]*TBLData3[[#This Row],[Monotony]],"")</f>
        <v>45.195866992224943</v>
      </c>
    </row>
    <row r="599" spans="1:22" x14ac:dyDescent="0.25">
      <c r="A599" s="58" t="str">
        <f t="shared" si="37"/>
        <v>Week 4</v>
      </c>
      <c r="B599" s="63">
        <v>43037</v>
      </c>
      <c r="C599" s="63" t="str">
        <f t="shared" si="38"/>
        <v>Sun</v>
      </c>
      <c r="D599" s="77" t="s">
        <v>192</v>
      </c>
      <c r="E599" s="61">
        <f>tblTL[[#This Row],[Total]]</f>
        <v>79</v>
      </c>
      <c r="F599" s="71">
        <f>AVERAGEIFS(TBLData3[Total Load],TBLData3[[Athlete ]],TBLData3[[#This Row],[Athlete ]],TBLData3[Date],"&lt;="&amp;TBLData3[[#This Row],[Date]],TBLData3[Date],"&gt;"&amp;TBLData3[[#This Row],[Date]]-7)</f>
        <v>103.28571428571429</v>
      </c>
      <c r="G599" s="72">
        <f>AVERAGEIFS(TBLData3[Total Load],TBLData3[[Athlete ]],TBLData3[[#This Row],[Athlete ]],TBLData3[Date],"&lt;="&amp;TBLData3[[#This Row],[Date]],TBLData3[Date],"&gt;"&amp;TBLData3[[#This Row],[Date]]-28)</f>
        <v>199.03571428571428</v>
      </c>
      <c r="H599" s="32">
        <f>SUMIFS(TBLData3[Total Load],TBLData3[[Athlete ]],TBLData3[[#This Row],[Athlete ]],TBLData3[Date],"&lt;="&amp;TBLData3[[#This Row],[Date]],TBLData3[Date],"&gt;"&amp;TBLData3[[#This Row],[Date]]-7)</f>
        <v>723</v>
      </c>
      <c r="I599" s="33">
        <f>IFERROR(SUMIFS(TBLData3[Total Load],TBLData3[[Athlete ]],TBLData3[[#This Row],[Athlete ]],TBLData3[Date],"&lt;="&amp;TBLData3[[#This Row],[Date]]-7,TBLData3[Date],"&gt;"&amp;TBLData3[[#This Row],[Date]]-14),"")</f>
        <v>1860</v>
      </c>
      <c r="J599" s="33">
        <f>IFERROR(SUMIFS(TBLData3[Total Load],TBLData3[[Athlete ]],TBLData3[[#This Row],[Athlete ]],TBLData3[Date],"&lt;="&amp;TBLData3[[#This Row],[Date]]-14,TBLData3[Date],"&gt;"&amp;TBLData3[[#This Row],[Date]]-21),"")</f>
        <v>1480</v>
      </c>
      <c r="K599" s="33">
        <f>IFERROR(SUMIFS(TBLData3[Total Load],TBLData3[[Athlete ]],TBLData3[[#This Row],[Athlete ]],TBLData3[Date],"&lt;="&amp;TBLData3[[#This Row],[Date]]-21,TBLData3[Date],"&gt;"&amp;TBLData3[[#This Row],[Date]]-28),"")</f>
        <v>1510</v>
      </c>
      <c r="L599" s="33">
        <f>IFERROR(SUMIFS(TBLData3[Total Load],TBLData3[[Athlete ]],TBLData3[[#This Row],[Athlete ]],TBLData3[Date],"&lt;="&amp;TBLData3[[#This Row],[Date]]-28,TBLData3[Date],"&gt;"&amp;TBLData3[[#This Row],[Date]]-35),"")</f>
        <v>0</v>
      </c>
      <c r="M599" s="33">
        <f>IFERROR(AVERAGE(TBLData3[[#This Row],[Week -1 TL]:[Week -4 TL]]),"")</f>
        <v>1212.5</v>
      </c>
      <c r="N599" s="98">
        <f>IFERROR(TBLData3[[#This Row],[7 Day Rolling Average]]/TBLData3[[#This Row],[28 Day Rolling Average]],"")</f>
        <v>0.51893055804773014</v>
      </c>
      <c r="O599" s="94">
        <f>IFERROR(TBLData3[[#This Row],[Week 0 TL]]/TBLData3[[#This Row],[Week -1 TL]],"")</f>
        <v>0.38870967741935486</v>
      </c>
      <c r="P599" s="26">
        <f t="shared" si="35"/>
        <v>100.68337151394512</v>
      </c>
      <c r="Q599" s="27">
        <f t="shared" si="36"/>
        <v>145.02808272614993</v>
      </c>
      <c r="R599" s="99">
        <f>IFERROR(TBLData3[[#This Row],[7 Day EWMA]]/TBLData3[[#This Row],[28 Day EWMA]],"")</f>
        <v>0.69423362442197523</v>
      </c>
      <c r="S599" s="94">
        <f>AVERAGEIFS(TBLData3[Total Load],TBLData3[[Athlete ]],TBLData3[[#This Row],[Athlete ]],TBLData3[Date],"&lt;="&amp;TBLData3[[#This Row],[Date]],TBLData3[Date],"&gt;"&amp;TBLData3[[#This Row],[Date]]-7)</f>
        <v>103.28571428571429</v>
      </c>
      <c r="T599" s="94">
        <f t="array" ref="T599">IFERROR(_xlfn.STDEV.S(IF(TBLData3[[Athlete ]]=TBLData3[[#This Row],[Athlete ]],IF(TBLData3[Date]&lt;=TBLData3[[#This Row],[Date]],IF(TBLData3[Date]&gt;TBLData3[[#This Row],[Date]]-7,TBLData3[Total Load])))),"")</f>
        <v>180.45379305675851</v>
      </c>
      <c r="U599" s="95">
        <f>IFERROR(TBLData3[[#This Row],[7 Day avg Load]]/TBLData3[[#This Row],[7 Day SD]],"")</f>
        <v>0.57236654622841654</v>
      </c>
      <c r="V599" s="95">
        <f>IFERROR(TBLData3[[#This Row],[7 Day Rolling Average]]*TBLData3[[#This Row],[Monotony]],"")</f>
        <v>59.117287560449313</v>
      </c>
    </row>
    <row r="600" spans="1:22" x14ac:dyDescent="0.25">
      <c r="A600" s="58" t="str">
        <f t="shared" si="37"/>
        <v>Week 4</v>
      </c>
      <c r="B600" s="63">
        <v>43037</v>
      </c>
      <c r="C600" s="63" t="str">
        <f t="shared" si="38"/>
        <v>Sun</v>
      </c>
      <c r="D600" s="75" t="s">
        <v>193</v>
      </c>
      <c r="E600" s="61">
        <f>tblTL[[#This Row],[Total]]</f>
        <v>140</v>
      </c>
      <c r="F600" s="71">
        <f>AVERAGEIFS(TBLData3[Total Load],TBLData3[[Athlete ]],TBLData3[[#This Row],[Athlete ]],TBLData3[Date],"&lt;="&amp;TBLData3[[#This Row],[Date]],TBLData3[Date],"&gt;"&amp;TBLData3[[#This Row],[Date]]-7)</f>
        <v>142</v>
      </c>
      <c r="G600" s="72">
        <f>AVERAGEIFS(TBLData3[Total Load],TBLData3[[Athlete ]],TBLData3[[#This Row],[Athlete ]],TBLData3[Date],"&lt;="&amp;TBLData3[[#This Row],[Date]],TBLData3[Date],"&gt;"&amp;TBLData3[[#This Row],[Date]]-28)</f>
        <v>158.53571428571428</v>
      </c>
      <c r="H600" s="32">
        <f>SUMIFS(TBLData3[Total Load],TBLData3[[Athlete ]],TBLData3[[#This Row],[Athlete ]],TBLData3[Date],"&lt;="&amp;TBLData3[[#This Row],[Date]],TBLData3[Date],"&gt;"&amp;TBLData3[[#This Row],[Date]]-7)</f>
        <v>994</v>
      </c>
      <c r="I600" s="33">
        <f>IFERROR(SUMIFS(TBLData3[Total Load],TBLData3[[Athlete ]],TBLData3[[#This Row],[Athlete ]],TBLData3[Date],"&lt;="&amp;TBLData3[[#This Row],[Date]]-7,TBLData3[Date],"&gt;"&amp;TBLData3[[#This Row],[Date]]-14),"")</f>
        <v>1140</v>
      </c>
      <c r="J600" s="33">
        <f>IFERROR(SUMIFS(TBLData3[Total Load],TBLData3[[Athlete ]],TBLData3[[#This Row],[Athlete ]],TBLData3[Date],"&lt;="&amp;TBLData3[[#This Row],[Date]]-14,TBLData3[Date],"&gt;"&amp;TBLData3[[#This Row],[Date]]-21),"")</f>
        <v>1440</v>
      </c>
      <c r="K600" s="33">
        <f>IFERROR(SUMIFS(TBLData3[Total Load],TBLData3[[Athlete ]],TBLData3[[#This Row],[Athlete ]],TBLData3[Date],"&lt;="&amp;TBLData3[[#This Row],[Date]]-21,TBLData3[Date],"&gt;"&amp;TBLData3[[#This Row],[Date]]-28),"")</f>
        <v>865</v>
      </c>
      <c r="L600" s="33">
        <f>IFERROR(SUMIFS(TBLData3[Total Load],TBLData3[[Athlete ]],TBLData3[[#This Row],[Athlete ]],TBLData3[Date],"&lt;="&amp;TBLData3[[#This Row],[Date]]-28,TBLData3[Date],"&gt;"&amp;TBLData3[[#This Row],[Date]]-35),"")</f>
        <v>0</v>
      </c>
      <c r="M600" s="33">
        <f>IFERROR(AVERAGE(TBLData3[[#This Row],[Week -1 TL]:[Week -4 TL]]),"")</f>
        <v>861.25</v>
      </c>
      <c r="N600" s="98">
        <f>IFERROR(TBLData3[[#This Row],[7 Day Rolling Average]]/TBLData3[[#This Row],[28 Day Rolling Average]],"")</f>
        <v>0.89569722910565452</v>
      </c>
      <c r="O600" s="94">
        <f>IFERROR(TBLData3[[#This Row],[Week 0 TL]]/TBLData3[[#This Row],[Week -1 TL]],"")</f>
        <v>0.87192982456140355</v>
      </c>
      <c r="P600" s="26">
        <f t="shared" ref="P600:P663" si="39">E600*$AA$3+((1-$AA$3)*P578)</f>
        <v>132.60336653237295</v>
      </c>
      <c r="Q600" s="27">
        <f t="shared" ref="Q600:Q663" si="40">E600*$AA$4+((1-$AA$4)*Q578)</f>
        <v>130.10447208483336</v>
      </c>
      <c r="R600" s="99">
        <f>IFERROR(TBLData3[[#This Row],[7 Day EWMA]]/TBLData3[[#This Row],[28 Day EWMA]],"")</f>
        <v>1.0192068297691581</v>
      </c>
      <c r="S600" s="94">
        <f>AVERAGEIFS(TBLData3[Total Load],TBLData3[[Athlete ]],TBLData3[[#This Row],[Athlete ]],TBLData3[Date],"&lt;="&amp;TBLData3[[#This Row],[Date]],TBLData3[Date],"&gt;"&amp;TBLData3[[#This Row],[Date]]-7)</f>
        <v>142</v>
      </c>
      <c r="T600" s="94">
        <f t="array" ref="T600">IFERROR(_xlfn.STDEV.S(IF(TBLData3[[Athlete ]]=TBLData3[[#This Row],[Athlete ]],IF(TBLData3[Date]&lt;=TBLData3[[#This Row],[Date]],IF(TBLData3[Date]&gt;TBLData3[[#This Row],[Date]]-7,TBLData3[Total Load])))),"")</f>
        <v>253.22190531889876</v>
      </c>
      <c r="U600" s="95">
        <f>IFERROR(TBLData3[[#This Row],[7 Day avg Load]]/TBLData3[[#This Row],[7 Day SD]],"")</f>
        <v>0.56077297033671003</v>
      </c>
      <c r="V600" s="95">
        <f>IFERROR(TBLData3[[#This Row],[7 Day Rolling Average]]*TBLData3[[#This Row],[Monotony]],"")</f>
        <v>79.629761787812825</v>
      </c>
    </row>
    <row r="601" spans="1:22" x14ac:dyDescent="0.25">
      <c r="A601" s="58" t="str">
        <f t="shared" si="37"/>
        <v>Week 4</v>
      </c>
      <c r="B601" s="63">
        <v>43037</v>
      </c>
      <c r="C601" s="63" t="str">
        <f t="shared" si="38"/>
        <v>Sun</v>
      </c>
      <c r="D601" s="75" t="s">
        <v>194</v>
      </c>
      <c r="E601" s="61">
        <f>tblTL[[#This Row],[Total]]</f>
        <v>196</v>
      </c>
      <c r="F601" s="71">
        <f>AVERAGEIFS(TBLData3[Total Load],TBLData3[[Athlete ]],TBLData3[[#This Row],[Athlete ]],TBLData3[Date],"&lt;="&amp;TBLData3[[#This Row],[Date]],TBLData3[Date],"&gt;"&amp;TBLData3[[#This Row],[Date]]-7)</f>
        <v>41</v>
      </c>
      <c r="G601" s="72">
        <f>AVERAGEIFS(TBLData3[Total Load],TBLData3[[Athlete ]],TBLData3[[#This Row],[Athlete ]],TBLData3[Date],"&lt;="&amp;TBLData3[[#This Row],[Date]],TBLData3[Date],"&gt;"&amp;TBLData3[[#This Row],[Date]]-28)</f>
        <v>152.57142857142858</v>
      </c>
      <c r="H601" s="32">
        <f>SUMIFS(TBLData3[Total Load],TBLData3[[Athlete ]],TBLData3[[#This Row],[Athlete ]],TBLData3[Date],"&lt;="&amp;TBLData3[[#This Row],[Date]],TBLData3[Date],"&gt;"&amp;TBLData3[[#This Row],[Date]]-7)</f>
        <v>287</v>
      </c>
      <c r="I601" s="33">
        <f>IFERROR(SUMIFS(TBLData3[Total Load],TBLData3[[Athlete ]],TBLData3[[#This Row],[Athlete ]],TBLData3[Date],"&lt;="&amp;TBLData3[[#This Row],[Date]]-7,TBLData3[Date],"&gt;"&amp;TBLData3[[#This Row],[Date]]-14),"")</f>
        <v>720</v>
      </c>
      <c r="J601" s="33">
        <f>IFERROR(SUMIFS(TBLData3[Total Load],TBLData3[[Athlete ]],TBLData3[[#This Row],[Athlete ]],TBLData3[Date],"&lt;="&amp;TBLData3[[#This Row],[Date]]-14,TBLData3[Date],"&gt;"&amp;TBLData3[[#This Row],[Date]]-21),"")</f>
        <v>1640</v>
      </c>
      <c r="K601" s="33">
        <f>IFERROR(SUMIFS(TBLData3[Total Load],TBLData3[[Athlete ]],TBLData3[[#This Row],[Athlete ]],TBLData3[Date],"&lt;="&amp;TBLData3[[#This Row],[Date]]-21,TBLData3[Date],"&gt;"&amp;TBLData3[[#This Row],[Date]]-28),"")</f>
        <v>1625</v>
      </c>
      <c r="L601" s="33">
        <f>IFERROR(SUMIFS(TBLData3[Total Load],TBLData3[[Athlete ]],TBLData3[[#This Row],[Athlete ]],TBLData3[Date],"&lt;="&amp;TBLData3[[#This Row],[Date]]-28,TBLData3[Date],"&gt;"&amp;TBLData3[[#This Row],[Date]]-35),"")</f>
        <v>0</v>
      </c>
      <c r="M601" s="33">
        <f>IFERROR(AVERAGE(TBLData3[[#This Row],[Week -1 TL]:[Week -4 TL]]),"")</f>
        <v>996.25</v>
      </c>
      <c r="N601" s="98">
        <f>IFERROR(TBLData3[[#This Row],[7 Day Rolling Average]]/TBLData3[[#This Row],[28 Day Rolling Average]],"")</f>
        <v>0.26872659176029962</v>
      </c>
      <c r="O601" s="94">
        <f>IFERROR(TBLData3[[#This Row],[Week 0 TL]]/TBLData3[[#This Row],[Week -1 TL]],"")</f>
        <v>0.39861111111111114</v>
      </c>
      <c r="P601" s="26">
        <f t="shared" si="39"/>
        <v>76.808313518294824</v>
      </c>
      <c r="Q601" s="27">
        <f t="shared" si="40"/>
        <v>93.905034375462321</v>
      </c>
      <c r="R601" s="99">
        <f>IFERROR(TBLData3[[#This Row],[7 Day EWMA]]/TBLData3[[#This Row],[28 Day EWMA]],"")</f>
        <v>0.81793605666753344</v>
      </c>
      <c r="S601" s="94">
        <f>AVERAGEIFS(TBLData3[Total Load],TBLData3[[Athlete ]],TBLData3[[#This Row],[Athlete ]],TBLData3[Date],"&lt;="&amp;TBLData3[[#This Row],[Date]],TBLData3[Date],"&gt;"&amp;TBLData3[[#This Row],[Date]]-7)</f>
        <v>41</v>
      </c>
      <c r="T601" s="94">
        <f t="array" ref="T601">IFERROR(_xlfn.STDEV.S(IF(TBLData3[[Athlete ]]=TBLData3[[#This Row],[Athlete ]],IF(TBLData3[Date]&lt;=TBLData3[[#This Row],[Date]],IF(TBLData3[Date]&gt;TBLData3[[#This Row],[Date]]-7,TBLData3[Total Load])))),"")</f>
        <v>76.299847094648015</v>
      </c>
      <c r="U601" s="95">
        <f>IFERROR(TBLData3[[#This Row],[7 Day avg Load]]/TBLData3[[#This Row],[7 Day SD]],"")</f>
        <v>0.53735363255892954</v>
      </c>
      <c r="V601" s="95">
        <f>IFERROR(TBLData3[[#This Row],[7 Day Rolling Average]]*TBLData3[[#This Row],[Monotony]],"")</f>
        <v>22.031498934916112</v>
      </c>
    </row>
    <row r="602" spans="1:22" x14ac:dyDescent="0.25">
      <c r="A602" s="58" t="str">
        <f t="shared" si="37"/>
        <v>Week 4</v>
      </c>
      <c r="B602" s="63">
        <v>43037</v>
      </c>
      <c r="C602" s="63" t="str">
        <f t="shared" si="38"/>
        <v>Sun</v>
      </c>
      <c r="D602" s="75" t="s">
        <v>213</v>
      </c>
      <c r="E602" s="61">
        <f>tblTL[[#This Row],[Total]]</f>
        <v>0</v>
      </c>
      <c r="F602" s="71">
        <f>AVERAGEIFS(TBLData3[Total Load],TBLData3[[Athlete ]],TBLData3[[#This Row],[Athlete ]],TBLData3[Date],"&lt;="&amp;TBLData3[[#This Row],[Date]],TBLData3[Date],"&gt;"&amp;TBLData3[[#This Row],[Date]]-7)</f>
        <v>194.28571428571428</v>
      </c>
      <c r="G602" s="72">
        <f>AVERAGEIFS(TBLData3[Total Load],TBLData3[[Athlete ]],TBLData3[[#This Row],[Athlete ]],TBLData3[Date],"&lt;="&amp;TBLData3[[#This Row],[Date]],TBLData3[Date],"&gt;"&amp;TBLData3[[#This Row],[Date]]-28)</f>
        <v>108.03571428571429</v>
      </c>
      <c r="H602" s="32">
        <f>SUMIFS(TBLData3[Total Load],TBLData3[[Athlete ]],TBLData3[[#This Row],[Athlete ]],TBLData3[Date],"&lt;="&amp;TBLData3[[#This Row],[Date]],TBLData3[Date],"&gt;"&amp;TBLData3[[#This Row],[Date]]-7)</f>
        <v>1360</v>
      </c>
      <c r="I602" s="33">
        <f>IFERROR(SUMIFS(TBLData3[Total Load],TBLData3[[Athlete ]],TBLData3[[#This Row],[Athlete ]],TBLData3[Date],"&lt;="&amp;TBLData3[[#This Row],[Date]]-7,TBLData3[Date],"&gt;"&amp;TBLData3[[#This Row],[Date]]-14),"")</f>
        <v>990</v>
      </c>
      <c r="J602" s="33">
        <f>IFERROR(SUMIFS(TBLData3[Total Load],TBLData3[[Athlete ]],TBLData3[[#This Row],[Athlete ]],TBLData3[Date],"&lt;="&amp;TBLData3[[#This Row],[Date]]-14,TBLData3[Date],"&gt;"&amp;TBLData3[[#This Row],[Date]]-21),"")</f>
        <v>675</v>
      </c>
      <c r="K602" s="33">
        <f>IFERROR(SUMIFS(TBLData3[Total Load],TBLData3[[Athlete ]],TBLData3[[#This Row],[Athlete ]],TBLData3[Date],"&lt;="&amp;TBLData3[[#This Row],[Date]]-21,TBLData3[Date],"&gt;"&amp;TBLData3[[#This Row],[Date]]-28),"")</f>
        <v>0</v>
      </c>
      <c r="L602" s="33">
        <f>IFERROR(SUMIFS(TBLData3[Total Load],TBLData3[[Athlete ]],TBLData3[[#This Row],[Athlete ]],TBLData3[Date],"&lt;="&amp;TBLData3[[#This Row],[Date]]-28,TBLData3[Date],"&gt;"&amp;TBLData3[[#This Row],[Date]]-35),"")</f>
        <v>0</v>
      </c>
      <c r="M602" s="33">
        <f>IFERROR(AVERAGE(TBLData3[[#This Row],[Week -1 TL]:[Week -4 TL]]),"")</f>
        <v>416.25</v>
      </c>
      <c r="N602" s="98">
        <f>IFERROR(TBLData3[[#This Row],[7 Day Rolling Average]]/TBLData3[[#This Row],[28 Day Rolling Average]],"")</f>
        <v>1.7983471074380164</v>
      </c>
      <c r="O602" s="94">
        <f>IFERROR(TBLData3[[#This Row],[Week 0 TL]]/TBLData3[[#This Row],[Week -1 TL]],"")</f>
        <v>1.3737373737373737</v>
      </c>
      <c r="P602" s="26">
        <f t="shared" si="39"/>
        <v>135.93821539308919</v>
      </c>
      <c r="Q602" s="27">
        <f t="shared" si="40"/>
        <v>116.74950339068212</v>
      </c>
      <c r="R602" s="99">
        <f>IFERROR(TBLData3[[#This Row],[7 Day EWMA]]/TBLData3[[#This Row],[28 Day EWMA]],"")</f>
        <v>1.1643579753671016</v>
      </c>
      <c r="S602" s="94">
        <f>AVERAGEIFS(TBLData3[Total Load],TBLData3[[Athlete ]],TBLData3[[#This Row],[Athlete ]],TBLData3[Date],"&lt;="&amp;TBLData3[[#This Row],[Date]],TBLData3[Date],"&gt;"&amp;TBLData3[[#This Row],[Date]]-7)</f>
        <v>194.28571428571428</v>
      </c>
      <c r="T602" s="94">
        <f t="array" ref="T602">IFERROR(_xlfn.STDEV.S(IF(TBLData3[[Athlete ]]=TBLData3[[#This Row],[Athlete ]],IF(TBLData3[Date]&lt;=TBLData3[[#This Row],[Date]],IF(TBLData3[Date]&gt;TBLData3[[#This Row],[Date]]-7,TBLData3[Total Load])))),"")</f>
        <v>289.99178970315364</v>
      </c>
      <c r="U602" s="95">
        <f>IFERROR(TBLData3[[#This Row],[7 Day avg Load]]/TBLData3[[#This Row],[7 Day SD]],"")</f>
        <v>0.66996970667546263</v>
      </c>
      <c r="V602" s="95">
        <f>IFERROR(TBLData3[[#This Row],[7 Day Rolling Average]]*TBLData3[[#This Row],[Monotony]],"")</f>
        <v>130.16554301123273</v>
      </c>
    </row>
    <row r="603" spans="1:22" x14ac:dyDescent="0.25">
      <c r="A603" s="58" t="str">
        <f t="shared" si="37"/>
        <v>Week 4</v>
      </c>
      <c r="B603" s="63">
        <v>43037</v>
      </c>
      <c r="C603" s="63" t="str">
        <f t="shared" si="38"/>
        <v>Sun</v>
      </c>
      <c r="D603" s="75" t="s">
        <v>214</v>
      </c>
      <c r="E603" s="61">
        <f>tblTL[[#This Row],[Total]]</f>
        <v>287</v>
      </c>
      <c r="F603" s="71">
        <f>AVERAGEIFS(TBLData3[Total Load],TBLData3[[Athlete ]],TBLData3[[#This Row],[Athlete ]],TBLData3[Date],"&lt;="&amp;TBLData3[[#This Row],[Date]],TBLData3[Date],"&gt;"&amp;TBLData3[[#This Row],[Date]]-7)</f>
        <v>223.85714285714286</v>
      </c>
      <c r="G603" s="72">
        <f>AVERAGEIFS(TBLData3[Total Load],TBLData3[[Athlete ]],TBLData3[[#This Row],[Athlete ]],TBLData3[Date],"&lt;="&amp;TBLData3[[#This Row],[Date]],TBLData3[Date],"&gt;"&amp;TBLData3[[#This Row],[Date]]-28)</f>
        <v>195.96428571428572</v>
      </c>
      <c r="H603" s="32">
        <f>SUMIFS(TBLData3[Total Load],TBLData3[[Athlete ]],TBLData3[[#This Row],[Athlete ]],TBLData3[Date],"&lt;="&amp;TBLData3[[#This Row],[Date]],TBLData3[Date],"&gt;"&amp;TBLData3[[#This Row],[Date]]-7)</f>
        <v>1567</v>
      </c>
      <c r="I603" s="33">
        <f>IFERROR(SUMIFS(TBLData3[Total Load],TBLData3[[Athlete ]],TBLData3[[#This Row],[Athlete ]],TBLData3[Date],"&lt;="&amp;TBLData3[[#This Row],[Date]]-7,TBLData3[Date],"&gt;"&amp;TBLData3[[#This Row],[Date]]-14),"")</f>
        <v>1140</v>
      </c>
      <c r="J603" s="33">
        <f>IFERROR(SUMIFS(TBLData3[Total Load],TBLData3[[Athlete ]],TBLData3[[#This Row],[Athlete ]],TBLData3[Date],"&lt;="&amp;TBLData3[[#This Row],[Date]]-14,TBLData3[Date],"&gt;"&amp;TBLData3[[#This Row],[Date]]-21),"")</f>
        <v>1720</v>
      </c>
      <c r="K603" s="33">
        <f>IFERROR(SUMIFS(TBLData3[Total Load],TBLData3[[Athlete ]],TBLData3[[#This Row],[Athlete ]],TBLData3[Date],"&lt;="&amp;TBLData3[[#This Row],[Date]]-21,TBLData3[Date],"&gt;"&amp;TBLData3[[#This Row],[Date]]-28),"")</f>
        <v>1060</v>
      </c>
      <c r="L603" s="33">
        <f>IFERROR(SUMIFS(TBLData3[Total Load],TBLData3[[Athlete ]],TBLData3[[#This Row],[Athlete ]],TBLData3[Date],"&lt;="&amp;TBLData3[[#This Row],[Date]]-28,TBLData3[Date],"&gt;"&amp;TBLData3[[#This Row],[Date]]-35),"")</f>
        <v>0</v>
      </c>
      <c r="M603" s="33">
        <f>IFERROR(AVERAGE(TBLData3[[#This Row],[Week -1 TL]:[Week -4 TL]]),"")</f>
        <v>980</v>
      </c>
      <c r="N603" s="98">
        <f>IFERROR(TBLData3[[#This Row],[7 Day Rolling Average]]/TBLData3[[#This Row],[28 Day Rolling Average]],"")</f>
        <v>1.1423364315655185</v>
      </c>
      <c r="O603" s="94">
        <f>IFERROR(TBLData3[[#This Row],[Week 0 TL]]/TBLData3[[#This Row],[Week -1 TL]],"")</f>
        <v>1.3745614035087719</v>
      </c>
      <c r="P603" s="26">
        <f t="shared" si="39"/>
        <v>183.00791103247406</v>
      </c>
      <c r="Q603" s="27">
        <f t="shared" si="40"/>
        <v>169.16392339723797</v>
      </c>
      <c r="R603" s="99">
        <f>IFERROR(TBLData3[[#This Row],[7 Day EWMA]]/TBLData3[[#This Row],[28 Day EWMA]],"")</f>
        <v>1.0818377072203926</v>
      </c>
      <c r="S603" s="94">
        <f>AVERAGEIFS(TBLData3[Total Load],TBLData3[[Athlete ]],TBLData3[[#This Row],[Athlete ]],TBLData3[Date],"&lt;="&amp;TBLData3[[#This Row],[Date]],TBLData3[Date],"&gt;"&amp;TBLData3[[#This Row],[Date]]-7)</f>
        <v>223.85714285714286</v>
      </c>
      <c r="T603" s="94">
        <f t="array" ref="T603">IFERROR(_xlfn.STDEV.S(IF(TBLData3[[Athlete ]]=TBLData3[[#This Row],[Athlete ]],IF(TBLData3[Date]&lt;=TBLData3[[#This Row],[Date]],IF(TBLData3[Date]&gt;TBLData3[[#This Row],[Date]]-7,TBLData3[Total Load])))),"")</f>
        <v>303.20093918688565</v>
      </c>
      <c r="U603" s="95">
        <f>IFERROR(TBLData3[[#This Row],[7 Day avg Load]]/TBLData3[[#This Row],[7 Day SD]],"")</f>
        <v>0.73831282797960851</v>
      </c>
      <c r="V603" s="95">
        <f>IFERROR(TBLData3[[#This Row],[7 Day Rolling Average]]*TBLData3[[#This Row],[Monotony]],"")</f>
        <v>165.27660020629236</v>
      </c>
    </row>
    <row r="604" spans="1:22" x14ac:dyDescent="0.25">
      <c r="A604" s="58" t="str">
        <f t="shared" si="37"/>
        <v>Week 4</v>
      </c>
      <c r="B604" s="63">
        <v>43037</v>
      </c>
      <c r="C604" s="63" t="str">
        <f t="shared" si="38"/>
        <v>Sun</v>
      </c>
      <c r="D604" s="75" t="s">
        <v>195</v>
      </c>
      <c r="E604" s="61">
        <f>tblTL[[#This Row],[Total]]</f>
        <v>0</v>
      </c>
      <c r="F604" s="71">
        <f>AVERAGEIFS(TBLData3[Total Load],TBLData3[[Athlete ]],TBLData3[[#This Row],[Athlete ]],TBLData3[Date],"&lt;="&amp;TBLData3[[#This Row],[Date]],TBLData3[Date],"&gt;"&amp;TBLData3[[#This Row],[Date]]-7)</f>
        <v>0</v>
      </c>
      <c r="G604" s="72">
        <f>AVERAGEIFS(TBLData3[Total Load],TBLData3[[Athlete ]],TBLData3[[#This Row],[Athlete ]],TBLData3[Date],"&lt;="&amp;TBLData3[[#This Row],[Date]],TBLData3[Date],"&gt;"&amp;TBLData3[[#This Row],[Date]]-28)</f>
        <v>0</v>
      </c>
      <c r="H604" s="32">
        <f>SUMIFS(TBLData3[Total Load],TBLData3[[Athlete ]],TBLData3[[#This Row],[Athlete ]],TBLData3[Date],"&lt;="&amp;TBLData3[[#This Row],[Date]],TBLData3[Date],"&gt;"&amp;TBLData3[[#This Row],[Date]]-7)</f>
        <v>0</v>
      </c>
      <c r="I604" s="33">
        <f>IFERROR(SUMIFS(TBLData3[Total Load],TBLData3[[Athlete ]],TBLData3[[#This Row],[Athlete ]],TBLData3[Date],"&lt;="&amp;TBLData3[[#This Row],[Date]]-7,TBLData3[Date],"&gt;"&amp;TBLData3[[#This Row],[Date]]-14),"")</f>
        <v>0</v>
      </c>
      <c r="J604" s="33">
        <f>IFERROR(SUMIFS(TBLData3[Total Load],TBLData3[[Athlete ]],TBLData3[[#This Row],[Athlete ]],TBLData3[Date],"&lt;="&amp;TBLData3[[#This Row],[Date]]-14,TBLData3[Date],"&gt;"&amp;TBLData3[[#This Row],[Date]]-21),"")</f>
        <v>0</v>
      </c>
      <c r="K604" s="33">
        <f>IFERROR(SUMIFS(TBLData3[Total Load],TBLData3[[Athlete ]],TBLData3[[#This Row],[Athlete ]],TBLData3[Date],"&lt;="&amp;TBLData3[[#This Row],[Date]]-21,TBLData3[Date],"&gt;"&amp;TBLData3[[#This Row],[Date]]-28),"")</f>
        <v>0</v>
      </c>
      <c r="L604" s="33">
        <f>IFERROR(SUMIFS(TBLData3[Total Load],TBLData3[[Athlete ]],TBLData3[[#This Row],[Athlete ]],TBLData3[Date],"&lt;="&amp;TBLData3[[#This Row],[Date]]-28,TBLData3[Date],"&gt;"&amp;TBLData3[[#This Row],[Date]]-35),"")</f>
        <v>0</v>
      </c>
      <c r="M604" s="33">
        <f>IFERROR(AVERAGE(TBLData3[[#This Row],[Week -1 TL]:[Week -4 TL]]),"")</f>
        <v>0</v>
      </c>
      <c r="N604" s="98" t="str">
        <f>IFERROR(TBLData3[[#This Row],[7 Day Rolling Average]]/TBLData3[[#This Row],[28 Day Rolling Average]],"")</f>
        <v/>
      </c>
      <c r="O604" s="94" t="str">
        <f>IFERROR(TBLData3[[#This Row],[Week 0 TL]]/TBLData3[[#This Row],[Week -1 TL]],"")</f>
        <v/>
      </c>
      <c r="P604" s="26">
        <f t="shared" si="39"/>
        <v>0</v>
      </c>
      <c r="Q604" s="27">
        <f t="shared" si="40"/>
        <v>0</v>
      </c>
      <c r="R604" s="99" t="str">
        <f>IFERROR(TBLData3[[#This Row],[7 Day EWMA]]/TBLData3[[#This Row],[28 Day EWMA]],"")</f>
        <v/>
      </c>
      <c r="S604" s="94">
        <f>AVERAGEIFS(TBLData3[Total Load],TBLData3[[Athlete ]],TBLData3[[#This Row],[Athlete ]],TBLData3[Date],"&lt;="&amp;TBLData3[[#This Row],[Date]],TBLData3[Date],"&gt;"&amp;TBLData3[[#This Row],[Date]]-7)</f>
        <v>0</v>
      </c>
      <c r="T604" s="94">
        <f t="array" ref="T604">IFERROR(_xlfn.STDEV.S(IF(TBLData3[[Athlete ]]=TBLData3[[#This Row],[Athlete ]],IF(TBLData3[Date]&lt;=TBLData3[[#This Row],[Date]],IF(TBLData3[Date]&gt;TBLData3[[#This Row],[Date]]-7,TBLData3[Total Load])))),"")</f>
        <v>0</v>
      </c>
      <c r="U604" s="95" t="str">
        <f>IFERROR(TBLData3[[#This Row],[7 Day avg Load]]/TBLData3[[#This Row],[7 Day SD]],"")</f>
        <v/>
      </c>
      <c r="V604" s="95" t="str">
        <f>IFERROR(TBLData3[[#This Row],[7 Day Rolling Average]]*TBLData3[[#This Row],[Monotony]],"")</f>
        <v/>
      </c>
    </row>
    <row r="605" spans="1:22" x14ac:dyDescent="0.25">
      <c r="A605" s="58" t="str">
        <f t="shared" si="37"/>
        <v>Week 4</v>
      </c>
      <c r="B605" s="63">
        <v>43037</v>
      </c>
      <c r="C605" s="63" t="str">
        <f t="shared" si="38"/>
        <v>Sun</v>
      </c>
      <c r="D605" s="77" t="s">
        <v>196</v>
      </c>
      <c r="E605" s="61">
        <f>tblTL[[#This Row],[Total]]</f>
        <v>230</v>
      </c>
      <c r="F605" s="71">
        <f>AVERAGEIFS(TBLData3[Total Load],TBLData3[[Athlete ]],TBLData3[[#This Row],[Athlete ]],TBLData3[Date],"&lt;="&amp;TBLData3[[#This Row],[Date]],TBLData3[Date],"&gt;"&amp;TBLData3[[#This Row],[Date]]-7)</f>
        <v>338.71428571428572</v>
      </c>
      <c r="G605" s="72">
        <f>AVERAGEIFS(TBLData3[Total Load],TBLData3[[Athlete ]],TBLData3[[#This Row],[Athlete ]],TBLData3[Date],"&lt;="&amp;TBLData3[[#This Row],[Date]],TBLData3[Date],"&gt;"&amp;TBLData3[[#This Row],[Date]]-28)</f>
        <v>196.10714285714286</v>
      </c>
      <c r="H605" s="32">
        <f>SUMIFS(TBLData3[Total Load],TBLData3[[Athlete ]],TBLData3[[#This Row],[Athlete ]],TBLData3[Date],"&lt;="&amp;TBLData3[[#This Row],[Date]],TBLData3[Date],"&gt;"&amp;TBLData3[[#This Row],[Date]]-7)</f>
        <v>2371</v>
      </c>
      <c r="I605" s="33">
        <f>IFERROR(SUMIFS(TBLData3[Total Load],TBLData3[[Athlete ]],TBLData3[[#This Row],[Athlete ]],TBLData3[Date],"&lt;="&amp;TBLData3[[#This Row],[Date]]-7,TBLData3[Date],"&gt;"&amp;TBLData3[[#This Row],[Date]]-14),"")</f>
        <v>0</v>
      </c>
      <c r="J605" s="33">
        <f>IFERROR(SUMIFS(TBLData3[Total Load],TBLData3[[Athlete ]],TBLData3[[#This Row],[Athlete ]],TBLData3[Date],"&lt;="&amp;TBLData3[[#This Row],[Date]]-14,TBLData3[Date],"&gt;"&amp;TBLData3[[#This Row],[Date]]-21),"")</f>
        <v>1540</v>
      </c>
      <c r="K605" s="33">
        <f>IFERROR(SUMIFS(TBLData3[Total Load],TBLData3[[Athlete ]],TBLData3[[#This Row],[Athlete ]],TBLData3[Date],"&lt;="&amp;TBLData3[[#This Row],[Date]]-21,TBLData3[Date],"&gt;"&amp;TBLData3[[#This Row],[Date]]-28),"")</f>
        <v>1580</v>
      </c>
      <c r="L605" s="33">
        <f>IFERROR(SUMIFS(TBLData3[Total Load],TBLData3[[Athlete ]],TBLData3[[#This Row],[Athlete ]],TBLData3[Date],"&lt;="&amp;TBLData3[[#This Row],[Date]]-28,TBLData3[Date],"&gt;"&amp;TBLData3[[#This Row],[Date]]-35),"")</f>
        <v>0</v>
      </c>
      <c r="M605" s="33">
        <f>IFERROR(AVERAGE(TBLData3[[#This Row],[Week -1 TL]:[Week -4 TL]]),"")</f>
        <v>780</v>
      </c>
      <c r="N605" s="98">
        <f>IFERROR(TBLData3[[#This Row],[7 Day Rolling Average]]/TBLData3[[#This Row],[28 Day Rolling Average]],"")</f>
        <v>1.7271899471863048</v>
      </c>
      <c r="O605" s="94" t="str">
        <f>IFERROR(TBLData3[[#This Row],[Week 0 TL]]/TBLData3[[#This Row],[Week -1 TL]],"")</f>
        <v/>
      </c>
      <c r="P605" s="26">
        <f t="shared" si="39"/>
        <v>231.91287524277885</v>
      </c>
      <c r="Q605" s="27">
        <f t="shared" si="40"/>
        <v>174.75511697190117</v>
      </c>
      <c r="R605" s="99">
        <f>IFERROR(TBLData3[[#This Row],[7 Day EWMA]]/TBLData3[[#This Row],[28 Day EWMA]],"")</f>
        <v>1.3270734457524815</v>
      </c>
      <c r="S605" s="94">
        <f>AVERAGEIFS(TBLData3[Total Load],TBLData3[[Athlete ]],TBLData3[[#This Row],[Athlete ]],TBLData3[Date],"&lt;="&amp;TBLData3[[#This Row],[Date]],TBLData3[Date],"&gt;"&amp;TBLData3[[#This Row],[Date]]-7)</f>
        <v>338.71428571428572</v>
      </c>
      <c r="T605" s="94">
        <f t="array" ref="T605">IFERROR(_xlfn.STDEV.S(IF(TBLData3[[Athlete ]]=TBLData3[[#This Row],[Athlete ]],IF(TBLData3[Date]&lt;=TBLData3[[#This Row],[Date]],IF(TBLData3[Date]&gt;TBLData3[[#This Row],[Date]]-7,TBLData3[Total Load])))),"")</f>
        <v>412.02132399740117</v>
      </c>
      <c r="U605" s="95">
        <f>IFERROR(TBLData3[[#This Row],[7 Day avg Load]]/TBLData3[[#This Row],[7 Day SD]],"")</f>
        <v>0.82207950410940911</v>
      </c>
      <c r="V605" s="95">
        <f>IFERROR(TBLData3[[#This Row],[7 Day Rolling Average]]*TBLData3[[#This Row],[Monotony]],"")</f>
        <v>278.45007203477275</v>
      </c>
    </row>
    <row r="606" spans="1:22" x14ac:dyDescent="0.25">
      <c r="A606" s="58" t="str">
        <f t="shared" si="37"/>
        <v>Week 4</v>
      </c>
      <c r="B606" s="63">
        <v>43037</v>
      </c>
      <c r="C606" s="63" t="str">
        <f t="shared" si="38"/>
        <v>Sun</v>
      </c>
      <c r="D606" s="75" t="s">
        <v>197</v>
      </c>
      <c r="E606" s="61">
        <f>tblTL[[#This Row],[Total]]</f>
        <v>274</v>
      </c>
      <c r="F606" s="71">
        <f>AVERAGEIFS(TBLData3[Total Load],TBLData3[[Athlete ]],TBLData3[[#This Row],[Athlete ]],TBLData3[Date],"&lt;="&amp;TBLData3[[#This Row],[Date]],TBLData3[Date],"&gt;"&amp;TBLData3[[#This Row],[Date]]-7)</f>
        <v>213.42857142857142</v>
      </c>
      <c r="G606" s="72">
        <f>AVERAGEIFS(TBLData3[Total Load],TBLData3[[Athlete ]],TBLData3[[#This Row],[Athlete ]],TBLData3[Date],"&lt;="&amp;TBLData3[[#This Row],[Date]],TBLData3[Date],"&gt;"&amp;TBLData3[[#This Row],[Date]]-28)</f>
        <v>237.64285714285714</v>
      </c>
      <c r="H606" s="32">
        <f>SUMIFS(TBLData3[Total Load],TBLData3[[Athlete ]],TBLData3[[#This Row],[Athlete ]],TBLData3[Date],"&lt;="&amp;TBLData3[[#This Row],[Date]],TBLData3[Date],"&gt;"&amp;TBLData3[[#This Row],[Date]]-7)</f>
        <v>1494</v>
      </c>
      <c r="I606" s="33">
        <f>IFERROR(SUMIFS(TBLData3[Total Load],TBLData3[[Athlete ]],TBLData3[[#This Row],[Athlete ]],TBLData3[Date],"&lt;="&amp;TBLData3[[#This Row],[Date]]-7,TBLData3[Date],"&gt;"&amp;TBLData3[[#This Row],[Date]]-14),"")</f>
        <v>1230</v>
      </c>
      <c r="J606" s="33">
        <f>IFERROR(SUMIFS(TBLData3[Total Load],TBLData3[[Athlete ]],TBLData3[[#This Row],[Athlete ]],TBLData3[Date],"&lt;="&amp;TBLData3[[#This Row],[Date]]-14,TBLData3[Date],"&gt;"&amp;TBLData3[[#This Row],[Date]]-21),"")</f>
        <v>2435</v>
      </c>
      <c r="K606" s="33">
        <f>IFERROR(SUMIFS(TBLData3[Total Load],TBLData3[[Athlete ]],TBLData3[[#This Row],[Athlete ]],TBLData3[Date],"&lt;="&amp;TBLData3[[#This Row],[Date]]-21,TBLData3[Date],"&gt;"&amp;TBLData3[[#This Row],[Date]]-28),"")</f>
        <v>1495</v>
      </c>
      <c r="L606" s="33">
        <f>IFERROR(SUMIFS(TBLData3[Total Load],TBLData3[[Athlete ]],TBLData3[[#This Row],[Athlete ]],TBLData3[Date],"&lt;="&amp;TBLData3[[#This Row],[Date]]-28,TBLData3[Date],"&gt;"&amp;TBLData3[[#This Row],[Date]]-35),"")</f>
        <v>0</v>
      </c>
      <c r="M606" s="33">
        <f>IFERROR(AVERAGE(TBLData3[[#This Row],[Week -1 TL]:[Week -4 TL]]),"")</f>
        <v>1290</v>
      </c>
      <c r="N606" s="98">
        <f>IFERROR(TBLData3[[#This Row],[7 Day Rolling Average]]/TBLData3[[#This Row],[28 Day Rolling Average]],"")</f>
        <v>0.89810640216411175</v>
      </c>
      <c r="O606" s="94">
        <f>IFERROR(TBLData3[[#This Row],[Week 0 TL]]/TBLData3[[#This Row],[Week -1 TL]],"")</f>
        <v>1.2146341463414634</v>
      </c>
      <c r="P606" s="26">
        <f t="shared" si="39"/>
        <v>191.89888405669433</v>
      </c>
      <c r="Q606" s="27">
        <f t="shared" si="40"/>
        <v>187.69751348721766</v>
      </c>
      <c r="R606" s="99">
        <f>IFERROR(TBLData3[[#This Row],[7 Day EWMA]]/TBLData3[[#This Row],[28 Day EWMA]],"")</f>
        <v>1.0223837305642451</v>
      </c>
      <c r="S606" s="94">
        <f>AVERAGEIFS(TBLData3[Total Load],TBLData3[[Athlete ]],TBLData3[[#This Row],[Athlete ]],TBLData3[Date],"&lt;="&amp;TBLData3[[#This Row],[Date]],TBLData3[Date],"&gt;"&amp;TBLData3[[#This Row],[Date]]-7)</f>
        <v>213.42857142857142</v>
      </c>
      <c r="T606" s="94">
        <f t="array" ref="T606">IFERROR(_xlfn.STDEV.S(IF(TBLData3[[Athlete ]]=TBLData3[[#This Row],[Athlete ]],IF(TBLData3[Date]&lt;=TBLData3[[#This Row],[Date]],IF(TBLData3[Date]&gt;TBLData3[[#This Row],[Date]]-7,TBLData3[Total Load])))),"")</f>
        <v>333.81974035041583</v>
      </c>
      <c r="U606" s="95">
        <f>IFERROR(TBLData3[[#This Row],[7 Day avg Load]]/TBLData3[[#This Row],[7 Day SD]],"")</f>
        <v>0.63935275728311358</v>
      </c>
      <c r="V606" s="95">
        <f>IFERROR(TBLData3[[#This Row],[7 Day Rolling Average]]*TBLData3[[#This Row],[Monotony]],"")</f>
        <v>136.45614562585308</v>
      </c>
    </row>
    <row r="607" spans="1:22" x14ac:dyDescent="0.25">
      <c r="A607" s="58" t="str">
        <f t="shared" si="37"/>
        <v>Week 4</v>
      </c>
      <c r="B607" s="63">
        <v>43037</v>
      </c>
      <c r="C607" s="63" t="str">
        <f t="shared" si="38"/>
        <v>Sun</v>
      </c>
      <c r="D607" s="75" t="s">
        <v>198</v>
      </c>
      <c r="E607" s="61">
        <f>tblTL[[#This Row],[Total]]</f>
        <v>116</v>
      </c>
      <c r="F607" s="71">
        <f>AVERAGEIFS(TBLData3[Total Load],TBLData3[[Athlete ]],TBLData3[[#This Row],[Athlete ]],TBLData3[Date],"&lt;="&amp;TBLData3[[#This Row],[Date]],TBLData3[Date],"&gt;"&amp;TBLData3[[#This Row],[Date]]-7)</f>
        <v>16.571428571428573</v>
      </c>
      <c r="G607" s="72">
        <f>AVERAGEIFS(TBLData3[Total Load],TBLData3[[Athlete ]],TBLData3[[#This Row],[Athlete ]],TBLData3[Date],"&lt;="&amp;TBLData3[[#This Row],[Date]],TBLData3[Date],"&gt;"&amp;TBLData3[[#This Row],[Date]]-28)</f>
        <v>102.71428571428571</v>
      </c>
      <c r="H607" s="32">
        <f>SUMIFS(TBLData3[Total Load],TBLData3[[Athlete ]],TBLData3[[#This Row],[Athlete ]],TBLData3[Date],"&lt;="&amp;TBLData3[[#This Row],[Date]],TBLData3[Date],"&gt;"&amp;TBLData3[[#This Row],[Date]]-7)</f>
        <v>116</v>
      </c>
      <c r="I607" s="33">
        <f>IFERROR(SUMIFS(TBLData3[Total Load],TBLData3[[Athlete ]],TBLData3[[#This Row],[Athlete ]],TBLData3[Date],"&lt;="&amp;TBLData3[[#This Row],[Date]]-7,TBLData3[Date],"&gt;"&amp;TBLData3[[#This Row],[Date]]-14),"")</f>
        <v>990</v>
      </c>
      <c r="J607" s="33">
        <f>IFERROR(SUMIFS(TBLData3[Total Load],TBLData3[[Athlete ]],TBLData3[[#This Row],[Athlete ]],TBLData3[Date],"&lt;="&amp;TBLData3[[#This Row],[Date]]-14,TBLData3[Date],"&gt;"&amp;TBLData3[[#This Row],[Date]]-21),"")</f>
        <v>960</v>
      </c>
      <c r="K607" s="33">
        <f>IFERROR(SUMIFS(TBLData3[Total Load],TBLData3[[Athlete ]],TBLData3[[#This Row],[Athlete ]],TBLData3[Date],"&lt;="&amp;TBLData3[[#This Row],[Date]]-21,TBLData3[Date],"&gt;"&amp;TBLData3[[#This Row],[Date]]-28),"")</f>
        <v>810</v>
      </c>
      <c r="L607" s="33">
        <f>IFERROR(SUMIFS(TBLData3[Total Load],TBLData3[[Athlete ]],TBLData3[[#This Row],[Athlete ]],TBLData3[Date],"&lt;="&amp;TBLData3[[#This Row],[Date]]-28,TBLData3[Date],"&gt;"&amp;TBLData3[[#This Row],[Date]]-35),"")</f>
        <v>0</v>
      </c>
      <c r="M607" s="33">
        <f>IFERROR(AVERAGE(TBLData3[[#This Row],[Week -1 TL]:[Week -4 TL]]),"")</f>
        <v>690</v>
      </c>
      <c r="N607" s="98">
        <f>IFERROR(TBLData3[[#This Row],[7 Day Rolling Average]]/TBLData3[[#This Row],[28 Day Rolling Average]],"")</f>
        <v>0.16133518776077888</v>
      </c>
      <c r="O607" s="94">
        <f>IFERROR(TBLData3[[#This Row],[Week 0 TL]]/TBLData3[[#This Row],[Week -1 TL]],"")</f>
        <v>0.11717171717171718</v>
      </c>
      <c r="P607" s="26">
        <f t="shared" si="39"/>
        <v>42.10683802315156</v>
      </c>
      <c r="Q607" s="27">
        <f t="shared" si="40"/>
        <v>67.175663593899529</v>
      </c>
      <c r="R607" s="99">
        <f>IFERROR(TBLData3[[#This Row],[7 Day EWMA]]/TBLData3[[#This Row],[28 Day EWMA]],"")</f>
        <v>0.62681685256884367</v>
      </c>
      <c r="S607" s="94">
        <f>AVERAGEIFS(TBLData3[Total Load],TBLData3[[Athlete ]],TBLData3[[#This Row],[Athlete ]],TBLData3[Date],"&lt;="&amp;TBLData3[[#This Row],[Date]],TBLData3[Date],"&gt;"&amp;TBLData3[[#This Row],[Date]]-7)</f>
        <v>16.571428571428573</v>
      </c>
      <c r="T607" s="94">
        <f t="array" ref="T607">IFERROR(_xlfn.STDEV.S(IF(TBLData3[[Athlete ]]=TBLData3[[#This Row],[Athlete ]],IF(TBLData3[Date]&lt;=TBLData3[[#This Row],[Date]],IF(TBLData3[Date]&gt;TBLData3[[#This Row],[Date]]-7,TBLData3[Total Load])))),"")</f>
        <v>43.843878869070359</v>
      </c>
      <c r="U607" s="95">
        <f>IFERROR(TBLData3[[#This Row],[7 Day avg Load]]/TBLData3[[#This Row],[7 Day SD]],"")</f>
        <v>0.37796447300922725</v>
      </c>
      <c r="V607" s="95">
        <f>IFERROR(TBLData3[[#This Row],[7 Day Rolling Average]]*TBLData3[[#This Row],[Monotony]],"")</f>
        <v>6.2634112670100519</v>
      </c>
    </row>
    <row r="608" spans="1:22" x14ac:dyDescent="0.25">
      <c r="A608" s="58" t="str">
        <f t="shared" si="37"/>
        <v>Week 4</v>
      </c>
      <c r="B608" s="63">
        <v>43037</v>
      </c>
      <c r="C608" s="63" t="str">
        <f t="shared" si="38"/>
        <v>Sun</v>
      </c>
      <c r="D608" s="75" t="s">
        <v>199</v>
      </c>
      <c r="E608" s="61">
        <f>tblTL[[#This Row],[Total]]</f>
        <v>0</v>
      </c>
      <c r="F608" s="71">
        <f>AVERAGEIFS(TBLData3[Total Load],TBLData3[[Athlete ]],TBLData3[[#This Row],[Athlete ]],TBLData3[Date],"&lt;="&amp;TBLData3[[#This Row],[Date]],TBLData3[Date],"&gt;"&amp;TBLData3[[#This Row],[Date]]-7)</f>
        <v>131.42857142857142</v>
      </c>
      <c r="G608" s="72">
        <f>AVERAGEIFS(TBLData3[Total Load],TBLData3[[Athlete ]],TBLData3[[#This Row],[Athlete ]],TBLData3[Date],"&lt;="&amp;TBLData3[[#This Row],[Date]],TBLData3[Date],"&gt;"&amp;TBLData3[[#This Row],[Date]]-28)</f>
        <v>166.42857142857142</v>
      </c>
      <c r="H608" s="32">
        <f>SUMIFS(TBLData3[Total Load],TBLData3[[Athlete ]],TBLData3[[#This Row],[Athlete ]],TBLData3[Date],"&lt;="&amp;TBLData3[[#This Row],[Date]],TBLData3[Date],"&gt;"&amp;TBLData3[[#This Row],[Date]]-7)</f>
        <v>920</v>
      </c>
      <c r="I608" s="33">
        <f>IFERROR(SUMIFS(TBLData3[Total Load],TBLData3[[Athlete ]],TBLData3[[#This Row],[Athlete ]],TBLData3[Date],"&lt;="&amp;TBLData3[[#This Row],[Date]]-7,TBLData3[Date],"&gt;"&amp;TBLData3[[#This Row],[Date]]-14),"")</f>
        <v>1530</v>
      </c>
      <c r="J608" s="33">
        <f>IFERROR(SUMIFS(TBLData3[Total Load],TBLData3[[Athlete ]],TBLData3[[#This Row],[Athlete ]],TBLData3[Date],"&lt;="&amp;TBLData3[[#This Row],[Date]]-14,TBLData3[Date],"&gt;"&amp;TBLData3[[#This Row],[Date]]-21),"")</f>
        <v>1755</v>
      </c>
      <c r="K608" s="33">
        <f>IFERROR(SUMIFS(TBLData3[Total Load],TBLData3[[Athlete ]],TBLData3[[#This Row],[Athlete ]],TBLData3[Date],"&lt;="&amp;TBLData3[[#This Row],[Date]]-21,TBLData3[Date],"&gt;"&amp;TBLData3[[#This Row],[Date]]-28),"")</f>
        <v>455</v>
      </c>
      <c r="L608" s="33">
        <f>IFERROR(SUMIFS(TBLData3[Total Load],TBLData3[[Athlete ]],TBLData3[[#This Row],[Athlete ]],TBLData3[Date],"&lt;="&amp;TBLData3[[#This Row],[Date]]-28,TBLData3[Date],"&gt;"&amp;TBLData3[[#This Row],[Date]]-35),"")</f>
        <v>0</v>
      </c>
      <c r="M608" s="33">
        <f>IFERROR(AVERAGE(TBLData3[[#This Row],[Week -1 TL]:[Week -4 TL]]),"")</f>
        <v>935</v>
      </c>
      <c r="N608" s="98">
        <f>IFERROR(TBLData3[[#This Row],[7 Day Rolling Average]]/TBLData3[[#This Row],[28 Day Rolling Average]],"")</f>
        <v>0.78969957081545061</v>
      </c>
      <c r="O608" s="94">
        <f>IFERROR(TBLData3[[#This Row],[Week 0 TL]]/TBLData3[[#This Row],[Week -1 TL]],"")</f>
        <v>0.60130718954248363</v>
      </c>
      <c r="P608" s="26">
        <f t="shared" si="39"/>
        <v>82.026943506506882</v>
      </c>
      <c r="Q608" s="27">
        <f t="shared" si="40"/>
        <v>131.0429638135908</v>
      </c>
      <c r="R608" s="99">
        <f>IFERROR(TBLData3[[#This Row],[7 Day EWMA]]/TBLData3[[#This Row],[28 Day EWMA]],"")</f>
        <v>0.62595458099673762</v>
      </c>
      <c r="S608" s="94">
        <f>AVERAGEIFS(TBLData3[Total Load],TBLData3[[Athlete ]],TBLData3[[#This Row],[Athlete ]],TBLData3[Date],"&lt;="&amp;TBLData3[[#This Row],[Date]],TBLData3[Date],"&gt;"&amp;TBLData3[[#This Row],[Date]]-7)</f>
        <v>131.42857142857142</v>
      </c>
      <c r="T608" s="94">
        <f t="array" ref="T608">IFERROR(_xlfn.STDEV.S(IF(TBLData3[[Athlete ]]=TBLData3[[#This Row],[Athlete ]],IF(TBLData3[Date]&lt;=TBLData3[[#This Row],[Date]],IF(TBLData3[Date]&gt;TBLData3[[#This Row],[Date]]-7,TBLData3[Total Load])))),"")</f>
        <v>225.64194139008313</v>
      </c>
      <c r="U608" s="95">
        <f>IFERROR(TBLData3[[#This Row],[7 Day avg Load]]/TBLData3[[#This Row],[7 Day SD]],"")</f>
        <v>0.58246516857148278</v>
      </c>
      <c r="V608" s="95">
        <f>IFERROR(TBLData3[[#This Row],[7 Day Rolling Average]]*TBLData3[[#This Row],[Monotony]],"")</f>
        <v>76.552565012252018</v>
      </c>
    </row>
    <row r="609" spans="1:22" x14ac:dyDescent="0.25">
      <c r="A609" s="58" t="str">
        <f t="shared" si="37"/>
        <v>Week 4</v>
      </c>
      <c r="B609" s="63">
        <v>43037</v>
      </c>
      <c r="C609" s="63" t="str">
        <f t="shared" si="38"/>
        <v>Sun</v>
      </c>
      <c r="D609" s="77" t="s">
        <v>200</v>
      </c>
      <c r="E609" s="61">
        <f>tblTL[[#This Row],[Total]]</f>
        <v>0</v>
      </c>
      <c r="F609" s="71">
        <f>AVERAGEIFS(TBLData3[Total Load],TBLData3[[Athlete ]],TBLData3[[#This Row],[Athlete ]],TBLData3[Date],"&lt;="&amp;TBLData3[[#This Row],[Date]],TBLData3[Date],"&gt;"&amp;TBLData3[[#This Row],[Date]]-7)</f>
        <v>60</v>
      </c>
      <c r="G609" s="72">
        <f>AVERAGEIFS(TBLData3[Total Load],TBLData3[[Athlete ]],TBLData3[[#This Row],[Athlete ]],TBLData3[Date],"&lt;="&amp;TBLData3[[#This Row],[Date]],TBLData3[Date],"&gt;"&amp;TBLData3[[#This Row],[Date]]-28)</f>
        <v>83.035714285714292</v>
      </c>
      <c r="H609" s="32">
        <f>SUMIFS(TBLData3[Total Load],TBLData3[[Athlete ]],TBLData3[[#This Row],[Athlete ]],TBLData3[Date],"&lt;="&amp;TBLData3[[#This Row],[Date]],TBLData3[Date],"&gt;"&amp;TBLData3[[#This Row],[Date]]-7)</f>
        <v>420</v>
      </c>
      <c r="I609" s="33">
        <f>IFERROR(SUMIFS(TBLData3[Total Load],TBLData3[[Athlete ]],TBLData3[[#This Row],[Athlete ]],TBLData3[Date],"&lt;="&amp;TBLData3[[#This Row],[Date]]-7,TBLData3[Date],"&gt;"&amp;TBLData3[[#This Row],[Date]]-14),"")</f>
        <v>930</v>
      </c>
      <c r="J609" s="33">
        <f>IFERROR(SUMIFS(TBLData3[Total Load],TBLData3[[Athlete ]],TBLData3[[#This Row],[Athlete ]],TBLData3[Date],"&lt;="&amp;TBLData3[[#This Row],[Date]]-14,TBLData3[Date],"&gt;"&amp;TBLData3[[#This Row],[Date]]-21),"")</f>
        <v>975</v>
      </c>
      <c r="K609" s="33">
        <f>IFERROR(SUMIFS(TBLData3[Total Load],TBLData3[[Athlete ]],TBLData3[[#This Row],[Athlete ]],TBLData3[Date],"&lt;="&amp;TBLData3[[#This Row],[Date]]-21,TBLData3[Date],"&gt;"&amp;TBLData3[[#This Row],[Date]]-28),"")</f>
        <v>0</v>
      </c>
      <c r="L609" s="33">
        <f>IFERROR(SUMIFS(TBLData3[Total Load],TBLData3[[Athlete ]],TBLData3[[#This Row],[Athlete ]],TBLData3[Date],"&lt;="&amp;TBLData3[[#This Row],[Date]]-28,TBLData3[Date],"&gt;"&amp;TBLData3[[#This Row],[Date]]-35),"")</f>
        <v>0</v>
      </c>
      <c r="M609" s="33">
        <f>IFERROR(AVERAGE(TBLData3[[#This Row],[Week -1 TL]:[Week -4 TL]]),"")</f>
        <v>476.25</v>
      </c>
      <c r="N609" s="98">
        <f>IFERROR(TBLData3[[#This Row],[7 Day Rolling Average]]/TBLData3[[#This Row],[28 Day Rolling Average]],"")</f>
        <v>0.72258064516129028</v>
      </c>
      <c r="O609" s="94">
        <f>IFERROR(TBLData3[[#This Row],[Week 0 TL]]/TBLData3[[#This Row],[Week -1 TL]],"")</f>
        <v>0.45161290322580644</v>
      </c>
      <c r="P609" s="26">
        <f t="shared" si="39"/>
        <v>37.27243862060277</v>
      </c>
      <c r="Q609" s="27">
        <f t="shared" si="40"/>
        <v>69.082018270339958</v>
      </c>
      <c r="R609" s="99">
        <f>IFERROR(TBLData3[[#This Row],[7 Day EWMA]]/TBLData3[[#This Row],[28 Day EWMA]],"")</f>
        <v>0.53953893580155454</v>
      </c>
      <c r="S609" s="94">
        <f>AVERAGEIFS(TBLData3[Total Load],TBLData3[[Athlete ]],TBLData3[[#This Row],[Athlete ]],TBLData3[Date],"&lt;="&amp;TBLData3[[#This Row],[Date]],TBLData3[Date],"&gt;"&amp;TBLData3[[#This Row],[Date]]-7)</f>
        <v>60</v>
      </c>
      <c r="T609" s="94">
        <f t="array" ref="T609">IFERROR(_xlfn.STDEV.S(IF(TBLData3[[Athlete ]]=TBLData3[[#This Row],[Athlete ]],IF(TBLData3[Date]&lt;=TBLData3[[#This Row],[Date]],IF(TBLData3[Date]&gt;TBLData3[[#This Row],[Date]]-7,TBLData3[Total Load])))),"")</f>
        <v>158.74507866387543</v>
      </c>
      <c r="U609" s="95">
        <f>IFERROR(TBLData3[[#This Row],[7 Day avg Load]]/TBLData3[[#This Row],[7 Day SD]],"")</f>
        <v>0.37796447300922725</v>
      </c>
      <c r="V609" s="95">
        <f>IFERROR(TBLData3[[#This Row],[7 Day Rolling Average]]*TBLData3[[#This Row],[Monotony]],"")</f>
        <v>22.677868380553637</v>
      </c>
    </row>
    <row r="610" spans="1:22" x14ac:dyDescent="0.25">
      <c r="A610" s="58" t="str">
        <f t="shared" si="37"/>
        <v>Week 4</v>
      </c>
      <c r="B610" s="63">
        <v>43037</v>
      </c>
      <c r="C610" s="63" t="str">
        <f t="shared" si="38"/>
        <v>Sun</v>
      </c>
      <c r="D610" s="75" t="s">
        <v>201</v>
      </c>
      <c r="E610" s="61">
        <f>tblTL[[#This Row],[Total]]</f>
        <v>0</v>
      </c>
      <c r="F610" s="71">
        <f>AVERAGEIFS(TBLData3[Total Load],TBLData3[[Athlete ]],TBLData3[[#This Row],[Athlete ]],TBLData3[Date],"&lt;="&amp;TBLData3[[#This Row],[Date]],TBLData3[Date],"&gt;"&amp;TBLData3[[#This Row],[Date]]-7)</f>
        <v>0</v>
      </c>
      <c r="G610" s="72">
        <f>AVERAGEIFS(TBLData3[Total Load],TBLData3[[Athlete ]],TBLData3[[#This Row],[Athlete ]],TBLData3[Date],"&lt;="&amp;TBLData3[[#This Row],[Date]],TBLData3[Date],"&gt;"&amp;TBLData3[[#This Row],[Date]]-28)</f>
        <v>164.82142857142858</v>
      </c>
      <c r="H610" s="32">
        <f>SUMIFS(TBLData3[Total Load],TBLData3[[Athlete ]],TBLData3[[#This Row],[Athlete ]],TBLData3[Date],"&lt;="&amp;TBLData3[[#This Row],[Date]],TBLData3[Date],"&gt;"&amp;TBLData3[[#This Row],[Date]]-7)</f>
        <v>0</v>
      </c>
      <c r="I610" s="33">
        <f>IFERROR(SUMIFS(TBLData3[Total Load],TBLData3[[Athlete ]],TBLData3[[#This Row],[Athlete ]],TBLData3[Date],"&lt;="&amp;TBLData3[[#This Row],[Date]]-7,TBLData3[Date],"&gt;"&amp;TBLData3[[#This Row],[Date]]-14),"")</f>
        <v>720</v>
      </c>
      <c r="J610" s="33">
        <f>IFERROR(SUMIFS(TBLData3[Total Load],TBLData3[[Athlete ]],TBLData3[[#This Row],[Athlete ]],TBLData3[Date],"&lt;="&amp;TBLData3[[#This Row],[Date]]-14,TBLData3[Date],"&gt;"&amp;TBLData3[[#This Row],[Date]]-21),"")</f>
        <v>2320</v>
      </c>
      <c r="K610" s="33">
        <f>IFERROR(SUMIFS(TBLData3[Total Load],TBLData3[[Athlete ]],TBLData3[[#This Row],[Athlete ]],TBLData3[Date],"&lt;="&amp;TBLData3[[#This Row],[Date]]-21,TBLData3[Date],"&gt;"&amp;TBLData3[[#This Row],[Date]]-28),"")</f>
        <v>1575</v>
      </c>
      <c r="L610" s="33">
        <f>IFERROR(SUMIFS(TBLData3[Total Load],TBLData3[[Athlete ]],TBLData3[[#This Row],[Athlete ]],TBLData3[Date],"&lt;="&amp;TBLData3[[#This Row],[Date]]-28,TBLData3[Date],"&gt;"&amp;TBLData3[[#This Row],[Date]]-35),"")</f>
        <v>0</v>
      </c>
      <c r="M610" s="33">
        <f>IFERROR(AVERAGE(TBLData3[[#This Row],[Week -1 TL]:[Week -4 TL]]),"")</f>
        <v>1153.75</v>
      </c>
      <c r="N610" s="98">
        <f>IFERROR(TBLData3[[#This Row],[7 Day Rolling Average]]/TBLData3[[#This Row],[28 Day Rolling Average]],"")</f>
        <v>0</v>
      </c>
      <c r="O610" s="94">
        <f>IFERROR(TBLData3[[#This Row],[Week 0 TL]]/TBLData3[[#This Row],[Week -1 TL]],"")</f>
        <v>0</v>
      </c>
      <c r="P610" s="26">
        <f t="shared" si="39"/>
        <v>11.532119421204202</v>
      </c>
      <c r="Q610" s="27">
        <f t="shared" si="40"/>
        <v>86.421092952147418</v>
      </c>
      <c r="R610" s="99">
        <f>IFERROR(TBLData3[[#This Row],[7 Day EWMA]]/TBLData3[[#This Row],[28 Day EWMA]],"")</f>
        <v>0.13344102726853616</v>
      </c>
      <c r="S610" s="94">
        <f>AVERAGEIFS(TBLData3[Total Load],TBLData3[[Athlete ]],TBLData3[[#This Row],[Athlete ]],TBLData3[Date],"&lt;="&amp;TBLData3[[#This Row],[Date]],TBLData3[Date],"&gt;"&amp;TBLData3[[#This Row],[Date]]-7)</f>
        <v>0</v>
      </c>
      <c r="T610" s="94">
        <f t="array" ref="T610">IFERROR(_xlfn.STDEV.S(IF(TBLData3[[Athlete ]]=TBLData3[[#This Row],[Athlete ]],IF(TBLData3[Date]&lt;=TBLData3[[#This Row],[Date]],IF(TBLData3[Date]&gt;TBLData3[[#This Row],[Date]]-7,TBLData3[Total Load])))),"")</f>
        <v>0</v>
      </c>
      <c r="U610" s="95" t="str">
        <f>IFERROR(TBLData3[[#This Row],[7 Day avg Load]]/TBLData3[[#This Row],[7 Day SD]],"")</f>
        <v/>
      </c>
      <c r="V610" s="95" t="str">
        <f>IFERROR(TBLData3[[#This Row],[7 Day Rolling Average]]*TBLData3[[#This Row],[Monotony]],"")</f>
        <v/>
      </c>
    </row>
    <row r="611" spans="1:22" x14ac:dyDescent="0.25">
      <c r="A611" s="58" t="str">
        <f t="shared" si="37"/>
        <v>Week 4</v>
      </c>
      <c r="B611" s="63">
        <v>43037</v>
      </c>
      <c r="C611" s="63" t="str">
        <f t="shared" si="38"/>
        <v>Sun</v>
      </c>
      <c r="D611" s="75" t="s">
        <v>202</v>
      </c>
      <c r="E611" s="61">
        <f>tblTL[[#This Row],[Total]]</f>
        <v>0</v>
      </c>
      <c r="F611" s="71">
        <f>AVERAGEIFS(TBLData3[Total Load],TBLData3[[Athlete ]],TBLData3[[#This Row],[Athlete ]],TBLData3[Date],"&lt;="&amp;TBLData3[[#This Row],[Date]],TBLData3[Date],"&gt;"&amp;TBLData3[[#This Row],[Date]]-7)</f>
        <v>330.85714285714283</v>
      </c>
      <c r="G611" s="72">
        <f>AVERAGEIFS(TBLData3[Total Load],TBLData3[[Athlete ]],TBLData3[[#This Row],[Athlete ]],TBLData3[Date],"&lt;="&amp;TBLData3[[#This Row],[Date]],TBLData3[Date],"&gt;"&amp;TBLData3[[#This Row],[Date]]-28)</f>
        <v>149.14285714285714</v>
      </c>
      <c r="H611" s="32">
        <f>SUMIFS(TBLData3[Total Load],TBLData3[[Athlete ]],TBLData3[[#This Row],[Athlete ]],TBLData3[Date],"&lt;="&amp;TBLData3[[#This Row],[Date]],TBLData3[Date],"&gt;"&amp;TBLData3[[#This Row],[Date]]-7)</f>
        <v>2316</v>
      </c>
      <c r="I611" s="33">
        <f>IFERROR(SUMIFS(TBLData3[Total Load],TBLData3[[Athlete ]],TBLData3[[#This Row],[Athlete ]],TBLData3[Date],"&lt;="&amp;TBLData3[[#This Row],[Date]]-7,TBLData3[Date],"&gt;"&amp;TBLData3[[#This Row],[Date]]-14),"")</f>
        <v>1620</v>
      </c>
      <c r="J611" s="33">
        <f>IFERROR(SUMIFS(TBLData3[Total Load],TBLData3[[Athlete ]],TBLData3[[#This Row],[Athlete ]],TBLData3[Date],"&lt;="&amp;TBLData3[[#This Row],[Date]]-14,TBLData3[Date],"&gt;"&amp;TBLData3[[#This Row],[Date]]-21),"")</f>
        <v>240</v>
      </c>
      <c r="K611" s="33">
        <f>IFERROR(SUMIFS(TBLData3[Total Load],TBLData3[[Athlete ]],TBLData3[[#This Row],[Athlete ]],TBLData3[Date],"&lt;="&amp;TBLData3[[#This Row],[Date]]-21,TBLData3[Date],"&gt;"&amp;TBLData3[[#This Row],[Date]]-28),"")</f>
        <v>0</v>
      </c>
      <c r="L611" s="33">
        <f>IFERROR(SUMIFS(TBLData3[Total Load],TBLData3[[Athlete ]],TBLData3[[#This Row],[Athlete ]],TBLData3[Date],"&lt;="&amp;TBLData3[[#This Row],[Date]]-28,TBLData3[Date],"&gt;"&amp;TBLData3[[#This Row],[Date]]-35),"")</f>
        <v>0</v>
      </c>
      <c r="M611" s="33">
        <f>IFERROR(AVERAGE(TBLData3[[#This Row],[Week -1 TL]:[Week -4 TL]]),"")</f>
        <v>465</v>
      </c>
      <c r="N611" s="98">
        <f>IFERROR(TBLData3[[#This Row],[7 Day Rolling Average]]/TBLData3[[#This Row],[28 Day Rolling Average]],"")</f>
        <v>2.2183908045977012</v>
      </c>
      <c r="O611" s="94">
        <f>IFERROR(TBLData3[[#This Row],[Week 0 TL]]/TBLData3[[#This Row],[Week -1 TL]],"")</f>
        <v>1.4296296296296296</v>
      </c>
      <c r="P611" s="26">
        <f t="shared" si="39"/>
        <v>210.66976633225568</v>
      </c>
      <c r="Q611" s="27">
        <f t="shared" si="40"/>
        <v>175.72749882842245</v>
      </c>
      <c r="R611" s="99">
        <f>IFERROR(TBLData3[[#This Row],[7 Day EWMA]]/TBLData3[[#This Row],[28 Day EWMA]],"")</f>
        <v>1.1988434805980497</v>
      </c>
      <c r="S611" s="94">
        <f>AVERAGEIFS(TBLData3[Total Load],TBLData3[[Athlete ]],TBLData3[[#This Row],[Athlete ]],TBLData3[Date],"&lt;="&amp;TBLData3[[#This Row],[Date]],TBLData3[Date],"&gt;"&amp;TBLData3[[#This Row],[Date]]-7)</f>
        <v>330.85714285714283</v>
      </c>
      <c r="T611" s="94">
        <f t="array" ref="T611">IFERROR(_xlfn.STDEV.S(IF(TBLData3[[Athlete ]]=TBLData3[[#This Row],[Athlete ]],IF(TBLData3[Date]&lt;=TBLData3[[#This Row],[Date]],IF(TBLData3[Date]&gt;TBLData3[[#This Row],[Date]]-7,TBLData3[Total Load])))),"")</f>
        <v>422.21456968837879</v>
      </c>
      <c r="U611" s="95">
        <f>IFERROR(TBLData3[[#This Row],[7 Day avg Load]]/TBLData3[[#This Row],[7 Day SD]],"")</f>
        <v>0.78362322527461914</v>
      </c>
      <c r="V611" s="95">
        <f>IFERROR(TBLData3[[#This Row],[7 Day Rolling Average]]*TBLData3[[#This Row],[Monotony]],"")</f>
        <v>259.26734139085971</v>
      </c>
    </row>
    <row r="612" spans="1:22" x14ac:dyDescent="0.25">
      <c r="A612" s="58" t="str">
        <f t="shared" si="37"/>
        <v>Week 4</v>
      </c>
      <c r="B612" s="63">
        <v>43037</v>
      </c>
      <c r="C612" s="63" t="str">
        <f t="shared" si="38"/>
        <v>Sun</v>
      </c>
      <c r="D612" s="77" t="s">
        <v>203</v>
      </c>
      <c r="E612" s="61">
        <f>tblTL[[#This Row],[Total]]</f>
        <v>0</v>
      </c>
      <c r="F612" s="71">
        <f>AVERAGEIFS(TBLData3[Total Load],TBLData3[[Athlete ]],TBLData3[[#This Row],[Athlete ]],TBLData3[Date],"&lt;="&amp;TBLData3[[#This Row],[Date]],TBLData3[Date],"&gt;"&amp;TBLData3[[#This Row],[Date]]-7)</f>
        <v>0</v>
      </c>
      <c r="G612" s="72">
        <f>AVERAGEIFS(TBLData3[Total Load],TBLData3[[Athlete ]],TBLData3[[#This Row],[Athlete ]],TBLData3[Date],"&lt;="&amp;TBLData3[[#This Row],[Date]],TBLData3[Date],"&gt;"&amp;TBLData3[[#This Row],[Date]]-28)</f>
        <v>105.53571428571429</v>
      </c>
      <c r="H612" s="32">
        <f>SUMIFS(TBLData3[Total Load],TBLData3[[Athlete ]],TBLData3[[#This Row],[Athlete ]],TBLData3[Date],"&lt;="&amp;TBLData3[[#This Row],[Date]],TBLData3[Date],"&gt;"&amp;TBLData3[[#This Row],[Date]]-7)</f>
        <v>0</v>
      </c>
      <c r="I612" s="33">
        <f>IFERROR(SUMIFS(TBLData3[Total Load],TBLData3[[Athlete ]],TBLData3[[#This Row],[Athlete ]],TBLData3[Date],"&lt;="&amp;TBLData3[[#This Row],[Date]]-7,TBLData3[Date],"&gt;"&amp;TBLData3[[#This Row],[Date]]-14),"")</f>
        <v>0</v>
      </c>
      <c r="J612" s="33">
        <f>IFERROR(SUMIFS(TBLData3[Total Load],TBLData3[[Athlete ]],TBLData3[[#This Row],[Athlete ]],TBLData3[Date],"&lt;="&amp;TBLData3[[#This Row],[Date]]-14,TBLData3[Date],"&gt;"&amp;TBLData3[[#This Row],[Date]]-21),"")</f>
        <v>1475</v>
      </c>
      <c r="K612" s="33">
        <f>IFERROR(SUMIFS(TBLData3[Total Load],TBLData3[[Athlete ]],TBLData3[[#This Row],[Athlete ]],TBLData3[Date],"&lt;="&amp;TBLData3[[#This Row],[Date]]-21,TBLData3[Date],"&gt;"&amp;TBLData3[[#This Row],[Date]]-28),"")</f>
        <v>1480</v>
      </c>
      <c r="L612" s="33">
        <f>IFERROR(SUMIFS(TBLData3[Total Load],TBLData3[[Athlete ]],TBLData3[[#This Row],[Athlete ]],TBLData3[Date],"&lt;="&amp;TBLData3[[#This Row],[Date]]-28,TBLData3[Date],"&gt;"&amp;TBLData3[[#This Row],[Date]]-35),"")</f>
        <v>0</v>
      </c>
      <c r="M612" s="33">
        <f>IFERROR(AVERAGE(TBLData3[[#This Row],[Week -1 TL]:[Week -4 TL]]),"")</f>
        <v>738.75</v>
      </c>
      <c r="N612" s="98">
        <f>IFERROR(TBLData3[[#This Row],[7 Day Rolling Average]]/TBLData3[[#This Row],[28 Day Rolling Average]],"")</f>
        <v>0</v>
      </c>
      <c r="O612" s="94" t="str">
        <f>IFERROR(TBLData3[[#This Row],[Week 0 TL]]/TBLData3[[#This Row],[Week -1 TL]],"")</f>
        <v/>
      </c>
      <c r="P612" s="26">
        <f t="shared" si="39"/>
        <v>2.6626455130055615</v>
      </c>
      <c r="Q612" s="27">
        <f t="shared" si="40"/>
        <v>46.293772177380554</v>
      </c>
      <c r="R612" s="99">
        <f>IFERROR(TBLData3[[#This Row],[7 Day EWMA]]/TBLData3[[#This Row],[28 Day EWMA]],"")</f>
        <v>5.7516278924156193E-2</v>
      </c>
      <c r="S612" s="94">
        <f>AVERAGEIFS(TBLData3[Total Load],TBLData3[[Athlete ]],TBLData3[[#This Row],[Athlete ]],TBLData3[Date],"&lt;="&amp;TBLData3[[#This Row],[Date]],TBLData3[Date],"&gt;"&amp;TBLData3[[#This Row],[Date]]-7)</f>
        <v>0</v>
      </c>
      <c r="T612" s="94">
        <f t="array" ref="T612">IFERROR(_xlfn.STDEV.S(IF(TBLData3[[Athlete ]]=TBLData3[[#This Row],[Athlete ]],IF(TBLData3[Date]&lt;=TBLData3[[#This Row],[Date]],IF(TBLData3[Date]&gt;TBLData3[[#This Row],[Date]]-7,TBLData3[Total Load])))),"")</f>
        <v>0</v>
      </c>
      <c r="U612" s="95" t="str">
        <f>IFERROR(TBLData3[[#This Row],[7 Day avg Load]]/TBLData3[[#This Row],[7 Day SD]],"")</f>
        <v/>
      </c>
      <c r="V612" s="95" t="str">
        <f>IFERROR(TBLData3[[#This Row],[7 Day Rolling Average]]*TBLData3[[#This Row],[Monotony]],"")</f>
        <v/>
      </c>
    </row>
    <row r="613" spans="1:22" x14ac:dyDescent="0.25">
      <c r="A613" s="58" t="str">
        <f t="shared" si="37"/>
        <v>Week 4</v>
      </c>
      <c r="B613" s="63">
        <v>43037</v>
      </c>
      <c r="C613" s="63" t="str">
        <f t="shared" si="38"/>
        <v>Sun</v>
      </c>
      <c r="D613" s="77" t="s">
        <v>204</v>
      </c>
      <c r="E613" s="61">
        <f>tblTL[[#This Row],[Total]]</f>
        <v>0</v>
      </c>
      <c r="F613" s="71">
        <f>AVERAGEIFS(TBLData3[Total Load],TBLData3[[Athlete ]],TBLData3[[#This Row],[Athlete ]],TBLData3[Date],"&lt;="&amp;TBLData3[[#This Row],[Date]],TBLData3[Date],"&gt;"&amp;TBLData3[[#This Row],[Date]]-7)</f>
        <v>204.42857142857142</v>
      </c>
      <c r="G613" s="72">
        <f>AVERAGEIFS(TBLData3[Total Load],TBLData3[[Athlete ]],TBLData3[[#This Row],[Athlete ]],TBLData3[Date],"&lt;="&amp;TBLData3[[#This Row],[Date]],TBLData3[Date],"&gt;"&amp;TBLData3[[#This Row],[Date]]-28)</f>
        <v>123.07142857142857</v>
      </c>
      <c r="H613" s="32">
        <f>SUMIFS(TBLData3[Total Load],TBLData3[[Athlete ]],TBLData3[[#This Row],[Athlete ]],TBLData3[Date],"&lt;="&amp;TBLData3[[#This Row],[Date]],TBLData3[Date],"&gt;"&amp;TBLData3[[#This Row],[Date]]-7)</f>
        <v>1431</v>
      </c>
      <c r="I613" s="33">
        <f>IFERROR(SUMIFS(TBLData3[Total Load],TBLData3[[Athlete ]],TBLData3[[#This Row],[Athlete ]],TBLData3[Date],"&lt;="&amp;TBLData3[[#This Row],[Date]]-7,TBLData3[Date],"&gt;"&amp;TBLData3[[#This Row],[Date]]-14),"")</f>
        <v>720</v>
      </c>
      <c r="J613" s="33">
        <f>IFERROR(SUMIFS(TBLData3[Total Load],TBLData3[[Athlete ]],TBLData3[[#This Row],[Athlete ]],TBLData3[Date],"&lt;="&amp;TBLData3[[#This Row],[Date]]-14,TBLData3[Date],"&gt;"&amp;TBLData3[[#This Row],[Date]]-21),"")</f>
        <v>420</v>
      </c>
      <c r="K613" s="33">
        <f>IFERROR(SUMIFS(TBLData3[Total Load],TBLData3[[Athlete ]],TBLData3[[#This Row],[Athlete ]],TBLData3[Date],"&lt;="&amp;TBLData3[[#This Row],[Date]]-21,TBLData3[Date],"&gt;"&amp;TBLData3[[#This Row],[Date]]-28),"")</f>
        <v>875</v>
      </c>
      <c r="L613" s="33">
        <f>IFERROR(SUMIFS(TBLData3[Total Load],TBLData3[[Athlete ]],TBLData3[[#This Row],[Athlete ]],TBLData3[Date],"&lt;="&amp;TBLData3[[#This Row],[Date]]-28,TBLData3[Date],"&gt;"&amp;TBLData3[[#This Row],[Date]]-35),"")</f>
        <v>0</v>
      </c>
      <c r="M613" s="33">
        <f>IFERROR(AVERAGE(TBLData3[[#This Row],[Week -1 TL]:[Week -4 TL]]),"")</f>
        <v>503.75</v>
      </c>
      <c r="N613" s="98">
        <f>IFERROR(TBLData3[[#This Row],[7 Day Rolling Average]]/TBLData3[[#This Row],[28 Day Rolling Average]],"")</f>
        <v>1.6610562971561229</v>
      </c>
      <c r="O613" s="94">
        <f>IFERROR(TBLData3[[#This Row],[Week 0 TL]]/TBLData3[[#This Row],[Week -1 TL]],"")</f>
        <v>1.9875</v>
      </c>
      <c r="P613" s="26">
        <f t="shared" si="39"/>
        <v>127.00442582389739</v>
      </c>
      <c r="Q613" s="27">
        <f t="shared" si="40"/>
        <v>114.33371259016276</v>
      </c>
      <c r="R613" s="99">
        <f>IFERROR(TBLData3[[#This Row],[7 Day EWMA]]/TBLData3[[#This Row],[28 Day EWMA]],"")</f>
        <v>1.1108221971165555</v>
      </c>
      <c r="S613" s="94">
        <f>AVERAGEIFS(TBLData3[Total Load],TBLData3[[Athlete ]],TBLData3[[#This Row],[Athlete ]],TBLData3[Date],"&lt;="&amp;TBLData3[[#This Row],[Date]],TBLData3[Date],"&gt;"&amp;TBLData3[[#This Row],[Date]]-7)</f>
        <v>204.42857142857142</v>
      </c>
      <c r="T613" s="94">
        <f t="array" ref="T613">IFERROR(_xlfn.STDEV.S(IF(TBLData3[[Athlete ]]=TBLData3[[#This Row],[Athlete ]],IF(TBLData3[Date]&lt;=TBLData3[[#This Row],[Date]],IF(TBLData3[Date]&gt;TBLData3[[#This Row],[Date]]-7,TBLData3[Total Load])))),"")</f>
        <v>318.18331044795394</v>
      </c>
      <c r="U613" s="95">
        <f>IFERROR(TBLData3[[#This Row],[7 Day avg Load]]/TBLData3[[#This Row],[7 Day SD]],"")</f>
        <v>0.64248678266866643</v>
      </c>
      <c r="V613" s="95">
        <f>IFERROR(TBLData3[[#This Row],[7 Day Rolling Average]]*TBLData3[[#This Row],[Monotony]],"")</f>
        <v>131.34265514269453</v>
      </c>
    </row>
    <row r="614" spans="1:22" x14ac:dyDescent="0.25">
      <c r="A614" s="58" t="str">
        <f t="shared" si="37"/>
        <v>Week 4</v>
      </c>
      <c r="B614" s="63">
        <v>43037</v>
      </c>
      <c r="C614" s="63" t="str">
        <f t="shared" si="38"/>
        <v>Sun</v>
      </c>
      <c r="D614" s="78" t="s">
        <v>205</v>
      </c>
      <c r="E614" s="61">
        <f>tblTL[[#This Row],[Total]]</f>
        <v>0</v>
      </c>
      <c r="F614" s="71">
        <f>AVERAGEIFS(TBLData3[Total Load],TBLData3[[Athlete ]],TBLData3[[#This Row],[Athlete ]],TBLData3[Date],"&lt;="&amp;TBLData3[[#This Row],[Date]],TBLData3[Date],"&gt;"&amp;TBLData3[[#This Row],[Date]]-7)</f>
        <v>45.142857142857146</v>
      </c>
      <c r="G614" s="72">
        <f>AVERAGEIFS(TBLData3[Total Load],TBLData3[[Athlete ]],TBLData3[[#This Row],[Athlete ]],TBLData3[Date],"&lt;="&amp;TBLData3[[#This Row],[Date]],TBLData3[Date],"&gt;"&amp;TBLData3[[#This Row],[Date]]-28)</f>
        <v>49.857142857142854</v>
      </c>
      <c r="H614" s="32">
        <f>SUMIFS(TBLData3[Total Load],TBLData3[[Athlete ]],TBLData3[[#This Row],[Athlete ]],TBLData3[Date],"&lt;="&amp;TBLData3[[#This Row],[Date]],TBLData3[Date],"&gt;"&amp;TBLData3[[#This Row],[Date]]-7)</f>
        <v>316</v>
      </c>
      <c r="I614" s="33">
        <f>IFERROR(SUMIFS(TBLData3[Total Load],TBLData3[[Athlete ]],TBLData3[[#This Row],[Athlete ]],TBLData3[Date],"&lt;="&amp;TBLData3[[#This Row],[Date]]-7,TBLData3[Date],"&gt;"&amp;TBLData3[[#This Row],[Date]]-14),"")</f>
        <v>720</v>
      </c>
      <c r="J614" s="33">
        <f>IFERROR(SUMIFS(TBLData3[Total Load],TBLData3[[Athlete ]],TBLData3[[#This Row],[Athlete ]],TBLData3[Date],"&lt;="&amp;TBLData3[[#This Row],[Date]]-14,TBLData3[Date],"&gt;"&amp;TBLData3[[#This Row],[Date]]-21),"")</f>
        <v>360</v>
      </c>
      <c r="K614" s="33">
        <f>IFERROR(SUMIFS(TBLData3[Total Load],TBLData3[[Athlete ]],TBLData3[[#This Row],[Athlete ]],TBLData3[Date],"&lt;="&amp;TBLData3[[#This Row],[Date]]-21,TBLData3[Date],"&gt;"&amp;TBLData3[[#This Row],[Date]]-28),"")</f>
        <v>0</v>
      </c>
      <c r="L614" s="33">
        <f>IFERROR(SUMIFS(TBLData3[Total Load],TBLData3[[Athlete ]],TBLData3[[#This Row],[Athlete ]],TBLData3[Date],"&lt;="&amp;TBLData3[[#This Row],[Date]]-28,TBLData3[Date],"&gt;"&amp;TBLData3[[#This Row],[Date]]-35),"")</f>
        <v>0</v>
      </c>
      <c r="M614" s="33">
        <f>IFERROR(AVERAGE(TBLData3[[#This Row],[Week -1 TL]:[Week -4 TL]]),"")</f>
        <v>270</v>
      </c>
      <c r="N614" s="98">
        <f>IFERROR(TBLData3[[#This Row],[7 Day Rolling Average]]/TBLData3[[#This Row],[28 Day Rolling Average]],"")</f>
        <v>0.90544412607449865</v>
      </c>
      <c r="O614" s="94">
        <f>IFERROR(TBLData3[[#This Row],[Week 0 TL]]/TBLData3[[#This Row],[Week -1 TL]],"")</f>
        <v>0.43888888888888888</v>
      </c>
      <c r="P614" s="26">
        <f t="shared" si="39"/>
        <v>57.389119918450888</v>
      </c>
      <c r="Q614" s="27">
        <f t="shared" si="40"/>
        <v>48.275780242105149</v>
      </c>
      <c r="R614" s="99">
        <f>IFERROR(TBLData3[[#This Row],[7 Day EWMA]]/TBLData3[[#This Row],[28 Day EWMA]],"")</f>
        <v>1.1887766418407313</v>
      </c>
      <c r="S614" s="94">
        <f>AVERAGEIFS(TBLData3[Total Load],TBLData3[[Athlete ]],TBLData3[[#This Row],[Athlete ]],TBLData3[Date],"&lt;="&amp;TBLData3[[#This Row],[Date]],TBLData3[Date],"&gt;"&amp;TBLData3[[#This Row],[Date]]-7)</f>
        <v>45.142857142857146</v>
      </c>
      <c r="T614" s="94">
        <f t="array" ref="T614">IFERROR(_xlfn.STDEV.S(IF(TBLData3[[Athlete ]]=TBLData3[[#This Row],[Athlete ]],IF(TBLData3[Date]&lt;=TBLData3[[#This Row],[Date]],IF(TBLData3[Date]&gt;TBLData3[[#This Row],[Date]]-7,TBLData3[Total Load])))),"")</f>
        <v>80.156988822827287</v>
      </c>
      <c r="U614" s="95">
        <f>IFERROR(TBLData3[[#This Row],[7 Day avg Load]]/TBLData3[[#This Row],[7 Day SD]],"")</f>
        <v>0.56318055113868326</v>
      </c>
      <c r="V614" s="95">
        <f>IFERROR(TBLData3[[#This Row],[7 Day Rolling Average]]*TBLData3[[#This Row],[Monotony]],"")</f>
        <v>25.42357916568913</v>
      </c>
    </row>
    <row r="615" spans="1:22" x14ac:dyDescent="0.25">
      <c r="A615" s="58" t="str">
        <f t="shared" si="37"/>
        <v>Week 4</v>
      </c>
      <c r="B615" s="63">
        <v>43037</v>
      </c>
      <c r="C615" s="63" t="str">
        <f t="shared" si="38"/>
        <v>Sun</v>
      </c>
      <c r="D615" s="78" t="s">
        <v>206</v>
      </c>
      <c r="E615" s="61">
        <f>tblTL[[#This Row],[Total]]</f>
        <v>140</v>
      </c>
      <c r="F615" s="71">
        <f>AVERAGEIFS(TBLData3[Total Load],TBLData3[[Athlete ]],TBLData3[[#This Row],[Athlete ]],TBLData3[Date],"&lt;="&amp;TBLData3[[#This Row],[Date]],TBLData3[Date],"&gt;"&amp;TBLData3[[#This Row],[Date]]-7)</f>
        <v>212.85714285714286</v>
      </c>
      <c r="G615" s="72">
        <f>AVERAGEIFS(TBLData3[Total Load],TBLData3[[Athlete ]],TBLData3[[#This Row],[Athlete ]],TBLData3[Date],"&lt;="&amp;TBLData3[[#This Row],[Date]],TBLData3[Date],"&gt;"&amp;TBLData3[[#This Row],[Date]]-28)</f>
        <v>209.64285714285714</v>
      </c>
      <c r="H615" s="32">
        <f>SUMIFS(TBLData3[Total Load],TBLData3[[Athlete ]],TBLData3[[#This Row],[Athlete ]],TBLData3[Date],"&lt;="&amp;TBLData3[[#This Row],[Date]],TBLData3[Date],"&gt;"&amp;TBLData3[[#This Row],[Date]]-7)</f>
        <v>1490</v>
      </c>
      <c r="I615" s="33">
        <f>IFERROR(SUMIFS(TBLData3[Total Load],TBLData3[[Athlete ]],TBLData3[[#This Row],[Athlete ]],TBLData3[Date],"&lt;="&amp;TBLData3[[#This Row],[Date]]-7,TBLData3[Date],"&gt;"&amp;TBLData3[[#This Row],[Date]]-14),"")</f>
        <v>1800</v>
      </c>
      <c r="J615" s="33">
        <f>IFERROR(SUMIFS(TBLData3[Total Load],TBLData3[[Athlete ]],TBLData3[[#This Row],[Athlete ]],TBLData3[Date],"&lt;="&amp;TBLData3[[#This Row],[Date]]-14,TBLData3[Date],"&gt;"&amp;TBLData3[[#This Row],[Date]]-21),"")</f>
        <v>1680</v>
      </c>
      <c r="K615" s="33">
        <f>IFERROR(SUMIFS(TBLData3[Total Load],TBLData3[[Athlete ]],TBLData3[[#This Row],[Athlete ]],TBLData3[Date],"&lt;="&amp;TBLData3[[#This Row],[Date]]-21,TBLData3[Date],"&gt;"&amp;TBLData3[[#This Row],[Date]]-28),"")</f>
        <v>900</v>
      </c>
      <c r="L615" s="33">
        <f>IFERROR(SUMIFS(TBLData3[Total Load],TBLData3[[Athlete ]],TBLData3[[#This Row],[Athlete ]],TBLData3[Date],"&lt;="&amp;TBLData3[[#This Row],[Date]]-28,TBLData3[Date],"&gt;"&amp;TBLData3[[#This Row],[Date]]-35),"")</f>
        <v>0</v>
      </c>
      <c r="M615" s="33">
        <f>IFERROR(AVERAGE(TBLData3[[#This Row],[Week -1 TL]:[Week -4 TL]]),"")</f>
        <v>1095</v>
      </c>
      <c r="N615" s="98">
        <f>IFERROR(TBLData3[[#This Row],[7 Day Rolling Average]]/TBLData3[[#This Row],[28 Day Rolling Average]],"")</f>
        <v>1.0153321976149916</v>
      </c>
      <c r="O615" s="94">
        <f>IFERROR(TBLData3[[#This Row],[Week 0 TL]]/TBLData3[[#This Row],[Week -1 TL]],"")</f>
        <v>0.82777777777777772</v>
      </c>
      <c r="P615" s="26">
        <f t="shared" si="39"/>
        <v>166.89997239934905</v>
      </c>
      <c r="Q615" s="27">
        <f t="shared" si="40"/>
        <v>179.58781151105754</v>
      </c>
      <c r="R615" s="99">
        <f>IFERROR(TBLData3[[#This Row],[7 Day EWMA]]/TBLData3[[#This Row],[28 Day EWMA]],"")</f>
        <v>0.92935022146017254</v>
      </c>
      <c r="S615" s="94">
        <f>AVERAGEIFS(TBLData3[Total Load],TBLData3[[Athlete ]],TBLData3[[#This Row],[Athlete ]],TBLData3[Date],"&lt;="&amp;TBLData3[[#This Row],[Date]],TBLData3[Date],"&gt;"&amp;TBLData3[[#This Row],[Date]]-7)</f>
        <v>212.85714285714286</v>
      </c>
      <c r="T615" s="94">
        <f t="array" ref="T615">IFERROR(_xlfn.STDEV.S(IF(TBLData3[[Athlete ]]=TBLData3[[#This Row],[Athlete ]],IF(TBLData3[Date]&lt;=TBLData3[[#This Row],[Date]],IF(TBLData3[Date]&gt;TBLData3[[#This Row],[Date]]-7,TBLData3[Total Load])))),"")</f>
        <v>272.68506166848022</v>
      </c>
      <c r="U615" s="95">
        <f>IFERROR(TBLData3[[#This Row],[7 Day avg Load]]/TBLData3[[#This Row],[7 Day SD]],"")</f>
        <v>0.78059700650535158</v>
      </c>
      <c r="V615" s="95">
        <f>IFERROR(TBLData3[[#This Row],[7 Day Rolling Average]]*TBLData3[[#This Row],[Monotony]],"")</f>
        <v>166.15564852756771</v>
      </c>
    </row>
    <row r="616" spans="1:22" x14ac:dyDescent="0.25">
      <c r="A616" s="58" t="str">
        <f t="shared" si="37"/>
        <v>Week 4</v>
      </c>
      <c r="B616" s="63">
        <v>43037</v>
      </c>
      <c r="C616" s="63" t="str">
        <f t="shared" si="38"/>
        <v>Sun</v>
      </c>
      <c r="D616" s="78" t="s">
        <v>207</v>
      </c>
      <c r="E616" s="61">
        <f>tblTL[[#This Row],[Total]]</f>
        <v>0</v>
      </c>
      <c r="F616" s="71">
        <f>AVERAGEIFS(TBLData3[Total Load],TBLData3[[Athlete ]],TBLData3[[#This Row],[Athlete ]],TBLData3[Date],"&lt;="&amp;TBLData3[[#This Row],[Date]],TBLData3[Date],"&gt;"&amp;TBLData3[[#This Row],[Date]]-7)</f>
        <v>151.42857142857142</v>
      </c>
      <c r="G616" s="72">
        <f>AVERAGEIFS(TBLData3[Total Load],TBLData3[[Athlete ]],TBLData3[[#This Row],[Athlete ]],TBLData3[Date],"&lt;="&amp;TBLData3[[#This Row],[Date]],TBLData3[Date],"&gt;"&amp;TBLData3[[#This Row],[Date]]-28)</f>
        <v>158.57142857142858</v>
      </c>
      <c r="H616" s="32">
        <f>SUMIFS(TBLData3[Total Load],TBLData3[[Athlete ]],TBLData3[[#This Row],[Athlete ]],TBLData3[Date],"&lt;="&amp;TBLData3[[#This Row],[Date]],TBLData3[Date],"&gt;"&amp;TBLData3[[#This Row],[Date]]-7)</f>
        <v>1060</v>
      </c>
      <c r="I616" s="33">
        <f>IFERROR(SUMIFS(TBLData3[Total Load],TBLData3[[Athlete ]],TBLData3[[#This Row],[Athlete ]],TBLData3[Date],"&lt;="&amp;TBLData3[[#This Row],[Date]]-7,TBLData3[Date],"&gt;"&amp;TBLData3[[#This Row],[Date]]-14),"")</f>
        <v>1320</v>
      </c>
      <c r="J616" s="33">
        <f>IFERROR(SUMIFS(TBLData3[Total Load],TBLData3[[Athlete ]],TBLData3[[#This Row],[Athlete ]],TBLData3[Date],"&lt;="&amp;TBLData3[[#This Row],[Date]]-14,TBLData3[Date],"&gt;"&amp;TBLData3[[#This Row],[Date]]-21),"")</f>
        <v>1420</v>
      </c>
      <c r="K616" s="33">
        <f>IFERROR(SUMIFS(TBLData3[Total Load],TBLData3[[Athlete ]],TBLData3[[#This Row],[Athlete ]],TBLData3[Date],"&lt;="&amp;TBLData3[[#This Row],[Date]]-21,TBLData3[Date],"&gt;"&amp;TBLData3[[#This Row],[Date]]-28),"")</f>
        <v>640</v>
      </c>
      <c r="L616" s="33">
        <f>IFERROR(SUMIFS(TBLData3[Total Load],TBLData3[[Athlete ]],TBLData3[[#This Row],[Athlete ]],TBLData3[Date],"&lt;="&amp;TBLData3[[#This Row],[Date]]-28,TBLData3[Date],"&gt;"&amp;TBLData3[[#This Row],[Date]]-35),"")</f>
        <v>0</v>
      </c>
      <c r="M616" s="33">
        <f>IFERROR(AVERAGE(TBLData3[[#This Row],[Week -1 TL]:[Week -4 TL]]),"")</f>
        <v>845</v>
      </c>
      <c r="N616" s="98">
        <f>IFERROR(TBLData3[[#This Row],[7 Day Rolling Average]]/TBLData3[[#This Row],[28 Day Rolling Average]],"")</f>
        <v>0.95495495495495486</v>
      </c>
      <c r="O616" s="94">
        <f>IFERROR(TBLData3[[#This Row],[Week 0 TL]]/TBLData3[[#This Row],[Week -1 TL]],"")</f>
        <v>0.80303030303030298</v>
      </c>
      <c r="P616" s="26">
        <f t="shared" si="39"/>
        <v>121.70932862962275</v>
      </c>
      <c r="Q616" s="27">
        <f t="shared" si="40"/>
        <v>133.48208822849037</v>
      </c>
      <c r="R616" s="99">
        <f>IFERROR(TBLData3[[#This Row],[7 Day EWMA]]/TBLData3[[#This Row],[28 Day EWMA]],"")</f>
        <v>0.9118027013578377</v>
      </c>
      <c r="S616" s="94">
        <f>AVERAGEIFS(TBLData3[Total Load],TBLData3[[Athlete ]],TBLData3[[#This Row],[Athlete ]],TBLData3[Date],"&lt;="&amp;TBLData3[[#This Row],[Date]],TBLData3[Date],"&gt;"&amp;TBLData3[[#This Row],[Date]]-7)</f>
        <v>151.42857142857142</v>
      </c>
      <c r="T616" s="94">
        <f t="array" ref="T616">IFERROR(_xlfn.STDEV.S(IF(TBLData3[[Athlete ]]=TBLData3[[#This Row],[Athlete ]],IF(TBLData3[Date]&lt;=TBLData3[[#This Row],[Date]],IF(TBLData3[Date]&gt;TBLData3[[#This Row],[Date]]-7,TBLData3[Total Load])))),"")</f>
        <v>295.26420775460133</v>
      </c>
      <c r="U616" s="95">
        <f>IFERROR(TBLData3[[#This Row],[7 Day avg Load]]/TBLData3[[#This Row],[7 Day SD]],"")</f>
        <v>0.51285786577432391</v>
      </c>
      <c r="V616" s="95">
        <f>IFERROR(TBLData3[[#This Row],[7 Day Rolling Average]]*TBLData3[[#This Row],[Monotony]],"")</f>
        <v>77.661333960111904</v>
      </c>
    </row>
    <row r="617" spans="1:22" x14ac:dyDescent="0.25">
      <c r="A617" s="58" t="str">
        <f t="shared" si="37"/>
        <v>Week 4</v>
      </c>
      <c r="B617" s="63">
        <v>43037</v>
      </c>
      <c r="C617" s="63" t="str">
        <f t="shared" si="38"/>
        <v>Sun</v>
      </c>
      <c r="D617" s="75" t="s">
        <v>208</v>
      </c>
      <c r="E617" s="61">
        <f>tblTL[[#This Row],[Total]]</f>
        <v>0</v>
      </c>
      <c r="F617" s="71">
        <f>AVERAGEIFS(TBLData3[Total Load],TBLData3[[Athlete ]],TBLData3[[#This Row],[Athlete ]],TBLData3[Date],"&lt;="&amp;TBLData3[[#This Row],[Date]],TBLData3[Date],"&gt;"&amp;TBLData3[[#This Row],[Date]]-7)</f>
        <v>0</v>
      </c>
      <c r="G617" s="72">
        <f>AVERAGEIFS(TBLData3[Total Load],TBLData3[[Athlete ]],TBLData3[[#This Row],[Athlete ]],TBLData3[Date],"&lt;="&amp;TBLData3[[#This Row],[Date]],TBLData3[Date],"&gt;"&amp;TBLData3[[#This Row],[Date]]-28)</f>
        <v>116.60000000000001</v>
      </c>
      <c r="H617" s="32">
        <f>SUMIFS(TBLData3[Total Load],TBLData3[[Athlete ]],TBLData3[[#This Row],[Athlete ]],TBLData3[Date],"&lt;="&amp;TBLData3[[#This Row],[Date]],TBLData3[Date],"&gt;"&amp;TBLData3[[#This Row],[Date]]-7)</f>
        <v>0</v>
      </c>
      <c r="I617" s="33">
        <f>IFERROR(SUMIFS(TBLData3[Total Load],TBLData3[[Athlete ]],TBLData3[[#This Row],[Athlete ]],TBLData3[Date],"&lt;="&amp;TBLData3[[#This Row],[Date]]-7,TBLData3[Date],"&gt;"&amp;TBLData3[[#This Row],[Date]]-14),"")</f>
        <v>0</v>
      </c>
      <c r="J617" s="33">
        <f>IFERROR(SUMIFS(TBLData3[Total Load],TBLData3[[Athlete ]],TBLData3[[#This Row],[Athlete ]],TBLData3[Date],"&lt;="&amp;TBLData3[[#This Row],[Date]]-14,TBLData3[Date],"&gt;"&amp;TBLData3[[#This Row],[Date]]-21),"")</f>
        <v>2142.4</v>
      </c>
      <c r="K617" s="33">
        <f>IFERROR(SUMIFS(TBLData3[Total Load],TBLData3[[Athlete ]],TBLData3[[#This Row],[Athlete ]],TBLData3[Date],"&lt;="&amp;TBLData3[[#This Row],[Date]]-21,TBLData3[Date],"&gt;"&amp;TBLData3[[#This Row],[Date]]-28),"")</f>
        <v>1122.4000000000001</v>
      </c>
      <c r="L617" s="33">
        <f>IFERROR(SUMIFS(TBLData3[Total Load],TBLData3[[Athlete ]],TBLData3[[#This Row],[Athlete ]],TBLData3[Date],"&lt;="&amp;TBLData3[[#This Row],[Date]]-28,TBLData3[Date],"&gt;"&amp;TBLData3[[#This Row],[Date]]-35),"")</f>
        <v>0</v>
      </c>
      <c r="M617" s="33">
        <f>IFERROR(AVERAGE(TBLData3[[#This Row],[Week -1 TL]:[Week -4 TL]]),"")</f>
        <v>816.2</v>
      </c>
      <c r="N617" s="98">
        <f>IFERROR(TBLData3[[#This Row],[7 Day Rolling Average]]/TBLData3[[#This Row],[28 Day Rolling Average]],"")</f>
        <v>0</v>
      </c>
      <c r="O617" s="94" t="str">
        <f>IFERROR(TBLData3[[#This Row],[Week 0 TL]]/TBLData3[[#This Row],[Week -1 TL]],"")</f>
        <v/>
      </c>
      <c r="P617" s="26">
        <f t="shared" si="39"/>
        <v>3.6804330581721123</v>
      </c>
      <c r="Q617" s="27">
        <f t="shared" si="40"/>
        <v>55.786622115798863</v>
      </c>
      <c r="R617" s="99">
        <f>IFERROR(TBLData3[[#This Row],[7 Day EWMA]]/TBLData3[[#This Row],[28 Day EWMA]],"")</f>
        <v>6.5973398613962814E-2</v>
      </c>
      <c r="S617" s="94">
        <f>AVERAGEIFS(TBLData3[Total Load],TBLData3[[Athlete ]],TBLData3[[#This Row],[Athlete ]],TBLData3[Date],"&lt;="&amp;TBLData3[[#This Row],[Date]],TBLData3[Date],"&gt;"&amp;TBLData3[[#This Row],[Date]]-7)</f>
        <v>0</v>
      </c>
      <c r="T617" s="94">
        <f t="array" ref="T617">IFERROR(_xlfn.STDEV.S(IF(TBLData3[[Athlete ]]=TBLData3[[#This Row],[Athlete ]],IF(TBLData3[Date]&lt;=TBLData3[[#This Row],[Date]],IF(TBLData3[Date]&gt;TBLData3[[#This Row],[Date]]-7,TBLData3[Total Load])))),"")</f>
        <v>0</v>
      </c>
      <c r="U617" s="95" t="str">
        <f>IFERROR(TBLData3[[#This Row],[7 Day avg Load]]/TBLData3[[#This Row],[7 Day SD]],"")</f>
        <v/>
      </c>
      <c r="V617" s="95" t="str">
        <f>IFERROR(TBLData3[[#This Row],[7 Day Rolling Average]]*TBLData3[[#This Row],[Monotony]],"")</f>
        <v/>
      </c>
    </row>
    <row r="618" spans="1:22" x14ac:dyDescent="0.25">
      <c r="A618" s="58" t="str">
        <f t="shared" si="37"/>
        <v>Week 5</v>
      </c>
      <c r="B618" s="59">
        <v>43038</v>
      </c>
      <c r="C618" s="59" t="str">
        <f t="shared" si="38"/>
        <v>Mon</v>
      </c>
      <c r="D618" s="77" t="s">
        <v>215</v>
      </c>
      <c r="E618" s="61">
        <f>tblTL[[#This Row],[Total]]</f>
        <v>0</v>
      </c>
      <c r="F618" s="71">
        <f>AVERAGEIFS(TBLData3[Total Load],TBLData3[[Athlete ]],TBLData3[[#This Row],[Athlete ]],TBLData3[Date],"&lt;="&amp;TBLData3[[#This Row],[Date]],TBLData3[Date],"&gt;"&amp;TBLData3[[#This Row],[Date]]-7)</f>
        <v>114.28571428571429</v>
      </c>
      <c r="G618" s="72">
        <f>AVERAGEIFS(TBLData3[Total Load],TBLData3[[Athlete ]],TBLData3[[#This Row],[Athlete ]],TBLData3[Date],"&lt;="&amp;TBLData3[[#This Row],[Date]],TBLData3[Date],"&gt;"&amp;TBLData3[[#This Row],[Date]]-28)</f>
        <v>166.42857142857142</v>
      </c>
      <c r="H618" s="32">
        <f>SUMIFS(TBLData3[Total Load],TBLData3[[Athlete ]],TBLData3[[#This Row],[Athlete ]],TBLData3[Date],"&lt;="&amp;TBLData3[[#This Row],[Date]],TBLData3[Date],"&gt;"&amp;TBLData3[[#This Row],[Date]]-7)</f>
        <v>800</v>
      </c>
      <c r="I618" s="33">
        <f>IFERROR(SUMIFS(TBLData3[Total Load],TBLData3[[Athlete ]],TBLData3[[#This Row],[Athlete ]],TBLData3[Date],"&lt;="&amp;TBLData3[[#This Row],[Date]]-7,TBLData3[Date],"&gt;"&amp;TBLData3[[#This Row],[Date]]-14),"")</f>
        <v>720</v>
      </c>
      <c r="J618" s="33">
        <f>IFERROR(SUMIFS(TBLData3[Total Load],TBLData3[[Athlete ]],TBLData3[[#This Row],[Athlete ]],TBLData3[Date],"&lt;="&amp;TBLData3[[#This Row],[Date]]-14,TBLData3[Date],"&gt;"&amp;TBLData3[[#This Row],[Date]]-21),"")</f>
        <v>2020</v>
      </c>
      <c r="K618" s="33">
        <f>IFERROR(SUMIFS(TBLData3[Total Load],TBLData3[[Athlete ]],TBLData3[[#This Row],[Athlete ]],TBLData3[Date],"&lt;="&amp;TBLData3[[#This Row],[Date]]-21,TBLData3[Date],"&gt;"&amp;TBLData3[[#This Row],[Date]]-28),"")</f>
        <v>1120</v>
      </c>
      <c r="L618" s="33">
        <f>IFERROR(SUMIFS(TBLData3[Total Load],TBLData3[[Athlete ]],TBLData3[[#This Row],[Athlete ]],TBLData3[Date],"&lt;="&amp;TBLData3[[#This Row],[Date]]-28,TBLData3[Date],"&gt;"&amp;TBLData3[[#This Row],[Date]]-35),"")</f>
        <v>0</v>
      </c>
      <c r="M618" s="33">
        <f>IFERROR(AVERAGE(TBLData3[[#This Row],[Week -1 TL]:[Week -4 TL]]),"")</f>
        <v>965</v>
      </c>
      <c r="N618" s="128">
        <f>IFERROR(TBLData3[[#This Row],[7 Day Rolling Average]]/TBLData3[[#This Row],[28 Day Rolling Average]],"")</f>
        <v>0.68669527896995719</v>
      </c>
      <c r="O618" s="94">
        <f>IFERROR(TBLData3[[#This Row],[Week 0 TL]]/TBLData3[[#This Row],[Week -1 TL]],"")</f>
        <v>1.1111111111111112</v>
      </c>
      <c r="P618" s="26">
        <f t="shared" si="39"/>
        <v>55.824035147652076</v>
      </c>
      <c r="Q618" s="27">
        <f t="shared" si="40"/>
        <v>109.54506998674725</v>
      </c>
      <c r="R618" s="99">
        <f>IFERROR(TBLData3[[#This Row],[7 Day EWMA]]/TBLData3[[#This Row],[28 Day EWMA]],"")</f>
        <v>0.50959879029157273</v>
      </c>
      <c r="S618" s="129">
        <f>AVERAGEIFS(TBLData3[Total Load],TBLData3[[Athlete ]],TBLData3[[#This Row],[Athlete ]],TBLData3[Date],"&lt;="&amp;TBLData3[[#This Row],[Date]],TBLData3[Date],"&gt;"&amp;TBLData3[[#This Row],[Date]]-7)</f>
        <v>114.28571428571429</v>
      </c>
      <c r="T618" s="129">
        <f t="array" ref="T618">IFERROR(_xlfn.STDEV.S(IF(TBLData3[[Athlete ]]=TBLData3[[#This Row],[Athlete ]],IF(TBLData3[Date]&lt;=TBLData3[[#This Row],[Date]],IF(TBLData3[Date]&gt;TBLData3[[#This Row],[Date]]-7,TBLData3[Total Load])))),"")</f>
        <v>302.37157840738178</v>
      </c>
      <c r="U618" s="128">
        <f>IFERROR(TBLData3[[#This Row],[7 Day avg Load]]/TBLData3[[#This Row],[7 Day SD]],"")</f>
        <v>0.37796447300922725</v>
      </c>
      <c r="V618" s="128">
        <f>IFERROR(TBLData3[[#This Row],[7 Day Rolling Average]]*TBLData3[[#This Row],[Monotony]],"")</f>
        <v>43.195939772483115</v>
      </c>
    </row>
    <row r="619" spans="1:22" x14ac:dyDescent="0.25">
      <c r="A619" s="58" t="str">
        <f t="shared" si="37"/>
        <v>Week 5</v>
      </c>
      <c r="B619" s="63">
        <v>43038</v>
      </c>
      <c r="C619" s="63" t="str">
        <f t="shared" si="38"/>
        <v>Mon</v>
      </c>
      <c r="D619" s="78" t="s">
        <v>190</v>
      </c>
      <c r="E619" s="61">
        <f>tblTL[[#This Row],[Total]]</f>
        <v>0</v>
      </c>
      <c r="F619" s="71">
        <f>AVERAGEIFS(TBLData3[Total Load],TBLData3[[Athlete ]],TBLData3[[#This Row],[Athlete ]],TBLData3[Date],"&lt;="&amp;TBLData3[[#This Row],[Date]],TBLData3[Date],"&gt;"&amp;TBLData3[[#This Row],[Date]]-7)</f>
        <v>68.428571428571431</v>
      </c>
      <c r="G619" s="72">
        <f>AVERAGEIFS(TBLData3[Total Load],TBLData3[[Athlete ]],TBLData3[[#This Row],[Athlete ]],TBLData3[Date],"&lt;="&amp;TBLData3[[#This Row],[Date]],TBLData3[Date],"&gt;"&amp;TBLData3[[#This Row],[Date]]-28)</f>
        <v>168.17857142857142</v>
      </c>
      <c r="H619" s="32">
        <f>SUMIFS(TBLData3[Total Load],TBLData3[[Athlete ]],TBLData3[[#This Row],[Athlete ]],TBLData3[Date],"&lt;="&amp;TBLData3[[#This Row],[Date]],TBLData3[Date],"&gt;"&amp;TBLData3[[#This Row],[Date]]-7)</f>
        <v>479</v>
      </c>
      <c r="I619" s="33">
        <f>IFERROR(SUMIFS(TBLData3[Total Load],TBLData3[[Athlete ]],TBLData3[[#This Row],[Athlete ]],TBLData3[Date],"&lt;="&amp;TBLData3[[#This Row],[Date]]-7,TBLData3[Date],"&gt;"&amp;TBLData3[[#This Row],[Date]]-14),"")</f>
        <v>810</v>
      </c>
      <c r="J619" s="33">
        <f>IFERROR(SUMIFS(TBLData3[Total Load],TBLData3[[Athlete ]],TBLData3[[#This Row],[Athlete ]],TBLData3[Date],"&lt;="&amp;TBLData3[[#This Row],[Date]]-14,TBLData3[Date],"&gt;"&amp;TBLData3[[#This Row],[Date]]-21),"")</f>
        <v>1975</v>
      </c>
      <c r="K619" s="33">
        <f>IFERROR(SUMIFS(TBLData3[Total Load],TBLData3[[Athlete ]],TBLData3[[#This Row],[Athlete ]],TBLData3[Date],"&lt;="&amp;TBLData3[[#This Row],[Date]]-21,TBLData3[Date],"&gt;"&amp;TBLData3[[#This Row],[Date]]-28),"")</f>
        <v>1445</v>
      </c>
      <c r="L619" s="33">
        <f>IFERROR(SUMIFS(TBLData3[Total Load],TBLData3[[Athlete ]],TBLData3[[#This Row],[Athlete ]],TBLData3[Date],"&lt;="&amp;TBLData3[[#This Row],[Date]]-28,TBLData3[Date],"&gt;"&amp;TBLData3[[#This Row],[Date]]-35),"")</f>
        <v>0</v>
      </c>
      <c r="M619" s="33">
        <f>IFERROR(AVERAGE(TBLData3[[#This Row],[Week -1 TL]:[Week -4 TL]]),"")</f>
        <v>1057.5</v>
      </c>
      <c r="N619" s="128">
        <f>IFERROR(TBLData3[[#This Row],[7 Day Rolling Average]]/TBLData3[[#This Row],[28 Day Rolling Average]],"")</f>
        <v>0.40688044170736892</v>
      </c>
      <c r="O619" s="94">
        <f>IFERROR(TBLData3[[#This Row],[Week 0 TL]]/TBLData3[[#This Row],[Week -1 TL]],"")</f>
        <v>0.59135802469135801</v>
      </c>
      <c r="P619" s="26">
        <f t="shared" si="39"/>
        <v>52.785683256424619</v>
      </c>
      <c r="Q619" s="27">
        <f t="shared" si="40"/>
        <v>100.46067017092143</v>
      </c>
      <c r="R619" s="99">
        <f>IFERROR(TBLData3[[#This Row],[7 Day EWMA]]/TBLData3[[#This Row],[28 Day EWMA]],"")</f>
        <v>0.52543630424340482</v>
      </c>
      <c r="S619" s="129">
        <f>AVERAGEIFS(TBLData3[Total Load],TBLData3[[Athlete ]],TBLData3[[#This Row],[Athlete ]],TBLData3[Date],"&lt;="&amp;TBLData3[[#This Row],[Date]],TBLData3[Date],"&gt;"&amp;TBLData3[[#This Row],[Date]]-7)</f>
        <v>68.428571428571431</v>
      </c>
      <c r="T619" s="129">
        <f t="array" ref="T619">IFERROR(_xlfn.STDEV.S(IF(TBLData3[[Athlete ]]=TBLData3[[#This Row],[Athlete ]],IF(TBLData3[Date]&lt;=TBLData3[[#This Row],[Date]],IF(TBLData3[Date]&gt;TBLData3[[#This Row],[Date]]-7,TBLData3[Total Load])))),"")</f>
        <v>111.24725785812602</v>
      </c>
      <c r="U619" s="128">
        <f>IFERROR(TBLData3[[#This Row],[7 Day avg Load]]/TBLData3[[#This Row],[7 Day SD]],"")</f>
        <v>0.61510344386050941</v>
      </c>
      <c r="V619" s="128">
        <f>IFERROR(TBLData3[[#This Row],[7 Day Rolling Average]]*TBLData3[[#This Row],[Monotony]],"")</f>
        <v>42.090649944169144</v>
      </c>
    </row>
    <row r="620" spans="1:22" x14ac:dyDescent="0.25">
      <c r="A620" s="58" t="str">
        <f t="shared" si="37"/>
        <v>Week 5</v>
      </c>
      <c r="B620" s="63">
        <v>43038</v>
      </c>
      <c r="C620" s="63" t="str">
        <f t="shared" si="38"/>
        <v>Mon</v>
      </c>
      <c r="D620" s="77" t="s">
        <v>191</v>
      </c>
      <c r="E620" s="61">
        <f>tblTL[[#This Row],[Total]]</f>
        <v>0</v>
      </c>
      <c r="F620" s="71">
        <f>AVERAGEIFS(TBLData3[Total Load],TBLData3[[Athlete ]],TBLData3[[#This Row],[Athlete ]],TBLData3[Date],"&lt;="&amp;TBLData3[[#This Row],[Date]],TBLData3[Date],"&gt;"&amp;TBLData3[[#This Row],[Date]]-7)</f>
        <v>91.285714285714292</v>
      </c>
      <c r="G620" s="72">
        <f>AVERAGEIFS(TBLData3[Total Load],TBLData3[[Athlete ]],TBLData3[[#This Row],[Athlete ]],TBLData3[Date],"&lt;="&amp;TBLData3[[#This Row],[Date]],TBLData3[Date],"&gt;"&amp;TBLData3[[#This Row],[Date]]-28)</f>
        <v>69.964285714285708</v>
      </c>
      <c r="H620" s="32">
        <f>SUMIFS(TBLData3[Total Load],TBLData3[[Athlete ]],TBLData3[[#This Row],[Athlete ]],TBLData3[Date],"&lt;="&amp;TBLData3[[#This Row],[Date]],TBLData3[Date],"&gt;"&amp;TBLData3[[#This Row],[Date]]-7)</f>
        <v>639</v>
      </c>
      <c r="I620" s="33">
        <f>IFERROR(SUMIFS(TBLData3[Total Load],TBLData3[[Athlete ]],TBLData3[[#This Row],[Athlete ]],TBLData3[Date],"&lt;="&amp;TBLData3[[#This Row],[Date]]-7,TBLData3[Date],"&gt;"&amp;TBLData3[[#This Row],[Date]]-14),"")</f>
        <v>720</v>
      </c>
      <c r="J620" s="33">
        <f>IFERROR(SUMIFS(TBLData3[Total Load],TBLData3[[Athlete ]],TBLData3[[#This Row],[Athlete ]],TBLData3[Date],"&lt;="&amp;TBLData3[[#This Row],[Date]]-14,TBLData3[Date],"&gt;"&amp;TBLData3[[#This Row],[Date]]-21),"")</f>
        <v>600</v>
      </c>
      <c r="K620" s="33">
        <f>IFERROR(SUMIFS(TBLData3[Total Load],TBLData3[[Athlete ]],TBLData3[[#This Row],[Athlete ]],TBLData3[Date],"&lt;="&amp;TBLData3[[#This Row],[Date]]-21,TBLData3[Date],"&gt;"&amp;TBLData3[[#This Row],[Date]]-28),"")</f>
        <v>0</v>
      </c>
      <c r="L620" s="33">
        <f>IFERROR(SUMIFS(TBLData3[Total Load],TBLData3[[Athlete ]],TBLData3[[#This Row],[Athlete ]],TBLData3[Date],"&lt;="&amp;TBLData3[[#This Row],[Date]]-28,TBLData3[Date],"&gt;"&amp;TBLData3[[#This Row],[Date]]-35),"")</f>
        <v>0</v>
      </c>
      <c r="M620" s="33">
        <f>IFERROR(AVERAGE(TBLData3[[#This Row],[Week -1 TL]:[Week -4 TL]]),"")</f>
        <v>330</v>
      </c>
      <c r="N620" s="128">
        <f>IFERROR(TBLData3[[#This Row],[7 Day Rolling Average]]/TBLData3[[#This Row],[28 Day Rolling Average]],"")</f>
        <v>1.304747320061256</v>
      </c>
      <c r="O620" s="94">
        <f>IFERROR(TBLData3[[#This Row],[Week 0 TL]]/TBLData3[[#This Row],[Week -1 TL]],"")</f>
        <v>0.88749999999999996</v>
      </c>
      <c r="P620" s="26">
        <f t="shared" si="39"/>
        <v>56.075853916183405</v>
      </c>
      <c r="Q620" s="27">
        <f t="shared" si="40"/>
        <v>63.286623108475133</v>
      </c>
      <c r="R620" s="99">
        <f>IFERROR(TBLData3[[#This Row],[7 Day EWMA]]/TBLData3[[#This Row],[28 Day EWMA]],"")</f>
        <v>0.88606171670856482</v>
      </c>
      <c r="S620" s="129">
        <f>AVERAGEIFS(TBLData3[Total Load],TBLData3[[Athlete ]],TBLData3[[#This Row],[Athlete ]],TBLData3[Date],"&lt;="&amp;TBLData3[[#This Row],[Date]],TBLData3[Date],"&gt;"&amp;TBLData3[[#This Row],[Date]]-7)</f>
        <v>91.285714285714292</v>
      </c>
      <c r="T620" s="129">
        <f t="array" ref="T620">IFERROR(_xlfn.STDEV.S(IF(TBLData3[[Athlete ]]=TBLData3[[#This Row],[Athlete ]],IF(TBLData3[Date]&lt;=TBLData3[[#This Row],[Date]],IF(TBLData3[Date]&gt;TBLData3[[#This Row],[Date]]-7,TBLData3[Total Load])))),"")</f>
        <v>184.37707222402889</v>
      </c>
      <c r="U620" s="128">
        <f>IFERROR(TBLData3[[#This Row],[7 Day avg Load]]/TBLData3[[#This Row],[7 Day SD]],"")</f>
        <v>0.4951033942810244</v>
      </c>
      <c r="V620" s="128">
        <f>IFERROR(TBLData3[[#This Row],[7 Day Rolling Average]]*TBLData3[[#This Row],[Monotony]],"")</f>
        <v>45.195866992224943</v>
      </c>
    </row>
    <row r="621" spans="1:22" x14ac:dyDescent="0.25">
      <c r="A621" s="58" t="str">
        <f t="shared" si="37"/>
        <v>Week 5</v>
      </c>
      <c r="B621" s="63">
        <v>43038</v>
      </c>
      <c r="C621" s="63" t="str">
        <f t="shared" si="38"/>
        <v>Mon</v>
      </c>
      <c r="D621" s="77" t="s">
        <v>192</v>
      </c>
      <c r="E621" s="61">
        <f>tblTL[[#This Row],[Total]]</f>
        <v>0</v>
      </c>
      <c r="F621" s="71">
        <f>AVERAGEIFS(TBLData3[Total Load],TBLData3[[Athlete ]],TBLData3[[#This Row],[Athlete ]],TBLData3[Date],"&lt;="&amp;TBLData3[[#This Row],[Date]],TBLData3[Date],"&gt;"&amp;TBLData3[[#This Row],[Date]]-7)</f>
        <v>103.28571428571429</v>
      </c>
      <c r="G621" s="72">
        <f>AVERAGEIFS(TBLData3[Total Load],TBLData3[[Athlete ]],TBLData3[[#This Row],[Athlete ]],TBLData3[Date],"&lt;="&amp;TBLData3[[#This Row],[Date]],TBLData3[Date],"&gt;"&amp;TBLData3[[#This Row],[Date]]-28)</f>
        <v>199.03571428571428</v>
      </c>
      <c r="H621" s="32">
        <f>SUMIFS(TBLData3[Total Load],TBLData3[[Athlete ]],TBLData3[[#This Row],[Athlete ]],TBLData3[Date],"&lt;="&amp;TBLData3[[#This Row],[Date]],TBLData3[Date],"&gt;"&amp;TBLData3[[#This Row],[Date]]-7)</f>
        <v>723</v>
      </c>
      <c r="I621" s="33">
        <f>IFERROR(SUMIFS(TBLData3[Total Load],TBLData3[[Athlete ]],TBLData3[[#This Row],[Athlete ]],TBLData3[Date],"&lt;="&amp;TBLData3[[#This Row],[Date]]-7,TBLData3[Date],"&gt;"&amp;TBLData3[[#This Row],[Date]]-14),"")</f>
        <v>1860</v>
      </c>
      <c r="J621" s="33">
        <f>IFERROR(SUMIFS(TBLData3[Total Load],TBLData3[[Athlete ]],TBLData3[[#This Row],[Athlete ]],TBLData3[Date],"&lt;="&amp;TBLData3[[#This Row],[Date]]-14,TBLData3[Date],"&gt;"&amp;TBLData3[[#This Row],[Date]]-21),"")</f>
        <v>1480</v>
      </c>
      <c r="K621" s="33">
        <f>IFERROR(SUMIFS(TBLData3[Total Load],TBLData3[[Athlete ]],TBLData3[[#This Row],[Athlete ]],TBLData3[Date],"&lt;="&amp;TBLData3[[#This Row],[Date]]-21,TBLData3[Date],"&gt;"&amp;TBLData3[[#This Row],[Date]]-28),"")</f>
        <v>1510</v>
      </c>
      <c r="L621" s="33">
        <f>IFERROR(SUMIFS(TBLData3[Total Load],TBLData3[[Athlete ]],TBLData3[[#This Row],[Athlete ]],TBLData3[Date],"&lt;="&amp;TBLData3[[#This Row],[Date]]-28,TBLData3[Date],"&gt;"&amp;TBLData3[[#This Row],[Date]]-35),"")</f>
        <v>0</v>
      </c>
      <c r="M621" s="33">
        <f>IFERROR(AVERAGE(TBLData3[[#This Row],[Week -1 TL]:[Week -4 TL]]),"")</f>
        <v>1212.5</v>
      </c>
      <c r="N621" s="128">
        <f>IFERROR(TBLData3[[#This Row],[7 Day Rolling Average]]/TBLData3[[#This Row],[28 Day Rolling Average]],"")</f>
        <v>0.51893055804773014</v>
      </c>
      <c r="O621" s="94">
        <f>IFERROR(TBLData3[[#This Row],[Week 0 TL]]/TBLData3[[#This Row],[Week -1 TL]],"")</f>
        <v>0.38870967741935486</v>
      </c>
      <c r="P621" s="26">
        <f t="shared" si="39"/>
        <v>75.512528635458835</v>
      </c>
      <c r="Q621" s="27">
        <f t="shared" si="40"/>
        <v>135.02614598641546</v>
      </c>
      <c r="R621" s="99">
        <f>IFERROR(TBLData3[[#This Row],[7 Day EWMA]]/TBLData3[[#This Row],[28 Day EWMA]],"")</f>
        <v>0.55924375300659113</v>
      </c>
      <c r="S621" s="129">
        <f>AVERAGEIFS(TBLData3[Total Load],TBLData3[[Athlete ]],TBLData3[[#This Row],[Athlete ]],TBLData3[Date],"&lt;="&amp;TBLData3[[#This Row],[Date]],TBLData3[Date],"&gt;"&amp;TBLData3[[#This Row],[Date]]-7)</f>
        <v>103.28571428571429</v>
      </c>
      <c r="T621" s="129">
        <f t="array" ref="T621">IFERROR(_xlfn.STDEV.S(IF(TBLData3[[Athlete ]]=TBLData3[[#This Row],[Athlete ]],IF(TBLData3[Date]&lt;=TBLData3[[#This Row],[Date]],IF(TBLData3[Date]&gt;TBLData3[[#This Row],[Date]]-7,TBLData3[Total Load])))),"")</f>
        <v>180.45379305675851</v>
      </c>
      <c r="U621" s="128">
        <f>IFERROR(TBLData3[[#This Row],[7 Day avg Load]]/TBLData3[[#This Row],[7 Day SD]],"")</f>
        <v>0.57236654622841654</v>
      </c>
      <c r="V621" s="128">
        <f>IFERROR(TBLData3[[#This Row],[7 Day Rolling Average]]*TBLData3[[#This Row],[Monotony]],"")</f>
        <v>59.117287560449313</v>
      </c>
    </row>
    <row r="622" spans="1:22" x14ac:dyDescent="0.25">
      <c r="A622" s="58" t="str">
        <f t="shared" si="37"/>
        <v>Week 5</v>
      </c>
      <c r="B622" s="63">
        <v>43038</v>
      </c>
      <c r="C622" s="63" t="str">
        <f t="shared" si="38"/>
        <v>Mon</v>
      </c>
      <c r="D622" s="75" t="s">
        <v>193</v>
      </c>
      <c r="E622" s="61">
        <f>tblTL[[#This Row],[Total]]</f>
        <v>0</v>
      </c>
      <c r="F622" s="71">
        <f>AVERAGEIFS(TBLData3[Total Load],TBLData3[[Athlete ]],TBLData3[[#This Row],[Athlete ]],TBLData3[Date],"&lt;="&amp;TBLData3[[#This Row],[Date]],TBLData3[Date],"&gt;"&amp;TBLData3[[#This Row],[Date]]-7)</f>
        <v>142</v>
      </c>
      <c r="G622" s="72">
        <f>AVERAGEIFS(TBLData3[Total Load],TBLData3[[Athlete ]],TBLData3[[#This Row],[Athlete ]],TBLData3[Date],"&lt;="&amp;TBLData3[[#This Row],[Date]],TBLData3[Date],"&gt;"&amp;TBLData3[[#This Row],[Date]]-28)</f>
        <v>158.53571428571428</v>
      </c>
      <c r="H622" s="32">
        <f>SUMIFS(TBLData3[Total Load],TBLData3[[Athlete ]],TBLData3[[#This Row],[Athlete ]],TBLData3[Date],"&lt;="&amp;TBLData3[[#This Row],[Date]],TBLData3[Date],"&gt;"&amp;TBLData3[[#This Row],[Date]]-7)</f>
        <v>994</v>
      </c>
      <c r="I622" s="33">
        <f>IFERROR(SUMIFS(TBLData3[Total Load],TBLData3[[Athlete ]],TBLData3[[#This Row],[Athlete ]],TBLData3[Date],"&lt;="&amp;TBLData3[[#This Row],[Date]]-7,TBLData3[Date],"&gt;"&amp;TBLData3[[#This Row],[Date]]-14),"")</f>
        <v>1140</v>
      </c>
      <c r="J622" s="33">
        <f>IFERROR(SUMIFS(TBLData3[Total Load],TBLData3[[Athlete ]],TBLData3[[#This Row],[Athlete ]],TBLData3[Date],"&lt;="&amp;TBLData3[[#This Row],[Date]]-14,TBLData3[Date],"&gt;"&amp;TBLData3[[#This Row],[Date]]-21),"")</f>
        <v>1440</v>
      </c>
      <c r="K622" s="33">
        <f>IFERROR(SUMIFS(TBLData3[Total Load],TBLData3[[Athlete ]],TBLData3[[#This Row],[Athlete ]],TBLData3[Date],"&lt;="&amp;TBLData3[[#This Row],[Date]]-21,TBLData3[Date],"&gt;"&amp;TBLData3[[#This Row],[Date]]-28),"")</f>
        <v>865</v>
      </c>
      <c r="L622" s="33">
        <f>IFERROR(SUMIFS(TBLData3[Total Load],TBLData3[[Athlete ]],TBLData3[[#This Row],[Athlete ]],TBLData3[Date],"&lt;="&amp;TBLData3[[#This Row],[Date]]-28,TBLData3[Date],"&gt;"&amp;TBLData3[[#This Row],[Date]]-35),"")</f>
        <v>0</v>
      </c>
      <c r="M622" s="33">
        <f>IFERROR(AVERAGE(TBLData3[[#This Row],[Week -1 TL]:[Week -4 TL]]),"")</f>
        <v>861.25</v>
      </c>
      <c r="N622" s="128">
        <f>IFERROR(TBLData3[[#This Row],[7 Day Rolling Average]]/TBLData3[[#This Row],[28 Day Rolling Average]],"")</f>
        <v>0.89569722910565452</v>
      </c>
      <c r="O622" s="94">
        <f>IFERROR(TBLData3[[#This Row],[Week 0 TL]]/TBLData3[[#This Row],[Week -1 TL]],"")</f>
        <v>0.87192982456140355</v>
      </c>
      <c r="P622" s="26">
        <f t="shared" si="39"/>
        <v>99.452524899279709</v>
      </c>
      <c r="Q622" s="27">
        <f t="shared" si="40"/>
        <v>121.13174987208623</v>
      </c>
      <c r="R622" s="99">
        <f>IFERROR(TBLData3[[#This Row],[7 Day EWMA]]/TBLData3[[#This Row],[28 Day EWMA]],"")</f>
        <v>0.82102772398071078</v>
      </c>
      <c r="S622" s="129">
        <f>AVERAGEIFS(TBLData3[Total Load],TBLData3[[Athlete ]],TBLData3[[#This Row],[Athlete ]],TBLData3[Date],"&lt;="&amp;TBLData3[[#This Row],[Date]],TBLData3[Date],"&gt;"&amp;TBLData3[[#This Row],[Date]]-7)</f>
        <v>142</v>
      </c>
      <c r="T622" s="129">
        <f t="array" ref="T622">IFERROR(_xlfn.STDEV.S(IF(TBLData3[[Athlete ]]=TBLData3[[#This Row],[Athlete ]],IF(TBLData3[Date]&lt;=TBLData3[[#This Row],[Date]],IF(TBLData3[Date]&gt;TBLData3[[#This Row],[Date]]-7,TBLData3[Total Load])))),"")</f>
        <v>253.22190531889876</v>
      </c>
      <c r="U622" s="128">
        <f>IFERROR(TBLData3[[#This Row],[7 Day avg Load]]/TBLData3[[#This Row],[7 Day SD]],"")</f>
        <v>0.56077297033671003</v>
      </c>
      <c r="V622" s="128">
        <f>IFERROR(TBLData3[[#This Row],[7 Day Rolling Average]]*TBLData3[[#This Row],[Monotony]],"")</f>
        <v>79.629761787812825</v>
      </c>
    </row>
    <row r="623" spans="1:22" x14ac:dyDescent="0.25">
      <c r="A623" s="58" t="str">
        <f t="shared" si="37"/>
        <v>Week 5</v>
      </c>
      <c r="B623" s="63">
        <v>43038</v>
      </c>
      <c r="C623" s="63" t="str">
        <f t="shared" si="38"/>
        <v>Mon</v>
      </c>
      <c r="D623" s="75" t="s">
        <v>194</v>
      </c>
      <c r="E623" s="61">
        <f>tblTL[[#This Row],[Total]]</f>
        <v>0</v>
      </c>
      <c r="F623" s="71">
        <f>AVERAGEIFS(TBLData3[Total Load],TBLData3[[Athlete ]],TBLData3[[#This Row],[Athlete ]],TBLData3[Date],"&lt;="&amp;TBLData3[[#This Row],[Date]],TBLData3[Date],"&gt;"&amp;TBLData3[[#This Row],[Date]]-7)</f>
        <v>41</v>
      </c>
      <c r="G623" s="72">
        <f>AVERAGEIFS(TBLData3[Total Load],TBLData3[[Athlete ]],TBLData3[[#This Row],[Athlete ]],TBLData3[Date],"&lt;="&amp;TBLData3[[#This Row],[Date]],TBLData3[Date],"&gt;"&amp;TBLData3[[#This Row],[Date]]-28)</f>
        <v>152.57142857142858</v>
      </c>
      <c r="H623" s="32">
        <f>SUMIFS(TBLData3[Total Load],TBLData3[[Athlete ]],TBLData3[[#This Row],[Athlete ]],TBLData3[Date],"&lt;="&amp;TBLData3[[#This Row],[Date]],TBLData3[Date],"&gt;"&amp;TBLData3[[#This Row],[Date]]-7)</f>
        <v>287</v>
      </c>
      <c r="I623" s="33">
        <f>IFERROR(SUMIFS(TBLData3[Total Load],TBLData3[[Athlete ]],TBLData3[[#This Row],[Athlete ]],TBLData3[Date],"&lt;="&amp;TBLData3[[#This Row],[Date]]-7,TBLData3[Date],"&gt;"&amp;TBLData3[[#This Row],[Date]]-14),"")</f>
        <v>720</v>
      </c>
      <c r="J623" s="33">
        <f>IFERROR(SUMIFS(TBLData3[Total Load],TBLData3[[Athlete ]],TBLData3[[#This Row],[Athlete ]],TBLData3[Date],"&lt;="&amp;TBLData3[[#This Row],[Date]]-14,TBLData3[Date],"&gt;"&amp;TBLData3[[#This Row],[Date]]-21),"")</f>
        <v>1640</v>
      </c>
      <c r="K623" s="33">
        <f>IFERROR(SUMIFS(TBLData3[Total Load],TBLData3[[Athlete ]],TBLData3[[#This Row],[Athlete ]],TBLData3[Date],"&lt;="&amp;TBLData3[[#This Row],[Date]]-21,TBLData3[Date],"&gt;"&amp;TBLData3[[#This Row],[Date]]-28),"")</f>
        <v>1625</v>
      </c>
      <c r="L623" s="33">
        <f>IFERROR(SUMIFS(TBLData3[Total Load],TBLData3[[Athlete ]],TBLData3[[#This Row],[Athlete ]],TBLData3[Date],"&lt;="&amp;TBLData3[[#This Row],[Date]]-28,TBLData3[Date],"&gt;"&amp;TBLData3[[#This Row],[Date]]-35),"")</f>
        <v>0</v>
      </c>
      <c r="M623" s="33">
        <f>IFERROR(AVERAGE(TBLData3[[#This Row],[Week -1 TL]:[Week -4 TL]]),"")</f>
        <v>996.25</v>
      </c>
      <c r="N623" s="128">
        <f>IFERROR(TBLData3[[#This Row],[7 Day Rolling Average]]/TBLData3[[#This Row],[28 Day Rolling Average]],"")</f>
        <v>0.26872659176029962</v>
      </c>
      <c r="O623" s="94">
        <f>IFERROR(TBLData3[[#This Row],[Week 0 TL]]/TBLData3[[#This Row],[Week -1 TL]],"")</f>
        <v>0.39861111111111114</v>
      </c>
      <c r="P623" s="26">
        <f t="shared" si="39"/>
        <v>57.606235138721118</v>
      </c>
      <c r="Q623" s="27">
        <f t="shared" si="40"/>
        <v>87.428825108189059</v>
      </c>
      <c r="R623" s="99">
        <f>IFERROR(TBLData3[[#This Row],[7 Day EWMA]]/TBLData3[[#This Row],[28 Day EWMA]],"")</f>
        <v>0.65889293453773523</v>
      </c>
      <c r="S623" s="129">
        <f>AVERAGEIFS(TBLData3[Total Load],TBLData3[[Athlete ]],TBLData3[[#This Row],[Athlete ]],TBLData3[Date],"&lt;="&amp;TBLData3[[#This Row],[Date]],TBLData3[Date],"&gt;"&amp;TBLData3[[#This Row],[Date]]-7)</f>
        <v>41</v>
      </c>
      <c r="T623" s="129">
        <f t="array" ref="T623">IFERROR(_xlfn.STDEV.S(IF(TBLData3[[Athlete ]]=TBLData3[[#This Row],[Athlete ]],IF(TBLData3[Date]&lt;=TBLData3[[#This Row],[Date]],IF(TBLData3[Date]&gt;TBLData3[[#This Row],[Date]]-7,TBLData3[Total Load])))),"")</f>
        <v>76.299847094648015</v>
      </c>
      <c r="U623" s="128">
        <f>IFERROR(TBLData3[[#This Row],[7 Day avg Load]]/TBLData3[[#This Row],[7 Day SD]],"")</f>
        <v>0.53735363255892954</v>
      </c>
      <c r="V623" s="128">
        <f>IFERROR(TBLData3[[#This Row],[7 Day Rolling Average]]*TBLData3[[#This Row],[Monotony]],"")</f>
        <v>22.031498934916112</v>
      </c>
    </row>
    <row r="624" spans="1:22" x14ac:dyDescent="0.25">
      <c r="A624" s="58" t="str">
        <f t="shared" si="37"/>
        <v>Week 5</v>
      </c>
      <c r="B624" s="63">
        <v>43038</v>
      </c>
      <c r="C624" s="63" t="str">
        <f t="shared" si="38"/>
        <v>Mon</v>
      </c>
      <c r="D624" s="75" t="s">
        <v>213</v>
      </c>
      <c r="E624" s="61">
        <f>tblTL[[#This Row],[Total]]</f>
        <v>0</v>
      </c>
      <c r="F624" s="71">
        <f>AVERAGEIFS(TBLData3[Total Load],TBLData3[[Athlete ]],TBLData3[[#This Row],[Athlete ]],TBLData3[Date],"&lt;="&amp;TBLData3[[#This Row],[Date]],TBLData3[Date],"&gt;"&amp;TBLData3[[#This Row],[Date]]-7)</f>
        <v>194.28571428571428</v>
      </c>
      <c r="G624" s="72">
        <f>AVERAGEIFS(TBLData3[Total Load],TBLData3[[Athlete ]],TBLData3[[#This Row],[Athlete ]],TBLData3[Date],"&lt;="&amp;TBLData3[[#This Row],[Date]],TBLData3[Date],"&gt;"&amp;TBLData3[[#This Row],[Date]]-28)</f>
        <v>108.03571428571429</v>
      </c>
      <c r="H624" s="32">
        <f>SUMIFS(TBLData3[Total Load],TBLData3[[Athlete ]],TBLData3[[#This Row],[Athlete ]],TBLData3[Date],"&lt;="&amp;TBLData3[[#This Row],[Date]],TBLData3[Date],"&gt;"&amp;TBLData3[[#This Row],[Date]]-7)</f>
        <v>1360</v>
      </c>
      <c r="I624" s="33">
        <f>IFERROR(SUMIFS(TBLData3[Total Load],TBLData3[[Athlete ]],TBLData3[[#This Row],[Athlete ]],TBLData3[Date],"&lt;="&amp;TBLData3[[#This Row],[Date]]-7,TBLData3[Date],"&gt;"&amp;TBLData3[[#This Row],[Date]]-14),"")</f>
        <v>990</v>
      </c>
      <c r="J624" s="33">
        <f>IFERROR(SUMIFS(TBLData3[Total Load],TBLData3[[Athlete ]],TBLData3[[#This Row],[Athlete ]],TBLData3[Date],"&lt;="&amp;TBLData3[[#This Row],[Date]]-14,TBLData3[Date],"&gt;"&amp;TBLData3[[#This Row],[Date]]-21),"")</f>
        <v>675</v>
      </c>
      <c r="K624" s="33">
        <f>IFERROR(SUMIFS(TBLData3[Total Load],TBLData3[[Athlete ]],TBLData3[[#This Row],[Athlete ]],TBLData3[Date],"&lt;="&amp;TBLData3[[#This Row],[Date]]-21,TBLData3[Date],"&gt;"&amp;TBLData3[[#This Row],[Date]]-28),"")</f>
        <v>0</v>
      </c>
      <c r="L624" s="33">
        <f>IFERROR(SUMIFS(TBLData3[Total Load],TBLData3[[Athlete ]],TBLData3[[#This Row],[Athlete ]],TBLData3[Date],"&lt;="&amp;TBLData3[[#This Row],[Date]]-28,TBLData3[Date],"&gt;"&amp;TBLData3[[#This Row],[Date]]-35),"")</f>
        <v>0</v>
      </c>
      <c r="M624" s="33">
        <f>IFERROR(AVERAGE(TBLData3[[#This Row],[Week -1 TL]:[Week -4 TL]]),"")</f>
        <v>416.25</v>
      </c>
      <c r="N624" s="128">
        <f>IFERROR(TBLData3[[#This Row],[7 Day Rolling Average]]/TBLData3[[#This Row],[28 Day Rolling Average]],"")</f>
        <v>1.7983471074380164</v>
      </c>
      <c r="O624" s="94">
        <f>IFERROR(TBLData3[[#This Row],[Week 0 TL]]/TBLData3[[#This Row],[Week -1 TL]],"")</f>
        <v>1.3737373737373737</v>
      </c>
      <c r="P624" s="26">
        <f t="shared" si="39"/>
        <v>101.9536615448169</v>
      </c>
      <c r="Q624" s="27">
        <f t="shared" si="40"/>
        <v>108.69781350166956</v>
      </c>
      <c r="R624" s="99">
        <f>IFERROR(TBLData3[[#This Row],[7 Day EWMA]]/TBLData3[[#This Row],[28 Day EWMA]],"")</f>
        <v>0.93795503571238736</v>
      </c>
      <c r="S624" s="129">
        <f>AVERAGEIFS(TBLData3[Total Load],TBLData3[[Athlete ]],TBLData3[[#This Row],[Athlete ]],TBLData3[Date],"&lt;="&amp;TBLData3[[#This Row],[Date]],TBLData3[Date],"&gt;"&amp;TBLData3[[#This Row],[Date]]-7)</f>
        <v>194.28571428571428</v>
      </c>
      <c r="T624" s="129">
        <f t="array" ref="T624">IFERROR(_xlfn.STDEV.S(IF(TBLData3[[Athlete ]]=TBLData3[[#This Row],[Athlete ]],IF(TBLData3[Date]&lt;=TBLData3[[#This Row],[Date]],IF(TBLData3[Date]&gt;TBLData3[[#This Row],[Date]]-7,TBLData3[Total Load])))),"")</f>
        <v>289.99178970315364</v>
      </c>
      <c r="U624" s="128">
        <f>IFERROR(TBLData3[[#This Row],[7 Day avg Load]]/TBLData3[[#This Row],[7 Day SD]],"")</f>
        <v>0.66996970667546263</v>
      </c>
      <c r="V624" s="128">
        <f>IFERROR(TBLData3[[#This Row],[7 Day Rolling Average]]*TBLData3[[#This Row],[Monotony]],"")</f>
        <v>130.16554301123273</v>
      </c>
    </row>
    <row r="625" spans="1:22" x14ac:dyDescent="0.25">
      <c r="A625" s="58" t="str">
        <f t="shared" si="37"/>
        <v>Week 5</v>
      </c>
      <c r="B625" s="63">
        <v>43038</v>
      </c>
      <c r="C625" s="63" t="str">
        <f t="shared" si="38"/>
        <v>Mon</v>
      </c>
      <c r="D625" s="75" t="s">
        <v>214</v>
      </c>
      <c r="E625" s="61">
        <f>tblTL[[#This Row],[Total]]</f>
        <v>0</v>
      </c>
      <c r="F625" s="71">
        <f>AVERAGEIFS(TBLData3[Total Load],TBLData3[[Athlete ]],TBLData3[[#This Row],[Athlete ]],TBLData3[Date],"&lt;="&amp;TBLData3[[#This Row],[Date]],TBLData3[Date],"&gt;"&amp;TBLData3[[#This Row],[Date]]-7)</f>
        <v>223.85714285714286</v>
      </c>
      <c r="G625" s="72">
        <f>AVERAGEIFS(TBLData3[Total Load],TBLData3[[Athlete ]],TBLData3[[#This Row],[Athlete ]],TBLData3[Date],"&lt;="&amp;TBLData3[[#This Row],[Date]],TBLData3[Date],"&gt;"&amp;TBLData3[[#This Row],[Date]]-28)</f>
        <v>195.96428571428572</v>
      </c>
      <c r="H625" s="32">
        <f>SUMIFS(TBLData3[Total Load],TBLData3[[Athlete ]],TBLData3[[#This Row],[Athlete ]],TBLData3[Date],"&lt;="&amp;TBLData3[[#This Row],[Date]],TBLData3[Date],"&gt;"&amp;TBLData3[[#This Row],[Date]]-7)</f>
        <v>1567</v>
      </c>
      <c r="I625" s="33">
        <f>IFERROR(SUMIFS(TBLData3[Total Load],TBLData3[[Athlete ]],TBLData3[[#This Row],[Athlete ]],TBLData3[Date],"&lt;="&amp;TBLData3[[#This Row],[Date]]-7,TBLData3[Date],"&gt;"&amp;TBLData3[[#This Row],[Date]]-14),"")</f>
        <v>1140</v>
      </c>
      <c r="J625" s="33">
        <f>IFERROR(SUMIFS(TBLData3[Total Load],TBLData3[[Athlete ]],TBLData3[[#This Row],[Athlete ]],TBLData3[Date],"&lt;="&amp;TBLData3[[#This Row],[Date]]-14,TBLData3[Date],"&gt;"&amp;TBLData3[[#This Row],[Date]]-21),"")</f>
        <v>1720</v>
      </c>
      <c r="K625" s="33">
        <f>IFERROR(SUMIFS(TBLData3[Total Load],TBLData3[[Athlete ]],TBLData3[[#This Row],[Athlete ]],TBLData3[Date],"&lt;="&amp;TBLData3[[#This Row],[Date]]-21,TBLData3[Date],"&gt;"&amp;TBLData3[[#This Row],[Date]]-28),"")</f>
        <v>1060</v>
      </c>
      <c r="L625" s="33">
        <f>IFERROR(SUMIFS(TBLData3[Total Load],TBLData3[[Athlete ]],TBLData3[[#This Row],[Athlete ]],TBLData3[Date],"&lt;="&amp;TBLData3[[#This Row],[Date]]-28,TBLData3[Date],"&gt;"&amp;TBLData3[[#This Row],[Date]]-35),"")</f>
        <v>0</v>
      </c>
      <c r="M625" s="33">
        <f>IFERROR(AVERAGE(TBLData3[[#This Row],[Week -1 TL]:[Week -4 TL]]),"")</f>
        <v>980</v>
      </c>
      <c r="N625" s="128">
        <f>IFERROR(TBLData3[[#This Row],[7 Day Rolling Average]]/TBLData3[[#This Row],[28 Day Rolling Average]],"")</f>
        <v>1.1423364315655185</v>
      </c>
      <c r="O625" s="94">
        <f>IFERROR(TBLData3[[#This Row],[Week 0 TL]]/TBLData3[[#This Row],[Week -1 TL]],"")</f>
        <v>1.3745614035087719</v>
      </c>
      <c r="P625" s="26">
        <f t="shared" si="39"/>
        <v>137.25593327435553</v>
      </c>
      <c r="Q625" s="27">
        <f t="shared" si="40"/>
        <v>157.49744592156637</v>
      </c>
      <c r="R625" s="99">
        <f>IFERROR(TBLData3[[#This Row],[7 Day EWMA]]/TBLData3[[#This Row],[28 Day EWMA]],"")</f>
        <v>0.87148037526087185</v>
      </c>
      <c r="S625" s="129">
        <f>AVERAGEIFS(TBLData3[Total Load],TBLData3[[Athlete ]],TBLData3[[#This Row],[Athlete ]],TBLData3[Date],"&lt;="&amp;TBLData3[[#This Row],[Date]],TBLData3[Date],"&gt;"&amp;TBLData3[[#This Row],[Date]]-7)</f>
        <v>223.85714285714286</v>
      </c>
      <c r="T625" s="129">
        <f t="array" ref="T625">IFERROR(_xlfn.STDEV.S(IF(TBLData3[[Athlete ]]=TBLData3[[#This Row],[Athlete ]],IF(TBLData3[Date]&lt;=TBLData3[[#This Row],[Date]],IF(TBLData3[Date]&gt;TBLData3[[#This Row],[Date]]-7,TBLData3[Total Load])))),"")</f>
        <v>303.20093918688565</v>
      </c>
      <c r="U625" s="128">
        <f>IFERROR(TBLData3[[#This Row],[7 Day avg Load]]/TBLData3[[#This Row],[7 Day SD]],"")</f>
        <v>0.73831282797960851</v>
      </c>
      <c r="V625" s="128">
        <f>IFERROR(TBLData3[[#This Row],[7 Day Rolling Average]]*TBLData3[[#This Row],[Monotony]],"")</f>
        <v>165.27660020629236</v>
      </c>
    </row>
    <row r="626" spans="1:22" x14ac:dyDescent="0.25">
      <c r="A626" s="58" t="str">
        <f t="shared" si="37"/>
        <v>Week 5</v>
      </c>
      <c r="B626" s="63">
        <v>43038</v>
      </c>
      <c r="C626" s="63" t="str">
        <f t="shared" si="38"/>
        <v>Mon</v>
      </c>
      <c r="D626" s="75" t="s">
        <v>195</v>
      </c>
      <c r="E626" s="61">
        <f>tblTL[[#This Row],[Total]]</f>
        <v>0</v>
      </c>
      <c r="F626" s="71">
        <f>AVERAGEIFS(TBLData3[Total Load],TBLData3[[Athlete ]],TBLData3[[#This Row],[Athlete ]],TBLData3[Date],"&lt;="&amp;TBLData3[[#This Row],[Date]],TBLData3[Date],"&gt;"&amp;TBLData3[[#This Row],[Date]]-7)</f>
        <v>0</v>
      </c>
      <c r="G626" s="72">
        <f>AVERAGEIFS(TBLData3[Total Load],TBLData3[[Athlete ]],TBLData3[[#This Row],[Athlete ]],TBLData3[Date],"&lt;="&amp;TBLData3[[#This Row],[Date]],TBLData3[Date],"&gt;"&amp;TBLData3[[#This Row],[Date]]-28)</f>
        <v>0</v>
      </c>
      <c r="H626" s="32">
        <f>SUMIFS(TBLData3[Total Load],TBLData3[[Athlete ]],TBLData3[[#This Row],[Athlete ]],TBLData3[Date],"&lt;="&amp;TBLData3[[#This Row],[Date]],TBLData3[Date],"&gt;"&amp;TBLData3[[#This Row],[Date]]-7)</f>
        <v>0</v>
      </c>
      <c r="I626" s="33">
        <f>IFERROR(SUMIFS(TBLData3[Total Load],TBLData3[[Athlete ]],TBLData3[[#This Row],[Athlete ]],TBLData3[Date],"&lt;="&amp;TBLData3[[#This Row],[Date]]-7,TBLData3[Date],"&gt;"&amp;TBLData3[[#This Row],[Date]]-14),"")</f>
        <v>0</v>
      </c>
      <c r="J626" s="33">
        <f>IFERROR(SUMIFS(TBLData3[Total Load],TBLData3[[Athlete ]],TBLData3[[#This Row],[Athlete ]],TBLData3[Date],"&lt;="&amp;TBLData3[[#This Row],[Date]]-14,TBLData3[Date],"&gt;"&amp;TBLData3[[#This Row],[Date]]-21),"")</f>
        <v>0</v>
      </c>
      <c r="K626" s="33">
        <f>IFERROR(SUMIFS(TBLData3[Total Load],TBLData3[[Athlete ]],TBLData3[[#This Row],[Athlete ]],TBLData3[Date],"&lt;="&amp;TBLData3[[#This Row],[Date]]-21,TBLData3[Date],"&gt;"&amp;TBLData3[[#This Row],[Date]]-28),"")</f>
        <v>0</v>
      </c>
      <c r="L626" s="33">
        <f>IFERROR(SUMIFS(TBLData3[Total Load],TBLData3[[Athlete ]],TBLData3[[#This Row],[Athlete ]],TBLData3[Date],"&lt;="&amp;TBLData3[[#This Row],[Date]]-28,TBLData3[Date],"&gt;"&amp;TBLData3[[#This Row],[Date]]-35),"")</f>
        <v>0</v>
      </c>
      <c r="M626" s="33">
        <f>IFERROR(AVERAGE(TBLData3[[#This Row],[Week -1 TL]:[Week -4 TL]]),"")</f>
        <v>0</v>
      </c>
      <c r="N626" s="128" t="str">
        <f>IFERROR(TBLData3[[#This Row],[7 Day Rolling Average]]/TBLData3[[#This Row],[28 Day Rolling Average]],"")</f>
        <v/>
      </c>
      <c r="O626" s="94" t="str">
        <f>IFERROR(TBLData3[[#This Row],[Week 0 TL]]/TBLData3[[#This Row],[Week -1 TL]],"")</f>
        <v/>
      </c>
      <c r="P626" s="26">
        <f t="shared" si="39"/>
        <v>0</v>
      </c>
      <c r="Q626" s="27">
        <f t="shared" si="40"/>
        <v>0</v>
      </c>
      <c r="R626" s="99" t="str">
        <f>IFERROR(TBLData3[[#This Row],[7 Day EWMA]]/TBLData3[[#This Row],[28 Day EWMA]],"")</f>
        <v/>
      </c>
      <c r="S626" s="129">
        <f>AVERAGEIFS(TBLData3[Total Load],TBLData3[[Athlete ]],TBLData3[[#This Row],[Athlete ]],TBLData3[Date],"&lt;="&amp;TBLData3[[#This Row],[Date]],TBLData3[Date],"&gt;"&amp;TBLData3[[#This Row],[Date]]-7)</f>
        <v>0</v>
      </c>
      <c r="T626" s="129">
        <f t="array" ref="T626">IFERROR(_xlfn.STDEV.S(IF(TBLData3[[Athlete ]]=TBLData3[[#This Row],[Athlete ]],IF(TBLData3[Date]&lt;=TBLData3[[#This Row],[Date]],IF(TBLData3[Date]&gt;TBLData3[[#This Row],[Date]]-7,TBLData3[Total Load])))),"")</f>
        <v>0</v>
      </c>
      <c r="U626" s="128" t="str">
        <f>IFERROR(TBLData3[[#This Row],[7 Day avg Load]]/TBLData3[[#This Row],[7 Day SD]],"")</f>
        <v/>
      </c>
      <c r="V626" s="128" t="str">
        <f>IFERROR(TBLData3[[#This Row],[7 Day Rolling Average]]*TBLData3[[#This Row],[Monotony]],"")</f>
        <v/>
      </c>
    </row>
    <row r="627" spans="1:22" x14ac:dyDescent="0.25">
      <c r="A627" s="58" t="str">
        <f t="shared" si="37"/>
        <v>Week 5</v>
      </c>
      <c r="B627" s="63">
        <v>43038</v>
      </c>
      <c r="C627" s="63" t="str">
        <f t="shared" si="38"/>
        <v>Mon</v>
      </c>
      <c r="D627" s="77" t="s">
        <v>196</v>
      </c>
      <c r="E627" s="61">
        <f>tblTL[[#This Row],[Total]]</f>
        <v>0</v>
      </c>
      <c r="F627" s="71">
        <f>AVERAGEIFS(TBLData3[Total Load],TBLData3[[Athlete ]],TBLData3[[#This Row],[Athlete ]],TBLData3[Date],"&lt;="&amp;TBLData3[[#This Row],[Date]],TBLData3[Date],"&gt;"&amp;TBLData3[[#This Row],[Date]]-7)</f>
        <v>338.71428571428572</v>
      </c>
      <c r="G627" s="72">
        <f>AVERAGEIFS(TBLData3[Total Load],TBLData3[[Athlete ]],TBLData3[[#This Row],[Athlete ]],TBLData3[Date],"&lt;="&amp;TBLData3[[#This Row],[Date]],TBLData3[Date],"&gt;"&amp;TBLData3[[#This Row],[Date]]-28)</f>
        <v>196.10714285714286</v>
      </c>
      <c r="H627" s="32">
        <f>SUMIFS(TBLData3[Total Load],TBLData3[[Athlete ]],TBLData3[[#This Row],[Athlete ]],TBLData3[Date],"&lt;="&amp;TBLData3[[#This Row],[Date]],TBLData3[Date],"&gt;"&amp;TBLData3[[#This Row],[Date]]-7)</f>
        <v>2371</v>
      </c>
      <c r="I627" s="33">
        <f>IFERROR(SUMIFS(TBLData3[Total Load],TBLData3[[Athlete ]],TBLData3[[#This Row],[Athlete ]],TBLData3[Date],"&lt;="&amp;TBLData3[[#This Row],[Date]]-7,TBLData3[Date],"&gt;"&amp;TBLData3[[#This Row],[Date]]-14),"")</f>
        <v>0</v>
      </c>
      <c r="J627" s="33">
        <f>IFERROR(SUMIFS(TBLData3[Total Load],TBLData3[[Athlete ]],TBLData3[[#This Row],[Athlete ]],TBLData3[Date],"&lt;="&amp;TBLData3[[#This Row],[Date]]-14,TBLData3[Date],"&gt;"&amp;TBLData3[[#This Row],[Date]]-21),"")</f>
        <v>1540</v>
      </c>
      <c r="K627" s="33">
        <f>IFERROR(SUMIFS(TBLData3[Total Load],TBLData3[[Athlete ]],TBLData3[[#This Row],[Athlete ]],TBLData3[Date],"&lt;="&amp;TBLData3[[#This Row],[Date]]-21,TBLData3[Date],"&gt;"&amp;TBLData3[[#This Row],[Date]]-28),"")</f>
        <v>1580</v>
      </c>
      <c r="L627" s="33">
        <f>IFERROR(SUMIFS(TBLData3[Total Load],TBLData3[[Athlete ]],TBLData3[[#This Row],[Athlete ]],TBLData3[Date],"&lt;="&amp;TBLData3[[#This Row],[Date]]-28,TBLData3[Date],"&gt;"&amp;TBLData3[[#This Row],[Date]]-35),"")</f>
        <v>0</v>
      </c>
      <c r="M627" s="33">
        <f>IFERROR(AVERAGE(TBLData3[[#This Row],[Week -1 TL]:[Week -4 TL]]),"")</f>
        <v>780</v>
      </c>
      <c r="N627" s="128">
        <f>IFERROR(TBLData3[[#This Row],[7 Day Rolling Average]]/TBLData3[[#This Row],[28 Day Rolling Average]],"")</f>
        <v>1.7271899471863048</v>
      </c>
      <c r="O627" s="94" t="str">
        <f>IFERROR(TBLData3[[#This Row],[Week 0 TL]]/TBLData3[[#This Row],[Week -1 TL]],"")</f>
        <v/>
      </c>
      <c r="P627" s="26">
        <f t="shared" si="39"/>
        <v>173.93465643208413</v>
      </c>
      <c r="Q627" s="27">
        <f t="shared" si="40"/>
        <v>162.70303993935627</v>
      </c>
      <c r="R627" s="99">
        <f>IFERROR(TBLData3[[#This Row],[7 Day EWMA]]/TBLData3[[#This Row],[28 Day EWMA]],"")</f>
        <v>1.0690313868561656</v>
      </c>
      <c r="S627" s="129">
        <f>AVERAGEIFS(TBLData3[Total Load],TBLData3[[Athlete ]],TBLData3[[#This Row],[Athlete ]],TBLData3[Date],"&lt;="&amp;TBLData3[[#This Row],[Date]],TBLData3[Date],"&gt;"&amp;TBLData3[[#This Row],[Date]]-7)</f>
        <v>338.71428571428572</v>
      </c>
      <c r="T627" s="129">
        <f t="array" ref="T627">IFERROR(_xlfn.STDEV.S(IF(TBLData3[[Athlete ]]=TBLData3[[#This Row],[Athlete ]],IF(TBLData3[Date]&lt;=TBLData3[[#This Row],[Date]],IF(TBLData3[Date]&gt;TBLData3[[#This Row],[Date]]-7,TBLData3[Total Load])))),"")</f>
        <v>412.02132399740117</v>
      </c>
      <c r="U627" s="128">
        <f>IFERROR(TBLData3[[#This Row],[7 Day avg Load]]/TBLData3[[#This Row],[7 Day SD]],"")</f>
        <v>0.82207950410940911</v>
      </c>
      <c r="V627" s="128">
        <f>IFERROR(TBLData3[[#This Row],[7 Day Rolling Average]]*TBLData3[[#This Row],[Monotony]],"")</f>
        <v>278.45007203477275</v>
      </c>
    </row>
    <row r="628" spans="1:22" x14ac:dyDescent="0.25">
      <c r="A628" s="58" t="str">
        <f t="shared" si="37"/>
        <v>Week 5</v>
      </c>
      <c r="B628" s="63">
        <v>43038</v>
      </c>
      <c r="C628" s="63" t="str">
        <f t="shared" si="38"/>
        <v>Mon</v>
      </c>
      <c r="D628" s="75" t="s">
        <v>197</v>
      </c>
      <c r="E628" s="61">
        <f>tblTL[[#This Row],[Total]]</f>
        <v>0</v>
      </c>
      <c r="F628" s="71">
        <f>AVERAGEIFS(TBLData3[Total Load],TBLData3[[Athlete ]],TBLData3[[#This Row],[Athlete ]],TBLData3[Date],"&lt;="&amp;TBLData3[[#This Row],[Date]],TBLData3[Date],"&gt;"&amp;TBLData3[[#This Row],[Date]]-7)</f>
        <v>213.42857142857142</v>
      </c>
      <c r="G628" s="72">
        <f>AVERAGEIFS(TBLData3[Total Load],TBLData3[[Athlete ]],TBLData3[[#This Row],[Athlete ]],TBLData3[Date],"&lt;="&amp;TBLData3[[#This Row],[Date]],TBLData3[Date],"&gt;"&amp;TBLData3[[#This Row],[Date]]-28)</f>
        <v>237.64285714285714</v>
      </c>
      <c r="H628" s="32">
        <f>SUMIFS(TBLData3[Total Load],TBLData3[[Athlete ]],TBLData3[[#This Row],[Athlete ]],TBLData3[Date],"&lt;="&amp;TBLData3[[#This Row],[Date]],TBLData3[Date],"&gt;"&amp;TBLData3[[#This Row],[Date]]-7)</f>
        <v>1494</v>
      </c>
      <c r="I628" s="33">
        <f>IFERROR(SUMIFS(TBLData3[Total Load],TBLData3[[Athlete ]],TBLData3[[#This Row],[Athlete ]],TBLData3[Date],"&lt;="&amp;TBLData3[[#This Row],[Date]]-7,TBLData3[Date],"&gt;"&amp;TBLData3[[#This Row],[Date]]-14),"")</f>
        <v>1230</v>
      </c>
      <c r="J628" s="33">
        <f>IFERROR(SUMIFS(TBLData3[Total Load],TBLData3[[Athlete ]],TBLData3[[#This Row],[Athlete ]],TBLData3[Date],"&lt;="&amp;TBLData3[[#This Row],[Date]]-14,TBLData3[Date],"&gt;"&amp;TBLData3[[#This Row],[Date]]-21),"")</f>
        <v>2435</v>
      </c>
      <c r="K628" s="33">
        <f>IFERROR(SUMIFS(TBLData3[Total Load],TBLData3[[Athlete ]],TBLData3[[#This Row],[Athlete ]],TBLData3[Date],"&lt;="&amp;TBLData3[[#This Row],[Date]]-21,TBLData3[Date],"&gt;"&amp;TBLData3[[#This Row],[Date]]-28),"")</f>
        <v>1495</v>
      </c>
      <c r="L628" s="33">
        <f>IFERROR(SUMIFS(TBLData3[Total Load],TBLData3[[Athlete ]],TBLData3[[#This Row],[Athlete ]],TBLData3[Date],"&lt;="&amp;TBLData3[[#This Row],[Date]]-28,TBLData3[Date],"&gt;"&amp;TBLData3[[#This Row],[Date]]-35),"")</f>
        <v>0</v>
      </c>
      <c r="M628" s="33">
        <f>IFERROR(AVERAGE(TBLData3[[#This Row],[Week -1 TL]:[Week -4 TL]]),"")</f>
        <v>1290</v>
      </c>
      <c r="N628" s="128">
        <f>IFERROR(TBLData3[[#This Row],[7 Day Rolling Average]]/TBLData3[[#This Row],[28 Day Rolling Average]],"")</f>
        <v>0.89810640216411175</v>
      </c>
      <c r="O628" s="94">
        <f>IFERROR(TBLData3[[#This Row],[Week 0 TL]]/TBLData3[[#This Row],[Week -1 TL]],"")</f>
        <v>1.2146341463414634</v>
      </c>
      <c r="P628" s="26">
        <f t="shared" si="39"/>
        <v>143.92416304252075</v>
      </c>
      <c r="Q628" s="27">
        <f t="shared" si="40"/>
        <v>174.75285738465092</v>
      </c>
      <c r="R628" s="99">
        <f>IFERROR(TBLData3[[#This Row],[7 Day EWMA]]/TBLData3[[#This Row],[28 Day EWMA]],"")</f>
        <v>0.82358689406564201</v>
      </c>
      <c r="S628" s="129">
        <f>AVERAGEIFS(TBLData3[Total Load],TBLData3[[Athlete ]],TBLData3[[#This Row],[Athlete ]],TBLData3[Date],"&lt;="&amp;TBLData3[[#This Row],[Date]],TBLData3[Date],"&gt;"&amp;TBLData3[[#This Row],[Date]]-7)</f>
        <v>213.42857142857142</v>
      </c>
      <c r="T628" s="129">
        <f t="array" ref="T628">IFERROR(_xlfn.STDEV.S(IF(TBLData3[[Athlete ]]=TBLData3[[#This Row],[Athlete ]],IF(TBLData3[Date]&lt;=TBLData3[[#This Row],[Date]],IF(TBLData3[Date]&gt;TBLData3[[#This Row],[Date]]-7,TBLData3[Total Load])))),"")</f>
        <v>333.81974035041583</v>
      </c>
      <c r="U628" s="128">
        <f>IFERROR(TBLData3[[#This Row],[7 Day avg Load]]/TBLData3[[#This Row],[7 Day SD]],"")</f>
        <v>0.63935275728311358</v>
      </c>
      <c r="V628" s="128">
        <f>IFERROR(TBLData3[[#This Row],[7 Day Rolling Average]]*TBLData3[[#This Row],[Monotony]],"")</f>
        <v>136.45614562585308</v>
      </c>
    </row>
    <row r="629" spans="1:22" x14ac:dyDescent="0.25">
      <c r="A629" s="58" t="str">
        <f t="shared" si="37"/>
        <v>Week 5</v>
      </c>
      <c r="B629" s="63">
        <v>43038</v>
      </c>
      <c r="C629" s="63" t="str">
        <f t="shared" si="38"/>
        <v>Mon</v>
      </c>
      <c r="D629" s="75" t="s">
        <v>198</v>
      </c>
      <c r="E629" s="61">
        <f>tblTL[[#This Row],[Total]]</f>
        <v>0</v>
      </c>
      <c r="F629" s="71">
        <f>AVERAGEIFS(TBLData3[Total Load],TBLData3[[Athlete ]],TBLData3[[#This Row],[Athlete ]],TBLData3[Date],"&lt;="&amp;TBLData3[[#This Row],[Date]],TBLData3[Date],"&gt;"&amp;TBLData3[[#This Row],[Date]]-7)</f>
        <v>16.571428571428573</v>
      </c>
      <c r="G629" s="72">
        <f>AVERAGEIFS(TBLData3[Total Load],TBLData3[[Athlete ]],TBLData3[[#This Row],[Athlete ]],TBLData3[Date],"&lt;="&amp;TBLData3[[#This Row],[Date]],TBLData3[Date],"&gt;"&amp;TBLData3[[#This Row],[Date]]-28)</f>
        <v>102.71428571428571</v>
      </c>
      <c r="H629" s="32">
        <f>SUMIFS(TBLData3[Total Load],TBLData3[[Athlete ]],TBLData3[[#This Row],[Athlete ]],TBLData3[Date],"&lt;="&amp;TBLData3[[#This Row],[Date]],TBLData3[Date],"&gt;"&amp;TBLData3[[#This Row],[Date]]-7)</f>
        <v>116</v>
      </c>
      <c r="I629" s="33">
        <f>IFERROR(SUMIFS(TBLData3[Total Load],TBLData3[[Athlete ]],TBLData3[[#This Row],[Athlete ]],TBLData3[Date],"&lt;="&amp;TBLData3[[#This Row],[Date]]-7,TBLData3[Date],"&gt;"&amp;TBLData3[[#This Row],[Date]]-14),"")</f>
        <v>990</v>
      </c>
      <c r="J629" s="33">
        <f>IFERROR(SUMIFS(TBLData3[Total Load],TBLData3[[Athlete ]],TBLData3[[#This Row],[Athlete ]],TBLData3[Date],"&lt;="&amp;TBLData3[[#This Row],[Date]]-14,TBLData3[Date],"&gt;"&amp;TBLData3[[#This Row],[Date]]-21),"")</f>
        <v>960</v>
      </c>
      <c r="K629" s="33">
        <f>IFERROR(SUMIFS(TBLData3[Total Load],TBLData3[[Athlete ]],TBLData3[[#This Row],[Athlete ]],TBLData3[Date],"&lt;="&amp;TBLData3[[#This Row],[Date]]-21,TBLData3[Date],"&gt;"&amp;TBLData3[[#This Row],[Date]]-28),"")</f>
        <v>810</v>
      </c>
      <c r="L629" s="33">
        <f>IFERROR(SUMIFS(TBLData3[Total Load],TBLData3[[Athlete ]],TBLData3[[#This Row],[Athlete ]],TBLData3[Date],"&lt;="&amp;TBLData3[[#This Row],[Date]]-28,TBLData3[Date],"&gt;"&amp;TBLData3[[#This Row],[Date]]-35),"")</f>
        <v>0</v>
      </c>
      <c r="M629" s="33">
        <f>IFERROR(AVERAGE(TBLData3[[#This Row],[Week -1 TL]:[Week -4 TL]]),"")</f>
        <v>690</v>
      </c>
      <c r="N629" s="128">
        <f>IFERROR(TBLData3[[#This Row],[7 Day Rolling Average]]/TBLData3[[#This Row],[28 Day Rolling Average]],"")</f>
        <v>0.16133518776077888</v>
      </c>
      <c r="O629" s="94">
        <f>IFERROR(TBLData3[[#This Row],[Week 0 TL]]/TBLData3[[#This Row],[Week -1 TL]],"")</f>
        <v>0.11717171717171718</v>
      </c>
      <c r="P629" s="26">
        <f t="shared" si="39"/>
        <v>31.580128517363669</v>
      </c>
      <c r="Q629" s="27">
        <f t="shared" si="40"/>
        <v>62.542859208113356</v>
      </c>
      <c r="R629" s="99">
        <f>IFERROR(TBLData3[[#This Row],[7 Day EWMA]]/TBLData3[[#This Row],[28 Day EWMA]],"")</f>
        <v>0.50493579790267962</v>
      </c>
      <c r="S629" s="129">
        <f>AVERAGEIFS(TBLData3[Total Load],TBLData3[[Athlete ]],TBLData3[[#This Row],[Athlete ]],TBLData3[Date],"&lt;="&amp;TBLData3[[#This Row],[Date]],TBLData3[Date],"&gt;"&amp;TBLData3[[#This Row],[Date]]-7)</f>
        <v>16.571428571428573</v>
      </c>
      <c r="T629" s="129">
        <f t="array" ref="T629">IFERROR(_xlfn.STDEV.S(IF(TBLData3[[Athlete ]]=TBLData3[[#This Row],[Athlete ]],IF(TBLData3[Date]&lt;=TBLData3[[#This Row],[Date]],IF(TBLData3[Date]&gt;TBLData3[[#This Row],[Date]]-7,TBLData3[Total Load])))),"")</f>
        <v>43.843878869070359</v>
      </c>
      <c r="U629" s="128">
        <f>IFERROR(TBLData3[[#This Row],[7 Day avg Load]]/TBLData3[[#This Row],[7 Day SD]],"")</f>
        <v>0.37796447300922725</v>
      </c>
      <c r="V629" s="128">
        <f>IFERROR(TBLData3[[#This Row],[7 Day Rolling Average]]*TBLData3[[#This Row],[Monotony]],"")</f>
        <v>6.2634112670100519</v>
      </c>
    </row>
    <row r="630" spans="1:22" x14ac:dyDescent="0.25">
      <c r="A630" s="58" t="str">
        <f t="shared" si="37"/>
        <v>Week 5</v>
      </c>
      <c r="B630" s="63">
        <v>43038</v>
      </c>
      <c r="C630" s="63" t="str">
        <f t="shared" si="38"/>
        <v>Mon</v>
      </c>
      <c r="D630" s="75" t="s">
        <v>199</v>
      </c>
      <c r="E630" s="61">
        <f>tblTL[[#This Row],[Total]]</f>
        <v>0</v>
      </c>
      <c r="F630" s="71">
        <f>AVERAGEIFS(TBLData3[Total Load],TBLData3[[Athlete ]],TBLData3[[#This Row],[Athlete ]],TBLData3[Date],"&lt;="&amp;TBLData3[[#This Row],[Date]],TBLData3[Date],"&gt;"&amp;TBLData3[[#This Row],[Date]]-7)</f>
        <v>131.42857142857142</v>
      </c>
      <c r="G630" s="72">
        <f>AVERAGEIFS(TBLData3[Total Load],TBLData3[[Athlete ]],TBLData3[[#This Row],[Athlete ]],TBLData3[Date],"&lt;="&amp;TBLData3[[#This Row],[Date]],TBLData3[Date],"&gt;"&amp;TBLData3[[#This Row],[Date]]-28)</f>
        <v>166.42857142857142</v>
      </c>
      <c r="H630" s="32">
        <f>SUMIFS(TBLData3[Total Load],TBLData3[[Athlete ]],TBLData3[[#This Row],[Athlete ]],TBLData3[Date],"&lt;="&amp;TBLData3[[#This Row],[Date]],TBLData3[Date],"&gt;"&amp;TBLData3[[#This Row],[Date]]-7)</f>
        <v>920</v>
      </c>
      <c r="I630" s="33">
        <f>IFERROR(SUMIFS(TBLData3[Total Load],TBLData3[[Athlete ]],TBLData3[[#This Row],[Athlete ]],TBLData3[Date],"&lt;="&amp;TBLData3[[#This Row],[Date]]-7,TBLData3[Date],"&gt;"&amp;TBLData3[[#This Row],[Date]]-14),"")</f>
        <v>1530</v>
      </c>
      <c r="J630" s="33">
        <f>IFERROR(SUMIFS(TBLData3[Total Load],TBLData3[[Athlete ]],TBLData3[[#This Row],[Athlete ]],TBLData3[Date],"&lt;="&amp;TBLData3[[#This Row],[Date]]-14,TBLData3[Date],"&gt;"&amp;TBLData3[[#This Row],[Date]]-21),"")</f>
        <v>1755</v>
      </c>
      <c r="K630" s="33">
        <f>IFERROR(SUMIFS(TBLData3[Total Load],TBLData3[[Athlete ]],TBLData3[[#This Row],[Athlete ]],TBLData3[Date],"&lt;="&amp;TBLData3[[#This Row],[Date]]-21,TBLData3[Date],"&gt;"&amp;TBLData3[[#This Row],[Date]]-28),"")</f>
        <v>455</v>
      </c>
      <c r="L630" s="33">
        <f>IFERROR(SUMIFS(TBLData3[Total Load],TBLData3[[Athlete ]],TBLData3[[#This Row],[Athlete ]],TBLData3[Date],"&lt;="&amp;TBLData3[[#This Row],[Date]]-28,TBLData3[Date],"&gt;"&amp;TBLData3[[#This Row],[Date]]-35),"")</f>
        <v>0</v>
      </c>
      <c r="M630" s="33">
        <f>IFERROR(AVERAGE(TBLData3[[#This Row],[Week -1 TL]:[Week -4 TL]]),"")</f>
        <v>935</v>
      </c>
      <c r="N630" s="128">
        <f>IFERROR(TBLData3[[#This Row],[7 Day Rolling Average]]/TBLData3[[#This Row],[28 Day Rolling Average]],"")</f>
        <v>0.78969957081545061</v>
      </c>
      <c r="O630" s="94">
        <f>IFERROR(TBLData3[[#This Row],[Week 0 TL]]/TBLData3[[#This Row],[Week -1 TL]],"")</f>
        <v>0.60130718954248363</v>
      </c>
      <c r="P630" s="26">
        <f t="shared" si="39"/>
        <v>61.520207629880161</v>
      </c>
      <c r="Q630" s="27">
        <f t="shared" si="40"/>
        <v>122.00551803334315</v>
      </c>
      <c r="R630" s="99">
        <f>IFERROR(TBLData3[[#This Row],[7 Day EWMA]]/TBLData3[[#This Row],[28 Day EWMA]],"")</f>
        <v>0.50424119024737202</v>
      </c>
      <c r="S630" s="129">
        <f>AVERAGEIFS(TBLData3[Total Load],TBLData3[[Athlete ]],TBLData3[[#This Row],[Athlete ]],TBLData3[Date],"&lt;="&amp;TBLData3[[#This Row],[Date]],TBLData3[Date],"&gt;"&amp;TBLData3[[#This Row],[Date]]-7)</f>
        <v>131.42857142857142</v>
      </c>
      <c r="T630" s="129">
        <f t="array" ref="T630">IFERROR(_xlfn.STDEV.S(IF(TBLData3[[Athlete ]]=TBLData3[[#This Row],[Athlete ]],IF(TBLData3[Date]&lt;=TBLData3[[#This Row],[Date]],IF(TBLData3[Date]&gt;TBLData3[[#This Row],[Date]]-7,TBLData3[Total Load])))),"")</f>
        <v>225.64194139008313</v>
      </c>
      <c r="U630" s="128">
        <f>IFERROR(TBLData3[[#This Row],[7 Day avg Load]]/TBLData3[[#This Row],[7 Day SD]],"")</f>
        <v>0.58246516857148278</v>
      </c>
      <c r="V630" s="128">
        <f>IFERROR(TBLData3[[#This Row],[7 Day Rolling Average]]*TBLData3[[#This Row],[Monotony]],"")</f>
        <v>76.552565012252018</v>
      </c>
    </row>
    <row r="631" spans="1:22" x14ac:dyDescent="0.25">
      <c r="A631" s="58" t="str">
        <f t="shared" si="37"/>
        <v>Week 5</v>
      </c>
      <c r="B631" s="63">
        <v>43038</v>
      </c>
      <c r="C631" s="63" t="str">
        <f t="shared" si="38"/>
        <v>Mon</v>
      </c>
      <c r="D631" s="77" t="s">
        <v>200</v>
      </c>
      <c r="E631" s="61">
        <f>tblTL[[#This Row],[Total]]</f>
        <v>0</v>
      </c>
      <c r="F631" s="71">
        <f>AVERAGEIFS(TBLData3[Total Load],TBLData3[[Athlete ]],TBLData3[[#This Row],[Athlete ]],TBLData3[Date],"&lt;="&amp;TBLData3[[#This Row],[Date]],TBLData3[Date],"&gt;"&amp;TBLData3[[#This Row],[Date]]-7)</f>
        <v>60</v>
      </c>
      <c r="G631" s="72">
        <f>AVERAGEIFS(TBLData3[Total Load],TBLData3[[Athlete ]],TBLData3[[#This Row],[Athlete ]],TBLData3[Date],"&lt;="&amp;TBLData3[[#This Row],[Date]],TBLData3[Date],"&gt;"&amp;TBLData3[[#This Row],[Date]]-28)</f>
        <v>83.035714285714292</v>
      </c>
      <c r="H631" s="32">
        <f>SUMIFS(TBLData3[Total Load],TBLData3[[Athlete ]],TBLData3[[#This Row],[Athlete ]],TBLData3[Date],"&lt;="&amp;TBLData3[[#This Row],[Date]],TBLData3[Date],"&gt;"&amp;TBLData3[[#This Row],[Date]]-7)</f>
        <v>420</v>
      </c>
      <c r="I631" s="33">
        <f>IFERROR(SUMIFS(TBLData3[Total Load],TBLData3[[Athlete ]],TBLData3[[#This Row],[Athlete ]],TBLData3[Date],"&lt;="&amp;TBLData3[[#This Row],[Date]]-7,TBLData3[Date],"&gt;"&amp;TBLData3[[#This Row],[Date]]-14),"")</f>
        <v>930</v>
      </c>
      <c r="J631" s="33">
        <f>IFERROR(SUMIFS(TBLData3[Total Load],TBLData3[[Athlete ]],TBLData3[[#This Row],[Athlete ]],TBLData3[Date],"&lt;="&amp;TBLData3[[#This Row],[Date]]-14,TBLData3[Date],"&gt;"&amp;TBLData3[[#This Row],[Date]]-21),"")</f>
        <v>975</v>
      </c>
      <c r="K631" s="33">
        <f>IFERROR(SUMIFS(TBLData3[Total Load],TBLData3[[Athlete ]],TBLData3[[#This Row],[Athlete ]],TBLData3[Date],"&lt;="&amp;TBLData3[[#This Row],[Date]]-21,TBLData3[Date],"&gt;"&amp;TBLData3[[#This Row],[Date]]-28),"")</f>
        <v>0</v>
      </c>
      <c r="L631" s="33">
        <f>IFERROR(SUMIFS(TBLData3[Total Load],TBLData3[[Athlete ]],TBLData3[[#This Row],[Athlete ]],TBLData3[Date],"&lt;="&amp;TBLData3[[#This Row],[Date]]-28,TBLData3[Date],"&gt;"&amp;TBLData3[[#This Row],[Date]]-35),"")</f>
        <v>0</v>
      </c>
      <c r="M631" s="33">
        <f>IFERROR(AVERAGE(TBLData3[[#This Row],[Week -1 TL]:[Week -4 TL]]),"")</f>
        <v>476.25</v>
      </c>
      <c r="N631" s="128">
        <f>IFERROR(TBLData3[[#This Row],[7 Day Rolling Average]]/TBLData3[[#This Row],[28 Day Rolling Average]],"")</f>
        <v>0.72258064516129028</v>
      </c>
      <c r="O631" s="94">
        <f>IFERROR(TBLData3[[#This Row],[Week 0 TL]]/TBLData3[[#This Row],[Week -1 TL]],"")</f>
        <v>0.45161290322580644</v>
      </c>
      <c r="P631" s="26">
        <f t="shared" si="39"/>
        <v>27.954328965452078</v>
      </c>
      <c r="Q631" s="27">
        <f t="shared" si="40"/>
        <v>64.317741148247549</v>
      </c>
      <c r="R631" s="99">
        <f>IFERROR(TBLData3[[#This Row],[7 Day EWMA]]/TBLData3[[#This Row],[28 Day EWMA]],"")</f>
        <v>0.43462858717347452</v>
      </c>
      <c r="S631" s="129">
        <f>AVERAGEIFS(TBLData3[Total Load],TBLData3[[Athlete ]],TBLData3[[#This Row],[Athlete ]],TBLData3[Date],"&lt;="&amp;TBLData3[[#This Row],[Date]],TBLData3[Date],"&gt;"&amp;TBLData3[[#This Row],[Date]]-7)</f>
        <v>60</v>
      </c>
      <c r="T631" s="129">
        <f t="array" ref="T631">IFERROR(_xlfn.STDEV.S(IF(TBLData3[[Athlete ]]=TBLData3[[#This Row],[Athlete ]],IF(TBLData3[Date]&lt;=TBLData3[[#This Row],[Date]],IF(TBLData3[Date]&gt;TBLData3[[#This Row],[Date]]-7,TBLData3[Total Load])))),"")</f>
        <v>158.74507866387543</v>
      </c>
      <c r="U631" s="128">
        <f>IFERROR(TBLData3[[#This Row],[7 Day avg Load]]/TBLData3[[#This Row],[7 Day SD]],"")</f>
        <v>0.37796447300922725</v>
      </c>
      <c r="V631" s="128">
        <f>IFERROR(TBLData3[[#This Row],[7 Day Rolling Average]]*TBLData3[[#This Row],[Monotony]],"")</f>
        <v>22.677868380553637</v>
      </c>
    </row>
    <row r="632" spans="1:22" x14ac:dyDescent="0.25">
      <c r="A632" s="58" t="str">
        <f t="shared" si="37"/>
        <v>Week 5</v>
      </c>
      <c r="B632" s="63">
        <v>43038</v>
      </c>
      <c r="C632" s="63" t="str">
        <f t="shared" si="38"/>
        <v>Mon</v>
      </c>
      <c r="D632" s="75" t="s">
        <v>201</v>
      </c>
      <c r="E632" s="61">
        <f>tblTL[[#This Row],[Total]]</f>
        <v>0</v>
      </c>
      <c r="F632" s="71">
        <f>AVERAGEIFS(TBLData3[Total Load],TBLData3[[Athlete ]],TBLData3[[#This Row],[Athlete ]],TBLData3[Date],"&lt;="&amp;TBLData3[[#This Row],[Date]],TBLData3[Date],"&gt;"&amp;TBLData3[[#This Row],[Date]]-7)</f>
        <v>0</v>
      </c>
      <c r="G632" s="72">
        <f>AVERAGEIFS(TBLData3[Total Load],TBLData3[[Athlete ]],TBLData3[[#This Row],[Athlete ]],TBLData3[Date],"&lt;="&amp;TBLData3[[#This Row],[Date]],TBLData3[Date],"&gt;"&amp;TBLData3[[#This Row],[Date]]-28)</f>
        <v>164.82142857142858</v>
      </c>
      <c r="H632" s="32">
        <f>SUMIFS(TBLData3[Total Load],TBLData3[[Athlete ]],TBLData3[[#This Row],[Athlete ]],TBLData3[Date],"&lt;="&amp;TBLData3[[#This Row],[Date]],TBLData3[Date],"&gt;"&amp;TBLData3[[#This Row],[Date]]-7)</f>
        <v>0</v>
      </c>
      <c r="I632" s="33">
        <f>IFERROR(SUMIFS(TBLData3[Total Load],TBLData3[[Athlete ]],TBLData3[[#This Row],[Athlete ]],TBLData3[Date],"&lt;="&amp;TBLData3[[#This Row],[Date]]-7,TBLData3[Date],"&gt;"&amp;TBLData3[[#This Row],[Date]]-14),"")</f>
        <v>720</v>
      </c>
      <c r="J632" s="33">
        <f>IFERROR(SUMIFS(TBLData3[Total Load],TBLData3[[Athlete ]],TBLData3[[#This Row],[Athlete ]],TBLData3[Date],"&lt;="&amp;TBLData3[[#This Row],[Date]]-14,TBLData3[Date],"&gt;"&amp;TBLData3[[#This Row],[Date]]-21),"")</f>
        <v>2320</v>
      </c>
      <c r="K632" s="33">
        <f>IFERROR(SUMIFS(TBLData3[Total Load],TBLData3[[Athlete ]],TBLData3[[#This Row],[Athlete ]],TBLData3[Date],"&lt;="&amp;TBLData3[[#This Row],[Date]]-21,TBLData3[Date],"&gt;"&amp;TBLData3[[#This Row],[Date]]-28),"")</f>
        <v>1575</v>
      </c>
      <c r="L632" s="33">
        <f>IFERROR(SUMIFS(TBLData3[Total Load],TBLData3[[Athlete ]],TBLData3[[#This Row],[Athlete ]],TBLData3[Date],"&lt;="&amp;TBLData3[[#This Row],[Date]]-28,TBLData3[Date],"&gt;"&amp;TBLData3[[#This Row],[Date]]-35),"")</f>
        <v>0</v>
      </c>
      <c r="M632" s="33">
        <f>IFERROR(AVERAGE(TBLData3[[#This Row],[Week -1 TL]:[Week -4 TL]]),"")</f>
        <v>1153.75</v>
      </c>
      <c r="N632" s="128">
        <f>IFERROR(TBLData3[[#This Row],[7 Day Rolling Average]]/TBLData3[[#This Row],[28 Day Rolling Average]],"")</f>
        <v>0</v>
      </c>
      <c r="O632" s="94">
        <f>IFERROR(TBLData3[[#This Row],[Week 0 TL]]/TBLData3[[#This Row],[Week -1 TL]],"")</f>
        <v>0</v>
      </c>
      <c r="P632" s="26">
        <f t="shared" si="39"/>
        <v>8.6490895659031519</v>
      </c>
      <c r="Q632" s="27">
        <f t="shared" si="40"/>
        <v>80.461017576137252</v>
      </c>
      <c r="R632" s="99">
        <f>IFERROR(TBLData3[[#This Row],[7 Day EWMA]]/TBLData3[[#This Row],[28 Day EWMA]],"")</f>
        <v>0.10749416085520969</v>
      </c>
      <c r="S632" s="129">
        <f>AVERAGEIFS(TBLData3[Total Load],TBLData3[[Athlete ]],TBLData3[[#This Row],[Athlete ]],TBLData3[Date],"&lt;="&amp;TBLData3[[#This Row],[Date]],TBLData3[Date],"&gt;"&amp;TBLData3[[#This Row],[Date]]-7)</f>
        <v>0</v>
      </c>
      <c r="T632" s="129">
        <f t="array" ref="T632">IFERROR(_xlfn.STDEV.S(IF(TBLData3[[Athlete ]]=TBLData3[[#This Row],[Athlete ]],IF(TBLData3[Date]&lt;=TBLData3[[#This Row],[Date]],IF(TBLData3[Date]&gt;TBLData3[[#This Row],[Date]]-7,TBLData3[Total Load])))),"")</f>
        <v>0</v>
      </c>
      <c r="U632" s="128" t="str">
        <f>IFERROR(TBLData3[[#This Row],[7 Day avg Load]]/TBLData3[[#This Row],[7 Day SD]],"")</f>
        <v/>
      </c>
      <c r="V632" s="128" t="str">
        <f>IFERROR(TBLData3[[#This Row],[7 Day Rolling Average]]*TBLData3[[#This Row],[Monotony]],"")</f>
        <v/>
      </c>
    </row>
    <row r="633" spans="1:22" x14ac:dyDescent="0.25">
      <c r="A633" s="58" t="str">
        <f t="shared" si="37"/>
        <v>Week 5</v>
      </c>
      <c r="B633" s="63">
        <v>43038</v>
      </c>
      <c r="C633" s="63" t="str">
        <f t="shared" si="38"/>
        <v>Mon</v>
      </c>
      <c r="D633" s="75" t="s">
        <v>202</v>
      </c>
      <c r="E633" s="61">
        <f>tblTL[[#This Row],[Total]]</f>
        <v>0</v>
      </c>
      <c r="F633" s="71">
        <f>AVERAGEIFS(TBLData3[Total Load],TBLData3[[Athlete ]],TBLData3[[#This Row],[Athlete ]],TBLData3[Date],"&lt;="&amp;TBLData3[[#This Row],[Date]],TBLData3[Date],"&gt;"&amp;TBLData3[[#This Row],[Date]]-7)</f>
        <v>330.85714285714283</v>
      </c>
      <c r="G633" s="72">
        <f>AVERAGEIFS(TBLData3[Total Load],TBLData3[[Athlete ]],TBLData3[[#This Row],[Athlete ]],TBLData3[Date],"&lt;="&amp;TBLData3[[#This Row],[Date]],TBLData3[Date],"&gt;"&amp;TBLData3[[#This Row],[Date]]-28)</f>
        <v>149.14285714285714</v>
      </c>
      <c r="H633" s="32">
        <f>SUMIFS(TBLData3[Total Load],TBLData3[[Athlete ]],TBLData3[[#This Row],[Athlete ]],TBLData3[Date],"&lt;="&amp;TBLData3[[#This Row],[Date]],TBLData3[Date],"&gt;"&amp;TBLData3[[#This Row],[Date]]-7)</f>
        <v>2316</v>
      </c>
      <c r="I633" s="33">
        <f>IFERROR(SUMIFS(TBLData3[Total Load],TBLData3[[Athlete ]],TBLData3[[#This Row],[Athlete ]],TBLData3[Date],"&lt;="&amp;TBLData3[[#This Row],[Date]]-7,TBLData3[Date],"&gt;"&amp;TBLData3[[#This Row],[Date]]-14),"")</f>
        <v>1620</v>
      </c>
      <c r="J633" s="33">
        <f>IFERROR(SUMIFS(TBLData3[Total Load],TBLData3[[Athlete ]],TBLData3[[#This Row],[Athlete ]],TBLData3[Date],"&lt;="&amp;TBLData3[[#This Row],[Date]]-14,TBLData3[Date],"&gt;"&amp;TBLData3[[#This Row],[Date]]-21),"")</f>
        <v>240</v>
      </c>
      <c r="K633" s="33">
        <f>IFERROR(SUMIFS(TBLData3[Total Load],TBLData3[[Athlete ]],TBLData3[[#This Row],[Athlete ]],TBLData3[Date],"&lt;="&amp;TBLData3[[#This Row],[Date]]-21,TBLData3[Date],"&gt;"&amp;TBLData3[[#This Row],[Date]]-28),"")</f>
        <v>0</v>
      </c>
      <c r="L633" s="33">
        <f>IFERROR(SUMIFS(TBLData3[Total Load],TBLData3[[Athlete ]],TBLData3[[#This Row],[Athlete ]],TBLData3[Date],"&lt;="&amp;TBLData3[[#This Row],[Date]]-28,TBLData3[Date],"&gt;"&amp;TBLData3[[#This Row],[Date]]-35),"")</f>
        <v>0</v>
      </c>
      <c r="M633" s="33">
        <f>IFERROR(AVERAGE(TBLData3[[#This Row],[Week -1 TL]:[Week -4 TL]]),"")</f>
        <v>465</v>
      </c>
      <c r="N633" s="128">
        <f>IFERROR(TBLData3[[#This Row],[7 Day Rolling Average]]/TBLData3[[#This Row],[28 Day Rolling Average]],"")</f>
        <v>2.2183908045977012</v>
      </c>
      <c r="O633" s="94">
        <f>IFERROR(TBLData3[[#This Row],[Week 0 TL]]/TBLData3[[#This Row],[Week -1 TL]],"")</f>
        <v>1.4296296296296296</v>
      </c>
      <c r="P633" s="26">
        <f t="shared" si="39"/>
        <v>158.00232474919176</v>
      </c>
      <c r="Q633" s="27">
        <f t="shared" si="40"/>
        <v>163.60836097818643</v>
      </c>
      <c r="R633" s="99">
        <f>IFERROR(TBLData3[[#This Row],[7 Day EWMA]]/TBLData3[[#This Row],[28 Day EWMA]],"")</f>
        <v>0.96573502603731776</v>
      </c>
      <c r="S633" s="129">
        <f>AVERAGEIFS(TBLData3[Total Load],TBLData3[[Athlete ]],TBLData3[[#This Row],[Athlete ]],TBLData3[Date],"&lt;="&amp;TBLData3[[#This Row],[Date]],TBLData3[Date],"&gt;"&amp;TBLData3[[#This Row],[Date]]-7)</f>
        <v>330.85714285714283</v>
      </c>
      <c r="T633" s="129">
        <f t="array" ref="T633">IFERROR(_xlfn.STDEV.S(IF(TBLData3[[Athlete ]]=TBLData3[[#This Row],[Athlete ]],IF(TBLData3[Date]&lt;=TBLData3[[#This Row],[Date]],IF(TBLData3[Date]&gt;TBLData3[[#This Row],[Date]]-7,TBLData3[Total Load])))),"")</f>
        <v>422.21456968837879</v>
      </c>
      <c r="U633" s="128">
        <f>IFERROR(TBLData3[[#This Row],[7 Day avg Load]]/TBLData3[[#This Row],[7 Day SD]],"")</f>
        <v>0.78362322527461914</v>
      </c>
      <c r="V633" s="128">
        <f>IFERROR(TBLData3[[#This Row],[7 Day Rolling Average]]*TBLData3[[#This Row],[Monotony]],"")</f>
        <v>259.26734139085971</v>
      </c>
    </row>
    <row r="634" spans="1:22" x14ac:dyDescent="0.25">
      <c r="A634" s="58" t="str">
        <f t="shared" si="37"/>
        <v>Week 5</v>
      </c>
      <c r="B634" s="63">
        <v>43038</v>
      </c>
      <c r="C634" s="63" t="str">
        <f t="shared" si="38"/>
        <v>Mon</v>
      </c>
      <c r="D634" s="77" t="s">
        <v>203</v>
      </c>
      <c r="E634" s="61">
        <f>tblTL[[#This Row],[Total]]</f>
        <v>640</v>
      </c>
      <c r="F634" s="71">
        <f>AVERAGEIFS(TBLData3[Total Load],TBLData3[[Athlete ]],TBLData3[[#This Row],[Athlete ]],TBLData3[Date],"&lt;="&amp;TBLData3[[#This Row],[Date]],TBLData3[Date],"&gt;"&amp;TBLData3[[#This Row],[Date]]-7)</f>
        <v>91.428571428571431</v>
      </c>
      <c r="G634" s="72">
        <f>AVERAGEIFS(TBLData3[Total Load],TBLData3[[Athlete ]],TBLData3[[#This Row],[Athlete ]],TBLData3[Date],"&lt;="&amp;TBLData3[[#This Row],[Date]],TBLData3[Date],"&gt;"&amp;TBLData3[[#This Row],[Date]]-28)</f>
        <v>128.39285714285714</v>
      </c>
      <c r="H634" s="32">
        <f>SUMIFS(TBLData3[Total Load],TBLData3[[Athlete ]],TBLData3[[#This Row],[Athlete ]],TBLData3[Date],"&lt;="&amp;TBLData3[[#This Row],[Date]],TBLData3[Date],"&gt;"&amp;TBLData3[[#This Row],[Date]]-7)</f>
        <v>640</v>
      </c>
      <c r="I634" s="33">
        <f>IFERROR(SUMIFS(TBLData3[Total Load],TBLData3[[Athlete ]],TBLData3[[#This Row],[Athlete ]],TBLData3[Date],"&lt;="&amp;TBLData3[[#This Row],[Date]]-7,TBLData3[Date],"&gt;"&amp;TBLData3[[#This Row],[Date]]-14),"")</f>
        <v>0</v>
      </c>
      <c r="J634" s="33">
        <f>IFERROR(SUMIFS(TBLData3[Total Load],TBLData3[[Athlete ]],TBLData3[[#This Row],[Athlete ]],TBLData3[Date],"&lt;="&amp;TBLData3[[#This Row],[Date]]-14,TBLData3[Date],"&gt;"&amp;TBLData3[[#This Row],[Date]]-21),"")</f>
        <v>1475</v>
      </c>
      <c r="K634" s="33">
        <f>IFERROR(SUMIFS(TBLData3[Total Load],TBLData3[[Athlete ]],TBLData3[[#This Row],[Athlete ]],TBLData3[Date],"&lt;="&amp;TBLData3[[#This Row],[Date]]-21,TBLData3[Date],"&gt;"&amp;TBLData3[[#This Row],[Date]]-28),"")</f>
        <v>1480</v>
      </c>
      <c r="L634" s="33">
        <f>IFERROR(SUMIFS(TBLData3[Total Load],TBLData3[[Athlete ]],TBLData3[[#This Row],[Athlete ]],TBLData3[Date],"&lt;="&amp;TBLData3[[#This Row],[Date]]-28,TBLData3[Date],"&gt;"&amp;TBLData3[[#This Row],[Date]]-35),"")</f>
        <v>0</v>
      </c>
      <c r="M634" s="33">
        <f>IFERROR(AVERAGE(TBLData3[[#This Row],[Week -1 TL]:[Week -4 TL]]),"")</f>
        <v>738.75</v>
      </c>
      <c r="N634" s="128">
        <f>IFERROR(TBLData3[[#This Row],[7 Day Rolling Average]]/TBLData3[[#This Row],[28 Day Rolling Average]],"")</f>
        <v>0.71210013908205849</v>
      </c>
      <c r="O634" s="94" t="str">
        <f>IFERROR(TBLData3[[#This Row],[Week 0 TL]]/TBLData3[[#This Row],[Week -1 TL]],"")</f>
        <v/>
      </c>
      <c r="P634" s="26">
        <f t="shared" si="39"/>
        <v>161.99698413475417</v>
      </c>
      <c r="Q634" s="27">
        <f t="shared" si="40"/>
        <v>87.239029268595687</v>
      </c>
      <c r="R634" s="99">
        <f>IFERROR(TBLData3[[#This Row],[7 Day EWMA]]/TBLData3[[#This Row],[28 Day EWMA]],"")</f>
        <v>1.8569324474713047</v>
      </c>
      <c r="S634" s="129">
        <f>AVERAGEIFS(TBLData3[Total Load],TBLData3[[Athlete ]],TBLData3[[#This Row],[Athlete ]],TBLData3[Date],"&lt;="&amp;TBLData3[[#This Row],[Date]],TBLData3[Date],"&gt;"&amp;TBLData3[[#This Row],[Date]]-7)</f>
        <v>91.428571428571431</v>
      </c>
      <c r="T634" s="129">
        <f t="array" ref="T634">IFERROR(_xlfn.STDEV.S(IF(TBLData3[[Athlete ]]=TBLData3[[#This Row],[Athlete ]],IF(TBLData3[Date]&lt;=TBLData3[[#This Row],[Date]],IF(TBLData3[Date]&gt;TBLData3[[#This Row],[Date]]-7,TBLData3[Total Load])))),"")</f>
        <v>241.89726272590542</v>
      </c>
      <c r="U634" s="128">
        <f>IFERROR(TBLData3[[#This Row],[7 Day avg Load]]/TBLData3[[#This Row],[7 Day SD]],"")</f>
        <v>0.37796447300922725</v>
      </c>
      <c r="V634" s="128">
        <f>IFERROR(TBLData3[[#This Row],[7 Day Rolling Average]]*TBLData3[[#This Row],[Monotony]],"")</f>
        <v>34.556751817986495</v>
      </c>
    </row>
    <row r="635" spans="1:22" x14ac:dyDescent="0.25">
      <c r="A635" s="58" t="str">
        <f t="shared" si="37"/>
        <v>Week 5</v>
      </c>
      <c r="B635" s="63">
        <v>43038</v>
      </c>
      <c r="C635" s="63" t="str">
        <f t="shared" si="38"/>
        <v>Mon</v>
      </c>
      <c r="D635" s="77" t="s">
        <v>204</v>
      </c>
      <c r="E635" s="61">
        <f>tblTL[[#This Row],[Total]]</f>
        <v>0</v>
      </c>
      <c r="F635" s="71">
        <f>AVERAGEIFS(TBLData3[Total Load],TBLData3[[Athlete ]],TBLData3[[#This Row],[Athlete ]],TBLData3[Date],"&lt;="&amp;TBLData3[[#This Row],[Date]],TBLData3[Date],"&gt;"&amp;TBLData3[[#This Row],[Date]]-7)</f>
        <v>204.42857142857142</v>
      </c>
      <c r="G635" s="72">
        <f>AVERAGEIFS(TBLData3[Total Load],TBLData3[[Athlete ]],TBLData3[[#This Row],[Athlete ]],TBLData3[Date],"&lt;="&amp;TBLData3[[#This Row],[Date]],TBLData3[Date],"&gt;"&amp;TBLData3[[#This Row],[Date]]-28)</f>
        <v>123.07142857142857</v>
      </c>
      <c r="H635" s="32">
        <f>SUMIFS(TBLData3[Total Load],TBLData3[[Athlete ]],TBLData3[[#This Row],[Athlete ]],TBLData3[Date],"&lt;="&amp;TBLData3[[#This Row],[Date]],TBLData3[Date],"&gt;"&amp;TBLData3[[#This Row],[Date]]-7)</f>
        <v>1431</v>
      </c>
      <c r="I635" s="33">
        <f>IFERROR(SUMIFS(TBLData3[Total Load],TBLData3[[Athlete ]],TBLData3[[#This Row],[Athlete ]],TBLData3[Date],"&lt;="&amp;TBLData3[[#This Row],[Date]]-7,TBLData3[Date],"&gt;"&amp;TBLData3[[#This Row],[Date]]-14),"")</f>
        <v>720</v>
      </c>
      <c r="J635" s="33">
        <f>IFERROR(SUMIFS(TBLData3[Total Load],TBLData3[[Athlete ]],TBLData3[[#This Row],[Athlete ]],TBLData3[Date],"&lt;="&amp;TBLData3[[#This Row],[Date]]-14,TBLData3[Date],"&gt;"&amp;TBLData3[[#This Row],[Date]]-21),"")</f>
        <v>420</v>
      </c>
      <c r="K635" s="33">
        <f>IFERROR(SUMIFS(TBLData3[Total Load],TBLData3[[Athlete ]],TBLData3[[#This Row],[Athlete ]],TBLData3[Date],"&lt;="&amp;TBLData3[[#This Row],[Date]]-21,TBLData3[Date],"&gt;"&amp;TBLData3[[#This Row],[Date]]-28),"")</f>
        <v>875</v>
      </c>
      <c r="L635" s="33">
        <f>IFERROR(SUMIFS(TBLData3[Total Load],TBLData3[[Athlete ]],TBLData3[[#This Row],[Athlete ]],TBLData3[Date],"&lt;="&amp;TBLData3[[#This Row],[Date]]-28,TBLData3[Date],"&gt;"&amp;TBLData3[[#This Row],[Date]]-35),"")</f>
        <v>0</v>
      </c>
      <c r="M635" s="33">
        <f>IFERROR(AVERAGE(TBLData3[[#This Row],[Week -1 TL]:[Week -4 TL]]),"")</f>
        <v>503.75</v>
      </c>
      <c r="N635" s="128">
        <f>IFERROR(TBLData3[[#This Row],[7 Day Rolling Average]]/TBLData3[[#This Row],[28 Day Rolling Average]],"")</f>
        <v>1.6610562971561229</v>
      </c>
      <c r="O635" s="94">
        <f>IFERROR(TBLData3[[#This Row],[Week 0 TL]]/TBLData3[[#This Row],[Week -1 TL]],"")</f>
        <v>1.9875</v>
      </c>
      <c r="P635" s="26">
        <f t="shared" si="39"/>
        <v>95.253319367923041</v>
      </c>
      <c r="Q635" s="27">
        <f t="shared" si="40"/>
        <v>106.44862896325498</v>
      </c>
      <c r="R635" s="99">
        <f>IFERROR(TBLData3[[#This Row],[7 Day EWMA]]/TBLData3[[#This Row],[28 Day EWMA]],"")</f>
        <v>0.89482899212166978</v>
      </c>
      <c r="S635" s="129">
        <f>AVERAGEIFS(TBLData3[Total Load],TBLData3[[Athlete ]],TBLData3[[#This Row],[Athlete ]],TBLData3[Date],"&lt;="&amp;TBLData3[[#This Row],[Date]],TBLData3[Date],"&gt;"&amp;TBLData3[[#This Row],[Date]]-7)</f>
        <v>204.42857142857142</v>
      </c>
      <c r="T635" s="129">
        <f t="array" ref="T635">IFERROR(_xlfn.STDEV.S(IF(TBLData3[[Athlete ]]=TBLData3[[#This Row],[Athlete ]],IF(TBLData3[Date]&lt;=TBLData3[[#This Row],[Date]],IF(TBLData3[Date]&gt;TBLData3[[#This Row],[Date]]-7,TBLData3[Total Load])))),"")</f>
        <v>318.18331044795394</v>
      </c>
      <c r="U635" s="128">
        <f>IFERROR(TBLData3[[#This Row],[7 Day avg Load]]/TBLData3[[#This Row],[7 Day SD]],"")</f>
        <v>0.64248678266866643</v>
      </c>
      <c r="V635" s="128">
        <f>IFERROR(TBLData3[[#This Row],[7 Day Rolling Average]]*TBLData3[[#This Row],[Monotony]],"")</f>
        <v>131.34265514269453</v>
      </c>
    </row>
    <row r="636" spans="1:22" x14ac:dyDescent="0.25">
      <c r="A636" s="58" t="str">
        <f t="shared" si="37"/>
        <v>Week 5</v>
      </c>
      <c r="B636" s="63">
        <v>43038</v>
      </c>
      <c r="C636" s="63" t="str">
        <f t="shared" si="38"/>
        <v>Mon</v>
      </c>
      <c r="D636" s="78" t="s">
        <v>205</v>
      </c>
      <c r="E636" s="61">
        <f>tblTL[[#This Row],[Total]]</f>
        <v>0</v>
      </c>
      <c r="F636" s="71">
        <f>AVERAGEIFS(TBLData3[Total Load],TBLData3[[Athlete ]],TBLData3[[#This Row],[Athlete ]],TBLData3[Date],"&lt;="&amp;TBLData3[[#This Row],[Date]],TBLData3[Date],"&gt;"&amp;TBLData3[[#This Row],[Date]]-7)</f>
        <v>45.142857142857146</v>
      </c>
      <c r="G636" s="72">
        <f>AVERAGEIFS(TBLData3[Total Load],TBLData3[[Athlete ]],TBLData3[[#This Row],[Athlete ]],TBLData3[Date],"&lt;="&amp;TBLData3[[#This Row],[Date]],TBLData3[Date],"&gt;"&amp;TBLData3[[#This Row],[Date]]-28)</f>
        <v>49.857142857142854</v>
      </c>
      <c r="H636" s="32">
        <f>SUMIFS(TBLData3[Total Load],TBLData3[[Athlete ]],TBLData3[[#This Row],[Athlete ]],TBLData3[Date],"&lt;="&amp;TBLData3[[#This Row],[Date]],TBLData3[Date],"&gt;"&amp;TBLData3[[#This Row],[Date]]-7)</f>
        <v>316</v>
      </c>
      <c r="I636" s="33">
        <f>IFERROR(SUMIFS(TBLData3[Total Load],TBLData3[[Athlete ]],TBLData3[[#This Row],[Athlete ]],TBLData3[Date],"&lt;="&amp;TBLData3[[#This Row],[Date]]-7,TBLData3[Date],"&gt;"&amp;TBLData3[[#This Row],[Date]]-14),"")</f>
        <v>720</v>
      </c>
      <c r="J636" s="33">
        <f>IFERROR(SUMIFS(TBLData3[Total Load],TBLData3[[Athlete ]],TBLData3[[#This Row],[Athlete ]],TBLData3[Date],"&lt;="&amp;TBLData3[[#This Row],[Date]]-14,TBLData3[Date],"&gt;"&amp;TBLData3[[#This Row],[Date]]-21),"")</f>
        <v>360</v>
      </c>
      <c r="K636" s="33">
        <f>IFERROR(SUMIFS(TBLData3[Total Load],TBLData3[[Athlete ]],TBLData3[[#This Row],[Athlete ]],TBLData3[Date],"&lt;="&amp;TBLData3[[#This Row],[Date]]-21,TBLData3[Date],"&gt;"&amp;TBLData3[[#This Row],[Date]]-28),"")</f>
        <v>0</v>
      </c>
      <c r="L636" s="33">
        <f>IFERROR(SUMIFS(TBLData3[Total Load],TBLData3[[Athlete ]],TBLData3[[#This Row],[Athlete ]],TBLData3[Date],"&lt;="&amp;TBLData3[[#This Row],[Date]]-28,TBLData3[Date],"&gt;"&amp;TBLData3[[#This Row],[Date]]-35),"")</f>
        <v>0</v>
      </c>
      <c r="M636" s="33">
        <f>IFERROR(AVERAGE(TBLData3[[#This Row],[Week -1 TL]:[Week -4 TL]]),"")</f>
        <v>270</v>
      </c>
      <c r="N636" s="128">
        <f>IFERROR(TBLData3[[#This Row],[7 Day Rolling Average]]/TBLData3[[#This Row],[28 Day Rolling Average]],"")</f>
        <v>0.90544412607449865</v>
      </c>
      <c r="O636" s="94">
        <f>IFERROR(TBLData3[[#This Row],[Week 0 TL]]/TBLData3[[#This Row],[Week -1 TL]],"")</f>
        <v>0.43888888888888888</v>
      </c>
      <c r="P636" s="26">
        <f t="shared" si="39"/>
        <v>43.041839938838166</v>
      </c>
      <c r="Q636" s="27">
        <f t="shared" si="40"/>
        <v>44.946416087477203</v>
      </c>
      <c r="R636" s="99">
        <f>IFERROR(TBLData3[[#This Row],[7 Day EWMA]]/TBLData3[[#This Row],[28 Day EWMA]],"")</f>
        <v>0.95762562814947816</v>
      </c>
      <c r="S636" s="129">
        <f>AVERAGEIFS(TBLData3[Total Load],TBLData3[[Athlete ]],TBLData3[[#This Row],[Athlete ]],TBLData3[Date],"&lt;="&amp;TBLData3[[#This Row],[Date]],TBLData3[Date],"&gt;"&amp;TBLData3[[#This Row],[Date]]-7)</f>
        <v>45.142857142857146</v>
      </c>
      <c r="T636" s="129">
        <f t="array" ref="T636">IFERROR(_xlfn.STDEV.S(IF(TBLData3[[Athlete ]]=TBLData3[[#This Row],[Athlete ]],IF(TBLData3[Date]&lt;=TBLData3[[#This Row],[Date]],IF(TBLData3[Date]&gt;TBLData3[[#This Row],[Date]]-7,TBLData3[Total Load])))),"")</f>
        <v>80.156988822827287</v>
      </c>
      <c r="U636" s="128">
        <f>IFERROR(TBLData3[[#This Row],[7 Day avg Load]]/TBLData3[[#This Row],[7 Day SD]],"")</f>
        <v>0.56318055113868326</v>
      </c>
      <c r="V636" s="128">
        <f>IFERROR(TBLData3[[#This Row],[7 Day Rolling Average]]*TBLData3[[#This Row],[Monotony]],"")</f>
        <v>25.42357916568913</v>
      </c>
    </row>
    <row r="637" spans="1:22" x14ac:dyDescent="0.25">
      <c r="A637" s="58" t="str">
        <f t="shared" si="37"/>
        <v>Week 5</v>
      </c>
      <c r="B637" s="63">
        <v>43038</v>
      </c>
      <c r="C637" s="63" t="str">
        <f t="shared" si="38"/>
        <v>Mon</v>
      </c>
      <c r="D637" s="78" t="s">
        <v>206</v>
      </c>
      <c r="E637" s="61">
        <f>tblTL[[#This Row],[Total]]</f>
        <v>0</v>
      </c>
      <c r="F637" s="71">
        <f>AVERAGEIFS(TBLData3[Total Load],TBLData3[[Athlete ]],TBLData3[[#This Row],[Athlete ]],TBLData3[Date],"&lt;="&amp;TBLData3[[#This Row],[Date]],TBLData3[Date],"&gt;"&amp;TBLData3[[#This Row],[Date]]-7)</f>
        <v>212.85714285714286</v>
      </c>
      <c r="G637" s="72">
        <f>AVERAGEIFS(TBLData3[Total Load],TBLData3[[Athlete ]],TBLData3[[#This Row],[Athlete ]],TBLData3[Date],"&lt;="&amp;TBLData3[[#This Row],[Date]],TBLData3[Date],"&gt;"&amp;TBLData3[[#This Row],[Date]]-28)</f>
        <v>209.64285714285714</v>
      </c>
      <c r="H637" s="32">
        <f>SUMIFS(TBLData3[Total Load],TBLData3[[Athlete ]],TBLData3[[#This Row],[Athlete ]],TBLData3[Date],"&lt;="&amp;TBLData3[[#This Row],[Date]],TBLData3[Date],"&gt;"&amp;TBLData3[[#This Row],[Date]]-7)</f>
        <v>1490</v>
      </c>
      <c r="I637" s="33">
        <f>IFERROR(SUMIFS(TBLData3[Total Load],TBLData3[[Athlete ]],TBLData3[[#This Row],[Athlete ]],TBLData3[Date],"&lt;="&amp;TBLData3[[#This Row],[Date]]-7,TBLData3[Date],"&gt;"&amp;TBLData3[[#This Row],[Date]]-14),"")</f>
        <v>1800</v>
      </c>
      <c r="J637" s="33">
        <f>IFERROR(SUMIFS(TBLData3[Total Load],TBLData3[[Athlete ]],TBLData3[[#This Row],[Athlete ]],TBLData3[Date],"&lt;="&amp;TBLData3[[#This Row],[Date]]-14,TBLData3[Date],"&gt;"&amp;TBLData3[[#This Row],[Date]]-21),"")</f>
        <v>1680</v>
      </c>
      <c r="K637" s="33">
        <f>IFERROR(SUMIFS(TBLData3[Total Load],TBLData3[[Athlete ]],TBLData3[[#This Row],[Athlete ]],TBLData3[Date],"&lt;="&amp;TBLData3[[#This Row],[Date]]-21,TBLData3[Date],"&gt;"&amp;TBLData3[[#This Row],[Date]]-28),"")</f>
        <v>900</v>
      </c>
      <c r="L637" s="33">
        <f>IFERROR(SUMIFS(TBLData3[Total Load],TBLData3[[Athlete ]],TBLData3[[#This Row],[Athlete ]],TBLData3[Date],"&lt;="&amp;TBLData3[[#This Row],[Date]]-28,TBLData3[Date],"&gt;"&amp;TBLData3[[#This Row],[Date]]-35),"")</f>
        <v>0</v>
      </c>
      <c r="M637" s="33">
        <f>IFERROR(AVERAGE(TBLData3[[#This Row],[Week -1 TL]:[Week -4 TL]]),"")</f>
        <v>1095</v>
      </c>
      <c r="N637" s="128">
        <f>IFERROR(TBLData3[[#This Row],[7 Day Rolling Average]]/TBLData3[[#This Row],[28 Day Rolling Average]],"")</f>
        <v>1.0153321976149916</v>
      </c>
      <c r="O637" s="94">
        <f>IFERROR(TBLData3[[#This Row],[Week 0 TL]]/TBLData3[[#This Row],[Week -1 TL]],"")</f>
        <v>0.82777777777777772</v>
      </c>
      <c r="P637" s="26">
        <f t="shared" si="39"/>
        <v>125.17497929951179</v>
      </c>
      <c r="Q637" s="27">
        <f t="shared" si="40"/>
        <v>167.20244519995012</v>
      </c>
      <c r="R637" s="99">
        <f>IFERROR(TBLData3[[#This Row],[7 Day EWMA]]/TBLData3[[#This Row],[28 Day EWMA]],"")</f>
        <v>0.74864323395402788</v>
      </c>
      <c r="S637" s="129">
        <f>AVERAGEIFS(TBLData3[Total Load],TBLData3[[Athlete ]],TBLData3[[#This Row],[Athlete ]],TBLData3[Date],"&lt;="&amp;TBLData3[[#This Row],[Date]],TBLData3[Date],"&gt;"&amp;TBLData3[[#This Row],[Date]]-7)</f>
        <v>212.85714285714286</v>
      </c>
      <c r="T637" s="129">
        <f t="array" ref="T637">IFERROR(_xlfn.STDEV.S(IF(TBLData3[[Athlete ]]=TBLData3[[#This Row],[Athlete ]],IF(TBLData3[Date]&lt;=TBLData3[[#This Row],[Date]],IF(TBLData3[Date]&gt;TBLData3[[#This Row],[Date]]-7,TBLData3[Total Load])))),"")</f>
        <v>272.68506166848022</v>
      </c>
      <c r="U637" s="128">
        <f>IFERROR(TBLData3[[#This Row],[7 Day avg Load]]/TBLData3[[#This Row],[7 Day SD]],"")</f>
        <v>0.78059700650535158</v>
      </c>
      <c r="V637" s="128">
        <f>IFERROR(TBLData3[[#This Row],[7 Day Rolling Average]]*TBLData3[[#This Row],[Monotony]],"")</f>
        <v>166.15564852756771</v>
      </c>
    </row>
    <row r="638" spans="1:22" x14ac:dyDescent="0.25">
      <c r="A638" s="58" t="str">
        <f t="shared" si="37"/>
        <v>Week 5</v>
      </c>
      <c r="B638" s="63">
        <v>43038</v>
      </c>
      <c r="C638" s="63" t="str">
        <f t="shared" si="38"/>
        <v>Mon</v>
      </c>
      <c r="D638" s="78" t="s">
        <v>207</v>
      </c>
      <c r="E638" s="61">
        <f>tblTL[[#This Row],[Total]]</f>
        <v>0</v>
      </c>
      <c r="F638" s="71">
        <f>AVERAGEIFS(TBLData3[Total Load],TBLData3[[Athlete ]],TBLData3[[#This Row],[Athlete ]],TBLData3[Date],"&lt;="&amp;TBLData3[[#This Row],[Date]],TBLData3[Date],"&gt;"&amp;TBLData3[[#This Row],[Date]]-7)</f>
        <v>151.42857142857142</v>
      </c>
      <c r="G638" s="72">
        <f>AVERAGEIFS(TBLData3[Total Load],TBLData3[[Athlete ]],TBLData3[[#This Row],[Athlete ]],TBLData3[Date],"&lt;="&amp;TBLData3[[#This Row],[Date]],TBLData3[Date],"&gt;"&amp;TBLData3[[#This Row],[Date]]-28)</f>
        <v>158.57142857142858</v>
      </c>
      <c r="H638" s="32">
        <f>SUMIFS(TBLData3[Total Load],TBLData3[[Athlete ]],TBLData3[[#This Row],[Athlete ]],TBLData3[Date],"&lt;="&amp;TBLData3[[#This Row],[Date]],TBLData3[Date],"&gt;"&amp;TBLData3[[#This Row],[Date]]-7)</f>
        <v>1060</v>
      </c>
      <c r="I638" s="33">
        <f>IFERROR(SUMIFS(TBLData3[Total Load],TBLData3[[Athlete ]],TBLData3[[#This Row],[Athlete ]],TBLData3[Date],"&lt;="&amp;TBLData3[[#This Row],[Date]]-7,TBLData3[Date],"&gt;"&amp;TBLData3[[#This Row],[Date]]-14),"")</f>
        <v>1320</v>
      </c>
      <c r="J638" s="33">
        <f>IFERROR(SUMIFS(TBLData3[Total Load],TBLData3[[Athlete ]],TBLData3[[#This Row],[Athlete ]],TBLData3[Date],"&lt;="&amp;TBLData3[[#This Row],[Date]]-14,TBLData3[Date],"&gt;"&amp;TBLData3[[#This Row],[Date]]-21),"")</f>
        <v>1420</v>
      </c>
      <c r="K638" s="33">
        <f>IFERROR(SUMIFS(TBLData3[Total Load],TBLData3[[Athlete ]],TBLData3[[#This Row],[Athlete ]],TBLData3[Date],"&lt;="&amp;TBLData3[[#This Row],[Date]]-21,TBLData3[Date],"&gt;"&amp;TBLData3[[#This Row],[Date]]-28),"")</f>
        <v>640</v>
      </c>
      <c r="L638" s="33">
        <f>IFERROR(SUMIFS(TBLData3[Total Load],TBLData3[[Athlete ]],TBLData3[[#This Row],[Athlete ]],TBLData3[Date],"&lt;="&amp;TBLData3[[#This Row],[Date]]-28,TBLData3[Date],"&gt;"&amp;TBLData3[[#This Row],[Date]]-35),"")</f>
        <v>0</v>
      </c>
      <c r="M638" s="33">
        <f>IFERROR(AVERAGE(TBLData3[[#This Row],[Week -1 TL]:[Week -4 TL]]),"")</f>
        <v>845</v>
      </c>
      <c r="N638" s="128">
        <f>IFERROR(TBLData3[[#This Row],[7 Day Rolling Average]]/TBLData3[[#This Row],[28 Day Rolling Average]],"")</f>
        <v>0.95495495495495486</v>
      </c>
      <c r="O638" s="94">
        <f>IFERROR(TBLData3[[#This Row],[Week 0 TL]]/TBLData3[[#This Row],[Week -1 TL]],"")</f>
        <v>0.80303030303030298</v>
      </c>
      <c r="P638" s="26">
        <f t="shared" si="39"/>
        <v>91.28199647221706</v>
      </c>
      <c r="Q638" s="27">
        <f t="shared" si="40"/>
        <v>124.2764269713531</v>
      </c>
      <c r="R638" s="99">
        <f>IFERROR(TBLData3[[#This Row],[7 Day EWMA]]/TBLData3[[#This Row],[28 Day EWMA]],"")</f>
        <v>0.73450773164936922</v>
      </c>
      <c r="S638" s="129">
        <f>AVERAGEIFS(TBLData3[Total Load],TBLData3[[Athlete ]],TBLData3[[#This Row],[Athlete ]],TBLData3[Date],"&lt;="&amp;TBLData3[[#This Row],[Date]],TBLData3[Date],"&gt;"&amp;TBLData3[[#This Row],[Date]]-7)</f>
        <v>151.42857142857142</v>
      </c>
      <c r="T638" s="129">
        <f t="array" ref="T638">IFERROR(_xlfn.STDEV.S(IF(TBLData3[[Athlete ]]=TBLData3[[#This Row],[Athlete ]],IF(TBLData3[Date]&lt;=TBLData3[[#This Row],[Date]],IF(TBLData3[Date]&gt;TBLData3[[#This Row],[Date]]-7,TBLData3[Total Load])))),"")</f>
        <v>295.26420775460133</v>
      </c>
      <c r="U638" s="128">
        <f>IFERROR(TBLData3[[#This Row],[7 Day avg Load]]/TBLData3[[#This Row],[7 Day SD]],"")</f>
        <v>0.51285786577432391</v>
      </c>
      <c r="V638" s="128">
        <f>IFERROR(TBLData3[[#This Row],[7 Day Rolling Average]]*TBLData3[[#This Row],[Monotony]],"")</f>
        <v>77.661333960111904</v>
      </c>
    </row>
    <row r="639" spans="1:22" x14ac:dyDescent="0.25">
      <c r="A639" s="58" t="str">
        <f t="shared" si="37"/>
        <v>Week 5</v>
      </c>
      <c r="B639" s="63">
        <v>43038</v>
      </c>
      <c r="C639" s="63" t="str">
        <f t="shared" si="38"/>
        <v>Mon</v>
      </c>
      <c r="D639" s="75" t="s">
        <v>208</v>
      </c>
      <c r="E639" s="61">
        <f>tblTL[[#This Row],[Total]]</f>
        <v>630</v>
      </c>
      <c r="F639" s="71">
        <f>AVERAGEIFS(TBLData3[Total Load],TBLData3[[Athlete ]],TBLData3[[#This Row],[Athlete ]],TBLData3[Date],"&lt;="&amp;TBLData3[[#This Row],[Date]],TBLData3[Date],"&gt;"&amp;TBLData3[[#This Row],[Date]]-7)</f>
        <v>90</v>
      </c>
      <c r="G639" s="72">
        <f>AVERAGEIFS(TBLData3[Total Load],TBLData3[[Athlete ]],TBLData3[[#This Row],[Athlete ]],TBLData3[Date],"&lt;="&amp;TBLData3[[#This Row],[Date]],TBLData3[Date],"&gt;"&amp;TBLData3[[#This Row],[Date]]-28)</f>
        <v>139.1</v>
      </c>
      <c r="H639" s="32">
        <f>SUMIFS(TBLData3[Total Load],TBLData3[[Athlete ]],TBLData3[[#This Row],[Athlete ]],TBLData3[Date],"&lt;="&amp;TBLData3[[#This Row],[Date]],TBLData3[Date],"&gt;"&amp;TBLData3[[#This Row],[Date]]-7)</f>
        <v>630</v>
      </c>
      <c r="I639" s="33">
        <f>IFERROR(SUMIFS(TBLData3[Total Load],TBLData3[[Athlete ]],TBLData3[[#This Row],[Athlete ]],TBLData3[Date],"&lt;="&amp;TBLData3[[#This Row],[Date]]-7,TBLData3[Date],"&gt;"&amp;TBLData3[[#This Row],[Date]]-14),"")</f>
        <v>0</v>
      </c>
      <c r="J639" s="33">
        <f>IFERROR(SUMIFS(TBLData3[Total Load],TBLData3[[Athlete ]],TBLData3[[#This Row],[Athlete ]],TBLData3[Date],"&lt;="&amp;TBLData3[[#This Row],[Date]]-14,TBLData3[Date],"&gt;"&amp;TBLData3[[#This Row],[Date]]-21),"")</f>
        <v>2142.4</v>
      </c>
      <c r="K639" s="33">
        <f>IFERROR(SUMIFS(TBLData3[Total Load],TBLData3[[Athlete ]],TBLData3[[#This Row],[Athlete ]],TBLData3[Date],"&lt;="&amp;TBLData3[[#This Row],[Date]]-21,TBLData3[Date],"&gt;"&amp;TBLData3[[#This Row],[Date]]-28),"")</f>
        <v>1122.4000000000001</v>
      </c>
      <c r="L639" s="33">
        <f>IFERROR(SUMIFS(TBLData3[Total Load],TBLData3[[Athlete ]],TBLData3[[#This Row],[Athlete ]],TBLData3[Date],"&lt;="&amp;TBLData3[[#This Row],[Date]]-28,TBLData3[Date],"&gt;"&amp;TBLData3[[#This Row],[Date]]-35),"")</f>
        <v>0</v>
      </c>
      <c r="M639" s="33">
        <f>IFERROR(AVERAGE(TBLData3[[#This Row],[Week -1 TL]:[Week -4 TL]]),"")</f>
        <v>816.2</v>
      </c>
      <c r="N639" s="128">
        <f>IFERROR(TBLData3[[#This Row],[7 Day Rolling Average]]/TBLData3[[#This Row],[28 Day Rolling Average]],"")</f>
        <v>0.64701653486700217</v>
      </c>
      <c r="O639" s="94" t="str">
        <f>IFERROR(TBLData3[[#This Row],[Week 0 TL]]/TBLData3[[#This Row],[Week -1 TL]],"")</f>
        <v/>
      </c>
      <c r="P639" s="26">
        <f t="shared" si="39"/>
        <v>160.26032479362908</v>
      </c>
      <c r="Q639" s="27">
        <f t="shared" si="40"/>
        <v>95.387544728502391</v>
      </c>
      <c r="R639" s="99">
        <f>IFERROR(TBLData3[[#This Row],[7 Day EWMA]]/TBLData3[[#This Row],[28 Day EWMA]],"")</f>
        <v>1.6800969691564176</v>
      </c>
      <c r="S639" s="129">
        <f>AVERAGEIFS(TBLData3[Total Load],TBLData3[[Athlete ]],TBLData3[[#This Row],[Athlete ]],TBLData3[Date],"&lt;="&amp;TBLData3[[#This Row],[Date]],TBLData3[Date],"&gt;"&amp;TBLData3[[#This Row],[Date]]-7)</f>
        <v>90</v>
      </c>
      <c r="T639" s="129">
        <f t="array" ref="T639">IFERROR(_xlfn.STDEV.S(IF(TBLData3[[Athlete ]]=TBLData3[[#This Row],[Athlete ]],IF(TBLData3[Date]&lt;=TBLData3[[#This Row],[Date]],IF(TBLData3[Date]&gt;TBLData3[[#This Row],[Date]]-7,TBLData3[Total Load])))),"")</f>
        <v>238.11761799581316</v>
      </c>
      <c r="U639" s="128">
        <f>IFERROR(TBLData3[[#This Row],[7 Day avg Load]]/TBLData3[[#This Row],[7 Day SD]],"")</f>
        <v>0.3779644730092272</v>
      </c>
      <c r="V639" s="128">
        <f>IFERROR(TBLData3[[#This Row],[7 Day Rolling Average]]*TBLData3[[#This Row],[Monotony]],"")</f>
        <v>34.01680257083045</v>
      </c>
    </row>
    <row r="640" spans="1:22" x14ac:dyDescent="0.25">
      <c r="A640" s="58" t="str">
        <f t="shared" si="37"/>
        <v>Week 5</v>
      </c>
      <c r="B640" s="59">
        <v>43039</v>
      </c>
      <c r="C640" s="59" t="str">
        <f t="shared" si="38"/>
        <v>Tue</v>
      </c>
      <c r="D640" s="68" t="s">
        <v>215</v>
      </c>
      <c r="E640" s="61">
        <f>tblTL[[#This Row],[Total]]</f>
        <v>730</v>
      </c>
      <c r="F640" s="71">
        <f>AVERAGEIFS(TBLData3[Total Load],TBLData3[[Athlete ]],TBLData3[[#This Row],[Athlete ]],TBLData3[Date],"&lt;="&amp;TBLData3[[#This Row],[Date]],TBLData3[Date],"&gt;"&amp;TBLData3[[#This Row],[Date]]-7)</f>
        <v>218.57142857142858</v>
      </c>
      <c r="G640" s="72">
        <f>AVERAGEIFS(TBLData3[Total Load],TBLData3[[Athlete ]],TBLData3[[#This Row],[Athlete ]],TBLData3[Date],"&lt;="&amp;TBLData3[[#This Row],[Date]],TBLData3[Date],"&gt;"&amp;TBLData3[[#This Row],[Date]]-28)</f>
        <v>192.5</v>
      </c>
      <c r="H640" s="32">
        <f>SUMIFS(TBLData3[Total Load],TBLData3[[Athlete ]],TBLData3[[#This Row],[Athlete ]],TBLData3[Date],"&lt;="&amp;TBLData3[[#This Row],[Date]],TBLData3[Date],"&gt;"&amp;TBLData3[[#This Row],[Date]]-7)</f>
        <v>1530</v>
      </c>
      <c r="I640" s="33">
        <f>IFERROR(SUMIFS(TBLData3[Total Load],TBLData3[[Athlete ]],TBLData3[[#This Row],[Athlete ]],TBLData3[Date],"&lt;="&amp;TBLData3[[#This Row],[Date]]-7,TBLData3[Date],"&gt;"&amp;TBLData3[[#This Row],[Date]]-14),"")</f>
        <v>720</v>
      </c>
      <c r="J640" s="33">
        <f>IFERROR(SUMIFS(TBLData3[Total Load],TBLData3[[Athlete ]],TBLData3[[#This Row],[Athlete ]],TBLData3[Date],"&lt;="&amp;TBLData3[[#This Row],[Date]]-14,TBLData3[Date],"&gt;"&amp;TBLData3[[#This Row],[Date]]-21),"")</f>
        <v>1720</v>
      </c>
      <c r="K640" s="33">
        <f>IFERROR(SUMIFS(TBLData3[Total Load],TBLData3[[Athlete ]],TBLData3[[#This Row],[Athlete ]],TBLData3[Date],"&lt;="&amp;TBLData3[[#This Row],[Date]]-21,TBLData3[Date],"&gt;"&amp;TBLData3[[#This Row],[Date]]-28),"")</f>
        <v>1420</v>
      </c>
      <c r="L640" s="33">
        <f>IFERROR(SUMIFS(TBLData3[Total Load],TBLData3[[Athlete ]],TBLData3[[#This Row],[Athlete ]],TBLData3[Date],"&lt;="&amp;TBLData3[[#This Row],[Date]]-28,TBLData3[Date],"&gt;"&amp;TBLData3[[#This Row],[Date]]-35),"")</f>
        <v>0</v>
      </c>
      <c r="M640" s="33">
        <f>IFERROR(AVERAGE(TBLData3[[#This Row],[Week -1 TL]:[Week -4 TL]]),"")</f>
        <v>965</v>
      </c>
      <c r="N640" s="98">
        <f>IFERROR(TBLData3[[#This Row],[7 Day Rolling Average]]/TBLData3[[#This Row],[28 Day Rolling Average]],"")</f>
        <v>1.1354359925788498</v>
      </c>
      <c r="O640" s="94">
        <f>IFERROR(TBLData3[[#This Row],[Week 0 TL]]/TBLData3[[#This Row],[Week -1 TL]],"")</f>
        <v>2.125</v>
      </c>
      <c r="P640" s="26">
        <f t="shared" si="39"/>
        <v>224.36802636073907</v>
      </c>
      <c r="Q640" s="27">
        <f t="shared" si="40"/>
        <v>152.33506516007503</v>
      </c>
      <c r="R640" s="99">
        <f>IFERROR(TBLData3[[#This Row],[7 Day EWMA]]/TBLData3[[#This Row],[28 Day EWMA]],"")</f>
        <v>1.4728587021311945</v>
      </c>
      <c r="S640" s="130">
        <f>AVERAGEIFS(TBLData3[Total Load],TBLData3[[Athlete ]],TBLData3[[#This Row],[Athlete ]],TBLData3[Date],"&lt;="&amp;TBLData3[[#This Row],[Date]],TBLData3[Date],"&gt;"&amp;TBLData3[[#This Row],[Date]]-7)</f>
        <v>218.57142857142858</v>
      </c>
      <c r="T640" s="130">
        <f t="array" ref="T640">IFERROR(_xlfn.STDEV.S(IF(TBLData3[[Athlete ]]=TBLData3[[#This Row],[Athlete ]],IF(TBLData3[Date]&lt;=TBLData3[[#This Row],[Date]],IF(TBLData3[Date]&gt;TBLData3[[#This Row],[Date]]-7,TBLData3[Total Load])))),"")</f>
        <v>373.82832831076223</v>
      </c>
      <c r="U640" s="98">
        <f>IFERROR(TBLData3[[#This Row],[7 Day avg Load]]/TBLData3[[#This Row],[7 Day SD]],"")</f>
        <v>0.58468396324884964</v>
      </c>
      <c r="V640" s="98">
        <f>IFERROR(TBLData3[[#This Row],[7 Day Rolling Average]]*TBLData3[[#This Row],[Monotony]],"")</f>
        <v>127.79520911010572</v>
      </c>
    </row>
    <row r="641" spans="1:22" x14ac:dyDescent="0.25">
      <c r="A641" s="58" t="str">
        <f t="shared" si="37"/>
        <v>Week 5</v>
      </c>
      <c r="B641" s="63">
        <v>43039</v>
      </c>
      <c r="C641" s="63" t="str">
        <f t="shared" si="38"/>
        <v>Tue</v>
      </c>
      <c r="D641" s="74" t="s">
        <v>190</v>
      </c>
      <c r="E641" s="61">
        <f>tblTL[[#This Row],[Total]]</f>
        <v>490</v>
      </c>
      <c r="F641" s="71">
        <f>AVERAGEIFS(TBLData3[Total Load],TBLData3[[Athlete ]],TBLData3[[#This Row],[Athlete ]],TBLData3[Date],"&lt;="&amp;TBLData3[[#This Row],[Date]],TBLData3[Date],"&gt;"&amp;TBLData3[[#This Row],[Date]]-7)</f>
        <v>95.571428571428569</v>
      </c>
      <c r="G641" s="72">
        <f>AVERAGEIFS(TBLData3[Total Load],TBLData3[[Athlete ]],TBLData3[[#This Row],[Athlete ]],TBLData3[Date],"&lt;="&amp;TBLData3[[#This Row],[Date]],TBLData3[Date],"&gt;"&amp;TBLData3[[#This Row],[Date]]-28)</f>
        <v>171.92857142857142</v>
      </c>
      <c r="H641" s="32">
        <f>SUMIFS(TBLData3[Total Load],TBLData3[[Athlete ]],TBLData3[[#This Row],[Athlete ]],TBLData3[Date],"&lt;="&amp;TBLData3[[#This Row],[Date]],TBLData3[Date],"&gt;"&amp;TBLData3[[#This Row],[Date]]-7)</f>
        <v>669</v>
      </c>
      <c r="I641" s="33">
        <f>IFERROR(SUMIFS(TBLData3[Total Load],TBLData3[[Athlete ]],TBLData3[[#This Row],[Athlete ]],TBLData3[Date],"&lt;="&amp;TBLData3[[#This Row],[Date]]-7,TBLData3[Date],"&gt;"&amp;TBLData3[[#This Row],[Date]]-14),"")</f>
        <v>1110</v>
      </c>
      <c r="J641" s="33">
        <f>IFERROR(SUMIFS(TBLData3[Total Load],TBLData3[[Athlete ]],TBLData3[[#This Row],[Athlete ]],TBLData3[Date],"&lt;="&amp;TBLData3[[#This Row],[Date]]-14,TBLData3[Date],"&gt;"&amp;TBLData3[[#This Row],[Date]]-21),"")</f>
        <v>1675</v>
      </c>
      <c r="K641" s="33">
        <f>IFERROR(SUMIFS(TBLData3[Total Load],TBLData3[[Athlete ]],TBLData3[[#This Row],[Athlete ]],TBLData3[Date],"&lt;="&amp;TBLData3[[#This Row],[Date]]-21,TBLData3[Date],"&gt;"&amp;TBLData3[[#This Row],[Date]]-28),"")</f>
        <v>1360</v>
      </c>
      <c r="L641" s="33">
        <f>IFERROR(SUMIFS(TBLData3[Total Load],TBLData3[[Athlete ]],TBLData3[[#This Row],[Athlete ]],TBLData3[Date],"&lt;="&amp;TBLData3[[#This Row],[Date]]-28,TBLData3[Date],"&gt;"&amp;TBLData3[[#This Row],[Date]]-35),"")</f>
        <v>385</v>
      </c>
      <c r="M641" s="33">
        <f>IFERROR(AVERAGE(TBLData3[[#This Row],[Week -1 TL]:[Week -4 TL]]),"")</f>
        <v>1132.5</v>
      </c>
      <c r="N641" s="98">
        <f>IFERROR(TBLData3[[#This Row],[7 Day Rolling Average]]/TBLData3[[#This Row],[28 Day Rolling Average]],"")</f>
        <v>0.55587868716244293</v>
      </c>
      <c r="O641" s="94">
        <f>IFERROR(TBLData3[[#This Row],[Week 0 TL]]/TBLData3[[#This Row],[Week -1 TL]],"")</f>
        <v>0.60270270270270265</v>
      </c>
      <c r="P641" s="26">
        <f t="shared" si="39"/>
        <v>162.08926244231847</v>
      </c>
      <c r="Q641" s="27">
        <f t="shared" si="40"/>
        <v>127.3254515384441</v>
      </c>
      <c r="R641" s="99">
        <f>IFERROR(TBLData3[[#This Row],[7 Day EWMA]]/TBLData3[[#This Row],[28 Day EWMA]],"")</f>
        <v>1.2730311220877779</v>
      </c>
      <c r="S641" s="130">
        <f>AVERAGEIFS(TBLData3[Total Load],TBLData3[[Athlete ]],TBLData3[[#This Row],[Athlete ]],TBLData3[Date],"&lt;="&amp;TBLData3[[#This Row],[Date]],TBLData3[Date],"&gt;"&amp;TBLData3[[#This Row],[Date]]-7)</f>
        <v>95.571428571428569</v>
      </c>
      <c r="T641" s="130">
        <f t="array" ref="T641">IFERROR(_xlfn.STDEV.S(IF(TBLData3[[Athlete ]]=TBLData3[[#This Row],[Athlete ]],IF(TBLData3[Date]&lt;=TBLData3[[#This Row],[Date]],IF(TBLData3[Date]&gt;TBLData3[[#This Row],[Date]]-7,TBLData3[Total Load])))),"")</f>
        <v>179.44159415889538</v>
      </c>
      <c r="U641" s="98">
        <f>IFERROR(TBLData3[[#This Row],[7 Day avg Load]]/TBLData3[[#This Row],[7 Day SD]],"")</f>
        <v>0.53260465623594577</v>
      </c>
      <c r="V641" s="98">
        <f>IFERROR(TBLData3[[#This Row],[7 Day Rolling Average]]*TBLData3[[#This Row],[Monotony]],"")</f>
        <v>50.901787860263958</v>
      </c>
    </row>
    <row r="642" spans="1:22" x14ac:dyDescent="0.25">
      <c r="A642" s="58" t="str">
        <f t="shared" ref="A642:A705" si="41">VLOOKUP(B642, $AF$3:$AG$26, 2)</f>
        <v>Week 5</v>
      </c>
      <c r="B642" s="63">
        <v>43039</v>
      </c>
      <c r="C642" s="63" t="str">
        <f t="shared" ref="C642:C705" si="42">CHOOSE(WEEKDAY(B642),"Sun","Mon","Tue","Wed","Thu","Fri","Sat")</f>
        <v>Tue</v>
      </c>
      <c r="D642" s="68" t="s">
        <v>191</v>
      </c>
      <c r="E642" s="61">
        <f>tblTL[[#This Row],[Total]]</f>
        <v>0</v>
      </c>
      <c r="F642" s="71">
        <f>AVERAGEIFS(TBLData3[Total Load],TBLData3[[Athlete ]],TBLData3[[#This Row],[Athlete ]],TBLData3[Date],"&lt;="&amp;TBLData3[[#This Row],[Date]],TBLData3[Date],"&gt;"&amp;TBLData3[[#This Row],[Date]]-7)</f>
        <v>21.285714285714285</v>
      </c>
      <c r="G642" s="72">
        <f>AVERAGEIFS(TBLData3[Total Load],TBLData3[[Athlete ]],TBLData3[[#This Row],[Athlete ]],TBLData3[Date],"&lt;="&amp;TBLData3[[#This Row],[Date]],TBLData3[Date],"&gt;"&amp;TBLData3[[#This Row],[Date]]-28)</f>
        <v>69.964285714285708</v>
      </c>
      <c r="H642" s="32">
        <f>SUMIFS(TBLData3[Total Load],TBLData3[[Athlete ]],TBLData3[[#This Row],[Athlete ]],TBLData3[Date],"&lt;="&amp;TBLData3[[#This Row],[Date]],TBLData3[Date],"&gt;"&amp;TBLData3[[#This Row],[Date]]-7)</f>
        <v>149</v>
      </c>
      <c r="I642" s="33">
        <f>IFERROR(SUMIFS(TBLData3[Total Load],TBLData3[[Athlete ]],TBLData3[[#This Row],[Athlete ]],TBLData3[Date],"&lt;="&amp;TBLData3[[#This Row],[Date]]-7,TBLData3[Date],"&gt;"&amp;TBLData3[[#This Row],[Date]]-14),"")</f>
        <v>1210</v>
      </c>
      <c r="J642" s="33">
        <f>IFERROR(SUMIFS(TBLData3[Total Load],TBLData3[[Athlete ]],TBLData3[[#This Row],[Athlete ]],TBLData3[Date],"&lt;="&amp;TBLData3[[#This Row],[Date]]-14,TBLData3[Date],"&gt;"&amp;TBLData3[[#This Row],[Date]]-21),"")</f>
        <v>600</v>
      </c>
      <c r="K642" s="33">
        <f>IFERROR(SUMIFS(TBLData3[Total Load],TBLData3[[Athlete ]],TBLData3[[#This Row],[Athlete ]],TBLData3[Date],"&lt;="&amp;TBLData3[[#This Row],[Date]]-21,TBLData3[Date],"&gt;"&amp;TBLData3[[#This Row],[Date]]-28),"")</f>
        <v>0</v>
      </c>
      <c r="L642" s="33">
        <f>IFERROR(SUMIFS(TBLData3[Total Load],TBLData3[[Athlete ]],TBLData3[[#This Row],[Athlete ]],TBLData3[Date],"&lt;="&amp;TBLData3[[#This Row],[Date]]-28,TBLData3[Date],"&gt;"&amp;TBLData3[[#This Row],[Date]]-35),"")</f>
        <v>0</v>
      </c>
      <c r="M642" s="33">
        <f>IFERROR(AVERAGE(TBLData3[[#This Row],[Week -1 TL]:[Week -4 TL]]),"")</f>
        <v>452.5</v>
      </c>
      <c r="N642" s="98">
        <f>IFERROR(TBLData3[[#This Row],[7 Day Rolling Average]]/TBLData3[[#This Row],[28 Day Rolling Average]],"")</f>
        <v>0.30423685553854007</v>
      </c>
      <c r="O642" s="94">
        <f>IFERROR(TBLData3[[#This Row],[Week 0 TL]]/TBLData3[[#This Row],[Week -1 TL]],"")</f>
        <v>0.1231404958677686</v>
      </c>
      <c r="P642" s="26">
        <f t="shared" si="39"/>
        <v>42.056890437137554</v>
      </c>
      <c r="Q642" s="27">
        <f t="shared" si="40"/>
        <v>58.922028411338914</v>
      </c>
      <c r="R642" s="99">
        <f>IFERROR(TBLData3[[#This Row],[7 Day EWMA]]/TBLData3[[#This Row],[28 Day EWMA]],"")</f>
        <v>0.71377193845967724</v>
      </c>
      <c r="S642" s="130">
        <f>AVERAGEIFS(TBLData3[Total Load],TBLData3[[Athlete ]],TBLData3[[#This Row],[Athlete ]],TBLData3[Date],"&lt;="&amp;TBLData3[[#This Row],[Date]],TBLData3[Date],"&gt;"&amp;TBLData3[[#This Row],[Date]]-7)</f>
        <v>21.285714285714285</v>
      </c>
      <c r="T642" s="130">
        <f t="array" ref="T642">IFERROR(_xlfn.STDEV.S(IF(TBLData3[[Athlete ]]=TBLData3[[#This Row],[Athlete ]],IF(TBLData3[Date]&lt;=TBLData3[[#This Row],[Date]],IF(TBLData3[Date]&gt;TBLData3[[#This Row],[Date]]-7,TBLData3[Total Load])))),"")</f>
        <v>56.316706478374861</v>
      </c>
      <c r="U642" s="98">
        <f>IFERROR(TBLData3[[#This Row],[7 Day avg Load]]/TBLData3[[#This Row],[7 Day SD]],"")</f>
        <v>0.3779644730092272</v>
      </c>
      <c r="V642" s="98">
        <f>IFERROR(TBLData3[[#This Row],[7 Day Rolling Average]]*TBLData3[[#This Row],[Monotony]],"")</f>
        <v>8.0452437826249792</v>
      </c>
    </row>
    <row r="643" spans="1:22" x14ac:dyDescent="0.25">
      <c r="A643" s="58" t="str">
        <f t="shared" si="41"/>
        <v>Week 5</v>
      </c>
      <c r="B643" s="63">
        <v>43039</v>
      </c>
      <c r="C643" s="63" t="str">
        <f t="shared" si="42"/>
        <v>Tue</v>
      </c>
      <c r="D643" s="68" t="s">
        <v>192</v>
      </c>
      <c r="E643" s="61">
        <f>tblTL[[#This Row],[Total]]</f>
        <v>1050</v>
      </c>
      <c r="F643" s="71">
        <f>AVERAGEIFS(TBLData3[Total Load],TBLData3[[Athlete ]],TBLData3[[#This Row],[Athlete ]],TBLData3[Date],"&lt;="&amp;TBLData3[[#This Row],[Date]],TBLData3[Date],"&gt;"&amp;TBLData3[[#This Row],[Date]]-7)</f>
        <v>183.28571428571428</v>
      </c>
      <c r="G643" s="72">
        <f>AVERAGEIFS(TBLData3[Total Load],TBLData3[[Athlete ]],TBLData3[[#This Row],[Athlete ]],TBLData3[Date],"&lt;="&amp;TBLData3[[#This Row],[Date]],TBLData3[Date],"&gt;"&amp;TBLData3[[#This Row],[Date]]-28)</f>
        <v>222.60714285714286</v>
      </c>
      <c r="H643" s="32">
        <f>SUMIFS(TBLData3[Total Load],TBLData3[[Athlete ]],TBLData3[[#This Row],[Athlete ]],TBLData3[Date],"&lt;="&amp;TBLData3[[#This Row],[Date]],TBLData3[Date],"&gt;"&amp;TBLData3[[#This Row],[Date]]-7)</f>
        <v>1283</v>
      </c>
      <c r="I643" s="33">
        <f>IFERROR(SUMIFS(TBLData3[Total Load],TBLData3[[Athlete ]],TBLData3[[#This Row],[Athlete ]],TBLData3[Date],"&lt;="&amp;TBLData3[[#This Row],[Date]]-7,TBLData3[Date],"&gt;"&amp;TBLData3[[#This Row],[Date]]-14),"")</f>
        <v>1990</v>
      </c>
      <c r="J643" s="33">
        <f>IFERROR(SUMIFS(TBLData3[Total Load],TBLData3[[Athlete ]],TBLData3[[#This Row],[Athlete ]],TBLData3[Date],"&lt;="&amp;TBLData3[[#This Row],[Date]]-14,TBLData3[Date],"&gt;"&amp;TBLData3[[#This Row],[Date]]-21),"")</f>
        <v>1480</v>
      </c>
      <c r="K643" s="33">
        <f>IFERROR(SUMIFS(TBLData3[Total Load],TBLData3[[Athlete ]],TBLData3[[#This Row],[Athlete ]],TBLData3[Date],"&lt;="&amp;TBLData3[[#This Row],[Date]]-21,TBLData3[Date],"&gt;"&amp;TBLData3[[#This Row],[Date]]-28),"")</f>
        <v>1480</v>
      </c>
      <c r="L643" s="33">
        <f>IFERROR(SUMIFS(TBLData3[Total Load],TBLData3[[Athlete ]],TBLData3[[#This Row],[Athlete ]],TBLData3[Date],"&lt;="&amp;TBLData3[[#This Row],[Date]]-28,TBLData3[Date],"&gt;"&amp;TBLData3[[#This Row],[Date]]-35),"")</f>
        <v>390</v>
      </c>
      <c r="M643" s="33">
        <f>IFERROR(AVERAGE(TBLData3[[#This Row],[Week -1 TL]:[Week -4 TL]]),"")</f>
        <v>1335</v>
      </c>
      <c r="N643" s="98">
        <f>IFERROR(TBLData3[[#This Row],[7 Day Rolling Average]]/TBLData3[[#This Row],[28 Day Rolling Average]],"")</f>
        <v>0.82335953794320549</v>
      </c>
      <c r="O643" s="94">
        <f>IFERROR(TBLData3[[#This Row],[Week 0 TL]]/TBLData3[[#This Row],[Week -1 TL]],"")</f>
        <v>0.64472361809045231</v>
      </c>
      <c r="P643" s="26">
        <f t="shared" si="39"/>
        <v>319.13439647659413</v>
      </c>
      <c r="Q643" s="27">
        <f t="shared" si="40"/>
        <v>198.1277910908006</v>
      </c>
      <c r="R643" s="99">
        <f>IFERROR(TBLData3[[#This Row],[7 Day EWMA]]/TBLData3[[#This Row],[28 Day EWMA]],"")</f>
        <v>1.6107502875774609</v>
      </c>
      <c r="S643" s="130">
        <f>AVERAGEIFS(TBLData3[Total Load],TBLData3[[Athlete ]],TBLData3[[#This Row],[Athlete ]],TBLData3[Date],"&lt;="&amp;TBLData3[[#This Row],[Date]],TBLData3[Date],"&gt;"&amp;TBLData3[[#This Row],[Date]]-7)</f>
        <v>183.28571428571428</v>
      </c>
      <c r="T643" s="130">
        <f t="array" ref="T643">IFERROR(_xlfn.STDEV.S(IF(TBLData3[[Athlete ]]=TBLData3[[#This Row],[Athlete ]],IF(TBLData3[Date]&lt;=TBLData3[[#This Row],[Date]],IF(TBLData3[Date]&gt;TBLData3[[#This Row],[Date]]-7,TBLData3[Total Load])))),"")</f>
        <v>386.71725859500776</v>
      </c>
      <c r="U643" s="98">
        <f>IFERROR(TBLData3[[#This Row],[7 Day avg Load]]/TBLData3[[#This Row],[7 Day SD]],"")</f>
        <v>0.4739527657793558</v>
      </c>
      <c r="V643" s="98">
        <f>IFERROR(TBLData3[[#This Row],[7 Day Rolling Average]]*TBLData3[[#This Row],[Monotony]],"")</f>
        <v>86.868771213559071</v>
      </c>
    </row>
    <row r="644" spans="1:22" x14ac:dyDescent="0.25">
      <c r="A644" s="58" t="str">
        <f t="shared" si="41"/>
        <v>Week 5</v>
      </c>
      <c r="B644" s="63">
        <v>43039</v>
      </c>
      <c r="C644" s="63" t="str">
        <f t="shared" si="42"/>
        <v>Tue</v>
      </c>
      <c r="D644" s="73" t="s">
        <v>193</v>
      </c>
      <c r="E644" s="61">
        <f>tblTL[[#This Row],[Total]]</f>
        <v>0</v>
      </c>
      <c r="F644" s="71">
        <f>AVERAGEIFS(TBLData3[Total Load],TBLData3[[Athlete ]],TBLData3[[#This Row],[Athlete ]],TBLData3[Date],"&lt;="&amp;TBLData3[[#This Row],[Date]],TBLData3[Date],"&gt;"&amp;TBLData3[[#This Row],[Date]]-7)</f>
        <v>142</v>
      </c>
      <c r="G644" s="72">
        <f>AVERAGEIFS(TBLData3[Total Load],TBLData3[[Athlete ]],TBLData3[[#This Row],[Athlete ]],TBLData3[Date],"&lt;="&amp;TBLData3[[#This Row],[Date]],TBLData3[Date],"&gt;"&amp;TBLData3[[#This Row],[Date]]-28)</f>
        <v>144.78571428571428</v>
      </c>
      <c r="H644" s="32">
        <f>SUMIFS(TBLData3[Total Load],TBLData3[[Athlete ]],TBLData3[[#This Row],[Athlete ]],TBLData3[Date],"&lt;="&amp;TBLData3[[#This Row],[Date]],TBLData3[Date],"&gt;"&amp;TBLData3[[#This Row],[Date]]-7)</f>
        <v>994</v>
      </c>
      <c r="I644" s="33">
        <f>IFERROR(SUMIFS(TBLData3[Total Load],TBLData3[[Athlete ]],TBLData3[[#This Row],[Athlete ]],TBLData3[Date],"&lt;="&amp;TBLData3[[#This Row],[Date]]-7,TBLData3[Date],"&gt;"&amp;TBLData3[[#This Row],[Date]]-14),"")</f>
        <v>1140</v>
      </c>
      <c r="J644" s="33">
        <f>IFERROR(SUMIFS(TBLData3[Total Load],TBLData3[[Athlete ]],TBLData3[[#This Row],[Athlete ]],TBLData3[Date],"&lt;="&amp;TBLData3[[#This Row],[Date]]-14,TBLData3[Date],"&gt;"&amp;TBLData3[[#This Row],[Date]]-21),"")</f>
        <v>1080</v>
      </c>
      <c r="K644" s="33">
        <f>IFERROR(SUMIFS(TBLData3[Total Load],TBLData3[[Athlete ]],TBLData3[[#This Row],[Athlete ]],TBLData3[Date],"&lt;="&amp;TBLData3[[#This Row],[Date]]-21,TBLData3[Date],"&gt;"&amp;TBLData3[[#This Row],[Date]]-28),"")</f>
        <v>840</v>
      </c>
      <c r="L644" s="33">
        <f>IFERROR(SUMIFS(TBLData3[Total Load],TBLData3[[Athlete ]],TBLData3[[#This Row],[Athlete ]],TBLData3[Date],"&lt;="&amp;TBLData3[[#This Row],[Date]]-28,TBLData3[Date],"&gt;"&amp;TBLData3[[#This Row],[Date]]-35),"")</f>
        <v>385</v>
      </c>
      <c r="M644" s="33">
        <f>IFERROR(AVERAGE(TBLData3[[#This Row],[Week -1 TL]:[Week -4 TL]]),"")</f>
        <v>861.25</v>
      </c>
      <c r="N644" s="98">
        <f>IFERROR(TBLData3[[#This Row],[7 Day Rolling Average]]/TBLData3[[#This Row],[28 Day Rolling Average]],"")</f>
        <v>0.98075974346324624</v>
      </c>
      <c r="O644" s="94">
        <f>IFERROR(TBLData3[[#This Row],[Week 0 TL]]/TBLData3[[#This Row],[Week -1 TL]],"")</f>
        <v>0.87192982456140355</v>
      </c>
      <c r="P644" s="26">
        <f t="shared" si="39"/>
        <v>74.589393674459785</v>
      </c>
      <c r="Q644" s="27">
        <f t="shared" si="40"/>
        <v>112.77783608780442</v>
      </c>
      <c r="R644" s="99">
        <f>IFERROR(TBLData3[[#This Row],[7 Day EWMA]]/TBLData3[[#This Row],[28 Day EWMA]],"")</f>
        <v>0.66138344431779483</v>
      </c>
      <c r="S644" s="130">
        <f>AVERAGEIFS(TBLData3[Total Load],TBLData3[[Athlete ]],TBLData3[[#This Row],[Athlete ]],TBLData3[Date],"&lt;="&amp;TBLData3[[#This Row],[Date]],TBLData3[Date],"&gt;"&amp;TBLData3[[#This Row],[Date]]-7)</f>
        <v>142</v>
      </c>
      <c r="T644" s="130">
        <f t="array" ref="T644">IFERROR(_xlfn.STDEV.S(IF(TBLData3[[Athlete ]]=TBLData3[[#This Row],[Athlete ]],IF(TBLData3[Date]&lt;=TBLData3[[#This Row],[Date]],IF(TBLData3[Date]&gt;TBLData3[[#This Row],[Date]]-7,TBLData3[Total Load])))),"")</f>
        <v>253.22190531889876</v>
      </c>
      <c r="U644" s="98">
        <f>IFERROR(TBLData3[[#This Row],[7 Day avg Load]]/TBLData3[[#This Row],[7 Day SD]],"")</f>
        <v>0.56077297033671003</v>
      </c>
      <c r="V644" s="98">
        <f>IFERROR(TBLData3[[#This Row],[7 Day Rolling Average]]*TBLData3[[#This Row],[Monotony]],"")</f>
        <v>79.629761787812825</v>
      </c>
    </row>
    <row r="645" spans="1:22" x14ac:dyDescent="0.25">
      <c r="A645" s="58" t="str">
        <f t="shared" si="41"/>
        <v>Week 5</v>
      </c>
      <c r="B645" s="63">
        <v>43039</v>
      </c>
      <c r="C645" s="63" t="str">
        <f t="shared" si="42"/>
        <v>Tue</v>
      </c>
      <c r="D645" s="73" t="s">
        <v>194</v>
      </c>
      <c r="E645" s="61">
        <f>tblTL[[#This Row],[Total]]</f>
        <v>490</v>
      </c>
      <c r="F645" s="71">
        <f>AVERAGEIFS(TBLData3[Total Load],TBLData3[[Athlete ]],TBLData3[[#This Row],[Athlete ]],TBLData3[Date],"&lt;="&amp;TBLData3[[#This Row],[Date]],TBLData3[Date],"&gt;"&amp;TBLData3[[#This Row],[Date]]-7)</f>
        <v>111</v>
      </c>
      <c r="G645" s="72">
        <f>AVERAGEIFS(TBLData3[Total Load],TBLData3[[Athlete ]],TBLData3[[#This Row],[Athlete ]],TBLData3[Date],"&lt;="&amp;TBLData3[[#This Row],[Date]],TBLData3[Date],"&gt;"&amp;TBLData3[[#This Row],[Date]]-28)</f>
        <v>149.17857142857142</v>
      </c>
      <c r="H645" s="32">
        <f>SUMIFS(TBLData3[Total Load],TBLData3[[Athlete ]],TBLData3[[#This Row],[Athlete ]],TBLData3[Date],"&lt;="&amp;TBLData3[[#This Row],[Date]],TBLData3[Date],"&gt;"&amp;TBLData3[[#This Row],[Date]]-7)</f>
        <v>777</v>
      </c>
      <c r="I645" s="33">
        <f>IFERROR(SUMIFS(TBLData3[Total Load],TBLData3[[Athlete ]],TBLData3[[#This Row],[Athlete ]],TBLData3[Date],"&lt;="&amp;TBLData3[[#This Row],[Date]]-7,TBLData3[Date],"&gt;"&amp;TBLData3[[#This Row],[Date]]-14),"")</f>
        <v>720</v>
      </c>
      <c r="J645" s="33">
        <f>IFERROR(SUMIFS(TBLData3[Total Load],TBLData3[[Athlete ]],TBLData3[[#This Row],[Athlete ]],TBLData3[Date],"&lt;="&amp;TBLData3[[#This Row],[Date]]-14,TBLData3[Date],"&gt;"&amp;TBLData3[[#This Row],[Date]]-21),"")</f>
        <v>1640</v>
      </c>
      <c r="K645" s="33">
        <f>IFERROR(SUMIFS(TBLData3[Total Load],TBLData3[[Athlete ]],TBLData3[[#This Row],[Athlete ]],TBLData3[Date],"&lt;="&amp;TBLData3[[#This Row],[Date]]-21,TBLData3[Date],"&gt;"&amp;TBLData3[[#This Row],[Date]]-28),"")</f>
        <v>1040</v>
      </c>
      <c r="L645" s="33">
        <f>IFERROR(SUMIFS(TBLData3[Total Load],TBLData3[[Athlete ]],TBLData3[[#This Row],[Athlete ]],TBLData3[Date],"&lt;="&amp;TBLData3[[#This Row],[Date]]-28,TBLData3[Date],"&gt;"&amp;TBLData3[[#This Row],[Date]]-35),"")</f>
        <v>585</v>
      </c>
      <c r="M645" s="33">
        <f>IFERROR(AVERAGE(TBLData3[[#This Row],[Week -1 TL]:[Week -4 TL]]),"")</f>
        <v>996.25</v>
      </c>
      <c r="N645" s="98">
        <f>IFERROR(TBLData3[[#This Row],[7 Day Rolling Average]]/TBLData3[[#This Row],[28 Day Rolling Average]],"")</f>
        <v>0.74407469475700272</v>
      </c>
      <c r="O645" s="94">
        <f>IFERROR(TBLData3[[#This Row],[Week 0 TL]]/TBLData3[[#This Row],[Week -1 TL]],"")</f>
        <v>1.0791666666666666</v>
      </c>
      <c r="P645" s="26">
        <f t="shared" si="39"/>
        <v>165.70467635404083</v>
      </c>
      <c r="Q645" s="27">
        <f t="shared" si="40"/>
        <v>115.19235441107259</v>
      </c>
      <c r="R645" s="99">
        <f>IFERROR(TBLData3[[#This Row],[7 Day EWMA]]/TBLData3[[#This Row],[28 Day EWMA]],"")</f>
        <v>1.4385041194896599</v>
      </c>
      <c r="S645" s="130">
        <f>AVERAGEIFS(TBLData3[Total Load],TBLData3[[Athlete ]],TBLData3[[#This Row],[Athlete ]],TBLData3[Date],"&lt;="&amp;TBLData3[[#This Row],[Date]],TBLData3[Date],"&gt;"&amp;TBLData3[[#This Row],[Date]]-7)</f>
        <v>111</v>
      </c>
      <c r="T645" s="130">
        <f t="array" ref="T645">IFERROR(_xlfn.STDEV.S(IF(TBLData3[[Athlete ]]=TBLData3[[#This Row],[Athlete ]],IF(TBLData3[Date]&lt;=TBLData3[[#This Row],[Date]],IF(TBLData3[Date]&gt;TBLData3[[#This Row],[Date]]-7,TBLData3[Total Load])))),"")</f>
        <v>182.8250529878222</v>
      </c>
      <c r="U645" s="98">
        <f>IFERROR(TBLData3[[#This Row],[7 Day avg Load]]/TBLData3[[#This Row],[7 Day SD]],"")</f>
        <v>0.6071377975063057</v>
      </c>
      <c r="V645" s="98">
        <f>IFERROR(TBLData3[[#This Row],[7 Day Rolling Average]]*TBLData3[[#This Row],[Monotony]],"")</f>
        <v>67.392295523199934</v>
      </c>
    </row>
    <row r="646" spans="1:22" x14ac:dyDescent="0.25">
      <c r="A646" s="58" t="str">
        <f t="shared" si="41"/>
        <v>Week 5</v>
      </c>
      <c r="B646" s="63">
        <v>43039</v>
      </c>
      <c r="C646" s="63" t="str">
        <f t="shared" si="42"/>
        <v>Tue</v>
      </c>
      <c r="D646" s="73" t="s">
        <v>213</v>
      </c>
      <c r="E646" s="61">
        <f>tblTL[[#This Row],[Total]]</f>
        <v>600</v>
      </c>
      <c r="F646" s="71">
        <f>AVERAGEIFS(TBLData3[Total Load],TBLData3[[Athlete ]],TBLData3[[#This Row],[Athlete ]],TBLData3[Date],"&lt;="&amp;TBLData3[[#This Row],[Date]],TBLData3[Date],"&gt;"&amp;TBLData3[[#This Row],[Date]]-7)</f>
        <v>237.14285714285714</v>
      </c>
      <c r="G646" s="72">
        <f>AVERAGEIFS(TBLData3[Total Load],TBLData3[[Athlete ]],TBLData3[[#This Row],[Athlete ]],TBLData3[Date],"&lt;="&amp;TBLData3[[#This Row],[Date]],TBLData3[Date],"&gt;"&amp;TBLData3[[#This Row],[Date]]-28)</f>
        <v>129.46428571428572</v>
      </c>
      <c r="H646" s="32">
        <f>SUMIFS(TBLData3[Total Load],TBLData3[[Athlete ]],TBLData3[[#This Row],[Athlete ]],TBLData3[Date],"&lt;="&amp;TBLData3[[#This Row],[Date]],TBLData3[Date],"&gt;"&amp;TBLData3[[#This Row],[Date]]-7)</f>
        <v>1660</v>
      </c>
      <c r="I646" s="33">
        <f>IFERROR(SUMIFS(TBLData3[Total Load],TBLData3[[Athlete ]],TBLData3[[#This Row],[Athlete ]],TBLData3[Date],"&lt;="&amp;TBLData3[[#This Row],[Date]]-7,TBLData3[Date],"&gt;"&amp;TBLData3[[#This Row],[Date]]-14),"")</f>
        <v>1290</v>
      </c>
      <c r="J646" s="33">
        <f>IFERROR(SUMIFS(TBLData3[Total Load],TBLData3[[Athlete ]],TBLData3[[#This Row],[Athlete ]],TBLData3[Date],"&lt;="&amp;TBLData3[[#This Row],[Date]]-14,TBLData3[Date],"&gt;"&amp;TBLData3[[#This Row],[Date]]-21),"")</f>
        <v>675</v>
      </c>
      <c r="K646" s="33">
        <f>IFERROR(SUMIFS(TBLData3[Total Load],TBLData3[[Athlete ]],TBLData3[[#This Row],[Athlete ]],TBLData3[Date],"&lt;="&amp;TBLData3[[#This Row],[Date]]-21,TBLData3[Date],"&gt;"&amp;TBLData3[[#This Row],[Date]]-28),"")</f>
        <v>0</v>
      </c>
      <c r="L646" s="33">
        <f>IFERROR(SUMIFS(TBLData3[Total Load],TBLData3[[Athlete ]],TBLData3[[#This Row],[Athlete ]],TBLData3[Date],"&lt;="&amp;TBLData3[[#This Row],[Date]]-28,TBLData3[Date],"&gt;"&amp;TBLData3[[#This Row],[Date]]-35),"")</f>
        <v>0</v>
      </c>
      <c r="M646" s="33">
        <f>IFERROR(AVERAGE(TBLData3[[#This Row],[Week -1 TL]:[Week -4 TL]]),"")</f>
        <v>491.25</v>
      </c>
      <c r="N646" s="98">
        <f>IFERROR(TBLData3[[#This Row],[7 Day Rolling Average]]/TBLData3[[#This Row],[28 Day Rolling Average]],"")</f>
        <v>1.8317241379310343</v>
      </c>
      <c r="O646" s="94">
        <f>IFERROR(TBLData3[[#This Row],[Week 0 TL]]/TBLData3[[#This Row],[Week -1 TL]],"")</f>
        <v>1.2868217054263567</v>
      </c>
      <c r="P646" s="26">
        <f t="shared" si="39"/>
        <v>226.46524615861267</v>
      </c>
      <c r="Q646" s="27">
        <f t="shared" si="40"/>
        <v>142.58072291534751</v>
      </c>
      <c r="R646" s="99">
        <f>IFERROR(TBLData3[[#This Row],[7 Day EWMA]]/TBLData3[[#This Row],[28 Day EWMA]],"")</f>
        <v>1.5883300458019753</v>
      </c>
      <c r="S646" s="130">
        <f>AVERAGEIFS(TBLData3[Total Load],TBLData3[[Athlete ]],TBLData3[[#This Row],[Athlete ]],TBLData3[Date],"&lt;="&amp;TBLData3[[#This Row],[Date]],TBLData3[Date],"&gt;"&amp;TBLData3[[#This Row],[Date]]-7)</f>
        <v>237.14285714285714</v>
      </c>
      <c r="T646" s="130">
        <f t="array" ref="T646">IFERROR(_xlfn.STDEV.S(IF(TBLData3[[Athlete ]]=TBLData3[[#This Row],[Athlete ]],IF(TBLData3[Date]&lt;=TBLData3[[#This Row],[Date]],IF(TBLData3[Date]&gt;TBLData3[[#This Row],[Date]]-7,TBLData3[Total Load])))),"")</f>
        <v>327.90823338825993</v>
      </c>
      <c r="U646" s="98">
        <f>IFERROR(TBLData3[[#This Row],[7 Day avg Load]]/TBLData3[[#This Row],[7 Day SD]],"")</f>
        <v>0.72319884954540925</v>
      </c>
      <c r="V646" s="98">
        <f>IFERROR(TBLData3[[#This Row],[7 Day Rolling Average]]*TBLData3[[#This Row],[Monotony]],"")</f>
        <v>171.50144146362561</v>
      </c>
    </row>
    <row r="647" spans="1:22" x14ac:dyDescent="0.25">
      <c r="A647" s="58" t="str">
        <f t="shared" si="41"/>
        <v>Week 5</v>
      </c>
      <c r="B647" s="63">
        <v>43039</v>
      </c>
      <c r="C647" s="63" t="str">
        <f t="shared" si="42"/>
        <v>Tue</v>
      </c>
      <c r="D647" s="73" t="s">
        <v>214</v>
      </c>
      <c r="E647" s="61">
        <f>tblTL[[#This Row],[Total]]</f>
        <v>525</v>
      </c>
      <c r="F647" s="71">
        <f>AVERAGEIFS(TBLData3[Total Load],TBLData3[[Athlete ]],TBLData3[[#This Row],[Athlete ]],TBLData3[Date],"&lt;="&amp;TBLData3[[#This Row],[Date]],TBLData3[Date],"&gt;"&amp;TBLData3[[#This Row],[Date]]-7)</f>
        <v>238.85714285714286</v>
      </c>
      <c r="G647" s="72">
        <f>AVERAGEIFS(TBLData3[Total Load],TBLData3[[Athlete ]],TBLData3[[#This Row],[Athlete ]],TBLData3[Date],"&lt;="&amp;TBLData3[[#This Row],[Date]],TBLData3[Date],"&gt;"&amp;TBLData3[[#This Row],[Date]]-28)</f>
        <v>214.71428571428572</v>
      </c>
      <c r="H647" s="32">
        <f>SUMIFS(TBLData3[Total Load],TBLData3[[Athlete ]],TBLData3[[#This Row],[Athlete ]],TBLData3[Date],"&lt;="&amp;TBLData3[[#This Row],[Date]],TBLData3[Date],"&gt;"&amp;TBLData3[[#This Row],[Date]]-7)</f>
        <v>1672</v>
      </c>
      <c r="I647" s="33">
        <f>IFERROR(SUMIFS(TBLData3[Total Load],TBLData3[[Athlete ]],TBLData3[[#This Row],[Athlete ]],TBLData3[Date],"&lt;="&amp;TBLData3[[#This Row],[Date]]-7,TBLData3[Date],"&gt;"&amp;TBLData3[[#This Row],[Date]]-14),"")</f>
        <v>1560</v>
      </c>
      <c r="J647" s="33">
        <f>IFERROR(SUMIFS(TBLData3[Total Load],TBLData3[[Athlete ]],TBLData3[[#This Row],[Athlete ]],TBLData3[Date],"&lt;="&amp;TBLData3[[#This Row],[Date]]-14,TBLData3[Date],"&gt;"&amp;TBLData3[[#This Row],[Date]]-21),"")</f>
        <v>1720</v>
      </c>
      <c r="K647" s="33">
        <f>IFERROR(SUMIFS(TBLData3[Total Load],TBLData3[[Athlete ]],TBLData3[[#This Row],[Athlete ]],TBLData3[Date],"&lt;="&amp;TBLData3[[#This Row],[Date]]-21,TBLData3[Date],"&gt;"&amp;TBLData3[[#This Row],[Date]]-28),"")</f>
        <v>1060</v>
      </c>
      <c r="L647" s="33">
        <f>IFERROR(SUMIFS(TBLData3[Total Load],TBLData3[[Athlete ]],TBLData3[[#This Row],[Athlete ]],TBLData3[Date],"&lt;="&amp;TBLData3[[#This Row],[Date]]-28,TBLData3[Date],"&gt;"&amp;TBLData3[[#This Row],[Date]]-35),"")</f>
        <v>0</v>
      </c>
      <c r="M647" s="33">
        <f>IFERROR(AVERAGE(TBLData3[[#This Row],[Week -1 TL]:[Week -4 TL]]),"")</f>
        <v>1085</v>
      </c>
      <c r="N647" s="98">
        <f>IFERROR(TBLData3[[#This Row],[7 Day Rolling Average]]/TBLData3[[#This Row],[28 Day Rolling Average]],"")</f>
        <v>1.1124417831004658</v>
      </c>
      <c r="O647" s="94">
        <f>IFERROR(TBLData3[[#This Row],[Week 0 TL]]/TBLData3[[#This Row],[Week -1 TL]],"")</f>
        <v>1.0717948717948718</v>
      </c>
      <c r="P647" s="26">
        <f t="shared" si="39"/>
        <v>234.19194995576663</v>
      </c>
      <c r="Q647" s="27">
        <f t="shared" si="40"/>
        <v>182.8424496511135</v>
      </c>
      <c r="R647" s="99">
        <f>IFERROR(TBLData3[[#This Row],[7 Day EWMA]]/TBLData3[[#This Row],[28 Day EWMA]],"")</f>
        <v>1.2808401462714729</v>
      </c>
      <c r="S647" s="130">
        <f>AVERAGEIFS(TBLData3[Total Load],TBLData3[[Athlete ]],TBLData3[[#This Row],[Athlete ]],TBLData3[Date],"&lt;="&amp;TBLData3[[#This Row],[Date]],TBLData3[Date],"&gt;"&amp;TBLData3[[#This Row],[Date]]-7)</f>
        <v>238.85714285714286</v>
      </c>
      <c r="T647" s="130">
        <f t="array" ref="T647">IFERROR(_xlfn.STDEV.S(IF(TBLData3[[Athlete ]]=TBLData3[[#This Row],[Athlete ]],IF(TBLData3[Date]&lt;=TBLData3[[#This Row],[Date]],IF(TBLData3[Date]&gt;TBLData3[[#This Row],[Date]]-7,TBLData3[Total Load])))),"")</f>
        <v>316.81352484357342</v>
      </c>
      <c r="U647" s="98">
        <f>IFERROR(TBLData3[[#This Row],[7 Day avg Load]]/TBLData3[[#This Row],[7 Day SD]],"")</f>
        <v>0.75393606688691239</v>
      </c>
      <c r="V647" s="98">
        <f>IFERROR(TBLData3[[#This Row],[7 Day Rolling Average]]*TBLData3[[#This Row],[Monotony]],"")</f>
        <v>180.08301483355964</v>
      </c>
    </row>
    <row r="648" spans="1:22" x14ac:dyDescent="0.25">
      <c r="A648" s="58" t="str">
        <f t="shared" si="41"/>
        <v>Week 5</v>
      </c>
      <c r="B648" s="63">
        <v>43039</v>
      </c>
      <c r="C648" s="63" t="str">
        <f t="shared" si="42"/>
        <v>Tue</v>
      </c>
      <c r="D648" s="73" t="s">
        <v>195</v>
      </c>
      <c r="E648" s="61">
        <f>tblTL[[#This Row],[Total]]</f>
        <v>0</v>
      </c>
      <c r="F648" s="71">
        <f>AVERAGEIFS(TBLData3[Total Load],TBLData3[[Athlete ]],TBLData3[[#This Row],[Athlete ]],TBLData3[Date],"&lt;="&amp;TBLData3[[#This Row],[Date]],TBLData3[Date],"&gt;"&amp;TBLData3[[#This Row],[Date]]-7)</f>
        <v>0</v>
      </c>
      <c r="G648" s="72">
        <f>AVERAGEIFS(TBLData3[Total Load],TBLData3[[Athlete ]],TBLData3[[#This Row],[Athlete ]],TBLData3[Date],"&lt;="&amp;TBLData3[[#This Row],[Date]],TBLData3[Date],"&gt;"&amp;TBLData3[[#This Row],[Date]]-28)</f>
        <v>0</v>
      </c>
      <c r="H648" s="32">
        <f>SUMIFS(TBLData3[Total Load],TBLData3[[Athlete ]],TBLData3[[#This Row],[Athlete ]],TBLData3[Date],"&lt;="&amp;TBLData3[[#This Row],[Date]],TBLData3[Date],"&gt;"&amp;TBLData3[[#This Row],[Date]]-7)</f>
        <v>0</v>
      </c>
      <c r="I648" s="33">
        <f>IFERROR(SUMIFS(TBLData3[Total Load],TBLData3[[Athlete ]],TBLData3[[#This Row],[Athlete ]],TBLData3[Date],"&lt;="&amp;TBLData3[[#This Row],[Date]]-7,TBLData3[Date],"&gt;"&amp;TBLData3[[#This Row],[Date]]-14),"")</f>
        <v>0</v>
      </c>
      <c r="J648" s="33">
        <f>IFERROR(SUMIFS(TBLData3[Total Load],TBLData3[[Athlete ]],TBLData3[[#This Row],[Athlete ]],TBLData3[Date],"&lt;="&amp;TBLData3[[#This Row],[Date]]-14,TBLData3[Date],"&gt;"&amp;TBLData3[[#This Row],[Date]]-21),"")</f>
        <v>0</v>
      </c>
      <c r="K648" s="33">
        <f>IFERROR(SUMIFS(TBLData3[Total Load],TBLData3[[Athlete ]],TBLData3[[#This Row],[Athlete ]],TBLData3[Date],"&lt;="&amp;TBLData3[[#This Row],[Date]]-21,TBLData3[Date],"&gt;"&amp;TBLData3[[#This Row],[Date]]-28),"")</f>
        <v>0</v>
      </c>
      <c r="L648" s="33">
        <f>IFERROR(SUMIFS(TBLData3[Total Load],TBLData3[[Athlete ]],TBLData3[[#This Row],[Athlete ]],TBLData3[Date],"&lt;="&amp;TBLData3[[#This Row],[Date]]-28,TBLData3[Date],"&gt;"&amp;TBLData3[[#This Row],[Date]]-35),"")</f>
        <v>0</v>
      </c>
      <c r="M648" s="33">
        <f>IFERROR(AVERAGE(TBLData3[[#This Row],[Week -1 TL]:[Week -4 TL]]),"")</f>
        <v>0</v>
      </c>
      <c r="N648" s="98" t="str">
        <f>IFERROR(TBLData3[[#This Row],[7 Day Rolling Average]]/TBLData3[[#This Row],[28 Day Rolling Average]],"")</f>
        <v/>
      </c>
      <c r="O648" s="94" t="str">
        <f>IFERROR(TBLData3[[#This Row],[Week 0 TL]]/TBLData3[[#This Row],[Week -1 TL]],"")</f>
        <v/>
      </c>
      <c r="P648" s="26">
        <f t="shared" si="39"/>
        <v>0</v>
      </c>
      <c r="Q648" s="27">
        <f t="shared" si="40"/>
        <v>0</v>
      </c>
      <c r="R648" s="99" t="str">
        <f>IFERROR(TBLData3[[#This Row],[7 Day EWMA]]/TBLData3[[#This Row],[28 Day EWMA]],"")</f>
        <v/>
      </c>
      <c r="S648" s="130">
        <f>AVERAGEIFS(TBLData3[Total Load],TBLData3[[Athlete ]],TBLData3[[#This Row],[Athlete ]],TBLData3[Date],"&lt;="&amp;TBLData3[[#This Row],[Date]],TBLData3[Date],"&gt;"&amp;TBLData3[[#This Row],[Date]]-7)</f>
        <v>0</v>
      </c>
      <c r="T648" s="130">
        <f t="array" ref="T648">IFERROR(_xlfn.STDEV.S(IF(TBLData3[[Athlete ]]=TBLData3[[#This Row],[Athlete ]],IF(TBLData3[Date]&lt;=TBLData3[[#This Row],[Date]],IF(TBLData3[Date]&gt;TBLData3[[#This Row],[Date]]-7,TBLData3[Total Load])))),"")</f>
        <v>0</v>
      </c>
      <c r="U648" s="98" t="str">
        <f>IFERROR(TBLData3[[#This Row],[7 Day avg Load]]/TBLData3[[#This Row],[7 Day SD]],"")</f>
        <v/>
      </c>
      <c r="V648" s="98" t="str">
        <f>IFERROR(TBLData3[[#This Row],[7 Day Rolling Average]]*TBLData3[[#This Row],[Monotony]],"")</f>
        <v/>
      </c>
    </row>
    <row r="649" spans="1:22" x14ac:dyDescent="0.25">
      <c r="A649" s="58" t="str">
        <f t="shared" si="41"/>
        <v>Week 5</v>
      </c>
      <c r="B649" s="63">
        <v>43039</v>
      </c>
      <c r="C649" s="63" t="str">
        <f t="shared" si="42"/>
        <v>Tue</v>
      </c>
      <c r="D649" s="68" t="s">
        <v>196</v>
      </c>
      <c r="E649" s="61">
        <f>tblTL[[#This Row],[Total]]</f>
        <v>1085</v>
      </c>
      <c r="F649" s="71">
        <f>AVERAGEIFS(TBLData3[Total Load],TBLData3[[Athlete ]],TBLData3[[#This Row],[Athlete ]],TBLData3[Date],"&lt;="&amp;TBLData3[[#This Row],[Date]],TBLData3[Date],"&gt;"&amp;TBLData3[[#This Row],[Date]]-7)</f>
        <v>345.14285714285717</v>
      </c>
      <c r="G649" s="72">
        <f>AVERAGEIFS(TBLData3[Total Load],TBLData3[[Athlete ]],TBLData3[[#This Row],[Athlete ]],TBLData3[Date],"&lt;="&amp;TBLData3[[#This Row],[Date]],TBLData3[Date],"&gt;"&amp;TBLData3[[#This Row],[Date]]-28)</f>
        <v>216.28571428571428</v>
      </c>
      <c r="H649" s="32">
        <f>SUMIFS(TBLData3[Total Load],TBLData3[[Athlete ]],TBLData3[[#This Row],[Athlete ]],TBLData3[Date],"&lt;="&amp;TBLData3[[#This Row],[Date]],TBLData3[Date],"&gt;"&amp;TBLData3[[#This Row],[Date]]-7)</f>
        <v>2416</v>
      </c>
      <c r="I649" s="33">
        <f>IFERROR(SUMIFS(TBLData3[Total Load],TBLData3[[Athlete ]],TBLData3[[#This Row],[Athlete ]],TBLData3[Date],"&lt;="&amp;TBLData3[[#This Row],[Date]]-7,TBLData3[Date],"&gt;"&amp;TBLData3[[#This Row],[Date]]-14),"")</f>
        <v>1040</v>
      </c>
      <c r="J649" s="33">
        <f>IFERROR(SUMIFS(TBLData3[Total Load],TBLData3[[Athlete ]],TBLData3[[#This Row],[Athlete ]],TBLData3[Date],"&lt;="&amp;TBLData3[[#This Row],[Date]]-14,TBLData3[Date],"&gt;"&amp;TBLData3[[#This Row],[Date]]-21),"")</f>
        <v>1060</v>
      </c>
      <c r="K649" s="33">
        <f>IFERROR(SUMIFS(TBLData3[Total Load],TBLData3[[Athlete ]],TBLData3[[#This Row],[Athlete ]],TBLData3[Date],"&lt;="&amp;TBLData3[[#This Row],[Date]]-21,TBLData3[Date],"&gt;"&amp;TBLData3[[#This Row],[Date]]-28),"")</f>
        <v>1540</v>
      </c>
      <c r="L649" s="33">
        <f>IFERROR(SUMIFS(TBLData3[Total Load],TBLData3[[Athlete ]],TBLData3[[#This Row],[Athlete ]],TBLData3[Date],"&lt;="&amp;TBLData3[[#This Row],[Date]]-28,TBLData3[Date],"&gt;"&amp;TBLData3[[#This Row],[Date]]-35),"")</f>
        <v>520</v>
      </c>
      <c r="M649" s="33">
        <f>IFERROR(AVERAGE(TBLData3[[#This Row],[Week -1 TL]:[Week -4 TL]]),"")</f>
        <v>1040</v>
      </c>
      <c r="N649" s="98">
        <f>IFERROR(TBLData3[[#This Row],[7 Day Rolling Average]]/TBLData3[[#This Row],[28 Day Rolling Average]],"")</f>
        <v>1.595772787318362</v>
      </c>
      <c r="O649" s="94">
        <f>IFERROR(TBLData3[[#This Row],[Week 0 TL]]/TBLData3[[#This Row],[Week -1 TL]],"")</f>
        <v>2.3230769230769233</v>
      </c>
      <c r="P649" s="26">
        <f t="shared" si="39"/>
        <v>401.70099232406312</v>
      </c>
      <c r="Q649" s="27">
        <f t="shared" si="40"/>
        <v>226.30972684009032</v>
      </c>
      <c r="R649" s="99">
        <f>IFERROR(TBLData3[[#This Row],[7 Day EWMA]]/TBLData3[[#This Row],[28 Day EWMA]],"")</f>
        <v>1.7750054225813443</v>
      </c>
      <c r="S649" s="130">
        <f>AVERAGEIFS(TBLData3[Total Load],TBLData3[[Athlete ]],TBLData3[[#This Row],[Athlete ]],TBLData3[Date],"&lt;="&amp;TBLData3[[#This Row],[Date]],TBLData3[Date],"&gt;"&amp;TBLData3[[#This Row],[Date]]-7)</f>
        <v>345.14285714285717</v>
      </c>
      <c r="T649" s="130">
        <f t="array" ref="T649">IFERROR(_xlfn.STDEV.S(IF(TBLData3[[Athlete ]]=TBLData3[[#This Row],[Athlete ]],IF(TBLData3[Date]&lt;=TBLData3[[#This Row],[Date]],IF(TBLData3[Date]&gt;TBLData3[[#This Row],[Date]]-7,TBLData3[Total Load])))),"")</f>
        <v>424.93545728397726</v>
      </c>
      <c r="U649" s="98">
        <f>IFERROR(TBLData3[[#This Row],[7 Day avg Load]]/TBLData3[[#This Row],[7 Day SD]],"")</f>
        <v>0.81222418893654236</v>
      </c>
      <c r="V649" s="98">
        <f>IFERROR(TBLData3[[#This Row],[7 Day Rolling Average]]*TBLData3[[#This Row],[Monotony]],"")</f>
        <v>280.33337721009809</v>
      </c>
    </row>
    <row r="650" spans="1:22" x14ac:dyDescent="0.25">
      <c r="A650" s="58" t="str">
        <f t="shared" si="41"/>
        <v>Week 5</v>
      </c>
      <c r="B650" s="63">
        <v>43039</v>
      </c>
      <c r="C650" s="63" t="str">
        <f t="shared" si="42"/>
        <v>Tue</v>
      </c>
      <c r="D650" s="73" t="s">
        <v>197</v>
      </c>
      <c r="E650" s="61">
        <f>tblTL[[#This Row],[Total]]</f>
        <v>1015</v>
      </c>
      <c r="F650" s="71">
        <f>AVERAGEIFS(TBLData3[Total Load],TBLData3[[Athlete ]],TBLData3[[#This Row],[Athlete ]],TBLData3[Date],"&lt;="&amp;TBLData3[[#This Row],[Date]],TBLData3[Date],"&gt;"&amp;TBLData3[[#This Row],[Date]]-7)</f>
        <v>358.42857142857144</v>
      </c>
      <c r="G650" s="72">
        <f>AVERAGEIFS(TBLData3[Total Load],TBLData3[[Athlete ]],TBLData3[[#This Row],[Athlete ]],TBLData3[Date],"&lt;="&amp;TBLData3[[#This Row],[Date]],TBLData3[Date],"&gt;"&amp;TBLData3[[#This Row],[Date]]-28)</f>
        <v>257.64285714285717</v>
      </c>
      <c r="H650" s="32">
        <f>SUMIFS(TBLData3[Total Load],TBLData3[[Athlete ]],TBLData3[[#This Row],[Athlete ]],TBLData3[Date],"&lt;="&amp;TBLData3[[#This Row],[Date]],TBLData3[Date],"&gt;"&amp;TBLData3[[#This Row],[Date]]-7)</f>
        <v>2509</v>
      </c>
      <c r="I650" s="33">
        <f>IFERROR(SUMIFS(TBLData3[Total Load],TBLData3[[Athlete ]],TBLData3[[#This Row],[Athlete ]],TBLData3[Date],"&lt;="&amp;TBLData3[[#This Row],[Date]]-7,TBLData3[Date],"&gt;"&amp;TBLData3[[#This Row],[Date]]-14),"")</f>
        <v>1230</v>
      </c>
      <c r="J650" s="33">
        <f>IFERROR(SUMIFS(TBLData3[Total Load],TBLData3[[Athlete ]],TBLData3[[#This Row],[Athlete ]],TBLData3[Date],"&lt;="&amp;TBLData3[[#This Row],[Date]]-14,TBLData3[Date],"&gt;"&amp;TBLData3[[#This Row],[Date]]-21),"")</f>
        <v>1715</v>
      </c>
      <c r="K650" s="33">
        <f>IFERROR(SUMIFS(TBLData3[Total Load],TBLData3[[Athlete ]],TBLData3[[#This Row],[Athlete ]],TBLData3[Date],"&lt;="&amp;TBLData3[[#This Row],[Date]]-21,TBLData3[Date],"&gt;"&amp;TBLData3[[#This Row],[Date]]-28),"")</f>
        <v>1760</v>
      </c>
      <c r="L650" s="33">
        <f>IFERROR(SUMIFS(TBLData3[Total Load],TBLData3[[Athlete ]],TBLData3[[#This Row],[Athlete ]],TBLData3[Date],"&lt;="&amp;TBLData3[[#This Row],[Date]]-28,TBLData3[Date],"&gt;"&amp;TBLData3[[#This Row],[Date]]-35),"")</f>
        <v>455</v>
      </c>
      <c r="M650" s="33">
        <f>IFERROR(AVERAGE(TBLData3[[#This Row],[Week -1 TL]:[Week -4 TL]]),"")</f>
        <v>1290</v>
      </c>
      <c r="N650" s="98">
        <f>IFERROR(TBLData3[[#This Row],[7 Day Rolling Average]]/TBLData3[[#This Row],[28 Day Rolling Average]],"")</f>
        <v>1.3911838092597726</v>
      </c>
      <c r="O650" s="94">
        <f>IFERROR(TBLData3[[#This Row],[Week 0 TL]]/TBLData3[[#This Row],[Week -1 TL]],"")</f>
        <v>2.0398373983739839</v>
      </c>
      <c r="P650" s="26">
        <f t="shared" si="39"/>
        <v>361.69312228189057</v>
      </c>
      <c r="Q650" s="27">
        <f t="shared" si="40"/>
        <v>232.70093618570948</v>
      </c>
      <c r="R650" s="99">
        <f>IFERROR(TBLData3[[#This Row],[7 Day EWMA]]/TBLData3[[#This Row],[28 Day EWMA]],"")</f>
        <v>1.5543260298413131</v>
      </c>
      <c r="S650" s="130">
        <f>AVERAGEIFS(TBLData3[Total Load],TBLData3[[Athlete ]],TBLData3[[#This Row],[Athlete ]],TBLData3[Date],"&lt;="&amp;TBLData3[[#This Row],[Date]],TBLData3[Date],"&gt;"&amp;TBLData3[[#This Row],[Date]]-7)</f>
        <v>358.42857142857144</v>
      </c>
      <c r="T650" s="130">
        <f t="array" ref="T650">IFERROR(_xlfn.STDEV.S(IF(TBLData3[[Athlete ]]=TBLData3[[#This Row],[Athlete ]],IF(TBLData3[Date]&lt;=TBLData3[[#This Row],[Date]],IF(TBLData3[Date]&gt;TBLData3[[#This Row],[Date]]-7,TBLData3[Total Load])))),"")</f>
        <v>431.74137981854261</v>
      </c>
      <c r="U650" s="98">
        <f>IFERROR(TBLData3[[#This Row],[7 Day avg Load]]/TBLData3[[#This Row],[7 Day SD]],"")</f>
        <v>0.83019276859497704</v>
      </c>
      <c r="V650" s="98">
        <f>IFERROR(TBLData3[[#This Row],[7 Day Rolling Average]]*TBLData3[[#This Row],[Monotony]],"")</f>
        <v>297.5648080578282</v>
      </c>
    </row>
    <row r="651" spans="1:22" x14ac:dyDescent="0.25">
      <c r="A651" s="58" t="str">
        <f t="shared" si="41"/>
        <v>Week 5</v>
      </c>
      <c r="B651" s="63">
        <v>43039</v>
      </c>
      <c r="C651" s="63" t="str">
        <f t="shared" si="42"/>
        <v>Tue</v>
      </c>
      <c r="D651" s="73" t="s">
        <v>198</v>
      </c>
      <c r="E651" s="61">
        <f>tblTL[[#This Row],[Total]]</f>
        <v>1015</v>
      </c>
      <c r="F651" s="71">
        <f>AVERAGEIFS(TBLData3[Total Load],TBLData3[[Athlete ]],TBLData3[[#This Row],[Athlete ]],TBLData3[Date],"&lt;="&amp;TBLData3[[#This Row],[Date]],TBLData3[Date],"&gt;"&amp;TBLData3[[#This Row],[Date]]-7)</f>
        <v>161.57142857142858</v>
      </c>
      <c r="G651" s="72">
        <f>AVERAGEIFS(TBLData3[Total Load],TBLData3[[Athlete ]],TBLData3[[#This Row],[Athlete ]],TBLData3[Date],"&lt;="&amp;TBLData3[[#This Row],[Date]],TBLData3[Date],"&gt;"&amp;TBLData3[[#This Row],[Date]]-28)</f>
        <v>125.03571428571429</v>
      </c>
      <c r="H651" s="32">
        <f>SUMIFS(TBLData3[Total Load],TBLData3[[Athlete ]],TBLData3[[#This Row],[Athlete ]],TBLData3[Date],"&lt;="&amp;TBLData3[[#This Row],[Date]],TBLData3[Date],"&gt;"&amp;TBLData3[[#This Row],[Date]]-7)</f>
        <v>1131</v>
      </c>
      <c r="I651" s="33">
        <f>IFERROR(SUMIFS(TBLData3[Total Load],TBLData3[[Athlete ]],TBLData3[[#This Row],[Athlete ]],TBLData3[Date],"&lt;="&amp;TBLData3[[#This Row],[Date]]-7,TBLData3[Date],"&gt;"&amp;TBLData3[[#This Row],[Date]]-14),"")</f>
        <v>990</v>
      </c>
      <c r="J651" s="33">
        <f>IFERROR(SUMIFS(TBLData3[Total Load],TBLData3[[Athlete ]],TBLData3[[#This Row],[Athlete ]],TBLData3[Date],"&lt;="&amp;TBLData3[[#This Row],[Date]]-14,TBLData3[Date],"&gt;"&amp;TBLData3[[#This Row],[Date]]-21),"")</f>
        <v>600</v>
      </c>
      <c r="K651" s="33">
        <f>IFERROR(SUMIFS(TBLData3[Total Load],TBLData3[[Athlete ]],TBLData3[[#This Row],[Athlete ]],TBLData3[Date],"&lt;="&amp;TBLData3[[#This Row],[Date]]-21,TBLData3[Date],"&gt;"&amp;TBLData3[[#This Row],[Date]]-28),"")</f>
        <v>780</v>
      </c>
      <c r="L651" s="33">
        <f>IFERROR(SUMIFS(TBLData3[Total Load],TBLData3[[Athlete ]],TBLData3[[#This Row],[Athlete ]],TBLData3[Date],"&lt;="&amp;TBLData3[[#This Row],[Date]]-28,TBLData3[Date],"&gt;"&amp;TBLData3[[#This Row],[Date]]-35),"")</f>
        <v>390</v>
      </c>
      <c r="M651" s="33">
        <f>IFERROR(AVERAGE(TBLData3[[#This Row],[Week -1 TL]:[Week -4 TL]]),"")</f>
        <v>690</v>
      </c>
      <c r="N651" s="98">
        <f>IFERROR(TBLData3[[#This Row],[7 Day Rolling Average]]/TBLData3[[#This Row],[28 Day Rolling Average]],"")</f>
        <v>1.2922022279348757</v>
      </c>
      <c r="O651" s="94">
        <f>IFERROR(TBLData3[[#This Row],[Week 0 TL]]/TBLData3[[#This Row],[Week -1 TL]],"")</f>
        <v>1.1424242424242423</v>
      </c>
      <c r="P651" s="26">
        <f t="shared" si="39"/>
        <v>277.43509638802277</v>
      </c>
      <c r="Q651" s="27">
        <f t="shared" si="40"/>
        <v>128.22955857307105</v>
      </c>
      <c r="R651" s="99">
        <f>IFERROR(TBLData3[[#This Row],[7 Day EWMA]]/TBLData3[[#This Row],[28 Day EWMA]],"")</f>
        <v>2.1635814665144277</v>
      </c>
      <c r="S651" s="130">
        <f>AVERAGEIFS(TBLData3[Total Load],TBLData3[[Athlete ]],TBLData3[[#This Row],[Athlete ]],TBLData3[Date],"&lt;="&amp;TBLData3[[#This Row],[Date]],TBLData3[Date],"&gt;"&amp;TBLData3[[#This Row],[Date]]-7)</f>
        <v>161.57142857142858</v>
      </c>
      <c r="T651" s="130">
        <f t="array" ref="T651">IFERROR(_xlfn.STDEV.S(IF(TBLData3[[Athlete ]]=TBLData3[[#This Row],[Athlete ]],IF(TBLData3[Date]&lt;=TBLData3[[#This Row],[Date]],IF(TBLData3[Date]&gt;TBLData3[[#This Row],[Date]]-7,TBLData3[Total Load])))),"")</f>
        <v>378.80155628985881</v>
      </c>
      <c r="U651" s="98">
        <f>IFERROR(TBLData3[[#This Row],[7 Day avg Load]]/TBLData3[[#This Row],[7 Day SD]],"")</f>
        <v>0.42653316991072282</v>
      </c>
      <c r="V651" s="98">
        <f>IFERROR(TBLData3[[#This Row],[7 Day Rolling Average]]*TBLData3[[#This Row],[Monotony]],"")</f>
        <v>68.915573595575367</v>
      </c>
    </row>
    <row r="652" spans="1:22" x14ac:dyDescent="0.25">
      <c r="A652" s="58" t="str">
        <f t="shared" si="41"/>
        <v>Week 5</v>
      </c>
      <c r="B652" s="63">
        <v>43039</v>
      </c>
      <c r="C652" s="63" t="str">
        <f t="shared" si="42"/>
        <v>Tue</v>
      </c>
      <c r="D652" s="73" t="s">
        <v>199</v>
      </c>
      <c r="E652" s="61">
        <f>tblTL[[#This Row],[Total]]</f>
        <v>0</v>
      </c>
      <c r="F652" s="71">
        <f>AVERAGEIFS(TBLData3[Total Load],TBLData3[[Athlete ]],TBLData3[[#This Row],[Athlete ]],TBLData3[Date],"&lt;="&amp;TBLData3[[#This Row],[Date]],TBLData3[Date],"&gt;"&amp;TBLData3[[#This Row],[Date]]-7)</f>
        <v>71.428571428571431</v>
      </c>
      <c r="G652" s="72">
        <f>AVERAGEIFS(TBLData3[Total Load],TBLData3[[Athlete ]],TBLData3[[#This Row],[Athlete ]],TBLData3[Date],"&lt;="&amp;TBLData3[[#This Row],[Date]],TBLData3[Date],"&gt;"&amp;TBLData3[[#This Row],[Date]]-28)</f>
        <v>150.17857142857142</v>
      </c>
      <c r="H652" s="32">
        <f>SUMIFS(TBLData3[Total Load],TBLData3[[Athlete ]],TBLData3[[#This Row],[Athlete ]],TBLData3[Date],"&lt;="&amp;TBLData3[[#This Row],[Date]],TBLData3[Date],"&gt;"&amp;TBLData3[[#This Row],[Date]]-7)</f>
        <v>500</v>
      </c>
      <c r="I652" s="33">
        <f>IFERROR(SUMIFS(TBLData3[Total Load],TBLData3[[Athlete ]],TBLData3[[#This Row],[Athlete ]],TBLData3[Date],"&lt;="&amp;TBLData3[[#This Row],[Date]]-7,TBLData3[Date],"&gt;"&amp;TBLData3[[#This Row],[Date]]-14),"")</f>
        <v>1590</v>
      </c>
      <c r="J652" s="33">
        <f>IFERROR(SUMIFS(TBLData3[Total Load],TBLData3[[Athlete ]],TBLData3[[#This Row],[Athlete ]],TBLData3[Date],"&lt;="&amp;TBLData3[[#This Row],[Date]]-14,TBLData3[Date],"&gt;"&amp;TBLData3[[#This Row],[Date]]-21),"")</f>
        <v>1275</v>
      </c>
      <c r="K652" s="33">
        <f>IFERROR(SUMIFS(TBLData3[Total Load],TBLData3[[Athlete ]],TBLData3[[#This Row],[Athlete ]],TBLData3[Date],"&lt;="&amp;TBLData3[[#This Row],[Date]]-21,TBLData3[Date],"&gt;"&amp;TBLData3[[#This Row],[Date]]-28),"")</f>
        <v>840</v>
      </c>
      <c r="L652" s="33">
        <f>IFERROR(SUMIFS(TBLData3[Total Load],TBLData3[[Athlete ]],TBLData3[[#This Row],[Athlete ]],TBLData3[Date],"&lt;="&amp;TBLData3[[#This Row],[Date]]-28,TBLData3[Date],"&gt;"&amp;TBLData3[[#This Row],[Date]]-35),"")</f>
        <v>455</v>
      </c>
      <c r="M652" s="33">
        <f>IFERROR(AVERAGE(TBLData3[[#This Row],[Week -1 TL]:[Week -4 TL]]),"")</f>
        <v>1040</v>
      </c>
      <c r="N652" s="98">
        <f>IFERROR(TBLData3[[#This Row],[7 Day Rolling Average]]/TBLData3[[#This Row],[28 Day Rolling Average]],"")</f>
        <v>0.47562425683709875</v>
      </c>
      <c r="O652" s="94">
        <f>IFERROR(TBLData3[[#This Row],[Week 0 TL]]/TBLData3[[#This Row],[Week -1 TL]],"")</f>
        <v>0.31446540880503143</v>
      </c>
      <c r="P652" s="26">
        <f t="shared" si="39"/>
        <v>46.140155722410121</v>
      </c>
      <c r="Q652" s="27">
        <f t="shared" si="40"/>
        <v>113.5913443758712</v>
      </c>
      <c r="R652" s="99">
        <f>IFERROR(TBLData3[[#This Row],[7 Day EWMA]]/TBLData3[[#This Row],[28 Day EWMA]],"")</f>
        <v>0.40619429214371638</v>
      </c>
      <c r="S652" s="130">
        <f>AVERAGEIFS(TBLData3[Total Load],TBLData3[[Athlete ]],TBLData3[[#This Row],[Athlete ]],TBLData3[Date],"&lt;="&amp;TBLData3[[#This Row],[Date]],TBLData3[Date],"&gt;"&amp;TBLData3[[#This Row],[Date]]-7)</f>
        <v>71.428571428571431</v>
      </c>
      <c r="T652" s="130">
        <f t="array" ref="T652">IFERROR(_xlfn.STDEV.S(IF(TBLData3[[Athlete ]]=TBLData3[[#This Row],[Athlete ]],IF(TBLData3[Date]&lt;=TBLData3[[#This Row],[Date]],IF(TBLData3[Date]&gt;TBLData3[[#This Row],[Date]]-7,TBLData3[Total Load])))),"")</f>
        <v>188.98223650461361</v>
      </c>
      <c r="U652" s="98">
        <f>IFERROR(TBLData3[[#This Row],[7 Day avg Load]]/TBLData3[[#This Row],[7 Day SD]],"")</f>
        <v>0.37796447300922725</v>
      </c>
      <c r="V652" s="98">
        <f>IFERROR(TBLData3[[#This Row],[7 Day Rolling Average]]*TBLData3[[#This Row],[Monotony]],"")</f>
        <v>26.997462357801947</v>
      </c>
    </row>
    <row r="653" spans="1:22" x14ac:dyDescent="0.25">
      <c r="A653" s="58" t="str">
        <f t="shared" si="41"/>
        <v>Week 5</v>
      </c>
      <c r="B653" s="63">
        <v>43039</v>
      </c>
      <c r="C653" s="63" t="str">
        <f t="shared" si="42"/>
        <v>Tue</v>
      </c>
      <c r="D653" s="68" t="s">
        <v>200</v>
      </c>
      <c r="E653" s="61">
        <f>tblTL[[#This Row],[Total]]</f>
        <v>0</v>
      </c>
      <c r="F653" s="71">
        <f>AVERAGEIFS(TBLData3[Total Load],TBLData3[[Athlete ]],TBLData3[[#This Row],[Athlete ]],TBLData3[Date],"&lt;="&amp;TBLData3[[#This Row],[Date]],TBLData3[Date],"&gt;"&amp;TBLData3[[#This Row],[Date]]-7)</f>
        <v>0</v>
      </c>
      <c r="G653" s="72">
        <f>AVERAGEIFS(TBLData3[Total Load],TBLData3[[Athlete ]],TBLData3[[#This Row],[Athlete ]],TBLData3[Date],"&lt;="&amp;TBLData3[[#This Row],[Date]],TBLData3[Date],"&gt;"&amp;TBLData3[[#This Row],[Date]]-28)</f>
        <v>83.035714285714292</v>
      </c>
      <c r="H653" s="32">
        <f>SUMIFS(TBLData3[Total Load],TBLData3[[Athlete ]],TBLData3[[#This Row],[Athlete ]],TBLData3[Date],"&lt;="&amp;TBLData3[[#This Row],[Date]],TBLData3[Date],"&gt;"&amp;TBLData3[[#This Row],[Date]]-7)</f>
        <v>0</v>
      </c>
      <c r="I653" s="33">
        <f>IFERROR(SUMIFS(TBLData3[Total Load],TBLData3[[Athlete ]],TBLData3[[#This Row],[Athlete ]],TBLData3[Date],"&lt;="&amp;TBLData3[[#This Row],[Date]]-7,TBLData3[Date],"&gt;"&amp;TBLData3[[#This Row],[Date]]-14),"")</f>
        <v>1350</v>
      </c>
      <c r="J653" s="33">
        <f>IFERROR(SUMIFS(TBLData3[Total Load],TBLData3[[Athlete ]],TBLData3[[#This Row],[Athlete ]],TBLData3[Date],"&lt;="&amp;TBLData3[[#This Row],[Date]]-14,TBLData3[Date],"&gt;"&amp;TBLData3[[#This Row],[Date]]-21),"")</f>
        <v>975</v>
      </c>
      <c r="K653" s="33">
        <f>IFERROR(SUMIFS(TBLData3[Total Load],TBLData3[[Athlete ]],TBLData3[[#This Row],[Athlete ]],TBLData3[Date],"&lt;="&amp;TBLData3[[#This Row],[Date]]-21,TBLData3[Date],"&gt;"&amp;TBLData3[[#This Row],[Date]]-28),"")</f>
        <v>0</v>
      </c>
      <c r="L653" s="33">
        <f>IFERROR(SUMIFS(TBLData3[Total Load],TBLData3[[Athlete ]],TBLData3[[#This Row],[Athlete ]],TBLData3[Date],"&lt;="&amp;TBLData3[[#This Row],[Date]]-28,TBLData3[Date],"&gt;"&amp;TBLData3[[#This Row],[Date]]-35),"")</f>
        <v>0</v>
      </c>
      <c r="M653" s="33">
        <f>IFERROR(AVERAGE(TBLData3[[#This Row],[Week -1 TL]:[Week -4 TL]]),"")</f>
        <v>581.25</v>
      </c>
      <c r="N653" s="98">
        <f>IFERROR(TBLData3[[#This Row],[7 Day Rolling Average]]/TBLData3[[#This Row],[28 Day Rolling Average]],"")</f>
        <v>0</v>
      </c>
      <c r="O653" s="94">
        <f>IFERROR(TBLData3[[#This Row],[Week 0 TL]]/TBLData3[[#This Row],[Week -1 TL]],"")</f>
        <v>0</v>
      </c>
      <c r="P653" s="26">
        <f t="shared" si="39"/>
        <v>20.965746724089058</v>
      </c>
      <c r="Q653" s="27">
        <f t="shared" si="40"/>
        <v>59.882034862161511</v>
      </c>
      <c r="R653" s="99">
        <f>IFERROR(TBLData3[[#This Row],[7 Day EWMA]]/TBLData3[[#This Row],[28 Day EWMA]],"")</f>
        <v>0.35011747300085444</v>
      </c>
      <c r="S653" s="130">
        <f>AVERAGEIFS(TBLData3[Total Load],TBLData3[[Athlete ]],TBLData3[[#This Row],[Athlete ]],TBLData3[Date],"&lt;="&amp;TBLData3[[#This Row],[Date]],TBLData3[Date],"&gt;"&amp;TBLData3[[#This Row],[Date]]-7)</f>
        <v>0</v>
      </c>
      <c r="T653" s="130">
        <f t="array" ref="T653">IFERROR(_xlfn.STDEV.S(IF(TBLData3[[Athlete ]]=TBLData3[[#This Row],[Athlete ]],IF(TBLData3[Date]&lt;=TBLData3[[#This Row],[Date]],IF(TBLData3[Date]&gt;TBLData3[[#This Row],[Date]]-7,TBLData3[Total Load])))),"")</f>
        <v>0</v>
      </c>
      <c r="U653" s="98" t="str">
        <f>IFERROR(TBLData3[[#This Row],[7 Day avg Load]]/TBLData3[[#This Row],[7 Day SD]],"")</f>
        <v/>
      </c>
      <c r="V653" s="98" t="str">
        <f>IFERROR(TBLData3[[#This Row],[7 Day Rolling Average]]*TBLData3[[#This Row],[Monotony]],"")</f>
        <v/>
      </c>
    </row>
    <row r="654" spans="1:22" x14ac:dyDescent="0.25">
      <c r="A654" s="58" t="str">
        <f t="shared" si="41"/>
        <v>Week 5</v>
      </c>
      <c r="B654" s="63">
        <v>43039</v>
      </c>
      <c r="C654" s="63" t="str">
        <f t="shared" si="42"/>
        <v>Tue</v>
      </c>
      <c r="D654" s="73" t="s">
        <v>201</v>
      </c>
      <c r="E654" s="61">
        <f>tblTL[[#This Row],[Total]]</f>
        <v>0</v>
      </c>
      <c r="F654" s="71">
        <f>AVERAGEIFS(TBLData3[Total Load],TBLData3[[Athlete ]],TBLData3[[#This Row],[Athlete ]],TBLData3[Date],"&lt;="&amp;TBLData3[[#This Row],[Date]],TBLData3[Date],"&gt;"&amp;TBLData3[[#This Row],[Date]]-7)</f>
        <v>0</v>
      </c>
      <c r="G654" s="72">
        <f>AVERAGEIFS(TBLData3[Total Load],TBLData3[[Athlete ]],TBLData3[[#This Row],[Athlete ]],TBLData3[Date],"&lt;="&amp;TBLData3[[#This Row],[Date]],TBLData3[Date],"&gt;"&amp;TBLData3[[#This Row],[Date]]-28)</f>
        <v>148.57142857142858</v>
      </c>
      <c r="H654" s="32">
        <f>SUMIFS(TBLData3[Total Load],TBLData3[[Athlete ]],TBLData3[[#This Row],[Athlete ]],TBLData3[Date],"&lt;="&amp;TBLData3[[#This Row],[Date]],TBLData3[Date],"&gt;"&amp;TBLData3[[#This Row],[Date]]-7)</f>
        <v>0</v>
      </c>
      <c r="I654" s="33">
        <f>IFERROR(SUMIFS(TBLData3[Total Load],TBLData3[[Athlete ]],TBLData3[[#This Row],[Athlete ]],TBLData3[Date],"&lt;="&amp;TBLData3[[#This Row],[Date]]-7,TBLData3[Date],"&gt;"&amp;TBLData3[[#This Row],[Date]]-14),"")</f>
        <v>720</v>
      </c>
      <c r="J654" s="33">
        <f>IFERROR(SUMIFS(TBLData3[Total Load],TBLData3[[Athlete ]],TBLData3[[#This Row],[Athlete ]],TBLData3[Date],"&lt;="&amp;TBLData3[[#This Row],[Date]]-14,TBLData3[Date],"&gt;"&amp;TBLData3[[#This Row],[Date]]-21),"")</f>
        <v>1720</v>
      </c>
      <c r="K654" s="33">
        <f>IFERROR(SUMIFS(TBLData3[Total Load],TBLData3[[Athlete ]],TBLData3[[#This Row],[Athlete ]],TBLData3[Date],"&lt;="&amp;TBLData3[[#This Row],[Date]]-21,TBLData3[Date],"&gt;"&amp;TBLData3[[#This Row],[Date]]-28),"")</f>
        <v>1720</v>
      </c>
      <c r="L654" s="33">
        <f>IFERROR(SUMIFS(TBLData3[Total Load],TBLData3[[Athlete ]],TBLData3[[#This Row],[Athlete ]],TBLData3[Date],"&lt;="&amp;TBLData3[[#This Row],[Date]]-28,TBLData3[Date],"&gt;"&amp;TBLData3[[#This Row],[Date]]-35),"")</f>
        <v>455</v>
      </c>
      <c r="M654" s="33">
        <f>IFERROR(AVERAGE(TBLData3[[#This Row],[Week -1 TL]:[Week -4 TL]]),"")</f>
        <v>1153.75</v>
      </c>
      <c r="N654" s="98">
        <f>IFERROR(TBLData3[[#This Row],[7 Day Rolling Average]]/TBLData3[[#This Row],[28 Day Rolling Average]],"")</f>
        <v>0</v>
      </c>
      <c r="O654" s="94">
        <f>IFERROR(TBLData3[[#This Row],[Week 0 TL]]/TBLData3[[#This Row],[Week -1 TL]],"")</f>
        <v>0</v>
      </c>
      <c r="P654" s="26">
        <f t="shared" si="39"/>
        <v>6.4868171744273635</v>
      </c>
      <c r="Q654" s="27">
        <f t="shared" si="40"/>
        <v>74.911981881231227</v>
      </c>
      <c r="R654" s="99">
        <f>IFERROR(TBLData3[[#This Row],[7 Day EWMA]]/TBLData3[[#This Row],[28 Day EWMA]],"")</f>
        <v>8.6592518466696702E-2</v>
      </c>
      <c r="S654" s="130">
        <f>AVERAGEIFS(TBLData3[Total Load],TBLData3[[Athlete ]],TBLData3[[#This Row],[Athlete ]],TBLData3[Date],"&lt;="&amp;TBLData3[[#This Row],[Date]],TBLData3[Date],"&gt;"&amp;TBLData3[[#This Row],[Date]]-7)</f>
        <v>0</v>
      </c>
      <c r="T654" s="130">
        <f t="array" ref="T654">IFERROR(_xlfn.STDEV.S(IF(TBLData3[[Athlete ]]=TBLData3[[#This Row],[Athlete ]],IF(TBLData3[Date]&lt;=TBLData3[[#This Row],[Date]],IF(TBLData3[Date]&gt;TBLData3[[#This Row],[Date]]-7,TBLData3[Total Load])))),"")</f>
        <v>0</v>
      </c>
      <c r="U654" s="98" t="str">
        <f>IFERROR(TBLData3[[#This Row],[7 Day avg Load]]/TBLData3[[#This Row],[7 Day SD]],"")</f>
        <v/>
      </c>
      <c r="V654" s="98" t="str">
        <f>IFERROR(TBLData3[[#This Row],[7 Day Rolling Average]]*TBLData3[[#This Row],[Monotony]],"")</f>
        <v/>
      </c>
    </row>
    <row r="655" spans="1:22" x14ac:dyDescent="0.25">
      <c r="A655" s="58" t="str">
        <f t="shared" si="41"/>
        <v>Week 5</v>
      </c>
      <c r="B655" s="63">
        <v>43039</v>
      </c>
      <c r="C655" s="63" t="str">
        <f t="shared" si="42"/>
        <v>Tue</v>
      </c>
      <c r="D655" s="73" t="s">
        <v>202</v>
      </c>
      <c r="E655" s="61">
        <f>tblTL[[#This Row],[Total]]</f>
        <v>560</v>
      </c>
      <c r="F655" s="71">
        <f>AVERAGEIFS(TBLData3[Total Load],TBLData3[[Athlete ]],TBLData3[[#This Row],[Athlete ]],TBLData3[Date],"&lt;="&amp;TBLData3[[#This Row],[Date]],TBLData3[Date],"&gt;"&amp;TBLData3[[#This Row],[Date]]-7)</f>
        <v>262.28571428571428</v>
      </c>
      <c r="G655" s="72">
        <f>AVERAGEIFS(TBLData3[Total Load],TBLData3[[Athlete ]],TBLData3[[#This Row],[Athlete ]],TBLData3[Date],"&lt;="&amp;TBLData3[[#This Row],[Date]],TBLData3[Date],"&gt;"&amp;TBLData3[[#This Row],[Date]]-28)</f>
        <v>169.14285714285714</v>
      </c>
      <c r="H655" s="32">
        <f>SUMIFS(TBLData3[Total Load],TBLData3[[Athlete ]],TBLData3[[#This Row],[Athlete ]],TBLData3[Date],"&lt;="&amp;TBLData3[[#This Row],[Date]],TBLData3[Date],"&gt;"&amp;TBLData3[[#This Row],[Date]]-7)</f>
        <v>1836</v>
      </c>
      <c r="I655" s="33">
        <f>IFERROR(SUMIFS(TBLData3[Total Load],TBLData3[[Athlete ]],TBLData3[[#This Row],[Athlete ]],TBLData3[Date],"&lt;="&amp;TBLData3[[#This Row],[Date]]-7,TBLData3[Date],"&gt;"&amp;TBLData3[[#This Row],[Date]]-14),"")</f>
        <v>2180</v>
      </c>
      <c r="J655" s="33">
        <f>IFERROR(SUMIFS(TBLData3[Total Load],TBLData3[[Athlete ]],TBLData3[[#This Row],[Athlete ]],TBLData3[Date],"&lt;="&amp;TBLData3[[#This Row],[Date]]-14,TBLData3[Date],"&gt;"&amp;TBLData3[[#This Row],[Date]]-21),"")</f>
        <v>720</v>
      </c>
      <c r="K655" s="33">
        <f>IFERROR(SUMIFS(TBLData3[Total Load],TBLData3[[Athlete ]],TBLData3[[#This Row],[Athlete ]],TBLData3[Date],"&lt;="&amp;TBLData3[[#This Row],[Date]]-21,TBLData3[Date],"&gt;"&amp;TBLData3[[#This Row],[Date]]-28),"")</f>
        <v>0</v>
      </c>
      <c r="L655" s="33">
        <f>IFERROR(SUMIFS(TBLData3[Total Load],TBLData3[[Athlete ]],TBLData3[[#This Row],[Athlete ]],TBLData3[Date],"&lt;="&amp;TBLData3[[#This Row],[Date]]-28,TBLData3[Date],"&gt;"&amp;TBLData3[[#This Row],[Date]]-35),"")</f>
        <v>0</v>
      </c>
      <c r="M655" s="33">
        <f>IFERROR(AVERAGE(TBLData3[[#This Row],[Week -1 TL]:[Week -4 TL]]),"")</f>
        <v>725</v>
      </c>
      <c r="N655" s="98">
        <f>IFERROR(TBLData3[[#This Row],[7 Day Rolling Average]]/TBLData3[[#This Row],[28 Day Rolling Average]],"")</f>
        <v>1.5506756756756757</v>
      </c>
      <c r="O655" s="94">
        <f>IFERROR(TBLData3[[#This Row],[Week 0 TL]]/TBLData3[[#This Row],[Week -1 TL]],"")</f>
        <v>0.84220183486238531</v>
      </c>
      <c r="P655" s="26">
        <f t="shared" si="39"/>
        <v>258.50174356189382</v>
      </c>
      <c r="Q655" s="27">
        <f t="shared" si="40"/>
        <v>190.94571539348391</v>
      </c>
      <c r="R655" s="99">
        <f>IFERROR(TBLData3[[#This Row],[7 Day EWMA]]/TBLData3[[#This Row],[28 Day EWMA]],"")</f>
        <v>1.353797036132476</v>
      </c>
      <c r="S655" s="130">
        <f>AVERAGEIFS(TBLData3[Total Load],TBLData3[[Athlete ]],TBLData3[[#This Row],[Athlete ]],TBLData3[Date],"&lt;="&amp;TBLData3[[#This Row],[Date]],TBLData3[Date],"&gt;"&amp;TBLData3[[#This Row],[Date]]-7)</f>
        <v>262.28571428571428</v>
      </c>
      <c r="T655" s="130">
        <f t="array" ref="T655">IFERROR(_xlfn.STDEV.S(IF(TBLData3[[Athlete ]]=TBLData3[[#This Row],[Athlete ]],IF(TBLData3[Date]&lt;=TBLData3[[#This Row],[Date]],IF(TBLData3[Date]&gt;TBLData3[[#This Row],[Date]]-7,TBLData3[Total Load])))),"")</f>
        <v>312.59649938630378</v>
      </c>
      <c r="U655" s="98">
        <f>IFERROR(TBLData3[[#This Row],[7 Day avg Load]]/TBLData3[[#This Row],[7 Day SD]],"")</f>
        <v>0.83905518712026295</v>
      </c>
      <c r="V655" s="98">
        <f>IFERROR(TBLData3[[#This Row],[7 Day Rolling Average]]*TBLData3[[#This Row],[Monotony]],"")</f>
        <v>220.07218907897183</v>
      </c>
    </row>
    <row r="656" spans="1:22" x14ac:dyDescent="0.25">
      <c r="A656" s="58" t="str">
        <f t="shared" si="41"/>
        <v>Week 5</v>
      </c>
      <c r="B656" s="63">
        <v>43039</v>
      </c>
      <c r="C656" s="63" t="str">
        <f t="shared" si="42"/>
        <v>Tue</v>
      </c>
      <c r="D656" s="68" t="s">
        <v>203</v>
      </c>
      <c r="E656" s="61">
        <f>tblTL[[#This Row],[Total]]</f>
        <v>380</v>
      </c>
      <c r="F656" s="71">
        <f>AVERAGEIFS(TBLData3[Total Load],TBLData3[[Athlete ]],TBLData3[[#This Row],[Athlete ]],TBLData3[Date],"&lt;="&amp;TBLData3[[#This Row],[Date]],TBLData3[Date],"&gt;"&amp;TBLData3[[#This Row],[Date]]-7)</f>
        <v>145.71428571428572</v>
      </c>
      <c r="G656" s="72">
        <f>AVERAGEIFS(TBLData3[Total Load],TBLData3[[Athlete ]],TBLData3[[#This Row],[Athlete ]],TBLData3[Date],"&lt;="&amp;TBLData3[[#This Row],[Date]],TBLData3[Date],"&gt;"&amp;TBLData3[[#This Row],[Date]]-28)</f>
        <v>123.39285714285714</v>
      </c>
      <c r="H656" s="32">
        <f>SUMIFS(TBLData3[Total Load],TBLData3[[Athlete ]],TBLData3[[#This Row],[Athlete ]],TBLData3[Date],"&lt;="&amp;TBLData3[[#This Row],[Date]],TBLData3[Date],"&gt;"&amp;TBLData3[[#This Row],[Date]]-7)</f>
        <v>1020</v>
      </c>
      <c r="I656" s="33">
        <f>IFERROR(SUMIFS(TBLData3[Total Load],TBLData3[[Athlete ]],TBLData3[[#This Row],[Athlete ]],TBLData3[Date],"&lt;="&amp;TBLData3[[#This Row],[Date]]-7,TBLData3[Date],"&gt;"&amp;TBLData3[[#This Row],[Date]]-14),"")</f>
        <v>0</v>
      </c>
      <c r="J656" s="33">
        <f>IFERROR(SUMIFS(TBLData3[Total Load],TBLData3[[Athlete ]],TBLData3[[#This Row],[Athlete ]],TBLData3[Date],"&lt;="&amp;TBLData3[[#This Row],[Date]]-14,TBLData3[Date],"&gt;"&amp;TBLData3[[#This Row],[Date]]-21),"")</f>
        <v>960</v>
      </c>
      <c r="K656" s="33">
        <f>IFERROR(SUMIFS(TBLData3[Total Load],TBLData3[[Athlete ]],TBLData3[[#This Row],[Athlete ]],TBLData3[Date],"&lt;="&amp;TBLData3[[#This Row],[Date]]-21,TBLData3[Date],"&gt;"&amp;TBLData3[[#This Row],[Date]]-28),"")</f>
        <v>1475</v>
      </c>
      <c r="L656" s="33">
        <f>IFERROR(SUMIFS(TBLData3[Total Load],TBLData3[[Athlete ]],TBLData3[[#This Row],[Athlete ]],TBLData3[Date],"&lt;="&amp;TBLData3[[#This Row],[Date]]-28,TBLData3[Date],"&gt;"&amp;TBLData3[[#This Row],[Date]]-35),"")</f>
        <v>520</v>
      </c>
      <c r="M656" s="33">
        <f>IFERROR(AVERAGE(TBLData3[[#This Row],[Week -1 TL]:[Week -4 TL]]),"")</f>
        <v>738.75</v>
      </c>
      <c r="N656" s="98">
        <f>IFERROR(TBLData3[[#This Row],[7 Day Rolling Average]]/TBLData3[[#This Row],[28 Day Rolling Average]],"")</f>
        <v>1.1808972503617947</v>
      </c>
      <c r="O656" s="94" t="str">
        <f>IFERROR(TBLData3[[#This Row],[Week 0 TL]]/TBLData3[[#This Row],[Week -1 TL]],"")</f>
        <v/>
      </c>
      <c r="P656" s="26">
        <f t="shared" si="39"/>
        <v>216.49773810106564</v>
      </c>
      <c r="Q656" s="27">
        <f t="shared" si="40"/>
        <v>107.4294410431753</v>
      </c>
      <c r="R656" s="99">
        <f>IFERROR(TBLData3[[#This Row],[7 Day EWMA]]/TBLData3[[#This Row],[28 Day EWMA]],"")</f>
        <v>2.0152551851596843</v>
      </c>
      <c r="S656" s="130">
        <f>AVERAGEIFS(TBLData3[Total Load],TBLData3[[Athlete ]],TBLData3[[#This Row],[Athlete ]],TBLData3[Date],"&lt;="&amp;TBLData3[[#This Row],[Date]],TBLData3[Date],"&gt;"&amp;TBLData3[[#This Row],[Date]]-7)</f>
        <v>145.71428571428572</v>
      </c>
      <c r="T656" s="130">
        <f t="array" ref="T656">IFERROR(_xlfn.STDEV.S(IF(TBLData3[[Athlete ]]=TBLData3[[#This Row],[Athlete ]],IF(TBLData3[Date]&lt;=TBLData3[[#This Row],[Date]],IF(TBLData3[Date]&gt;TBLData3[[#This Row],[Date]]-7,TBLData3[Total Load])))),"")</f>
        <v>259.92672960260313</v>
      </c>
      <c r="U656" s="98">
        <f>IFERROR(TBLData3[[#This Row],[7 Day avg Load]]/TBLData3[[#This Row],[7 Day SD]],"")</f>
        <v>0.56059754199602874</v>
      </c>
      <c r="V656" s="98">
        <f>IFERROR(TBLData3[[#This Row],[7 Day Rolling Average]]*TBLData3[[#This Row],[Monotony]],"")</f>
        <v>81.687070405135614</v>
      </c>
    </row>
    <row r="657" spans="1:22" x14ac:dyDescent="0.25">
      <c r="A657" s="58" t="str">
        <f t="shared" si="41"/>
        <v>Week 5</v>
      </c>
      <c r="B657" s="63">
        <v>43039</v>
      </c>
      <c r="C657" s="63" t="str">
        <f t="shared" si="42"/>
        <v>Tue</v>
      </c>
      <c r="D657" s="68" t="s">
        <v>204</v>
      </c>
      <c r="E657" s="61">
        <f>tblTL[[#This Row],[Total]]</f>
        <v>0</v>
      </c>
      <c r="F657" s="71">
        <f>AVERAGEIFS(TBLData3[Total Load],TBLData3[[Athlete ]],TBLData3[[#This Row],[Athlete ]],TBLData3[Date],"&lt;="&amp;TBLData3[[#This Row],[Date]],TBLData3[Date],"&gt;"&amp;TBLData3[[#This Row],[Date]]-7)</f>
        <v>134.42857142857142</v>
      </c>
      <c r="G657" s="72">
        <f>AVERAGEIFS(TBLData3[Total Load],TBLData3[[Athlete ]],TBLData3[[#This Row],[Athlete ]],TBLData3[Date],"&lt;="&amp;TBLData3[[#This Row],[Date]],TBLData3[Date],"&gt;"&amp;TBLData3[[#This Row],[Date]]-28)</f>
        <v>106.82142857142857</v>
      </c>
      <c r="H657" s="32">
        <f>SUMIFS(TBLData3[Total Load],TBLData3[[Athlete ]],TBLData3[[#This Row],[Athlete ]],TBLData3[Date],"&lt;="&amp;TBLData3[[#This Row],[Date]],TBLData3[Date],"&gt;"&amp;TBLData3[[#This Row],[Date]]-7)</f>
        <v>941</v>
      </c>
      <c r="I657" s="33">
        <f>IFERROR(SUMIFS(TBLData3[Total Load],TBLData3[[Athlete ]],TBLData3[[#This Row],[Athlete ]],TBLData3[Date],"&lt;="&amp;TBLData3[[#This Row],[Date]]-7,TBLData3[Date],"&gt;"&amp;TBLData3[[#This Row],[Date]]-14),"")</f>
        <v>1210</v>
      </c>
      <c r="J657" s="33">
        <f>IFERROR(SUMIFS(TBLData3[Total Load],TBLData3[[Athlete ]],TBLData3[[#This Row],[Athlete ]],TBLData3[Date],"&lt;="&amp;TBLData3[[#This Row],[Date]]-14,TBLData3[Date],"&gt;"&amp;TBLData3[[#This Row],[Date]]-21),"")</f>
        <v>0</v>
      </c>
      <c r="K657" s="33">
        <f>IFERROR(SUMIFS(TBLData3[Total Load],TBLData3[[Athlete ]],TBLData3[[#This Row],[Athlete ]],TBLData3[Date],"&lt;="&amp;TBLData3[[#This Row],[Date]]-21,TBLData3[Date],"&gt;"&amp;TBLData3[[#This Row],[Date]]-28),"")</f>
        <v>840</v>
      </c>
      <c r="L657" s="33">
        <f>IFERROR(SUMIFS(TBLData3[Total Load],TBLData3[[Athlete ]],TBLData3[[#This Row],[Athlete ]],TBLData3[Date],"&lt;="&amp;TBLData3[[#This Row],[Date]]-28,TBLData3[Date],"&gt;"&amp;TBLData3[[#This Row],[Date]]-35),"")</f>
        <v>455</v>
      </c>
      <c r="M657" s="33">
        <f>IFERROR(AVERAGE(TBLData3[[#This Row],[Week -1 TL]:[Week -4 TL]]),"")</f>
        <v>626.25</v>
      </c>
      <c r="N657" s="98">
        <f>IFERROR(TBLData3[[#This Row],[7 Day Rolling Average]]/TBLData3[[#This Row],[28 Day Rolling Average]],"")</f>
        <v>1.2584419926446004</v>
      </c>
      <c r="O657" s="94">
        <f>IFERROR(TBLData3[[#This Row],[Week 0 TL]]/TBLData3[[#This Row],[Week -1 TL]],"")</f>
        <v>0.77768595041322319</v>
      </c>
      <c r="P657" s="26">
        <f t="shared" si="39"/>
        <v>71.439989525942281</v>
      </c>
      <c r="Q657" s="27">
        <f t="shared" si="40"/>
        <v>99.107344207168424</v>
      </c>
      <c r="R657" s="99">
        <f>IFERROR(TBLData3[[#This Row],[7 Day EWMA]]/TBLData3[[#This Row],[28 Day EWMA]],"")</f>
        <v>0.72083446587578959</v>
      </c>
      <c r="S657" s="130">
        <f>AVERAGEIFS(TBLData3[Total Load],TBLData3[[Athlete ]],TBLData3[[#This Row],[Athlete ]],TBLData3[Date],"&lt;="&amp;TBLData3[[#This Row],[Date]],TBLData3[Date],"&gt;"&amp;TBLData3[[#This Row],[Date]]-7)</f>
        <v>134.42857142857142</v>
      </c>
      <c r="T657" s="130">
        <f t="array" ref="T657">IFERROR(_xlfn.STDEV.S(IF(TBLData3[[Athlete ]]=TBLData3[[#This Row],[Athlete ]],IF(TBLData3[Date]&lt;=TBLData3[[#This Row],[Date]],IF(TBLData3[Date]&gt;TBLData3[[#This Row],[Date]]-7,TBLData3[Total Load])))),"")</f>
        <v>298.1564785717153</v>
      </c>
      <c r="U657" s="98">
        <f>IFERROR(TBLData3[[#This Row],[7 Day avg Load]]/TBLData3[[#This Row],[7 Day SD]],"")</f>
        <v>0.4508658408917901</v>
      </c>
      <c r="V657" s="98">
        <f>IFERROR(TBLData3[[#This Row],[7 Day Rolling Average]]*TBLData3[[#This Row],[Monotony]],"")</f>
        <v>60.609250897024921</v>
      </c>
    </row>
    <row r="658" spans="1:22" x14ac:dyDescent="0.25">
      <c r="A658" s="58" t="str">
        <f t="shared" si="41"/>
        <v>Week 5</v>
      </c>
      <c r="B658" s="63">
        <v>43039</v>
      </c>
      <c r="C658" s="63" t="str">
        <f t="shared" si="42"/>
        <v>Tue</v>
      </c>
      <c r="D658" s="74" t="s">
        <v>205</v>
      </c>
      <c r="E658" s="61">
        <f>tblTL[[#This Row],[Total]]</f>
        <v>0</v>
      </c>
      <c r="F658" s="71">
        <f>AVERAGEIFS(TBLData3[Total Load],TBLData3[[Athlete ]],TBLData3[[#This Row],[Athlete ]],TBLData3[Date],"&lt;="&amp;TBLData3[[#This Row],[Date]],TBLData3[Date],"&gt;"&amp;TBLData3[[#This Row],[Date]]-7)</f>
        <v>45.142857142857146</v>
      </c>
      <c r="G658" s="72">
        <f>AVERAGEIFS(TBLData3[Total Load],TBLData3[[Athlete ]],TBLData3[[#This Row],[Athlete ]],TBLData3[Date],"&lt;="&amp;TBLData3[[#This Row],[Date]],TBLData3[Date],"&gt;"&amp;TBLData3[[#This Row],[Date]]-28)</f>
        <v>49.857142857142854</v>
      </c>
      <c r="H658" s="32">
        <f>SUMIFS(TBLData3[Total Load],TBLData3[[Athlete ]],TBLData3[[#This Row],[Athlete ]],TBLData3[Date],"&lt;="&amp;TBLData3[[#This Row],[Date]],TBLData3[Date],"&gt;"&amp;TBLData3[[#This Row],[Date]]-7)</f>
        <v>316</v>
      </c>
      <c r="I658" s="33">
        <f>IFERROR(SUMIFS(TBLData3[Total Load],TBLData3[[Athlete ]],TBLData3[[#This Row],[Athlete ]],TBLData3[Date],"&lt;="&amp;TBLData3[[#This Row],[Date]]-7,TBLData3[Date],"&gt;"&amp;TBLData3[[#This Row],[Date]]-14),"")</f>
        <v>720</v>
      </c>
      <c r="J658" s="33">
        <f>IFERROR(SUMIFS(TBLData3[Total Load],TBLData3[[Athlete ]],TBLData3[[#This Row],[Athlete ]],TBLData3[Date],"&lt;="&amp;TBLData3[[#This Row],[Date]]-14,TBLData3[Date],"&gt;"&amp;TBLData3[[#This Row],[Date]]-21),"")</f>
        <v>0</v>
      </c>
      <c r="K658" s="33">
        <f>IFERROR(SUMIFS(TBLData3[Total Load],TBLData3[[Athlete ]],TBLData3[[#This Row],[Athlete ]],TBLData3[Date],"&lt;="&amp;TBLData3[[#This Row],[Date]]-21,TBLData3[Date],"&gt;"&amp;TBLData3[[#This Row],[Date]]-28),"")</f>
        <v>360</v>
      </c>
      <c r="L658" s="33">
        <f>IFERROR(SUMIFS(TBLData3[Total Load],TBLData3[[Athlete ]],TBLData3[[#This Row],[Athlete ]],TBLData3[Date],"&lt;="&amp;TBLData3[[#This Row],[Date]]-28,TBLData3[Date],"&gt;"&amp;TBLData3[[#This Row],[Date]]-35),"")</f>
        <v>0</v>
      </c>
      <c r="M658" s="33">
        <f>IFERROR(AVERAGE(TBLData3[[#This Row],[Week -1 TL]:[Week -4 TL]]),"")</f>
        <v>270</v>
      </c>
      <c r="N658" s="98">
        <f>IFERROR(TBLData3[[#This Row],[7 Day Rolling Average]]/TBLData3[[#This Row],[28 Day Rolling Average]],"")</f>
        <v>0.90544412607449865</v>
      </c>
      <c r="O658" s="94">
        <f>IFERROR(TBLData3[[#This Row],[Week 0 TL]]/TBLData3[[#This Row],[Week -1 TL]],"")</f>
        <v>0.43888888888888888</v>
      </c>
      <c r="P658" s="26">
        <f t="shared" si="39"/>
        <v>32.281379954128624</v>
      </c>
      <c r="Q658" s="27">
        <f t="shared" si="40"/>
        <v>41.846663253858082</v>
      </c>
      <c r="R658" s="99">
        <f>IFERROR(TBLData3[[#This Row],[7 Day EWMA]]/TBLData3[[#This Row],[28 Day EWMA]],"")</f>
        <v>0.77142064489819073</v>
      </c>
      <c r="S658" s="130">
        <f>AVERAGEIFS(TBLData3[Total Load],TBLData3[[Athlete ]],TBLData3[[#This Row],[Athlete ]],TBLData3[Date],"&lt;="&amp;TBLData3[[#This Row],[Date]],TBLData3[Date],"&gt;"&amp;TBLData3[[#This Row],[Date]]-7)</f>
        <v>45.142857142857146</v>
      </c>
      <c r="T658" s="130">
        <f t="array" ref="T658">IFERROR(_xlfn.STDEV.S(IF(TBLData3[[Athlete ]]=TBLData3[[#This Row],[Athlete ]],IF(TBLData3[Date]&lt;=TBLData3[[#This Row],[Date]],IF(TBLData3[Date]&gt;TBLData3[[#This Row],[Date]]-7,TBLData3[Total Load])))),"")</f>
        <v>80.156988822827287</v>
      </c>
      <c r="U658" s="98">
        <f>IFERROR(TBLData3[[#This Row],[7 Day avg Load]]/TBLData3[[#This Row],[7 Day SD]],"")</f>
        <v>0.56318055113868326</v>
      </c>
      <c r="V658" s="98">
        <f>IFERROR(TBLData3[[#This Row],[7 Day Rolling Average]]*TBLData3[[#This Row],[Monotony]],"")</f>
        <v>25.42357916568913</v>
      </c>
    </row>
    <row r="659" spans="1:22" x14ac:dyDescent="0.25">
      <c r="A659" s="58" t="str">
        <f t="shared" si="41"/>
        <v>Week 5</v>
      </c>
      <c r="B659" s="63">
        <v>43039</v>
      </c>
      <c r="C659" s="63" t="str">
        <f t="shared" si="42"/>
        <v>Tue</v>
      </c>
      <c r="D659" s="74" t="s">
        <v>206</v>
      </c>
      <c r="E659" s="61">
        <f>tblTL[[#This Row],[Total]]</f>
        <v>0</v>
      </c>
      <c r="F659" s="71">
        <f>AVERAGEIFS(TBLData3[Total Load],TBLData3[[Athlete ]],TBLData3[[#This Row],[Athlete ]],TBLData3[Date],"&lt;="&amp;TBLData3[[#This Row],[Date]],TBLData3[Date],"&gt;"&amp;TBLData3[[#This Row],[Date]]-7)</f>
        <v>142.85714285714286</v>
      </c>
      <c r="G659" s="72">
        <f>AVERAGEIFS(TBLData3[Total Load],TBLData3[[Athlete ]],TBLData3[[#This Row],[Athlete ]],TBLData3[Date],"&lt;="&amp;TBLData3[[#This Row],[Date]],TBLData3[Date],"&gt;"&amp;TBLData3[[#This Row],[Date]]-28)</f>
        <v>209.64285714285714</v>
      </c>
      <c r="H659" s="32">
        <f>SUMIFS(TBLData3[Total Load],TBLData3[[Athlete ]],TBLData3[[#This Row],[Athlete ]],TBLData3[Date],"&lt;="&amp;TBLData3[[#This Row],[Date]],TBLData3[Date],"&gt;"&amp;TBLData3[[#This Row],[Date]]-7)</f>
        <v>1000</v>
      </c>
      <c r="I659" s="33">
        <f>IFERROR(SUMIFS(TBLData3[Total Load],TBLData3[[Athlete ]],TBLData3[[#This Row],[Athlete ]],TBLData3[Date],"&lt;="&amp;TBLData3[[#This Row],[Date]]-7,TBLData3[Date],"&gt;"&amp;TBLData3[[#This Row],[Date]]-14),"")</f>
        <v>1930</v>
      </c>
      <c r="J659" s="33">
        <f>IFERROR(SUMIFS(TBLData3[Total Load],TBLData3[[Athlete ]],TBLData3[[#This Row],[Athlete ]],TBLData3[Date],"&lt;="&amp;TBLData3[[#This Row],[Date]]-14,TBLData3[Date],"&gt;"&amp;TBLData3[[#This Row],[Date]]-21),"")</f>
        <v>1260</v>
      </c>
      <c r="K659" s="33">
        <f>IFERROR(SUMIFS(TBLData3[Total Load],TBLData3[[Athlete ]],TBLData3[[#This Row],[Athlete ]],TBLData3[Date],"&lt;="&amp;TBLData3[[#This Row],[Date]]-21,TBLData3[Date],"&gt;"&amp;TBLData3[[#This Row],[Date]]-28),"")</f>
        <v>1680</v>
      </c>
      <c r="L659" s="33">
        <f>IFERROR(SUMIFS(TBLData3[Total Load],TBLData3[[Athlete ]],TBLData3[[#This Row],[Athlete ]],TBLData3[Date],"&lt;="&amp;TBLData3[[#This Row],[Date]]-28,TBLData3[Date],"&gt;"&amp;TBLData3[[#This Row],[Date]]-35),"")</f>
        <v>0</v>
      </c>
      <c r="M659" s="33">
        <f>IFERROR(AVERAGE(TBLData3[[#This Row],[Week -1 TL]:[Week -4 TL]]),"")</f>
        <v>1217.5</v>
      </c>
      <c r="N659" s="98">
        <f>IFERROR(TBLData3[[#This Row],[7 Day Rolling Average]]/TBLData3[[#This Row],[28 Day Rolling Average]],"")</f>
        <v>0.68143100511073262</v>
      </c>
      <c r="O659" s="94">
        <f>IFERROR(TBLData3[[#This Row],[Week 0 TL]]/TBLData3[[#This Row],[Week -1 TL]],"")</f>
        <v>0.51813471502590669</v>
      </c>
      <c r="P659" s="26">
        <f t="shared" si="39"/>
        <v>93.881234474633843</v>
      </c>
      <c r="Q659" s="27">
        <f t="shared" si="40"/>
        <v>155.67124208271218</v>
      </c>
      <c r="R659" s="99">
        <f>IFERROR(TBLData3[[#This Row],[7 Day EWMA]]/TBLData3[[#This Row],[28 Day EWMA]],"")</f>
        <v>0.60307371624074468</v>
      </c>
      <c r="S659" s="130">
        <f>AVERAGEIFS(TBLData3[Total Load],TBLData3[[Athlete ]],TBLData3[[#This Row],[Athlete ]],TBLData3[Date],"&lt;="&amp;TBLData3[[#This Row],[Date]],TBLData3[Date],"&gt;"&amp;TBLData3[[#This Row],[Date]]-7)</f>
        <v>142.85714285714286</v>
      </c>
      <c r="T659" s="130">
        <f t="array" ref="T659">IFERROR(_xlfn.STDEV.S(IF(TBLData3[[Athlete ]]=TBLData3[[#This Row],[Athlete ]],IF(TBLData3[Date]&lt;=TBLData3[[#This Row],[Date]],IF(TBLData3[Date]&gt;TBLData3[[#This Row],[Date]]-7,TBLData3[Total Load])))),"")</f>
        <v>251.77465359022182</v>
      </c>
      <c r="U659" s="98">
        <f>IFERROR(TBLData3[[#This Row],[7 Day avg Load]]/TBLData3[[#This Row],[7 Day SD]],"")</f>
        <v>0.56740081187700231</v>
      </c>
      <c r="V659" s="98">
        <f>IFERROR(TBLData3[[#This Row],[7 Day Rolling Average]]*TBLData3[[#This Row],[Monotony]],"")</f>
        <v>81.057258839571759</v>
      </c>
    </row>
    <row r="660" spans="1:22" x14ac:dyDescent="0.25">
      <c r="A660" s="58" t="str">
        <f t="shared" si="41"/>
        <v>Week 5</v>
      </c>
      <c r="B660" s="63">
        <v>43039</v>
      </c>
      <c r="C660" s="63" t="str">
        <f t="shared" si="42"/>
        <v>Tue</v>
      </c>
      <c r="D660" s="74" t="s">
        <v>207</v>
      </c>
      <c r="E660" s="61">
        <f>tblTL[[#This Row],[Total]]</f>
        <v>910</v>
      </c>
      <c r="F660" s="71">
        <f>AVERAGEIFS(TBLData3[Total Load],TBLData3[[Athlete ]],TBLData3[[#This Row],[Athlete ]],TBLData3[Date],"&lt;="&amp;TBLData3[[#This Row],[Date]],TBLData3[Date],"&gt;"&amp;TBLData3[[#This Row],[Date]]-7)</f>
        <v>281.42857142857144</v>
      </c>
      <c r="G660" s="72">
        <f>AVERAGEIFS(TBLData3[Total Load],TBLData3[[Athlete ]],TBLData3[[#This Row],[Athlete ]],TBLData3[Date],"&lt;="&amp;TBLData3[[#This Row],[Date]],TBLData3[Date],"&gt;"&amp;TBLData3[[#This Row],[Date]]-28)</f>
        <v>191.07142857142858</v>
      </c>
      <c r="H660" s="32">
        <f>SUMIFS(TBLData3[Total Load],TBLData3[[Athlete ]],TBLData3[[#This Row],[Athlete ]],TBLData3[Date],"&lt;="&amp;TBLData3[[#This Row],[Date]],TBLData3[Date],"&gt;"&amp;TBLData3[[#This Row],[Date]]-7)</f>
        <v>1970</v>
      </c>
      <c r="I660" s="33">
        <f>IFERROR(SUMIFS(TBLData3[Total Load],TBLData3[[Athlete ]],TBLData3[[#This Row],[Athlete ]],TBLData3[Date],"&lt;="&amp;TBLData3[[#This Row],[Date]]-7,TBLData3[Date],"&gt;"&amp;TBLData3[[#This Row],[Date]]-14),"")</f>
        <v>630</v>
      </c>
      <c r="J660" s="33">
        <f>IFERROR(SUMIFS(TBLData3[Total Load],TBLData3[[Athlete ]],TBLData3[[#This Row],[Athlete ]],TBLData3[Date],"&lt;="&amp;TBLData3[[#This Row],[Date]]-14,TBLData3[Date],"&gt;"&amp;TBLData3[[#This Row],[Date]]-21),"")</f>
        <v>1690</v>
      </c>
      <c r="K660" s="33">
        <f>IFERROR(SUMIFS(TBLData3[Total Load],TBLData3[[Athlete ]],TBLData3[[#This Row],[Athlete ]],TBLData3[Date],"&lt;="&amp;TBLData3[[#This Row],[Date]]-21,TBLData3[Date],"&gt;"&amp;TBLData3[[#This Row],[Date]]-28),"")</f>
        <v>1060</v>
      </c>
      <c r="L660" s="33">
        <f>IFERROR(SUMIFS(TBLData3[Total Load],TBLData3[[Athlete ]],TBLData3[[#This Row],[Athlete ]],TBLData3[Date],"&lt;="&amp;TBLData3[[#This Row],[Date]]-28,TBLData3[Date],"&gt;"&amp;TBLData3[[#This Row],[Date]]-35),"")</f>
        <v>0</v>
      </c>
      <c r="M660" s="33">
        <f>IFERROR(AVERAGE(TBLData3[[#This Row],[Week -1 TL]:[Week -4 TL]]),"")</f>
        <v>845</v>
      </c>
      <c r="N660" s="98">
        <f>IFERROR(TBLData3[[#This Row],[7 Day Rolling Average]]/TBLData3[[#This Row],[28 Day Rolling Average]],"")</f>
        <v>1.4728971962616821</v>
      </c>
      <c r="O660" s="94">
        <f>IFERROR(TBLData3[[#This Row],[Week 0 TL]]/TBLData3[[#This Row],[Week -1 TL]],"")</f>
        <v>3.126984126984127</v>
      </c>
      <c r="P660" s="26">
        <f t="shared" si="39"/>
        <v>295.96149735416282</v>
      </c>
      <c r="Q660" s="27">
        <f t="shared" si="40"/>
        <v>178.46425959401842</v>
      </c>
      <c r="R660" s="99">
        <f>IFERROR(TBLData3[[#This Row],[7 Day EWMA]]/TBLData3[[#This Row],[28 Day EWMA]],"")</f>
        <v>1.6583796555536354</v>
      </c>
      <c r="S660" s="130">
        <f>AVERAGEIFS(TBLData3[Total Load],TBLData3[[Athlete ]],TBLData3[[#This Row],[Athlete ]],TBLData3[Date],"&lt;="&amp;TBLData3[[#This Row],[Date]],TBLData3[Date],"&gt;"&amp;TBLData3[[#This Row],[Date]]-7)</f>
        <v>281.42857142857144</v>
      </c>
      <c r="T660" s="130">
        <f t="array" ref="T660">IFERROR(_xlfn.STDEV.S(IF(TBLData3[[Athlete ]]=TBLData3[[#This Row],[Athlete ]],IF(TBLData3[Date]&lt;=TBLData3[[#This Row],[Date]],IF(TBLData3[Date]&gt;TBLData3[[#This Row],[Date]]-7,TBLData3[Total Load])))),"")</f>
        <v>399.43412353931285</v>
      </c>
      <c r="U660" s="98">
        <f>IFERROR(TBLData3[[#This Row],[7 Day avg Load]]/TBLData3[[#This Row],[7 Day SD]],"")</f>
        <v>0.70456817493429014</v>
      </c>
      <c r="V660" s="98">
        <f>IFERROR(TBLData3[[#This Row],[7 Day Rolling Average]]*TBLData3[[#This Row],[Monotony]],"")</f>
        <v>198.2856149457931</v>
      </c>
    </row>
    <row r="661" spans="1:22" x14ac:dyDescent="0.25">
      <c r="A661" s="58" t="str">
        <f t="shared" si="41"/>
        <v>Week 5</v>
      </c>
      <c r="B661" s="63">
        <v>43039</v>
      </c>
      <c r="C661" s="63" t="str">
        <f t="shared" si="42"/>
        <v>Tue</v>
      </c>
      <c r="D661" s="73" t="s">
        <v>208</v>
      </c>
      <c r="E661" s="61">
        <f>tblTL[[#This Row],[Total]]</f>
        <v>735</v>
      </c>
      <c r="F661" s="71">
        <f>AVERAGEIFS(TBLData3[Total Load],TBLData3[[Athlete ]],TBLData3[[#This Row],[Athlete ]],TBLData3[Date],"&lt;="&amp;TBLData3[[#This Row],[Date]],TBLData3[Date],"&gt;"&amp;TBLData3[[#This Row],[Date]]-7)</f>
        <v>195</v>
      </c>
      <c r="G661" s="72">
        <f>AVERAGEIFS(TBLData3[Total Load],TBLData3[[Athlete ]],TBLData3[[#This Row],[Athlete ]],TBLData3[Date],"&lt;="&amp;TBLData3[[#This Row],[Date]],TBLData3[Date],"&gt;"&amp;TBLData3[[#This Row],[Date]]-28)</f>
        <v>165.35</v>
      </c>
      <c r="H661" s="32">
        <f>SUMIFS(TBLData3[Total Load],TBLData3[[Athlete ]],TBLData3[[#This Row],[Athlete ]],TBLData3[Date],"&lt;="&amp;TBLData3[[#This Row],[Date]],TBLData3[Date],"&gt;"&amp;TBLData3[[#This Row],[Date]]-7)</f>
        <v>1365</v>
      </c>
      <c r="I661" s="33">
        <f>IFERROR(SUMIFS(TBLData3[Total Load],TBLData3[[Athlete ]],TBLData3[[#This Row],[Athlete ]],TBLData3[Date],"&lt;="&amp;TBLData3[[#This Row],[Date]]-7,TBLData3[Date],"&gt;"&amp;TBLData3[[#This Row],[Date]]-14),"")</f>
        <v>0</v>
      </c>
      <c r="J661" s="33">
        <f>IFERROR(SUMIFS(TBLData3[Total Load],TBLData3[[Athlete ]],TBLData3[[#This Row],[Athlete ]],TBLData3[Date],"&lt;="&amp;TBLData3[[#This Row],[Date]]-14,TBLData3[Date],"&gt;"&amp;TBLData3[[#This Row],[Date]]-21),"")</f>
        <v>1722.4</v>
      </c>
      <c r="K661" s="33">
        <f>IFERROR(SUMIFS(TBLData3[Total Load],TBLData3[[Athlete ]],TBLData3[[#This Row],[Athlete ]],TBLData3[Date],"&lt;="&amp;TBLData3[[#This Row],[Date]]-21,TBLData3[Date],"&gt;"&amp;TBLData3[[#This Row],[Date]]-28),"")</f>
        <v>1542.4</v>
      </c>
      <c r="L661" s="33">
        <f>IFERROR(SUMIFS(TBLData3[Total Load],TBLData3[[Athlete ]],TBLData3[[#This Row],[Athlete ]],TBLData3[Date],"&lt;="&amp;TBLData3[[#This Row],[Date]]-28,TBLData3[Date],"&gt;"&amp;TBLData3[[#This Row],[Date]]-35),"")</f>
        <v>0</v>
      </c>
      <c r="M661" s="33">
        <f>IFERROR(AVERAGE(TBLData3[[#This Row],[Week -1 TL]:[Week -4 TL]]),"")</f>
        <v>816.2</v>
      </c>
      <c r="N661" s="98">
        <f>IFERROR(TBLData3[[#This Row],[7 Day Rolling Average]]/TBLData3[[#This Row],[28 Day Rolling Average]],"")</f>
        <v>1.1793166011490777</v>
      </c>
      <c r="O661" s="94" t="str">
        <f>IFERROR(TBLData3[[#This Row],[Week 0 TL]]/TBLData3[[#This Row],[Week -1 TL]],"")</f>
        <v/>
      </c>
      <c r="P661" s="26">
        <f t="shared" si="39"/>
        <v>303.94524359522183</v>
      </c>
      <c r="Q661" s="27">
        <f t="shared" si="40"/>
        <v>139.49874854032981</v>
      </c>
      <c r="R661" s="99">
        <f>IFERROR(TBLData3[[#This Row],[7 Day EWMA]]/TBLData3[[#This Row],[28 Day EWMA]],"")</f>
        <v>2.1788384969442909</v>
      </c>
      <c r="S661" s="130">
        <f>AVERAGEIFS(TBLData3[Total Load],TBLData3[[Athlete ]],TBLData3[[#This Row],[Athlete ]],TBLData3[Date],"&lt;="&amp;TBLData3[[#This Row],[Date]],TBLData3[Date],"&gt;"&amp;TBLData3[[#This Row],[Date]]-7)</f>
        <v>195</v>
      </c>
      <c r="T661" s="130">
        <f t="array" ref="T661">IFERROR(_xlfn.STDEV.S(IF(TBLData3[[Athlete ]]=TBLData3[[#This Row],[Athlete ]],IF(TBLData3[Date]&lt;=TBLData3[[#This Row],[Date]],IF(TBLData3[Date]&gt;TBLData3[[#This Row],[Date]]-7,TBLData3[Total Load])))),"")</f>
        <v>334.40245214411931</v>
      </c>
      <c r="U661" s="98">
        <f>IFERROR(TBLData3[[#This Row],[7 Day avg Load]]/TBLData3[[#This Row],[7 Day SD]],"")</f>
        <v>0.58312969522113356</v>
      </c>
      <c r="V661" s="98">
        <f>IFERROR(TBLData3[[#This Row],[7 Day Rolling Average]]*TBLData3[[#This Row],[Monotony]],"")</f>
        <v>113.71029056812104</v>
      </c>
    </row>
    <row r="662" spans="1:22" x14ac:dyDescent="0.25">
      <c r="A662" s="58" t="str">
        <f t="shared" si="41"/>
        <v>Week 5</v>
      </c>
      <c r="B662" s="59">
        <v>43040</v>
      </c>
      <c r="C662" s="59" t="str">
        <f t="shared" si="42"/>
        <v>Wed</v>
      </c>
      <c r="D662" s="68" t="s">
        <v>215</v>
      </c>
      <c r="E662" s="61">
        <f>tblTL[[#This Row],[Total]]</f>
        <v>0</v>
      </c>
      <c r="F662" s="71">
        <f>AVERAGEIFS(TBLData3[Total Load],TBLData3[[Athlete ]],TBLData3[[#This Row],[Athlete ]],TBLData3[Date],"&lt;="&amp;TBLData3[[#This Row],[Date]],TBLData3[Date],"&gt;"&amp;TBLData3[[#This Row],[Date]]-7)</f>
        <v>104.28571428571429</v>
      </c>
      <c r="G662" s="72">
        <f>AVERAGEIFS(TBLData3[Total Load],TBLData3[[Athlete ]],TBLData3[[#This Row],[Athlete ]],TBLData3[Date],"&lt;="&amp;TBLData3[[#This Row],[Date]],TBLData3[Date],"&gt;"&amp;TBLData3[[#This Row],[Date]]-28)</f>
        <v>192.5</v>
      </c>
      <c r="H662" s="32">
        <f>SUMIFS(TBLData3[Total Load],TBLData3[[Athlete ]],TBLData3[[#This Row],[Athlete ]],TBLData3[Date],"&lt;="&amp;TBLData3[[#This Row],[Date]],TBLData3[Date],"&gt;"&amp;TBLData3[[#This Row],[Date]]-7)</f>
        <v>730</v>
      </c>
      <c r="I662" s="33">
        <f>IFERROR(SUMIFS(TBLData3[Total Load],TBLData3[[Athlete ]],TBLData3[[#This Row],[Athlete ]],TBLData3[Date],"&lt;="&amp;TBLData3[[#This Row],[Date]]-7,TBLData3[Date],"&gt;"&amp;TBLData3[[#This Row],[Date]]-14),"")</f>
        <v>800</v>
      </c>
      <c r="J662" s="33">
        <f>IFERROR(SUMIFS(TBLData3[Total Load],TBLData3[[Athlete ]],TBLData3[[#This Row],[Athlete ]],TBLData3[Date],"&lt;="&amp;TBLData3[[#This Row],[Date]]-14,TBLData3[Date],"&gt;"&amp;TBLData3[[#This Row],[Date]]-21),"")</f>
        <v>1840</v>
      </c>
      <c r="K662" s="33">
        <f>IFERROR(SUMIFS(TBLData3[Total Load],TBLData3[[Athlete ]],TBLData3[[#This Row],[Athlete ]],TBLData3[Date],"&lt;="&amp;TBLData3[[#This Row],[Date]]-21,TBLData3[Date],"&gt;"&amp;TBLData3[[#This Row],[Date]]-28),"")</f>
        <v>2020</v>
      </c>
      <c r="L662" s="33">
        <f>IFERROR(SUMIFS(TBLData3[Total Load],TBLData3[[Athlete ]],TBLData3[[#This Row],[Athlete ]],TBLData3[Date],"&lt;="&amp;TBLData3[[#This Row],[Date]]-28,TBLData3[Date],"&gt;"&amp;TBLData3[[#This Row],[Date]]-35),"")</f>
        <v>0</v>
      </c>
      <c r="M662" s="33">
        <f>IFERROR(AVERAGE(TBLData3[[#This Row],[Week -1 TL]:[Week -4 TL]]),"")</f>
        <v>1165</v>
      </c>
      <c r="N662" s="98">
        <f>IFERROR(TBLData3[[#This Row],[7 Day Rolling Average]]/TBLData3[[#This Row],[28 Day Rolling Average]],"")</f>
        <v>0.54174397031539889</v>
      </c>
      <c r="O662" s="94">
        <f>IFERROR(TBLData3[[#This Row],[Week 0 TL]]/TBLData3[[#This Row],[Week -1 TL]],"")</f>
        <v>0.91249999999999998</v>
      </c>
      <c r="P662" s="26">
        <f t="shared" si="39"/>
        <v>168.27601977055429</v>
      </c>
      <c r="Q662" s="27">
        <f t="shared" si="40"/>
        <v>141.82919859731123</v>
      </c>
      <c r="R662" s="99">
        <f>IFERROR(TBLData3[[#This Row],[7 Day EWMA]]/TBLData3[[#This Row],[28 Day EWMA]],"")</f>
        <v>1.1864695100501288</v>
      </c>
      <c r="S662" s="130">
        <f>AVERAGEIFS(TBLData3[Total Load],TBLData3[[Athlete ]],TBLData3[[#This Row],[Athlete ]],TBLData3[Date],"&lt;="&amp;TBLData3[[#This Row],[Date]],TBLData3[Date],"&gt;"&amp;TBLData3[[#This Row],[Date]]-7)</f>
        <v>104.28571428571429</v>
      </c>
      <c r="T662" s="130">
        <f t="array" ref="T662">IFERROR(_xlfn.STDEV.S(IF(TBLData3[[Athlete ]]=TBLData3[[#This Row],[Athlete ]],IF(TBLData3[Date]&lt;=TBLData3[[#This Row],[Date]],IF(TBLData3[Date]&gt;TBLData3[[#This Row],[Date]]-7,TBLData3[Total Load])))),"")</f>
        <v>275.91406529673588</v>
      </c>
      <c r="U662" s="98">
        <f>IFERROR(TBLData3[[#This Row],[7 Day avg Load]]/TBLData3[[#This Row],[7 Day SD]],"")</f>
        <v>0.37796447300922725</v>
      </c>
      <c r="V662" s="98">
        <f>IFERROR(TBLData3[[#This Row],[7 Day Rolling Average]]*TBLData3[[#This Row],[Monotony]],"")</f>
        <v>39.416295042390843</v>
      </c>
    </row>
    <row r="663" spans="1:22" x14ac:dyDescent="0.25">
      <c r="A663" s="58" t="str">
        <f t="shared" si="41"/>
        <v>Week 5</v>
      </c>
      <c r="B663" s="63">
        <v>43040</v>
      </c>
      <c r="C663" s="63" t="str">
        <f t="shared" si="42"/>
        <v>Wed</v>
      </c>
      <c r="D663" s="74" t="s">
        <v>190</v>
      </c>
      <c r="E663" s="61">
        <f>tblTL[[#This Row],[Total]]</f>
        <v>760</v>
      </c>
      <c r="F663" s="71">
        <f>AVERAGEIFS(TBLData3[Total Load],TBLData3[[Athlete ]],TBLData3[[#This Row],[Athlete ]],TBLData3[Date],"&lt;="&amp;TBLData3[[#This Row],[Date]],TBLData3[Date],"&gt;"&amp;TBLData3[[#This Row],[Date]]-7)</f>
        <v>204.14285714285714</v>
      </c>
      <c r="G663" s="72">
        <f>AVERAGEIFS(TBLData3[Total Load],TBLData3[[Athlete ]],TBLData3[[#This Row],[Athlete ]],TBLData3[Date],"&lt;="&amp;TBLData3[[#This Row],[Date]],TBLData3[Date],"&gt;"&amp;TBLData3[[#This Row],[Date]]-28)</f>
        <v>199.07142857142858</v>
      </c>
      <c r="H663" s="32">
        <f>SUMIFS(TBLData3[Total Load],TBLData3[[Athlete ]],TBLData3[[#This Row],[Athlete ]],TBLData3[Date],"&lt;="&amp;TBLData3[[#This Row],[Date]],TBLData3[Date],"&gt;"&amp;TBLData3[[#This Row],[Date]]-7)</f>
        <v>1429</v>
      </c>
      <c r="I663" s="33">
        <f>IFERROR(SUMIFS(TBLData3[Total Load],TBLData3[[Athlete ]],TBLData3[[#This Row],[Athlete ]],TBLData3[Date],"&lt;="&amp;TBLData3[[#This Row],[Date]]-7,TBLData3[Date],"&gt;"&amp;TBLData3[[#This Row],[Date]]-14),"")</f>
        <v>300</v>
      </c>
      <c r="J663" s="33">
        <f>IFERROR(SUMIFS(TBLData3[Total Load],TBLData3[[Athlete ]],TBLData3[[#This Row],[Athlete ]],TBLData3[Date],"&lt;="&amp;TBLData3[[#This Row],[Date]]-14,TBLData3[Date],"&gt;"&amp;TBLData3[[#This Row],[Date]]-21),"")</f>
        <v>1810</v>
      </c>
      <c r="K663" s="33">
        <f>IFERROR(SUMIFS(TBLData3[Total Load],TBLData3[[Athlete ]],TBLData3[[#This Row],[Athlete ]],TBLData3[Date],"&lt;="&amp;TBLData3[[#This Row],[Date]]-21,TBLData3[Date],"&gt;"&amp;TBLData3[[#This Row],[Date]]-28),"")</f>
        <v>2035</v>
      </c>
      <c r="L663" s="33">
        <f>IFERROR(SUMIFS(TBLData3[Total Load],TBLData3[[Athlete ]],TBLData3[[#This Row],[Athlete ]],TBLData3[Date],"&lt;="&amp;TBLData3[[#This Row],[Date]]-28,TBLData3[Date],"&gt;"&amp;TBLData3[[#This Row],[Date]]-35),"")</f>
        <v>385</v>
      </c>
      <c r="M663" s="33">
        <f>IFERROR(AVERAGE(TBLData3[[#This Row],[Week -1 TL]:[Week -4 TL]]),"")</f>
        <v>1132.5</v>
      </c>
      <c r="N663" s="98">
        <f>IFERROR(TBLData3[[#This Row],[7 Day Rolling Average]]/TBLData3[[#This Row],[28 Day Rolling Average]],"")</f>
        <v>1.025475421600287</v>
      </c>
      <c r="O663" s="94">
        <f>IFERROR(TBLData3[[#This Row],[Week 0 TL]]/TBLData3[[#This Row],[Week -1 TL]],"")</f>
        <v>4.7633333333333336</v>
      </c>
      <c r="P663" s="26">
        <f t="shared" si="39"/>
        <v>311.56694683173885</v>
      </c>
      <c r="Q663" s="27">
        <f t="shared" si="40"/>
        <v>170.95817901855139</v>
      </c>
      <c r="R663" s="99">
        <f>IFERROR(TBLData3[[#This Row],[7 Day EWMA]]/TBLData3[[#This Row],[28 Day EWMA]],"")</f>
        <v>1.8224746462579564</v>
      </c>
      <c r="S663" s="130">
        <f>AVERAGEIFS(TBLData3[Total Load],TBLData3[[Athlete ]],TBLData3[[#This Row],[Athlete ]],TBLData3[Date],"&lt;="&amp;TBLData3[[#This Row],[Date]],TBLData3[Date],"&gt;"&amp;TBLData3[[#This Row],[Date]]-7)</f>
        <v>204.14285714285714</v>
      </c>
      <c r="T663" s="130">
        <f t="array" ref="T663">IFERROR(_xlfn.STDEV.S(IF(TBLData3[[Athlete ]]=TBLData3[[#This Row],[Athlete ]],IF(TBLData3[Date]&lt;=TBLData3[[#This Row],[Date]],IF(TBLData3[Date]&gt;TBLData3[[#This Row],[Date]]-7,TBLData3[Total Load])))),"")</f>
        <v>300.83574065782619</v>
      </c>
      <c r="U663" s="98">
        <f>IFERROR(TBLData3[[#This Row],[7 Day avg Load]]/TBLData3[[#This Row],[7 Day SD]],"")</f>
        <v>0.67858578470917597</v>
      </c>
      <c r="V663" s="98">
        <f>IFERROR(TBLData3[[#This Row],[7 Day Rolling Average]]*TBLData3[[#This Row],[Monotony]],"")</f>
        <v>138.52844090705892</v>
      </c>
    </row>
    <row r="664" spans="1:22" x14ac:dyDescent="0.25">
      <c r="A664" s="58" t="str">
        <f t="shared" si="41"/>
        <v>Week 5</v>
      </c>
      <c r="B664" s="63">
        <v>43040</v>
      </c>
      <c r="C664" s="63" t="str">
        <f t="shared" si="42"/>
        <v>Wed</v>
      </c>
      <c r="D664" s="68" t="s">
        <v>191</v>
      </c>
      <c r="E664" s="61">
        <f>tblTL[[#This Row],[Total]]</f>
        <v>0</v>
      </c>
      <c r="F664" s="71">
        <f>AVERAGEIFS(TBLData3[Total Load],TBLData3[[Athlete ]],TBLData3[[#This Row],[Athlete ]],TBLData3[Date],"&lt;="&amp;TBLData3[[#This Row],[Date]],TBLData3[Date],"&gt;"&amp;TBLData3[[#This Row],[Date]]-7)</f>
        <v>21.285714285714285</v>
      </c>
      <c r="G664" s="72">
        <f>AVERAGEIFS(TBLData3[Total Load],TBLData3[[Athlete ]],TBLData3[[#This Row],[Athlete ]],TBLData3[Date],"&lt;="&amp;TBLData3[[#This Row],[Date]],TBLData3[Date],"&gt;"&amp;TBLData3[[#This Row],[Date]]-28)</f>
        <v>69.964285714285708</v>
      </c>
      <c r="H664" s="32">
        <f>SUMIFS(TBLData3[Total Load],TBLData3[[Athlete ]],TBLData3[[#This Row],[Athlete ]],TBLData3[Date],"&lt;="&amp;TBLData3[[#This Row],[Date]],TBLData3[Date],"&gt;"&amp;TBLData3[[#This Row],[Date]]-7)</f>
        <v>149</v>
      </c>
      <c r="I664" s="33">
        <f>IFERROR(SUMIFS(TBLData3[Total Load],TBLData3[[Athlete ]],TBLData3[[#This Row],[Athlete ]],TBLData3[Date],"&lt;="&amp;TBLData3[[#This Row],[Date]]-7,TBLData3[Date],"&gt;"&amp;TBLData3[[#This Row],[Date]]-14),"")</f>
        <v>490</v>
      </c>
      <c r="J664" s="33">
        <f>IFERROR(SUMIFS(TBLData3[Total Load],TBLData3[[Athlete ]],TBLData3[[#This Row],[Athlete ]],TBLData3[Date],"&lt;="&amp;TBLData3[[#This Row],[Date]]-14,TBLData3[Date],"&gt;"&amp;TBLData3[[#This Row],[Date]]-21),"")</f>
        <v>720</v>
      </c>
      <c r="K664" s="33">
        <f>IFERROR(SUMIFS(TBLData3[Total Load],TBLData3[[Athlete ]],TBLData3[[#This Row],[Athlete ]],TBLData3[Date],"&lt;="&amp;TBLData3[[#This Row],[Date]]-21,TBLData3[Date],"&gt;"&amp;TBLData3[[#This Row],[Date]]-28),"")</f>
        <v>600</v>
      </c>
      <c r="L664" s="33">
        <f>IFERROR(SUMIFS(TBLData3[Total Load],TBLData3[[Athlete ]],TBLData3[[#This Row],[Athlete ]],TBLData3[Date],"&lt;="&amp;TBLData3[[#This Row],[Date]]-28,TBLData3[Date],"&gt;"&amp;TBLData3[[#This Row],[Date]]-35),"")</f>
        <v>0</v>
      </c>
      <c r="M664" s="33">
        <f>IFERROR(AVERAGE(TBLData3[[#This Row],[Week -1 TL]:[Week -4 TL]]),"")</f>
        <v>452.5</v>
      </c>
      <c r="N664" s="98">
        <f>IFERROR(TBLData3[[#This Row],[7 Day Rolling Average]]/TBLData3[[#This Row],[28 Day Rolling Average]],"")</f>
        <v>0.30423685553854007</v>
      </c>
      <c r="O664" s="94">
        <f>IFERROR(TBLData3[[#This Row],[Week 0 TL]]/TBLData3[[#This Row],[Week -1 TL]],"")</f>
        <v>0.30408163265306121</v>
      </c>
      <c r="P664" s="26">
        <f t="shared" ref="P664:P727" si="43">E664*$AA$3+((1-$AA$3)*P642)</f>
        <v>31.542667827853165</v>
      </c>
      <c r="Q664" s="27">
        <f t="shared" ref="Q664:Q727" si="44">E664*$AA$4+((1-$AA$4)*Q642)</f>
        <v>54.858440245039674</v>
      </c>
      <c r="R664" s="99">
        <f>IFERROR(TBLData3[[#This Row],[7 Day EWMA]]/TBLData3[[#This Row],[28 Day EWMA]],"")</f>
        <v>0.57498295042585112</v>
      </c>
      <c r="S664" s="130">
        <f>AVERAGEIFS(TBLData3[Total Load],TBLData3[[Athlete ]],TBLData3[[#This Row],[Athlete ]],TBLData3[Date],"&lt;="&amp;TBLData3[[#This Row],[Date]],TBLData3[Date],"&gt;"&amp;TBLData3[[#This Row],[Date]]-7)</f>
        <v>21.285714285714285</v>
      </c>
      <c r="T664" s="130">
        <f t="array" ref="T664">IFERROR(_xlfn.STDEV.S(IF(TBLData3[[Athlete ]]=TBLData3[[#This Row],[Athlete ]],IF(TBLData3[Date]&lt;=TBLData3[[#This Row],[Date]],IF(TBLData3[Date]&gt;TBLData3[[#This Row],[Date]]-7,TBLData3[Total Load])))),"")</f>
        <v>56.316706478374861</v>
      </c>
      <c r="U664" s="98">
        <f>IFERROR(TBLData3[[#This Row],[7 Day avg Load]]/TBLData3[[#This Row],[7 Day SD]],"")</f>
        <v>0.3779644730092272</v>
      </c>
      <c r="V664" s="98">
        <f>IFERROR(TBLData3[[#This Row],[7 Day Rolling Average]]*TBLData3[[#This Row],[Monotony]],"")</f>
        <v>8.0452437826249792</v>
      </c>
    </row>
    <row r="665" spans="1:22" x14ac:dyDescent="0.25">
      <c r="A665" s="58" t="str">
        <f t="shared" si="41"/>
        <v>Week 5</v>
      </c>
      <c r="B665" s="63">
        <v>43040</v>
      </c>
      <c r="C665" s="63" t="str">
        <f t="shared" si="42"/>
        <v>Wed</v>
      </c>
      <c r="D665" s="68" t="s">
        <v>192</v>
      </c>
      <c r="E665" s="61">
        <f>tblTL[[#This Row],[Total]]</f>
        <v>630</v>
      </c>
      <c r="F665" s="71">
        <f>AVERAGEIFS(TBLData3[Total Load],TBLData3[[Athlete ]],TBLData3[[#This Row],[Athlete ]],TBLData3[Date],"&lt;="&amp;TBLData3[[#This Row],[Date]],TBLData3[Date],"&gt;"&amp;TBLData3[[#This Row],[Date]]-7)</f>
        <v>273.28571428571428</v>
      </c>
      <c r="G665" s="72">
        <f>AVERAGEIFS(TBLData3[Total Load],TBLData3[[Athlete ]],TBLData3[[#This Row],[Athlete ]],TBLData3[Date],"&lt;="&amp;TBLData3[[#This Row],[Date]],TBLData3[Date],"&gt;"&amp;TBLData3[[#This Row],[Date]]-28)</f>
        <v>245.10714285714286</v>
      </c>
      <c r="H665" s="32">
        <f>SUMIFS(TBLData3[Total Load],TBLData3[[Athlete ]],TBLData3[[#This Row],[Athlete ]],TBLData3[Date],"&lt;="&amp;TBLData3[[#This Row],[Date]],TBLData3[Date],"&gt;"&amp;TBLData3[[#This Row],[Date]]-7)</f>
        <v>1913</v>
      </c>
      <c r="I665" s="33">
        <f>IFERROR(SUMIFS(TBLData3[Total Load],TBLData3[[Athlete ]],TBLData3[[#This Row],[Athlete ]],TBLData3[Date],"&lt;="&amp;TBLData3[[#This Row],[Date]]-7,TBLData3[Date],"&gt;"&amp;TBLData3[[#This Row],[Date]]-14),"")</f>
        <v>910</v>
      </c>
      <c r="J665" s="33">
        <f>IFERROR(SUMIFS(TBLData3[Total Load],TBLData3[[Athlete ]],TBLData3[[#This Row],[Athlete ]],TBLData3[Date],"&lt;="&amp;TBLData3[[#This Row],[Date]]-14,TBLData3[Date],"&gt;"&amp;TBLData3[[#This Row],[Date]]-21),"")</f>
        <v>2560</v>
      </c>
      <c r="K665" s="33">
        <f>IFERROR(SUMIFS(TBLData3[Total Load],TBLData3[[Athlete ]],TBLData3[[#This Row],[Athlete ]],TBLData3[Date],"&lt;="&amp;TBLData3[[#This Row],[Date]]-21,TBLData3[Date],"&gt;"&amp;TBLData3[[#This Row],[Date]]-28),"")</f>
        <v>1480</v>
      </c>
      <c r="L665" s="33">
        <f>IFERROR(SUMIFS(TBLData3[Total Load],TBLData3[[Athlete ]],TBLData3[[#This Row],[Athlete ]],TBLData3[Date],"&lt;="&amp;TBLData3[[#This Row],[Date]]-28,TBLData3[Date],"&gt;"&amp;TBLData3[[#This Row],[Date]]-35),"")</f>
        <v>390</v>
      </c>
      <c r="M665" s="33">
        <f>IFERROR(AVERAGE(TBLData3[[#This Row],[Week -1 TL]:[Week -4 TL]]),"")</f>
        <v>1335</v>
      </c>
      <c r="N665" s="98">
        <f>IFERROR(TBLData3[[#This Row],[7 Day Rolling Average]]/TBLData3[[#This Row],[28 Day Rolling Average]],"")</f>
        <v>1.1149643013259507</v>
      </c>
      <c r="O665" s="94">
        <f>IFERROR(TBLData3[[#This Row],[Week 0 TL]]/TBLData3[[#This Row],[Week -1 TL]],"")</f>
        <v>2.1021978021978023</v>
      </c>
      <c r="P665" s="26">
        <f t="shared" si="43"/>
        <v>396.85079735744557</v>
      </c>
      <c r="Q665" s="27">
        <f t="shared" si="44"/>
        <v>227.91208136040058</v>
      </c>
      <c r="R665" s="99">
        <f>IFERROR(TBLData3[[#This Row],[7 Day EWMA]]/TBLData3[[#This Row],[28 Day EWMA]],"")</f>
        <v>1.741245110784188</v>
      </c>
      <c r="S665" s="130">
        <f>AVERAGEIFS(TBLData3[Total Load],TBLData3[[Athlete ]],TBLData3[[#This Row],[Athlete ]],TBLData3[Date],"&lt;="&amp;TBLData3[[#This Row],[Date]],TBLData3[Date],"&gt;"&amp;TBLData3[[#This Row],[Date]]-7)</f>
        <v>273.28571428571428</v>
      </c>
      <c r="T665" s="130">
        <f t="array" ref="T665">IFERROR(_xlfn.STDEV.S(IF(TBLData3[[Athlete ]]=TBLData3[[#This Row],[Athlete ]],IF(TBLData3[Date]&lt;=TBLData3[[#This Row],[Date]],IF(TBLData3[Date]&gt;TBLData3[[#This Row],[Date]]-7,TBLData3[Total Load])))),"")</f>
        <v>409.58544663505575</v>
      </c>
      <c r="U665" s="98">
        <f>IFERROR(TBLData3[[#This Row],[7 Day avg Load]]/TBLData3[[#This Row],[7 Day SD]],"")</f>
        <v>0.66722515785384895</v>
      </c>
      <c r="V665" s="98">
        <f>IFERROR(TBLData3[[#This Row],[7 Day Rolling Average]]*TBLData3[[#This Row],[Monotony]],"")</f>
        <v>182.34310385348758</v>
      </c>
    </row>
    <row r="666" spans="1:22" x14ac:dyDescent="0.25">
      <c r="A666" s="58" t="str">
        <f t="shared" si="41"/>
        <v>Week 5</v>
      </c>
      <c r="B666" s="63">
        <v>43040</v>
      </c>
      <c r="C666" s="63" t="str">
        <f t="shared" si="42"/>
        <v>Wed</v>
      </c>
      <c r="D666" s="73" t="s">
        <v>193</v>
      </c>
      <c r="E666" s="61">
        <f>tblTL[[#This Row],[Total]]</f>
        <v>0</v>
      </c>
      <c r="F666" s="71">
        <f>AVERAGEIFS(TBLData3[Total Load],TBLData3[[Athlete ]],TBLData3[[#This Row],[Athlete ]],TBLData3[Date],"&lt;="&amp;TBLData3[[#This Row],[Date]],TBLData3[Date],"&gt;"&amp;TBLData3[[#This Row],[Date]]-7)</f>
        <v>42</v>
      </c>
      <c r="G666" s="72">
        <f>AVERAGEIFS(TBLData3[Total Load],TBLData3[[Athlete ]],TBLData3[[#This Row],[Athlete ]],TBLData3[Date],"&lt;="&amp;TBLData3[[#This Row],[Date]],TBLData3[Date],"&gt;"&amp;TBLData3[[#This Row],[Date]]-28)</f>
        <v>144.78571428571428</v>
      </c>
      <c r="H666" s="32">
        <f>SUMIFS(TBLData3[Total Load],TBLData3[[Athlete ]],TBLData3[[#This Row],[Athlete ]],TBLData3[Date],"&lt;="&amp;TBLData3[[#This Row],[Date]],TBLData3[Date],"&gt;"&amp;TBLData3[[#This Row],[Date]]-7)</f>
        <v>294</v>
      </c>
      <c r="I666" s="33">
        <f>IFERROR(SUMIFS(TBLData3[Total Load],TBLData3[[Athlete ]],TBLData3[[#This Row],[Athlete ]],TBLData3[Date],"&lt;="&amp;TBLData3[[#This Row],[Date]]-7,TBLData3[Date],"&gt;"&amp;TBLData3[[#This Row],[Date]]-14),"")</f>
        <v>1120</v>
      </c>
      <c r="J666" s="33">
        <f>IFERROR(SUMIFS(TBLData3[Total Load],TBLData3[[Athlete ]],TBLData3[[#This Row],[Athlete ]],TBLData3[Date],"&lt;="&amp;TBLData3[[#This Row],[Date]]-14,TBLData3[Date],"&gt;"&amp;TBLData3[[#This Row],[Date]]-21),"")</f>
        <v>1200</v>
      </c>
      <c r="K666" s="33">
        <f>IFERROR(SUMIFS(TBLData3[Total Load],TBLData3[[Athlete ]],TBLData3[[#This Row],[Athlete ]],TBLData3[Date],"&lt;="&amp;TBLData3[[#This Row],[Date]]-21,TBLData3[Date],"&gt;"&amp;TBLData3[[#This Row],[Date]]-28),"")</f>
        <v>1440</v>
      </c>
      <c r="L666" s="33">
        <f>IFERROR(SUMIFS(TBLData3[Total Load],TBLData3[[Athlete ]],TBLData3[[#This Row],[Athlete ]],TBLData3[Date],"&lt;="&amp;TBLData3[[#This Row],[Date]]-28,TBLData3[Date],"&gt;"&amp;TBLData3[[#This Row],[Date]]-35),"")</f>
        <v>385</v>
      </c>
      <c r="M666" s="33">
        <f>IFERROR(AVERAGE(TBLData3[[#This Row],[Week -1 TL]:[Week -4 TL]]),"")</f>
        <v>1036.25</v>
      </c>
      <c r="N666" s="98">
        <f>IFERROR(TBLData3[[#This Row],[7 Day Rolling Average]]/TBLData3[[#This Row],[28 Day Rolling Average]],"")</f>
        <v>0.2900838677849038</v>
      </c>
      <c r="O666" s="94">
        <f>IFERROR(TBLData3[[#This Row],[Week 0 TL]]/TBLData3[[#This Row],[Week -1 TL]],"")</f>
        <v>0.26250000000000001</v>
      </c>
      <c r="P666" s="26">
        <f t="shared" si="43"/>
        <v>55.942045255844839</v>
      </c>
      <c r="Q666" s="27">
        <f t="shared" si="44"/>
        <v>105.00005428864549</v>
      </c>
      <c r="R666" s="99">
        <f>IFERROR(TBLData3[[#This Row],[7 Day EWMA]]/TBLData3[[#This Row],[28 Day EWMA]],"")</f>
        <v>0.53278110792266808</v>
      </c>
      <c r="S666" s="130">
        <f>AVERAGEIFS(TBLData3[Total Load],TBLData3[[Athlete ]],TBLData3[[#This Row],[Athlete ]],TBLData3[Date],"&lt;="&amp;TBLData3[[#This Row],[Date]],TBLData3[Date],"&gt;"&amp;TBLData3[[#This Row],[Date]]-7)</f>
        <v>42</v>
      </c>
      <c r="T666" s="130">
        <f t="array" ref="T666">IFERROR(_xlfn.STDEV.S(IF(TBLData3[[Athlete ]]=TBLData3[[#This Row],[Athlete ]],IF(TBLData3[Date]&lt;=TBLData3[[#This Row],[Date]],IF(TBLData3[Date]&gt;TBLData3[[#This Row],[Date]]-7,TBLData3[Total Load])))),"")</f>
        <v>62.620550407460755</v>
      </c>
      <c r="U666" s="98">
        <f>IFERROR(TBLData3[[#This Row],[7 Day avg Load]]/TBLData3[[#This Row],[7 Day SD]],"")</f>
        <v>0.67070633724413931</v>
      </c>
      <c r="V666" s="98">
        <f>IFERROR(TBLData3[[#This Row],[7 Day Rolling Average]]*TBLData3[[#This Row],[Monotony]],"")</f>
        <v>28.169666164253851</v>
      </c>
    </row>
    <row r="667" spans="1:22" x14ac:dyDescent="0.25">
      <c r="A667" s="58" t="str">
        <f t="shared" si="41"/>
        <v>Week 5</v>
      </c>
      <c r="B667" s="63">
        <v>43040</v>
      </c>
      <c r="C667" s="63" t="str">
        <f t="shared" si="42"/>
        <v>Wed</v>
      </c>
      <c r="D667" s="73" t="s">
        <v>194</v>
      </c>
      <c r="E667" s="61">
        <f>tblTL[[#This Row],[Total]]</f>
        <v>0</v>
      </c>
      <c r="F667" s="71">
        <f>AVERAGEIFS(TBLData3[Total Load],TBLData3[[Athlete ]],TBLData3[[#This Row],[Athlete ]],TBLData3[Date],"&lt;="&amp;TBLData3[[#This Row],[Date]],TBLData3[Date],"&gt;"&amp;TBLData3[[#This Row],[Date]]-7)</f>
        <v>111</v>
      </c>
      <c r="G667" s="72">
        <f>AVERAGEIFS(TBLData3[Total Load],TBLData3[[Athlete ]],TBLData3[[#This Row],[Athlete ]],TBLData3[Date],"&lt;="&amp;TBLData3[[#This Row],[Date]],TBLData3[Date],"&gt;"&amp;TBLData3[[#This Row],[Date]]-28)</f>
        <v>149.17857142857142</v>
      </c>
      <c r="H667" s="32">
        <f>SUMIFS(TBLData3[Total Load],TBLData3[[Athlete ]],TBLData3[[#This Row],[Athlete ]],TBLData3[Date],"&lt;="&amp;TBLData3[[#This Row],[Date]],TBLData3[Date],"&gt;"&amp;TBLData3[[#This Row],[Date]]-7)</f>
        <v>777</v>
      </c>
      <c r="I667" s="33">
        <f>IFERROR(SUMIFS(TBLData3[Total Load],TBLData3[[Athlete ]],TBLData3[[#This Row],[Athlete ]],TBLData3[Date],"&lt;="&amp;TBLData3[[#This Row],[Date]]-7,TBLData3[Date],"&gt;"&amp;TBLData3[[#This Row],[Date]]-14),"")</f>
        <v>0</v>
      </c>
      <c r="J667" s="33">
        <f>IFERROR(SUMIFS(TBLData3[Total Load],TBLData3[[Athlete ]],TBLData3[[#This Row],[Athlete ]],TBLData3[Date],"&lt;="&amp;TBLData3[[#This Row],[Date]]-14,TBLData3[Date],"&gt;"&amp;TBLData3[[#This Row],[Date]]-21),"")</f>
        <v>1760</v>
      </c>
      <c r="K667" s="33">
        <f>IFERROR(SUMIFS(TBLData3[Total Load],TBLData3[[Athlete ]],TBLData3[[#This Row],[Athlete ]],TBLData3[Date],"&lt;="&amp;TBLData3[[#This Row],[Date]]-21,TBLData3[Date],"&gt;"&amp;TBLData3[[#This Row],[Date]]-28),"")</f>
        <v>1640</v>
      </c>
      <c r="L667" s="33">
        <f>IFERROR(SUMIFS(TBLData3[Total Load],TBLData3[[Athlete ]],TBLData3[[#This Row],[Athlete ]],TBLData3[Date],"&lt;="&amp;TBLData3[[#This Row],[Date]]-28,TBLData3[Date],"&gt;"&amp;TBLData3[[#This Row],[Date]]-35),"")</f>
        <v>585</v>
      </c>
      <c r="M667" s="33">
        <f>IFERROR(AVERAGE(TBLData3[[#This Row],[Week -1 TL]:[Week -4 TL]]),"")</f>
        <v>996.25</v>
      </c>
      <c r="N667" s="98">
        <f>IFERROR(TBLData3[[#This Row],[7 Day Rolling Average]]/TBLData3[[#This Row],[28 Day Rolling Average]],"")</f>
        <v>0.74407469475700272</v>
      </c>
      <c r="O667" s="94" t="str">
        <f>IFERROR(TBLData3[[#This Row],[Week 0 TL]]/TBLData3[[#This Row],[Week -1 TL]],"")</f>
        <v/>
      </c>
      <c r="P667" s="26">
        <f t="shared" si="43"/>
        <v>124.27850726553062</v>
      </c>
      <c r="Q667" s="27">
        <f t="shared" si="44"/>
        <v>107.24805410686068</v>
      </c>
      <c r="R667" s="99">
        <f>IFERROR(TBLData3[[#This Row],[7 Day EWMA]]/TBLData3[[#This Row],[28 Day EWMA]],"")</f>
        <v>1.1587949851444483</v>
      </c>
      <c r="S667" s="130">
        <f>AVERAGEIFS(TBLData3[Total Load],TBLData3[[Athlete ]],TBLData3[[#This Row],[Athlete ]],TBLData3[Date],"&lt;="&amp;TBLData3[[#This Row],[Date]],TBLData3[Date],"&gt;"&amp;TBLData3[[#This Row],[Date]]-7)</f>
        <v>111</v>
      </c>
      <c r="T667" s="130">
        <f t="array" ref="T667">IFERROR(_xlfn.STDEV.S(IF(TBLData3[[Athlete ]]=TBLData3[[#This Row],[Athlete ]],IF(TBLData3[Date]&lt;=TBLData3[[#This Row],[Date]],IF(TBLData3[Date]&gt;TBLData3[[#This Row],[Date]]-7,TBLData3[Total Load])))),"")</f>
        <v>182.8250529878222</v>
      </c>
      <c r="U667" s="98">
        <f>IFERROR(TBLData3[[#This Row],[7 Day avg Load]]/TBLData3[[#This Row],[7 Day SD]],"")</f>
        <v>0.6071377975063057</v>
      </c>
      <c r="V667" s="98">
        <f>IFERROR(TBLData3[[#This Row],[7 Day Rolling Average]]*TBLData3[[#This Row],[Monotony]],"")</f>
        <v>67.392295523199934</v>
      </c>
    </row>
    <row r="668" spans="1:22" x14ac:dyDescent="0.25">
      <c r="A668" s="58" t="str">
        <f t="shared" si="41"/>
        <v>Week 5</v>
      </c>
      <c r="B668" s="63">
        <v>43040</v>
      </c>
      <c r="C668" s="63" t="str">
        <f t="shared" si="42"/>
        <v>Wed</v>
      </c>
      <c r="D668" s="73" t="s">
        <v>213</v>
      </c>
      <c r="E668" s="61">
        <f>tblTL[[#This Row],[Total]]</f>
        <v>665</v>
      </c>
      <c r="F668" s="71">
        <f>AVERAGEIFS(TBLData3[Total Load],TBLData3[[Athlete ]],TBLData3[[#This Row],[Athlete ]],TBLData3[Date],"&lt;="&amp;TBLData3[[#This Row],[Date]],TBLData3[Date],"&gt;"&amp;TBLData3[[#This Row],[Date]]-7)</f>
        <v>217.85714285714286</v>
      </c>
      <c r="G668" s="72">
        <f>AVERAGEIFS(TBLData3[Total Load],TBLData3[[Athlete ]],TBLData3[[#This Row],[Athlete ]],TBLData3[Date],"&lt;="&amp;TBLData3[[#This Row],[Date]],TBLData3[Date],"&gt;"&amp;TBLData3[[#This Row],[Date]]-28)</f>
        <v>153.21428571428572</v>
      </c>
      <c r="H668" s="32">
        <f>SUMIFS(TBLData3[Total Load],TBLData3[[Athlete ]],TBLData3[[#This Row],[Athlete ]],TBLData3[Date],"&lt;="&amp;TBLData3[[#This Row],[Date]],TBLData3[Date],"&gt;"&amp;TBLData3[[#This Row],[Date]]-7)</f>
        <v>1525</v>
      </c>
      <c r="I668" s="33">
        <f>IFERROR(SUMIFS(TBLData3[Total Load],TBLData3[[Athlete ]],TBLData3[[#This Row],[Athlete ]],TBLData3[Date],"&lt;="&amp;TBLData3[[#This Row],[Date]]-7,TBLData3[Date],"&gt;"&amp;TBLData3[[#This Row],[Date]]-14),"")</f>
        <v>1460</v>
      </c>
      <c r="J668" s="33">
        <f>IFERROR(SUMIFS(TBLData3[Total Load],TBLData3[[Athlete ]],TBLData3[[#This Row],[Athlete ]],TBLData3[Date],"&lt;="&amp;TBLData3[[#This Row],[Date]]-14,TBLData3[Date],"&gt;"&amp;TBLData3[[#This Row],[Date]]-21),"")</f>
        <v>630</v>
      </c>
      <c r="K668" s="33">
        <f>IFERROR(SUMIFS(TBLData3[Total Load],TBLData3[[Athlete ]],TBLData3[[#This Row],[Athlete ]],TBLData3[Date],"&lt;="&amp;TBLData3[[#This Row],[Date]]-21,TBLData3[Date],"&gt;"&amp;TBLData3[[#This Row],[Date]]-28),"")</f>
        <v>675</v>
      </c>
      <c r="L668" s="33">
        <f>IFERROR(SUMIFS(TBLData3[Total Load],TBLData3[[Athlete ]],TBLData3[[#This Row],[Athlete ]],TBLData3[Date],"&lt;="&amp;TBLData3[[#This Row],[Date]]-28,TBLData3[Date],"&gt;"&amp;TBLData3[[#This Row],[Date]]-35),"")</f>
        <v>0</v>
      </c>
      <c r="M668" s="33">
        <f>IFERROR(AVERAGE(TBLData3[[#This Row],[Week -1 TL]:[Week -4 TL]]),"")</f>
        <v>691.25</v>
      </c>
      <c r="N668" s="98">
        <f>IFERROR(TBLData3[[#This Row],[7 Day Rolling Average]]/TBLData3[[#This Row],[28 Day Rolling Average]],"")</f>
        <v>1.4219114219114219</v>
      </c>
      <c r="O668" s="94">
        <f>IFERROR(TBLData3[[#This Row],[Week 0 TL]]/TBLData3[[#This Row],[Week -1 TL]],"")</f>
        <v>1.0445205479452055</v>
      </c>
      <c r="P668" s="26">
        <f t="shared" si="43"/>
        <v>336.0989346189595</v>
      </c>
      <c r="Q668" s="27">
        <f t="shared" si="44"/>
        <v>178.60963857635801</v>
      </c>
      <c r="R668" s="99">
        <f>IFERROR(TBLData3[[#This Row],[7 Day EWMA]]/TBLData3[[#This Row],[28 Day EWMA]],"")</f>
        <v>1.8817513841800464</v>
      </c>
      <c r="S668" s="130">
        <f>AVERAGEIFS(TBLData3[Total Load],TBLData3[[Athlete ]],TBLData3[[#This Row],[Athlete ]],TBLData3[Date],"&lt;="&amp;TBLData3[[#This Row],[Date]],TBLData3[Date],"&gt;"&amp;TBLData3[[#This Row],[Date]]-7)</f>
        <v>217.85714285714286</v>
      </c>
      <c r="T668" s="130">
        <f t="array" ref="T668">IFERROR(_xlfn.STDEV.S(IF(TBLData3[[Athlete ]]=TBLData3[[#This Row],[Athlete ]],IF(TBLData3[Date]&lt;=TBLData3[[#This Row],[Date]],IF(TBLData3[Date]&gt;TBLData3[[#This Row],[Date]]-7,TBLData3[Total Load])))),"")</f>
        <v>291.20235150803563</v>
      </c>
      <c r="U668" s="98">
        <f>IFERROR(TBLData3[[#This Row],[7 Day avg Load]]/TBLData3[[#This Row],[7 Day SD]],"")</f>
        <v>0.74812975145611471</v>
      </c>
      <c r="V668" s="98">
        <f>IFERROR(TBLData3[[#This Row],[7 Day Rolling Average]]*TBLData3[[#This Row],[Monotony]],"")</f>
        <v>162.98541013865358</v>
      </c>
    </row>
    <row r="669" spans="1:22" x14ac:dyDescent="0.25">
      <c r="A669" s="58" t="str">
        <f t="shared" si="41"/>
        <v>Week 5</v>
      </c>
      <c r="B669" s="63">
        <v>43040</v>
      </c>
      <c r="C669" s="63" t="str">
        <f t="shared" si="42"/>
        <v>Wed</v>
      </c>
      <c r="D669" s="73" t="s">
        <v>214</v>
      </c>
      <c r="E669" s="61">
        <f>tblTL[[#This Row],[Total]]</f>
        <v>665</v>
      </c>
      <c r="F669" s="71">
        <f>AVERAGEIFS(TBLData3[Total Load],TBLData3[[Athlete ]],TBLData3[[#This Row],[Athlete ]],TBLData3[Date],"&lt;="&amp;TBLData3[[#This Row],[Date]],TBLData3[Date],"&gt;"&amp;TBLData3[[#This Row],[Date]]-7)</f>
        <v>219.57142857142858</v>
      </c>
      <c r="G669" s="72">
        <f>AVERAGEIFS(TBLData3[Total Load],TBLData3[[Athlete ]],TBLData3[[#This Row],[Athlete ]],TBLData3[Date],"&lt;="&amp;TBLData3[[#This Row],[Date]],TBLData3[Date],"&gt;"&amp;TBLData3[[#This Row],[Date]]-28)</f>
        <v>238.46428571428572</v>
      </c>
      <c r="H669" s="32">
        <f>SUMIFS(TBLData3[Total Load],TBLData3[[Athlete ]],TBLData3[[#This Row],[Athlete ]],TBLData3[Date],"&lt;="&amp;TBLData3[[#This Row],[Date]],TBLData3[Date],"&gt;"&amp;TBLData3[[#This Row],[Date]]-7)</f>
        <v>1537</v>
      </c>
      <c r="I669" s="33">
        <f>IFERROR(SUMIFS(TBLData3[Total Load],TBLData3[[Athlete ]],TBLData3[[#This Row],[Athlete ]],TBLData3[Date],"&lt;="&amp;TBLData3[[#This Row],[Date]]-7,TBLData3[Date],"&gt;"&amp;TBLData3[[#This Row],[Date]]-14),"")</f>
        <v>1640</v>
      </c>
      <c r="J669" s="33">
        <f>IFERROR(SUMIFS(TBLData3[Total Load],TBLData3[[Athlete ]],TBLData3[[#This Row],[Athlete ]],TBLData3[Date],"&lt;="&amp;TBLData3[[#This Row],[Date]]-14,TBLData3[Date],"&gt;"&amp;TBLData3[[#This Row],[Date]]-21),"")</f>
        <v>1840</v>
      </c>
      <c r="K669" s="33">
        <f>IFERROR(SUMIFS(TBLData3[Total Load],TBLData3[[Athlete ]],TBLData3[[#This Row],[Athlete ]],TBLData3[Date],"&lt;="&amp;TBLData3[[#This Row],[Date]]-21,TBLData3[Date],"&gt;"&amp;TBLData3[[#This Row],[Date]]-28),"")</f>
        <v>1660</v>
      </c>
      <c r="L669" s="33">
        <f>IFERROR(SUMIFS(TBLData3[Total Load],TBLData3[[Athlete ]],TBLData3[[#This Row],[Athlete ]],TBLData3[Date],"&lt;="&amp;TBLData3[[#This Row],[Date]]-28,TBLData3[Date],"&gt;"&amp;TBLData3[[#This Row],[Date]]-35),"")</f>
        <v>0</v>
      </c>
      <c r="M669" s="33">
        <f>IFERROR(AVERAGE(TBLData3[[#This Row],[Week -1 TL]:[Week -4 TL]]),"")</f>
        <v>1285</v>
      </c>
      <c r="N669" s="98">
        <f>IFERROR(TBLData3[[#This Row],[7 Day Rolling Average]]/TBLData3[[#This Row],[28 Day Rolling Average]],"")</f>
        <v>0.92077280215665724</v>
      </c>
      <c r="O669" s="94">
        <f>IFERROR(TBLData3[[#This Row],[Week 0 TL]]/TBLData3[[#This Row],[Week -1 TL]],"")</f>
        <v>0.93719512195121957</v>
      </c>
      <c r="P669" s="26">
        <f t="shared" si="43"/>
        <v>341.89396246682497</v>
      </c>
      <c r="Q669" s="27">
        <f t="shared" si="44"/>
        <v>216.09469450276083</v>
      </c>
      <c r="R669" s="99">
        <f>IFERROR(TBLData3[[#This Row],[7 Day EWMA]]/TBLData3[[#This Row],[28 Day EWMA]],"")</f>
        <v>1.5821488040395038</v>
      </c>
      <c r="S669" s="130">
        <f>AVERAGEIFS(TBLData3[Total Load],TBLData3[[Athlete ]],TBLData3[[#This Row],[Athlete ]],TBLData3[Date],"&lt;="&amp;TBLData3[[#This Row],[Date]],TBLData3[Date],"&gt;"&amp;TBLData3[[#This Row],[Date]]-7)</f>
        <v>219.57142857142858</v>
      </c>
      <c r="T669" s="130">
        <f t="array" ref="T669">IFERROR(_xlfn.STDEV.S(IF(TBLData3[[Athlete ]]=TBLData3[[#This Row],[Athlete ]],IF(TBLData3[Date]&lt;=TBLData3[[#This Row],[Date]],IF(TBLData3[Date]&gt;TBLData3[[#This Row],[Date]]-7,TBLData3[Total Load])))),"")</f>
        <v>278.78836485935415</v>
      </c>
      <c r="U669" s="98">
        <f>IFERROR(TBLData3[[#This Row],[7 Day avg Load]]/TBLData3[[#This Row],[7 Day SD]],"")</f>
        <v>0.7875917945219848</v>
      </c>
      <c r="V669" s="98">
        <f>IFERROR(TBLData3[[#This Row],[7 Day Rolling Average]]*TBLData3[[#This Row],[Monotony]],"")</f>
        <v>172.93265545432723</v>
      </c>
    </row>
    <row r="670" spans="1:22" x14ac:dyDescent="0.25">
      <c r="A670" s="58" t="str">
        <f t="shared" si="41"/>
        <v>Week 5</v>
      </c>
      <c r="B670" s="63">
        <v>43040</v>
      </c>
      <c r="C670" s="63" t="str">
        <f t="shared" si="42"/>
        <v>Wed</v>
      </c>
      <c r="D670" s="73" t="s">
        <v>195</v>
      </c>
      <c r="E670" s="61">
        <f>tblTL[[#This Row],[Total]]</f>
        <v>0</v>
      </c>
      <c r="F670" s="71">
        <f>AVERAGEIFS(TBLData3[Total Load],TBLData3[[Athlete ]],TBLData3[[#This Row],[Athlete ]],TBLData3[Date],"&lt;="&amp;TBLData3[[#This Row],[Date]],TBLData3[Date],"&gt;"&amp;TBLData3[[#This Row],[Date]]-7)</f>
        <v>0</v>
      </c>
      <c r="G670" s="72">
        <f>AVERAGEIFS(TBLData3[Total Load],TBLData3[[Athlete ]],TBLData3[[#This Row],[Athlete ]],TBLData3[Date],"&lt;="&amp;TBLData3[[#This Row],[Date]],TBLData3[Date],"&gt;"&amp;TBLData3[[#This Row],[Date]]-28)</f>
        <v>0</v>
      </c>
      <c r="H670" s="32">
        <f>SUMIFS(TBLData3[Total Load],TBLData3[[Athlete ]],TBLData3[[#This Row],[Athlete ]],TBLData3[Date],"&lt;="&amp;TBLData3[[#This Row],[Date]],TBLData3[Date],"&gt;"&amp;TBLData3[[#This Row],[Date]]-7)</f>
        <v>0</v>
      </c>
      <c r="I670" s="33">
        <f>IFERROR(SUMIFS(TBLData3[Total Load],TBLData3[[Athlete ]],TBLData3[[#This Row],[Athlete ]],TBLData3[Date],"&lt;="&amp;TBLData3[[#This Row],[Date]]-7,TBLData3[Date],"&gt;"&amp;TBLData3[[#This Row],[Date]]-14),"")</f>
        <v>0</v>
      </c>
      <c r="J670" s="33">
        <f>IFERROR(SUMIFS(TBLData3[Total Load],TBLData3[[Athlete ]],TBLData3[[#This Row],[Athlete ]],TBLData3[Date],"&lt;="&amp;TBLData3[[#This Row],[Date]]-14,TBLData3[Date],"&gt;"&amp;TBLData3[[#This Row],[Date]]-21),"")</f>
        <v>0</v>
      </c>
      <c r="K670" s="33">
        <f>IFERROR(SUMIFS(TBLData3[Total Load],TBLData3[[Athlete ]],TBLData3[[#This Row],[Athlete ]],TBLData3[Date],"&lt;="&amp;TBLData3[[#This Row],[Date]]-21,TBLData3[Date],"&gt;"&amp;TBLData3[[#This Row],[Date]]-28),"")</f>
        <v>0</v>
      </c>
      <c r="L670" s="33">
        <f>IFERROR(SUMIFS(TBLData3[Total Load],TBLData3[[Athlete ]],TBLData3[[#This Row],[Athlete ]],TBLData3[Date],"&lt;="&amp;TBLData3[[#This Row],[Date]]-28,TBLData3[Date],"&gt;"&amp;TBLData3[[#This Row],[Date]]-35),"")</f>
        <v>0</v>
      </c>
      <c r="M670" s="33">
        <f>IFERROR(AVERAGE(TBLData3[[#This Row],[Week -1 TL]:[Week -4 TL]]),"")</f>
        <v>0</v>
      </c>
      <c r="N670" s="98" t="str">
        <f>IFERROR(TBLData3[[#This Row],[7 Day Rolling Average]]/TBLData3[[#This Row],[28 Day Rolling Average]],"")</f>
        <v/>
      </c>
      <c r="O670" s="94" t="str">
        <f>IFERROR(TBLData3[[#This Row],[Week 0 TL]]/TBLData3[[#This Row],[Week -1 TL]],"")</f>
        <v/>
      </c>
      <c r="P670" s="26">
        <f t="shared" si="43"/>
        <v>0</v>
      </c>
      <c r="Q670" s="27">
        <f t="shared" si="44"/>
        <v>0</v>
      </c>
      <c r="R670" s="99" t="str">
        <f>IFERROR(TBLData3[[#This Row],[7 Day EWMA]]/TBLData3[[#This Row],[28 Day EWMA]],"")</f>
        <v/>
      </c>
      <c r="S670" s="130">
        <f>AVERAGEIFS(TBLData3[Total Load],TBLData3[[Athlete ]],TBLData3[[#This Row],[Athlete ]],TBLData3[Date],"&lt;="&amp;TBLData3[[#This Row],[Date]],TBLData3[Date],"&gt;"&amp;TBLData3[[#This Row],[Date]]-7)</f>
        <v>0</v>
      </c>
      <c r="T670" s="130">
        <f t="array" ref="T670">IFERROR(_xlfn.STDEV.S(IF(TBLData3[[Athlete ]]=TBLData3[[#This Row],[Athlete ]],IF(TBLData3[Date]&lt;=TBLData3[[#This Row],[Date]],IF(TBLData3[Date]&gt;TBLData3[[#This Row],[Date]]-7,TBLData3[Total Load])))),"")</f>
        <v>0</v>
      </c>
      <c r="U670" s="98" t="str">
        <f>IFERROR(TBLData3[[#This Row],[7 Day avg Load]]/TBLData3[[#This Row],[7 Day SD]],"")</f>
        <v/>
      </c>
      <c r="V670" s="98" t="str">
        <f>IFERROR(TBLData3[[#This Row],[7 Day Rolling Average]]*TBLData3[[#This Row],[Monotony]],"")</f>
        <v/>
      </c>
    </row>
    <row r="671" spans="1:22" x14ac:dyDescent="0.25">
      <c r="A671" s="58" t="str">
        <f t="shared" si="41"/>
        <v>Week 5</v>
      </c>
      <c r="B671" s="63">
        <v>43040</v>
      </c>
      <c r="C671" s="63" t="str">
        <f t="shared" si="42"/>
        <v>Wed</v>
      </c>
      <c r="D671" s="68" t="s">
        <v>196</v>
      </c>
      <c r="E671" s="61">
        <f>tblTL[[#This Row],[Total]]</f>
        <v>0</v>
      </c>
      <c r="F671" s="71">
        <f>AVERAGEIFS(TBLData3[Total Load],TBLData3[[Athlete ]],TBLData3[[#This Row],[Athlete ]],TBLData3[Date],"&lt;="&amp;TBLData3[[#This Row],[Date]],TBLData3[Date],"&gt;"&amp;TBLData3[[#This Row],[Date]]-7)</f>
        <v>230.85714285714286</v>
      </c>
      <c r="G671" s="72">
        <f>AVERAGEIFS(TBLData3[Total Load],TBLData3[[Athlete ]],TBLData3[[#This Row],[Athlete ]],TBLData3[Date],"&lt;="&amp;TBLData3[[#This Row],[Date]],TBLData3[Date],"&gt;"&amp;TBLData3[[#This Row],[Date]]-28)</f>
        <v>216.28571428571428</v>
      </c>
      <c r="H671" s="32">
        <f>SUMIFS(TBLData3[Total Load],TBLData3[[Athlete ]],TBLData3[[#This Row],[Athlete ]],TBLData3[Date],"&lt;="&amp;TBLData3[[#This Row],[Date]],TBLData3[Date],"&gt;"&amp;TBLData3[[#This Row],[Date]]-7)</f>
        <v>1616</v>
      </c>
      <c r="I671" s="33">
        <f>IFERROR(SUMIFS(TBLData3[Total Load],TBLData3[[Athlete ]],TBLData3[[#This Row],[Athlete ]],TBLData3[Date],"&lt;="&amp;TBLData3[[#This Row],[Date]]-7,TBLData3[Date],"&gt;"&amp;TBLData3[[#This Row],[Date]]-14),"")</f>
        <v>1840</v>
      </c>
      <c r="J671" s="33">
        <f>IFERROR(SUMIFS(TBLData3[Total Load],TBLData3[[Athlete ]],TBLData3[[#This Row],[Athlete ]],TBLData3[Date],"&lt;="&amp;TBLData3[[#This Row],[Date]]-14,TBLData3[Date],"&gt;"&amp;TBLData3[[#This Row],[Date]]-21),"")</f>
        <v>1060</v>
      </c>
      <c r="K671" s="33">
        <f>IFERROR(SUMIFS(TBLData3[Total Load],TBLData3[[Athlete ]],TBLData3[[#This Row],[Athlete ]],TBLData3[Date],"&lt;="&amp;TBLData3[[#This Row],[Date]]-21,TBLData3[Date],"&gt;"&amp;TBLData3[[#This Row],[Date]]-28),"")</f>
        <v>1540</v>
      </c>
      <c r="L671" s="33">
        <f>IFERROR(SUMIFS(TBLData3[Total Load],TBLData3[[Athlete ]],TBLData3[[#This Row],[Athlete ]],TBLData3[Date],"&lt;="&amp;TBLData3[[#This Row],[Date]]-28,TBLData3[Date],"&gt;"&amp;TBLData3[[#This Row],[Date]]-35),"")</f>
        <v>520</v>
      </c>
      <c r="M671" s="33">
        <f>IFERROR(AVERAGE(TBLData3[[#This Row],[Week -1 TL]:[Week -4 TL]]),"")</f>
        <v>1240</v>
      </c>
      <c r="N671" s="98">
        <f>IFERROR(TBLData3[[#This Row],[7 Day Rolling Average]]/TBLData3[[#This Row],[28 Day Rolling Average]],"")</f>
        <v>1.0673712021136064</v>
      </c>
      <c r="O671" s="94">
        <f>IFERROR(TBLData3[[#This Row],[Week 0 TL]]/TBLData3[[#This Row],[Week -1 TL]],"")</f>
        <v>0.87826086956521743</v>
      </c>
      <c r="P671" s="26">
        <f t="shared" si="43"/>
        <v>301.27574424304737</v>
      </c>
      <c r="Q671" s="27">
        <f t="shared" si="44"/>
        <v>210.70215947180822</v>
      </c>
      <c r="R671" s="99">
        <f>IFERROR(TBLData3[[#This Row],[7 Day EWMA]]/TBLData3[[#This Row],[28 Day EWMA]],"")</f>
        <v>1.4298654793016388</v>
      </c>
      <c r="S671" s="130">
        <f>AVERAGEIFS(TBLData3[Total Load],TBLData3[[Athlete ]],TBLData3[[#This Row],[Athlete ]],TBLData3[Date],"&lt;="&amp;TBLData3[[#This Row],[Date]],TBLData3[Date],"&gt;"&amp;TBLData3[[#This Row],[Date]]-7)</f>
        <v>230.85714285714286</v>
      </c>
      <c r="T671" s="130">
        <f t="array" ref="T671">IFERROR(_xlfn.STDEV.S(IF(TBLData3[[Athlete ]]=TBLData3[[#This Row],[Athlete ]],IF(TBLData3[Date]&lt;=TBLData3[[#This Row],[Date]],IF(TBLData3[Date]&gt;TBLData3[[#This Row],[Date]]-7,TBLData3[Total Load])))),"")</f>
        <v>388.20545615753031</v>
      </c>
      <c r="U671" s="98">
        <f>IFERROR(TBLData3[[#This Row],[7 Day avg Load]]/TBLData3[[#This Row],[7 Day SD]],"")</f>
        <v>0.59467773879886709</v>
      </c>
      <c r="V671" s="98">
        <f>IFERROR(TBLData3[[#This Row],[7 Day Rolling Average]]*TBLData3[[#This Row],[Monotony]],"")</f>
        <v>137.28560369985274</v>
      </c>
    </row>
    <row r="672" spans="1:22" x14ac:dyDescent="0.25">
      <c r="A672" s="58" t="str">
        <f t="shared" si="41"/>
        <v>Week 5</v>
      </c>
      <c r="B672" s="63">
        <v>43040</v>
      </c>
      <c r="C672" s="63" t="str">
        <f t="shared" si="42"/>
        <v>Wed</v>
      </c>
      <c r="D672" s="73" t="s">
        <v>197</v>
      </c>
      <c r="E672" s="61">
        <f>tblTL[[#This Row],[Total]]</f>
        <v>665</v>
      </c>
      <c r="F672" s="71">
        <f>AVERAGEIFS(TBLData3[Total Load],TBLData3[[Athlete ]],TBLData3[[#This Row],[Athlete ]],TBLData3[Date],"&lt;="&amp;TBLData3[[#This Row],[Date]],TBLData3[Date],"&gt;"&amp;TBLData3[[#This Row],[Date]]-7)</f>
        <v>324.85714285714283</v>
      </c>
      <c r="G672" s="72">
        <f>AVERAGEIFS(TBLData3[Total Load],TBLData3[[Athlete ]],TBLData3[[#This Row],[Athlete ]],TBLData3[Date],"&lt;="&amp;TBLData3[[#This Row],[Date]],TBLData3[Date],"&gt;"&amp;TBLData3[[#This Row],[Date]]-28)</f>
        <v>281.39285714285717</v>
      </c>
      <c r="H672" s="32">
        <f>SUMIFS(TBLData3[Total Load],TBLData3[[Athlete ]],TBLData3[[#This Row],[Athlete ]],TBLData3[Date],"&lt;="&amp;TBLData3[[#This Row],[Date]],TBLData3[Date],"&gt;"&amp;TBLData3[[#This Row],[Date]]-7)</f>
        <v>2274</v>
      </c>
      <c r="I672" s="33">
        <f>IFERROR(SUMIFS(TBLData3[Total Load],TBLData3[[Athlete ]],TBLData3[[#This Row],[Athlete ]],TBLData3[Date],"&lt;="&amp;TBLData3[[#This Row],[Date]]-7,TBLData3[Date],"&gt;"&amp;TBLData3[[#This Row],[Date]]-14),"")</f>
        <v>1320</v>
      </c>
      <c r="J672" s="33">
        <f>IFERROR(SUMIFS(TBLData3[Total Load],TBLData3[[Athlete ]],TBLData3[[#This Row],[Athlete ]],TBLData3[Date],"&lt;="&amp;TBLData3[[#This Row],[Date]]-14,TBLData3[Date],"&gt;"&amp;TBLData3[[#This Row],[Date]]-21),"")</f>
        <v>1850</v>
      </c>
      <c r="K672" s="33">
        <f>IFERROR(SUMIFS(TBLData3[Total Load],TBLData3[[Athlete ]],TBLData3[[#This Row],[Athlete ]],TBLData3[Date],"&lt;="&amp;TBLData3[[#This Row],[Date]]-21,TBLData3[Date],"&gt;"&amp;TBLData3[[#This Row],[Date]]-28),"")</f>
        <v>2435</v>
      </c>
      <c r="L672" s="33">
        <f>IFERROR(SUMIFS(TBLData3[Total Load],TBLData3[[Athlete ]],TBLData3[[#This Row],[Athlete ]],TBLData3[Date],"&lt;="&amp;TBLData3[[#This Row],[Date]]-28,TBLData3[Date],"&gt;"&amp;TBLData3[[#This Row],[Date]]-35),"")</f>
        <v>455</v>
      </c>
      <c r="M672" s="33">
        <f>IFERROR(AVERAGE(TBLData3[[#This Row],[Week -1 TL]:[Week -4 TL]]),"")</f>
        <v>1515</v>
      </c>
      <c r="N672" s="98">
        <f>IFERROR(TBLData3[[#This Row],[7 Day Rolling Average]]/TBLData3[[#This Row],[28 Day Rolling Average]],"")</f>
        <v>1.154461226043914</v>
      </c>
      <c r="O672" s="94">
        <f>IFERROR(TBLData3[[#This Row],[Week 0 TL]]/TBLData3[[#This Row],[Week -1 TL]],"")</f>
        <v>1.7227272727272727</v>
      </c>
      <c r="P672" s="26">
        <f t="shared" si="43"/>
        <v>437.51984171141794</v>
      </c>
      <c r="Q672" s="27">
        <f t="shared" si="44"/>
        <v>262.51466472462607</v>
      </c>
      <c r="R672" s="99">
        <f>IFERROR(TBLData3[[#This Row],[7 Day EWMA]]/TBLData3[[#This Row],[28 Day EWMA]],"")</f>
        <v>1.6666491457548462</v>
      </c>
      <c r="S672" s="130">
        <f>AVERAGEIFS(TBLData3[Total Load],TBLData3[[Athlete ]],TBLData3[[#This Row],[Athlete ]],TBLData3[Date],"&lt;="&amp;TBLData3[[#This Row],[Date]],TBLData3[Date],"&gt;"&amp;TBLData3[[#This Row],[Date]]-7)</f>
        <v>324.85714285714283</v>
      </c>
      <c r="T672" s="130">
        <f t="array" ref="T672">IFERROR(_xlfn.STDEV.S(IF(TBLData3[[Athlete ]]=TBLData3[[#This Row],[Athlete ]],IF(TBLData3[Date]&lt;=TBLData3[[#This Row],[Date]],IF(TBLData3[Date]&gt;TBLData3[[#This Row],[Date]]-7,TBLData3[Total Load])))),"")</f>
        <v>389.70092317546482</v>
      </c>
      <c r="U672" s="98">
        <f>IFERROR(TBLData3[[#This Row],[7 Day avg Load]]/TBLData3[[#This Row],[7 Day SD]],"")</f>
        <v>0.83360629533554953</v>
      </c>
      <c r="V672" s="98">
        <f>IFERROR(TBLData3[[#This Row],[7 Day Rolling Average]]*TBLData3[[#This Row],[Monotony]],"")</f>
        <v>270.80295937043422</v>
      </c>
    </row>
    <row r="673" spans="1:22" x14ac:dyDescent="0.25">
      <c r="A673" s="58" t="str">
        <f t="shared" si="41"/>
        <v>Week 5</v>
      </c>
      <c r="B673" s="63">
        <v>43040</v>
      </c>
      <c r="C673" s="63" t="str">
        <f t="shared" si="42"/>
        <v>Wed</v>
      </c>
      <c r="D673" s="73" t="s">
        <v>198</v>
      </c>
      <c r="E673" s="61">
        <f>tblTL[[#This Row],[Total]]</f>
        <v>665</v>
      </c>
      <c r="F673" s="71">
        <f>AVERAGEIFS(TBLData3[Total Load],TBLData3[[Athlete ]],TBLData3[[#This Row],[Athlete ]],TBLData3[Date],"&lt;="&amp;TBLData3[[#This Row],[Date]],TBLData3[Date],"&gt;"&amp;TBLData3[[#This Row],[Date]]-7)</f>
        <v>256.57142857142856</v>
      </c>
      <c r="G673" s="72">
        <f>AVERAGEIFS(TBLData3[Total Load],TBLData3[[Athlete ]],TBLData3[[#This Row],[Athlete ]],TBLData3[Date],"&lt;="&amp;TBLData3[[#This Row],[Date]],TBLData3[Date],"&gt;"&amp;TBLData3[[#This Row],[Date]]-28)</f>
        <v>148.78571428571428</v>
      </c>
      <c r="H673" s="32">
        <f>SUMIFS(TBLData3[Total Load],TBLData3[[Athlete ]],TBLData3[[#This Row],[Athlete ]],TBLData3[Date],"&lt;="&amp;TBLData3[[#This Row],[Date]],TBLData3[Date],"&gt;"&amp;TBLData3[[#This Row],[Date]]-7)</f>
        <v>1796</v>
      </c>
      <c r="I673" s="33">
        <f>IFERROR(SUMIFS(TBLData3[Total Load],TBLData3[[Athlete ]],TBLData3[[#This Row],[Athlete ]],TBLData3[Date],"&lt;="&amp;TBLData3[[#This Row],[Date]]-7,TBLData3[Date],"&gt;"&amp;TBLData3[[#This Row],[Date]]-14),"")</f>
        <v>360</v>
      </c>
      <c r="J673" s="33">
        <f>IFERROR(SUMIFS(TBLData3[Total Load],TBLData3[[Athlete ]],TBLData3[[#This Row],[Athlete ]],TBLData3[Date],"&lt;="&amp;TBLData3[[#This Row],[Date]]-14,TBLData3[Date],"&gt;"&amp;TBLData3[[#This Row],[Date]]-21),"")</f>
        <v>630</v>
      </c>
      <c r="K673" s="33">
        <f>IFERROR(SUMIFS(TBLData3[Total Load],TBLData3[[Athlete ]],TBLData3[[#This Row],[Athlete ]],TBLData3[Date],"&lt;="&amp;TBLData3[[#This Row],[Date]]-21,TBLData3[Date],"&gt;"&amp;TBLData3[[#This Row],[Date]]-28),"")</f>
        <v>1380</v>
      </c>
      <c r="L673" s="33">
        <f>IFERROR(SUMIFS(TBLData3[Total Load],TBLData3[[Athlete ]],TBLData3[[#This Row],[Athlete ]],TBLData3[Date],"&lt;="&amp;TBLData3[[#This Row],[Date]]-28,TBLData3[Date],"&gt;"&amp;TBLData3[[#This Row],[Date]]-35),"")</f>
        <v>390</v>
      </c>
      <c r="M673" s="33">
        <f>IFERROR(AVERAGE(TBLData3[[#This Row],[Week -1 TL]:[Week -4 TL]]),"")</f>
        <v>690</v>
      </c>
      <c r="N673" s="98">
        <f>IFERROR(TBLData3[[#This Row],[7 Day Rolling Average]]/TBLData3[[#This Row],[28 Day Rolling Average]],"")</f>
        <v>1.7244359097455593</v>
      </c>
      <c r="O673" s="94">
        <f>IFERROR(TBLData3[[#This Row],[Week 0 TL]]/TBLData3[[#This Row],[Week -1 TL]],"")</f>
        <v>4.9888888888888889</v>
      </c>
      <c r="P673" s="26">
        <f t="shared" si="43"/>
        <v>374.32632229101705</v>
      </c>
      <c r="Q673" s="27">
        <f t="shared" si="44"/>
        <v>165.24820970596269</v>
      </c>
      <c r="R673" s="99">
        <f>IFERROR(TBLData3[[#This Row],[7 Day EWMA]]/TBLData3[[#This Row],[28 Day EWMA]],"")</f>
        <v>2.2652367790070533</v>
      </c>
      <c r="S673" s="130">
        <f>AVERAGEIFS(TBLData3[Total Load],TBLData3[[Athlete ]],TBLData3[[#This Row],[Athlete ]],TBLData3[Date],"&lt;="&amp;TBLData3[[#This Row],[Date]],TBLData3[Date],"&gt;"&amp;TBLData3[[#This Row],[Date]]-7)</f>
        <v>256.57142857142856</v>
      </c>
      <c r="T673" s="130">
        <f t="array" ref="T673">IFERROR(_xlfn.STDEV.S(IF(TBLData3[[Athlete ]]=TBLData3[[#This Row],[Athlete ]],IF(TBLData3[Date]&lt;=TBLData3[[#This Row],[Date]],IF(TBLData3[Date]&gt;TBLData3[[#This Row],[Date]]-7,TBLData3[Total Load])))),"")</f>
        <v>413.34080254388033</v>
      </c>
      <c r="U673" s="98">
        <f>IFERROR(TBLData3[[#This Row],[7 Day avg Load]]/TBLData3[[#This Row],[7 Day SD]],"")</f>
        <v>0.62072611025182034</v>
      </c>
      <c r="V673" s="98">
        <f>IFERROR(TBLData3[[#This Row],[7 Day Rolling Average]]*TBLData3[[#This Row],[Monotony]],"")</f>
        <v>159.26058485889561</v>
      </c>
    </row>
    <row r="674" spans="1:22" x14ac:dyDescent="0.25">
      <c r="A674" s="58" t="str">
        <f t="shared" si="41"/>
        <v>Week 5</v>
      </c>
      <c r="B674" s="63">
        <v>43040</v>
      </c>
      <c r="C674" s="63" t="str">
        <f t="shared" si="42"/>
        <v>Wed</v>
      </c>
      <c r="D674" s="73" t="s">
        <v>199</v>
      </c>
      <c r="E674" s="61">
        <f>tblTL[[#This Row],[Total]]</f>
        <v>665</v>
      </c>
      <c r="F674" s="71">
        <f>AVERAGEIFS(TBLData3[Total Load],TBLData3[[Athlete ]],TBLData3[[#This Row],[Athlete ]],TBLData3[Date],"&lt;="&amp;TBLData3[[#This Row],[Date]],TBLData3[Date],"&gt;"&amp;TBLData3[[#This Row],[Date]]-7)</f>
        <v>95</v>
      </c>
      <c r="G674" s="72">
        <f>AVERAGEIFS(TBLData3[Total Load],TBLData3[[Athlete ]],TBLData3[[#This Row],[Athlete ]],TBLData3[Date],"&lt;="&amp;TBLData3[[#This Row],[Date]],TBLData3[Date],"&gt;"&amp;TBLData3[[#This Row],[Date]]-28)</f>
        <v>173.92857142857142</v>
      </c>
      <c r="H674" s="32">
        <f>SUMIFS(TBLData3[Total Load],TBLData3[[Athlete ]],TBLData3[[#This Row],[Athlete ]],TBLData3[Date],"&lt;="&amp;TBLData3[[#This Row],[Date]],TBLData3[Date],"&gt;"&amp;TBLData3[[#This Row],[Date]]-7)</f>
        <v>665</v>
      </c>
      <c r="I674" s="33">
        <f>IFERROR(SUMIFS(TBLData3[Total Load],TBLData3[[Athlete ]],TBLData3[[#This Row],[Athlete ]],TBLData3[Date],"&lt;="&amp;TBLData3[[#This Row],[Date]]-7,TBLData3[Date],"&gt;"&amp;TBLData3[[#This Row],[Date]]-14),"")</f>
        <v>920</v>
      </c>
      <c r="J674" s="33">
        <f>IFERROR(SUMIFS(TBLData3[Total Load],TBLData3[[Athlete ]],TBLData3[[#This Row],[Athlete ]],TBLData3[Date],"&lt;="&amp;TBLData3[[#This Row],[Date]]-14,TBLData3[Date],"&gt;"&amp;TBLData3[[#This Row],[Date]]-21),"")</f>
        <v>1770</v>
      </c>
      <c r="K674" s="33">
        <f>IFERROR(SUMIFS(TBLData3[Total Load],TBLData3[[Athlete ]],TBLData3[[#This Row],[Athlete ]],TBLData3[Date],"&lt;="&amp;TBLData3[[#This Row],[Date]]-21,TBLData3[Date],"&gt;"&amp;TBLData3[[#This Row],[Date]]-28),"")</f>
        <v>1515</v>
      </c>
      <c r="L674" s="33">
        <f>IFERROR(SUMIFS(TBLData3[Total Load],TBLData3[[Athlete ]],TBLData3[[#This Row],[Athlete ]],TBLData3[Date],"&lt;="&amp;TBLData3[[#This Row],[Date]]-28,TBLData3[Date],"&gt;"&amp;TBLData3[[#This Row],[Date]]-35),"")</f>
        <v>455</v>
      </c>
      <c r="M674" s="33">
        <f>IFERROR(AVERAGE(TBLData3[[#This Row],[Week -1 TL]:[Week -4 TL]]),"")</f>
        <v>1165</v>
      </c>
      <c r="N674" s="98">
        <f>IFERROR(TBLData3[[#This Row],[7 Day Rolling Average]]/TBLData3[[#This Row],[28 Day Rolling Average]],"")</f>
        <v>0.5462012320328542</v>
      </c>
      <c r="O674" s="94">
        <f>IFERROR(TBLData3[[#This Row],[Week 0 TL]]/TBLData3[[#This Row],[Week -1 TL]],"")</f>
        <v>0.72282608695652173</v>
      </c>
      <c r="P674" s="26">
        <f t="shared" si="43"/>
        <v>200.85511679180757</v>
      </c>
      <c r="Q674" s="27">
        <f t="shared" si="44"/>
        <v>151.61952752236283</v>
      </c>
      <c r="R674" s="99">
        <f>IFERROR(TBLData3[[#This Row],[7 Day EWMA]]/TBLData3[[#This Row],[28 Day EWMA]],"")</f>
        <v>1.3247311878226427</v>
      </c>
      <c r="S674" s="130">
        <f>AVERAGEIFS(TBLData3[Total Load],TBLData3[[Athlete ]],TBLData3[[#This Row],[Athlete ]],TBLData3[Date],"&lt;="&amp;TBLData3[[#This Row],[Date]],TBLData3[Date],"&gt;"&amp;TBLData3[[#This Row],[Date]]-7)</f>
        <v>95</v>
      </c>
      <c r="T674" s="130">
        <f t="array" ref="T674">IFERROR(_xlfn.STDEV.S(IF(TBLData3[[Athlete ]]=TBLData3[[#This Row],[Athlete ]],IF(TBLData3[Date]&lt;=TBLData3[[#This Row],[Date]],IF(TBLData3[Date]&gt;TBLData3[[#This Row],[Date]]-7,TBLData3[Total Load])))),"")</f>
        <v>251.34637455113611</v>
      </c>
      <c r="U674" s="98">
        <f>IFERROR(TBLData3[[#This Row],[7 Day avg Load]]/TBLData3[[#This Row],[7 Day SD]],"")</f>
        <v>0.3779644730092272</v>
      </c>
      <c r="V674" s="98">
        <f>IFERROR(TBLData3[[#This Row],[7 Day Rolling Average]]*TBLData3[[#This Row],[Monotony]],"")</f>
        <v>35.906624935876586</v>
      </c>
    </row>
    <row r="675" spans="1:22" x14ac:dyDescent="0.25">
      <c r="A675" s="58" t="str">
        <f t="shared" si="41"/>
        <v>Week 5</v>
      </c>
      <c r="B675" s="63">
        <v>43040</v>
      </c>
      <c r="C675" s="63" t="str">
        <f t="shared" si="42"/>
        <v>Wed</v>
      </c>
      <c r="D675" s="68" t="s">
        <v>200</v>
      </c>
      <c r="E675" s="61">
        <f>tblTL[[#This Row],[Total]]</f>
        <v>0</v>
      </c>
      <c r="F675" s="71">
        <f>AVERAGEIFS(TBLData3[Total Load],TBLData3[[Athlete ]],TBLData3[[#This Row],[Athlete ]],TBLData3[Date],"&lt;="&amp;TBLData3[[#This Row],[Date]],TBLData3[Date],"&gt;"&amp;TBLData3[[#This Row],[Date]]-7)</f>
        <v>0</v>
      </c>
      <c r="G675" s="72">
        <f>AVERAGEIFS(TBLData3[Total Load],TBLData3[[Athlete ]],TBLData3[[#This Row],[Athlete ]],TBLData3[Date],"&lt;="&amp;TBLData3[[#This Row],[Date]],TBLData3[Date],"&gt;"&amp;TBLData3[[#This Row],[Date]]-28)</f>
        <v>83.035714285714292</v>
      </c>
      <c r="H675" s="32">
        <f>SUMIFS(TBLData3[Total Load],TBLData3[[Athlete ]],TBLData3[[#This Row],[Athlete ]],TBLData3[Date],"&lt;="&amp;TBLData3[[#This Row],[Date]],TBLData3[Date],"&gt;"&amp;TBLData3[[#This Row],[Date]]-7)</f>
        <v>0</v>
      </c>
      <c r="I675" s="33">
        <f>IFERROR(SUMIFS(TBLData3[Total Load],TBLData3[[Athlete ]],TBLData3[[#This Row],[Athlete ]],TBLData3[Date],"&lt;="&amp;TBLData3[[#This Row],[Date]]-7,TBLData3[Date],"&gt;"&amp;TBLData3[[#This Row],[Date]]-14),"")</f>
        <v>720</v>
      </c>
      <c r="J675" s="33">
        <f>IFERROR(SUMIFS(TBLData3[Total Load],TBLData3[[Athlete ]],TBLData3[[#This Row],[Athlete ]],TBLData3[Date],"&lt;="&amp;TBLData3[[#This Row],[Date]]-14,TBLData3[Date],"&gt;"&amp;TBLData3[[#This Row],[Date]]-21),"")</f>
        <v>855</v>
      </c>
      <c r="K675" s="33">
        <f>IFERROR(SUMIFS(TBLData3[Total Load],TBLData3[[Athlete ]],TBLData3[[#This Row],[Athlete ]],TBLData3[Date],"&lt;="&amp;TBLData3[[#This Row],[Date]]-21,TBLData3[Date],"&gt;"&amp;TBLData3[[#This Row],[Date]]-28),"")</f>
        <v>750</v>
      </c>
      <c r="L675" s="33">
        <f>IFERROR(SUMIFS(TBLData3[Total Load],TBLData3[[Athlete ]],TBLData3[[#This Row],[Athlete ]],TBLData3[Date],"&lt;="&amp;TBLData3[[#This Row],[Date]]-28,TBLData3[Date],"&gt;"&amp;TBLData3[[#This Row],[Date]]-35),"")</f>
        <v>0</v>
      </c>
      <c r="M675" s="33">
        <f>IFERROR(AVERAGE(TBLData3[[#This Row],[Week -1 TL]:[Week -4 TL]]),"")</f>
        <v>581.25</v>
      </c>
      <c r="N675" s="98">
        <f>IFERROR(TBLData3[[#This Row],[7 Day Rolling Average]]/TBLData3[[#This Row],[28 Day Rolling Average]],"")</f>
        <v>0</v>
      </c>
      <c r="O675" s="94">
        <f>IFERROR(TBLData3[[#This Row],[Week 0 TL]]/TBLData3[[#This Row],[Week -1 TL]],"")</f>
        <v>0</v>
      </c>
      <c r="P675" s="26">
        <f t="shared" si="43"/>
        <v>15.724310043066794</v>
      </c>
      <c r="Q675" s="27">
        <f t="shared" si="44"/>
        <v>55.75223935442623</v>
      </c>
      <c r="R675" s="99">
        <f>IFERROR(TBLData3[[#This Row],[7 Day EWMA]]/TBLData3[[#This Row],[28 Day EWMA]],"")</f>
        <v>0.28203907547291057</v>
      </c>
      <c r="S675" s="130">
        <f>AVERAGEIFS(TBLData3[Total Load],TBLData3[[Athlete ]],TBLData3[[#This Row],[Athlete ]],TBLData3[Date],"&lt;="&amp;TBLData3[[#This Row],[Date]],TBLData3[Date],"&gt;"&amp;TBLData3[[#This Row],[Date]]-7)</f>
        <v>0</v>
      </c>
      <c r="T675" s="130">
        <f t="array" ref="T675">IFERROR(_xlfn.STDEV.S(IF(TBLData3[[Athlete ]]=TBLData3[[#This Row],[Athlete ]],IF(TBLData3[Date]&lt;=TBLData3[[#This Row],[Date]],IF(TBLData3[Date]&gt;TBLData3[[#This Row],[Date]]-7,TBLData3[Total Load])))),"")</f>
        <v>0</v>
      </c>
      <c r="U675" s="98" t="str">
        <f>IFERROR(TBLData3[[#This Row],[7 Day avg Load]]/TBLData3[[#This Row],[7 Day SD]],"")</f>
        <v/>
      </c>
      <c r="V675" s="98" t="str">
        <f>IFERROR(TBLData3[[#This Row],[7 Day Rolling Average]]*TBLData3[[#This Row],[Monotony]],"")</f>
        <v/>
      </c>
    </row>
    <row r="676" spans="1:22" x14ac:dyDescent="0.25">
      <c r="A676" s="58" t="str">
        <f t="shared" si="41"/>
        <v>Week 5</v>
      </c>
      <c r="B676" s="63">
        <v>43040</v>
      </c>
      <c r="C676" s="63" t="str">
        <f t="shared" si="42"/>
        <v>Wed</v>
      </c>
      <c r="D676" s="73" t="s">
        <v>201</v>
      </c>
      <c r="E676" s="61">
        <f>tblTL[[#This Row],[Total]]</f>
        <v>0</v>
      </c>
      <c r="F676" s="71">
        <f>AVERAGEIFS(TBLData3[Total Load],TBLData3[[Athlete ]],TBLData3[[#This Row],[Athlete ]],TBLData3[Date],"&lt;="&amp;TBLData3[[#This Row],[Date]],TBLData3[Date],"&gt;"&amp;TBLData3[[#This Row],[Date]]-7)</f>
        <v>0</v>
      </c>
      <c r="G676" s="72">
        <f>AVERAGEIFS(TBLData3[Total Load],TBLData3[[Athlete ]],TBLData3[[#This Row],[Athlete ]],TBLData3[Date],"&lt;="&amp;TBLData3[[#This Row],[Date]],TBLData3[Date],"&gt;"&amp;TBLData3[[#This Row],[Date]]-28)</f>
        <v>148.57142857142858</v>
      </c>
      <c r="H676" s="32">
        <f>SUMIFS(TBLData3[Total Load],TBLData3[[Athlete ]],TBLData3[[#This Row],[Athlete ]],TBLData3[Date],"&lt;="&amp;TBLData3[[#This Row],[Date]],TBLData3[Date],"&gt;"&amp;TBLData3[[#This Row],[Date]]-7)</f>
        <v>0</v>
      </c>
      <c r="I676" s="33">
        <f>IFERROR(SUMIFS(TBLData3[Total Load],TBLData3[[Athlete ]],TBLData3[[#This Row],[Athlete ]],TBLData3[Date],"&lt;="&amp;TBLData3[[#This Row],[Date]]-7,TBLData3[Date],"&gt;"&amp;TBLData3[[#This Row],[Date]]-14),"")</f>
        <v>0</v>
      </c>
      <c r="J676" s="33">
        <f>IFERROR(SUMIFS(TBLData3[Total Load],TBLData3[[Athlete ]],TBLData3[[#This Row],[Athlete ]],TBLData3[Date],"&lt;="&amp;TBLData3[[#This Row],[Date]]-14,TBLData3[Date],"&gt;"&amp;TBLData3[[#This Row],[Date]]-21),"")</f>
        <v>1840</v>
      </c>
      <c r="K676" s="33">
        <f>IFERROR(SUMIFS(TBLData3[Total Load],TBLData3[[Athlete ]],TBLData3[[#This Row],[Athlete ]],TBLData3[Date],"&lt;="&amp;TBLData3[[#This Row],[Date]]-21,TBLData3[Date],"&gt;"&amp;TBLData3[[#This Row],[Date]]-28),"")</f>
        <v>2320</v>
      </c>
      <c r="L676" s="33">
        <f>IFERROR(SUMIFS(TBLData3[Total Load],TBLData3[[Athlete ]],TBLData3[[#This Row],[Athlete ]],TBLData3[Date],"&lt;="&amp;TBLData3[[#This Row],[Date]]-28,TBLData3[Date],"&gt;"&amp;TBLData3[[#This Row],[Date]]-35),"")</f>
        <v>455</v>
      </c>
      <c r="M676" s="33">
        <f>IFERROR(AVERAGE(TBLData3[[#This Row],[Week -1 TL]:[Week -4 TL]]),"")</f>
        <v>1153.75</v>
      </c>
      <c r="N676" s="98">
        <f>IFERROR(TBLData3[[#This Row],[7 Day Rolling Average]]/TBLData3[[#This Row],[28 Day Rolling Average]],"")</f>
        <v>0</v>
      </c>
      <c r="O676" s="94" t="str">
        <f>IFERROR(TBLData3[[#This Row],[Week 0 TL]]/TBLData3[[#This Row],[Week -1 TL]],"")</f>
        <v/>
      </c>
      <c r="P676" s="26">
        <f t="shared" si="43"/>
        <v>4.8651128808205222</v>
      </c>
      <c r="Q676" s="27">
        <f t="shared" si="44"/>
        <v>69.745638303215273</v>
      </c>
      <c r="R676" s="99">
        <f>IFERROR(TBLData3[[#This Row],[7 Day EWMA]]/TBLData3[[#This Row],[28 Day EWMA]],"")</f>
        <v>6.9755084320394567E-2</v>
      </c>
      <c r="S676" s="130">
        <f>AVERAGEIFS(TBLData3[Total Load],TBLData3[[Athlete ]],TBLData3[[#This Row],[Athlete ]],TBLData3[Date],"&lt;="&amp;TBLData3[[#This Row],[Date]],TBLData3[Date],"&gt;"&amp;TBLData3[[#This Row],[Date]]-7)</f>
        <v>0</v>
      </c>
      <c r="T676" s="130">
        <f t="array" ref="T676">IFERROR(_xlfn.STDEV.S(IF(TBLData3[[Athlete ]]=TBLData3[[#This Row],[Athlete ]],IF(TBLData3[Date]&lt;=TBLData3[[#This Row],[Date]],IF(TBLData3[Date]&gt;TBLData3[[#This Row],[Date]]-7,TBLData3[Total Load])))),"")</f>
        <v>0</v>
      </c>
      <c r="U676" s="98" t="str">
        <f>IFERROR(TBLData3[[#This Row],[7 Day avg Load]]/TBLData3[[#This Row],[7 Day SD]],"")</f>
        <v/>
      </c>
      <c r="V676" s="98" t="str">
        <f>IFERROR(TBLData3[[#This Row],[7 Day Rolling Average]]*TBLData3[[#This Row],[Monotony]],"")</f>
        <v/>
      </c>
    </row>
    <row r="677" spans="1:22" x14ac:dyDescent="0.25">
      <c r="A677" s="58" t="str">
        <f t="shared" si="41"/>
        <v>Week 5</v>
      </c>
      <c r="B677" s="63">
        <v>43040</v>
      </c>
      <c r="C677" s="63" t="str">
        <f t="shared" si="42"/>
        <v>Wed</v>
      </c>
      <c r="D677" s="73" t="s">
        <v>202</v>
      </c>
      <c r="E677" s="61">
        <f>tblTL[[#This Row],[Total]]</f>
        <v>760</v>
      </c>
      <c r="F677" s="71">
        <f>AVERAGEIFS(TBLData3[Total Load],TBLData3[[Athlete ]],TBLData3[[#This Row],[Athlete ]],TBLData3[Date],"&lt;="&amp;TBLData3[[#This Row],[Date]],TBLData3[Date],"&gt;"&amp;TBLData3[[#This Row],[Date]]-7)</f>
        <v>256.57142857142856</v>
      </c>
      <c r="G677" s="72">
        <f>AVERAGEIFS(TBLData3[Total Load],TBLData3[[Athlete ]],TBLData3[[#This Row],[Athlete ]],TBLData3[Date],"&lt;="&amp;TBLData3[[#This Row],[Date]],TBLData3[Date],"&gt;"&amp;TBLData3[[#This Row],[Date]]-28)</f>
        <v>196.28571428571428</v>
      </c>
      <c r="H677" s="32">
        <f>SUMIFS(TBLData3[Total Load],TBLData3[[Athlete ]],TBLData3[[#This Row],[Athlete ]],TBLData3[Date],"&lt;="&amp;TBLData3[[#This Row],[Date]],TBLData3[Date],"&gt;"&amp;TBLData3[[#This Row],[Date]]-7)</f>
        <v>1796</v>
      </c>
      <c r="I677" s="33">
        <f>IFERROR(SUMIFS(TBLData3[Total Load],TBLData3[[Athlete ]],TBLData3[[#This Row],[Athlete ]],TBLData3[Date],"&lt;="&amp;TBLData3[[#This Row],[Date]]-7,TBLData3[Date],"&gt;"&amp;TBLData3[[#This Row],[Date]]-14),"")</f>
        <v>2260</v>
      </c>
      <c r="J677" s="33">
        <f>IFERROR(SUMIFS(TBLData3[Total Load],TBLData3[[Athlete ]],TBLData3[[#This Row],[Athlete ]],TBLData3[Date],"&lt;="&amp;TBLData3[[#This Row],[Date]]-14,TBLData3[Date],"&gt;"&amp;TBLData3[[#This Row],[Date]]-21),"")</f>
        <v>1440</v>
      </c>
      <c r="K677" s="33">
        <f>IFERROR(SUMIFS(TBLData3[Total Load],TBLData3[[Athlete ]],TBLData3[[#This Row],[Athlete ]],TBLData3[Date],"&lt;="&amp;TBLData3[[#This Row],[Date]]-21,TBLData3[Date],"&gt;"&amp;TBLData3[[#This Row],[Date]]-28),"")</f>
        <v>0</v>
      </c>
      <c r="L677" s="33">
        <f>IFERROR(SUMIFS(TBLData3[Total Load],TBLData3[[Athlete ]],TBLData3[[#This Row],[Athlete ]],TBLData3[Date],"&lt;="&amp;TBLData3[[#This Row],[Date]]-28,TBLData3[Date],"&gt;"&amp;TBLData3[[#This Row],[Date]]-35),"")</f>
        <v>0</v>
      </c>
      <c r="M677" s="33">
        <f>IFERROR(AVERAGE(TBLData3[[#This Row],[Week -1 TL]:[Week -4 TL]]),"")</f>
        <v>925</v>
      </c>
      <c r="N677" s="98">
        <f>IFERROR(TBLData3[[#This Row],[7 Day Rolling Average]]/TBLData3[[#This Row],[28 Day Rolling Average]],"")</f>
        <v>1.3071324599708878</v>
      </c>
      <c r="O677" s="94">
        <f>IFERROR(TBLData3[[#This Row],[Week 0 TL]]/TBLData3[[#This Row],[Week -1 TL]],"")</f>
        <v>0.79469026548672561</v>
      </c>
      <c r="P677" s="26">
        <f t="shared" si="43"/>
        <v>383.87630767142036</v>
      </c>
      <c r="Q677" s="27">
        <f t="shared" si="44"/>
        <v>230.19083846979538</v>
      </c>
      <c r="R677" s="99">
        <f>IFERROR(TBLData3[[#This Row],[7 Day EWMA]]/TBLData3[[#This Row],[28 Day EWMA]],"")</f>
        <v>1.6676437264977899</v>
      </c>
      <c r="S677" s="130">
        <f>AVERAGEIFS(TBLData3[Total Load],TBLData3[[Athlete ]],TBLData3[[#This Row],[Athlete ]],TBLData3[Date],"&lt;="&amp;TBLData3[[#This Row],[Date]],TBLData3[Date],"&gt;"&amp;TBLData3[[#This Row],[Date]]-7)</f>
        <v>256.57142857142856</v>
      </c>
      <c r="T677" s="130">
        <f t="array" ref="T677">IFERROR(_xlfn.STDEV.S(IF(TBLData3[[Athlete ]]=TBLData3[[#This Row],[Athlete ]],IF(TBLData3[Date]&lt;=TBLData3[[#This Row],[Date]],IF(TBLData3[Date]&gt;TBLData3[[#This Row],[Date]]-7,TBLData3[Total Load])))),"")</f>
        <v>301.28992523418214</v>
      </c>
      <c r="U677" s="98">
        <f>IFERROR(TBLData3[[#This Row],[7 Day avg Load]]/TBLData3[[#This Row],[7 Day SD]],"")</f>
        <v>0.85157652839538045</v>
      </c>
      <c r="V677" s="98">
        <f>IFERROR(TBLData3[[#This Row],[7 Day Rolling Average]]*TBLData3[[#This Row],[Monotony]],"")</f>
        <v>218.49020642830047</v>
      </c>
    </row>
    <row r="678" spans="1:22" x14ac:dyDescent="0.25">
      <c r="A678" s="58" t="str">
        <f t="shared" si="41"/>
        <v>Week 5</v>
      </c>
      <c r="B678" s="63">
        <v>43040</v>
      </c>
      <c r="C678" s="63" t="str">
        <f t="shared" si="42"/>
        <v>Wed</v>
      </c>
      <c r="D678" s="68" t="s">
        <v>203</v>
      </c>
      <c r="E678" s="61">
        <f>tblTL[[#This Row],[Total]]</f>
        <v>630</v>
      </c>
      <c r="F678" s="71">
        <f>AVERAGEIFS(TBLData3[Total Load],TBLData3[[Athlete ]],TBLData3[[#This Row],[Athlete ]],TBLData3[Date],"&lt;="&amp;TBLData3[[#This Row],[Date]],TBLData3[Date],"&gt;"&amp;TBLData3[[#This Row],[Date]]-7)</f>
        <v>235.71428571428572</v>
      </c>
      <c r="G678" s="72">
        <f>AVERAGEIFS(TBLData3[Total Load],TBLData3[[Athlete ]],TBLData3[[#This Row],[Athlete ]],TBLData3[Date],"&lt;="&amp;TBLData3[[#This Row],[Date]],TBLData3[Date],"&gt;"&amp;TBLData3[[#This Row],[Date]]-28)</f>
        <v>145.89285714285714</v>
      </c>
      <c r="H678" s="32">
        <f>SUMIFS(TBLData3[Total Load],TBLData3[[Athlete ]],TBLData3[[#This Row],[Athlete ]],TBLData3[Date],"&lt;="&amp;TBLData3[[#This Row],[Date]],TBLData3[Date],"&gt;"&amp;TBLData3[[#This Row],[Date]]-7)</f>
        <v>1650</v>
      </c>
      <c r="I678" s="33">
        <f>IFERROR(SUMIFS(TBLData3[Total Load],TBLData3[[Athlete ]],TBLData3[[#This Row],[Athlete ]],TBLData3[Date],"&lt;="&amp;TBLData3[[#This Row],[Date]]-7,TBLData3[Date],"&gt;"&amp;TBLData3[[#This Row],[Date]]-14),"")</f>
        <v>0</v>
      </c>
      <c r="J678" s="33">
        <f>IFERROR(SUMIFS(TBLData3[Total Load],TBLData3[[Athlete ]],TBLData3[[#This Row],[Athlete ]],TBLData3[Date],"&lt;="&amp;TBLData3[[#This Row],[Date]]-14,TBLData3[Date],"&gt;"&amp;TBLData3[[#This Row],[Date]]-21),"")</f>
        <v>960</v>
      </c>
      <c r="K678" s="33">
        <f>IFERROR(SUMIFS(TBLData3[Total Load],TBLData3[[Athlete ]],TBLData3[[#This Row],[Athlete ]],TBLData3[Date],"&lt;="&amp;TBLData3[[#This Row],[Date]]-21,TBLData3[Date],"&gt;"&amp;TBLData3[[#This Row],[Date]]-28),"")</f>
        <v>1475</v>
      </c>
      <c r="L678" s="33">
        <f>IFERROR(SUMIFS(TBLData3[Total Load],TBLData3[[Athlete ]],TBLData3[[#This Row],[Athlete ]],TBLData3[Date],"&lt;="&amp;TBLData3[[#This Row],[Date]]-28,TBLData3[Date],"&gt;"&amp;TBLData3[[#This Row],[Date]]-35),"")</f>
        <v>520</v>
      </c>
      <c r="M678" s="33">
        <f>IFERROR(AVERAGE(TBLData3[[#This Row],[Week -1 TL]:[Week -4 TL]]),"")</f>
        <v>738.75</v>
      </c>
      <c r="N678" s="98">
        <f>IFERROR(TBLData3[[#This Row],[7 Day Rolling Average]]/TBLData3[[#This Row],[28 Day Rolling Average]],"")</f>
        <v>1.6156670746634028</v>
      </c>
      <c r="O678" s="94" t="str">
        <f>IFERROR(TBLData3[[#This Row],[Week 0 TL]]/TBLData3[[#This Row],[Week -1 TL]],"")</f>
        <v/>
      </c>
      <c r="P678" s="26">
        <f t="shared" si="43"/>
        <v>319.87330357579924</v>
      </c>
      <c r="Q678" s="27">
        <f t="shared" si="44"/>
        <v>143.46878993674943</v>
      </c>
      <c r="R678" s="99">
        <f>IFERROR(TBLData3[[#This Row],[7 Day EWMA]]/TBLData3[[#This Row],[28 Day EWMA]],"")</f>
        <v>2.2295671673039177</v>
      </c>
      <c r="S678" s="130">
        <f>AVERAGEIFS(TBLData3[Total Load],TBLData3[[Athlete ]],TBLData3[[#This Row],[Athlete ]],TBLData3[Date],"&lt;="&amp;TBLData3[[#This Row],[Date]],TBLData3[Date],"&gt;"&amp;TBLData3[[#This Row],[Date]]-7)</f>
        <v>235.71428571428572</v>
      </c>
      <c r="T678" s="130">
        <f t="array" ref="T678">IFERROR(_xlfn.STDEV.S(IF(TBLData3[[Athlete ]]=TBLData3[[#This Row],[Athlete ]],IF(TBLData3[Date]&lt;=TBLData3[[#This Row],[Date]],IF(TBLData3[Date]&gt;TBLData3[[#This Row],[Date]]-7,TBLData3[Total Load])))),"")</f>
        <v>306.04232511517876</v>
      </c>
      <c r="U678" s="98">
        <f>IFERROR(TBLData3[[#This Row],[7 Day avg Load]]/TBLData3[[#This Row],[7 Day SD]],"")</f>
        <v>0.77020159099096785</v>
      </c>
      <c r="V678" s="98">
        <f>IFERROR(TBLData3[[#This Row],[7 Day Rolling Average]]*TBLData3[[#This Row],[Monotony]],"")</f>
        <v>181.54751787644244</v>
      </c>
    </row>
    <row r="679" spans="1:22" x14ac:dyDescent="0.25">
      <c r="A679" s="58" t="str">
        <f t="shared" si="41"/>
        <v>Week 5</v>
      </c>
      <c r="B679" s="63">
        <v>43040</v>
      </c>
      <c r="C679" s="63" t="str">
        <f t="shared" si="42"/>
        <v>Wed</v>
      </c>
      <c r="D679" s="68" t="s">
        <v>204</v>
      </c>
      <c r="E679" s="61">
        <f>tblTL[[#This Row],[Total]]</f>
        <v>0</v>
      </c>
      <c r="F679" s="71">
        <f>AVERAGEIFS(TBLData3[Total Load],TBLData3[[Athlete ]],TBLData3[[#This Row],[Athlete ]],TBLData3[Date],"&lt;="&amp;TBLData3[[#This Row],[Date]],TBLData3[Date],"&gt;"&amp;TBLData3[[#This Row],[Date]]-7)</f>
        <v>20.142857142857142</v>
      </c>
      <c r="G679" s="72">
        <f>AVERAGEIFS(TBLData3[Total Load],TBLData3[[Athlete ]],TBLData3[[#This Row],[Athlete ]],TBLData3[Date],"&lt;="&amp;TBLData3[[#This Row],[Date]],TBLData3[Date],"&gt;"&amp;TBLData3[[#This Row],[Date]]-28)</f>
        <v>106.82142857142857</v>
      </c>
      <c r="H679" s="32">
        <f>SUMIFS(TBLData3[Total Load],TBLData3[[Athlete ]],TBLData3[[#This Row],[Athlete ]],TBLData3[Date],"&lt;="&amp;TBLData3[[#This Row],[Date]],TBLData3[Date],"&gt;"&amp;TBLData3[[#This Row],[Date]]-7)</f>
        <v>141</v>
      </c>
      <c r="I679" s="33">
        <f>IFERROR(SUMIFS(TBLData3[Total Load],TBLData3[[Athlete ]],TBLData3[[#This Row],[Athlete ]],TBLData3[Date],"&lt;="&amp;TBLData3[[#This Row],[Date]]-7,TBLData3[Date],"&gt;"&amp;TBLData3[[#This Row],[Date]]-14),"")</f>
        <v>1290</v>
      </c>
      <c r="J679" s="33">
        <f>IFERROR(SUMIFS(TBLData3[Total Load],TBLData3[[Athlete ]],TBLData3[[#This Row],[Athlete ]],TBLData3[Date],"&lt;="&amp;TBLData3[[#This Row],[Date]]-14,TBLData3[Date],"&gt;"&amp;TBLData3[[#This Row],[Date]]-21),"")</f>
        <v>720</v>
      </c>
      <c r="K679" s="33">
        <f>IFERROR(SUMIFS(TBLData3[Total Load],TBLData3[[Athlete ]],TBLData3[[#This Row],[Athlete ]],TBLData3[Date],"&lt;="&amp;TBLData3[[#This Row],[Date]]-21,TBLData3[Date],"&gt;"&amp;TBLData3[[#This Row],[Date]]-28),"")</f>
        <v>840</v>
      </c>
      <c r="L679" s="33">
        <f>IFERROR(SUMIFS(TBLData3[Total Load],TBLData3[[Athlete ]],TBLData3[[#This Row],[Athlete ]],TBLData3[Date],"&lt;="&amp;TBLData3[[#This Row],[Date]]-28,TBLData3[Date],"&gt;"&amp;TBLData3[[#This Row],[Date]]-35),"")</f>
        <v>455</v>
      </c>
      <c r="M679" s="33">
        <f>IFERROR(AVERAGE(TBLData3[[#This Row],[Week -1 TL]:[Week -4 TL]]),"")</f>
        <v>826.25</v>
      </c>
      <c r="N679" s="98">
        <f>IFERROR(TBLData3[[#This Row],[7 Day Rolling Average]]/TBLData3[[#This Row],[28 Day Rolling Average]],"")</f>
        <v>0.18856569709127383</v>
      </c>
      <c r="O679" s="94">
        <f>IFERROR(TBLData3[[#This Row],[Week 0 TL]]/TBLData3[[#This Row],[Week -1 TL]],"")</f>
        <v>0.10930232558139535</v>
      </c>
      <c r="P679" s="26">
        <f t="shared" si="43"/>
        <v>53.57999214445671</v>
      </c>
      <c r="Q679" s="27">
        <f t="shared" si="44"/>
        <v>92.27235495150164</v>
      </c>
      <c r="R679" s="99">
        <f>IFERROR(TBLData3[[#This Row],[7 Day EWMA]]/TBLData3[[#This Row],[28 Day EWMA]],"")</f>
        <v>0.58067220862216384</v>
      </c>
      <c r="S679" s="130">
        <f>AVERAGEIFS(TBLData3[Total Load],TBLData3[[Athlete ]],TBLData3[[#This Row],[Athlete ]],TBLData3[Date],"&lt;="&amp;TBLData3[[#This Row],[Date]],TBLData3[Date],"&gt;"&amp;TBLData3[[#This Row],[Date]]-7)</f>
        <v>20.142857142857142</v>
      </c>
      <c r="T679" s="130">
        <f t="array" ref="T679">IFERROR(_xlfn.STDEV.S(IF(TBLData3[[Athlete ]]=TBLData3[[#This Row],[Athlete ]],IF(TBLData3[Date]&lt;=TBLData3[[#This Row],[Date]],IF(TBLData3[Date]&gt;TBLData3[[#This Row],[Date]]-7,TBLData3[Total Load])))),"")</f>
        <v>53.292990694301039</v>
      </c>
      <c r="U679" s="98">
        <f>IFERROR(TBLData3[[#This Row],[7 Day avg Load]]/TBLData3[[#This Row],[7 Day SD]],"")</f>
        <v>0.3779644730092272</v>
      </c>
      <c r="V679" s="98">
        <f>IFERROR(TBLData3[[#This Row],[7 Day Rolling Average]]*TBLData3[[#This Row],[Monotony]],"")</f>
        <v>7.6132843849001475</v>
      </c>
    </row>
    <row r="680" spans="1:22" x14ac:dyDescent="0.25">
      <c r="A680" s="58" t="str">
        <f t="shared" si="41"/>
        <v>Week 5</v>
      </c>
      <c r="B680" s="63">
        <v>43040</v>
      </c>
      <c r="C680" s="63" t="str">
        <f t="shared" si="42"/>
        <v>Wed</v>
      </c>
      <c r="D680" s="74" t="s">
        <v>205</v>
      </c>
      <c r="E680" s="61">
        <f>tblTL[[#This Row],[Total]]</f>
        <v>0</v>
      </c>
      <c r="F680" s="71">
        <f>AVERAGEIFS(TBLData3[Total Load],TBLData3[[Athlete ]],TBLData3[[#This Row],[Athlete ]],TBLData3[Date],"&lt;="&amp;TBLData3[[#This Row],[Date]],TBLData3[Date],"&gt;"&amp;TBLData3[[#This Row],[Date]]-7)</f>
        <v>45.142857142857146</v>
      </c>
      <c r="G680" s="72">
        <f>AVERAGEIFS(TBLData3[Total Load],TBLData3[[Athlete ]],TBLData3[[#This Row],[Athlete ]],TBLData3[Date],"&lt;="&amp;TBLData3[[#This Row],[Date]],TBLData3[Date],"&gt;"&amp;TBLData3[[#This Row],[Date]]-28)</f>
        <v>49.857142857142854</v>
      </c>
      <c r="H680" s="32">
        <f>SUMIFS(TBLData3[Total Load],TBLData3[[Athlete ]],TBLData3[[#This Row],[Athlete ]],TBLData3[Date],"&lt;="&amp;TBLData3[[#This Row],[Date]],TBLData3[Date],"&gt;"&amp;TBLData3[[#This Row],[Date]]-7)</f>
        <v>316</v>
      </c>
      <c r="I680" s="33">
        <f>IFERROR(SUMIFS(TBLData3[Total Load],TBLData3[[Athlete ]],TBLData3[[#This Row],[Athlete ]],TBLData3[Date],"&lt;="&amp;TBLData3[[#This Row],[Date]]-7,TBLData3[Date],"&gt;"&amp;TBLData3[[#This Row],[Date]]-14),"")</f>
        <v>0</v>
      </c>
      <c r="J680" s="33">
        <f>IFERROR(SUMIFS(TBLData3[Total Load],TBLData3[[Athlete ]],TBLData3[[#This Row],[Athlete ]],TBLData3[Date],"&lt;="&amp;TBLData3[[#This Row],[Date]]-14,TBLData3[Date],"&gt;"&amp;TBLData3[[#This Row],[Date]]-21),"")</f>
        <v>720</v>
      </c>
      <c r="K680" s="33">
        <f>IFERROR(SUMIFS(TBLData3[Total Load],TBLData3[[Athlete ]],TBLData3[[#This Row],[Athlete ]],TBLData3[Date],"&lt;="&amp;TBLData3[[#This Row],[Date]]-21,TBLData3[Date],"&gt;"&amp;TBLData3[[#This Row],[Date]]-28),"")</f>
        <v>360</v>
      </c>
      <c r="L680" s="33">
        <f>IFERROR(SUMIFS(TBLData3[Total Load],TBLData3[[Athlete ]],TBLData3[[#This Row],[Athlete ]],TBLData3[Date],"&lt;="&amp;TBLData3[[#This Row],[Date]]-28,TBLData3[Date],"&gt;"&amp;TBLData3[[#This Row],[Date]]-35),"")</f>
        <v>0</v>
      </c>
      <c r="M680" s="33">
        <f>IFERROR(AVERAGE(TBLData3[[#This Row],[Week -1 TL]:[Week -4 TL]]),"")</f>
        <v>270</v>
      </c>
      <c r="N680" s="98">
        <f>IFERROR(TBLData3[[#This Row],[7 Day Rolling Average]]/TBLData3[[#This Row],[28 Day Rolling Average]],"")</f>
        <v>0.90544412607449865</v>
      </c>
      <c r="O680" s="94" t="str">
        <f>IFERROR(TBLData3[[#This Row],[Week 0 TL]]/TBLData3[[#This Row],[Week -1 TL]],"")</f>
        <v/>
      </c>
      <c r="P680" s="26">
        <f t="shared" si="43"/>
        <v>24.211034965596468</v>
      </c>
      <c r="Q680" s="27">
        <f t="shared" si="44"/>
        <v>38.960686477729936</v>
      </c>
      <c r="R680" s="99">
        <f>IFERROR(TBLData3[[#This Row],[7 Day EWMA]]/TBLData3[[#This Row],[28 Day EWMA]],"")</f>
        <v>0.62142218616798706</v>
      </c>
      <c r="S680" s="130">
        <f>AVERAGEIFS(TBLData3[Total Load],TBLData3[[Athlete ]],TBLData3[[#This Row],[Athlete ]],TBLData3[Date],"&lt;="&amp;TBLData3[[#This Row],[Date]],TBLData3[Date],"&gt;"&amp;TBLData3[[#This Row],[Date]]-7)</f>
        <v>45.142857142857146</v>
      </c>
      <c r="T680" s="130">
        <f t="array" ref="T680">IFERROR(_xlfn.STDEV.S(IF(TBLData3[[Athlete ]]=TBLData3[[#This Row],[Athlete ]],IF(TBLData3[Date]&lt;=TBLData3[[#This Row],[Date]],IF(TBLData3[Date]&gt;TBLData3[[#This Row],[Date]]-7,TBLData3[Total Load])))),"")</f>
        <v>80.156988822827287</v>
      </c>
      <c r="U680" s="98">
        <f>IFERROR(TBLData3[[#This Row],[7 Day avg Load]]/TBLData3[[#This Row],[7 Day SD]],"")</f>
        <v>0.56318055113868326</v>
      </c>
      <c r="V680" s="98">
        <f>IFERROR(TBLData3[[#This Row],[7 Day Rolling Average]]*TBLData3[[#This Row],[Monotony]],"")</f>
        <v>25.42357916568913</v>
      </c>
    </row>
    <row r="681" spans="1:22" x14ac:dyDescent="0.25">
      <c r="A681" s="58" t="str">
        <f t="shared" si="41"/>
        <v>Week 5</v>
      </c>
      <c r="B681" s="63">
        <v>43040</v>
      </c>
      <c r="C681" s="63" t="str">
        <f t="shared" si="42"/>
        <v>Wed</v>
      </c>
      <c r="D681" s="74" t="s">
        <v>206</v>
      </c>
      <c r="E681" s="61">
        <f>tblTL[[#This Row],[Total]]</f>
        <v>0</v>
      </c>
      <c r="F681" s="71">
        <f>AVERAGEIFS(TBLData3[Total Load],TBLData3[[Athlete ]],TBLData3[[#This Row],[Athlete ]],TBLData3[Date],"&lt;="&amp;TBLData3[[#This Row],[Date]],TBLData3[Date],"&gt;"&amp;TBLData3[[#This Row],[Date]]-7)</f>
        <v>42.857142857142854</v>
      </c>
      <c r="G681" s="72">
        <f>AVERAGEIFS(TBLData3[Total Load],TBLData3[[Athlete ]],TBLData3[[#This Row],[Athlete ]],TBLData3[Date],"&lt;="&amp;TBLData3[[#This Row],[Date]],TBLData3[Date],"&gt;"&amp;TBLData3[[#This Row],[Date]]-28)</f>
        <v>209.64285714285714</v>
      </c>
      <c r="H681" s="32">
        <f>SUMIFS(TBLData3[Total Load],TBLData3[[Athlete ]],TBLData3[[#This Row],[Athlete ]],TBLData3[Date],"&lt;="&amp;TBLData3[[#This Row],[Date]],TBLData3[Date],"&gt;"&amp;TBLData3[[#This Row],[Date]]-7)</f>
        <v>300</v>
      </c>
      <c r="I681" s="33">
        <f>IFERROR(SUMIFS(TBLData3[Total Load],TBLData3[[Athlete ]],TBLData3[[#This Row],[Athlete ]],TBLData3[Date],"&lt;="&amp;TBLData3[[#This Row],[Date]]-7,TBLData3[Date],"&gt;"&amp;TBLData3[[#This Row],[Date]]-14),"")</f>
        <v>1640</v>
      </c>
      <c r="J681" s="33">
        <f>IFERROR(SUMIFS(TBLData3[Total Load],TBLData3[[Athlete ]],TBLData3[[#This Row],[Athlete ]],TBLData3[Date],"&lt;="&amp;TBLData3[[#This Row],[Date]]-14,TBLData3[Date],"&gt;"&amp;TBLData3[[#This Row],[Date]]-21),"")</f>
        <v>2250</v>
      </c>
      <c r="K681" s="33">
        <f>IFERROR(SUMIFS(TBLData3[Total Load],TBLData3[[Athlete ]],TBLData3[[#This Row],[Athlete ]],TBLData3[Date],"&lt;="&amp;TBLData3[[#This Row],[Date]]-21,TBLData3[Date],"&gt;"&amp;TBLData3[[#This Row],[Date]]-28),"")</f>
        <v>1680</v>
      </c>
      <c r="L681" s="33">
        <f>IFERROR(SUMIFS(TBLData3[Total Load],TBLData3[[Athlete ]],TBLData3[[#This Row],[Athlete ]],TBLData3[Date],"&lt;="&amp;TBLData3[[#This Row],[Date]]-28,TBLData3[Date],"&gt;"&amp;TBLData3[[#This Row],[Date]]-35),"")</f>
        <v>0</v>
      </c>
      <c r="M681" s="33">
        <f>IFERROR(AVERAGE(TBLData3[[#This Row],[Week -1 TL]:[Week -4 TL]]),"")</f>
        <v>1392.5</v>
      </c>
      <c r="N681" s="98">
        <f>IFERROR(TBLData3[[#This Row],[7 Day Rolling Average]]/TBLData3[[#This Row],[28 Day Rolling Average]],"")</f>
        <v>0.20442930153321975</v>
      </c>
      <c r="O681" s="94">
        <f>IFERROR(TBLData3[[#This Row],[Week 0 TL]]/TBLData3[[#This Row],[Week -1 TL]],"")</f>
        <v>0.18292682926829268</v>
      </c>
      <c r="P681" s="26">
        <f t="shared" si="43"/>
        <v>70.410925855975378</v>
      </c>
      <c r="Q681" s="27">
        <f t="shared" si="44"/>
        <v>144.93529435286996</v>
      </c>
      <c r="R681" s="99">
        <f>IFERROR(TBLData3[[#This Row],[7 Day EWMA]]/TBLData3[[#This Row],[28 Day EWMA]],"")</f>
        <v>0.48580938252726658</v>
      </c>
      <c r="S681" s="130">
        <f>AVERAGEIFS(TBLData3[Total Load],TBLData3[[Athlete ]],TBLData3[[#This Row],[Athlete ]],TBLData3[Date],"&lt;="&amp;TBLData3[[#This Row],[Date]],TBLData3[Date],"&gt;"&amp;TBLData3[[#This Row],[Date]]-7)</f>
        <v>42.857142857142854</v>
      </c>
      <c r="T681" s="130">
        <f t="array" ref="T681">IFERROR(_xlfn.STDEV.S(IF(TBLData3[[Athlete ]]=TBLData3[[#This Row],[Athlete ]],IF(TBLData3[Date]&lt;=TBLData3[[#This Row],[Date]],IF(TBLData3[Date]&gt;TBLData3[[#This Row],[Date]]-7,TBLData3[Total Load])))),"")</f>
        <v>58.227795686220091</v>
      </c>
      <c r="U681" s="98">
        <f>IFERROR(TBLData3[[#This Row],[7 Day avg Load]]/TBLData3[[#This Row],[7 Day SD]],"")</f>
        <v>0.73602550726963578</v>
      </c>
      <c r="V681" s="98">
        <f>IFERROR(TBLData3[[#This Row],[7 Day Rolling Average]]*TBLData3[[#This Row],[Monotony]],"")</f>
        <v>31.543950311555818</v>
      </c>
    </row>
    <row r="682" spans="1:22" x14ac:dyDescent="0.25">
      <c r="A682" s="58" t="str">
        <f t="shared" si="41"/>
        <v>Week 5</v>
      </c>
      <c r="B682" s="63">
        <v>43040</v>
      </c>
      <c r="C682" s="63" t="str">
        <f t="shared" si="42"/>
        <v>Wed</v>
      </c>
      <c r="D682" s="74" t="s">
        <v>207</v>
      </c>
      <c r="E682" s="61">
        <f>tblTL[[#This Row],[Total]]</f>
        <v>540</v>
      </c>
      <c r="F682" s="71">
        <f>AVERAGEIFS(TBLData3[Total Load],TBLData3[[Athlete ]],TBLData3[[#This Row],[Athlete ]],TBLData3[Date],"&lt;="&amp;TBLData3[[#This Row],[Date]],TBLData3[Date],"&gt;"&amp;TBLData3[[#This Row],[Date]]-7)</f>
        <v>244.28571428571428</v>
      </c>
      <c r="G682" s="72">
        <f>AVERAGEIFS(TBLData3[Total Load],TBLData3[[Athlete ]],TBLData3[[#This Row],[Athlete ]],TBLData3[Date],"&lt;="&amp;TBLData3[[#This Row],[Date]],TBLData3[Date],"&gt;"&amp;TBLData3[[#This Row],[Date]]-28)</f>
        <v>210.35714285714286</v>
      </c>
      <c r="H682" s="32">
        <f>SUMIFS(TBLData3[Total Load],TBLData3[[Athlete ]],TBLData3[[#This Row],[Athlete ]],TBLData3[Date],"&lt;="&amp;TBLData3[[#This Row],[Date]],TBLData3[Date],"&gt;"&amp;TBLData3[[#This Row],[Date]]-7)</f>
        <v>1710</v>
      </c>
      <c r="I682" s="33">
        <f>IFERROR(SUMIFS(TBLData3[Total Load],TBLData3[[Athlete ]],TBLData3[[#This Row],[Athlete ]],TBLData3[Date],"&lt;="&amp;TBLData3[[#This Row],[Date]]-7,TBLData3[Date],"&gt;"&amp;TBLData3[[#This Row],[Date]]-14),"")</f>
        <v>800</v>
      </c>
      <c r="J682" s="33">
        <f>IFERROR(SUMIFS(TBLData3[Total Load],TBLData3[[Athlete ]],TBLData3[[#This Row],[Athlete ]],TBLData3[Date],"&lt;="&amp;TBLData3[[#This Row],[Date]]-14,TBLData3[Date],"&gt;"&amp;TBLData3[[#This Row],[Date]]-21),"")</f>
        <v>2320</v>
      </c>
      <c r="K682" s="33">
        <f>IFERROR(SUMIFS(TBLData3[Total Load],TBLData3[[Athlete ]],TBLData3[[#This Row],[Athlete ]],TBLData3[Date],"&lt;="&amp;TBLData3[[#This Row],[Date]]-21,TBLData3[Date],"&gt;"&amp;TBLData3[[#This Row],[Date]]-28),"")</f>
        <v>1060</v>
      </c>
      <c r="L682" s="33">
        <f>IFERROR(SUMIFS(TBLData3[Total Load],TBLData3[[Athlete ]],TBLData3[[#This Row],[Athlete ]],TBLData3[Date],"&lt;="&amp;TBLData3[[#This Row],[Date]]-28,TBLData3[Date],"&gt;"&amp;TBLData3[[#This Row],[Date]]-35),"")</f>
        <v>0</v>
      </c>
      <c r="M682" s="33">
        <f>IFERROR(AVERAGE(TBLData3[[#This Row],[Week -1 TL]:[Week -4 TL]]),"")</f>
        <v>1045</v>
      </c>
      <c r="N682" s="98">
        <f>IFERROR(TBLData3[[#This Row],[7 Day Rolling Average]]/TBLData3[[#This Row],[28 Day Rolling Average]],"")</f>
        <v>1.161290322580645</v>
      </c>
      <c r="O682" s="94">
        <f>IFERROR(TBLData3[[#This Row],[Week 0 TL]]/TBLData3[[#This Row],[Week -1 TL]],"")</f>
        <v>2.1375000000000002</v>
      </c>
      <c r="P682" s="26">
        <f t="shared" si="43"/>
        <v>356.97112301562208</v>
      </c>
      <c r="Q682" s="27">
        <f t="shared" si="44"/>
        <v>203.39775893236197</v>
      </c>
      <c r="R682" s="99">
        <f>IFERROR(TBLData3[[#This Row],[7 Day EWMA]]/TBLData3[[#This Row],[28 Day EWMA]],"")</f>
        <v>1.7550396075618979</v>
      </c>
      <c r="S682" s="130">
        <f>AVERAGEIFS(TBLData3[Total Load],TBLData3[[Athlete ]],TBLData3[[#This Row],[Athlete ]],TBLData3[Date],"&lt;="&amp;TBLData3[[#This Row],[Date]],TBLData3[Date],"&gt;"&amp;TBLData3[[#This Row],[Date]]-7)</f>
        <v>244.28571428571428</v>
      </c>
      <c r="T682" s="130">
        <f t="array" ref="T682">IFERROR(_xlfn.STDEV.S(IF(TBLData3[[Athlete ]]=TBLData3[[#This Row],[Athlete ]],IF(TBLData3[Date]&lt;=TBLData3[[#This Row],[Date]],IF(TBLData3[Date]&gt;TBLData3[[#This Row],[Date]]-7,TBLData3[Total Load])))),"")</f>
        <v>352.50802084761813</v>
      </c>
      <c r="U682" s="98">
        <f>IFERROR(TBLData3[[#This Row],[7 Day avg Load]]/TBLData3[[#This Row],[7 Day SD]],"")</f>
        <v>0.69299335004724305</v>
      </c>
      <c r="V682" s="98">
        <f>IFERROR(TBLData3[[#This Row],[7 Day Rolling Average]]*TBLData3[[#This Row],[Monotony]],"")</f>
        <v>169.28837551154081</v>
      </c>
    </row>
    <row r="683" spans="1:22" x14ac:dyDescent="0.25">
      <c r="A683" s="58" t="str">
        <f t="shared" si="41"/>
        <v>Week 5</v>
      </c>
      <c r="B683" s="63">
        <v>43040</v>
      </c>
      <c r="C683" s="63" t="str">
        <f t="shared" si="42"/>
        <v>Wed</v>
      </c>
      <c r="D683" s="73" t="s">
        <v>208</v>
      </c>
      <c r="E683" s="61">
        <f>tblTL[[#This Row],[Total]]</f>
        <v>0</v>
      </c>
      <c r="F683" s="71">
        <f>AVERAGEIFS(TBLData3[Total Load],TBLData3[[Athlete ]],TBLData3[[#This Row],[Athlete ]],TBLData3[Date],"&lt;="&amp;TBLData3[[#This Row],[Date]],TBLData3[Date],"&gt;"&amp;TBLData3[[#This Row],[Date]]-7)</f>
        <v>195</v>
      </c>
      <c r="G683" s="72">
        <f>AVERAGEIFS(TBLData3[Total Load],TBLData3[[Athlete ]],TBLData3[[#This Row],[Athlete ]],TBLData3[Date],"&lt;="&amp;TBLData3[[#This Row],[Date]],TBLData3[Date],"&gt;"&amp;TBLData3[[#This Row],[Date]]-28)</f>
        <v>165.35</v>
      </c>
      <c r="H683" s="32">
        <f>SUMIFS(TBLData3[Total Load],TBLData3[[Athlete ]],TBLData3[[#This Row],[Athlete ]],TBLData3[Date],"&lt;="&amp;TBLData3[[#This Row],[Date]],TBLData3[Date],"&gt;"&amp;TBLData3[[#This Row],[Date]]-7)</f>
        <v>1365</v>
      </c>
      <c r="I683" s="33">
        <f>IFERROR(SUMIFS(TBLData3[Total Load],TBLData3[[Athlete ]],TBLData3[[#This Row],[Athlete ]],TBLData3[Date],"&lt;="&amp;TBLData3[[#This Row],[Date]]-7,TBLData3[Date],"&gt;"&amp;TBLData3[[#This Row],[Date]]-14),"")</f>
        <v>0</v>
      </c>
      <c r="J683" s="33">
        <f>IFERROR(SUMIFS(TBLData3[Total Load],TBLData3[[Athlete ]],TBLData3[[#This Row],[Athlete ]],TBLData3[Date],"&lt;="&amp;TBLData3[[#This Row],[Date]]-14,TBLData3[Date],"&gt;"&amp;TBLData3[[#This Row],[Date]]-21),"")</f>
        <v>1122.4000000000001</v>
      </c>
      <c r="K683" s="33">
        <f>IFERROR(SUMIFS(TBLData3[Total Load],TBLData3[[Athlete ]],TBLData3[[#This Row],[Athlete ]],TBLData3[Date],"&lt;="&amp;TBLData3[[#This Row],[Date]]-21,TBLData3[Date],"&gt;"&amp;TBLData3[[#This Row],[Date]]-28),"")</f>
        <v>2142.4</v>
      </c>
      <c r="L683" s="33">
        <f>IFERROR(SUMIFS(TBLData3[Total Load],TBLData3[[Athlete ]],TBLData3[[#This Row],[Athlete ]],TBLData3[Date],"&lt;="&amp;TBLData3[[#This Row],[Date]]-28,TBLData3[Date],"&gt;"&amp;TBLData3[[#This Row],[Date]]-35),"")</f>
        <v>0</v>
      </c>
      <c r="M683" s="33">
        <f>IFERROR(AVERAGE(TBLData3[[#This Row],[Week -1 TL]:[Week -4 TL]]),"")</f>
        <v>816.2</v>
      </c>
      <c r="N683" s="98">
        <f>IFERROR(TBLData3[[#This Row],[7 Day Rolling Average]]/TBLData3[[#This Row],[28 Day Rolling Average]],"")</f>
        <v>1.1793166011490777</v>
      </c>
      <c r="O683" s="94" t="str">
        <f>IFERROR(TBLData3[[#This Row],[Week 0 TL]]/TBLData3[[#This Row],[Week -1 TL]],"")</f>
        <v/>
      </c>
      <c r="P683" s="26">
        <f t="shared" si="43"/>
        <v>227.95893269641635</v>
      </c>
      <c r="Q683" s="27">
        <f t="shared" si="44"/>
        <v>129.87814519272086</v>
      </c>
      <c r="R683" s="99">
        <f>IFERROR(TBLData3[[#This Row],[7 Day EWMA]]/TBLData3[[#This Row],[28 Day EWMA]],"")</f>
        <v>1.7551754558717898</v>
      </c>
      <c r="S683" s="130">
        <f>AVERAGEIFS(TBLData3[Total Load],TBLData3[[Athlete ]],TBLData3[[#This Row],[Athlete ]],TBLData3[Date],"&lt;="&amp;TBLData3[[#This Row],[Date]],TBLData3[Date],"&gt;"&amp;TBLData3[[#This Row],[Date]]-7)</f>
        <v>195</v>
      </c>
      <c r="T683" s="130">
        <f t="array" ref="T683">IFERROR(_xlfn.STDEV.S(IF(TBLData3[[Athlete ]]=TBLData3[[#This Row],[Athlete ]],IF(TBLData3[Date]&lt;=TBLData3[[#This Row],[Date]],IF(TBLData3[Date]&gt;TBLData3[[#This Row],[Date]]-7,TBLData3[Total Load])))),"")</f>
        <v>334.40245214411931</v>
      </c>
      <c r="U683" s="98">
        <f>IFERROR(TBLData3[[#This Row],[7 Day avg Load]]/TBLData3[[#This Row],[7 Day SD]],"")</f>
        <v>0.58312969522113356</v>
      </c>
      <c r="V683" s="98">
        <f>IFERROR(TBLData3[[#This Row],[7 Day Rolling Average]]*TBLData3[[#This Row],[Monotony]],"")</f>
        <v>113.71029056812104</v>
      </c>
    </row>
    <row r="684" spans="1:22" x14ac:dyDescent="0.25">
      <c r="A684" s="58" t="str">
        <f t="shared" si="41"/>
        <v>Week 5</v>
      </c>
      <c r="B684" s="59">
        <v>43041</v>
      </c>
      <c r="C684" s="59" t="str">
        <f t="shared" si="42"/>
        <v>Thu</v>
      </c>
      <c r="D684" s="68" t="s">
        <v>215</v>
      </c>
      <c r="E684" s="61">
        <f>tblTL[[#This Row],[Total]]</f>
        <v>520</v>
      </c>
      <c r="F684" s="71">
        <f>AVERAGEIFS(TBLData3[Total Load],TBLData3[[Athlete ]],TBLData3[[#This Row],[Athlete ]],TBLData3[Date],"&lt;="&amp;TBLData3[[#This Row],[Date]],TBLData3[Date],"&gt;"&amp;TBLData3[[#This Row],[Date]]-7)</f>
        <v>178.57142857142858</v>
      </c>
      <c r="G684" s="72">
        <f>AVERAGEIFS(TBLData3[Total Load],TBLData3[[Athlete ]],TBLData3[[#This Row],[Athlete ]],TBLData3[Date],"&lt;="&amp;TBLData3[[#This Row],[Date]],TBLData3[Date],"&gt;"&amp;TBLData3[[#This Row],[Date]]-28)</f>
        <v>171.07142857142858</v>
      </c>
      <c r="H684" s="32">
        <f>SUMIFS(TBLData3[Total Load],TBLData3[[Athlete ]],TBLData3[[#This Row],[Athlete ]],TBLData3[Date],"&lt;="&amp;TBLData3[[#This Row],[Date]],TBLData3[Date],"&gt;"&amp;TBLData3[[#This Row],[Date]]-7)</f>
        <v>1250</v>
      </c>
      <c r="I684" s="33">
        <f>IFERROR(SUMIFS(TBLData3[Total Load],TBLData3[[Athlete ]],TBLData3[[#This Row],[Athlete ]],TBLData3[Date],"&lt;="&amp;TBLData3[[#This Row],[Date]]-7,TBLData3[Date],"&gt;"&amp;TBLData3[[#This Row],[Date]]-14),"")</f>
        <v>800</v>
      </c>
      <c r="J684" s="33">
        <f>IFERROR(SUMIFS(TBLData3[Total Load],TBLData3[[Athlete ]],TBLData3[[#This Row],[Athlete ]],TBLData3[Date],"&lt;="&amp;TBLData3[[#This Row],[Date]]-14,TBLData3[Date],"&gt;"&amp;TBLData3[[#This Row],[Date]]-21),"")</f>
        <v>720</v>
      </c>
      <c r="K684" s="33">
        <f>IFERROR(SUMIFS(TBLData3[Total Load],TBLData3[[Athlete ]],TBLData3[[#This Row],[Athlete ]],TBLData3[Date],"&lt;="&amp;TBLData3[[#This Row],[Date]]-21,TBLData3[Date],"&gt;"&amp;TBLData3[[#This Row],[Date]]-28),"")</f>
        <v>2020</v>
      </c>
      <c r="L684" s="33">
        <f>IFERROR(SUMIFS(TBLData3[Total Load],TBLData3[[Athlete ]],TBLData3[[#This Row],[Athlete ]],TBLData3[Date],"&lt;="&amp;TBLData3[[#This Row],[Date]]-28,TBLData3[Date],"&gt;"&amp;TBLData3[[#This Row],[Date]]-35),"")</f>
        <v>1120</v>
      </c>
      <c r="M684" s="33">
        <f>IFERROR(AVERAGE(TBLData3[[#This Row],[Week -1 TL]:[Week -4 TL]]),"")</f>
        <v>1165</v>
      </c>
      <c r="N684" s="98">
        <f>IFERROR(TBLData3[[#This Row],[7 Day Rolling Average]]/TBLData3[[#This Row],[28 Day Rolling Average]],"")</f>
        <v>1.0438413361169103</v>
      </c>
      <c r="O684" s="94">
        <f>IFERROR(TBLData3[[#This Row],[Week 0 TL]]/TBLData3[[#This Row],[Week -1 TL]],"")</f>
        <v>1.5625</v>
      </c>
      <c r="P684" s="26">
        <f t="shared" si="43"/>
        <v>256.20701482791571</v>
      </c>
      <c r="Q684" s="27">
        <f t="shared" si="44"/>
        <v>167.9099435216346</v>
      </c>
      <c r="R684" s="99">
        <f>IFERROR(TBLData3[[#This Row],[7 Day EWMA]]/TBLData3[[#This Row],[28 Day EWMA]],"")</f>
        <v>1.5258596927281103</v>
      </c>
      <c r="S684" s="130">
        <f>AVERAGEIFS(TBLData3[Total Load],TBLData3[[Athlete ]],TBLData3[[#This Row],[Athlete ]],TBLData3[Date],"&lt;="&amp;TBLData3[[#This Row],[Date]],TBLData3[Date],"&gt;"&amp;TBLData3[[#This Row],[Date]]-7)</f>
        <v>178.57142857142858</v>
      </c>
      <c r="T684" s="130">
        <f t="array" ref="T684">IFERROR(_xlfn.STDEV.S(IF(TBLData3[[Athlete ]]=TBLData3[[#This Row],[Athlete ]],IF(TBLData3[Date]&lt;=TBLData3[[#This Row],[Date]],IF(TBLData3[Date]&gt;TBLData3[[#This Row],[Date]]-7,TBLData3[Total Load])))),"")</f>
        <v>310.93560809426828</v>
      </c>
      <c r="U684" s="98">
        <f>IFERROR(TBLData3[[#This Row],[7 Day avg Load]]/TBLData3[[#This Row],[7 Day SD]],"")</f>
        <v>0.57430356614958677</v>
      </c>
      <c r="V684" s="98">
        <f>IFERROR(TBLData3[[#This Row],[7 Day Rolling Average]]*TBLData3[[#This Row],[Monotony]],"")</f>
        <v>102.55420824099764</v>
      </c>
    </row>
    <row r="685" spans="1:22" x14ac:dyDescent="0.25">
      <c r="A685" s="58" t="str">
        <f t="shared" si="41"/>
        <v>Week 5</v>
      </c>
      <c r="B685" s="63">
        <v>43041</v>
      </c>
      <c r="C685" s="63" t="str">
        <f t="shared" si="42"/>
        <v>Thu</v>
      </c>
      <c r="D685" s="74" t="s">
        <v>190</v>
      </c>
      <c r="E685" s="61">
        <f>tblTL[[#This Row],[Total]]</f>
        <v>630</v>
      </c>
      <c r="F685" s="71">
        <f>AVERAGEIFS(TBLData3[Total Load],TBLData3[[Athlete ]],TBLData3[[#This Row],[Athlete ]],TBLData3[Date],"&lt;="&amp;TBLData3[[#This Row],[Date]],TBLData3[Date],"&gt;"&amp;TBLData3[[#This Row],[Date]]-7)</f>
        <v>294.14285714285717</v>
      </c>
      <c r="G685" s="72">
        <f>AVERAGEIFS(TBLData3[Total Load],TBLData3[[Athlete ]],TBLData3[[#This Row],[Athlete ]],TBLData3[Date],"&lt;="&amp;TBLData3[[#This Row],[Date]],TBLData3[Date],"&gt;"&amp;TBLData3[[#This Row],[Date]]-28)</f>
        <v>183.71428571428572</v>
      </c>
      <c r="H685" s="32">
        <f>SUMIFS(TBLData3[Total Load],TBLData3[[Athlete ]],TBLData3[[#This Row],[Athlete ]],TBLData3[Date],"&lt;="&amp;TBLData3[[#This Row],[Date]],TBLData3[Date],"&gt;"&amp;TBLData3[[#This Row],[Date]]-7)</f>
        <v>2059</v>
      </c>
      <c r="I685" s="33">
        <f>IFERROR(SUMIFS(TBLData3[Total Load],TBLData3[[Athlete ]],TBLData3[[#This Row],[Athlete ]],TBLData3[Date],"&lt;="&amp;TBLData3[[#This Row],[Date]]-7,TBLData3[Date],"&gt;"&amp;TBLData3[[#This Row],[Date]]-14),"")</f>
        <v>300</v>
      </c>
      <c r="J685" s="33">
        <f>IFERROR(SUMIFS(TBLData3[Total Load],TBLData3[[Athlete ]],TBLData3[[#This Row],[Athlete ]],TBLData3[Date],"&lt;="&amp;TBLData3[[#This Row],[Date]]-14,TBLData3[Date],"&gt;"&amp;TBLData3[[#This Row],[Date]]-21),"")</f>
        <v>810</v>
      </c>
      <c r="K685" s="33">
        <f>IFERROR(SUMIFS(TBLData3[Total Load],TBLData3[[Athlete ]],TBLData3[[#This Row],[Athlete ]],TBLData3[Date],"&lt;="&amp;TBLData3[[#This Row],[Date]]-21,TBLData3[Date],"&gt;"&amp;TBLData3[[#This Row],[Date]]-28),"")</f>
        <v>1975</v>
      </c>
      <c r="L685" s="33">
        <f>IFERROR(SUMIFS(TBLData3[Total Load],TBLData3[[Athlete ]],TBLData3[[#This Row],[Athlete ]],TBLData3[Date],"&lt;="&amp;TBLData3[[#This Row],[Date]]-28,TBLData3[Date],"&gt;"&amp;TBLData3[[#This Row],[Date]]-35),"")</f>
        <v>1445</v>
      </c>
      <c r="M685" s="33">
        <f>IFERROR(AVERAGE(TBLData3[[#This Row],[Week -1 TL]:[Week -4 TL]]),"")</f>
        <v>1132.5</v>
      </c>
      <c r="N685" s="98">
        <f>IFERROR(TBLData3[[#This Row],[7 Day Rolling Average]]/TBLData3[[#This Row],[28 Day Rolling Average]],"")</f>
        <v>1.6010886469673407</v>
      </c>
      <c r="O685" s="94">
        <f>IFERROR(TBLData3[[#This Row],[Week 0 TL]]/TBLData3[[#This Row],[Week -1 TL]],"")</f>
        <v>6.8633333333333333</v>
      </c>
      <c r="P685" s="26">
        <f t="shared" si="43"/>
        <v>391.17521012380416</v>
      </c>
      <c r="Q685" s="27">
        <f t="shared" si="44"/>
        <v>202.61623563796167</v>
      </c>
      <c r="R685" s="99">
        <f>IFERROR(TBLData3[[#This Row],[7 Day EWMA]]/TBLData3[[#This Row],[28 Day EWMA]],"")</f>
        <v>1.9306212500303435</v>
      </c>
      <c r="S685" s="130">
        <f>AVERAGEIFS(TBLData3[Total Load],TBLData3[[Athlete ]],TBLData3[[#This Row],[Athlete ]],TBLData3[Date],"&lt;="&amp;TBLData3[[#This Row],[Date]],TBLData3[Date],"&gt;"&amp;TBLData3[[#This Row],[Date]]-7)</f>
        <v>294.14285714285717</v>
      </c>
      <c r="T685" s="130">
        <f t="array" ref="T685">IFERROR(_xlfn.STDEV.S(IF(TBLData3[[Athlete ]]=TBLData3[[#This Row],[Athlete ]],IF(TBLData3[Date]&lt;=TBLData3[[#This Row],[Date]],IF(TBLData3[Date]&gt;TBLData3[[#This Row],[Date]]-7,TBLData3[Total Load])))),"")</f>
        <v>323.0048650672972</v>
      </c>
      <c r="U685" s="98">
        <f>IFERROR(TBLData3[[#This Row],[7 Day avg Load]]/TBLData3[[#This Row],[7 Day SD]],"")</f>
        <v>0.91064528418658119</v>
      </c>
      <c r="V685" s="98">
        <f>IFERROR(TBLData3[[#This Row],[7 Day Rolling Average]]*TBLData3[[#This Row],[Monotony]],"")</f>
        <v>267.8598057343101</v>
      </c>
    </row>
    <row r="686" spans="1:22" x14ac:dyDescent="0.25">
      <c r="A686" s="58" t="str">
        <f t="shared" si="41"/>
        <v>Week 5</v>
      </c>
      <c r="B686" s="63">
        <v>43041</v>
      </c>
      <c r="C686" s="63" t="str">
        <f t="shared" si="42"/>
        <v>Thu</v>
      </c>
      <c r="D686" s="68" t="s">
        <v>191</v>
      </c>
      <c r="E686" s="61">
        <f>tblTL[[#This Row],[Total]]</f>
        <v>920</v>
      </c>
      <c r="F686" s="71">
        <f>AVERAGEIFS(TBLData3[Total Load],TBLData3[[Athlete ]],TBLData3[[#This Row],[Athlete ]],TBLData3[Date],"&lt;="&amp;TBLData3[[#This Row],[Date]],TBLData3[Date],"&gt;"&amp;TBLData3[[#This Row],[Date]]-7)</f>
        <v>152.71428571428572</v>
      </c>
      <c r="G686" s="72">
        <f>AVERAGEIFS(TBLData3[Total Load],TBLData3[[Athlete ]],TBLData3[[#This Row],[Athlete ]],TBLData3[Date],"&lt;="&amp;TBLData3[[#This Row],[Date]],TBLData3[Date],"&gt;"&amp;TBLData3[[#This Row],[Date]]-28)</f>
        <v>102.82142857142857</v>
      </c>
      <c r="H686" s="32">
        <f>SUMIFS(TBLData3[Total Load],TBLData3[[Athlete ]],TBLData3[[#This Row],[Athlete ]],TBLData3[Date],"&lt;="&amp;TBLData3[[#This Row],[Date]],TBLData3[Date],"&gt;"&amp;TBLData3[[#This Row],[Date]]-7)</f>
        <v>1069</v>
      </c>
      <c r="I686" s="33">
        <f>IFERROR(SUMIFS(TBLData3[Total Load],TBLData3[[Athlete ]],TBLData3[[#This Row],[Athlete ]],TBLData3[Date],"&lt;="&amp;TBLData3[[#This Row],[Date]]-7,TBLData3[Date],"&gt;"&amp;TBLData3[[#This Row],[Date]]-14),"")</f>
        <v>490</v>
      </c>
      <c r="J686" s="33">
        <f>IFERROR(SUMIFS(TBLData3[Total Load],TBLData3[[Athlete ]],TBLData3[[#This Row],[Athlete ]],TBLData3[Date],"&lt;="&amp;TBLData3[[#This Row],[Date]]-14,TBLData3[Date],"&gt;"&amp;TBLData3[[#This Row],[Date]]-21),"")</f>
        <v>720</v>
      </c>
      <c r="K686" s="33">
        <f>IFERROR(SUMIFS(TBLData3[Total Load],TBLData3[[Athlete ]],TBLData3[[#This Row],[Athlete ]],TBLData3[Date],"&lt;="&amp;TBLData3[[#This Row],[Date]]-21,TBLData3[Date],"&gt;"&amp;TBLData3[[#This Row],[Date]]-28),"")</f>
        <v>600</v>
      </c>
      <c r="L686" s="33">
        <f>IFERROR(SUMIFS(TBLData3[Total Load],TBLData3[[Athlete ]],TBLData3[[#This Row],[Athlete ]],TBLData3[Date],"&lt;="&amp;TBLData3[[#This Row],[Date]]-28,TBLData3[Date],"&gt;"&amp;TBLData3[[#This Row],[Date]]-35),"")</f>
        <v>0</v>
      </c>
      <c r="M686" s="33">
        <f>IFERROR(AVERAGE(TBLData3[[#This Row],[Week -1 TL]:[Week -4 TL]]),"")</f>
        <v>452.5</v>
      </c>
      <c r="N686" s="98">
        <f>IFERROR(TBLData3[[#This Row],[7 Day Rolling Average]]/TBLData3[[#This Row],[28 Day Rolling Average]],"")</f>
        <v>1.4852379298367491</v>
      </c>
      <c r="O686" s="94">
        <f>IFERROR(TBLData3[[#This Row],[Week 0 TL]]/TBLData3[[#This Row],[Week -1 TL]],"")</f>
        <v>2.1816326530612247</v>
      </c>
      <c r="P686" s="26">
        <f t="shared" si="43"/>
        <v>253.65700087088987</v>
      </c>
      <c r="Q686" s="27">
        <f t="shared" si="44"/>
        <v>114.52337540055419</v>
      </c>
      <c r="R686" s="99">
        <f>IFERROR(TBLData3[[#This Row],[7 Day EWMA]]/TBLData3[[#This Row],[28 Day EWMA]],"")</f>
        <v>2.2148928110414601</v>
      </c>
      <c r="S686" s="130">
        <f>AVERAGEIFS(TBLData3[Total Load],TBLData3[[Athlete ]],TBLData3[[#This Row],[Athlete ]],TBLData3[Date],"&lt;="&amp;TBLData3[[#This Row],[Date]],TBLData3[Date],"&gt;"&amp;TBLData3[[#This Row],[Date]]-7)</f>
        <v>152.71428571428572</v>
      </c>
      <c r="T686" s="130">
        <f t="array" ref="T686">IFERROR(_xlfn.STDEV.S(IF(TBLData3[[Athlete ]]=TBLData3[[#This Row],[Athlete ]],IF(TBLData3[Date]&lt;=TBLData3[[#This Row],[Date]],IF(TBLData3[Date]&gt;TBLData3[[#This Row],[Date]]-7,TBLData3[Total Load])))),"")</f>
        <v>342.8676684892265</v>
      </c>
      <c r="U686" s="98">
        <f>IFERROR(TBLData3[[#This Row],[7 Day avg Load]]/TBLData3[[#This Row],[7 Day SD]],"")</f>
        <v>0.44540299290157265</v>
      </c>
      <c r="V686" s="98">
        <f>IFERROR(TBLData3[[#This Row],[7 Day Rolling Average]]*TBLData3[[#This Row],[Monotony]],"")</f>
        <v>68.019399915968734</v>
      </c>
    </row>
    <row r="687" spans="1:22" x14ac:dyDescent="0.25">
      <c r="A687" s="58" t="str">
        <f t="shared" si="41"/>
        <v>Week 5</v>
      </c>
      <c r="B687" s="63">
        <v>43041</v>
      </c>
      <c r="C687" s="63" t="str">
        <f t="shared" si="42"/>
        <v>Thu</v>
      </c>
      <c r="D687" s="68" t="s">
        <v>192</v>
      </c>
      <c r="E687" s="61">
        <f>tblTL[[#This Row],[Total]]</f>
        <v>1440</v>
      </c>
      <c r="F687" s="71">
        <f>AVERAGEIFS(TBLData3[Total Load],TBLData3[[Athlete ]],TBLData3[[#This Row],[Athlete ]],TBLData3[Date],"&lt;="&amp;TBLData3[[#This Row],[Date]],TBLData3[Date],"&gt;"&amp;TBLData3[[#This Row],[Date]]-7)</f>
        <v>479</v>
      </c>
      <c r="G687" s="72">
        <f>AVERAGEIFS(TBLData3[Total Load],TBLData3[[Athlete ]],TBLData3[[#This Row],[Athlete ]],TBLData3[Date],"&lt;="&amp;TBLData3[[#This Row],[Date]],TBLData3[Date],"&gt;"&amp;TBLData3[[#This Row],[Date]]-28)</f>
        <v>256.53571428571428</v>
      </c>
      <c r="H687" s="32">
        <f>SUMIFS(TBLData3[Total Load],TBLData3[[Athlete ]],TBLData3[[#This Row],[Athlete ]],TBLData3[Date],"&lt;="&amp;TBLData3[[#This Row],[Date]],TBLData3[Date],"&gt;"&amp;TBLData3[[#This Row],[Date]]-7)</f>
        <v>3353</v>
      </c>
      <c r="I687" s="33">
        <f>IFERROR(SUMIFS(TBLData3[Total Load],TBLData3[[Athlete ]],TBLData3[[#This Row],[Athlete ]],TBLData3[Date],"&lt;="&amp;TBLData3[[#This Row],[Date]]-7,TBLData3[Date],"&gt;"&amp;TBLData3[[#This Row],[Date]]-14),"")</f>
        <v>490</v>
      </c>
      <c r="J687" s="33">
        <f>IFERROR(SUMIFS(TBLData3[Total Load],TBLData3[[Athlete ]],TBLData3[[#This Row],[Athlete ]],TBLData3[Date],"&lt;="&amp;TBLData3[[#This Row],[Date]]-14,TBLData3[Date],"&gt;"&amp;TBLData3[[#This Row],[Date]]-21),"")</f>
        <v>1860</v>
      </c>
      <c r="K687" s="33">
        <f>IFERROR(SUMIFS(TBLData3[Total Load],TBLData3[[Athlete ]],TBLData3[[#This Row],[Athlete ]],TBLData3[Date],"&lt;="&amp;TBLData3[[#This Row],[Date]]-21,TBLData3[Date],"&gt;"&amp;TBLData3[[#This Row],[Date]]-28),"")</f>
        <v>1480</v>
      </c>
      <c r="L687" s="33">
        <f>IFERROR(SUMIFS(TBLData3[Total Load],TBLData3[[Athlete ]],TBLData3[[#This Row],[Athlete ]],TBLData3[Date],"&lt;="&amp;TBLData3[[#This Row],[Date]]-28,TBLData3[Date],"&gt;"&amp;TBLData3[[#This Row],[Date]]-35),"")</f>
        <v>1510</v>
      </c>
      <c r="M687" s="33">
        <f>IFERROR(AVERAGE(TBLData3[[#This Row],[Week -1 TL]:[Week -4 TL]]),"")</f>
        <v>1335</v>
      </c>
      <c r="N687" s="98">
        <f>IFERROR(TBLData3[[#This Row],[7 Day Rolling Average]]/TBLData3[[#This Row],[28 Day Rolling Average]],"")</f>
        <v>1.8671864123625226</v>
      </c>
      <c r="O687" s="94">
        <f>IFERROR(TBLData3[[#This Row],[Week 0 TL]]/TBLData3[[#This Row],[Week -1 TL]],"")</f>
        <v>6.8428571428571425</v>
      </c>
      <c r="P687" s="26">
        <f t="shared" si="43"/>
        <v>657.63809801808418</v>
      </c>
      <c r="Q687" s="27">
        <f t="shared" si="44"/>
        <v>311.5043516114074</v>
      </c>
      <c r="R687" s="99">
        <f>IFERROR(TBLData3[[#This Row],[7 Day EWMA]]/TBLData3[[#This Row],[28 Day EWMA]],"")</f>
        <v>2.1111682537214391</v>
      </c>
      <c r="S687" s="130">
        <f>AVERAGEIFS(TBLData3[Total Load],TBLData3[[Athlete ]],TBLData3[[#This Row],[Athlete ]],TBLData3[Date],"&lt;="&amp;TBLData3[[#This Row],[Date]],TBLData3[Date],"&gt;"&amp;TBLData3[[#This Row],[Date]]-7)</f>
        <v>479</v>
      </c>
      <c r="T687" s="130">
        <f t="array" ref="T687">IFERROR(_xlfn.STDEV.S(IF(TBLData3[[Athlete ]]=TBLData3[[#This Row],[Athlete ]],IF(TBLData3[Date]&lt;=TBLData3[[#This Row],[Date]],IF(TBLData3[Date]&gt;TBLData3[[#This Row],[Date]]-7,TBLData3[Total Load])))),"")</f>
        <v>576.89831570794752</v>
      </c>
      <c r="U687" s="98">
        <f>IFERROR(TBLData3[[#This Row],[7 Day avg Load]]/TBLData3[[#This Row],[7 Day SD]],"")</f>
        <v>0.83030230277616524</v>
      </c>
      <c r="V687" s="98">
        <f>IFERROR(TBLData3[[#This Row],[7 Day Rolling Average]]*TBLData3[[#This Row],[Monotony]],"")</f>
        <v>397.71480302978313</v>
      </c>
    </row>
    <row r="688" spans="1:22" x14ac:dyDescent="0.25">
      <c r="A688" s="58" t="str">
        <f t="shared" si="41"/>
        <v>Week 5</v>
      </c>
      <c r="B688" s="63">
        <v>43041</v>
      </c>
      <c r="C688" s="63" t="str">
        <f t="shared" si="42"/>
        <v>Thu</v>
      </c>
      <c r="D688" s="73" t="s">
        <v>193</v>
      </c>
      <c r="E688" s="61">
        <f>tblTL[[#This Row],[Total]]</f>
        <v>0</v>
      </c>
      <c r="F688" s="71">
        <f>AVERAGEIFS(TBLData3[Total Load],TBLData3[[Athlete ]],TBLData3[[#This Row],[Athlete ]],TBLData3[Date],"&lt;="&amp;TBLData3[[#This Row],[Date]],TBLData3[Date],"&gt;"&amp;TBLData3[[#This Row],[Date]]-7)</f>
        <v>37.714285714285715</v>
      </c>
      <c r="G688" s="72">
        <f>AVERAGEIFS(TBLData3[Total Load],TBLData3[[Athlete ]],TBLData3[[#This Row],[Athlete ]],TBLData3[Date],"&lt;="&amp;TBLData3[[#This Row],[Date]],TBLData3[Date],"&gt;"&amp;TBLData3[[#This Row],[Date]]-28)</f>
        <v>127.64285714285714</v>
      </c>
      <c r="H688" s="32">
        <f>SUMIFS(TBLData3[Total Load],TBLData3[[Athlete ]],TBLData3[[#This Row],[Athlete ]],TBLData3[Date],"&lt;="&amp;TBLData3[[#This Row],[Date]],TBLData3[Date],"&gt;"&amp;TBLData3[[#This Row],[Date]]-7)</f>
        <v>264</v>
      </c>
      <c r="I688" s="33">
        <f>IFERROR(SUMIFS(TBLData3[Total Load],TBLData3[[Athlete ]],TBLData3[[#This Row],[Athlete ]],TBLData3[Date],"&lt;="&amp;TBLData3[[#This Row],[Date]]-7,TBLData3[Date],"&gt;"&amp;TBLData3[[#This Row],[Date]]-14),"")</f>
        <v>730</v>
      </c>
      <c r="J688" s="33">
        <f>IFERROR(SUMIFS(TBLData3[Total Load],TBLData3[[Athlete ]],TBLData3[[#This Row],[Athlete ]],TBLData3[Date],"&lt;="&amp;TBLData3[[#This Row],[Date]]-14,TBLData3[Date],"&gt;"&amp;TBLData3[[#This Row],[Date]]-21),"")</f>
        <v>1140</v>
      </c>
      <c r="K688" s="33">
        <f>IFERROR(SUMIFS(TBLData3[Total Load],TBLData3[[Athlete ]],TBLData3[[#This Row],[Athlete ]],TBLData3[Date],"&lt;="&amp;TBLData3[[#This Row],[Date]]-21,TBLData3[Date],"&gt;"&amp;TBLData3[[#This Row],[Date]]-28),"")</f>
        <v>1440</v>
      </c>
      <c r="L688" s="33">
        <f>IFERROR(SUMIFS(TBLData3[Total Load],TBLData3[[Athlete ]],TBLData3[[#This Row],[Athlete ]],TBLData3[Date],"&lt;="&amp;TBLData3[[#This Row],[Date]]-28,TBLData3[Date],"&gt;"&amp;TBLData3[[#This Row],[Date]]-35),"")</f>
        <v>865</v>
      </c>
      <c r="M688" s="33">
        <f>IFERROR(AVERAGE(TBLData3[[#This Row],[Week -1 TL]:[Week -4 TL]]),"")</f>
        <v>1043.75</v>
      </c>
      <c r="N688" s="98">
        <f>IFERROR(TBLData3[[#This Row],[7 Day Rolling Average]]/TBLData3[[#This Row],[28 Day Rolling Average]],"")</f>
        <v>0.29546726357022945</v>
      </c>
      <c r="O688" s="94">
        <f>IFERROR(TBLData3[[#This Row],[Week 0 TL]]/TBLData3[[#This Row],[Week -1 TL]],"")</f>
        <v>0.36164383561643837</v>
      </c>
      <c r="P688" s="26">
        <f t="shared" si="43"/>
        <v>41.956533941883627</v>
      </c>
      <c r="Q688" s="27">
        <f t="shared" si="44"/>
        <v>97.758671234256141</v>
      </c>
      <c r="R688" s="99">
        <f>IFERROR(TBLData3[[#This Row],[7 Day EWMA]]/TBLData3[[#This Row],[28 Day EWMA]],"")</f>
        <v>0.42918478138214927</v>
      </c>
      <c r="S688" s="130">
        <f>AVERAGEIFS(TBLData3[Total Load],TBLData3[[Athlete ]],TBLData3[[#This Row],[Athlete ]],TBLData3[Date],"&lt;="&amp;TBLData3[[#This Row],[Date]],TBLData3[Date],"&gt;"&amp;TBLData3[[#This Row],[Date]]-7)</f>
        <v>37.714285714285715</v>
      </c>
      <c r="T688" s="130">
        <f t="array" ref="T688">IFERROR(_xlfn.STDEV.S(IF(TBLData3[[Athlete ]]=TBLData3[[#This Row],[Athlete ]],IF(TBLData3[Date]&lt;=TBLData3[[#This Row],[Date]],IF(TBLData3[Date]&gt;TBLData3[[#This Row],[Date]]-7,TBLData3[Total Load])))),"")</f>
        <v>64.574799743435221</v>
      </c>
      <c r="U688" s="98">
        <f>IFERROR(TBLData3[[#This Row],[7 Day avg Load]]/TBLData3[[#This Row],[7 Day SD]],"")</f>
        <v>0.58404030464097278</v>
      </c>
      <c r="V688" s="98">
        <f>IFERROR(TBLData3[[#This Row],[7 Day Rolling Average]]*TBLData3[[#This Row],[Monotony]],"")</f>
        <v>22.026662917888117</v>
      </c>
    </row>
    <row r="689" spans="1:22" x14ac:dyDescent="0.25">
      <c r="A689" s="58" t="str">
        <f t="shared" si="41"/>
        <v>Week 5</v>
      </c>
      <c r="B689" s="63">
        <v>43041</v>
      </c>
      <c r="C689" s="63" t="str">
        <f t="shared" si="42"/>
        <v>Thu</v>
      </c>
      <c r="D689" s="73" t="s">
        <v>194</v>
      </c>
      <c r="E689" s="61">
        <f>tblTL[[#This Row],[Total]]</f>
        <v>390</v>
      </c>
      <c r="F689" s="71">
        <f>AVERAGEIFS(TBLData3[Total Load],TBLData3[[Athlete ]],TBLData3[[#This Row],[Athlete ]],TBLData3[Date],"&lt;="&amp;TBLData3[[#This Row],[Date]],TBLData3[Date],"&gt;"&amp;TBLData3[[#This Row],[Date]]-7)</f>
        <v>166.71428571428572</v>
      </c>
      <c r="G689" s="72">
        <f>AVERAGEIFS(TBLData3[Total Load],TBLData3[[Athlete ]],TBLData3[[#This Row],[Athlete ]],TBLData3[Date],"&lt;="&amp;TBLData3[[#This Row],[Date]],TBLData3[Date],"&gt;"&amp;TBLData3[[#This Row],[Date]]-28)</f>
        <v>125.96428571428571</v>
      </c>
      <c r="H689" s="32">
        <f>SUMIFS(TBLData3[Total Load],TBLData3[[Athlete ]],TBLData3[[#This Row],[Athlete ]],TBLData3[Date],"&lt;="&amp;TBLData3[[#This Row],[Date]],TBLData3[Date],"&gt;"&amp;TBLData3[[#This Row],[Date]]-7)</f>
        <v>1167</v>
      </c>
      <c r="I689" s="33">
        <f>IFERROR(SUMIFS(TBLData3[Total Load],TBLData3[[Athlete ]],TBLData3[[#This Row],[Athlete ]],TBLData3[Date],"&lt;="&amp;TBLData3[[#This Row],[Date]]-7,TBLData3[Date],"&gt;"&amp;TBLData3[[#This Row],[Date]]-14),"")</f>
        <v>0</v>
      </c>
      <c r="J689" s="33">
        <f>IFERROR(SUMIFS(TBLData3[Total Load],TBLData3[[Athlete ]],TBLData3[[#This Row],[Athlete ]],TBLData3[Date],"&lt;="&amp;TBLData3[[#This Row],[Date]]-14,TBLData3[Date],"&gt;"&amp;TBLData3[[#This Row],[Date]]-21),"")</f>
        <v>720</v>
      </c>
      <c r="K689" s="33">
        <f>IFERROR(SUMIFS(TBLData3[Total Load],TBLData3[[Athlete ]],TBLData3[[#This Row],[Athlete ]],TBLData3[Date],"&lt;="&amp;TBLData3[[#This Row],[Date]]-21,TBLData3[Date],"&gt;"&amp;TBLData3[[#This Row],[Date]]-28),"")</f>
        <v>1640</v>
      </c>
      <c r="L689" s="33">
        <f>IFERROR(SUMIFS(TBLData3[Total Load],TBLData3[[Athlete ]],TBLData3[[#This Row],[Athlete ]],TBLData3[Date],"&lt;="&amp;TBLData3[[#This Row],[Date]]-28,TBLData3[Date],"&gt;"&amp;TBLData3[[#This Row],[Date]]-35),"")</f>
        <v>1625</v>
      </c>
      <c r="M689" s="33">
        <f>IFERROR(AVERAGE(TBLData3[[#This Row],[Week -1 TL]:[Week -4 TL]]),"")</f>
        <v>996.25</v>
      </c>
      <c r="N689" s="98">
        <f>IFERROR(TBLData3[[#This Row],[7 Day Rolling Average]]/TBLData3[[#This Row],[28 Day Rolling Average]],"")</f>
        <v>1.3235043946696912</v>
      </c>
      <c r="O689" s="94" t="str">
        <f>IFERROR(TBLData3[[#This Row],[Week 0 TL]]/TBLData3[[#This Row],[Week -1 TL]],"")</f>
        <v/>
      </c>
      <c r="P689" s="26">
        <f t="shared" si="43"/>
        <v>190.70888044914796</v>
      </c>
      <c r="Q689" s="27">
        <f t="shared" si="44"/>
        <v>126.74818830638753</v>
      </c>
      <c r="R689" s="99">
        <f>IFERROR(TBLData3[[#This Row],[7 Day EWMA]]/TBLData3[[#This Row],[28 Day EWMA]],"")</f>
        <v>1.5046280581790146</v>
      </c>
      <c r="S689" s="130">
        <f>AVERAGEIFS(TBLData3[Total Load],TBLData3[[Athlete ]],TBLData3[[#This Row],[Athlete ]],TBLData3[Date],"&lt;="&amp;TBLData3[[#This Row],[Date]],TBLData3[Date],"&gt;"&amp;TBLData3[[#This Row],[Date]]-7)</f>
        <v>166.71428571428572</v>
      </c>
      <c r="T689" s="130">
        <f t="array" ref="T689">IFERROR(_xlfn.STDEV.S(IF(TBLData3[[Athlete ]]=TBLData3[[#This Row],[Athlete ]],IF(TBLData3[Date]&lt;=TBLData3[[#This Row],[Date]],IF(TBLData3[Date]&gt;TBLData3[[#This Row],[Date]]-7,TBLData3[Total Load])))),"")</f>
        <v>201.80082117913057</v>
      </c>
      <c r="U689" s="98">
        <f>IFERROR(TBLData3[[#This Row],[7 Day avg Load]]/TBLData3[[#This Row],[7 Day SD]],"")</f>
        <v>0.82613284098730244</v>
      </c>
      <c r="V689" s="98">
        <f>IFERROR(TBLData3[[#This Row],[7 Day Rolling Average]]*TBLData3[[#This Row],[Monotony]],"")</f>
        <v>137.7281464903117</v>
      </c>
    </row>
    <row r="690" spans="1:22" x14ac:dyDescent="0.25">
      <c r="A690" s="58" t="str">
        <f t="shared" si="41"/>
        <v>Week 5</v>
      </c>
      <c r="B690" s="63">
        <v>43041</v>
      </c>
      <c r="C690" s="63" t="str">
        <f t="shared" si="42"/>
        <v>Thu</v>
      </c>
      <c r="D690" s="73" t="s">
        <v>213</v>
      </c>
      <c r="E690" s="61">
        <f>tblTL[[#This Row],[Total]]</f>
        <v>675</v>
      </c>
      <c r="F690" s="71">
        <f>AVERAGEIFS(TBLData3[Total Load],TBLData3[[Athlete ]],TBLData3[[#This Row],[Athlete ]],TBLData3[Date],"&lt;="&amp;TBLData3[[#This Row],[Date]],TBLData3[Date],"&gt;"&amp;TBLData3[[#This Row],[Date]]-7)</f>
        <v>302.85714285714283</v>
      </c>
      <c r="G690" s="72">
        <f>AVERAGEIFS(TBLData3[Total Load],TBLData3[[Athlete ]],TBLData3[[#This Row],[Athlete ]],TBLData3[Date],"&lt;="&amp;TBLData3[[#This Row],[Date]],TBLData3[Date],"&gt;"&amp;TBLData3[[#This Row],[Date]]-28)</f>
        <v>177.32142857142858</v>
      </c>
      <c r="H690" s="32">
        <f>SUMIFS(TBLData3[Total Load],TBLData3[[Athlete ]],TBLData3[[#This Row],[Athlete ]],TBLData3[Date],"&lt;="&amp;TBLData3[[#This Row],[Date]],TBLData3[Date],"&gt;"&amp;TBLData3[[#This Row],[Date]]-7)</f>
        <v>2120</v>
      </c>
      <c r="I690" s="33">
        <f>IFERROR(SUMIFS(TBLData3[Total Load],TBLData3[[Athlete ]],TBLData3[[#This Row],[Athlete ]],TBLData3[Date],"&lt;="&amp;TBLData3[[#This Row],[Date]]-7,TBLData3[Date],"&gt;"&amp;TBLData3[[#This Row],[Date]]-14),"")</f>
        <v>1180</v>
      </c>
      <c r="J690" s="33">
        <f>IFERROR(SUMIFS(TBLData3[Total Load],TBLData3[[Athlete ]],TBLData3[[#This Row],[Athlete ]],TBLData3[Date],"&lt;="&amp;TBLData3[[#This Row],[Date]]-14,TBLData3[Date],"&gt;"&amp;TBLData3[[#This Row],[Date]]-21),"")</f>
        <v>990</v>
      </c>
      <c r="K690" s="33">
        <f>IFERROR(SUMIFS(TBLData3[Total Load],TBLData3[[Athlete ]],TBLData3[[#This Row],[Athlete ]],TBLData3[Date],"&lt;="&amp;TBLData3[[#This Row],[Date]]-21,TBLData3[Date],"&gt;"&amp;TBLData3[[#This Row],[Date]]-28),"")</f>
        <v>675</v>
      </c>
      <c r="L690" s="33">
        <f>IFERROR(SUMIFS(TBLData3[Total Load],TBLData3[[Athlete ]],TBLData3[[#This Row],[Athlete ]],TBLData3[Date],"&lt;="&amp;TBLData3[[#This Row],[Date]]-28,TBLData3[Date],"&gt;"&amp;TBLData3[[#This Row],[Date]]-35),"")</f>
        <v>0</v>
      </c>
      <c r="M690" s="33">
        <f>IFERROR(AVERAGE(TBLData3[[#This Row],[Week -1 TL]:[Week -4 TL]]),"")</f>
        <v>711.25</v>
      </c>
      <c r="N690" s="98">
        <f>IFERROR(TBLData3[[#This Row],[7 Day Rolling Average]]/TBLData3[[#This Row],[28 Day Rolling Average]],"")</f>
        <v>1.7079556898288013</v>
      </c>
      <c r="O690" s="94">
        <f>IFERROR(TBLData3[[#This Row],[Week 0 TL]]/TBLData3[[#This Row],[Week -1 TL]],"")</f>
        <v>1.7966101694915255</v>
      </c>
      <c r="P690" s="26">
        <f t="shared" si="43"/>
        <v>420.82420096421964</v>
      </c>
      <c r="Q690" s="27">
        <f t="shared" si="44"/>
        <v>212.84345660557472</v>
      </c>
      <c r="R690" s="99">
        <f>IFERROR(TBLData3[[#This Row],[7 Day EWMA]]/TBLData3[[#This Row],[28 Day EWMA]],"")</f>
        <v>1.9771535741597122</v>
      </c>
      <c r="S690" s="130">
        <f>AVERAGEIFS(TBLData3[Total Load],TBLData3[[Athlete ]],TBLData3[[#This Row],[Athlete ]],TBLData3[Date],"&lt;="&amp;TBLData3[[#This Row],[Date]],TBLData3[Date],"&gt;"&amp;TBLData3[[#This Row],[Date]]-7)</f>
        <v>302.85714285714283</v>
      </c>
      <c r="T690" s="130">
        <f t="array" ref="T690">IFERROR(_xlfn.STDEV.S(IF(TBLData3[[Athlete ]]=TBLData3[[#This Row],[Athlete ]],IF(TBLData3[Date]&lt;=TBLData3[[#This Row],[Date]],IF(TBLData3[Date]&gt;TBLData3[[#This Row],[Date]]-7,TBLData3[Total Load])))),"")</f>
        <v>328.68243466474269</v>
      </c>
      <c r="U690" s="98">
        <f>IFERROR(TBLData3[[#This Row],[7 Day avg Load]]/TBLData3[[#This Row],[7 Day SD]],"")</f>
        <v>0.92142783098846837</v>
      </c>
      <c r="V690" s="98">
        <f>IFERROR(TBLData3[[#This Row],[7 Day Rolling Average]]*TBLData3[[#This Row],[Monotony]],"")</f>
        <v>279.06100024222184</v>
      </c>
    </row>
    <row r="691" spans="1:22" x14ac:dyDescent="0.25">
      <c r="A691" s="58" t="str">
        <f t="shared" si="41"/>
        <v>Week 5</v>
      </c>
      <c r="B691" s="63">
        <v>43041</v>
      </c>
      <c r="C691" s="63" t="str">
        <f t="shared" si="42"/>
        <v>Thu</v>
      </c>
      <c r="D691" s="73" t="s">
        <v>214</v>
      </c>
      <c r="E691" s="61">
        <f>tblTL[[#This Row],[Total]]</f>
        <v>1440</v>
      </c>
      <c r="F691" s="71">
        <f>AVERAGEIFS(TBLData3[Total Load],TBLData3[[Athlete ]],TBLData3[[#This Row],[Athlete ]],TBLData3[Date],"&lt;="&amp;TBLData3[[#This Row],[Date]],TBLData3[Date],"&gt;"&amp;TBLData3[[#This Row],[Date]]-7)</f>
        <v>416.71428571428572</v>
      </c>
      <c r="G691" s="72">
        <f>AVERAGEIFS(TBLData3[Total Load],TBLData3[[Athlete ]],TBLData3[[#This Row],[Athlete ]],TBLData3[Date],"&lt;="&amp;TBLData3[[#This Row],[Date]],TBLData3[Date],"&gt;"&amp;TBLData3[[#This Row],[Date]]-28)</f>
        <v>252.03571428571428</v>
      </c>
      <c r="H691" s="32">
        <f>SUMIFS(TBLData3[Total Load],TBLData3[[Athlete ]],TBLData3[[#This Row],[Athlete ]],TBLData3[Date],"&lt;="&amp;TBLData3[[#This Row],[Date]],TBLData3[Date],"&gt;"&amp;TBLData3[[#This Row],[Date]]-7)</f>
        <v>2917</v>
      </c>
      <c r="I691" s="33">
        <f>IFERROR(SUMIFS(TBLData3[Total Load],TBLData3[[Athlete ]],TBLData3[[#This Row],[Athlete ]],TBLData3[Date],"&lt;="&amp;TBLData3[[#This Row],[Date]]-7,TBLData3[Date],"&gt;"&amp;TBLData3[[#This Row],[Date]]-14),"")</f>
        <v>1280</v>
      </c>
      <c r="J691" s="33">
        <f>IFERROR(SUMIFS(TBLData3[Total Load],TBLData3[[Athlete ]],TBLData3[[#This Row],[Athlete ]],TBLData3[Date],"&lt;="&amp;TBLData3[[#This Row],[Date]]-14,TBLData3[Date],"&gt;"&amp;TBLData3[[#This Row],[Date]]-21),"")</f>
        <v>1140</v>
      </c>
      <c r="K691" s="33">
        <f>IFERROR(SUMIFS(TBLData3[Total Load],TBLData3[[Athlete ]],TBLData3[[#This Row],[Athlete ]],TBLData3[Date],"&lt;="&amp;TBLData3[[#This Row],[Date]]-21,TBLData3[Date],"&gt;"&amp;TBLData3[[#This Row],[Date]]-28),"")</f>
        <v>1720</v>
      </c>
      <c r="L691" s="33">
        <f>IFERROR(SUMIFS(TBLData3[Total Load],TBLData3[[Athlete ]],TBLData3[[#This Row],[Athlete ]],TBLData3[Date],"&lt;="&amp;TBLData3[[#This Row],[Date]]-28,TBLData3[Date],"&gt;"&amp;TBLData3[[#This Row],[Date]]-35),"")</f>
        <v>1060</v>
      </c>
      <c r="M691" s="33">
        <f>IFERROR(AVERAGE(TBLData3[[#This Row],[Week -1 TL]:[Week -4 TL]]),"")</f>
        <v>1300</v>
      </c>
      <c r="N691" s="98">
        <f>IFERROR(TBLData3[[#This Row],[7 Day Rolling Average]]/TBLData3[[#This Row],[28 Day Rolling Average]],"")</f>
        <v>1.6533937933966276</v>
      </c>
      <c r="O691" s="94">
        <f>IFERROR(TBLData3[[#This Row],[Week 0 TL]]/TBLData3[[#This Row],[Week -1 TL]],"")</f>
        <v>2.2789062499999999</v>
      </c>
      <c r="P691" s="26">
        <f t="shared" si="43"/>
        <v>616.4204718501187</v>
      </c>
      <c r="Q691" s="27">
        <f t="shared" si="44"/>
        <v>300.50195695084631</v>
      </c>
      <c r="R691" s="99">
        <f>IFERROR(TBLData3[[#This Row],[7 Day EWMA]]/TBLData3[[#This Row],[28 Day EWMA]],"")</f>
        <v>2.051302687359696</v>
      </c>
      <c r="S691" s="130">
        <f>AVERAGEIFS(TBLData3[Total Load],TBLData3[[Athlete ]],TBLData3[[#This Row],[Athlete ]],TBLData3[Date],"&lt;="&amp;TBLData3[[#This Row],[Date]],TBLData3[Date],"&gt;"&amp;TBLData3[[#This Row],[Date]]-7)</f>
        <v>416.71428571428572</v>
      </c>
      <c r="T691" s="130">
        <f t="array" ref="T691">IFERROR(_xlfn.STDEV.S(IF(TBLData3[[Athlete ]]=TBLData3[[#This Row],[Athlete ]],IF(TBLData3[Date]&lt;=TBLData3[[#This Row],[Date]],IF(TBLData3[Date]&gt;TBLData3[[#This Row],[Date]]-7,TBLData3[Total Load])))),"")</f>
        <v>525.71592908645835</v>
      </c>
      <c r="U691" s="98">
        <f>IFERROR(TBLData3[[#This Row],[7 Day avg Load]]/TBLData3[[#This Row],[7 Day SD]],"")</f>
        <v>0.79266056563744258</v>
      </c>
      <c r="V691" s="98">
        <f>IFERROR(TBLData3[[#This Row],[7 Day Rolling Average]]*TBLData3[[#This Row],[Monotony]],"")</f>
        <v>330.31298142348857</v>
      </c>
    </row>
    <row r="692" spans="1:22" x14ac:dyDescent="0.25">
      <c r="A692" s="58" t="str">
        <f t="shared" si="41"/>
        <v>Week 5</v>
      </c>
      <c r="B692" s="63">
        <v>43041</v>
      </c>
      <c r="C692" s="63" t="str">
        <f t="shared" si="42"/>
        <v>Thu</v>
      </c>
      <c r="D692" s="73" t="s">
        <v>195</v>
      </c>
      <c r="E692" s="61">
        <f>tblTL[[#This Row],[Total]]</f>
        <v>490</v>
      </c>
      <c r="F692" s="71">
        <f>AVERAGEIFS(TBLData3[Total Load],TBLData3[[Athlete ]],TBLData3[[#This Row],[Athlete ]],TBLData3[Date],"&lt;="&amp;TBLData3[[#This Row],[Date]],TBLData3[Date],"&gt;"&amp;TBLData3[[#This Row],[Date]]-7)</f>
        <v>70</v>
      </c>
      <c r="G692" s="72">
        <f>AVERAGEIFS(TBLData3[Total Load],TBLData3[[Athlete ]],TBLData3[[#This Row],[Athlete ]],TBLData3[Date],"&lt;="&amp;TBLData3[[#This Row],[Date]],TBLData3[Date],"&gt;"&amp;TBLData3[[#This Row],[Date]]-28)</f>
        <v>17.5</v>
      </c>
      <c r="H692" s="32">
        <f>SUMIFS(TBLData3[Total Load],TBLData3[[Athlete ]],TBLData3[[#This Row],[Athlete ]],TBLData3[Date],"&lt;="&amp;TBLData3[[#This Row],[Date]],TBLData3[Date],"&gt;"&amp;TBLData3[[#This Row],[Date]]-7)</f>
        <v>490</v>
      </c>
      <c r="I692" s="33">
        <f>IFERROR(SUMIFS(TBLData3[Total Load],TBLData3[[Athlete ]],TBLData3[[#This Row],[Athlete ]],TBLData3[Date],"&lt;="&amp;TBLData3[[#This Row],[Date]]-7,TBLData3[Date],"&gt;"&amp;TBLData3[[#This Row],[Date]]-14),"")</f>
        <v>0</v>
      </c>
      <c r="J692" s="33">
        <f>IFERROR(SUMIFS(TBLData3[Total Load],TBLData3[[Athlete ]],TBLData3[[#This Row],[Athlete ]],TBLData3[Date],"&lt;="&amp;TBLData3[[#This Row],[Date]]-14,TBLData3[Date],"&gt;"&amp;TBLData3[[#This Row],[Date]]-21),"")</f>
        <v>0</v>
      </c>
      <c r="K692" s="33">
        <f>IFERROR(SUMIFS(TBLData3[Total Load],TBLData3[[Athlete ]],TBLData3[[#This Row],[Athlete ]],TBLData3[Date],"&lt;="&amp;TBLData3[[#This Row],[Date]]-21,TBLData3[Date],"&gt;"&amp;TBLData3[[#This Row],[Date]]-28),"")</f>
        <v>0</v>
      </c>
      <c r="L692" s="33">
        <f>IFERROR(SUMIFS(TBLData3[Total Load],TBLData3[[Athlete ]],TBLData3[[#This Row],[Athlete ]],TBLData3[Date],"&lt;="&amp;TBLData3[[#This Row],[Date]]-28,TBLData3[Date],"&gt;"&amp;TBLData3[[#This Row],[Date]]-35),"")</f>
        <v>0</v>
      </c>
      <c r="M692" s="33">
        <f>IFERROR(AVERAGE(TBLData3[[#This Row],[Week -1 TL]:[Week -4 TL]]),"")</f>
        <v>0</v>
      </c>
      <c r="N692" s="98">
        <f>IFERROR(TBLData3[[#This Row],[7 Day Rolling Average]]/TBLData3[[#This Row],[28 Day Rolling Average]],"")</f>
        <v>4</v>
      </c>
      <c r="O692" s="94" t="str">
        <f>IFERROR(TBLData3[[#This Row],[Week 0 TL]]/TBLData3[[#This Row],[Week -1 TL]],"")</f>
        <v/>
      </c>
      <c r="P692" s="26">
        <f t="shared" si="43"/>
        <v>122.5</v>
      </c>
      <c r="Q692" s="27">
        <f t="shared" si="44"/>
        <v>33.793103448275865</v>
      </c>
      <c r="R692" s="99">
        <f>IFERROR(TBLData3[[#This Row],[7 Day EWMA]]/TBLData3[[#This Row],[28 Day EWMA]],"")</f>
        <v>3.6249999999999996</v>
      </c>
      <c r="S692" s="130">
        <f>AVERAGEIFS(TBLData3[Total Load],TBLData3[[Athlete ]],TBLData3[[#This Row],[Athlete ]],TBLData3[Date],"&lt;="&amp;TBLData3[[#This Row],[Date]],TBLData3[Date],"&gt;"&amp;TBLData3[[#This Row],[Date]]-7)</f>
        <v>70</v>
      </c>
      <c r="T692" s="130">
        <f t="array" ref="T692">IFERROR(_xlfn.STDEV.S(IF(TBLData3[[Athlete ]]=TBLData3[[#This Row],[Athlete ]],IF(TBLData3[Date]&lt;=TBLData3[[#This Row],[Date]],IF(TBLData3[Date]&gt;TBLData3[[#This Row],[Date]]-7,TBLData3[Total Load])))),"")</f>
        <v>185.20259177452135</v>
      </c>
      <c r="U692" s="98">
        <f>IFERROR(TBLData3[[#This Row],[7 Day avg Load]]/TBLData3[[#This Row],[7 Day SD]],"")</f>
        <v>0.3779644730092272</v>
      </c>
      <c r="V692" s="98">
        <f>IFERROR(TBLData3[[#This Row],[7 Day Rolling Average]]*TBLData3[[#This Row],[Monotony]],"")</f>
        <v>26.457513110645905</v>
      </c>
    </row>
    <row r="693" spans="1:22" x14ac:dyDescent="0.25">
      <c r="A693" s="58" t="str">
        <f t="shared" si="41"/>
        <v>Week 5</v>
      </c>
      <c r="B693" s="63">
        <v>43041</v>
      </c>
      <c r="C693" s="63" t="str">
        <f t="shared" si="42"/>
        <v>Thu</v>
      </c>
      <c r="D693" s="68" t="s">
        <v>196</v>
      </c>
      <c r="E693" s="61">
        <f>tblTL[[#This Row],[Total]]</f>
        <v>920</v>
      </c>
      <c r="F693" s="71">
        <f>AVERAGEIFS(TBLData3[Total Load],TBLData3[[Athlete ]],TBLData3[[#This Row],[Athlete ]],TBLData3[Date],"&lt;="&amp;TBLData3[[#This Row],[Date]],TBLData3[Date],"&gt;"&amp;TBLData3[[#This Row],[Date]]-7)</f>
        <v>345.14285714285717</v>
      </c>
      <c r="G693" s="72">
        <f>AVERAGEIFS(TBLData3[Total Load],TBLData3[[Athlete ]],TBLData3[[#This Row],[Athlete ]],TBLData3[Date],"&lt;="&amp;TBLData3[[#This Row],[Date]],TBLData3[Date],"&gt;"&amp;TBLData3[[#This Row],[Date]]-28)</f>
        <v>211.28571428571428</v>
      </c>
      <c r="H693" s="32">
        <f>SUMIFS(TBLData3[Total Load],TBLData3[[Athlete ]],TBLData3[[#This Row],[Athlete ]],TBLData3[Date],"&lt;="&amp;TBLData3[[#This Row],[Date]],TBLData3[Date],"&gt;"&amp;TBLData3[[#This Row],[Date]]-7)</f>
        <v>2416</v>
      </c>
      <c r="I693" s="33">
        <f>IFERROR(SUMIFS(TBLData3[Total Load],TBLData3[[Athlete ]],TBLData3[[#This Row],[Athlete ]],TBLData3[Date],"&lt;="&amp;TBLData3[[#This Row],[Date]]-7,TBLData3[Date],"&gt;"&amp;TBLData3[[#This Row],[Date]]-14),"")</f>
        <v>1960</v>
      </c>
      <c r="J693" s="33">
        <f>IFERROR(SUMIFS(TBLData3[Total Load],TBLData3[[Athlete ]],TBLData3[[#This Row],[Athlete ]],TBLData3[Date],"&lt;="&amp;TBLData3[[#This Row],[Date]]-14,TBLData3[Date],"&gt;"&amp;TBLData3[[#This Row],[Date]]-21),"")</f>
        <v>0</v>
      </c>
      <c r="K693" s="33">
        <f>IFERROR(SUMIFS(TBLData3[Total Load],TBLData3[[Athlete ]],TBLData3[[#This Row],[Athlete ]],TBLData3[Date],"&lt;="&amp;TBLData3[[#This Row],[Date]]-21,TBLData3[Date],"&gt;"&amp;TBLData3[[#This Row],[Date]]-28),"")</f>
        <v>1540</v>
      </c>
      <c r="L693" s="33">
        <f>IFERROR(SUMIFS(TBLData3[Total Load],TBLData3[[Athlete ]],TBLData3[[#This Row],[Athlete ]],TBLData3[Date],"&lt;="&amp;TBLData3[[#This Row],[Date]]-28,TBLData3[Date],"&gt;"&amp;TBLData3[[#This Row],[Date]]-35),"")</f>
        <v>1580</v>
      </c>
      <c r="M693" s="33">
        <f>IFERROR(AVERAGE(TBLData3[[#This Row],[Week -1 TL]:[Week -4 TL]]),"")</f>
        <v>1270</v>
      </c>
      <c r="N693" s="98">
        <f>IFERROR(TBLData3[[#This Row],[7 Day Rolling Average]]/TBLData3[[#This Row],[28 Day Rolling Average]],"")</f>
        <v>1.6335361730899258</v>
      </c>
      <c r="O693" s="94">
        <f>IFERROR(TBLData3[[#This Row],[Week 0 TL]]/TBLData3[[#This Row],[Week -1 TL]],"")</f>
        <v>1.2326530612244897</v>
      </c>
      <c r="P693" s="26">
        <f t="shared" si="43"/>
        <v>455.9568081822855</v>
      </c>
      <c r="Q693" s="27">
        <f t="shared" si="44"/>
        <v>259.61925192202835</v>
      </c>
      <c r="R693" s="99">
        <f>IFERROR(TBLData3[[#This Row],[7 Day EWMA]]/TBLData3[[#This Row],[28 Day EWMA]],"")</f>
        <v>1.7562519143196027</v>
      </c>
      <c r="S693" s="130">
        <f>AVERAGEIFS(TBLData3[Total Load],TBLData3[[Athlete ]],TBLData3[[#This Row],[Athlete ]],TBLData3[Date],"&lt;="&amp;TBLData3[[#This Row],[Date]],TBLData3[Date],"&gt;"&amp;TBLData3[[#This Row],[Date]]-7)</f>
        <v>345.14285714285717</v>
      </c>
      <c r="T693" s="130">
        <f t="array" ref="T693">IFERROR(_xlfn.STDEV.S(IF(TBLData3[[Athlete ]]=TBLData3[[#This Row],[Athlete ]],IF(TBLData3[Date]&lt;=TBLData3[[#This Row],[Date]],IF(TBLData3[Date]&gt;TBLData3[[#This Row],[Date]]-7,TBLData3[Total Load])))),"")</f>
        <v>461.05329719799516</v>
      </c>
      <c r="U693" s="98">
        <f>IFERROR(TBLData3[[#This Row],[7 Day avg Load]]/TBLData3[[#This Row],[7 Day SD]],"")</f>
        <v>0.7485964404558606</v>
      </c>
      <c r="V693" s="98">
        <f>IFERROR(TBLData3[[#This Row],[7 Day Rolling Average]]*TBLData3[[#This Row],[Monotony]],"")</f>
        <v>258.37271430590846</v>
      </c>
    </row>
    <row r="694" spans="1:22" x14ac:dyDescent="0.25">
      <c r="A694" s="58" t="str">
        <f t="shared" si="41"/>
        <v>Week 5</v>
      </c>
      <c r="B694" s="63">
        <v>43041</v>
      </c>
      <c r="C694" s="63" t="str">
        <f t="shared" si="42"/>
        <v>Thu</v>
      </c>
      <c r="D694" s="73" t="s">
        <v>197</v>
      </c>
      <c r="E694" s="61">
        <f>tblTL[[#This Row],[Total]]</f>
        <v>1302.5</v>
      </c>
      <c r="F694" s="71">
        <f>AVERAGEIFS(TBLData3[Total Load],TBLData3[[Athlete ]],TBLData3[[#This Row],[Athlete ]],TBLData3[Date],"&lt;="&amp;TBLData3[[#This Row],[Date]],TBLData3[Date],"&gt;"&amp;TBLData3[[#This Row],[Date]]-7)</f>
        <v>465.21428571428572</v>
      </c>
      <c r="G694" s="72">
        <f>AVERAGEIFS(TBLData3[Total Load],TBLData3[[Athlete ]],TBLData3[[#This Row],[Athlete ]],TBLData3[Date],"&lt;="&amp;TBLData3[[#This Row],[Date]],TBLData3[Date],"&gt;"&amp;TBLData3[[#This Row],[Date]]-28)</f>
        <v>290.76785714285717</v>
      </c>
      <c r="H694" s="32">
        <f>SUMIFS(TBLData3[Total Load],TBLData3[[Athlete ]],TBLData3[[#This Row],[Athlete ]],TBLData3[Date],"&lt;="&amp;TBLData3[[#This Row],[Date]],TBLData3[Date],"&gt;"&amp;TBLData3[[#This Row],[Date]]-7)</f>
        <v>3256.5</v>
      </c>
      <c r="I694" s="33">
        <f>IFERROR(SUMIFS(TBLData3[Total Load],TBLData3[[Athlete ]],TBLData3[[#This Row],[Athlete ]],TBLData3[Date],"&lt;="&amp;TBLData3[[#This Row],[Date]]-7,TBLData3[Date],"&gt;"&amp;TBLData3[[#This Row],[Date]]-14),"")</f>
        <v>1220</v>
      </c>
      <c r="J694" s="33">
        <f>IFERROR(SUMIFS(TBLData3[Total Load],TBLData3[[Athlete ]],TBLData3[[#This Row],[Athlete ]],TBLData3[Date],"&lt;="&amp;TBLData3[[#This Row],[Date]]-14,TBLData3[Date],"&gt;"&amp;TBLData3[[#This Row],[Date]]-21),"")</f>
        <v>1230</v>
      </c>
      <c r="K694" s="33">
        <f>IFERROR(SUMIFS(TBLData3[Total Load],TBLData3[[Athlete ]],TBLData3[[#This Row],[Athlete ]],TBLData3[Date],"&lt;="&amp;TBLData3[[#This Row],[Date]]-21,TBLData3[Date],"&gt;"&amp;TBLData3[[#This Row],[Date]]-28),"")</f>
        <v>2435</v>
      </c>
      <c r="L694" s="33">
        <f>IFERROR(SUMIFS(TBLData3[Total Load],TBLData3[[Athlete ]],TBLData3[[#This Row],[Athlete ]],TBLData3[Date],"&lt;="&amp;TBLData3[[#This Row],[Date]]-28,TBLData3[Date],"&gt;"&amp;TBLData3[[#This Row],[Date]]-35),"")</f>
        <v>1495</v>
      </c>
      <c r="M694" s="33">
        <f>IFERROR(AVERAGE(TBLData3[[#This Row],[Week -1 TL]:[Week -4 TL]]),"")</f>
        <v>1595</v>
      </c>
      <c r="N694" s="98">
        <f>IFERROR(TBLData3[[#This Row],[7 Day Rolling Average]]/TBLData3[[#This Row],[28 Day Rolling Average]],"")</f>
        <v>1.599950869004483</v>
      </c>
      <c r="O694" s="94">
        <f>IFERROR(TBLData3[[#This Row],[Week 0 TL]]/TBLData3[[#This Row],[Week -1 TL]],"")</f>
        <v>2.6692622950819671</v>
      </c>
      <c r="P694" s="26">
        <f t="shared" si="43"/>
        <v>653.76488128356345</v>
      </c>
      <c r="Q694" s="27">
        <f t="shared" si="44"/>
        <v>334.23779129534154</v>
      </c>
      <c r="R694" s="99">
        <f>IFERROR(TBLData3[[#This Row],[7 Day EWMA]]/TBLData3[[#This Row],[28 Day EWMA]],"")</f>
        <v>1.9559873189380885</v>
      </c>
      <c r="S694" s="130">
        <f>AVERAGEIFS(TBLData3[Total Load],TBLData3[[Athlete ]],TBLData3[[#This Row],[Athlete ]],TBLData3[Date],"&lt;="&amp;TBLData3[[#This Row],[Date]],TBLData3[Date],"&gt;"&amp;TBLData3[[#This Row],[Date]]-7)</f>
        <v>465.21428571428572</v>
      </c>
      <c r="T694" s="130">
        <f t="array" ref="T694">IFERROR(_xlfn.STDEV.S(IF(TBLData3[[Athlete ]]=TBLData3[[#This Row],[Athlete ]],IF(TBLData3[Date]&lt;=TBLData3[[#This Row],[Date]],IF(TBLData3[Date]&gt;TBLData3[[#This Row],[Date]]-7,TBLData3[Total Load])))),"")</f>
        <v>536.82118819513641</v>
      </c>
      <c r="U694" s="98">
        <f>IFERROR(TBLData3[[#This Row],[7 Day avg Load]]/TBLData3[[#This Row],[7 Day SD]],"")</f>
        <v>0.86660939609779086</v>
      </c>
      <c r="V694" s="98">
        <f>IFERROR(TBLData3[[#This Row],[7 Day Rolling Average]]*TBLData3[[#This Row],[Monotony]],"")</f>
        <v>403.15907119892228</v>
      </c>
    </row>
    <row r="695" spans="1:22" x14ac:dyDescent="0.25">
      <c r="A695" s="58" t="str">
        <f t="shared" si="41"/>
        <v>Week 5</v>
      </c>
      <c r="B695" s="63">
        <v>43041</v>
      </c>
      <c r="C695" s="63" t="str">
        <f t="shared" si="42"/>
        <v>Thu</v>
      </c>
      <c r="D695" s="73" t="s">
        <v>198</v>
      </c>
      <c r="E695" s="61">
        <f>tblTL[[#This Row],[Total]]</f>
        <v>455</v>
      </c>
      <c r="F695" s="71">
        <f>AVERAGEIFS(TBLData3[Total Load],TBLData3[[Athlete ]],TBLData3[[#This Row],[Athlete ]],TBLData3[Date],"&lt;="&amp;TBLData3[[#This Row],[Date]],TBLData3[Date],"&gt;"&amp;TBLData3[[#This Row],[Date]]-7)</f>
        <v>321.57142857142856</v>
      </c>
      <c r="G695" s="72">
        <f>AVERAGEIFS(TBLData3[Total Load],TBLData3[[Athlete ]],TBLData3[[#This Row],[Athlete ]],TBLData3[Date],"&lt;="&amp;TBLData3[[#This Row],[Date]],TBLData3[Date],"&gt;"&amp;TBLData3[[#This Row],[Date]]-28)</f>
        <v>150.03571428571428</v>
      </c>
      <c r="H695" s="32">
        <f>SUMIFS(TBLData3[Total Load],TBLData3[[Athlete ]],TBLData3[[#This Row],[Athlete ]],TBLData3[Date],"&lt;="&amp;TBLData3[[#This Row],[Date]],TBLData3[Date],"&gt;"&amp;TBLData3[[#This Row],[Date]]-7)</f>
        <v>2251</v>
      </c>
      <c r="I695" s="33">
        <f>IFERROR(SUMIFS(TBLData3[Total Load],TBLData3[[Athlete ]],TBLData3[[#This Row],[Athlete ]],TBLData3[Date],"&lt;="&amp;TBLData3[[#This Row],[Date]]-7,TBLData3[Date],"&gt;"&amp;TBLData3[[#This Row],[Date]]-14),"")</f>
        <v>0</v>
      </c>
      <c r="J695" s="33">
        <f>IFERROR(SUMIFS(TBLData3[Total Load],TBLData3[[Athlete ]],TBLData3[[#This Row],[Athlete ]],TBLData3[Date],"&lt;="&amp;TBLData3[[#This Row],[Date]]-14,TBLData3[Date],"&gt;"&amp;TBLData3[[#This Row],[Date]]-21),"")</f>
        <v>990</v>
      </c>
      <c r="K695" s="33">
        <f>IFERROR(SUMIFS(TBLData3[Total Load],TBLData3[[Athlete ]],TBLData3[[#This Row],[Athlete ]],TBLData3[Date],"&lt;="&amp;TBLData3[[#This Row],[Date]]-21,TBLData3[Date],"&gt;"&amp;TBLData3[[#This Row],[Date]]-28),"")</f>
        <v>960</v>
      </c>
      <c r="L695" s="33">
        <f>IFERROR(SUMIFS(TBLData3[Total Load],TBLData3[[Athlete ]],TBLData3[[#This Row],[Athlete ]],TBLData3[Date],"&lt;="&amp;TBLData3[[#This Row],[Date]]-28,TBLData3[Date],"&gt;"&amp;TBLData3[[#This Row],[Date]]-35),"")</f>
        <v>810</v>
      </c>
      <c r="M695" s="33">
        <f>IFERROR(AVERAGE(TBLData3[[#This Row],[Week -1 TL]:[Week -4 TL]]),"")</f>
        <v>690</v>
      </c>
      <c r="N695" s="98">
        <f>IFERROR(TBLData3[[#This Row],[7 Day Rolling Average]]/TBLData3[[#This Row],[28 Day Rolling Average]],"")</f>
        <v>2.1432992144727447</v>
      </c>
      <c r="O695" s="94" t="str">
        <f>IFERROR(TBLData3[[#This Row],[Week 0 TL]]/TBLData3[[#This Row],[Week -1 TL]],"")</f>
        <v/>
      </c>
      <c r="P695" s="26">
        <f t="shared" si="43"/>
        <v>394.49474171826279</v>
      </c>
      <c r="Q695" s="27">
        <f t="shared" si="44"/>
        <v>185.23109179520665</v>
      </c>
      <c r="R695" s="99">
        <f>IFERROR(TBLData3[[#This Row],[7 Day EWMA]]/TBLData3[[#This Row],[28 Day EWMA]],"")</f>
        <v>2.1297436509979661</v>
      </c>
      <c r="S695" s="130">
        <f>AVERAGEIFS(TBLData3[Total Load],TBLData3[[Athlete ]],TBLData3[[#This Row],[Athlete ]],TBLData3[Date],"&lt;="&amp;TBLData3[[#This Row],[Date]],TBLData3[Date],"&gt;"&amp;TBLData3[[#This Row],[Date]]-7)</f>
        <v>321.57142857142856</v>
      </c>
      <c r="T695" s="130">
        <f t="array" ref="T695">IFERROR(_xlfn.STDEV.S(IF(TBLData3[[Athlete ]]=TBLData3[[#This Row],[Athlete ]],IF(TBLData3[Date]&lt;=TBLData3[[#This Row],[Date]],IF(TBLData3[Date]&gt;TBLData3[[#This Row],[Date]]-7,TBLData3[Total Load])))),"")</f>
        <v>401.88591131599242</v>
      </c>
      <c r="U695" s="98">
        <f>IFERROR(TBLData3[[#This Row],[7 Day avg Load]]/TBLData3[[#This Row],[7 Day SD]],"")</f>
        <v>0.80015601322880248</v>
      </c>
      <c r="V695" s="98">
        <f>IFERROR(TBLData3[[#This Row],[7 Day Rolling Average]]*TBLData3[[#This Row],[Monotony]],"")</f>
        <v>257.3073122540049</v>
      </c>
    </row>
    <row r="696" spans="1:22" x14ac:dyDescent="0.25">
      <c r="A696" s="58" t="str">
        <f t="shared" si="41"/>
        <v>Week 5</v>
      </c>
      <c r="B696" s="63">
        <v>43041</v>
      </c>
      <c r="C696" s="63" t="str">
        <f t="shared" si="42"/>
        <v>Thu</v>
      </c>
      <c r="D696" s="73" t="s">
        <v>199</v>
      </c>
      <c r="E696" s="61">
        <f>tblTL[[#This Row],[Total]]</f>
        <v>0</v>
      </c>
      <c r="F696" s="71">
        <f>AVERAGEIFS(TBLData3[Total Load],TBLData3[[Athlete ]],TBLData3[[#This Row],[Athlete ]],TBLData3[Date],"&lt;="&amp;TBLData3[[#This Row],[Date]],TBLData3[Date],"&gt;"&amp;TBLData3[[#This Row],[Date]]-7)</f>
        <v>95</v>
      </c>
      <c r="G696" s="72">
        <f>AVERAGEIFS(TBLData3[Total Load],TBLData3[[Athlete ]],TBLData3[[#This Row],[Athlete ]],TBLData3[Date],"&lt;="&amp;TBLData3[[#This Row],[Date]],TBLData3[Date],"&gt;"&amp;TBLData3[[#This Row],[Date]]-28)</f>
        <v>173.92857142857142</v>
      </c>
      <c r="H696" s="32">
        <f>SUMIFS(TBLData3[Total Load],TBLData3[[Athlete ]],TBLData3[[#This Row],[Athlete ]],TBLData3[Date],"&lt;="&amp;TBLData3[[#This Row],[Date]],TBLData3[Date],"&gt;"&amp;TBLData3[[#This Row],[Date]]-7)</f>
        <v>665</v>
      </c>
      <c r="I696" s="33">
        <f>IFERROR(SUMIFS(TBLData3[Total Load],TBLData3[[Athlete ]],TBLData3[[#This Row],[Athlete ]],TBLData3[Date],"&lt;="&amp;TBLData3[[#This Row],[Date]]-7,TBLData3[Date],"&gt;"&amp;TBLData3[[#This Row],[Date]]-14),"")</f>
        <v>920</v>
      </c>
      <c r="J696" s="33">
        <f>IFERROR(SUMIFS(TBLData3[Total Load],TBLData3[[Athlete ]],TBLData3[[#This Row],[Athlete ]],TBLData3[Date],"&lt;="&amp;TBLData3[[#This Row],[Date]]-14,TBLData3[Date],"&gt;"&amp;TBLData3[[#This Row],[Date]]-21),"")</f>
        <v>1530</v>
      </c>
      <c r="K696" s="33">
        <f>IFERROR(SUMIFS(TBLData3[Total Load],TBLData3[[Athlete ]],TBLData3[[#This Row],[Athlete ]],TBLData3[Date],"&lt;="&amp;TBLData3[[#This Row],[Date]]-21,TBLData3[Date],"&gt;"&amp;TBLData3[[#This Row],[Date]]-28),"")</f>
        <v>1755</v>
      </c>
      <c r="L696" s="33">
        <f>IFERROR(SUMIFS(TBLData3[Total Load],TBLData3[[Athlete ]],TBLData3[[#This Row],[Athlete ]],TBLData3[Date],"&lt;="&amp;TBLData3[[#This Row],[Date]]-28,TBLData3[Date],"&gt;"&amp;TBLData3[[#This Row],[Date]]-35),"")</f>
        <v>455</v>
      </c>
      <c r="M696" s="33">
        <f>IFERROR(AVERAGE(TBLData3[[#This Row],[Week -1 TL]:[Week -4 TL]]),"")</f>
        <v>1165</v>
      </c>
      <c r="N696" s="98">
        <f>IFERROR(TBLData3[[#This Row],[7 Day Rolling Average]]/TBLData3[[#This Row],[28 Day Rolling Average]],"")</f>
        <v>0.5462012320328542</v>
      </c>
      <c r="O696" s="94">
        <f>IFERROR(TBLData3[[#This Row],[Week 0 TL]]/TBLData3[[#This Row],[Week -1 TL]],"")</f>
        <v>0.72282608695652173</v>
      </c>
      <c r="P696" s="26">
        <f t="shared" si="43"/>
        <v>150.64133759385567</v>
      </c>
      <c r="Q696" s="27">
        <f t="shared" si="44"/>
        <v>141.16300838288953</v>
      </c>
      <c r="R696" s="99">
        <f>IFERROR(TBLData3[[#This Row],[7 Day EWMA]]/TBLData3[[#This Row],[28 Day EWMA]],"")</f>
        <v>1.0671445679682399</v>
      </c>
      <c r="S696" s="130">
        <f>AVERAGEIFS(TBLData3[Total Load],TBLData3[[Athlete ]],TBLData3[[#This Row],[Athlete ]],TBLData3[Date],"&lt;="&amp;TBLData3[[#This Row],[Date]],TBLData3[Date],"&gt;"&amp;TBLData3[[#This Row],[Date]]-7)</f>
        <v>95</v>
      </c>
      <c r="T696" s="130">
        <f t="array" ref="T696">IFERROR(_xlfn.STDEV.S(IF(TBLData3[[Athlete ]]=TBLData3[[#This Row],[Athlete ]],IF(TBLData3[Date]&lt;=TBLData3[[#This Row],[Date]],IF(TBLData3[Date]&gt;TBLData3[[#This Row],[Date]]-7,TBLData3[Total Load])))),"")</f>
        <v>251.34637455113611</v>
      </c>
      <c r="U696" s="98">
        <f>IFERROR(TBLData3[[#This Row],[7 Day avg Load]]/TBLData3[[#This Row],[7 Day SD]],"")</f>
        <v>0.3779644730092272</v>
      </c>
      <c r="V696" s="98">
        <f>IFERROR(TBLData3[[#This Row],[7 Day Rolling Average]]*TBLData3[[#This Row],[Monotony]],"")</f>
        <v>35.906624935876586</v>
      </c>
    </row>
    <row r="697" spans="1:22" x14ac:dyDescent="0.25">
      <c r="A697" s="58" t="str">
        <f t="shared" si="41"/>
        <v>Week 5</v>
      </c>
      <c r="B697" s="63">
        <v>43041</v>
      </c>
      <c r="C697" s="63" t="str">
        <f t="shared" si="42"/>
        <v>Thu</v>
      </c>
      <c r="D697" s="68" t="s">
        <v>200</v>
      </c>
      <c r="E697" s="61">
        <f>tblTL[[#This Row],[Total]]</f>
        <v>0</v>
      </c>
      <c r="F697" s="71">
        <f>AVERAGEIFS(TBLData3[Total Load],TBLData3[[Athlete ]],TBLData3[[#This Row],[Athlete ]],TBLData3[Date],"&lt;="&amp;TBLData3[[#This Row],[Date]],TBLData3[Date],"&gt;"&amp;TBLData3[[#This Row],[Date]]-7)</f>
        <v>0</v>
      </c>
      <c r="G697" s="72">
        <f>AVERAGEIFS(TBLData3[Total Load],TBLData3[[Athlete ]],TBLData3[[#This Row],[Athlete ]],TBLData3[Date],"&lt;="&amp;TBLData3[[#This Row],[Date]],TBLData3[Date],"&gt;"&amp;TBLData3[[#This Row],[Date]]-28)</f>
        <v>83.035714285714292</v>
      </c>
      <c r="H697" s="32">
        <f>SUMIFS(TBLData3[Total Load],TBLData3[[Athlete ]],TBLData3[[#This Row],[Athlete ]],TBLData3[Date],"&lt;="&amp;TBLData3[[#This Row],[Date]],TBLData3[Date],"&gt;"&amp;TBLData3[[#This Row],[Date]]-7)</f>
        <v>0</v>
      </c>
      <c r="I697" s="33">
        <f>IFERROR(SUMIFS(TBLData3[Total Load],TBLData3[[Athlete ]],TBLData3[[#This Row],[Athlete ]],TBLData3[Date],"&lt;="&amp;TBLData3[[#This Row],[Date]]-7,TBLData3[Date],"&gt;"&amp;TBLData3[[#This Row],[Date]]-14),"")</f>
        <v>420</v>
      </c>
      <c r="J697" s="33">
        <f>IFERROR(SUMIFS(TBLData3[Total Load],TBLData3[[Athlete ]],TBLData3[[#This Row],[Athlete ]],TBLData3[Date],"&lt;="&amp;TBLData3[[#This Row],[Date]]-14,TBLData3[Date],"&gt;"&amp;TBLData3[[#This Row],[Date]]-21),"")</f>
        <v>930</v>
      </c>
      <c r="K697" s="33">
        <f>IFERROR(SUMIFS(TBLData3[Total Load],TBLData3[[Athlete ]],TBLData3[[#This Row],[Athlete ]],TBLData3[Date],"&lt;="&amp;TBLData3[[#This Row],[Date]]-21,TBLData3[Date],"&gt;"&amp;TBLData3[[#This Row],[Date]]-28),"")</f>
        <v>975</v>
      </c>
      <c r="L697" s="33">
        <f>IFERROR(SUMIFS(TBLData3[Total Load],TBLData3[[Athlete ]],TBLData3[[#This Row],[Athlete ]],TBLData3[Date],"&lt;="&amp;TBLData3[[#This Row],[Date]]-28,TBLData3[Date],"&gt;"&amp;TBLData3[[#This Row],[Date]]-35),"")</f>
        <v>0</v>
      </c>
      <c r="M697" s="33">
        <f>IFERROR(AVERAGE(TBLData3[[#This Row],[Week -1 TL]:[Week -4 TL]]),"")</f>
        <v>581.25</v>
      </c>
      <c r="N697" s="98">
        <f>IFERROR(TBLData3[[#This Row],[7 Day Rolling Average]]/TBLData3[[#This Row],[28 Day Rolling Average]],"")</f>
        <v>0</v>
      </c>
      <c r="O697" s="94">
        <f>IFERROR(TBLData3[[#This Row],[Week 0 TL]]/TBLData3[[#This Row],[Week -1 TL]],"")</f>
        <v>0</v>
      </c>
      <c r="P697" s="26">
        <f t="shared" si="43"/>
        <v>11.793232532300095</v>
      </c>
      <c r="Q697" s="27">
        <f t="shared" si="44"/>
        <v>51.90725732998304</v>
      </c>
      <c r="R697" s="99">
        <f>IFERROR(TBLData3[[#This Row],[7 Day EWMA]]/TBLData3[[#This Row],[28 Day EWMA]],"")</f>
        <v>0.22719814413095574</v>
      </c>
      <c r="S697" s="130">
        <f>AVERAGEIFS(TBLData3[Total Load],TBLData3[[Athlete ]],TBLData3[[#This Row],[Athlete ]],TBLData3[Date],"&lt;="&amp;TBLData3[[#This Row],[Date]],TBLData3[Date],"&gt;"&amp;TBLData3[[#This Row],[Date]]-7)</f>
        <v>0</v>
      </c>
      <c r="T697" s="130">
        <f t="array" ref="T697">IFERROR(_xlfn.STDEV.S(IF(TBLData3[[Athlete ]]=TBLData3[[#This Row],[Athlete ]],IF(TBLData3[Date]&lt;=TBLData3[[#This Row],[Date]],IF(TBLData3[Date]&gt;TBLData3[[#This Row],[Date]]-7,TBLData3[Total Load])))),"")</f>
        <v>0</v>
      </c>
      <c r="U697" s="98" t="str">
        <f>IFERROR(TBLData3[[#This Row],[7 Day avg Load]]/TBLData3[[#This Row],[7 Day SD]],"")</f>
        <v/>
      </c>
      <c r="V697" s="98" t="str">
        <f>IFERROR(TBLData3[[#This Row],[7 Day Rolling Average]]*TBLData3[[#This Row],[Monotony]],"")</f>
        <v/>
      </c>
    </row>
    <row r="698" spans="1:22" x14ac:dyDescent="0.25">
      <c r="A698" s="58" t="str">
        <f t="shared" si="41"/>
        <v>Week 5</v>
      </c>
      <c r="B698" s="63">
        <v>43041</v>
      </c>
      <c r="C698" s="63" t="str">
        <f t="shared" si="42"/>
        <v>Thu</v>
      </c>
      <c r="D698" s="73" t="s">
        <v>201</v>
      </c>
      <c r="E698" s="61">
        <f>tblTL[[#This Row],[Total]]</f>
        <v>0</v>
      </c>
      <c r="F698" s="71">
        <f>AVERAGEIFS(TBLData3[Total Load],TBLData3[[Athlete ]],TBLData3[[#This Row],[Athlete ]],TBLData3[Date],"&lt;="&amp;TBLData3[[#This Row],[Date]],TBLData3[Date],"&gt;"&amp;TBLData3[[#This Row],[Date]]-7)</f>
        <v>0</v>
      </c>
      <c r="G698" s="72">
        <f>AVERAGEIFS(TBLData3[Total Load],TBLData3[[Athlete ]],TBLData3[[#This Row],[Athlete ]],TBLData3[Date],"&lt;="&amp;TBLData3[[#This Row],[Date]],TBLData3[Date],"&gt;"&amp;TBLData3[[#This Row],[Date]]-28)</f>
        <v>108.57142857142857</v>
      </c>
      <c r="H698" s="32">
        <f>SUMIFS(TBLData3[Total Load],TBLData3[[Athlete ]],TBLData3[[#This Row],[Athlete ]],TBLData3[Date],"&lt;="&amp;TBLData3[[#This Row],[Date]],TBLData3[Date],"&gt;"&amp;TBLData3[[#This Row],[Date]]-7)</f>
        <v>0</v>
      </c>
      <c r="I698" s="33">
        <f>IFERROR(SUMIFS(TBLData3[Total Load],TBLData3[[Athlete ]],TBLData3[[#This Row],[Athlete ]],TBLData3[Date],"&lt;="&amp;TBLData3[[#This Row],[Date]]-7,TBLData3[Date],"&gt;"&amp;TBLData3[[#This Row],[Date]]-14),"")</f>
        <v>0</v>
      </c>
      <c r="J698" s="33">
        <f>IFERROR(SUMIFS(TBLData3[Total Load],TBLData3[[Athlete ]],TBLData3[[#This Row],[Athlete ]],TBLData3[Date],"&lt;="&amp;TBLData3[[#This Row],[Date]]-14,TBLData3[Date],"&gt;"&amp;TBLData3[[#This Row],[Date]]-21),"")</f>
        <v>720</v>
      </c>
      <c r="K698" s="33">
        <f>IFERROR(SUMIFS(TBLData3[Total Load],TBLData3[[Athlete ]],TBLData3[[#This Row],[Athlete ]],TBLData3[Date],"&lt;="&amp;TBLData3[[#This Row],[Date]]-21,TBLData3[Date],"&gt;"&amp;TBLData3[[#This Row],[Date]]-28),"")</f>
        <v>2320</v>
      </c>
      <c r="L698" s="33">
        <f>IFERROR(SUMIFS(TBLData3[Total Load],TBLData3[[Athlete ]],TBLData3[[#This Row],[Athlete ]],TBLData3[Date],"&lt;="&amp;TBLData3[[#This Row],[Date]]-28,TBLData3[Date],"&gt;"&amp;TBLData3[[#This Row],[Date]]-35),"")</f>
        <v>1575</v>
      </c>
      <c r="M698" s="33">
        <f>IFERROR(AVERAGE(TBLData3[[#This Row],[Week -1 TL]:[Week -4 TL]]),"")</f>
        <v>1153.75</v>
      </c>
      <c r="N698" s="98">
        <f>IFERROR(TBLData3[[#This Row],[7 Day Rolling Average]]/TBLData3[[#This Row],[28 Day Rolling Average]],"")</f>
        <v>0</v>
      </c>
      <c r="O698" s="94" t="str">
        <f>IFERROR(TBLData3[[#This Row],[Week 0 TL]]/TBLData3[[#This Row],[Week -1 TL]],"")</f>
        <v/>
      </c>
      <c r="P698" s="26">
        <f t="shared" si="43"/>
        <v>3.6488346606153916</v>
      </c>
      <c r="Q698" s="27">
        <f t="shared" si="44"/>
        <v>64.935594282303867</v>
      </c>
      <c r="R698" s="99">
        <f>IFERROR(TBLData3[[#This Row],[7 Day EWMA]]/TBLData3[[#This Row],[28 Day EWMA]],"")</f>
        <v>5.6191595702540072E-2</v>
      </c>
      <c r="S698" s="130">
        <f>AVERAGEIFS(TBLData3[Total Load],TBLData3[[Athlete ]],TBLData3[[#This Row],[Athlete ]],TBLData3[Date],"&lt;="&amp;TBLData3[[#This Row],[Date]],TBLData3[Date],"&gt;"&amp;TBLData3[[#This Row],[Date]]-7)</f>
        <v>0</v>
      </c>
      <c r="T698" s="130">
        <f t="array" ref="T698">IFERROR(_xlfn.STDEV.S(IF(TBLData3[[Athlete ]]=TBLData3[[#This Row],[Athlete ]],IF(TBLData3[Date]&lt;=TBLData3[[#This Row],[Date]],IF(TBLData3[Date]&gt;TBLData3[[#This Row],[Date]]-7,TBLData3[Total Load])))),"")</f>
        <v>0</v>
      </c>
      <c r="U698" s="98" t="str">
        <f>IFERROR(TBLData3[[#This Row],[7 Day avg Load]]/TBLData3[[#This Row],[7 Day SD]],"")</f>
        <v/>
      </c>
      <c r="V698" s="98" t="str">
        <f>IFERROR(TBLData3[[#This Row],[7 Day Rolling Average]]*TBLData3[[#This Row],[Monotony]],"")</f>
        <v/>
      </c>
    </row>
    <row r="699" spans="1:22" x14ac:dyDescent="0.25">
      <c r="A699" s="58" t="str">
        <f t="shared" si="41"/>
        <v>Week 5</v>
      </c>
      <c r="B699" s="63">
        <v>43041</v>
      </c>
      <c r="C699" s="63" t="str">
        <f t="shared" si="42"/>
        <v>Thu</v>
      </c>
      <c r="D699" s="73" t="s">
        <v>202</v>
      </c>
      <c r="E699" s="61">
        <f>tblTL[[#This Row],[Total]]</f>
        <v>805</v>
      </c>
      <c r="F699" s="71">
        <f>AVERAGEIFS(TBLData3[Total Load],TBLData3[[Athlete ]],TBLData3[[#This Row],[Athlete ]],TBLData3[Date],"&lt;="&amp;TBLData3[[#This Row],[Date]],TBLData3[Date],"&gt;"&amp;TBLData3[[#This Row],[Date]]-7)</f>
        <v>334.42857142857144</v>
      </c>
      <c r="G699" s="72">
        <f>AVERAGEIFS(TBLData3[Total Load],TBLData3[[Athlete ]],TBLData3[[#This Row],[Athlete ]],TBLData3[Date],"&lt;="&amp;TBLData3[[#This Row],[Date]],TBLData3[Date],"&gt;"&amp;TBLData3[[#This Row],[Date]]-28)</f>
        <v>225.03571428571428</v>
      </c>
      <c r="H699" s="32">
        <f>SUMIFS(TBLData3[Total Load],TBLData3[[Athlete ]],TBLData3[[#This Row],[Athlete ]],TBLData3[Date],"&lt;="&amp;TBLData3[[#This Row],[Date]],TBLData3[Date],"&gt;"&amp;TBLData3[[#This Row],[Date]]-7)</f>
        <v>2341</v>
      </c>
      <c r="I699" s="33">
        <f>IFERROR(SUMIFS(TBLData3[Total Load],TBLData3[[Athlete ]],TBLData3[[#This Row],[Athlete ]],TBLData3[Date],"&lt;="&amp;TBLData3[[#This Row],[Date]]-7,TBLData3[Date],"&gt;"&amp;TBLData3[[#This Row],[Date]]-14),"")</f>
        <v>2100</v>
      </c>
      <c r="J699" s="33">
        <f>IFERROR(SUMIFS(TBLData3[Total Load],TBLData3[[Athlete ]],TBLData3[[#This Row],[Athlete ]],TBLData3[Date],"&lt;="&amp;TBLData3[[#This Row],[Date]]-14,TBLData3[Date],"&gt;"&amp;TBLData3[[#This Row],[Date]]-21),"")</f>
        <v>1620</v>
      </c>
      <c r="K699" s="33">
        <f>IFERROR(SUMIFS(TBLData3[Total Load],TBLData3[[Athlete ]],TBLData3[[#This Row],[Athlete ]],TBLData3[Date],"&lt;="&amp;TBLData3[[#This Row],[Date]]-21,TBLData3[Date],"&gt;"&amp;TBLData3[[#This Row],[Date]]-28),"")</f>
        <v>240</v>
      </c>
      <c r="L699" s="33">
        <f>IFERROR(SUMIFS(TBLData3[Total Load],TBLData3[[Athlete ]],TBLData3[[#This Row],[Athlete ]],TBLData3[Date],"&lt;="&amp;TBLData3[[#This Row],[Date]]-28,TBLData3[Date],"&gt;"&amp;TBLData3[[#This Row],[Date]]-35),"")</f>
        <v>0</v>
      </c>
      <c r="M699" s="33">
        <f>IFERROR(AVERAGE(TBLData3[[#This Row],[Week -1 TL]:[Week -4 TL]]),"")</f>
        <v>990</v>
      </c>
      <c r="N699" s="98">
        <f>IFERROR(TBLData3[[#This Row],[7 Day Rolling Average]]/TBLData3[[#This Row],[28 Day Rolling Average]],"")</f>
        <v>1.4861133153467705</v>
      </c>
      <c r="O699" s="94">
        <f>IFERROR(TBLData3[[#This Row],[Week 0 TL]]/TBLData3[[#This Row],[Week -1 TL]],"")</f>
        <v>1.1147619047619048</v>
      </c>
      <c r="P699" s="26">
        <f t="shared" si="43"/>
        <v>489.15723075356527</v>
      </c>
      <c r="Q699" s="27">
        <f t="shared" si="44"/>
        <v>269.8328496098095</v>
      </c>
      <c r="R699" s="99">
        <f>IFERROR(TBLData3[[#This Row],[7 Day EWMA]]/TBLData3[[#This Row],[28 Day EWMA]],"")</f>
        <v>1.8128157170667276</v>
      </c>
      <c r="S699" s="130">
        <f>AVERAGEIFS(TBLData3[Total Load],TBLData3[[Athlete ]],TBLData3[[#This Row],[Athlete ]],TBLData3[Date],"&lt;="&amp;TBLData3[[#This Row],[Date]],TBLData3[Date],"&gt;"&amp;TBLData3[[#This Row],[Date]]-7)</f>
        <v>334.42857142857144</v>
      </c>
      <c r="T699" s="130">
        <f t="array" ref="T699">IFERROR(_xlfn.STDEV.S(IF(TBLData3[[Athlete ]]=TBLData3[[#This Row],[Athlete ]],IF(TBLData3[Date]&lt;=TBLData3[[#This Row],[Date]],IF(TBLData3[Date]&gt;TBLData3[[#This Row],[Date]]-7,TBLData3[Total Load])))),"")</f>
        <v>365.82867444695893</v>
      </c>
      <c r="U699" s="98">
        <f>IFERROR(TBLData3[[#This Row],[7 Day avg Load]]/TBLData3[[#This Row],[7 Day SD]],"")</f>
        <v>0.91416719024046833</v>
      </c>
      <c r="V699" s="98">
        <f>IFERROR(TBLData3[[#This Row],[7 Day Rolling Average]]*TBLData3[[#This Row],[Monotony]],"")</f>
        <v>305.72362747899092</v>
      </c>
    </row>
    <row r="700" spans="1:22" x14ac:dyDescent="0.25">
      <c r="A700" s="58" t="str">
        <f t="shared" si="41"/>
        <v>Week 5</v>
      </c>
      <c r="B700" s="63">
        <v>43041</v>
      </c>
      <c r="C700" s="63" t="str">
        <f t="shared" si="42"/>
        <v>Thu</v>
      </c>
      <c r="D700" s="68" t="s">
        <v>203</v>
      </c>
      <c r="E700" s="61">
        <f>tblTL[[#This Row],[Total]]</f>
        <v>1100</v>
      </c>
      <c r="F700" s="71">
        <f>AVERAGEIFS(TBLData3[Total Load],TBLData3[[Athlete ]],TBLData3[[#This Row],[Athlete ]],TBLData3[Date],"&lt;="&amp;TBLData3[[#This Row],[Date]],TBLData3[Date],"&gt;"&amp;TBLData3[[#This Row],[Date]]-7)</f>
        <v>392.85714285714283</v>
      </c>
      <c r="G700" s="72">
        <f>AVERAGEIFS(TBLData3[Total Load],TBLData3[[Athlete ]],TBLData3[[#This Row],[Athlete ]],TBLData3[Date],"&lt;="&amp;TBLData3[[#This Row],[Date]],TBLData3[Date],"&gt;"&amp;TBLData3[[#This Row],[Date]]-28)</f>
        <v>150.89285714285714</v>
      </c>
      <c r="H700" s="32">
        <f>SUMIFS(TBLData3[Total Load],TBLData3[[Athlete ]],TBLData3[[#This Row],[Athlete ]],TBLData3[Date],"&lt;="&amp;TBLData3[[#This Row],[Date]],TBLData3[Date],"&gt;"&amp;TBLData3[[#This Row],[Date]]-7)</f>
        <v>2750</v>
      </c>
      <c r="I700" s="33">
        <f>IFERROR(SUMIFS(TBLData3[Total Load],TBLData3[[Athlete ]],TBLData3[[#This Row],[Athlete ]],TBLData3[Date],"&lt;="&amp;TBLData3[[#This Row],[Date]]-7,TBLData3[Date],"&gt;"&amp;TBLData3[[#This Row],[Date]]-14),"")</f>
        <v>0</v>
      </c>
      <c r="J700" s="33">
        <f>IFERROR(SUMIFS(TBLData3[Total Load],TBLData3[[Athlete ]],TBLData3[[#This Row],[Athlete ]],TBLData3[Date],"&lt;="&amp;TBLData3[[#This Row],[Date]]-14,TBLData3[Date],"&gt;"&amp;TBLData3[[#This Row],[Date]]-21),"")</f>
        <v>0</v>
      </c>
      <c r="K700" s="33">
        <f>IFERROR(SUMIFS(TBLData3[Total Load],TBLData3[[Athlete ]],TBLData3[[#This Row],[Athlete ]],TBLData3[Date],"&lt;="&amp;TBLData3[[#This Row],[Date]]-21,TBLData3[Date],"&gt;"&amp;TBLData3[[#This Row],[Date]]-28),"")</f>
        <v>1475</v>
      </c>
      <c r="L700" s="33">
        <f>IFERROR(SUMIFS(TBLData3[Total Load],TBLData3[[Athlete ]],TBLData3[[#This Row],[Athlete ]],TBLData3[Date],"&lt;="&amp;TBLData3[[#This Row],[Date]]-28,TBLData3[Date],"&gt;"&amp;TBLData3[[#This Row],[Date]]-35),"")</f>
        <v>1480</v>
      </c>
      <c r="M700" s="33">
        <f>IFERROR(AVERAGE(TBLData3[[#This Row],[Week -1 TL]:[Week -4 TL]]),"")</f>
        <v>738.75</v>
      </c>
      <c r="N700" s="98">
        <f>IFERROR(TBLData3[[#This Row],[7 Day Rolling Average]]/TBLData3[[#This Row],[28 Day Rolling Average]],"")</f>
        <v>2.6035502958579881</v>
      </c>
      <c r="O700" s="94" t="str">
        <f>IFERROR(TBLData3[[#This Row],[Week 0 TL]]/TBLData3[[#This Row],[Week -1 TL]],"")</f>
        <v/>
      </c>
      <c r="P700" s="26">
        <f t="shared" si="43"/>
        <v>514.90497768184946</v>
      </c>
      <c r="Q700" s="27">
        <f t="shared" si="44"/>
        <v>209.43645959628395</v>
      </c>
      <c r="R700" s="99">
        <f>IFERROR(TBLData3[[#This Row],[7 Day EWMA]]/TBLData3[[#This Row],[28 Day EWMA]],"")</f>
        <v>2.4585259828894923</v>
      </c>
      <c r="S700" s="130">
        <f>AVERAGEIFS(TBLData3[Total Load],TBLData3[[Athlete ]],TBLData3[[#This Row],[Athlete ]],TBLData3[Date],"&lt;="&amp;TBLData3[[#This Row],[Date]],TBLData3[Date],"&gt;"&amp;TBLData3[[#This Row],[Date]]-7)</f>
        <v>392.85714285714283</v>
      </c>
      <c r="T700" s="130">
        <f t="array" ref="T700">IFERROR(_xlfn.STDEV.S(IF(TBLData3[[Athlete ]]=TBLData3[[#This Row],[Athlete ]],IF(TBLData3[Date]&lt;=TBLData3[[#This Row],[Date]],IF(TBLData3[Date]&gt;TBLData3[[#This Row],[Date]]-7,TBLData3[Total Load])))),"")</f>
        <v>424.37068252940867</v>
      </c>
      <c r="U700" s="98">
        <f>IFERROR(TBLData3[[#This Row],[7 Day avg Load]]/TBLData3[[#This Row],[7 Day SD]],"")</f>
        <v>0.92574053541014356</v>
      </c>
      <c r="V700" s="98">
        <f>IFERROR(TBLData3[[#This Row],[7 Day Rolling Average]]*TBLData3[[#This Row],[Monotony]],"")</f>
        <v>363.68378176827065</v>
      </c>
    </row>
    <row r="701" spans="1:22" x14ac:dyDescent="0.25">
      <c r="A701" s="58" t="str">
        <f t="shared" si="41"/>
        <v>Week 5</v>
      </c>
      <c r="B701" s="63">
        <v>43041</v>
      </c>
      <c r="C701" s="63" t="str">
        <f t="shared" si="42"/>
        <v>Thu</v>
      </c>
      <c r="D701" s="68" t="s">
        <v>204</v>
      </c>
      <c r="E701" s="61">
        <f>tblTL[[#This Row],[Total]]</f>
        <v>765</v>
      </c>
      <c r="F701" s="71">
        <f>AVERAGEIFS(TBLData3[Total Load],TBLData3[[Athlete ]],TBLData3[[#This Row],[Athlete ]],TBLData3[Date],"&lt;="&amp;TBLData3[[#This Row],[Date]],TBLData3[Date],"&gt;"&amp;TBLData3[[#This Row],[Date]]-7)</f>
        <v>129.42857142857142</v>
      </c>
      <c r="G701" s="72">
        <f>AVERAGEIFS(TBLData3[Total Load],TBLData3[[Athlete ]],TBLData3[[#This Row],[Athlete ]],TBLData3[Date],"&lt;="&amp;TBLData3[[#This Row],[Date]],TBLData3[Date],"&gt;"&amp;TBLData3[[#This Row],[Date]]-28)</f>
        <v>119.14285714285714</v>
      </c>
      <c r="H701" s="32">
        <f>SUMIFS(TBLData3[Total Load],TBLData3[[Athlete ]],TBLData3[[#This Row],[Athlete ]],TBLData3[Date],"&lt;="&amp;TBLData3[[#This Row],[Date]],TBLData3[Date],"&gt;"&amp;TBLData3[[#This Row],[Date]]-7)</f>
        <v>906</v>
      </c>
      <c r="I701" s="33">
        <f>IFERROR(SUMIFS(TBLData3[Total Load],TBLData3[[Athlete ]],TBLData3[[#This Row],[Athlete ]],TBLData3[Date],"&lt;="&amp;TBLData3[[#This Row],[Date]]-7,TBLData3[Date],"&gt;"&amp;TBLData3[[#This Row],[Date]]-14),"")</f>
        <v>1290</v>
      </c>
      <c r="J701" s="33">
        <f>IFERROR(SUMIFS(TBLData3[Total Load],TBLData3[[Athlete ]],TBLData3[[#This Row],[Athlete ]],TBLData3[Date],"&lt;="&amp;TBLData3[[#This Row],[Date]]-14,TBLData3[Date],"&gt;"&amp;TBLData3[[#This Row],[Date]]-21),"")</f>
        <v>720</v>
      </c>
      <c r="K701" s="33">
        <f>IFERROR(SUMIFS(TBLData3[Total Load],TBLData3[[Athlete ]],TBLData3[[#This Row],[Athlete ]],TBLData3[Date],"&lt;="&amp;TBLData3[[#This Row],[Date]]-21,TBLData3[Date],"&gt;"&amp;TBLData3[[#This Row],[Date]]-28),"")</f>
        <v>420</v>
      </c>
      <c r="L701" s="33">
        <f>IFERROR(SUMIFS(TBLData3[Total Load],TBLData3[[Athlete ]],TBLData3[[#This Row],[Athlete ]],TBLData3[Date],"&lt;="&amp;TBLData3[[#This Row],[Date]]-28,TBLData3[Date],"&gt;"&amp;TBLData3[[#This Row],[Date]]-35),"")</f>
        <v>875</v>
      </c>
      <c r="M701" s="33">
        <f>IFERROR(AVERAGE(TBLData3[[#This Row],[Week -1 TL]:[Week -4 TL]]),"")</f>
        <v>826.25</v>
      </c>
      <c r="N701" s="98">
        <f>IFERROR(TBLData3[[#This Row],[7 Day Rolling Average]]/TBLData3[[#This Row],[28 Day Rolling Average]],"")</f>
        <v>1.0863309352517985</v>
      </c>
      <c r="O701" s="94">
        <f>IFERROR(TBLData3[[#This Row],[Week 0 TL]]/TBLData3[[#This Row],[Week -1 TL]],"")</f>
        <v>0.70232558139534884</v>
      </c>
      <c r="P701" s="26">
        <f t="shared" si="43"/>
        <v>231.43499410834255</v>
      </c>
      <c r="Q701" s="27">
        <f t="shared" si="44"/>
        <v>138.66736495484633</v>
      </c>
      <c r="R701" s="99">
        <f>IFERROR(TBLData3[[#This Row],[7 Day EWMA]]/TBLData3[[#This Row],[28 Day EWMA]],"")</f>
        <v>1.6689939567518555</v>
      </c>
      <c r="S701" s="130">
        <f>AVERAGEIFS(TBLData3[Total Load],TBLData3[[Athlete ]],TBLData3[[#This Row],[Athlete ]],TBLData3[Date],"&lt;="&amp;TBLData3[[#This Row],[Date]],TBLData3[Date],"&gt;"&amp;TBLData3[[#This Row],[Date]]-7)</f>
        <v>129.42857142857142</v>
      </c>
      <c r="T701" s="130">
        <f t="array" ref="T701">IFERROR(_xlfn.STDEV.S(IF(TBLData3[[Athlete ]]=TBLData3[[#This Row],[Athlete ]],IF(TBLData3[Date]&lt;=TBLData3[[#This Row],[Date]],IF(TBLData3[Date]&gt;TBLData3[[#This Row],[Date]]-7,TBLData3[Total Load])))),"")</f>
        <v>285.14432435923692</v>
      </c>
      <c r="U701" s="98">
        <f>IFERROR(TBLData3[[#This Row],[7 Day avg Load]]/TBLData3[[#This Row],[7 Day SD]],"")</f>
        <v>0.45390548003863407</v>
      </c>
      <c r="V701" s="98">
        <f>IFERROR(TBLData3[[#This Row],[7 Day Rolling Average]]*TBLData3[[#This Row],[Monotony]],"")</f>
        <v>58.74833784500035</v>
      </c>
    </row>
    <row r="702" spans="1:22" x14ac:dyDescent="0.25">
      <c r="A702" s="58" t="str">
        <f t="shared" si="41"/>
        <v>Week 5</v>
      </c>
      <c r="B702" s="63">
        <v>43041</v>
      </c>
      <c r="C702" s="63" t="str">
        <f t="shared" si="42"/>
        <v>Thu</v>
      </c>
      <c r="D702" s="74" t="s">
        <v>205</v>
      </c>
      <c r="E702" s="61">
        <f>tblTL[[#This Row],[Total]]</f>
        <v>595</v>
      </c>
      <c r="F702" s="71">
        <f>AVERAGEIFS(TBLData3[Total Load],TBLData3[[Athlete ]],TBLData3[[#This Row],[Athlete ]],TBLData3[Date],"&lt;="&amp;TBLData3[[#This Row],[Date]],TBLData3[Date],"&gt;"&amp;TBLData3[[#This Row],[Date]]-7)</f>
        <v>113</v>
      </c>
      <c r="G702" s="72">
        <f>AVERAGEIFS(TBLData3[Total Load],TBLData3[[Athlete ]],TBLData3[[#This Row],[Athlete ]],TBLData3[Date],"&lt;="&amp;TBLData3[[#This Row],[Date]],TBLData3[Date],"&gt;"&amp;TBLData3[[#This Row],[Date]]-28)</f>
        <v>71.107142857142861</v>
      </c>
      <c r="H702" s="32">
        <f>SUMIFS(TBLData3[Total Load],TBLData3[[Athlete ]],TBLData3[[#This Row],[Athlete ]],TBLData3[Date],"&lt;="&amp;TBLData3[[#This Row],[Date]],TBLData3[Date],"&gt;"&amp;TBLData3[[#This Row],[Date]]-7)</f>
        <v>791</v>
      </c>
      <c r="I702" s="33">
        <f>IFERROR(SUMIFS(TBLData3[Total Load],TBLData3[[Athlete ]],TBLData3[[#This Row],[Athlete ]],TBLData3[Date],"&lt;="&amp;TBLData3[[#This Row],[Date]]-7,TBLData3[Date],"&gt;"&amp;TBLData3[[#This Row],[Date]]-14),"")</f>
        <v>120</v>
      </c>
      <c r="J702" s="33">
        <f>IFERROR(SUMIFS(TBLData3[Total Load],TBLData3[[Athlete ]],TBLData3[[#This Row],[Athlete ]],TBLData3[Date],"&lt;="&amp;TBLData3[[#This Row],[Date]]-14,TBLData3[Date],"&gt;"&amp;TBLData3[[#This Row],[Date]]-21),"")</f>
        <v>720</v>
      </c>
      <c r="K702" s="33">
        <f>IFERROR(SUMIFS(TBLData3[Total Load],TBLData3[[Athlete ]],TBLData3[[#This Row],[Athlete ]],TBLData3[Date],"&lt;="&amp;TBLData3[[#This Row],[Date]]-21,TBLData3[Date],"&gt;"&amp;TBLData3[[#This Row],[Date]]-28),"")</f>
        <v>360</v>
      </c>
      <c r="L702" s="33">
        <f>IFERROR(SUMIFS(TBLData3[Total Load],TBLData3[[Athlete ]],TBLData3[[#This Row],[Athlete ]],TBLData3[Date],"&lt;="&amp;TBLData3[[#This Row],[Date]]-28,TBLData3[Date],"&gt;"&amp;TBLData3[[#This Row],[Date]]-35),"")</f>
        <v>0</v>
      </c>
      <c r="M702" s="33">
        <f>IFERROR(AVERAGE(TBLData3[[#This Row],[Week -1 TL]:[Week -4 TL]]),"")</f>
        <v>300</v>
      </c>
      <c r="N702" s="98">
        <f>IFERROR(TBLData3[[#This Row],[7 Day Rolling Average]]/TBLData3[[#This Row],[28 Day Rolling Average]],"")</f>
        <v>1.5891511803114011</v>
      </c>
      <c r="O702" s="94">
        <f>IFERROR(TBLData3[[#This Row],[Week 0 TL]]/TBLData3[[#This Row],[Week -1 TL]],"")</f>
        <v>6.5916666666666668</v>
      </c>
      <c r="P702" s="26">
        <f t="shared" si="43"/>
        <v>166.90827622419735</v>
      </c>
      <c r="Q702" s="27">
        <f t="shared" si="44"/>
        <v>77.308225341334776</v>
      </c>
      <c r="R702" s="99">
        <f>IFERROR(TBLData3[[#This Row],[7 Day EWMA]]/TBLData3[[#This Row],[28 Day EWMA]],"")</f>
        <v>2.158997642065335</v>
      </c>
      <c r="S702" s="130">
        <f>AVERAGEIFS(TBLData3[Total Load],TBLData3[[Athlete ]],TBLData3[[#This Row],[Athlete ]],TBLData3[Date],"&lt;="&amp;TBLData3[[#This Row],[Date]],TBLData3[Date],"&gt;"&amp;TBLData3[[#This Row],[Date]]-7)</f>
        <v>113</v>
      </c>
      <c r="T702" s="130">
        <f t="array" ref="T702">IFERROR(_xlfn.STDEV.S(IF(TBLData3[[Athlete ]]=TBLData3[[#This Row],[Athlete ]],IF(TBLData3[Date]&lt;=TBLData3[[#This Row],[Date]],IF(TBLData3[Date]&gt;TBLData3[[#This Row],[Date]]-7,TBLData3[Total Load])))),"")</f>
        <v>224.74355756431967</v>
      </c>
      <c r="U702" s="98">
        <f>IFERROR(TBLData3[[#This Row],[7 Day avg Load]]/TBLData3[[#This Row],[7 Day SD]],"")</f>
        <v>0.502795280205798</v>
      </c>
      <c r="V702" s="98">
        <f>IFERROR(TBLData3[[#This Row],[7 Day Rolling Average]]*TBLData3[[#This Row],[Monotony]],"")</f>
        <v>56.815866663255171</v>
      </c>
    </row>
    <row r="703" spans="1:22" x14ac:dyDescent="0.25">
      <c r="A703" s="58" t="str">
        <f t="shared" si="41"/>
        <v>Week 5</v>
      </c>
      <c r="B703" s="63">
        <v>43041</v>
      </c>
      <c r="C703" s="63" t="str">
        <f t="shared" si="42"/>
        <v>Thu</v>
      </c>
      <c r="D703" s="74" t="s">
        <v>206</v>
      </c>
      <c r="E703" s="61">
        <f>tblTL[[#This Row],[Total]]</f>
        <v>1555</v>
      </c>
      <c r="F703" s="71">
        <f>AVERAGEIFS(TBLData3[Total Load],TBLData3[[Athlete ]],TBLData3[[#This Row],[Athlete ]],TBLData3[Date],"&lt;="&amp;TBLData3[[#This Row],[Date]],TBLData3[Date],"&gt;"&amp;TBLData3[[#This Row],[Date]]-7)</f>
        <v>256.42857142857144</v>
      </c>
      <c r="G703" s="72">
        <f>AVERAGEIFS(TBLData3[Total Load],TBLData3[[Athlete ]],TBLData3[[#This Row],[Athlete ]],TBLData3[Date],"&lt;="&amp;TBLData3[[#This Row],[Date]],TBLData3[Date],"&gt;"&amp;TBLData3[[#This Row],[Date]]-28)</f>
        <v>233.03571428571428</v>
      </c>
      <c r="H703" s="32">
        <f>SUMIFS(TBLData3[Total Load],TBLData3[[Athlete ]],TBLData3[[#This Row],[Athlete ]],TBLData3[Date],"&lt;="&amp;TBLData3[[#This Row],[Date]],TBLData3[Date],"&gt;"&amp;TBLData3[[#This Row],[Date]]-7)</f>
        <v>1795</v>
      </c>
      <c r="I703" s="33">
        <f>IFERROR(SUMIFS(TBLData3[Total Load],TBLData3[[Athlete ]],TBLData3[[#This Row],[Athlete ]],TBLData3[Date],"&lt;="&amp;TBLData3[[#This Row],[Date]]-7,TBLData3[Date],"&gt;"&amp;TBLData3[[#This Row],[Date]]-14),"")</f>
        <v>1250</v>
      </c>
      <c r="J703" s="33">
        <f>IFERROR(SUMIFS(TBLData3[Total Load],TBLData3[[Athlete ]],TBLData3[[#This Row],[Athlete ]],TBLData3[Date],"&lt;="&amp;TBLData3[[#This Row],[Date]]-14,TBLData3[Date],"&gt;"&amp;TBLData3[[#This Row],[Date]]-21),"")</f>
        <v>1800</v>
      </c>
      <c r="K703" s="33">
        <f>IFERROR(SUMIFS(TBLData3[Total Load],TBLData3[[Athlete ]],TBLData3[[#This Row],[Athlete ]],TBLData3[Date],"&lt;="&amp;TBLData3[[#This Row],[Date]]-21,TBLData3[Date],"&gt;"&amp;TBLData3[[#This Row],[Date]]-28),"")</f>
        <v>1680</v>
      </c>
      <c r="L703" s="33">
        <f>IFERROR(SUMIFS(TBLData3[Total Load],TBLData3[[Athlete ]],TBLData3[[#This Row],[Athlete ]],TBLData3[Date],"&lt;="&amp;TBLData3[[#This Row],[Date]]-28,TBLData3[Date],"&gt;"&amp;TBLData3[[#This Row],[Date]]-35),"")</f>
        <v>900</v>
      </c>
      <c r="M703" s="33">
        <f>IFERROR(AVERAGE(TBLData3[[#This Row],[Week -1 TL]:[Week -4 TL]]),"")</f>
        <v>1407.5</v>
      </c>
      <c r="N703" s="98">
        <f>IFERROR(TBLData3[[#This Row],[7 Day Rolling Average]]/TBLData3[[#This Row],[28 Day Rolling Average]],"")</f>
        <v>1.1003831417624521</v>
      </c>
      <c r="O703" s="94">
        <f>IFERROR(TBLData3[[#This Row],[Week 0 TL]]/TBLData3[[#This Row],[Week -1 TL]],"")</f>
        <v>1.4359999999999999</v>
      </c>
      <c r="P703" s="26">
        <f t="shared" si="43"/>
        <v>441.55819439198154</v>
      </c>
      <c r="Q703" s="27">
        <f t="shared" si="44"/>
        <v>242.18113612163754</v>
      </c>
      <c r="R703" s="99">
        <f>IFERROR(TBLData3[[#This Row],[7 Day EWMA]]/TBLData3[[#This Row],[28 Day EWMA]],"")</f>
        <v>1.8232559375318365</v>
      </c>
      <c r="S703" s="130">
        <f>AVERAGEIFS(TBLData3[Total Load],TBLData3[[Athlete ]],TBLData3[[#This Row],[Athlete ]],TBLData3[Date],"&lt;="&amp;TBLData3[[#This Row],[Date]],TBLData3[Date],"&gt;"&amp;TBLData3[[#This Row],[Date]]-7)</f>
        <v>256.42857142857144</v>
      </c>
      <c r="T703" s="130">
        <f t="array" ref="T703">IFERROR(_xlfn.STDEV.S(IF(TBLData3[[Athlete ]]=TBLData3[[#This Row],[Athlete ]],IF(TBLData3[Date]&lt;=TBLData3[[#This Row],[Date]],IF(TBLData3[Date]&gt;TBLData3[[#This Row],[Date]]-7,TBLData3[Total Load])))),"")</f>
        <v>575.51943411810089</v>
      </c>
      <c r="U703" s="98">
        <f>IFERROR(TBLData3[[#This Row],[7 Day avg Load]]/TBLData3[[#This Row],[7 Day SD]],"")</f>
        <v>0.44556022998860256</v>
      </c>
      <c r="V703" s="98">
        <f>IFERROR(TBLData3[[#This Row],[7 Day Rolling Average]]*TBLData3[[#This Row],[Monotony]],"")</f>
        <v>114.2543732613631</v>
      </c>
    </row>
    <row r="704" spans="1:22" x14ac:dyDescent="0.25">
      <c r="A704" s="58" t="str">
        <f t="shared" si="41"/>
        <v>Week 5</v>
      </c>
      <c r="B704" s="63">
        <v>43041</v>
      </c>
      <c r="C704" s="63" t="str">
        <f t="shared" si="42"/>
        <v>Thu</v>
      </c>
      <c r="D704" s="74" t="s">
        <v>207</v>
      </c>
      <c r="E704" s="61">
        <f>tblTL[[#This Row],[Total]]</f>
        <v>0</v>
      </c>
      <c r="F704" s="71">
        <f>AVERAGEIFS(TBLData3[Total Load],TBLData3[[Athlete ]],TBLData3[[#This Row],[Athlete ]],TBLData3[Date],"&lt;="&amp;TBLData3[[#This Row],[Date]],TBLData3[Date],"&gt;"&amp;TBLData3[[#This Row],[Date]]-7)</f>
        <v>235.71428571428572</v>
      </c>
      <c r="G704" s="72">
        <f>AVERAGEIFS(TBLData3[Total Load],TBLData3[[Athlete ]],TBLData3[[#This Row],[Athlete ]],TBLData3[Date],"&lt;="&amp;TBLData3[[#This Row],[Date]],TBLData3[Date],"&gt;"&amp;TBLData3[[#This Row],[Date]]-28)</f>
        <v>187.5</v>
      </c>
      <c r="H704" s="32">
        <f>SUMIFS(TBLData3[Total Load],TBLData3[[Athlete ]],TBLData3[[#This Row],[Athlete ]],TBLData3[Date],"&lt;="&amp;TBLData3[[#This Row],[Date]],TBLData3[Date],"&gt;"&amp;TBLData3[[#This Row],[Date]]-7)</f>
        <v>1650</v>
      </c>
      <c r="I704" s="33">
        <f>IFERROR(SUMIFS(TBLData3[Total Load],TBLData3[[Athlete ]],TBLData3[[#This Row],[Athlete ]],TBLData3[Date],"&lt;="&amp;TBLData3[[#This Row],[Date]]-7,TBLData3[Date],"&gt;"&amp;TBLData3[[#This Row],[Date]]-14),"")</f>
        <v>860</v>
      </c>
      <c r="J704" s="33">
        <f>IFERROR(SUMIFS(TBLData3[Total Load],TBLData3[[Athlete ]],TBLData3[[#This Row],[Athlete ]],TBLData3[Date],"&lt;="&amp;TBLData3[[#This Row],[Date]]-14,TBLData3[Date],"&gt;"&amp;TBLData3[[#This Row],[Date]]-21),"")</f>
        <v>1320</v>
      </c>
      <c r="K704" s="33">
        <f>IFERROR(SUMIFS(TBLData3[Total Load],TBLData3[[Athlete ]],TBLData3[[#This Row],[Athlete ]],TBLData3[Date],"&lt;="&amp;TBLData3[[#This Row],[Date]]-21,TBLData3[Date],"&gt;"&amp;TBLData3[[#This Row],[Date]]-28),"")</f>
        <v>1420</v>
      </c>
      <c r="L704" s="33">
        <f>IFERROR(SUMIFS(TBLData3[Total Load],TBLData3[[Athlete ]],TBLData3[[#This Row],[Athlete ]],TBLData3[Date],"&lt;="&amp;TBLData3[[#This Row],[Date]]-28,TBLData3[Date],"&gt;"&amp;TBLData3[[#This Row],[Date]]-35),"")</f>
        <v>640</v>
      </c>
      <c r="M704" s="33">
        <f>IFERROR(AVERAGE(TBLData3[[#This Row],[Week -1 TL]:[Week -4 TL]]),"")</f>
        <v>1060</v>
      </c>
      <c r="N704" s="98">
        <f>IFERROR(TBLData3[[#This Row],[7 Day Rolling Average]]/TBLData3[[#This Row],[28 Day Rolling Average]],"")</f>
        <v>1.2571428571428571</v>
      </c>
      <c r="O704" s="94">
        <f>IFERROR(TBLData3[[#This Row],[Week 0 TL]]/TBLData3[[#This Row],[Week -1 TL]],"")</f>
        <v>1.9186046511627908</v>
      </c>
      <c r="P704" s="26">
        <f t="shared" si="43"/>
        <v>267.72834226171653</v>
      </c>
      <c r="Q704" s="27">
        <f t="shared" si="44"/>
        <v>189.37032728185423</v>
      </c>
      <c r="R704" s="99">
        <f>IFERROR(TBLData3[[#This Row],[7 Day EWMA]]/TBLData3[[#This Row],[28 Day EWMA]],"")</f>
        <v>1.4137819060915289</v>
      </c>
      <c r="S704" s="130">
        <f>AVERAGEIFS(TBLData3[Total Load],TBLData3[[Athlete ]],TBLData3[[#This Row],[Athlete ]],TBLData3[Date],"&lt;="&amp;TBLData3[[#This Row],[Date]],TBLData3[Date],"&gt;"&amp;TBLData3[[#This Row],[Date]]-7)</f>
        <v>235.71428571428572</v>
      </c>
      <c r="T704" s="130">
        <f t="array" ref="T704">IFERROR(_xlfn.STDEV.S(IF(TBLData3[[Athlete ]]=TBLData3[[#This Row],[Athlete ]],IF(TBLData3[Date]&lt;=TBLData3[[#This Row],[Date]],IF(TBLData3[Date]&gt;TBLData3[[#This Row],[Date]]-7,TBLData3[Total Load])))),"")</f>
        <v>358.41582660633833</v>
      </c>
      <c r="U704" s="98">
        <f>IFERROR(TBLData3[[#This Row],[7 Day avg Load]]/TBLData3[[#This Row],[7 Day SD]],"")</f>
        <v>0.65765590751431757</v>
      </c>
      <c r="V704" s="98">
        <f>IFERROR(TBLData3[[#This Row],[7 Day Rolling Average]]*TBLData3[[#This Row],[Monotony]],"")</f>
        <v>155.01889248551771</v>
      </c>
    </row>
    <row r="705" spans="1:22" x14ac:dyDescent="0.25">
      <c r="A705" s="58" t="str">
        <f t="shared" si="41"/>
        <v>Week 5</v>
      </c>
      <c r="B705" s="63">
        <v>43041</v>
      </c>
      <c r="C705" s="63" t="str">
        <f t="shared" si="42"/>
        <v>Thu</v>
      </c>
      <c r="D705" s="73" t="s">
        <v>208</v>
      </c>
      <c r="E705" s="61">
        <f>tblTL[[#This Row],[Total]]</f>
        <v>750</v>
      </c>
      <c r="F705" s="71">
        <f>AVERAGEIFS(TBLData3[Total Load],TBLData3[[Athlete ]],TBLData3[[#This Row],[Athlete ]],TBLData3[Date],"&lt;="&amp;TBLData3[[#This Row],[Date]],TBLData3[Date],"&gt;"&amp;TBLData3[[#This Row],[Date]]-7)</f>
        <v>302.14285714285717</v>
      </c>
      <c r="G705" s="72">
        <f>AVERAGEIFS(TBLData3[Total Load],TBLData3[[Athlete ]],TBLData3[[#This Row],[Athlete ]],TBLData3[Date],"&lt;="&amp;TBLData3[[#This Row],[Date]],TBLData3[Date],"&gt;"&amp;TBLData3[[#This Row],[Date]]-28)</f>
        <v>152.04999999999998</v>
      </c>
      <c r="H705" s="32">
        <f>SUMIFS(TBLData3[Total Load],TBLData3[[Athlete ]],TBLData3[[#This Row],[Athlete ]],TBLData3[Date],"&lt;="&amp;TBLData3[[#This Row],[Date]],TBLData3[Date],"&gt;"&amp;TBLData3[[#This Row],[Date]]-7)</f>
        <v>2115</v>
      </c>
      <c r="I705" s="33">
        <f>IFERROR(SUMIFS(TBLData3[Total Load],TBLData3[[Athlete ]],TBLData3[[#This Row],[Athlete ]],TBLData3[Date],"&lt;="&amp;TBLData3[[#This Row],[Date]]-7,TBLData3[Date],"&gt;"&amp;TBLData3[[#This Row],[Date]]-14),"")</f>
        <v>0</v>
      </c>
      <c r="J705" s="33">
        <f>IFERROR(SUMIFS(TBLData3[Total Load],TBLData3[[Athlete ]],TBLData3[[#This Row],[Athlete ]],TBLData3[Date],"&lt;="&amp;TBLData3[[#This Row],[Date]]-14,TBLData3[Date],"&gt;"&amp;TBLData3[[#This Row],[Date]]-21),"")</f>
        <v>0</v>
      </c>
      <c r="K705" s="33">
        <f>IFERROR(SUMIFS(TBLData3[Total Load],TBLData3[[Athlete ]],TBLData3[[#This Row],[Athlete ]],TBLData3[Date],"&lt;="&amp;TBLData3[[#This Row],[Date]]-21,TBLData3[Date],"&gt;"&amp;TBLData3[[#This Row],[Date]]-28),"")</f>
        <v>2142.4</v>
      </c>
      <c r="L705" s="33">
        <f>IFERROR(SUMIFS(TBLData3[Total Load],TBLData3[[Athlete ]],TBLData3[[#This Row],[Athlete ]],TBLData3[Date],"&lt;="&amp;TBLData3[[#This Row],[Date]]-28,TBLData3[Date],"&gt;"&amp;TBLData3[[#This Row],[Date]]-35),"")</f>
        <v>1122.4000000000001</v>
      </c>
      <c r="M705" s="33">
        <f>IFERROR(AVERAGE(TBLData3[[#This Row],[Week -1 TL]:[Week -4 TL]]),"")</f>
        <v>816.2</v>
      </c>
      <c r="N705" s="98">
        <f>IFERROR(TBLData3[[#This Row],[7 Day Rolling Average]]/TBLData3[[#This Row],[28 Day Rolling Average]],"")</f>
        <v>1.9871282942641053</v>
      </c>
      <c r="O705" s="94" t="str">
        <f>IFERROR(TBLData3[[#This Row],[Week 0 TL]]/TBLData3[[#This Row],[Week -1 TL]],"")</f>
        <v/>
      </c>
      <c r="P705" s="26">
        <f t="shared" si="43"/>
        <v>358.46919952231224</v>
      </c>
      <c r="Q705" s="27">
        <f t="shared" si="44"/>
        <v>172.64516966218838</v>
      </c>
      <c r="R705" s="99">
        <f>IFERROR(TBLData3[[#This Row],[7 Day EWMA]]/TBLData3[[#This Row],[28 Day EWMA]],"")</f>
        <v>2.0763349488649019</v>
      </c>
      <c r="S705" s="130">
        <f>AVERAGEIFS(TBLData3[Total Load],TBLData3[[Athlete ]],TBLData3[[#This Row],[Athlete ]],TBLData3[Date],"&lt;="&amp;TBLData3[[#This Row],[Date]],TBLData3[Date],"&gt;"&amp;TBLData3[[#This Row],[Date]]-7)</f>
        <v>302.14285714285717</v>
      </c>
      <c r="T705" s="130">
        <f t="array" ref="T705">IFERROR(_xlfn.STDEV.S(IF(TBLData3[[Athlete ]]=TBLData3[[#This Row],[Athlete ]],IF(TBLData3[Date]&lt;=TBLData3[[#This Row],[Date]],IF(TBLData3[Date]&gt;TBLData3[[#This Row],[Date]]-7,TBLData3[Total Load])))),"")</f>
        <v>378.72436264009065</v>
      </c>
      <c r="U705" s="98">
        <f>IFERROR(TBLData3[[#This Row],[7 Day avg Load]]/TBLData3[[#This Row],[7 Day SD]],"")</f>
        <v>0.79779091853668149</v>
      </c>
      <c r="V705" s="98">
        <f>IFERROR(TBLData3[[#This Row],[7 Day Rolling Average]]*TBLData3[[#This Row],[Monotony]],"")</f>
        <v>241.04682752929736</v>
      </c>
    </row>
    <row r="706" spans="1:22" x14ac:dyDescent="0.25">
      <c r="A706" s="58" t="str">
        <f t="shared" ref="A706:A769" si="45">VLOOKUP(B706, $AF$3:$AG$26, 2)</f>
        <v>Week 5</v>
      </c>
      <c r="B706" s="59">
        <v>43042</v>
      </c>
      <c r="C706" s="59" t="str">
        <f t="shared" ref="C706:C769" si="46">CHOOSE(WEEKDAY(B706),"Sun","Mon","Tue","Wed","Thu","Fri","Sat")</f>
        <v>Fri</v>
      </c>
      <c r="D706" s="68" t="s">
        <v>215</v>
      </c>
      <c r="E706" s="61">
        <f>tblTL[[#This Row],[Total]]</f>
        <v>420</v>
      </c>
      <c r="F706" s="71">
        <f>AVERAGEIFS(TBLData3[Total Load],TBLData3[[Athlete ]],TBLData3[[#This Row],[Athlete ]],TBLData3[Date],"&lt;="&amp;TBLData3[[#This Row],[Date]],TBLData3[Date],"&gt;"&amp;TBLData3[[#This Row],[Date]]-7)</f>
        <v>238.57142857142858</v>
      </c>
      <c r="G706" s="72">
        <f>AVERAGEIFS(TBLData3[Total Load],TBLData3[[Athlete ]],TBLData3[[#This Row],[Athlete ]],TBLData3[Date],"&lt;="&amp;TBLData3[[#This Row],[Date]],TBLData3[Date],"&gt;"&amp;TBLData3[[#This Row],[Date]]-28)</f>
        <v>186.07142857142858</v>
      </c>
      <c r="H706" s="32">
        <f>SUMIFS(TBLData3[Total Load],TBLData3[[Athlete ]],TBLData3[[#This Row],[Athlete ]],TBLData3[Date],"&lt;="&amp;TBLData3[[#This Row],[Date]],TBLData3[Date],"&gt;"&amp;TBLData3[[#This Row],[Date]]-7)</f>
        <v>1670</v>
      </c>
      <c r="I706" s="33">
        <f>IFERROR(SUMIFS(TBLData3[Total Load],TBLData3[[Athlete ]],TBLData3[[#This Row],[Athlete ]],TBLData3[Date],"&lt;="&amp;TBLData3[[#This Row],[Date]]-7,TBLData3[Date],"&gt;"&amp;TBLData3[[#This Row],[Date]]-14),"")</f>
        <v>800</v>
      </c>
      <c r="J706" s="33">
        <f>IFERROR(SUMIFS(TBLData3[Total Load],TBLData3[[Athlete ]],TBLData3[[#This Row],[Athlete ]],TBLData3[Date],"&lt;="&amp;TBLData3[[#This Row],[Date]]-14,TBLData3[Date],"&gt;"&amp;TBLData3[[#This Row],[Date]]-21),"")</f>
        <v>720</v>
      </c>
      <c r="K706" s="33">
        <f>IFERROR(SUMIFS(TBLData3[Total Load],TBLData3[[Athlete ]],TBLData3[[#This Row],[Athlete ]],TBLData3[Date],"&lt;="&amp;TBLData3[[#This Row],[Date]]-21,TBLData3[Date],"&gt;"&amp;TBLData3[[#This Row],[Date]]-28),"")</f>
        <v>2020</v>
      </c>
      <c r="L706" s="33">
        <f>IFERROR(SUMIFS(TBLData3[Total Load],TBLData3[[Athlete ]],TBLData3[[#This Row],[Athlete ]],TBLData3[Date],"&lt;="&amp;TBLData3[[#This Row],[Date]]-28,TBLData3[Date],"&gt;"&amp;TBLData3[[#This Row],[Date]]-35),"")</f>
        <v>1120</v>
      </c>
      <c r="M706" s="33">
        <f>IFERROR(AVERAGE(TBLData3[[#This Row],[Week -1 TL]:[Week -4 TL]]),"")</f>
        <v>1165</v>
      </c>
      <c r="N706" s="98">
        <f>IFERROR(TBLData3[[#This Row],[7 Day Rolling Average]]/TBLData3[[#This Row],[28 Day Rolling Average]],"")</f>
        <v>1.2821497120921306</v>
      </c>
      <c r="O706" s="94">
        <f>IFERROR(TBLData3[[#This Row],[Week 0 TL]]/TBLData3[[#This Row],[Week -1 TL]],"")</f>
        <v>2.0874999999999999</v>
      </c>
      <c r="P706" s="26">
        <f t="shared" si="43"/>
        <v>297.15526112093676</v>
      </c>
      <c r="Q706" s="27">
        <f t="shared" si="44"/>
        <v>185.29546465807357</v>
      </c>
      <c r="R706" s="99">
        <f>IFERROR(TBLData3[[#This Row],[7 Day EWMA]]/TBLData3[[#This Row],[28 Day EWMA]],"")</f>
        <v>1.6036834019077504</v>
      </c>
      <c r="S706" s="130">
        <f>AVERAGEIFS(TBLData3[Total Load],TBLData3[[Athlete ]],TBLData3[[#This Row],[Athlete ]],TBLData3[Date],"&lt;="&amp;TBLData3[[#This Row],[Date]],TBLData3[Date],"&gt;"&amp;TBLData3[[#This Row],[Date]]-7)</f>
        <v>238.57142857142858</v>
      </c>
      <c r="T706" s="130">
        <f t="array" ref="T706">IFERROR(_xlfn.STDEV.S(IF(TBLData3[[Athlete ]]=TBLData3[[#This Row],[Athlete ]],IF(TBLData3[Date]&lt;=TBLData3[[#This Row],[Date]],IF(TBLData3[Date]&gt;TBLData3[[#This Row],[Date]]-7,TBLData3[Total Load])))),"")</f>
        <v>311.25705193770693</v>
      </c>
      <c r="U706" s="98">
        <f>IFERROR(TBLData3[[#This Row],[7 Day avg Load]]/TBLData3[[#This Row],[7 Day SD]],"")</f>
        <v>0.76647718368538298</v>
      </c>
      <c r="V706" s="98">
        <f>IFERROR(TBLData3[[#This Row],[7 Day Rolling Average]]*TBLData3[[#This Row],[Monotony]],"")</f>
        <v>182.8595566792271</v>
      </c>
    </row>
    <row r="707" spans="1:22" x14ac:dyDescent="0.25">
      <c r="A707" s="58" t="str">
        <f t="shared" si="45"/>
        <v>Week 5</v>
      </c>
      <c r="B707" s="63">
        <v>43042</v>
      </c>
      <c r="C707" s="63" t="str">
        <f t="shared" si="46"/>
        <v>Fri</v>
      </c>
      <c r="D707" s="74" t="s">
        <v>190</v>
      </c>
      <c r="E707" s="61">
        <f>tblTL[[#This Row],[Total]]</f>
        <v>0</v>
      </c>
      <c r="F707" s="71">
        <f>AVERAGEIFS(TBLData3[Total Load],TBLData3[[Athlete ]],TBLData3[[#This Row],[Athlete ]],TBLData3[Date],"&lt;="&amp;TBLData3[[#This Row],[Date]],TBLData3[Date],"&gt;"&amp;TBLData3[[#This Row],[Date]]-7)</f>
        <v>294.14285714285717</v>
      </c>
      <c r="G707" s="72">
        <f>AVERAGEIFS(TBLData3[Total Load],TBLData3[[Athlete ]],TBLData3[[#This Row],[Athlete ]],TBLData3[Date],"&lt;="&amp;TBLData3[[#This Row],[Date]],TBLData3[Date],"&gt;"&amp;TBLData3[[#This Row],[Date]]-28)</f>
        <v>183.71428571428572</v>
      </c>
      <c r="H707" s="32">
        <f>SUMIFS(TBLData3[Total Load],TBLData3[[Athlete ]],TBLData3[[#This Row],[Athlete ]],TBLData3[Date],"&lt;="&amp;TBLData3[[#This Row],[Date]],TBLData3[Date],"&gt;"&amp;TBLData3[[#This Row],[Date]]-7)</f>
        <v>2059</v>
      </c>
      <c r="I707" s="33">
        <f>IFERROR(SUMIFS(TBLData3[Total Load],TBLData3[[Athlete ]],TBLData3[[#This Row],[Athlete ]],TBLData3[Date],"&lt;="&amp;TBLData3[[#This Row],[Date]]-7,TBLData3[Date],"&gt;"&amp;TBLData3[[#This Row],[Date]]-14),"")</f>
        <v>300</v>
      </c>
      <c r="J707" s="33">
        <f>IFERROR(SUMIFS(TBLData3[Total Load],TBLData3[[Athlete ]],TBLData3[[#This Row],[Athlete ]],TBLData3[Date],"&lt;="&amp;TBLData3[[#This Row],[Date]]-14,TBLData3[Date],"&gt;"&amp;TBLData3[[#This Row],[Date]]-21),"")</f>
        <v>810</v>
      </c>
      <c r="K707" s="33">
        <f>IFERROR(SUMIFS(TBLData3[Total Load],TBLData3[[Athlete ]],TBLData3[[#This Row],[Athlete ]],TBLData3[Date],"&lt;="&amp;TBLData3[[#This Row],[Date]]-21,TBLData3[Date],"&gt;"&amp;TBLData3[[#This Row],[Date]]-28),"")</f>
        <v>1975</v>
      </c>
      <c r="L707" s="33">
        <f>IFERROR(SUMIFS(TBLData3[Total Load],TBLData3[[Athlete ]],TBLData3[[#This Row],[Athlete ]],TBLData3[Date],"&lt;="&amp;TBLData3[[#This Row],[Date]]-28,TBLData3[Date],"&gt;"&amp;TBLData3[[#This Row],[Date]]-35),"")</f>
        <v>1445</v>
      </c>
      <c r="M707" s="33">
        <f>IFERROR(AVERAGE(TBLData3[[#This Row],[Week -1 TL]:[Week -4 TL]]),"")</f>
        <v>1132.5</v>
      </c>
      <c r="N707" s="98">
        <f>IFERROR(TBLData3[[#This Row],[7 Day Rolling Average]]/TBLData3[[#This Row],[28 Day Rolling Average]],"")</f>
        <v>1.6010886469673407</v>
      </c>
      <c r="O707" s="94">
        <f>IFERROR(TBLData3[[#This Row],[Week 0 TL]]/TBLData3[[#This Row],[Week -1 TL]],"")</f>
        <v>6.8633333333333333</v>
      </c>
      <c r="P707" s="26">
        <f t="shared" si="43"/>
        <v>293.38140759285312</v>
      </c>
      <c r="Q707" s="27">
        <f t="shared" si="44"/>
        <v>188.64270214568845</v>
      </c>
      <c r="R707" s="99">
        <f>IFERROR(TBLData3[[#This Row],[7 Day EWMA]]/TBLData3[[#This Row],[28 Day EWMA]],"")</f>
        <v>1.5552226736355543</v>
      </c>
      <c r="S707" s="130">
        <f>AVERAGEIFS(TBLData3[Total Load],TBLData3[[Athlete ]],TBLData3[[#This Row],[Athlete ]],TBLData3[Date],"&lt;="&amp;TBLData3[[#This Row],[Date]],TBLData3[Date],"&gt;"&amp;TBLData3[[#This Row],[Date]]-7)</f>
        <v>294.14285714285717</v>
      </c>
      <c r="T707" s="130">
        <f t="array" ref="T707">IFERROR(_xlfn.STDEV.S(IF(TBLData3[[Athlete ]]=TBLData3[[#This Row],[Athlete ]],IF(TBLData3[Date]&lt;=TBLData3[[#This Row],[Date]],IF(TBLData3[Date]&gt;TBLData3[[#This Row],[Date]]-7,TBLData3[Total Load])))),"")</f>
        <v>323.0048650672972</v>
      </c>
      <c r="U707" s="98">
        <f>IFERROR(TBLData3[[#This Row],[7 Day avg Load]]/TBLData3[[#This Row],[7 Day SD]],"")</f>
        <v>0.91064528418658119</v>
      </c>
      <c r="V707" s="98">
        <f>IFERROR(TBLData3[[#This Row],[7 Day Rolling Average]]*TBLData3[[#This Row],[Monotony]],"")</f>
        <v>267.8598057343101</v>
      </c>
    </row>
    <row r="708" spans="1:22" x14ac:dyDescent="0.25">
      <c r="A708" s="58" t="str">
        <f t="shared" si="45"/>
        <v>Week 5</v>
      </c>
      <c r="B708" s="63">
        <v>43042</v>
      </c>
      <c r="C708" s="63" t="str">
        <f t="shared" si="46"/>
        <v>Fri</v>
      </c>
      <c r="D708" s="68" t="s">
        <v>191</v>
      </c>
      <c r="E708" s="61">
        <f>tblTL[[#This Row],[Total]]</f>
        <v>0</v>
      </c>
      <c r="F708" s="71">
        <f>AVERAGEIFS(TBLData3[Total Load],TBLData3[[Athlete ]],TBLData3[[#This Row],[Athlete ]],TBLData3[Date],"&lt;="&amp;TBLData3[[#This Row],[Date]],TBLData3[Date],"&gt;"&amp;TBLData3[[#This Row],[Date]]-7)</f>
        <v>152.71428571428572</v>
      </c>
      <c r="G708" s="72">
        <f>AVERAGEIFS(TBLData3[Total Load],TBLData3[[Athlete ]],TBLData3[[#This Row],[Athlete ]],TBLData3[Date],"&lt;="&amp;TBLData3[[#This Row],[Date]],TBLData3[Date],"&gt;"&amp;TBLData3[[#This Row],[Date]]-28)</f>
        <v>102.82142857142857</v>
      </c>
      <c r="H708" s="32">
        <f>SUMIFS(TBLData3[Total Load],TBLData3[[Athlete ]],TBLData3[[#This Row],[Athlete ]],TBLData3[Date],"&lt;="&amp;TBLData3[[#This Row],[Date]],TBLData3[Date],"&gt;"&amp;TBLData3[[#This Row],[Date]]-7)</f>
        <v>1069</v>
      </c>
      <c r="I708" s="33">
        <f>IFERROR(SUMIFS(TBLData3[Total Load],TBLData3[[Athlete ]],TBLData3[[#This Row],[Athlete ]],TBLData3[Date],"&lt;="&amp;TBLData3[[#This Row],[Date]]-7,TBLData3[Date],"&gt;"&amp;TBLData3[[#This Row],[Date]]-14),"")</f>
        <v>490</v>
      </c>
      <c r="J708" s="33">
        <f>IFERROR(SUMIFS(TBLData3[Total Load],TBLData3[[Athlete ]],TBLData3[[#This Row],[Athlete ]],TBLData3[Date],"&lt;="&amp;TBLData3[[#This Row],[Date]]-14,TBLData3[Date],"&gt;"&amp;TBLData3[[#This Row],[Date]]-21),"")</f>
        <v>720</v>
      </c>
      <c r="K708" s="33">
        <f>IFERROR(SUMIFS(TBLData3[Total Load],TBLData3[[Athlete ]],TBLData3[[#This Row],[Athlete ]],TBLData3[Date],"&lt;="&amp;TBLData3[[#This Row],[Date]]-21,TBLData3[Date],"&gt;"&amp;TBLData3[[#This Row],[Date]]-28),"")</f>
        <v>600</v>
      </c>
      <c r="L708" s="33">
        <f>IFERROR(SUMIFS(TBLData3[Total Load],TBLData3[[Athlete ]],TBLData3[[#This Row],[Athlete ]],TBLData3[Date],"&lt;="&amp;TBLData3[[#This Row],[Date]]-28,TBLData3[Date],"&gt;"&amp;TBLData3[[#This Row],[Date]]-35),"")</f>
        <v>0</v>
      </c>
      <c r="M708" s="33">
        <f>IFERROR(AVERAGE(TBLData3[[#This Row],[Week -1 TL]:[Week -4 TL]]),"")</f>
        <v>452.5</v>
      </c>
      <c r="N708" s="98">
        <f>IFERROR(TBLData3[[#This Row],[7 Day Rolling Average]]/TBLData3[[#This Row],[28 Day Rolling Average]],"")</f>
        <v>1.4852379298367491</v>
      </c>
      <c r="O708" s="94">
        <f>IFERROR(TBLData3[[#This Row],[Week 0 TL]]/TBLData3[[#This Row],[Week -1 TL]],"")</f>
        <v>2.1816326530612247</v>
      </c>
      <c r="P708" s="26">
        <f t="shared" si="43"/>
        <v>190.24275065316741</v>
      </c>
      <c r="Q708" s="27">
        <f t="shared" si="44"/>
        <v>106.62521157982631</v>
      </c>
      <c r="R708" s="99">
        <f>IFERROR(TBLData3[[#This Row],[7 Day EWMA]]/TBLData3[[#This Row],[28 Day EWMA]],"")</f>
        <v>1.7842192088945095</v>
      </c>
      <c r="S708" s="130">
        <f>AVERAGEIFS(TBLData3[Total Load],TBLData3[[Athlete ]],TBLData3[[#This Row],[Athlete ]],TBLData3[Date],"&lt;="&amp;TBLData3[[#This Row],[Date]],TBLData3[Date],"&gt;"&amp;TBLData3[[#This Row],[Date]]-7)</f>
        <v>152.71428571428572</v>
      </c>
      <c r="T708" s="130">
        <f t="array" ref="T708">IFERROR(_xlfn.STDEV.S(IF(TBLData3[[Athlete ]]=TBLData3[[#This Row],[Athlete ]],IF(TBLData3[Date]&lt;=TBLData3[[#This Row],[Date]],IF(TBLData3[Date]&gt;TBLData3[[#This Row],[Date]]-7,TBLData3[Total Load])))),"")</f>
        <v>342.8676684892265</v>
      </c>
      <c r="U708" s="98">
        <f>IFERROR(TBLData3[[#This Row],[7 Day avg Load]]/TBLData3[[#This Row],[7 Day SD]],"")</f>
        <v>0.44540299290157265</v>
      </c>
      <c r="V708" s="98">
        <f>IFERROR(TBLData3[[#This Row],[7 Day Rolling Average]]*TBLData3[[#This Row],[Monotony]],"")</f>
        <v>68.019399915968734</v>
      </c>
    </row>
    <row r="709" spans="1:22" x14ac:dyDescent="0.25">
      <c r="A709" s="58" t="str">
        <f t="shared" si="45"/>
        <v>Week 5</v>
      </c>
      <c r="B709" s="63">
        <v>43042</v>
      </c>
      <c r="C709" s="63" t="str">
        <f t="shared" si="46"/>
        <v>Fri</v>
      </c>
      <c r="D709" s="68" t="s">
        <v>192</v>
      </c>
      <c r="E709" s="61">
        <f>tblTL[[#This Row],[Total]]</f>
        <v>0</v>
      </c>
      <c r="F709" s="71">
        <f>AVERAGEIFS(TBLData3[Total Load],TBLData3[[Athlete ]],TBLData3[[#This Row],[Athlete ]],TBLData3[Date],"&lt;="&amp;TBLData3[[#This Row],[Date]],TBLData3[Date],"&gt;"&amp;TBLData3[[#This Row],[Date]]-7)</f>
        <v>479</v>
      </c>
      <c r="G709" s="72">
        <f>AVERAGEIFS(TBLData3[Total Load],TBLData3[[Athlete ]],TBLData3[[#This Row],[Athlete ]],TBLData3[Date],"&lt;="&amp;TBLData3[[#This Row],[Date]],TBLData3[Date],"&gt;"&amp;TBLData3[[#This Row],[Date]]-28)</f>
        <v>256.53571428571428</v>
      </c>
      <c r="H709" s="32">
        <f>SUMIFS(TBLData3[Total Load],TBLData3[[Athlete ]],TBLData3[[#This Row],[Athlete ]],TBLData3[Date],"&lt;="&amp;TBLData3[[#This Row],[Date]],TBLData3[Date],"&gt;"&amp;TBLData3[[#This Row],[Date]]-7)</f>
        <v>3353</v>
      </c>
      <c r="I709" s="33">
        <f>IFERROR(SUMIFS(TBLData3[Total Load],TBLData3[[Athlete ]],TBLData3[[#This Row],[Athlete ]],TBLData3[Date],"&lt;="&amp;TBLData3[[#This Row],[Date]]-7,TBLData3[Date],"&gt;"&amp;TBLData3[[#This Row],[Date]]-14),"")</f>
        <v>490</v>
      </c>
      <c r="J709" s="33">
        <f>IFERROR(SUMIFS(TBLData3[Total Load],TBLData3[[Athlete ]],TBLData3[[#This Row],[Athlete ]],TBLData3[Date],"&lt;="&amp;TBLData3[[#This Row],[Date]]-14,TBLData3[Date],"&gt;"&amp;TBLData3[[#This Row],[Date]]-21),"")</f>
        <v>1860</v>
      </c>
      <c r="K709" s="33">
        <f>IFERROR(SUMIFS(TBLData3[Total Load],TBLData3[[Athlete ]],TBLData3[[#This Row],[Athlete ]],TBLData3[Date],"&lt;="&amp;TBLData3[[#This Row],[Date]]-21,TBLData3[Date],"&gt;"&amp;TBLData3[[#This Row],[Date]]-28),"")</f>
        <v>1480</v>
      </c>
      <c r="L709" s="33">
        <f>IFERROR(SUMIFS(TBLData3[Total Load],TBLData3[[Athlete ]],TBLData3[[#This Row],[Athlete ]],TBLData3[Date],"&lt;="&amp;TBLData3[[#This Row],[Date]]-28,TBLData3[Date],"&gt;"&amp;TBLData3[[#This Row],[Date]]-35),"")</f>
        <v>1510</v>
      </c>
      <c r="M709" s="33">
        <f>IFERROR(AVERAGE(TBLData3[[#This Row],[Week -1 TL]:[Week -4 TL]]),"")</f>
        <v>1335</v>
      </c>
      <c r="N709" s="98">
        <f>IFERROR(TBLData3[[#This Row],[7 Day Rolling Average]]/TBLData3[[#This Row],[28 Day Rolling Average]],"")</f>
        <v>1.8671864123625226</v>
      </c>
      <c r="O709" s="94">
        <f>IFERROR(TBLData3[[#This Row],[Week 0 TL]]/TBLData3[[#This Row],[Week -1 TL]],"")</f>
        <v>6.8428571428571425</v>
      </c>
      <c r="P709" s="26">
        <f t="shared" si="43"/>
        <v>493.22857351356311</v>
      </c>
      <c r="Q709" s="27">
        <f t="shared" si="44"/>
        <v>290.02129287958621</v>
      </c>
      <c r="R709" s="99">
        <f>IFERROR(TBLData3[[#This Row],[7 Day EWMA]]/TBLData3[[#This Row],[28 Day EWMA]],"")</f>
        <v>1.7006633154978259</v>
      </c>
      <c r="S709" s="130">
        <f>AVERAGEIFS(TBLData3[Total Load],TBLData3[[Athlete ]],TBLData3[[#This Row],[Athlete ]],TBLData3[Date],"&lt;="&amp;TBLData3[[#This Row],[Date]],TBLData3[Date],"&gt;"&amp;TBLData3[[#This Row],[Date]]-7)</f>
        <v>479</v>
      </c>
      <c r="T709" s="130">
        <f t="array" ref="T709">IFERROR(_xlfn.STDEV.S(IF(TBLData3[[Athlete ]]=TBLData3[[#This Row],[Athlete ]],IF(TBLData3[Date]&lt;=TBLData3[[#This Row],[Date]],IF(TBLData3[Date]&gt;TBLData3[[#This Row],[Date]]-7,TBLData3[Total Load])))),"")</f>
        <v>576.89831570794752</v>
      </c>
      <c r="U709" s="98">
        <f>IFERROR(TBLData3[[#This Row],[7 Day avg Load]]/TBLData3[[#This Row],[7 Day SD]],"")</f>
        <v>0.83030230277616524</v>
      </c>
      <c r="V709" s="98">
        <f>IFERROR(TBLData3[[#This Row],[7 Day Rolling Average]]*TBLData3[[#This Row],[Monotony]],"")</f>
        <v>397.71480302978313</v>
      </c>
    </row>
    <row r="710" spans="1:22" x14ac:dyDescent="0.25">
      <c r="A710" s="58" t="str">
        <f t="shared" si="45"/>
        <v>Week 5</v>
      </c>
      <c r="B710" s="63">
        <v>43042</v>
      </c>
      <c r="C710" s="63" t="str">
        <f t="shared" si="46"/>
        <v>Fri</v>
      </c>
      <c r="D710" s="73" t="s">
        <v>193</v>
      </c>
      <c r="E710" s="61">
        <f>tblTL[[#This Row],[Total]]</f>
        <v>0</v>
      </c>
      <c r="F710" s="71">
        <f>AVERAGEIFS(TBLData3[Total Load],TBLData3[[Athlete ]],TBLData3[[#This Row],[Athlete ]],TBLData3[Date],"&lt;="&amp;TBLData3[[#This Row],[Date]],TBLData3[Date],"&gt;"&amp;TBLData3[[#This Row],[Date]]-7)</f>
        <v>37.714285714285715</v>
      </c>
      <c r="G710" s="72">
        <f>AVERAGEIFS(TBLData3[Total Load],TBLData3[[Athlete ]],TBLData3[[#This Row],[Athlete ]],TBLData3[Date],"&lt;="&amp;TBLData3[[#This Row],[Date]],TBLData3[Date],"&gt;"&amp;TBLData3[[#This Row],[Date]]-28)</f>
        <v>127.64285714285714</v>
      </c>
      <c r="H710" s="32">
        <f>SUMIFS(TBLData3[Total Load],TBLData3[[Athlete ]],TBLData3[[#This Row],[Athlete ]],TBLData3[Date],"&lt;="&amp;TBLData3[[#This Row],[Date]],TBLData3[Date],"&gt;"&amp;TBLData3[[#This Row],[Date]]-7)</f>
        <v>264</v>
      </c>
      <c r="I710" s="33">
        <f>IFERROR(SUMIFS(TBLData3[Total Load],TBLData3[[Athlete ]],TBLData3[[#This Row],[Athlete ]],TBLData3[Date],"&lt;="&amp;TBLData3[[#This Row],[Date]]-7,TBLData3[Date],"&gt;"&amp;TBLData3[[#This Row],[Date]]-14),"")</f>
        <v>730</v>
      </c>
      <c r="J710" s="33">
        <f>IFERROR(SUMIFS(TBLData3[Total Load],TBLData3[[Athlete ]],TBLData3[[#This Row],[Athlete ]],TBLData3[Date],"&lt;="&amp;TBLData3[[#This Row],[Date]]-14,TBLData3[Date],"&gt;"&amp;TBLData3[[#This Row],[Date]]-21),"")</f>
        <v>1140</v>
      </c>
      <c r="K710" s="33">
        <f>IFERROR(SUMIFS(TBLData3[Total Load],TBLData3[[Athlete ]],TBLData3[[#This Row],[Athlete ]],TBLData3[Date],"&lt;="&amp;TBLData3[[#This Row],[Date]]-21,TBLData3[Date],"&gt;"&amp;TBLData3[[#This Row],[Date]]-28),"")</f>
        <v>1440</v>
      </c>
      <c r="L710" s="33">
        <f>IFERROR(SUMIFS(TBLData3[Total Load],TBLData3[[Athlete ]],TBLData3[[#This Row],[Athlete ]],TBLData3[Date],"&lt;="&amp;TBLData3[[#This Row],[Date]]-28,TBLData3[Date],"&gt;"&amp;TBLData3[[#This Row],[Date]]-35),"")</f>
        <v>865</v>
      </c>
      <c r="M710" s="33">
        <f>IFERROR(AVERAGE(TBLData3[[#This Row],[Week -1 TL]:[Week -4 TL]]),"")</f>
        <v>1043.75</v>
      </c>
      <c r="N710" s="98">
        <f>IFERROR(TBLData3[[#This Row],[7 Day Rolling Average]]/TBLData3[[#This Row],[28 Day Rolling Average]],"")</f>
        <v>0.29546726357022945</v>
      </c>
      <c r="O710" s="94">
        <f>IFERROR(TBLData3[[#This Row],[Week 0 TL]]/TBLData3[[#This Row],[Week -1 TL]],"")</f>
        <v>0.36164383561643837</v>
      </c>
      <c r="P710" s="26">
        <f t="shared" si="43"/>
        <v>31.467400456412719</v>
      </c>
      <c r="Q710" s="27">
        <f t="shared" si="44"/>
        <v>91.016693907755709</v>
      </c>
      <c r="R710" s="99">
        <f>IFERROR(TBLData3[[#This Row],[7 Day EWMA]]/TBLData3[[#This Row],[28 Day EWMA]],"")</f>
        <v>0.34573218500228692</v>
      </c>
      <c r="S710" s="130">
        <f>AVERAGEIFS(TBLData3[Total Load],TBLData3[[Athlete ]],TBLData3[[#This Row],[Athlete ]],TBLData3[Date],"&lt;="&amp;TBLData3[[#This Row],[Date]],TBLData3[Date],"&gt;"&amp;TBLData3[[#This Row],[Date]]-7)</f>
        <v>37.714285714285715</v>
      </c>
      <c r="T710" s="130">
        <f t="array" ref="T710">IFERROR(_xlfn.STDEV.S(IF(TBLData3[[Athlete ]]=TBLData3[[#This Row],[Athlete ]],IF(TBLData3[Date]&lt;=TBLData3[[#This Row],[Date]],IF(TBLData3[Date]&gt;TBLData3[[#This Row],[Date]]-7,TBLData3[Total Load])))),"")</f>
        <v>64.574799743435221</v>
      </c>
      <c r="U710" s="98">
        <f>IFERROR(TBLData3[[#This Row],[7 Day avg Load]]/TBLData3[[#This Row],[7 Day SD]],"")</f>
        <v>0.58404030464097278</v>
      </c>
      <c r="V710" s="98">
        <f>IFERROR(TBLData3[[#This Row],[7 Day Rolling Average]]*TBLData3[[#This Row],[Monotony]],"")</f>
        <v>22.026662917888117</v>
      </c>
    </row>
    <row r="711" spans="1:22" x14ac:dyDescent="0.25">
      <c r="A711" s="58" t="str">
        <f t="shared" si="45"/>
        <v>Week 5</v>
      </c>
      <c r="B711" s="63">
        <v>43042</v>
      </c>
      <c r="C711" s="63" t="str">
        <f t="shared" si="46"/>
        <v>Fri</v>
      </c>
      <c r="D711" s="73" t="s">
        <v>194</v>
      </c>
      <c r="E711" s="61">
        <f>tblTL[[#This Row],[Total]]</f>
        <v>0</v>
      </c>
      <c r="F711" s="71">
        <f>AVERAGEIFS(TBLData3[Total Load],TBLData3[[Athlete ]],TBLData3[[#This Row],[Athlete ]],TBLData3[Date],"&lt;="&amp;TBLData3[[#This Row],[Date]],TBLData3[Date],"&gt;"&amp;TBLData3[[#This Row],[Date]]-7)</f>
        <v>166.71428571428572</v>
      </c>
      <c r="G711" s="72">
        <f>AVERAGEIFS(TBLData3[Total Load],TBLData3[[Athlete ]],TBLData3[[#This Row],[Athlete ]],TBLData3[Date],"&lt;="&amp;TBLData3[[#This Row],[Date]],TBLData3[Date],"&gt;"&amp;TBLData3[[#This Row],[Date]]-28)</f>
        <v>125.96428571428571</v>
      </c>
      <c r="H711" s="32">
        <f>SUMIFS(TBLData3[Total Load],TBLData3[[Athlete ]],TBLData3[[#This Row],[Athlete ]],TBLData3[Date],"&lt;="&amp;TBLData3[[#This Row],[Date]],TBLData3[Date],"&gt;"&amp;TBLData3[[#This Row],[Date]]-7)</f>
        <v>1167</v>
      </c>
      <c r="I711" s="33">
        <f>IFERROR(SUMIFS(TBLData3[Total Load],TBLData3[[Athlete ]],TBLData3[[#This Row],[Athlete ]],TBLData3[Date],"&lt;="&amp;TBLData3[[#This Row],[Date]]-7,TBLData3[Date],"&gt;"&amp;TBLData3[[#This Row],[Date]]-14),"")</f>
        <v>0</v>
      </c>
      <c r="J711" s="33">
        <f>IFERROR(SUMIFS(TBLData3[Total Load],TBLData3[[Athlete ]],TBLData3[[#This Row],[Athlete ]],TBLData3[Date],"&lt;="&amp;TBLData3[[#This Row],[Date]]-14,TBLData3[Date],"&gt;"&amp;TBLData3[[#This Row],[Date]]-21),"")</f>
        <v>720</v>
      </c>
      <c r="K711" s="33">
        <f>IFERROR(SUMIFS(TBLData3[Total Load],TBLData3[[Athlete ]],TBLData3[[#This Row],[Athlete ]],TBLData3[Date],"&lt;="&amp;TBLData3[[#This Row],[Date]]-21,TBLData3[Date],"&gt;"&amp;TBLData3[[#This Row],[Date]]-28),"")</f>
        <v>1640</v>
      </c>
      <c r="L711" s="33">
        <f>IFERROR(SUMIFS(TBLData3[Total Load],TBLData3[[Athlete ]],TBLData3[[#This Row],[Athlete ]],TBLData3[Date],"&lt;="&amp;TBLData3[[#This Row],[Date]]-28,TBLData3[Date],"&gt;"&amp;TBLData3[[#This Row],[Date]]-35),"")</f>
        <v>1625</v>
      </c>
      <c r="M711" s="33">
        <f>IFERROR(AVERAGE(TBLData3[[#This Row],[Week -1 TL]:[Week -4 TL]]),"")</f>
        <v>996.25</v>
      </c>
      <c r="N711" s="98">
        <f>IFERROR(TBLData3[[#This Row],[7 Day Rolling Average]]/TBLData3[[#This Row],[28 Day Rolling Average]],"")</f>
        <v>1.3235043946696912</v>
      </c>
      <c r="O711" s="94" t="str">
        <f>IFERROR(TBLData3[[#This Row],[Week 0 TL]]/TBLData3[[#This Row],[Week -1 TL]],"")</f>
        <v/>
      </c>
      <c r="P711" s="26">
        <f t="shared" si="43"/>
        <v>143.03166033686097</v>
      </c>
      <c r="Q711" s="27">
        <f t="shared" si="44"/>
        <v>118.00693394042978</v>
      </c>
      <c r="R711" s="99">
        <f>IFERROR(TBLData3[[#This Row],[7 Day EWMA]]/TBLData3[[#This Row],[28 Day EWMA]],"")</f>
        <v>1.2120614913108727</v>
      </c>
      <c r="S711" s="130">
        <f>AVERAGEIFS(TBLData3[Total Load],TBLData3[[Athlete ]],TBLData3[[#This Row],[Athlete ]],TBLData3[Date],"&lt;="&amp;TBLData3[[#This Row],[Date]],TBLData3[Date],"&gt;"&amp;TBLData3[[#This Row],[Date]]-7)</f>
        <v>166.71428571428572</v>
      </c>
      <c r="T711" s="130">
        <f t="array" ref="T711">IFERROR(_xlfn.STDEV.S(IF(TBLData3[[Athlete ]]=TBLData3[[#This Row],[Athlete ]],IF(TBLData3[Date]&lt;=TBLData3[[#This Row],[Date]],IF(TBLData3[Date]&gt;TBLData3[[#This Row],[Date]]-7,TBLData3[Total Load])))),"")</f>
        <v>201.80082117913057</v>
      </c>
      <c r="U711" s="98">
        <f>IFERROR(TBLData3[[#This Row],[7 Day avg Load]]/TBLData3[[#This Row],[7 Day SD]],"")</f>
        <v>0.82613284098730244</v>
      </c>
      <c r="V711" s="98">
        <f>IFERROR(TBLData3[[#This Row],[7 Day Rolling Average]]*TBLData3[[#This Row],[Monotony]],"")</f>
        <v>137.7281464903117</v>
      </c>
    </row>
    <row r="712" spans="1:22" x14ac:dyDescent="0.25">
      <c r="A712" s="58" t="str">
        <f t="shared" si="45"/>
        <v>Week 5</v>
      </c>
      <c r="B712" s="63">
        <v>43042</v>
      </c>
      <c r="C712" s="63" t="str">
        <f t="shared" si="46"/>
        <v>Fri</v>
      </c>
      <c r="D712" s="73" t="s">
        <v>213</v>
      </c>
      <c r="E712" s="61">
        <f>tblTL[[#This Row],[Total]]</f>
        <v>0</v>
      </c>
      <c r="F712" s="71">
        <f>AVERAGEIFS(TBLData3[Total Load],TBLData3[[Athlete ]],TBLData3[[#This Row],[Athlete ]],TBLData3[Date],"&lt;="&amp;TBLData3[[#This Row],[Date]],TBLData3[Date],"&gt;"&amp;TBLData3[[#This Row],[Date]]-7)</f>
        <v>302.85714285714283</v>
      </c>
      <c r="G712" s="72">
        <f>AVERAGEIFS(TBLData3[Total Load],TBLData3[[Athlete ]],TBLData3[[#This Row],[Athlete ]],TBLData3[Date],"&lt;="&amp;TBLData3[[#This Row],[Date]],TBLData3[Date],"&gt;"&amp;TBLData3[[#This Row],[Date]]-28)</f>
        <v>177.32142857142858</v>
      </c>
      <c r="H712" s="32">
        <f>SUMIFS(TBLData3[Total Load],TBLData3[[Athlete ]],TBLData3[[#This Row],[Athlete ]],TBLData3[Date],"&lt;="&amp;TBLData3[[#This Row],[Date]],TBLData3[Date],"&gt;"&amp;TBLData3[[#This Row],[Date]]-7)</f>
        <v>2120</v>
      </c>
      <c r="I712" s="33">
        <f>IFERROR(SUMIFS(TBLData3[Total Load],TBLData3[[Athlete ]],TBLData3[[#This Row],[Athlete ]],TBLData3[Date],"&lt;="&amp;TBLData3[[#This Row],[Date]]-7,TBLData3[Date],"&gt;"&amp;TBLData3[[#This Row],[Date]]-14),"")</f>
        <v>1180</v>
      </c>
      <c r="J712" s="33">
        <f>IFERROR(SUMIFS(TBLData3[Total Load],TBLData3[[Athlete ]],TBLData3[[#This Row],[Athlete ]],TBLData3[Date],"&lt;="&amp;TBLData3[[#This Row],[Date]]-14,TBLData3[Date],"&gt;"&amp;TBLData3[[#This Row],[Date]]-21),"")</f>
        <v>990</v>
      </c>
      <c r="K712" s="33">
        <f>IFERROR(SUMIFS(TBLData3[Total Load],TBLData3[[Athlete ]],TBLData3[[#This Row],[Athlete ]],TBLData3[Date],"&lt;="&amp;TBLData3[[#This Row],[Date]]-21,TBLData3[Date],"&gt;"&amp;TBLData3[[#This Row],[Date]]-28),"")</f>
        <v>675</v>
      </c>
      <c r="L712" s="33">
        <f>IFERROR(SUMIFS(TBLData3[Total Load],TBLData3[[Athlete ]],TBLData3[[#This Row],[Athlete ]],TBLData3[Date],"&lt;="&amp;TBLData3[[#This Row],[Date]]-28,TBLData3[Date],"&gt;"&amp;TBLData3[[#This Row],[Date]]-35),"")</f>
        <v>0</v>
      </c>
      <c r="M712" s="33">
        <f>IFERROR(AVERAGE(TBLData3[[#This Row],[Week -1 TL]:[Week -4 TL]]),"")</f>
        <v>711.25</v>
      </c>
      <c r="N712" s="98">
        <f>IFERROR(TBLData3[[#This Row],[7 Day Rolling Average]]/TBLData3[[#This Row],[28 Day Rolling Average]],"")</f>
        <v>1.7079556898288013</v>
      </c>
      <c r="O712" s="94">
        <f>IFERROR(TBLData3[[#This Row],[Week 0 TL]]/TBLData3[[#This Row],[Week -1 TL]],"")</f>
        <v>1.7966101694915255</v>
      </c>
      <c r="P712" s="26">
        <f t="shared" si="43"/>
        <v>315.61815072316472</v>
      </c>
      <c r="Q712" s="27">
        <f t="shared" si="44"/>
        <v>198.16459752932818</v>
      </c>
      <c r="R712" s="99">
        <f>IFERROR(TBLData3[[#This Row],[7 Day EWMA]]/TBLData3[[#This Row],[28 Day EWMA]],"")</f>
        <v>1.5927070458508792</v>
      </c>
      <c r="S712" s="130">
        <f>AVERAGEIFS(TBLData3[Total Load],TBLData3[[Athlete ]],TBLData3[[#This Row],[Athlete ]],TBLData3[Date],"&lt;="&amp;TBLData3[[#This Row],[Date]],TBLData3[Date],"&gt;"&amp;TBLData3[[#This Row],[Date]]-7)</f>
        <v>302.85714285714283</v>
      </c>
      <c r="T712" s="130">
        <f t="array" ref="T712">IFERROR(_xlfn.STDEV.S(IF(TBLData3[[Athlete ]]=TBLData3[[#This Row],[Athlete ]],IF(TBLData3[Date]&lt;=TBLData3[[#This Row],[Date]],IF(TBLData3[Date]&gt;TBLData3[[#This Row],[Date]]-7,TBLData3[Total Load])))),"")</f>
        <v>328.68243466474269</v>
      </c>
      <c r="U712" s="98">
        <f>IFERROR(TBLData3[[#This Row],[7 Day avg Load]]/TBLData3[[#This Row],[7 Day SD]],"")</f>
        <v>0.92142783098846837</v>
      </c>
      <c r="V712" s="98">
        <f>IFERROR(TBLData3[[#This Row],[7 Day Rolling Average]]*TBLData3[[#This Row],[Monotony]],"")</f>
        <v>279.06100024222184</v>
      </c>
    </row>
    <row r="713" spans="1:22" x14ac:dyDescent="0.25">
      <c r="A713" s="58" t="str">
        <f t="shared" si="45"/>
        <v>Week 5</v>
      </c>
      <c r="B713" s="63">
        <v>43042</v>
      </c>
      <c r="C713" s="63" t="str">
        <f t="shared" si="46"/>
        <v>Fri</v>
      </c>
      <c r="D713" s="73" t="s">
        <v>214</v>
      </c>
      <c r="E713" s="61">
        <f>tblTL[[#This Row],[Total]]</f>
        <v>0</v>
      </c>
      <c r="F713" s="71">
        <f>AVERAGEIFS(TBLData3[Total Load],TBLData3[[Athlete ]],TBLData3[[#This Row],[Athlete ]],TBLData3[Date],"&lt;="&amp;TBLData3[[#This Row],[Date]],TBLData3[Date],"&gt;"&amp;TBLData3[[#This Row],[Date]]-7)</f>
        <v>416.71428571428572</v>
      </c>
      <c r="G713" s="72">
        <f>AVERAGEIFS(TBLData3[Total Load],TBLData3[[Athlete ]],TBLData3[[#This Row],[Athlete ]],TBLData3[Date],"&lt;="&amp;TBLData3[[#This Row],[Date]],TBLData3[Date],"&gt;"&amp;TBLData3[[#This Row],[Date]]-28)</f>
        <v>252.03571428571428</v>
      </c>
      <c r="H713" s="32">
        <f>SUMIFS(TBLData3[Total Load],TBLData3[[Athlete ]],TBLData3[[#This Row],[Athlete ]],TBLData3[Date],"&lt;="&amp;TBLData3[[#This Row],[Date]],TBLData3[Date],"&gt;"&amp;TBLData3[[#This Row],[Date]]-7)</f>
        <v>2917</v>
      </c>
      <c r="I713" s="33">
        <f>IFERROR(SUMIFS(TBLData3[Total Load],TBLData3[[Athlete ]],TBLData3[[#This Row],[Athlete ]],TBLData3[Date],"&lt;="&amp;TBLData3[[#This Row],[Date]]-7,TBLData3[Date],"&gt;"&amp;TBLData3[[#This Row],[Date]]-14),"")</f>
        <v>1280</v>
      </c>
      <c r="J713" s="33">
        <f>IFERROR(SUMIFS(TBLData3[Total Load],TBLData3[[Athlete ]],TBLData3[[#This Row],[Athlete ]],TBLData3[Date],"&lt;="&amp;TBLData3[[#This Row],[Date]]-14,TBLData3[Date],"&gt;"&amp;TBLData3[[#This Row],[Date]]-21),"")</f>
        <v>1140</v>
      </c>
      <c r="K713" s="33">
        <f>IFERROR(SUMIFS(TBLData3[Total Load],TBLData3[[Athlete ]],TBLData3[[#This Row],[Athlete ]],TBLData3[Date],"&lt;="&amp;TBLData3[[#This Row],[Date]]-21,TBLData3[Date],"&gt;"&amp;TBLData3[[#This Row],[Date]]-28),"")</f>
        <v>1720</v>
      </c>
      <c r="L713" s="33">
        <f>IFERROR(SUMIFS(TBLData3[Total Load],TBLData3[[Athlete ]],TBLData3[[#This Row],[Athlete ]],TBLData3[Date],"&lt;="&amp;TBLData3[[#This Row],[Date]]-28,TBLData3[Date],"&gt;"&amp;TBLData3[[#This Row],[Date]]-35),"")</f>
        <v>1060</v>
      </c>
      <c r="M713" s="33">
        <f>IFERROR(AVERAGE(TBLData3[[#This Row],[Week -1 TL]:[Week -4 TL]]),"")</f>
        <v>1300</v>
      </c>
      <c r="N713" s="98">
        <f>IFERROR(TBLData3[[#This Row],[7 Day Rolling Average]]/TBLData3[[#This Row],[28 Day Rolling Average]],"")</f>
        <v>1.6533937933966276</v>
      </c>
      <c r="O713" s="94">
        <f>IFERROR(TBLData3[[#This Row],[Week 0 TL]]/TBLData3[[#This Row],[Week -1 TL]],"")</f>
        <v>2.2789062499999999</v>
      </c>
      <c r="P713" s="26">
        <f t="shared" si="43"/>
        <v>462.31535388758903</v>
      </c>
      <c r="Q713" s="27">
        <f t="shared" si="44"/>
        <v>279.7776840576845</v>
      </c>
      <c r="R713" s="99">
        <f>IFERROR(TBLData3[[#This Row],[7 Day EWMA]]/TBLData3[[#This Row],[28 Day EWMA]],"")</f>
        <v>1.652438275928644</v>
      </c>
      <c r="S713" s="130">
        <f>AVERAGEIFS(TBLData3[Total Load],TBLData3[[Athlete ]],TBLData3[[#This Row],[Athlete ]],TBLData3[Date],"&lt;="&amp;TBLData3[[#This Row],[Date]],TBLData3[Date],"&gt;"&amp;TBLData3[[#This Row],[Date]]-7)</f>
        <v>416.71428571428572</v>
      </c>
      <c r="T713" s="130">
        <f t="array" ref="T713">IFERROR(_xlfn.STDEV.S(IF(TBLData3[[Athlete ]]=TBLData3[[#This Row],[Athlete ]],IF(TBLData3[Date]&lt;=TBLData3[[#This Row],[Date]],IF(TBLData3[Date]&gt;TBLData3[[#This Row],[Date]]-7,TBLData3[Total Load])))),"")</f>
        <v>525.71592908645835</v>
      </c>
      <c r="U713" s="98">
        <f>IFERROR(TBLData3[[#This Row],[7 Day avg Load]]/TBLData3[[#This Row],[7 Day SD]],"")</f>
        <v>0.79266056563744258</v>
      </c>
      <c r="V713" s="98">
        <f>IFERROR(TBLData3[[#This Row],[7 Day Rolling Average]]*TBLData3[[#This Row],[Monotony]],"")</f>
        <v>330.31298142348857</v>
      </c>
    </row>
    <row r="714" spans="1:22" x14ac:dyDescent="0.25">
      <c r="A714" s="58" t="str">
        <f t="shared" si="45"/>
        <v>Week 5</v>
      </c>
      <c r="B714" s="63">
        <v>43042</v>
      </c>
      <c r="C714" s="63" t="str">
        <f t="shared" si="46"/>
        <v>Fri</v>
      </c>
      <c r="D714" s="73" t="s">
        <v>195</v>
      </c>
      <c r="E714" s="61">
        <f>tblTL[[#This Row],[Total]]</f>
        <v>0</v>
      </c>
      <c r="F714" s="71">
        <f>AVERAGEIFS(TBLData3[Total Load],TBLData3[[Athlete ]],TBLData3[[#This Row],[Athlete ]],TBLData3[Date],"&lt;="&amp;TBLData3[[#This Row],[Date]],TBLData3[Date],"&gt;"&amp;TBLData3[[#This Row],[Date]]-7)</f>
        <v>70</v>
      </c>
      <c r="G714" s="72">
        <f>AVERAGEIFS(TBLData3[Total Load],TBLData3[[Athlete ]],TBLData3[[#This Row],[Athlete ]],TBLData3[Date],"&lt;="&amp;TBLData3[[#This Row],[Date]],TBLData3[Date],"&gt;"&amp;TBLData3[[#This Row],[Date]]-28)</f>
        <v>17.5</v>
      </c>
      <c r="H714" s="32">
        <f>SUMIFS(TBLData3[Total Load],TBLData3[[Athlete ]],TBLData3[[#This Row],[Athlete ]],TBLData3[Date],"&lt;="&amp;TBLData3[[#This Row],[Date]],TBLData3[Date],"&gt;"&amp;TBLData3[[#This Row],[Date]]-7)</f>
        <v>490</v>
      </c>
      <c r="I714" s="33">
        <f>IFERROR(SUMIFS(TBLData3[Total Load],TBLData3[[Athlete ]],TBLData3[[#This Row],[Athlete ]],TBLData3[Date],"&lt;="&amp;TBLData3[[#This Row],[Date]]-7,TBLData3[Date],"&gt;"&amp;TBLData3[[#This Row],[Date]]-14),"")</f>
        <v>0</v>
      </c>
      <c r="J714" s="33">
        <f>IFERROR(SUMIFS(TBLData3[Total Load],TBLData3[[Athlete ]],TBLData3[[#This Row],[Athlete ]],TBLData3[Date],"&lt;="&amp;TBLData3[[#This Row],[Date]]-14,TBLData3[Date],"&gt;"&amp;TBLData3[[#This Row],[Date]]-21),"")</f>
        <v>0</v>
      </c>
      <c r="K714" s="33">
        <f>IFERROR(SUMIFS(TBLData3[Total Load],TBLData3[[Athlete ]],TBLData3[[#This Row],[Athlete ]],TBLData3[Date],"&lt;="&amp;TBLData3[[#This Row],[Date]]-21,TBLData3[Date],"&gt;"&amp;TBLData3[[#This Row],[Date]]-28),"")</f>
        <v>0</v>
      </c>
      <c r="L714" s="33">
        <f>IFERROR(SUMIFS(TBLData3[Total Load],TBLData3[[Athlete ]],TBLData3[[#This Row],[Athlete ]],TBLData3[Date],"&lt;="&amp;TBLData3[[#This Row],[Date]]-28,TBLData3[Date],"&gt;"&amp;TBLData3[[#This Row],[Date]]-35),"")</f>
        <v>0</v>
      </c>
      <c r="M714" s="33">
        <f>IFERROR(AVERAGE(TBLData3[[#This Row],[Week -1 TL]:[Week -4 TL]]),"")</f>
        <v>0</v>
      </c>
      <c r="N714" s="98">
        <f>IFERROR(TBLData3[[#This Row],[7 Day Rolling Average]]/TBLData3[[#This Row],[28 Day Rolling Average]],"")</f>
        <v>4</v>
      </c>
      <c r="O714" s="94" t="str">
        <f>IFERROR(TBLData3[[#This Row],[Week 0 TL]]/TBLData3[[#This Row],[Week -1 TL]],"")</f>
        <v/>
      </c>
      <c r="P714" s="26">
        <f t="shared" si="43"/>
        <v>91.875</v>
      </c>
      <c r="Q714" s="27">
        <f t="shared" si="44"/>
        <v>31.46254458977408</v>
      </c>
      <c r="R714" s="99">
        <f>IFERROR(TBLData3[[#This Row],[7 Day EWMA]]/TBLData3[[#This Row],[28 Day EWMA]],"")</f>
        <v>2.9201388888888888</v>
      </c>
      <c r="S714" s="130">
        <f>AVERAGEIFS(TBLData3[Total Load],TBLData3[[Athlete ]],TBLData3[[#This Row],[Athlete ]],TBLData3[Date],"&lt;="&amp;TBLData3[[#This Row],[Date]],TBLData3[Date],"&gt;"&amp;TBLData3[[#This Row],[Date]]-7)</f>
        <v>70</v>
      </c>
      <c r="T714" s="130">
        <f t="array" ref="T714">IFERROR(_xlfn.STDEV.S(IF(TBLData3[[Athlete ]]=TBLData3[[#This Row],[Athlete ]],IF(TBLData3[Date]&lt;=TBLData3[[#This Row],[Date]],IF(TBLData3[Date]&gt;TBLData3[[#This Row],[Date]]-7,TBLData3[Total Load])))),"")</f>
        <v>185.20259177452135</v>
      </c>
      <c r="U714" s="98">
        <f>IFERROR(TBLData3[[#This Row],[7 Day avg Load]]/TBLData3[[#This Row],[7 Day SD]],"")</f>
        <v>0.3779644730092272</v>
      </c>
      <c r="V714" s="98">
        <f>IFERROR(TBLData3[[#This Row],[7 Day Rolling Average]]*TBLData3[[#This Row],[Monotony]],"")</f>
        <v>26.457513110645905</v>
      </c>
    </row>
    <row r="715" spans="1:22" x14ac:dyDescent="0.25">
      <c r="A715" s="58" t="str">
        <f t="shared" si="45"/>
        <v>Week 5</v>
      </c>
      <c r="B715" s="63">
        <v>43042</v>
      </c>
      <c r="C715" s="63" t="str">
        <f t="shared" si="46"/>
        <v>Fri</v>
      </c>
      <c r="D715" s="68" t="s">
        <v>196</v>
      </c>
      <c r="E715" s="61">
        <f>tblTL[[#This Row],[Total]]</f>
        <v>0</v>
      </c>
      <c r="F715" s="71">
        <f>AVERAGEIFS(TBLData3[Total Load],TBLData3[[Athlete ]],TBLData3[[#This Row],[Athlete ]],TBLData3[Date],"&lt;="&amp;TBLData3[[#This Row],[Date]],TBLData3[Date],"&gt;"&amp;TBLData3[[#This Row],[Date]]-7)</f>
        <v>345.14285714285717</v>
      </c>
      <c r="G715" s="72">
        <f>AVERAGEIFS(TBLData3[Total Load],TBLData3[[Athlete ]],TBLData3[[#This Row],[Athlete ]],TBLData3[Date],"&lt;="&amp;TBLData3[[#This Row],[Date]],TBLData3[Date],"&gt;"&amp;TBLData3[[#This Row],[Date]]-28)</f>
        <v>211.28571428571428</v>
      </c>
      <c r="H715" s="32">
        <f>SUMIFS(TBLData3[Total Load],TBLData3[[Athlete ]],TBLData3[[#This Row],[Athlete ]],TBLData3[Date],"&lt;="&amp;TBLData3[[#This Row],[Date]],TBLData3[Date],"&gt;"&amp;TBLData3[[#This Row],[Date]]-7)</f>
        <v>2416</v>
      </c>
      <c r="I715" s="33">
        <f>IFERROR(SUMIFS(TBLData3[Total Load],TBLData3[[Athlete ]],TBLData3[[#This Row],[Athlete ]],TBLData3[Date],"&lt;="&amp;TBLData3[[#This Row],[Date]]-7,TBLData3[Date],"&gt;"&amp;TBLData3[[#This Row],[Date]]-14),"")</f>
        <v>1960</v>
      </c>
      <c r="J715" s="33">
        <f>IFERROR(SUMIFS(TBLData3[Total Load],TBLData3[[Athlete ]],TBLData3[[#This Row],[Athlete ]],TBLData3[Date],"&lt;="&amp;TBLData3[[#This Row],[Date]]-14,TBLData3[Date],"&gt;"&amp;TBLData3[[#This Row],[Date]]-21),"")</f>
        <v>0</v>
      </c>
      <c r="K715" s="33">
        <f>IFERROR(SUMIFS(TBLData3[Total Load],TBLData3[[Athlete ]],TBLData3[[#This Row],[Athlete ]],TBLData3[Date],"&lt;="&amp;TBLData3[[#This Row],[Date]]-21,TBLData3[Date],"&gt;"&amp;TBLData3[[#This Row],[Date]]-28),"")</f>
        <v>1540</v>
      </c>
      <c r="L715" s="33">
        <f>IFERROR(SUMIFS(TBLData3[Total Load],TBLData3[[Athlete ]],TBLData3[[#This Row],[Athlete ]],TBLData3[Date],"&lt;="&amp;TBLData3[[#This Row],[Date]]-28,TBLData3[Date],"&gt;"&amp;TBLData3[[#This Row],[Date]]-35),"")</f>
        <v>1580</v>
      </c>
      <c r="M715" s="33">
        <f>IFERROR(AVERAGE(TBLData3[[#This Row],[Week -1 TL]:[Week -4 TL]]),"")</f>
        <v>1270</v>
      </c>
      <c r="N715" s="98">
        <f>IFERROR(TBLData3[[#This Row],[7 Day Rolling Average]]/TBLData3[[#This Row],[28 Day Rolling Average]],"")</f>
        <v>1.6335361730899258</v>
      </c>
      <c r="O715" s="94">
        <f>IFERROR(TBLData3[[#This Row],[Week 0 TL]]/TBLData3[[#This Row],[Week -1 TL]],"")</f>
        <v>1.2326530612244897</v>
      </c>
      <c r="P715" s="26">
        <f t="shared" si="43"/>
        <v>341.96760613671415</v>
      </c>
      <c r="Q715" s="27">
        <f t="shared" si="44"/>
        <v>241.71447592740572</v>
      </c>
      <c r="R715" s="99">
        <f>IFERROR(TBLData3[[#This Row],[7 Day EWMA]]/TBLData3[[#This Row],[28 Day EWMA]],"")</f>
        <v>1.4147584865352356</v>
      </c>
      <c r="S715" s="130">
        <f>AVERAGEIFS(TBLData3[Total Load],TBLData3[[Athlete ]],TBLData3[[#This Row],[Athlete ]],TBLData3[Date],"&lt;="&amp;TBLData3[[#This Row],[Date]],TBLData3[Date],"&gt;"&amp;TBLData3[[#This Row],[Date]]-7)</f>
        <v>345.14285714285717</v>
      </c>
      <c r="T715" s="130">
        <f t="array" ref="T715">IFERROR(_xlfn.STDEV.S(IF(TBLData3[[Athlete ]]=TBLData3[[#This Row],[Athlete ]],IF(TBLData3[Date]&lt;=TBLData3[[#This Row],[Date]],IF(TBLData3[Date]&gt;TBLData3[[#This Row],[Date]]-7,TBLData3[Total Load])))),"")</f>
        <v>461.05329719799516</v>
      </c>
      <c r="U715" s="98">
        <f>IFERROR(TBLData3[[#This Row],[7 Day avg Load]]/TBLData3[[#This Row],[7 Day SD]],"")</f>
        <v>0.7485964404558606</v>
      </c>
      <c r="V715" s="98">
        <f>IFERROR(TBLData3[[#This Row],[7 Day Rolling Average]]*TBLData3[[#This Row],[Monotony]],"")</f>
        <v>258.37271430590846</v>
      </c>
    </row>
    <row r="716" spans="1:22" x14ac:dyDescent="0.25">
      <c r="A716" s="58" t="str">
        <f t="shared" si="45"/>
        <v>Week 5</v>
      </c>
      <c r="B716" s="63">
        <v>43042</v>
      </c>
      <c r="C716" s="63" t="str">
        <f t="shared" si="46"/>
        <v>Fri</v>
      </c>
      <c r="D716" s="73" t="s">
        <v>197</v>
      </c>
      <c r="E716" s="61">
        <f>tblTL[[#This Row],[Total]]</f>
        <v>0</v>
      </c>
      <c r="F716" s="71">
        <f>AVERAGEIFS(TBLData3[Total Load],TBLData3[[Athlete ]],TBLData3[[#This Row],[Athlete ]],TBLData3[Date],"&lt;="&amp;TBLData3[[#This Row],[Date]],TBLData3[Date],"&gt;"&amp;TBLData3[[#This Row],[Date]]-7)</f>
        <v>465.21428571428572</v>
      </c>
      <c r="G716" s="72">
        <f>AVERAGEIFS(TBLData3[Total Load],TBLData3[[Athlete ]],TBLData3[[#This Row],[Athlete ]],TBLData3[Date],"&lt;="&amp;TBLData3[[#This Row],[Date]],TBLData3[Date],"&gt;"&amp;TBLData3[[#This Row],[Date]]-28)</f>
        <v>290.76785714285717</v>
      </c>
      <c r="H716" s="32">
        <f>SUMIFS(TBLData3[Total Load],TBLData3[[Athlete ]],TBLData3[[#This Row],[Athlete ]],TBLData3[Date],"&lt;="&amp;TBLData3[[#This Row],[Date]],TBLData3[Date],"&gt;"&amp;TBLData3[[#This Row],[Date]]-7)</f>
        <v>3256.5</v>
      </c>
      <c r="I716" s="33">
        <f>IFERROR(SUMIFS(TBLData3[Total Load],TBLData3[[Athlete ]],TBLData3[[#This Row],[Athlete ]],TBLData3[Date],"&lt;="&amp;TBLData3[[#This Row],[Date]]-7,TBLData3[Date],"&gt;"&amp;TBLData3[[#This Row],[Date]]-14),"")</f>
        <v>1220</v>
      </c>
      <c r="J716" s="33">
        <f>IFERROR(SUMIFS(TBLData3[Total Load],TBLData3[[Athlete ]],TBLData3[[#This Row],[Athlete ]],TBLData3[Date],"&lt;="&amp;TBLData3[[#This Row],[Date]]-14,TBLData3[Date],"&gt;"&amp;TBLData3[[#This Row],[Date]]-21),"")</f>
        <v>1230</v>
      </c>
      <c r="K716" s="33">
        <f>IFERROR(SUMIFS(TBLData3[Total Load],TBLData3[[Athlete ]],TBLData3[[#This Row],[Athlete ]],TBLData3[Date],"&lt;="&amp;TBLData3[[#This Row],[Date]]-21,TBLData3[Date],"&gt;"&amp;TBLData3[[#This Row],[Date]]-28),"")</f>
        <v>2435</v>
      </c>
      <c r="L716" s="33">
        <f>IFERROR(SUMIFS(TBLData3[Total Load],TBLData3[[Athlete ]],TBLData3[[#This Row],[Athlete ]],TBLData3[Date],"&lt;="&amp;TBLData3[[#This Row],[Date]]-28,TBLData3[Date],"&gt;"&amp;TBLData3[[#This Row],[Date]]-35),"")</f>
        <v>1495</v>
      </c>
      <c r="M716" s="33">
        <f>IFERROR(AVERAGE(TBLData3[[#This Row],[Week -1 TL]:[Week -4 TL]]),"")</f>
        <v>1595</v>
      </c>
      <c r="N716" s="98">
        <f>IFERROR(TBLData3[[#This Row],[7 Day Rolling Average]]/TBLData3[[#This Row],[28 Day Rolling Average]],"")</f>
        <v>1.599950869004483</v>
      </c>
      <c r="O716" s="94">
        <f>IFERROR(TBLData3[[#This Row],[Week 0 TL]]/TBLData3[[#This Row],[Week -1 TL]],"")</f>
        <v>2.6692622950819671</v>
      </c>
      <c r="P716" s="26">
        <f t="shared" si="43"/>
        <v>490.32366096267259</v>
      </c>
      <c r="Q716" s="27">
        <f t="shared" si="44"/>
        <v>311.18690913704211</v>
      </c>
      <c r="R716" s="99">
        <f>IFERROR(TBLData3[[#This Row],[7 Day EWMA]]/TBLData3[[#This Row],[28 Day EWMA]],"")</f>
        <v>1.5756564513667934</v>
      </c>
      <c r="S716" s="130">
        <f>AVERAGEIFS(TBLData3[Total Load],TBLData3[[Athlete ]],TBLData3[[#This Row],[Athlete ]],TBLData3[Date],"&lt;="&amp;TBLData3[[#This Row],[Date]],TBLData3[Date],"&gt;"&amp;TBLData3[[#This Row],[Date]]-7)</f>
        <v>465.21428571428572</v>
      </c>
      <c r="T716" s="130">
        <f t="array" ref="T716">IFERROR(_xlfn.STDEV.S(IF(TBLData3[[Athlete ]]=TBLData3[[#This Row],[Athlete ]],IF(TBLData3[Date]&lt;=TBLData3[[#This Row],[Date]],IF(TBLData3[Date]&gt;TBLData3[[#This Row],[Date]]-7,TBLData3[Total Load])))),"")</f>
        <v>536.82118819513641</v>
      </c>
      <c r="U716" s="98">
        <f>IFERROR(TBLData3[[#This Row],[7 Day avg Load]]/TBLData3[[#This Row],[7 Day SD]],"")</f>
        <v>0.86660939609779086</v>
      </c>
      <c r="V716" s="98">
        <f>IFERROR(TBLData3[[#This Row],[7 Day Rolling Average]]*TBLData3[[#This Row],[Monotony]],"")</f>
        <v>403.15907119892228</v>
      </c>
    </row>
    <row r="717" spans="1:22" x14ac:dyDescent="0.25">
      <c r="A717" s="58" t="str">
        <f t="shared" si="45"/>
        <v>Week 5</v>
      </c>
      <c r="B717" s="63">
        <v>43042</v>
      </c>
      <c r="C717" s="63" t="str">
        <f t="shared" si="46"/>
        <v>Fri</v>
      </c>
      <c r="D717" s="73" t="s">
        <v>198</v>
      </c>
      <c r="E717" s="61">
        <f>tblTL[[#This Row],[Total]]</f>
        <v>0</v>
      </c>
      <c r="F717" s="71">
        <f>AVERAGEIFS(TBLData3[Total Load],TBLData3[[Athlete ]],TBLData3[[#This Row],[Athlete ]],TBLData3[Date],"&lt;="&amp;TBLData3[[#This Row],[Date]],TBLData3[Date],"&gt;"&amp;TBLData3[[#This Row],[Date]]-7)</f>
        <v>321.57142857142856</v>
      </c>
      <c r="G717" s="72">
        <f>AVERAGEIFS(TBLData3[Total Load],TBLData3[[Athlete ]],TBLData3[[#This Row],[Athlete ]],TBLData3[Date],"&lt;="&amp;TBLData3[[#This Row],[Date]],TBLData3[Date],"&gt;"&amp;TBLData3[[#This Row],[Date]]-28)</f>
        <v>150.03571428571428</v>
      </c>
      <c r="H717" s="32">
        <f>SUMIFS(TBLData3[Total Load],TBLData3[[Athlete ]],TBLData3[[#This Row],[Athlete ]],TBLData3[Date],"&lt;="&amp;TBLData3[[#This Row],[Date]],TBLData3[Date],"&gt;"&amp;TBLData3[[#This Row],[Date]]-7)</f>
        <v>2251</v>
      </c>
      <c r="I717" s="33">
        <f>IFERROR(SUMIFS(TBLData3[Total Load],TBLData3[[Athlete ]],TBLData3[[#This Row],[Athlete ]],TBLData3[Date],"&lt;="&amp;TBLData3[[#This Row],[Date]]-7,TBLData3[Date],"&gt;"&amp;TBLData3[[#This Row],[Date]]-14),"")</f>
        <v>0</v>
      </c>
      <c r="J717" s="33">
        <f>IFERROR(SUMIFS(TBLData3[Total Load],TBLData3[[Athlete ]],TBLData3[[#This Row],[Athlete ]],TBLData3[Date],"&lt;="&amp;TBLData3[[#This Row],[Date]]-14,TBLData3[Date],"&gt;"&amp;TBLData3[[#This Row],[Date]]-21),"")</f>
        <v>990</v>
      </c>
      <c r="K717" s="33">
        <f>IFERROR(SUMIFS(TBLData3[Total Load],TBLData3[[Athlete ]],TBLData3[[#This Row],[Athlete ]],TBLData3[Date],"&lt;="&amp;TBLData3[[#This Row],[Date]]-21,TBLData3[Date],"&gt;"&amp;TBLData3[[#This Row],[Date]]-28),"")</f>
        <v>960</v>
      </c>
      <c r="L717" s="33">
        <f>IFERROR(SUMIFS(TBLData3[Total Load],TBLData3[[Athlete ]],TBLData3[[#This Row],[Athlete ]],TBLData3[Date],"&lt;="&amp;TBLData3[[#This Row],[Date]]-28,TBLData3[Date],"&gt;"&amp;TBLData3[[#This Row],[Date]]-35),"")</f>
        <v>810</v>
      </c>
      <c r="M717" s="33">
        <f>IFERROR(AVERAGE(TBLData3[[#This Row],[Week -1 TL]:[Week -4 TL]]),"")</f>
        <v>690</v>
      </c>
      <c r="N717" s="98">
        <f>IFERROR(TBLData3[[#This Row],[7 Day Rolling Average]]/TBLData3[[#This Row],[28 Day Rolling Average]],"")</f>
        <v>2.1432992144727447</v>
      </c>
      <c r="O717" s="94" t="str">
        <f>IFERROR(TBLData3[[#This Row],[Week 0 TL]]/TBLData3[[#This Row],[Week -1 TL]],"")</f>
        <v/>
      </c>
      <c r="P717" s="26">
        <f t="shared" si="43"/>
        <v>295.8710562886971</v>
      </c>
      <c r="Q717" s="27">
        <f t="shared" si="44"/>
        <v>172.45653374036482</v>
      </c>
      <c r="R717" s="99">
        <f>IFERROR(TBLData3[[#This Row],[7 Day EWMA]]/TBLData3[[#This Row],[28 Day EWMA]],"")</f>
        <v>1.7156268299705837</v>
      </c>
      <c r="S717" s="130">
        <f>AVERAGEIFS(TBLData3[Total Load],TBLData3[[Athlete ]],TBLData3[[#This Row],[Athlete ]],TBLData3[Date],"&lt;="&amp;TBLData3[[#This Row],[Date]],TBLData3[Date],"&gt;"&amp;TBLData3[[#This Row],[Date]]-7)</f>
        <v>321.57142857142856</v>
      </c>
      <c r="T717" s="130">
        <f t="array" ref="T717">IFERROR(_xlfn.STDEV.S(IF(TBLData3[[Athlete ]]=TBLData3[[#This Row],[Athlete ]],IF(TBLData3[Date]&lt;=TBLData3[[#This Row],[Date]],IF(TBLData3[Date]&gt;TBLData3[[#This Row],[Date]]-7,TBLData3[Total Load])))),"")</f>
        <v>401.88591131599242</v>
      </c>
      <c r="U717" s="98">
        <f>IFERROR(TBLData3[[#This Row],[7 Day avg Load]]/TBLData3[[#This Row],[7 Day SD]],"")</f>
        <v>0.80015601322880248</v>
      </c>
      <c r="V717" s="98">
        <f>IFERROR(TBLData3[[#This Row],[7 Day Rolling Average]]*TBLData3[[#This Row],[Monotony]],"")</f>
        <v>257.3073122540049</v>
      </c>
    </row>
    <row r="718" spans="1:22" x14ac:dyDescent="0.25">
      <c r="A718" s="58" t="str">
        <f t="shared" si="45"/>
        <v>Week 5</v>
      </c>
      <c r="B718" s="63">
        <v>43042</v>
      </c>
      <c r="C718" s="63" t="str">
        <f t="shared" si="46"/>
        <v>Fri</v>
      </c>
      <c r="D718" s="73" t="s">
        <v>199</v>
      </c>
      <c r="E718" s="61">
        <f>tblTL[[#This Row],[Total]]</f>
        <v>0</v>
      </c>
      <c r="F718" s="71">
        <f>AVERAGEIFS(TBLData3[Total Load],TBLData3[[Athlete ]],TBLData3[[#This Row],[Athlete ]],TBLData3[Date],"&lt;="&amp;TBLData3[[#This Row],[Date]],TBLData3[Date],"&gt;"&amp;TBLData3[[#This Row],[Date]]-7)</f>
        <v>95</v>
      </c>
      <c r="G718" s="72">
        <f>AVERAGEIFS(TBLData3[Total Load],TBLData3[[Athlete ]],TBLData3[[#This Row],[Athlete ]],TBLData3[Date],"&lt;="&amp;TBLData3[[#This Row],[Date]],TBLData3[Date],"&gt;"&amp;TBLData3[[#This Row],[Date]]-28)</f>
        <v>173.92857142857142</v>
      </c>
      <c r="H718" s="32">
        <f>SUMIFS(TBLData3[Total Load],TBLData3[[Athlete ]],TBLData3[[#This Row],[Athlete ]],TBLData3[Date],"&lt;="&amp;TBLData3[[#This Row],[Date]],TBLData3[Date],"&gt;"&amp;TBLData3[[#This Row],[Date]]-7)</f>
        <v>665</v>
      </c>
      <c r="I718" s="33">
        <f>IFERROR(SUMIFS(TBLData3[Total Load],TBLData3[[Athlete ]],TBLData3[[#This Row],[Athlete ]],TBLData3[Date],"&lt;="&amp;TBLData3[[#This Row],[Date]]-7,TBLData3[Date],"&gt;"&amp;TBLData3[[#This Row],[Date]]-14),"")</f>
        <v>920</v>
      </c>
      <c r="J718" s="33">
        <f>IFERROR(SUMIFS(TBLData3[Total Load],TBLData3[[Athlete ]],TBLData3[[#This Row],[Athlete ]],TBLData3[Date],"&lt;="&amp;TBLData3[[#This Row],[Date]]-14,TBLData3[Date],"&gt;"&amp;TBLData3[[#This Row],[Date]]-21),"")</f>
        <v>1530</v>
      </c>
      <c r="K718" s="33">
        <f>IFERROR(SUMIFS(TBLData3[Total Load],TBLData3[[Athlete ]],TBLData3[[#This Row],[Athlete ]],TBLData3[Date],"&lt;="&amp;TBLData3[[#This Row],[Date]]-21,TBLData3[Date],"&gt;"&amp;TBLData3[[#This Row],[Date]]-28),"")</f>
        <v>1755</v>
      </c>
      <c r="L718" s="33">
        <f>IFERROR(SUMIFS(TBLData3[Total Load],TBLData3[[Athlete ]],TBLData3[[#This Row],[Athlete ]],TBLData3[Date],"&lt;="&amp;TBLData3[[#This Row],[Date]]-28,TBLData3[Date],"&gt;"&amp;TBLData3[[#This Row],[Date]]-35),"")</f>
        <v>455</v>
      </c>
      <c r="M718" s="33">
        <f>IFERROR(AVERAGE(TBLData3[[#This Row],[Week -1 TL]:[Week -4 TL]]),"")</f>
        <v>1165</v>
      </c>
      <c r="N718" s="98">
        <f>IFERROR(TBLData3[[#This Row],[7 Day Rolling Average]]/TBLData3[[#This Row],[28 Day Rolling Average]],"")</f>
        <v>0.5462012320328542</v>
      </c>
      <c r="O718" s="94">
        <f>IFERROR(TBLData3[[#This Row],[Week 0 TL]]/TBLData3[[#This Row],[Week -1 TL]],"")</f>
        <v>0.72282608695652173</v>
      </c>
      <c r="P718" s="26">
        <f t="shared" si="43"/>
        <v>112.98100319539175</v>
      </c>
      <c r="Q718" s="27">
        <f t="shared" si="44"/>
        <v>131.42762849441439</v>
      </c>
      <c r="R718" s="99">
        <f>IFERROR(TBLData3[[#This Row],[7 Day EWMA]]/TBLData3[[#This Row],[28 Day EWMA]],"")</f>
        <v>0.85964423530774869</v>
      </c>
      <c r="S718" s="130">
        <f>AVERAGEIFS(TBLData3[Total Load],TBLData3[[Athlete ]],TBLData3[[#This Row],[Athlete ]],TBLData3[Date],"&lt;="&amp;TBLData3[[#This Row],[Date]],TBLData3[Date],"&gt;"&amp;TBLData3[[#This Row],[Date]]-7)</f>
        <v>95</v>
      </c>
      <c r="T718" s="130">
        <f t="array" ref="T718">IFERROR(_xlfn.STDEV.S(IF(TBLData3[[Athlete ]]=TBLData3[[#This Row],[Athlete ]],IF(TBLData3[Date]&lt;=TBLData3[[#This Row],[Date]],IF(TBLData3[Date]&gt;TBLData3[[#This Row],[Date]]-7,TBLData3[Total Load])))),"")</f>
        <v>251.34637455113611</v>
      </c>
      <c r="U718" s="98">
        <f>IFERROR(TBLData3[[#This Row],[7 Day avg Load]]/TBLData3[[#This Row],[7 Day SD]],"")</f>
        <v>0.3779644730092272</v>
      </c>
      <c r="V718" s="98">
        <f>IFERROR(TBLData3[[#This Row],[7 Day Rolling Average]]*TBLData3[[#This Row],[Monotony]],"")</f>
        <v>35.906624935876586</v>
      </c>
    </row>
    <row r="719" spans="1:22" x14ac:dyDescent="0.25">
      <c r="A719" s="58" t="str">
        <f t="shared" si="45"/>
        <v>Week 5</v>
      </c>
      <c r="B719" s="63">
        <v>43042</v>
      </c>
      <c r="C719" s="63" t="str">
        <f t="shared" si="46"/>
        <v>Fri</v>
      </c>
      <c r="D719" s="68" t="s">
        <v>200</v>
      </c>
      <c r="E719" s="61">
        <f>tblTL[[#This Row],[Total]]</f>
        <v>0</v>
      </c>
      <c r="F719" s="71">
        <f>AVERAGEIFS(TBLData3[Total Load],TBLData3[[Athlete ]],TBLData3[[#This Row],[Athlete ]],TBLData3[Date],"&lt;="&amp;TBLData3[[#This Row],[Date]],TBLData3[Date],"&gt;"&amp;TBLData3[[#This Row],[Date]]-7)</f>
        <v>0</v>
      </c>
      <c r="G719" s="72">
        <f>AVERAGEIFS(TBLData3[Total Load],TBLData3[[Athlete ]],TBLData3[[#This Row],[Athlete ]],TBLData3[Date],"&lt;="&amp;TBLData3[[#This Row],[Date]],TBLData3[Date],"&gt;"&amp;TBLData3[[#This Row],[Date]]-28)</f>
        <v>83.035714285714292</v>
      </c>
      <c r="H719" s="32">
        <f>SUMIFS(TBLData3[Total Load],TBLData3[[Athlete ]],TBLData3[[#This Row],[Athlete ]],TBLData3[Date],"&lt;="&amp;TBLData3[[#This Row],[Date]],TBLData3[Date],"&gt;"&amp;TBLData3[[#This Row],[Date]]-7)</f>
        <v>0</v>
      </c>
      <c r="I719" s="33">
        <f>IFERROR(SUMIFS(TBLData3[Total Load],TBLData3[[Athlete ]],TBLData3[[#This Row],[Athlete ]],TBLData3[Date],"&lt;="&amp;TBLData3[[#This Row],[Date]]-7,TBLData3[Date],"&gt;"&amp;TBLData3[[#This Row],[Date]]-14),"")</f>
        <v>420</v>
      </c>
      <c r="J719" s="33">
        <f>IFERROR(SUMIFS(TBLData3[Total Load],TBLData3[[Athlete ]],TBLData3[[#This Row],[Athlete ]],TBLData3[Date],"&lt;="&amp;TBLData3[[#This Row],[Date]]-14,TBLData3[Date],"&gt;"&amp;TBLData3[[#This Row],[Date]]-21),"")</f>
        <v>930</v>
      </c>
      <c r="K719" s="33">
        <f>IFERROR(SUMIFS(TBLData3[Total Load],TBLData3[[Athlete ]],TBLData3[[#This Row],[Athlete ]],TBLData3[Date],"&lt;="&amp;TBLData3[[#This Row],[Date]]-21,TBLData3[Date],"&gt;"&amp;TBLData3[[#This Row],[Date]]-28),"")</f>
        <v>975</v>
      </c>
      <c r="L719" s="33">
        <f>IFERROR(SUMIFS(TBLData3[Total Load],TBLData3[[Athlete ]],TBLData3[[#This Row],[Athlete ]],TBLData3[Date],"&lt;="&amp;TBLData3[[#This Row],[Date]]-28,TBLData3[Date],"&gt;"&amp;TBLData3[[#This Row],[Date]]-35),"")</f>
        <v>0</v>
      </c>
      <c r="M719" s="33">
        <f>IFERROR(AVERAGE(TBLData3[[#This Row],[Week -1 TL]:[Week -4 TL]]),"")</f>
        <v>581.25</v>
      </c>
      <c r="N719" s="98">
        <f>IFERROR(TBLData3[[#This Row],[7 Day Rolling Average]]/TBLData3[[#This Row],[28 Day Rolling Average]],"")</f>
        <v>0</v>
      </c>
      <c r="O719" s="94">
        <f>IFERROR(TBLData3[[#This Row],[Week 0 TL]]/TBLData3[[#This Row],[Week -1 TL]],"")</f>
        <v>0</v>
      </c>
      <c r="P719" s="26">
        <f t="shared" si="43"/>
        <v>8.8449243992250715</v>
      </c>
      <c r="Q719" s="27">
        <f t="shared" si="44"/>
        <v>48.327446479639377</v>
      </c>
      <c r="R719" s="99">
        <f>IFERROR(TBLData3[[#This Row],[7 Day EWMA]]/TBLData3[[#This Row],[28 Day EWMA]],"")</f>
        <v>0.18302072721660326</v>
      </c>
      <c r="S719" s="130">
        <f>AVERAGEIFS(TBLData3[Total Load],TBLData3[[Athlete ]],TBLData3[[#This Row],[Athlete ]],TBLData3[Date],"&lt;="&amp;TBLData3[[#This Row],[Date]],TBLData3[Date],"&gt;"&amp;TBLData3[[#This Row],[Date]]-7)</f>
        <v>0</v>
      </c>
      <c r="T719" s="130">
        <f t="array" ref="T719">IFERROR(_xlfn.STDEV.S(IF(TBLData3[[Athlete ]]=TBLData3[[#This Row],[Athlete ]],IF(TBLData3[Date]&lt;=TBLData3[[#This Row],[Date]],IF(TBLData3[Date]&gt;TBLData3[[#This Row],[Date]]-7,TBLData3[Total Load])))),"")</f>
        <v>0</v>
      </c>
      <c r="U719" s="98" t="str">
        <f>IFERROR(TBLData3[[#This Row],[7 Day avg Load]]/TBLData3[[#This Row],[7 Day SD]],"")</f>
        <v/>
      </c>
      <c r="V719" s="98" t="str">
        <f>IFERROR(TBLData3[[#This Row],[7 Day Rolling Average]]*TBLData3[[#This Row],[Monotony]],"")</f>
        <v/>
      </c>
    </row>
    <row r="720" spans="1:22" x14ac:dyDescent="0.25">
      <c r="A720" s="58" t="str">
        <f t="shared" si="45"/>
        <v>Week 5</v>
      </c>
      <c r="B720" s="63">
        <v>43042</v>
      </c>
      <c r="C720" s="63" t="str">
        <f t="shared" si="46"/>
        <v>Fri</v>
      </c>
      <c r="D720" s="73" t="s">
        <v>201</v>
      </c>
      <c r="E720" s="61">
        <f>tblTL[[#This Row],[Total]]</f>
        <v>0</v>
      </c>
      <c r="F720" s="71">
        <f>AVERAGEIFS(TBLData3[Total Load],TBLData3[[Athlete ]],TBLData3[[#This Row],[Athlete ]],TBLData3[Date],"&lt;="&amp;TBLData3[[#This Row],[Date]],TBLData3[Date],"&gt;"&amp;TBLData3[[#This Row],[Date]]-7)</f>
        <v>0</v>
      </c>
      <c r="G720" s="72">
        <f>AVERAGEIFS(TBLData3[Total Load],TBLData3[[Athlete ]],TBLData3[[#This Row],[Athlete ]],TBLData3[Date],"&lt;="&amp;TBLData3[[#This Row],[Date]],TBLData3[Date],"&gt;"&amp;TBLData3[[#This Row],[Date]]-28)</f>
        <v>108.57142857142857</v>
      </c>
      <c r="H720" s="32">
        <f>SUMIFS(TBLData3[Total Load],TBLData3[[Athlete ]],TBLData3[[#This Row],[Athlete ]],TBLData3[Date],"&lt;="&amp;TBLData3[[#This Row],[Date]],TBLData3[Date],"&gt;"&amp;TBLData3[[#This Row],[Date]]-7)</f>
        <v>0</v>
      </c>
      <c r="I720" s="33">
        <f>IFERROR(SUMIFS(TBLData3[Total Load],TBLData3[[Athlete ]],TBLData3[[#This Row],[Athlete ]],TBLData3[Date],"&lt;="&amp;TBLData3[[#This Row],[Date]]-7,TBLData3[Date],"&gt;"&amp;TBLData3[[#This Row],[Date]]-14),"")</f>
        <v>0</v>
      </c>
      <c r="J720" s="33">
        <f>IFERROR(SUMIFS(TBLData3[Total Load],TBLData3[[Athlete ]],TBLData3[[#This Row],[Athlete ]],TBLData3[Date],"&lt;="&amp;TBLData3[[#This Row],[Date]]-14,TBLData3[Date],"&gt;"&amp;TBLData3[[#This Row],[Date]]-21),"")</f>
        <v>720</v>
      </c>
      <c r="K720" s="33">
        <f>IFERROR(SUMIFS(TBLData3[Total Load],TBLData3[[Athlete ]],TBLData3[[#This Row],[Athlete ]],TBLData3[Date],"&lt;="&amp;TBLData3[[#This Row],[Date]]-21,TBLData3[Date],"&gt;"&amp;TBLData3[[#This Row],[Date]]-28),"")</f>
        <v>2320</v>
      </c>
      <c r="L720" s="33">
        <f>IFERROR(SUMIFS(TBLData3[Total Load],TBLData3[[Athlete ]],TBLData3[[#This Row],[Athlete ]],TBLData3[Date],"&lt;="&amp;TBLData3[[#This Row],[Date]]-28,TBLData3[Date],"&gt;"&amp;TBLData3[[#This Row],[Date]]-35),"")</f>
        <v>1575</v>
      </c>
      <c r="M720" s="33">
        <f>IFERROR(AVERAGE(TBLData3[[#This Row],[Week -1 TL]:[Week -4 TL]]),"")</f>
        <v>1153.75</v>
      </c>
      <c r="N720" s="98">
        <f>IFERROR(TBLData3[[#This Row],[7 Day Rolling Average]]/TBLData3[[#This Row],[28 Day Rolling Average]],"")</f>
        <v>0</v>
      </c>
      <c r="O720" s="94" t="str">
        <f>IFERROR(TBLData3[[#This Row],[Week 0 TL]]/TBLData3[[#This Row],[Week -1 TL]],"")</f>
        <v/>
      </c>
      <c r="P720" s="26">
        <f t="shared" si="43"/>
        <v>2.7366259954615435</v>
      </c>
      <c r="Q720" s="27">
        <f t="shared" si="44"/>
        <v>60.457277435248429</v>
      </c>
      <c r="R720" s="99">
        <f>IFERROR(TBLData3[[#This Row],[7 Day EWMA]]/TBLData3[[#This Row],[28 Day EWMA]],"")</f>
        <v>4.5265452093712834E-2</v>
      </c>
      <c r="S720" s="130">
        <f>AVERAGEIFS(TBLData3[Total Load],TBLData3[[Athlete ]],TBLData3[[#This Row],[Athlete ]],TBLData3[Date],"&lt;="&amp;TBLData3[[#This Row],[Date]],TBLData3[Date],"&gt;"&amp;TBLData3[[#This Row],[Date]]-7)</f>
        <v>0</v>
      </c>
      <c r="T720" s="130">
        <f t="array" ref="T720">IFERROR(_xlfn.STDEV.S(IF(TBLData3[[Athlete ]]=TBLData3[[#This Row],[Athlete ]],IF(TBLData3[Date]&lt;=TBLData3[[#This Row],[Date]],IF(TBLData3[Date]&gt;TBLData3[[#This Row],[Date]]-7,TBLData3[Total Load])))),"")</f>
        <v>0</v>
      </c>
      <c r="U720" s="98" t="str">
        <f>IFERROR(TBLData3[[#This Row],[7 Day avg Load]]/TBLData3[[#This Row],[7 Day SD]],"")</f>
        <v/>
      </c>
      <c r="V720" s="98" t="str">
        <f>IFERROR(TBLData3[[#This Row],[7 Day Rolling Average]]*TBLData3[[#This Row],[Monotony]],"")</f>
        <v/>
      </c>
    </row>
    <row r="721" spans="1:22" x14ac:dyDescent="0.25">
      <c r="A721" s="58" t="str">
        <f t="shared" si="45"/>
        <v>Week 5</v>
      </c>
      <c r="B721" s="63">
        <v>43042</v>
      </c>
      <c r="C721" s="63" t="str">
        <f t="shared" si="46"/>
        <v>Fri</v>
      </c>
      <c r="D721" s="73" t="s">
        <v>202</v>
      </c>
      <c r="E721" s="61">
        <f>tblTL[[#This Row],[Total]]</f>
        <v>0</v>
      </c>
      <c r="F721" s="71">
        <f>AVERAGEIFS(TBLData3[Total Load],TBLData3[[Athlete ]],TBLData3[[#This Row],[Athlete ]],TBLData3[Date],"&lt;="&amp;TBLData3[[#This Row],[Date]],TBLData3[Date],"&gt;"&amp;TBLData3[[#This Row],[Date]]-7)</f>
        <v>334.42857142857144</v>
      </c>
      <c r="G721" s="72">
        <f>AVERAGEIFS(TBLData3[Total Load],TBLData3[[Athlete ]],TBLData3[[#This Row],[Athlete ]],TBLData3[Date],"&lt;="&amp;TBLData3[[#This Row],[Date]],TBLData3[Date],"&gt;"&amp;TBLData3[[#This Row],[Date]]-28)</f>
        <v>225.03571428571428</v>
      </c>
      <c r="H721" s="32">
        <f>SUMIFS(TBLData3[Total Load],TBLData3[[Athlete ]],TBLData3[[#This Row],[Athlete ]],TBLData3[Date],"&lt;="&amp;TBLData3[[#This Row],[Date]],TBLData3[Date],"&gt;"&amp;TBLData3[[#This Row],[Date]]-7)</f>
        <v>2341</v>
      </c>
      <c r="I721" s="33">
        <f>IFERROR(SUMIFS(TBLData3[Total Load],TBLData3[[Athlete ]],TBLData3[[#This Row],[Athlete ]],TBLData3[Date],"&lt;="&amp;TBLData3[[#This Row],[Date]]-7,TBLData3[Date],"&gt;"&amp;TBLData3[[#This Row],[Date]]-14),"")</f>
        <v>2100</v>
      </c>
      <c r="J721" s="33">
        <f>IFERROR(SUMIFS(TBLData3[Total Load],TBLData3[[Athlete ]],TBLData3[[#This Row],[Athlete ]],TBLData3[Date],"&lt;="&amp;TBLData3[[#This Row],[Date]]-14,TBLData3[Date],"&gt;"&amp;TBLData3[[#This Row],[Date]]-21),"")</f>
        <v>1620</v>
      </c>
      <c r="K721" s="33">
        <f>IFERROR(SUMIFS(TBLData3[Total Load],TBLData3[[Athlete ]],TBLData3[[#This Row],[Athlete ]],TBLData3[Date],"&lt;="&amp;TBLData3[[#This Row],[Date]]-21,TBLData3[Date],"&gt;"&amp;TBLData3[[#This Row],[Date]]-28),"")</f>
        <v>240</v>
      </c>
      <c r="L721" s="33">
        <f>IFERROR(SUMIFS(TBLData3[Total Load],TBLData3[[Athlete ]],TBLData3[[#This Row],[Athlete ]],TBLData3[Date],"&lt;="&amp;TBLData3[[#This Row],[Date]]-28,TBLData3[Date],"&gt;"&amp;TBLData3[[#This Row],[Date]]-35),"")</f>
        <v>0</v>
      </c>
      <c r="M721" s="33">
        <f>IFERROR(AVERAGE(TBLData3[[#This Row],[Week -1 TL]:[Week -4 TL]]),"")</f>
        <v>990</v>
      </c>
      <c r="N721" s="98">
        <f>IFERROR(TBLData3[[#This Row],[7 Day Rolling Average]]/TBLData3[[#This Row],[28 Day Rolling Average]],"")</f>
        <v>1.4861133153467705</v>
      </c>
      <c r="O721" s="94">
        <f>IFERROR(TBLData3[[#This Row],[Week 0 TL]]/TBLData3[[#This Row],[Week -1 TL]],"")</f>
        <v>1.1147619047619048</v>
      </c>
      <c r="P721" s="26">
        <f t="shared" si="43"/>
        <v>366.86792306517395</v>
      </c>
      <c r="Q721" s="27">
        <f t="shared" si="44"/>
        <v>251.22368756775367</v>
      </c>
      <c r="R721" s="99">
        <f>IFERROR(TBLData3[[#This Row],[7 Day EWMA]]/TBLData3[[#This Row],[28 Day EWMA]],"")</f>
        <v>1.4603237720815305</v>
      </c>
      <c r="S721" s="130">
        <f>AVERAGEIFS(TBLData3[Total Load],TBLData3[[Athlete ]],TBLData3[[#This Row],[Athlete ]],TBLData3[Date],"&lt;="&amp;TBLData3[[#This Row],[Date]],TBLData3[Date],"&gt;"&amp;TBLData3[[#This Row],[Date]]-7)</f>
        <v>334.42857142857144</v>
      </c>
      <c r="T721" s="130">
        <f t="array" ref="T721">IFERROR(_xlfn.STDEV.S(IF(TBLData3[[Athlete ]]=TBLData3[[#This Row],[Athlete ]],IF(TBLData3[Date]&lt;=TBLData3[[#This Row],[Date]],IF(TBLData3[Date]&gt;TBLData3[[#This Row],[Date]]-7,TBLData3[Total Load])))),"")</f>
        <v>365.82867444695893</v>
      </c>
      <c r="U721" s="98">
        <f>IFERROR(TBLData3[[#This Row],[7 Day avg Load]]/TBLData3[[#This Row],[7 Day SD]],"")</f>
        <v>0.91416719024046833</v>
      </c>
      <c r="V721" s="98">
        <f>IFERROR(TBLData3[[#This Row],[7 Day Rolling Average]]*TBLData3[[#This Row],[Monotony]],"")</f>
        <v>305.72362747899092</v>
      </c>
    </row>
    <row r="722" spans="1:22" x14ac:dyDescent="0.25">
      <c r="A722" s="58" t="str">
        <f t="shared" si="45"/>
        <v>Week 5</v>
      </c>
      <c r="B722" s="63">
        <v>43042</v>
      </c>
      <c r="C722" s="63" t="str">
        <f t="shared" si="46"/>
        <v>Fri</v>
      </c>
      <c r="D722" s="68" t="s">
        <v>203</v>
      </c>
      <c r="E722" s="61">
        <f>tblTL[[#This Row],[Total]]</f>
        <v>0</v>
      </c>
      <c r="F722" s="71">
        <f>AVERAGEIFS(TBLData3[Total Load],TBLData3[[Athlete ]],TBLData3[[#This Row],[Athlete ]],TBLData3[Date],"&lt;="&amp;TBLData3[[#This Row],[Date]],TBLData3[Date],"&gt;"&amp;TBLData3[[#This Row],[Date]]-7)</f>
        <v>392.85714285714283</v>
      </c>
      <c r="G722" s="72">
        <f>AVERAGEIFS(TBLData3[Total Load],TBLData3[[Athlete ]],TBLData3[[#This Row],[Athlete ]],TBLData3[Date],"&lt;="&amp;TBLData3[[#This Row],[Date]],TBLData3[Date],"&gt;"&amp;TBLData3[[#This Row],[Date]]-28)</f>
        <v>150.89285714285714</v>
      </c>
      <c r="H722" s="32">
        <f>SUMIFS(TBLData3[Total Load],TBLData3[[Athlete ]],TBLData3[[#This Row],[Athlete ]],TBLData3[Date],"&lt;="&amp;TBLData3[[#This Row],[Date]],TBLData3[Date],"&gt;"&amp;TBLData3[[#This Row],[Date]]-7)</f>
        <v>2750</v>
      </c>
      <c r="I722" s="33">
        <f>IFERROR(SUMIFS(TBLData3[Total Load],TBLData3[[Athlete ]],TBLData3[[#This Row],[Athlete ]],TBLData3[Date],"&lt;="&amp;TBLData3[[#This Row],[Date]]-7,TBLData3[Date],"&gt;"&amp;TBLData3[[#This Row],[Date]]-14),"")</f>
        <v>0</v>
      </c>
      <c r="J722" s="33">
        <f>IFERROR(SUMIFS(TBLData3[Total Load],TBLData3[[Athlete ]],TBLData3[[#This Row],[Athlete ]],TBLData3[Date],"&lt;="&amp;TBLData3[[#This Row],[Date]]-14,TBLData3[Date],"&gt;"&amp;TBLData3[[#This Row],[Date]]-21),"")</f>
        <v>0</v>
      </c>
      <c r="K722" s="33">
        <f>IFERROR(SUMIFS(TBLData3[Total Load],TBLData3[[Athlete ]],TBLData3[[#This Row],[Athlete ]],TBLData3[Date],"&lt;="&amp;TBLData3[[#This Row],[Date]]-21,TBLData3[Date],"&gt;"&amp;TBLData3[[#This Row],[Date]]-28),"")</f>
        <v>1475</v>
      </c>
      <c r="L722" s="33">
        <f>IFERROR(SUMIFS(TBLData3[Total Load],TBLData3[[Athlete ]],TBLData3[[#This Row],[Athlete ]],TBLData3[Date],"&lt;="&amp;TBLData3[[#This Row],[Date]]-28,TBLData3[Date],"&gt;"&amp;TBLData3[[#This Row],[Date]]-35),"")</f>
        <v>1480</v>
      </c>
      <c r="M722" s="33">
        <f>IFERROR(AVERAGE(TBLData3[[#This Row],[Week -1 TL]:[Week -4 TL]]),"")</f>
        <v>738.75</v>
      </c>
      <c r="N722" s="98">
        <f>IFERROR(TBLData3[[#This Row],[7 Day Rolling Average]]/TBLData3[[#This Row],[28 Day Rolling Average]],"")</f>
        <v>2.6035502958579881</v>
      </c>
      <c r="O722" s="94" t="str">
        <f>IFERROR(TBLData3[[#This Row],[Week 0 TL]]/TBLData3[[#This Row],[Week -1 TL]],"")</f>
        <v/>
      </c>
      <c r="P722" s="26">
        <f t="shared" si="43"/>
        <v>386.17873326138709</v>
      </c>
      <c r="Q722" s="27">
        <f t="shared" si="44"/>
        <v>194.99256583102297</v>
      </c>
      <c r="R722" s="99">
        <f>IFERROR(TBLData3[[#This Row],[7 Day EWMA]]/TBLData3[[#This Row],[28 Day EWMA]],"")</f>
        <v>1.9804792639943134</v>
      </c>
      <c r="S722" s="130">
        <f>AVERAGEIFS(TBLData3[Total Load],TBLData3[[Athlete ]],TBLData3[[#This Row],[Athlete ]],TBLData3[Date],"&lt;="&amp;TBLData3[[#This Row],[Date]],TBLData3[Date],"&gt;"&amp;TBLData3[[#This Row],[Date]]-7)</f>
        <v>392.85714285714283</v>
      </c>
      <c r="T722" s="130">
        <f t="array" ref="T722">IFERROR(_xlfn.STDEV.S(IF(TBLData3[[Athlete ]]=TBLData3[[#This Row],[Athlete ]],IF(TBLData3[Date]&lt;=TBLData3[[#This Row],[Date]],IF(TBLData3[Date]&gt;TBLData3[[#This Row],[Date]]-7,TBLData3[Total Load])))),"")</f>
        <v>424.37068252940867</v>
      </c>
      <c r="U722" s="98">
        <f>IFERROR(TBLData3[[#This Row],[7 Day avg Load]]/TBLData3[[#This Row],[7 Day SD]],"")</f>
        <v>0.92574053541014356</v>
      </c>
      <c r="V722" s="98">
        <f>IFERROR(TBLData3[[#This Row],[7 Day Rolling Average]]*TBLData3[[#This Row],[Monotony]],"")</f>
        <v>363.68378176827065</v>
      </c>
    </row>
    <row r="723" spans="1:22" x14ac:dyDescent="0.25">
      <c r="A723" s="58" t="str">
        <f t="shared" si="45"/>
        <v>Week 5</v>
      </c>
      <c r="B723" s="63">
        <v>43042</v>
      </c>
      <c r="C723" s="63" t="str">
        <f t="shared" si="46"/>
        <v>Fri</v>
      </c>
      <c r="D723" s="68" t="s">
        <v>204</v>
      </c>
      <c r="E723" s="61">
        <f>tblTL[[#This Row],[Total]]</f>
        <v>0</v>
      </c>
      <c r="F723" s="71">
        <f>AVERAGEIFS(TBLData3[Total Load],TBLData3[[Athlete ]],TBLData3[[#This Row],[Athlete ]],TBLData3[Date],"&lt;="&amp;TBLData3[[#This Row],[Date]],TBLData3[Date],"&gt;"&amp;TBLData3[[#This Row],[Date]]-7)</f>
        <v>129.42857142857142</v>
      </c>
      <c r="G723" s="72">
        <f>AVERAGEIFS(TBLData3[Total Load],TBLData3[[Athlete ]],TBLData3[[#This Row],[Athlete ]],TBLData3[Date],"&lt;="&amp;TBLData3[[#This Row],[Date]],TBLData3[Date],"&gt;"&amp;TBLData3[[#This Row],[Date]]-28)</f>
        <v>119.14285714285714</v>
      </c>
      <c r="H723" s="32">
        <f>SUMIFS(TBLData3[Total Load],TBLData3[[Athlete ]],TBLData3[[#This Row],[Athlete ]],TBLData3[Date],"&lt;="&amp;TBLData3[[#This Row],[Date]],TBLData3[Date],"&gt;"&amp;TBLData3[[#This Row],[Date]]-7)</f>
        <v>906</v>
      </c>
      <c r="I723" s="33">
        <f>IFERROR(SUMIFS(TBLData3[Total Load],TBLData3[[Athlete ]],TBLData3[[#This Row],[Athlete ]],TBLData3[Date],"&lt;="&amp;TBLData3[[#This Row],[Date]]-7,TBLData3[Date],"&gt;"&amp;TBLData3[[#This Row],[Date]]-14),"")</f>
        <v>1290</v>
      </c>
      <c r="J723" s="33">
        <f>IFERROR(SUMIFS(TBLData3[Total Load],TBLData3[[Athlete ]],TBLData3[[#This Row],[Athlete ]],TBLData3[Date],"&lt;="&amp;TBLData3[[#This Row],[Date]]-14,TBLData3[Date],"&gt;"&amp;TBLData3[[#This Row],[Date]]-21),"")</f>
        <v>720</v>
      </c>
      <c r="K723" s="33">
        <f>IFERROR(SUMIFS(TBLData3[Total Load],TBLData3[[Athlete ]],TBLData3[[#This Row],[Athlete ]],TBLData3[Date],"&lt;="&amp;TBLData3[[#This Row],[Date]]-21,TBLData3[Date],"&gt;"&amp;TBLData3[[#This Row],[Date]]-28),"")</f>
        <v>420</v>
      </c>
      <c r="L723" s="33">
        <f>IFERROR(SUMIFS(TBLData3[Total Load],TBLData3[[Athlete ]],TBLData3[[#This Row],[Athlete ]],TBLData3[Date],"&lt;="&amp;TBLData3[[#This Row],[Date]]-28,TBLData3[Date],"&gt;"&amp;TBLData3[[#This Row],[Date]]-35),"")</f>
        <v>875</v>
      </c>
      <c r="M723" s="33">
        <f>IFERROR(AVERAGE(TBLData3[[#This Row],[Week -1 TL]:[Week -4 TL]]),"")</f>
        <v>826.25</v>
      </c>
      <c r="N723" s="98">
        <f>IFERROR(TBLData3[[#This Row],[7 Day Rolling Average]]/TBLData3[[#This Row],[28 Day Rolling Average]],"")</f>
        <v>1.0863309352517985</v>
      </c>
      <c r="O723" s="94">
        <f>IFERROR(TBLData3[[#This Row],[Week 0 TL]]/TBLData3[[#This Row],[Week -1 TL]],"")</f>
        <v>0.70232558139534884</v>
      </c>
      <c r="P723" s="26">
        <f t="shared" si="43"/>
        <v>173.5762455812569</v>
      </c>
      <c r="Q723" s="27">
        <f t="shared" si="44"/>
        <v>129.10409840623623</v>
      </c>
      <c r="R723" s="99">
        <f>IFERROR(TBLData3[[#This Row],[7 Day EWMA]]/TBLData3[[#This Row],[28 Day EWMA]],"")</f>
        <v>1.3444673540501058</v>
      </c>
      <c r="S723" s="130">
        <f>AVERAGEIFS(TBLData3[Total Load],TBLData3[[Athlete ]],TBLData3[[#This Row],[Athlete ]],TBLData3[Date],"&lt;="&amp;TBLData3[[#This Row],[Date]],TBLData3[Date],"&gt;"&amp;TBLData3[[#This Row],[Date]]-7)</f>
        <v>129.42857142857142</v>
      </c>
      <c r="T723" s="130">
        <f t="array" ref="T723">IFERROR(_xlfn.STDEV.S(IF(TBLData3[[Athlete ]]=TBLData3[[#This Row],[Athlete ]],IF(TBLData3[Date]&lt;=TBLData3[[#This Row],[Date]],IF(TBLData3[Date]&gt;TBLData3[[#This Row],[Date]]-7,TBLData3[Total Load])))),"")</f>
        <v>285.14432435923692</v>
      </c>
      <c r="U723" s="98">
        <f>IFERROR(TBLData3[[#This Row],[7 Day avg Load]]/TBLData3[[#This Row],[7 Day SD]],"")</f>
        <v>0.45390548003863407</v>
      </c>
      <c r="V723" s="98">
        <f>IFERROR(TBLData3[[#This Row],[7 Day Rolling Average]]*TBLData3[[#This Row],[Monotony]],"")</f>
        <v>58.74833784500035</v>
      </c>
    </row>
    <row r="724" spans="1:22" x14ac:dyDescent="0.25">
      <c r="A724" s="58" t="str">
        <f t="shared" si="45"/>
        <v>Week 5</v>
      </c>
      <c r="B724" s="63">
        <v>43042</v>
      </c>
      <c r="C724" s="63" t="str">
        <f t="shared" si="46"/>
        <v>Fri</v>
      </c>
      <c r="D724" s="74" t="s">
        <v>205</v>
      </c>
      <c r="E724" s="61">
        <f>tblTL[[#This Row],[Total]]</f>
        <v>0</v>
      </c>
      <c r="F724" s="71">
        <f>AVERAGEIFS(TBLData3[Total Load],TBLData3[[Athlete ]],TBLData3[[#This Row],[Athlete ]],TBLData3[Date],"&lt;="&amp;TBLData3[[#This Row],[Date]],TBLData3[Date],"&gt;"&amp;TBLData3[[#This Row],[Date]]-7)</f>
        <v>113</v>
      </c>
      <c r="G724" s="72">
        <f>AVERAGEIFS(TBLData3[Total Load],TBLData3[[Athlete ]],TBLData3[[#This Row],[Athlete ]],TBLData3[Date],"&lt;="&amp;TBLData3[[#This Row],[Date]],TBLData3[Date],"&gt;"&amp;TBLData3[[#This Row],[Date]]-28)</f>
        <v>71.107142857142861</v>
      </c>
      <c r="H724" s="32">
        <f>SUMIFS(TBLData3[Total Load],TBLData3[[Athlete ]],TBLData3[[#This Row],[Athlete ]],TBLData3[Date],"&lt;="&amp;TBLData3[[#This Row],[Date]],TBLData3[Date],"&gt;"&amp;TBLData3[[#This Row],[Date]]-7)</f>
        <v>791</v>
      </c>
      <c r="I724" s="33">
        <f>IFERROR(SUMIFS(TBLData3[Total Load],TBLData3[[Athlete ]],TBLData3[[#This Row],[Athlete ]],TBLData3[Date],"&lt;="&amp;TBLData3[[#This Row],[Date]]-7,TBLData3[Date],"&gt;"&amp;TBLData3[[#This Row],[Date]]-14),"")</f>
        <v>120</v>
      </c>
      <c r="J724" s="33">
        <f>IFERROR(SUMIFS(TBLData3[Total Load],TBLData3[[Athlete ]],TBLData3[[#This Row],[Athlete ]],TBLData3[Date],"&lt;="&amp;TBLData3[[#This Row],[Date]]-14,TBLData3[Date],"&gt;"&amp;TBLData3[[#This Row],[Date]]-21),"")</f>
        <v>720</v>
      </c>
      <c r="K724" s="33">
        <f>IFERROR(SUMIFS(TBLData3[Total Load],TBLData3[[Athlete ]],TBLData3[[#This Row],[Athlete ]],TBLData3[Date],"&lt;="&amp;TBLData3[[#This Row],[Date]]-21,TBLData3[Date],"&gt;"&amp;TBLData3[[#This Row],[Date]]-28),"")</f>
        <v>360</v>
      </c>
      <c r="L724" s="33">
        <f>IFERROR(SUMIFS(TBLData3[Total Load],TBLData3[[Athlete ]],TBLData3[[#This Row],[Athlete ]],TBLData3[Date],"&lt;="&amp;TBLData3[[#This Row],[Date]]-28,TBLData3[Date],"&gt;"&amp;TBLData3[[#This Row],[Date]]-35),"")</f>
        <v>0</v>
      </c>
      <c r="M724" s="33">
        <f>IFERROR(AVERAGE(TBLData3[[#This Row],[Week -1 TL]:[Week -4 TL]]),"")</f>
        <v>300</v>
      </c>
      <c r="N724" s="98">
        <f>IFERROR(TBLData3[[#This Row],[7 Day Rolling Average]]/TBLData3[[#This Row],[28 Day Rolling Average]],"")</f>
        <v>1.5891511803114011</v>
      </c>
      <c r="O724" s="94">
        <f>IFERROR(TBLData3[[#This Row],[Week 0 TL]]/TBLData3[[#This Row],[Week -1 TL]],"")</f>
        <v>6.5916666666666668</v>
      </c>
      <c r="P724" s="26">
        <f t="shared" si="43"/>
        <v>125.18120716814801</v>
      </c>
      <c r="Q724" s="27">
        <f t="shared" si="44"/>
        <v>71.976623593656512</v>
      </c>
      <c r="R724" s="99">
        <f>IFERROR(TBLData3[[#This Row],[7 Day EWMA]]/TBLData3[[#This Row],[28 Day EWMA]],"")</f>
        <v>1.7391925449970753</v>
      </c>
      <c r="S724" s="130">
        <f>AVERAGEIFS(TBLData3[Total Load],TBLData3[[Athlete ]],TBLData3[[#This Row],[Athlete ]],TBLData3[Date],"&lt;="&amp;TBLData3[[#This Row],[Date]],TBLData3[Date],"&gt;"&amp;TBLData3[[#This Row],[Date]]-7)</f>
        <v>113</v>
      </c>
      <c r="T724" s="130">
        <f t="array" ref="T724">IFERROR(_xlfn.STDEV.S(IF(TBLData3[[Athlete ]]=TBLData3[[#This Row],[Athlete ]],IF(TBLData3[Date]&lt;=TBLData3[[#This Row],[Date]],IF(TBLData3[Date]&gt;TBLData3[[#This Row],[Date]]-7,TBLData3[Total Load])))),"")</f>
        <v>224.74355756431967</v>
      </c>
      <c r="U724" s="98">
        <f>IFERROR(TBLData3[[#This Row],[7 Day avg Load]]/TBLData3[[#This Row],[7 Day SD]],"")</f>
        <v>0.502795280205798</v>
      </c>
      <c r="V724" s="98">
        <f>IFERROR(TBLData3[[#This Row],[7 Day Rolling Average]]*TBLData3[[#This Row],[Monotony]],"")</f>
        <v>56.815866663255171</v>
      </c>
    </row>
    <row r="725" spans="1:22" x14ac:dyDescent="0.25">
      <c r="A725" s="58" t="str">
        <f t="shared" si="45"/>
        <v>Week 5</v>
      </c>
      <c r="B725" s="63">
        <v>43042</v>
      </c>
      <c r="C725" s="63" t="str">
        <f t="shared" si="46"/>
        <v>Fri</v>
      </c>
      <c r="D725" s="74" t="s">
        <v>206</v>
      </c>
      <c r="E725" s="61">
        <f>tblTL[[#This Row],[Total]]</f>
        <v>0</v>
      </c>
      <c r="F725" s="71">
        <f>AVERAGEIFS(TBLData3[Total Load],TBLData3[[Athlete ]],TBLData3[[#This Row],[Athlete ]],TBLData3[Date],"&lt;="&amp;TBLData3[[#This Row],[Date]],TBLData3[Date],"&gt;"&amp;TBLData3[[#This Row],[Date]]-7)</f>
        <v>256.42857142857144</v>
      </c>
      <c r="G725" s="72">
        <f>AVERAGEIFS(TBLData3[Total Load],TBLData3[[Athlete ]],TBLData3[[#This Row],[Athlete ]],TBLData3[Date],"&lt;="&amp;TBLData3[[#This Row],[Date]],TBLData3[Date],"&gt;"&amp;TBLData3[[#This Row],[Date]]-28)</f>
        <v>233.03571428571428</v>
      </c>
      <c r="H725" s="32">
        <f>SUMIFS(TBLData3[Total Load],TBLData3[[Athlete ]],TBLData3[[#This Row],[Athlete ]],TBLData3[Date],"&lt;="&amp;TBLData3[[#This Row],[Date]],TBLData3[Date],"&gt;"&amp;TBLData3[[#This Row],[Date]]-7)</f>
        <v>1795</v>
      </c>
      <c r="I725" s="33">
        <f>IFERROR(SUMIFS(TBLData3[Total Load],TBLData3[[Athlete ]],TBLData3[[#This Row],[Athlete ]],TBLData3[Date],"&lt;="&amp;TBLData3[[#This Row],[Date]]-7,TBLData3[Date],"&gt;"&amp;TBLData3[[#This Row],[Date]]-14),"")</f>
        <v>1250</v>
      </c>
      <c r="J725" s="33">
        <f>IFERROR(SUMIFS(TBLData3[Total Load],TBLData3[[Athlete ]],TBLData3[[#This Row],[Athlete ]],TBLData3[Date],"&lt;="&amp;TBLData3[[#This Row],[Date]]-14,TBLData3[Date],"&gt;"&amp;TBLData3[[#This Row],[Date]]-21),"")</f>
        <v>1800</v>
      </c>
      <c r="K725" s="33">
        <f>IFERROR(SUMIFS(TBLData3[Total Load],TBLData3[[Athlete ]],TBLData3[[#This Row],[Athlete ]],TBLData3[Date],"&lt;="&amp;TBLData3[[#This Row],[Date]]-21,TBLData3[Date],"&gt;"&amp;TBLData3[[#This Row],[Date]]-28),"")</f>
        <v>1680</v>
      </c>
      <c r="L725" s="33">
        <f>IFERROR(SUMIFS(TBLData3[Total Load],TBLData3[[Athlete ]],TBLData3[[#This Row],[Athlete ]],TBLData3[Date],"&lt;="&amp;TBLData3[[#This Row],[Date]]-28,TBLData3[Date],"&gt;"&amp;TBLData3[[#This Row],[Date]]-35),"")</f>
        <v>900</v>
      </c>
      <c r="M725" s="33">
        <f>IFERROR(AVERAGE(TBLData3[[#This Row],[Week -1 TL]:[Week -4 TL]]),"")</f>
        <v>1407.5</v>
      </c>
      <c r="N725" s="98">
        <f>IFERROR(TBLData3[[#This Row],[7 Day Rolling Average]]/TBLData3[[#This Row],[28 Day Rolling Average]],"")</f>
        <v>1.1003831417624521</v>
      </c>
      <c r="O725" s="94">
        <f>IFERROR(TBLData3[[#This Row],[Week 0 TL]]/TBLData3[[#This Row],[Week -1 TL]],"")</f>
        <v>1.4359999999999999</v>
      </c>
      <c r="P725" s="26">
        <f t="shared" si="43"/>
        <v>331.16864579398617</v>
      </c>
      <c r="Q725" s="27">
        <f t="shared" si="44"/>
        <v>225.4789888029039</v>
      </c>
      <c r="R725" s="99">
        <f>IFERROR(TBLData3[[#This Row],[7 Day EWMA]]/TBLData3[[#This Row],[28 Day EWMA]],"")</f>
        <v>1.468733949678424</v>
      </c>
      <c r="S725" s="130">
        <f>AVERAGEIFS(TBLData3[Total Load],TBLData3[[Athlete ]],TBLData3[[#This Row],[Athlete ]],TBLData3[Date],"&lt;="&amp;TBLData3[[#This Row],[Date]],TBLData3[Date],"&gt;"&amp;TBLData3[[#This Row],[Date]]-7)</f>
        <v>256.42857142857144</v>
      </c>
      <c r="T725" s="130">
        <f t="array" ref="T725">IFERROR(_xlfn.STDEV.S(IF(TBLData3[[Athlete ]]=TBLData3[[#This Row],[Athlete ]],IF(TBLData3[Date]&lt;=TBLData3[[#This Row],[Date]],IF(TBLData3[Date]&gt;TBLData3[[#This Row],[Date]]-7,TBLData3[Total Load])))),"")</f>
        <v>575.51943411810089</v>
      </c>
      <c r="U725" s="98">
        <f>IFERROR(TBLData3[[#This Row],[7 Day avg Load]]/TBLData3[[#This Row],[7 Day SD]],"")</f>
        <v>0.44556022998860256</v>
      </c>
      <c r="V725" s="98">
        <f>IFERROR(TBLData3[[#This Row],[7 Day Rolling Average]]*TBLData3[[#This Row],[Monotony]],"")</f>
        <v>114.2543732613631</v>
      </c>
    </row>
    <row r="726" spans="1:22" x14ac:dyDescent="0.25">
      <c r="A726" s="58" t="str">
        <f t="shared" si="45"/>
        <v>Week 5</v>
      </c>
      <c r="B726" s="63">
        <v>43042</v>
      </c>
      <c r="C726" s="63" t="str">
        <f t="shared" si="46"/>
        <v>Fri</v>
      </c>
      <c r="D726" s="74" t="s">
        <v>207</v>
      </c>
      <c r="E726" s="61">
        <f>tblTL[[#This Row],[Total]]</f>
        <v>0</v>
      </c>
      <c r="F726" s="71">
        <f>AVERAGEIFS(TBLData3[Total Load],TBLData3[[Athlete ]],TBLData3[[#This Row],[Athlete ]],TBLData3[Date],"&lt;="&amp;TBLData3[[#This Row],[Date]],TBLData3[Date],"&gt;"&amp;TBLData3[[#This Row],[Date]]-7)</f>
        <v>235.71428571428572</v>
      </c>
      <c r="G726" s="72">
        <f>AVERAGEIFS(TBLData3[Total Load],TBLData3[[Athlete ]],TBLData3[[#This Row],[Athlete ]],TBLData3[Date],"&lt;="&amp;TBLData3[[#This Row],[Date]],TBLData3[Date],"&gt;"&amp;TBLData3[[#This Row],[Date]]-28)</f>
        <v>187.5</v>
      </c>
      <c r="H726" s="32">
        <f>SUMIFS(TBLData3[Total Load],TBLData3[[Athlete ]],TBLData3[[#This Row],[Athlete ]],TBLData3[Date],"&lt;="&amp;TBLData3[[#This Row],[Date]],TBLData3[Date],"&gt;"&amp;TBLData3[[#This Row],[Date]]-7)</f>
        <v>1650</v>
      </c>
      <c r="I726" s="33">
        <f>IFERROR(SUMIFS(TBLData3[Total Load],TBLData3[[Athlete ]],TBLData3[[#This Row],[Athlete ]],TBLData3[Date],"&lt;="&amp;TBLData3[[#This Row],[Date]]-7,TBLData3[Date],"&gt;"&amp;TBLData3[[#This Row],[Date]]-14),"")</f>
        <v>860</v>
      </c>
      <c r="J726" s="33">
        <f>IFERROR(SUMIFS(TBLData3[Total Load],TBLData3[[Athlete ]],TBLData3[[#This Row],[Athlete ]],TBLData3[Date],"&lt;="&amp;TBLData3[[#This Row],[Date]]-14,TBLData3[Date],"&gt;"&amp;TBLData3[[#This Row],[Date]]-21),"")</f>
        <v>1320</v>
      </c>
      <c r="K726" s="33">
        <f>IFERROR(SUMIFS(TBLData3[Total Load],TBLData3[[Athlete ]],TBLData3[[#This Row],[Athlete ]],TBLData3[Date],"&lt;="&amp;TBLData3[[#This Row],[Date]]-21,TBLData3[Date],"&gt;"&amp;TBLData3[[#This Row],[Date]]-28),"")</f>
        <v>1420</v>
      </c>
      <c r="L726" s="33">
        <f>IFERROR(SUMIFS(TBLData3[Total Load],TBLData3[[Athlete ]],TBLData3[[#This Row],[Athlete ]],TBLData3[Date],"&lt;="&amp;TBLData3[[#This Row],[Date]]-28,TBLData3[Date],"&gt;"&amp;TBLData3[[#This Row],[Date]]-35),"")</f>
        <v>640</v>
      </c>
      <c r="M726" s="33">
        <f>IFERROR(AVERAGE(TBLData3[[#This Row],[Week -1 TL]:[Week -4 TL]]),"")</f>
        <v>1060</v>
      </c>
      <c r="N726" s="98">
        <f>IFERROR(TBLData3[[#This Row],[7 Day Rolling Average]]/TBLData3[[#This Row],[28 Day Rolling Average]],"")</f>
        <v>1.2571428571428571</v>
      </c>
      <c r="O726" s="94">
        <f>IFERROR(TBLData3[[#This Row],[Week 0 TL]]/TBLData3[[#This Row],[Week -1 TL]],"")</f>
        <v>1.9186046511627908</v>
      </c>
      <c r="P726" s="26">
        <f t="shared" si="43"/>
        <v>200.7962566962874</v>
      </c>
      <c r="Q726" s="27">
        <f t="shared" si="44"/>
        <v>176.31030471069187</v>
      </c>
      <c r="R726" s="99">
        <f>IFERROR(TBLData3[[#This Row],[7 Day EWMA]]/TBLData3[[#This Row],[28 Day EWMA]],"")</f>
        <v>1.1388798687959538</v>
      </c>
      <c r="S726" s="130">
        <f>AVERAGEIFS(TBLData3[Total Load],TBLData3[[Athlete ]],TBLData3[[#This Row],[Athlete ]],TBLData3[Date],"&lt;="&amp;TBLData3[[#This Row],[Date]],TBLData3[Date],"&gt;"&amp;TBLData3[[#This Row],[Date]]-7)</f>
        <v>235.71428571428572</v>
      </c>
      <c r="T726" s="130">
        <f t="array" ref="T726">IFERROR(_xlfn.STDEV.S(IF(TBLData3[[Athlete ]]=TBLData3[[#This Row],[Athlete ]],IF(TBLData3[Date]&lt;=TBLData3[[#This Row],[Date]],IF(TBLData3[Date]&gt;TBLData3[[#This Row],[Date]]-7,TBLData3[Total Load])))),"")</f>
        <v>358.41582660633833</v>
      </c>
      <c r="U726" s="98">
        <f>IFERROR(TBLData3[[#This Row],[7 Day avg Load]]/TBLData3[[#This Row],[7 Day SD]],"")</f>
        <v>0.65765590751431757</v>
      </c>
      <c r="V726" s="98">
        <f>IFERROR(TBLData3[[#This Row],[7 Day Rolling Average]]*TBLData3[[#This Row],[Monotony]],"")</f>
        <v>155.01889248551771</v>
      </c>
    </row>
    <row r="727" spans="1:22" x14ac:dyDescent="0.25">
      <c r="A727" s="58" t="str">
        <f t="shared" si="45"/>
        <v>Week 5</v>
      </c>
      <c r="B727" s="63">
        <v>43042</v>
      </c>
      <c r="C727" s="63" t="str">
        <f t="shared" si="46"/>
        <v>Fri</v>
      </c>
      <c r="D727" s="73" t="s">
        <v>208</v>
      </c>
      <c r="E727" s="61">
        <f>tblTL[[#This Row],[Total]]</f>
        <v>0</v>
      </c>
      <c r="F727" s="71">
        <f>AVERAGEIFS(TBLData3[Total Load],TBLData3[[Athlete ]],TBLData3[[#This Row],[Athlete ]],TBLData3[Date],"&lt;="&amp;TBLData3[[#This Row],[Date]],TBLData3[Date],"&gt;"&amp;TBLData3[[#This Row],[Date]]-7)</f>
        <v>302.14285714285717</v>
      </c>
      <c r="G727" s="72">
        <f>AVERAGEIFS(TBLData3[Total Load],TBLData3[[Athlete ]],TBLData3[[#This Row],[Athlete ]],TBLData3[Date],"&lt;="&amp;TBLData3[[#This Row],[Date]],TBLData3[Date],"&gt;"&amp;TBLData3[[#This Row],[Date]]-28)</f>
        <v>152.04999999999998</v>
      </c>
      <c r="H727" s="32">
        <f>SUMIFS(TBLData3[Total Load],TBLData3[[Athlete ]],TBLData3[[#This Row],[Athlete ]],TBLData3[Date],"&lt;="&amp;TBLData3[[#This Row],[Date]],TBLData3[Date],"&gt;"&amp;TBLData3[[#This Row],[Date]]-7)</f>
        <v>2115</v>
      </c>
      <c r="I727" s="33">
        <f>IFERROR(SUMIFS(TBLData3[Total Load],TBLData3[[Athlete ]],TBLData3[[#This Row],[Athlete ]],TBLData3[Date],"&lt;="&amp;TBLData3[[#This Row],[Date]]-7,TBLData3[Date],"&gt;"&amp;TBLData3[[#This Row],[Date]]-14),"")</f>
        <v>0</v>
      </c>
      <c r="J727" s="33">
        <f>IFERROR(SUMIFS(TBLData3[Total Load],TBLData3[[Athlete ]],TBLData3[[#This Row],[Athlete ]],TBLData3[Date],"&lt;="&amp;TBLData3[[#This Row],[Date]]-14,TBLData3[Date],"&gt;"&amp;TBLData3[[#This Row],[Date]]-21),"")</f>
        <v>0</v>
      </c>
      <c r="K727" s="33">
        <f>IFERROR(SUMIFS(TBLData3[Total Load],TBLData3[[Athlete ]],TBLData3[[#This Row],[Athlete ]],TBLData3[Date],"&lt;="&amp;TBLData3[[#This Row],[Date]]-21,TBLData3[Date],"&gt;"&amp;TBLData3[[#This Row],[Date]]-28),"")</f>
        <v>2142.4</v>
      </c>
      <c r="L727" s="33">
        <f>IFERROR(SUMIFS(TBLData3[Total Load],TBLData3[[Athlete ]],TBLData3[[#This Row],[Athlete ]],TBLData3[Date],"&lt;="&amp;TBLData3[[#This Row],[Date]]-28,TBLData3[Date],"&gt;"&amp;TBLData3[[#This Row],[Date]]-35),"")</f>
        <v>1122.4000000000001</v>
      </c>
      <c r="M727" s="33">
        <f>IFERROR(AVERAGE(TBLData3[[#This Row],[Week -1 TL]:[Week -4 TL]]),"")</f>
        <v>816.2</v>
      </c>
      <c r="N727" s="98">
        <f>IFERROR(TBLData3[[#This Row],[7 Day Rolling Average]]/TBLData3[[#This Row],[28 Day Rolling Average]],"")</f>
        <v>1.9871282942641053</v>
      </c>
      <c r="O727" s="94" t="str">
        <f>IFERROR(TBLData3[[#This Row],[Week 0 TL]]/TBLData3[[#This Row],[Week -1 TL]],"")</f>
        <v/>
      </c>
      <c r="P727" s="26">
        <f t="shared" si="43"/>
        <v>268.85189964173418</v>
      </c>
      <c r="Q727" s="27">
        <f t="shared" si="44"/>
        <v>160.73860623720986</v>
      </c>
      <c r="R727" s="99">
        <f>IFERROR(TBLData3[[#This Row],[7 Day EWMA]]/TBLData3[[#This Row],[28 Day EWMA]],"")</f>
        <v>1.6726031532522823</v>
      </c>
      <c r="S727" s="130">
        <f>AVERAGEIFS(TBLData3[Total Load],TBLData3[[Athlete ]],TBLData3[[#This Row],[Athlete ]],TBLData3[Date],"&lt;="&amp;TBLData3[[#This Row],[Date]],TBLData3[Date],"&gt;"&amp;TBLData3[[#This Row],[Date]]-7)</f>
        <v>302.14285714285717</v>
      </c>
      <c r="T727" s="130">
        <f t="array" ref="T727">IFERROR(_xlfn.STDEV.S(IF(TBLData3[[Athlete ]]=TBLData3[[#This Row],[Athlete ]],IF(TBLData3[Date]&lt;=TBLData3[[#This Row],[Date]],IF(TBLData3[Date]&gt;TBLData3[[#This Row],[Date]]-7,TBLData3[Total Load])))),"")</f>
        <v>378.72436264009065</v>
      </c>
      <c r="U727" s="98">
        <f>IFERROR(TBLData3[[#This Row],[7 Day avg Load]]/TBLData3[[#This Row],[7 Day SD]],"")</f>
        <v>0.79779091853668149</v>
      </c>
      <c r="V727" s="98">
        <f>IFERROR(TBLData3[[#This Row],[7 Day Rolling Average]]*TBLData3[[#This Row],[Monotony]],"")</f>
        <v>241.04682752929736</v>
      </c>
    </row>
    <row r="728" spans="1:22" x14ac:dyDescent="0.25">
      <c r="A728" s="58" t="str">
        <f t="shared" si="45"/>
        <v>Week 5</v>
      </c>
      <c r="B728" s="59">
        <v>43043</v>
      </c>
      <c r="C728" s="59" t="str">
        <f t="shared" si="46"/>
        <v>Sat</v>
      </c>
      <c r="D728" s="68" t="s">
        <v>215</v>
      </c>
      <c r="E728" s="61">
        <f>tblTL[[#This Row],[Total]]</f>
        <v>0</v>
      </c>
      <c r="F728" s="71">
        <f>AVERAGEIFS(TBLData3[Total Load],TBLData3[[Athlete ]],TBLData3[[#This Row],[Athlete ]],TBLData3[Date],"&lt;="&amp;TBLData3[[#This Row],[Date]],TBLData3[Date],"&gt;"&amp;TBLData3[[#This Row],[Date]]-7)</f>
        <v>238.57142857142858</v>
      </c>
      <c r="G728" s="72">
        <f>AVERAGEIFS(TBLData3[Total Load],TBLData3[[Athlete ]],TBLData3[[#This Row],[Athlete ]],TBLData3[Date],"&lt;="&amp;TBLData3[[#This Row],[Date]],TBLData3[Date],"&gt;"&amp;TBLData3[[#This Row],[Date]]-28)</f>
        <v>186.07142857142858</v>
      </c>
      <c r="H728" s="32">
        <f>SUMIFS(TBLData3[Total Load],TBLData3[[Athlete ]],TBLData3[[#This Row],[Athlete ]],TBLData3[Date],"&lt;="&amp;TBLData3[[#This Row],[Date]],TBLData3[Date],"&gt;"&amp;TBLData3[[#This Row],[Date]]-7)</f>
        <v>1670</v>
      </c>
      <c r="I728" s="33">
        <f>IFERROR(SUMIFS(TBLData3[Total Load],TBLData3[[Athlete ]],TBLData3[[#This Row],[Athlete ]],TBLData3[Date],"&lt;="&amp;TBLData3[[#This Row],[Date]]-7,TBLData3[Date],"&gt;"&amp;TBLData3[[#This Row],[Date]]-14),"")</f>
        <v>800</v>
      </c>
      <c r="J728" s="33">
        <f>IFERROR(SUMIFS(TBLData3[Total Load],TBLData3[[Athlete ]],TBLData3[[#This Row],[Athlete ]],TBLData3[Date],"&lt;="&amp;TBLData3[[#This Row],[Date]]-14,TBLData3[Date],"&gt;"&amp;TBLData3[[#This Row],[Date]]-21),"")</f>
        <v>720</v>
      </c>
      <c r="K728" s="33">
        <f>IFERROR(SUMIFS(TBLData3[Total Load],TBLData3[[Athlete ]],TBLData3[[#This Row],[Athlete ]],TBLData3[Date],"&lt;="&amp;TBLData3[[#This Row],[Date]]-21,TBLData3[Date],"&gt;"&amp;TBLData3[[#This Row],[Date]]-28),"")</f>
        <v>2020</v>
      </c>
      <c r="L728" s="33">
        <f>IFERROR(SUMIFS(TBLData3[Total Load],TBLData3[[Athlete ]],TBLData3[[#This Row],[Athlete ]],TBLData3[Date],"&lt;="&amp;TBLData3[[#This Row],[Date]]-28,TBLData3[Date],"&gt;"&amp;TBLData3[[#This Row],[Date]]-35),"")</f>
        <v>1120</v>
      </c>
      <c r="M728" s="33">
        <f>IFERROR(AVERAGE(TBLData3[[#This Row],[Week -1 TL]:[Week -4 TL]]),"")</f>
        <v>1165</v>
      </c>
      <c r="N728" s="98">
        <f>IFERROR(TBLData3[[#This Row],[7 Day Rolling Average]]/TBLData3[[#This Row],[28 Day Rolling Average]],"")</f>
        <v>1.2821497120921306</v>
      </c>
      <c r="O728" s="94">
        <f>IFERROR(TBLData3[[#This Row],[Week 0 TL]]/TBLData3[[#This Row],[Week -1 TL]],"")</f>
        <v>2.0874999999999999</v>
      </c>
      <c r="P728" s="26">
        <f t="shared" ref="P728:P791" si="47">E728*$AA$3+((1-$AA$3)*P706)</f>
        <v>222.86644584070257</v>
      </c>
      <c r="Q728" s="27">
        <f t="shared" ref="Q728:Q791" si="48">E728*$AA$4+((1-$AA$4)*Q706)</f>
        <v>172.51646709544781</v>
      </c>
      <c r="R728" s="99">
        <f>IFERROR(TBLData3[[#This Row],[7 Day EWMA]]/TBLData3[[#This Row],[28 Day EWMA]],"")</f>
        <v>1.2918560737590212</v>
      </c>
      <c r="S728" s="130">
        <f>AVERAGEIFS(TBLData3[Total Load],TBLData3[[Athlete ]],TBLData3[[#This Row],[Athlete ]],TBLData3[Date],"&lt;="&amp;TBLData3[[#This Row],[Date]],TBLData3[Date],"&gt;"&amp;TBLData3[[#This Row],[Date]]-7)</f>
        <v>238.57142857142858</v>
      </c>
      <c r="T728" s="130">
        <f t="array" ref="T728">IFERROR(_xlfn.STDEV.S(IF(TBLData3[[Athlete ]]=TBLData3[[#This Row],[Athlete ]],IF(TBLData3[Date]&lt;=TBLData3[[#This Row],[Date]],IF(TBLData3[Date]&gt;TBLData3[[#This Row],[Date]]-7,TBLData3[Total Load])))),"")</f>
        <v>311.25705193770693</v>
      </c>
      <c r="U728" s="98">
        <f>IFERROR(TBLData3[[#This Row],[7 Day avg Load]]/TBLData3[[#This Row],[7 Day SD]],"")</f>
        <v>0.76647718368538298</v>
      </c>
      <c r="V728" s="98">
        <f>IFERROR(TBLData3[[#This Row],[7 Day Rolling Average]]*TBLData3[[#This Row],[Monotony]],"")</f>
        <v>182.8595566792271</v>
      </c>
    </row>
    <row r="729" spans="1:22" x14ac:dyDescent="0.25">
      <c r="A729" s="58" t="str">
        <f t="shared" si="45"/>
        <v>Week 5</v>
      </c>
      <c r="B729" s="63">
        <v>43043</v>
      </c>
      <c r="C729" s="63" t="str">
        <f t="shared" si="46"/>
        <v>Sat</v>
      </c>
      <c r="D729" s="74" t="s">
        <v>190</v>
      </c>
      <c r="E729" s="61">
        <f>tblTL[[#This Row],[Total]]</f>
        <v>196</v>
      </c>
      <c r="F729" s="71">
        <f>AVERAGEIFS(TBLData3[Total Load],TBLData3[[Athlete ]],TBLData3[[#This Row],[Athlete ]],TBLData3[Date],"&lt;="&amp;TBLData3[[#This Row],[Date]],TBLData3[Date],"&gt;"&amp;TBLData3[[#This Row],[Date]]-7)</f>
        <v>312.57142857142856</v>
      </c>
      <c r="G729" s="72">
        <f>AVERAGEIFS(TBLData3[Total Load],TBLData3[[Athlete ]],TBLData3[[#This Row],[Athlete ]],TBLData3[Date],"&lt;="&amp;TBLData3[[#This Row],[Date]],TBLData3[Date],"&gt;"&amp;TBLData3[[#This Row],[Date]]-28)</f>
        <v>190.71428571428572</v>
      </c>
      <c r="H729" s="32">
        <f>SUMIFS(TBLData3[Total Load],TBLData3[[Athlete ]],TBLData3[[#This Row],[Athlete ]],TBLData3[Date],"&lt;="&amp;TBLData3[[#This Row],[Date]],TBLData3[Date],"&gt;"&amp;TBLData3[[#This Row],[Date]]-7)</f>
        <v>2188</v>
      </c>
      <c r="I729" s="33">
        <f>IFERROR(SUMIFS(TBLData3[Total Load],TBLData3[[Athlete ]],TBLData3[[#This Row],[Athlete ]],TBLData3[Date],"&lt;="&amp;TBLData3[[#This Row],[Date]]-7,TBLData3[Date],"&gt;"&amp;TBLData3[[#This Row],[Date]]-14),"")</f>
        <v>367</v>
      </c>
      <c r="J729" s="33">
        <f>IFERROR(SUMIFS(TBLData3[Total Load],TBLData3[[Athlete ]],TBLData3[[#This Row],[Athlete ]],TBLData3[Date],"&lt;="&amp;TBLData3[[#This Row],[Date]]-14,TBLData3[Date],"&gt;"&amp;TBLData3[[#This Row],[Date]]-21),"")</f>
        <v>810</v>
      </c>
      <c r="K729" s="33">
        <f>IFERROR(SUMIFS(TBLData3[Total Load],TBLData3[[Athlete ]],TBLData3[[#This Row],[Athlete ]],TBLData3[Date],"&lt;="&amp;TBLData3[[#This Row],[Date]]-21,TBLData3[Date],"&gt;"&amp;TBLData3[[#This Row],[Date]]-28),"")</f>
        <v>1975</v>
      </c>
      <c r="L729" s="33">
        <f>IFERROR(SUMIFS(TBLData3[Total Load],TBLData3[[Athlete ]],TBLData3[[#This Row],[Athlete ]],TBLData3[Date],"&lt;="&amp;TBLData3[[#This Row],[Date]]-28,TBLData3[Date],"&gt;"&amp;TBLData3[[#This Row],[Date]]-35),"")</f>
        <v>1445</v>
      </c>
      <c r="M729" s="33">
        <f>IFERROR(AVERAGE(TBLData3[[#This Row],[Week -1 TL]:[Week -4 TL]]),"")</f>
        <v>1149.25</v>
      </c>
      <c r="N729" s="98">
        <f>IFERROR(TBLData3[[#This Row],[7 Day Rolling Average]]/TBLData3[[#This Row],[28 Day Rolling Average]],"")</f>
        <v>1.6389513108614231</v>
      </c>
      <c r="O729" s="94">
        <f>IFERROR(TBLData3[[#This Row],[Week 0 TL]]/TBLData3[[#This Row],[Week -1 TL]],"")</f>
        <v>5.961852861035422</v>
      </c>
      <c r="P729" s="26">
        <f t="shared" si="47"/>
        <v>269.03605569463986</v>
      </c>
      <c r="Q729" s="27">
        <f t="shared" si="48"/>
        <v>189.15010199770992</v>
      </c>
      <c r="R729" s="99">
        <f>IFERROR(TBLData3[[#This Row],[7 Day EWMA]]/TBLData3[[#This Row],[28 Day EWMA]],"")</f>
        <v>1.4223415840288425</v>
      </c>
      <c r="S729" s="130">
        <f>AVERAGEIFS(TBLData3[Total Load],TBLData3[[Athlete ]],TBLData3[[#This Row],[Athlete ]],TBLData3[Date],"&lt;="&amp;TBLData3[[#This Row],[Date]],TBLData3[Date],"&gt;"&amp;TBLData3[[#This Row],[Date]]-7)</f>
        <v>312.57142857142856</v>
      </c>
      <c r="T729" s="130">
        <f t="array" ref="T729">IFERROR(_xlfn.STDEV.S(IF(TBLData3[[Athlete ]]=TBLData3[[#This Row],[Athlete ]],IF(TBLData3[Date]&lt;=TBLData3[[#This Row],[Date]],IF(TBLData3[Date]&gt;TBLData3[[#This Row],[Date]]-7,TBLData3[Total Load])))),"")</f>
        <v>311.3555615599081</v>
      </c>
      <c r="U729" s="98">
        <f>IFERROR(TBLData3[[#This Row],[7 Day avg Load]]/TBLData3[[#This Row],[7 Day SD]],"")</f>
        <v>1.003905075616536</v>
      </c>
      <c r="V729" s="98">
        <f>IFERROR(TBLData3[[#This Row],[7 Day Rolling Average]]*TBLData3[[#This Row],[Monotony]],"")</f>
        <v>313.79204363556863</v>
      </c>
    </row>
    <row r="730" spans="1:22" x14ac:dyDescent="0.25">
      <c r="A730" s="58" t="str">
        <f t="shared" si="45"/>
        <v>Week 5</v>
      </c>
      <c r="B730" s="63">
        <v>43043</v>
      </c>
      <c r="C730" s="63" t="str">
        <f t="shared" si="46"/>
        <v>Sat</v>
      </c>
      <c r="D730" s="68" t="s">
        <v>191</v>
      </c>
      <c r="E730" s="61">
        <f>tblTL[[#This Row],[Total]]</f>
        <v>0</v>
      </c>
      <c r="F730" s="71">
        <f>AVERAGEIFS(TBLData3[Total Load],TBLData3[[Athlete ]],TBLData3[[#This Row],[Athlete ]],TBLData3[Date],"&lt;="&amp;TBLData3[[#This Row],[Date]],TBLData3[Date],"&gt;"&amp;TBLData3[[#This Row],[Date]]-7)</f>
        <v>152.71428571428572</v>
      </c>
      <c r="G730" s="72">
        <f>AVERAGEIFS(TBLData3[Total Load],TBLData3[[Athlete ]],TBLData3[[#This Row],[Athlete ]],TBLData3[Date],"&lt;="&amp;TBLData3[[#This Row],[Date]],TBLData3[Date],"&gt;"&amp;TBLData3[[#This Row],[Date]]-28)</f>
        <v>102.82142857142857</v>
      </c>
      <c r="H730" s="32">
        <f>SUMIFS(TBLData3[Total Load],TBLData3[[Athlete ]],TBLData3[[#This Row],[Athlete ]],TBLData3[Date],"&lt;="&amp;TBLData3[[#This Row],[Date]],TBLData3[Date],"&gt;"&amp;TBLData3[[#This Row],[Date]]-7)</f>
        <v>1069</v>
      </c>
      <c r="I730" s="33">
        <f>IFERROR(SUMIFS(TBLData3[Total Load],TBLData3[[Athlete ]],TBLData3[[#This Row],[Athlete ]],TBLData3[Date],"&lt;="&amp;TBLData3[[#This Row],[Date]]-7,TBLData3[Date],"&gt;"&amp;TBLData3[[#This Row],[Date]]-14),"")</f>
        <v>490</v>
      </c>
      <c r="J730" s="33">
        <f>IFERROR(SUMIFS(TBLData3[Total Load],TBLData3[[Athlete ]],TBLData3[[#This Row],[Athlete ]],TBLData3[Date],"&lt;="&amp;TBLData3[[#This Row],[Date]]-14,TBLData3[Date],"&gt;"&amp;TBLData3[[#This Row],[Date]]-21),"")</f>
        <v>720</v>
      </c>
      <c r="K730" s="33">
        <f>IFERROR(SUMIFS(TBLData3[Total Load],TBLData3[[Athlete ]],TBLData3[[#This Row],[Athlete ]],TBLData3[Date],"&lt;="&amp;TBLData3[[#This Row],[Date]]-21,TBLData3[Date],"&gt;"&amp;TBLData3[[#This Row],[Date]]-28),"")</f>
        <v>600</v>
      </c>
      <c r="L730" s="33">
        <f>IFERROR(SUMIFS(TBLData3[Total Load],TBLData3[[Athlete ]],TBLData3[[#This Row],[Athlete ]],TBLData3[Date],"&lt;="&amp;TBLData3[[#This Row],[Date]]-28,TBLData3[Date],"&gt;"&amp;TBLData3[[#This Row],[Date]]-35),"")</f>
        <v>0</v>
      </c>
      <c r="M730" s="33">
        <f>IFERROR(AVERAGE(TBLData3[[#This Row],[Week -1 TL]:[Week -4 TL]]),"")</f>
        <v>452.5</v>
      </c>
      <c r="N730" s="98">
        <f>IFERROR(TBLData3[[#This Row],[7 Day Rolling Average]]/TBLData3[[#This Row],[28 Day Rolling Average]],"")</f>
        <v>1.4852379298367491</v>
      </c>
      <c r="O730" s="94">
        <f>IFERROR(TBLData3[[#This Row],[Week 0 TL]]/TBLData3[[#This Row],[Week -1 TL]],"")</f>
        <v>2.1816326530612247</v>
      </c>
      <c r="P730" s="26">
        <f t="shared" si="47"/>
        <v>142.68206298987556</v>
      </c>
      <c r="Q730" s="27">
        <f t="shared" si="48"/>
        <v>99.271748712252077</v>
      </c>
      <c r="R730" s="99">
        <f>IFERROR(TBLData3[[#This Row],[7 Day EWMA]]/TBLData3[[#This Row],[28 Day EWMA]],"")</f>
        <v>1.4372876960539107</v>
      </c>
      <c r="S730" s="130">
        <f>AVERAGEIFS(TBLData3[Total Load],TBLData3[[Athlete ]],TBLData3[[#This Row],[Athlete ]],TBLData3[Date],"&lt;="&amp;TBLData3[[#This Row],[Date]],TBLData3[Date],"&gt;"&amp;TBLData3[[#This Row],[Date]]-7)</f>
        <v>152.71428571428572</v>
      </c>
      <c r="T730" s="130">
        <f t="array" ref="T730">IFERROR(_xlfn.STDEV.S(IF(TBLData3[[Athlete ]]=TBLData3[[#This Row],[Athlete ]],IF(TBLData3[Date]&lt;=TBLData3[[#This Row],[Date]],IF(TBLData3[Date]&gt;TBLData3[[#This Row],[Date]]-7,TBLData3[Total Load])))),"")</f>
        <v>342.8676684892265</v>
      </c>
      <c r="U730" s="98">
        <f>IFERROR(TBLData3[[#This Row],[7 Day avg Load]]/TBLData3[[#This Row],[7 Day SD]],"")</f>
        <v>0.44540299290157265</v>
      </c>
      <c r="V730" s="98">
        <f>IFERROR(TBLData3[[#This Row],[7 Day Rolling Average]]*TBLData3[[#This Row],[Monotony]],"")</f>
        <v>68.019399915968734</v>
      </c>
    </row>
    <row r="731" spans="1:22" x14ac:dyDescent="0.25">
      <c r="A731" s="58" t="str">
        <f t="shared" si="45"/>
        <v>Week 5</v>
      </c>
      <c r="B731" s="63">
        <v>43043</v>
      </c>
      <c r="C731" s="63" t="str">
        <f t="shared" si="46"/>
        <v>Sat</v>
      </c>
      <c r="D731" s="68" t="s">
        <v>192</v>
      </c>
      <c r="E731" s="61">
        <f>tblTL[[#This Row],[Total]]</f>
        <v>128</v>
      </c>
      <c r="F731" s="71">
        <f>AVERAGEIFS(TBLData3[Total Load],TBLData3[[Athlete ]],TBLData3[[#This Row],[Athlete ]],TBLData3[Date],"&lt;="&amp;TBLData3[[#This Row],[Date]],TBLData3[Date],"&gt;"&amp;TBLData3[[#This Row],[Date]]-7)</f>
        <v>475.28571428571428</v>
      </c>
      <c r="G731" s="72">
        <f>AVERAGEIFS(TBLData3[Total Load],TBLData3[[Athlete ]],TBLData3[[#This Row],[Athlete ]],TBLData3[Date],"&lt;="&amp;TBLData3[[#This Row],[Date]],TBLData3[Date],"&gt;"&amp;TBLData3[[#This Row],[Date]]-28)</f>
        <v>261.10714285714283</v>
      </c>
      <c r="H731" s="32">
        <f>SUMIFS(TBLData3[Total Load],TBLData3[[Athlete ]],TBLData3[[#This Row],[Athlete ]],TBLData3[Date],"&lt;="&amp;TBLData3[[#This Row],[Date]],TBLData3[Date],"&gt;"&amp;TBLData3[[#This Row],[Date]]-7)</f>
        <v>3327</v>
      </c>
      <c r="I731" s="33">
        <f>IFERROR(SUMIFS(TBLData3[Total Load],TBLData3[[Athlete ]],TBLData3[[#This Row],[Athlete ]],TBLData3[Date],"&lt;="&amp;TBLData3[[#This Row],[Date]]-7,TBLData3[Date],"&gt;"&amp;TBLData3[[#This Row],[Date]]-14),"")</f>
        <v>644</v>
      </c>
      <c r="J731" s="33">
        <f>IFERROR(SUMIFS(TBLData3[Total Load],TBLData3[[Athlete ]],TBLData3[[#This Row],[Athlete ]],TBLData3[Date],"&lt;="&amp;TBLData3[[#This Row],[Date]]-14,TBLData3[Date],"&gt;"&amp;TBLData3[[#This Row],[Date]]-21),"")</f>
        <v>1860</v>
      </c>
      <c r="K731" s="33">
        <f>IFERROR(SUMIFS(TBLData3[Total Load],TBLData3[[Athlete ]],TBLData3[[#This Row],[Athlete ]],TBLData3[Date],"&lt;="&amp;TBLData3[[#This Row],[Date]]-21,TBLData3[Date],"&gt;"&amp;TBLData3[[#This Row],[Date]]-28),"")</f>
        <v>1480</v>
      </c>
      <c r="L731" s="33">
        <f>IFERROR(SUMIFS(TBLData3[Total Load],TBLData3[[Athlete ]],TBLData3[[#This Row],[Athlete ]],TBLData3[Date],"&lt;="&amp;TBLData3[[#This Row],[Date]]-28,TBLData3[Date],"&gt;"&amp;TBLData3[[#This Row],[Date]]-35),"")</f>
        <v>1510</v>
      </c>
      <c r="M731" s="33">
        <f>IFERROR(AVERAGE(TBLData3[[#This Row],[Week -1 TL]:[Week -4 TL]]),"")</f>
        <v>1373.5</v>
      </c>
      <c r="N731" s="98">
        <f>IFERROR(TBLData3[[#This Row],[7 Day Rolling Average]]/TBLData3[[#This Row],[28 Day Rolling Average]],"")</f>
        <v>1.8202708247845714</v>
      </c>
      <c r="O731" s="94">
        <f>IFERROR(TBLData3[[#This Row],[Week 0 TL]]/TBLData3[[#This Row],[Week -1 TL]],"")</f>
        <v>5.1661490683229809</v>
      </c>
      <c r="P731" s="26">
        <f t="shared" si="47"/>
        <v>401.92143013517233</v>
      </c>
      <c r="Q731" s="27">
        <f t="shared" si="48"/>
        <v>278.84741061202857</v>
      </c>
      <c r="R731" s="99">
        <f>IFERROR(TBLData3[[#This Row],[7 Day EWMA]]/TBLData3[[#This Row],[28 Day EWMA]],"")</f>
        <v>1.4413669083496763</v>
      </c>
      <c r="S731" s="130">
        <f>AVERAGEIFS(TBLData3[Total Load],TBLData3[[Athlete ]],TBLData3[[#This Row],[Athlete ]],TBLData3[Date],"&lt;="&amp;TBLData3[[#This Row],[Date]],TBLData3[Date],"&gt;"&amp;TBLData3[[#This Row],[Date]]-7)</f>
        <v>475.28571428571428</v>
      </c>
      <c r="T731" s="130">
        <f t="array" ref="T731">IFERROR(_xlfn.STDEV.S(IF(TBLData3[[Athlete ]]=TBLData3[[#This Row],[Athlete ]],IF(TBLData3[Date]&lt;=TBLData3[[#This Row],[Date]],IF(TBLData3[Date]&gt;TBLData3[[#This Row],[Date]]-7,TBLData3[Total Load])))),"")</f>
        <v>579.41772907109498</v>
      </c>
      <c r="U731" s="98">
        <f>IFERROR(TBLData3[[#This Row],[7 Day avg Load]]/TBLData3[[#This Row],[7 Day SD]],"")</f>
        <v>0.82028162142652761</v>
      </c>
      <c r="V731" s="98">
        <f>IFERROR(TBLData3[[#This Row],[7 Day Rolling Average]]*TBLData3[[#This Row],[Monotony]],"")</f>
        <v>389.86813635515102</v>
      </c>
    </row>
    <row r="732" spans="1:22" x14ac:dyDescent="0.25">
      <c r="A732" s="58" t="str">
        <f t="shared" si="45"/>
        <v>Week 5</v>
      </c>
      <c r="B732" s="63">
        <v>43043</v>
      </c>
      <c r="C732" s="63" t="str">
        <f t="shared" si="46"/>
        <v>Sat</v>
      </c>
      <c r="D732" s="73" t="s">
        <v>193</v>
      </c>
      <c r="E732" s="61">
        <f>tblTL[[#This Row],[Total]]</f>
        <v>194</v>
      </c>
      <c r="F732" s="71">
        <f>AVERAGEIFS(TBLData3[Total Load],TBLData3[[Athlete ]],TBLData3[[#This Row],[Athlete ]],TBLData3[Date],"&lt;="&amp;TBLData3[[#This Row],[Date]],TBLData3[Date],"&gt;"&amp;TBLData3[[#This Row],[Date]]-7)</f>
        <v>47.714285714285715</v>
      </c>
      <c r="G732" s="72">
        <f>AVERAGEIFS(TBLData3[Total Load],TBLData3[[Athlete ]],TBLData3[[#This Row],[Athlete ]],TBLData3[Date],"&lt;="&amp;TBLData3[[#This Row],[Date]],TBLData3[Date],"&gt;"&amp;TBLData3[[#This Row],[Date]]-28)</f>
        <v>134.57142857142858</v>
      </c>
      <c r="H732" s="32">
        <f>SUMIFS(TBLData3[Total Load],TBLData3[[Athlete ]],TBLData3[[#This Row],[Athlete ]],TBLData3[Date],"&lt;="&amp;TBLData3[[#This Row],[Date]],TBLData3[Date],"&gt;"&amp;TBLData3[[#This Row],[Date]]-7)</f>
        <v>334</v>
      </c>
      <c r="I732" s="33">
        <f>IFERROR(SUMIFS(TBLData3[Total Load],TBLData3[[Athlete ]],TBLData3[[#This Row],[Athlete ]],TBLData3[Date],"&lt;="&amp;TBLData3[[#This Row],[Date]]-7,TBLData3[Date],"&gt;"&amp;TBLData3[[#This Row],[Date]]-14),"")</f>
        <v>854</v>
      </c>
      <c r="J732" s="33">
        <f>IFERROR(SUMIFS(TBLData3[Total Load],TBLData3[[Athlete ]],TBLData3[[#This Row],[Athlete ]],TBLData3[Date],"&lt;="&amp;TBLData3[[#This Row],[Date]]-14,TBLData3[Date],"&gt;"&amp;TBLData3[[#This Row],[Date]]-21),"")</f>
        <v>1140</v>
      </c>
      <c r="K732" s="33">
        <f>IFERROR(SUMIFS(TBLData3[Total Load],TBLData3[[Athlete ]],TBLData3[[#This Row],[Athlete ]],TBLData3[Date],"&lt;="&amp;TBLData3[[#This Row],[Date]]-21,TBLData3[Date],"&gt;"&amp;TBLData3[[#This Row],[Date]]-28),"")</f>
        <v>1440</v>
      </c>
      <c r="L732" s="33">
        <f>IFERROR(SUMIFS(TBLData3[Total Load],TBLData3[[Athlete ]],TBLData3[[#This Row],[Athlete ]],TBLData3[Date],"&lt;="&amp;TBLData3[[#This Row],[Date]]-28,TBLData3[Date],"&gt;"&amp;TBLData3[[#This Row],[Date]]-35),"")</f>
        <v>865</v>
      </c>
      <c r="M732" s="33">
        <f>IFERROR(AVERAGE(TBLData3[[#This Row],[Week -1 TL]:[Week -4 TL]]),"")</f>
        <v>1074.75</v>
      </c>
      <c r="N732" s="98">
        <f>IFERROR(TBLData3[[#This Row],[7 Day Rolling Average]]/TBLData3[[#This Row],[28 Day Rolling Average]],"")</f>
        <v>0.35456475583864117</v>
      </c>
      <c r="O732" s="94">
        <f>IFERROR(TBLData3[[#This Row],[Week 0 TL]]/TBLData3[[#This Row],[Week -1 TL]],"")</f>
        <v>0.3911007025761124</v>
      </c>
      <c r="P732" s="26">
        <f t="shared" si="47"/>
        <v>72.100550342309532</v>
      </c>
      <c r="Q732" s="27">
        <f t="shared" si="48"/>
        <v>98.118990879634623</v>
      </c>
      <c r="R732" s="99">
        <f>IFERROR(TBLData3[[#This Row],[7 Day EWMA]]/TBLData3[[#This Row],[28 Day EWMA]],"")</f>
        <v>0.73482767908566593</v>
      </c>
      <c r="S732" s="130">
        <f>AVERAGEIFS(TBLData3[Total Load],TBLData3[[Athlete ]],TBLData3[[#This Row],[Athlete ]],TBLData3[Date],"&lt;="&amp;TBLData3[[#This Row],[Date]],TBLData3[Date],"&gt;"&amp;TBLData3[[#This Row],[Date]]-7)</f>
        <v>47.714285714285715</v>
      </c>
      <c r="T732" s="130">
        <f t="array" ref="T732">IFERROR(_xlfn.STDEV.S(IF(TBLData3[[Athlete ]]=TBLData3[[#This Row],[Athlete ]],IF(TBLData3[Date]&lt;=TBLData3[[#This Row],[Date]],IF(TBLData3[Date]&gt;TBLData3[[#This Row],[Date]]-7,TBLData3[Total Load])))),"")</f>
        <v>82.965282469464867</v>
      </c>
      <c r="U732" s="98">
        <f>IFERROR(TBLData3[[#This Row],[7 Day avg Load]]/TBLData3[[#This Row],[7 Day SD]],"")</f>
        <v>0.57511147185989298</v>
      </c>
      <c r="V732" s="98">
        <f>IFERROR(TBLData3[[#This Row],[7 Day Rolling Average]]*TBLData3[[#This Row],[Monotony]],"")</f>
        <v>27.441033085886321</v>
      </c>
    </row>
    <row r="733" spans="1:22" x14ac:dyDescent="0.25">
      <c r="A733" s="58" t="str">
        <f t="shared" si="45"/>
        <v>Week 5</v>
      </c>
      <c r="B733" s="63">
        <v>43043</v>
      </c>
      <c r="C733" s="63" t="str">
        <f t="shared" si="46"/>
        <v>Sat</v>
      </c>
      <c r="D733" s="73" t="s">
        <v>194</v>
      </c>
      <c r="E733" s="61">
        <f>tblTL[[#This Row],[Total]]</f>
        <v>224</v>
      </c>
      <c r="F733" s="71">
        <f>AVERAGEIFS(TBLData3[Total Load],TBLData3[[Athlete ]],TBLData3[[#This Row],[Athlete ]],TBLData3[Date],"&lt;="&amp;TBLData3[[#This Row],[Date]],TBLData3[Date],"&gt;"&amp;TBLData3[[#This Row],[Date]]-7)</f>
        <v>185.71428571428572</v>
      </c>
      <c r="G733" s="72">
        <f>AVERAGEIFS(TBLData3[Total Load],TBLData3[[Athlete ]],TBLData3[[#This Row],[Athlete ]],TBLData3[Date],"&lt;="&amp;TBLData3[[#This Row],[Date]],TBLData3[Date],"&gt;"&amp;TBLData3[[#This Row],[Date]]-28)</f>
        <v>133.96428571428572</v>
      </c>
      <c r="H733" s="32">
        <f>SUMIFS(TBLData3[Total Load],TBLData3[[Athlete ]],TBLData3[[#This Row],[Athlete ]],TBLData3[Date],"&lt;="&amp;TBLData3[[#This Row],[Date]],TBLData3[Date],"&gt;"&amp;TBLData3[[#This Row],[Date]]-7)</f>
        <v>1300</v>
      </c>
      <c r="I733" s="33">
        <f>IFERROR(SUMIFS(TBLData3[Total Load],TBLData3[[Athlete ]],TBLData3[[#This Row],[Athlete ]],TBLData3[Date],"&lt;="&amp;TBLData3[[#This Row],[Date]]-7,TBLData3[Date],"&gt;"&amp;TBLData3[[#This Row],[Date]]-14),"")</f>
        <v>91</v>
      </c>
      <c r="J733" s="33">
        <f>IFERROR(SUMIFS(TBLData3[Total Load],TBLData3[[Athlete ]],TBLData3[[#This Row],[Athlete ]],TBLData3[Date],"&lt;="&amp;TBLData3[[#This Row],[Date]]-14,TBLData3[Date],"&gt;"&amp;TBLData3[[#This Row],[Date]]-21),"")</f>
        <v>720</v>
      </c>
      <c r="K733" s="33">
        <f>IFERROR(SUMIFS(TBLData3[Total Load],TBLData3[[Athlete ]],TBLData3[[#This Row],[Athlete ]],TBLData3[Date],"&lt;="&amp;TBLData3[[#This Row],[Date]]-21,TBLData3[Date],"&gt;"&amp;TBLData3[[#This Row],[Date]]-28),"")</f>
        <v>1640</v>
      </c>
      <c r="L733" s="33">
        <f>IFERROR(SUMIFS(TBLData3[Total Load],TBLData3[[Athlete ]],TBLData3[[#This Row],[Athlete ]],TBLData3[Date],"&lt;="&amp;TBLData3[[#This Row],[Date]]-28,TBLData3[Date],"&gt;"&amp;TBLData3[[#This Row],[Date]]-35),"")</f>
        <v>1625</v>
      </c>
      <c r="M733" s="33">
        <f>IFERROR(AVERAGE(TBLData3[[#This Row],[Week -1 TL]:[Week -4 TL]]),"")</f>
        <v>1019</v>
      </c>
      <c r="N733" s="98">
        <f>IFERROR(TBLData3[[#This Row],[7 Day Rolling Average]]/TBLData3[[#This Row],[28 Day Rolling Average]],"")</f>
        <v>1.386296987470008</v>
      </c>
      <c r="O733" s="94">
        <f>IFERROR(TBLData3[[#This Row],[Week 0 TL]]/TBLData3[[#This Row],[Week -1 TL]],"")</f>
        <v>14.285714285714286</v>
      </c>
      <c r="P733" s="26">
        <f t="shared" si="47"/>
        <v>163.27374525264571</v>
      </c>
      <c r="Q733" s="27">
        <f t="shared" si="48"/>
        <v>125.31680056522772</v>
      </c>
      <c r="R733" s="99">
        <f>IFERROR(TBLData3[[#This Row],[7 Day EWMA]]/TBLData3[[#This Row],[28 Day EWMA]],"")</f>
        <v>1.302887916992912</v>
      </c>
      <c r="S733" s="130">
        <f>AVERAGEIFS(TBLData3[Total Load],TBLData3[[Athlete ]],TBLData3[[#This Row],[Athlete ]],TBLData3[Date],"&lt;="&amp;TBLData3[[#This Row],[Date]],TBLData3[Date],"&gt;"&amp;TBLData3[[#This Row],[Date]]-7)</f>
        <v>185.71428571428572</v>
      </c>
      <c r="T733" s="130">
        <f t="array" ref="T733">IFERROR(_xlfn.STDEV.S(IF(TBLData3[[Athlete ]]=TBLData3[[#This Row],[Athlete ]],IF(TBLData3[Date]&lt;=TBLData3[[#This Row],[Date]],IF(TBLData3[Date]&gt;TBLData3[[#This Row],[Date]]-7,TBLData3[Total Load])))),"")</f>
        <v>199.73458579300873</v>
      </c>
      <c r="U733" s="98">
        <f>IFERROR(TBLData3[[#This Row],[7 Day avg Load]]/TBLData3[[#This Row],[7 Day SD]],"")</f>
        <v>0.92980534631467038</v>
      </c>
      <c r="V733" s="98">
        <f>IFERROR(TBLData3[[#This Row],[7 Day Rolling Average]]*TBLData3[[#This Row],[Monotony]],"")</f>
        <v>172.67813574415308</v>
      </c>
    </row>
    <row r="734" spans="1:22" x14ac:dyDescent="0.25">
      <c r="A734" s="58" t="str">
        <f t="shared" si="45"/>
        <v>Week 5</v>
      </c>
      <c r="B734" s="63">
        <v>43043</v>
      </c>
      <c r="C734" s="63" t="str">
        <f t="shared" si="46"/>
        <v>Sat</v>
      </c>
      <c r="D734" s="73" t="s">
        <v>213</v>
      </c>
      <c r="E734" s="61">
        <f>tblTL[[#This Row],[Total]]</f>
        <v>0</v>
      </c>
      <c r="F734" s="71">
        <f>AVERAGEIFS(TBLData3[Total Load],TBLData3[[Athlete ]],TBLData3[[#This Row],[Athlete ]],TBLData3[Date],"&lt;="&amp;TBLData3[[#This Row],[Date]],TBLData3[Date],"&gt;"&amp;TBLData3[[#This Row],[Date]]-7)</f>
        <v>277.14285714285717</v>
      </c>
      <c r="G734" s="72">
        <f>AVERAGEIFS(TBLData3[Total Load],TBLData3[[Athlete ]],TBLData3[[#This Row],[Athlete ]],TBLData3[Date],"&lt;="&amp;TBLData3[[#This Row],[Date]],TBLData3[Date],"&gt;"&amp;TBLData3[[#This Row],[Date]]-28)</f>
        <v>177.32142857142858</v>
      </c>
      <c r="H734" s="32">
        <f>SUMIFS(TBLData3[Total Load],TBLData3[[Athlete ]],TBLData3[[#This Row],[Athlete ]],TBLData3[Date],"&lt;="&amp;TBLData3[[#This Row],[Date]],TBLData3[Date],"&gt;"&amp;TBLData3[[#This Row],[Date]]-7)</f>
        <v>1940</v>
      </c>
      <c r="I734" s="33">
        <f>IFERROR(SUMIFS(TBLData3[Total Load],TBLData3[[Athlete ]],TBLData3[[#This Row],[Athlete ]],TBLData3[Date],"&lt;="&amp;TBLData3[[#This Row],[Date]]-7,TBLData3[Date],"&gt;"&amp;TBLData3[[#This Row],[Date]]-14),"")</f>
        <v>1360</v>
      </c>
      <c r="J734" s="33">
        <f>IFERROR(SUMIFS(TBLData3[Total Load],TBLData3[[Athlete ]],TBLData3[[#This Row],[Athlete ]],TBLData3[Date],"&lt;="&amp;TBLData3[[#This Row],[Date]]-14,TBLData3[Date],"&gt;"&amp;TBLData3[[#This Row],[Date]]-21),"")</f>
        <v>990</v>
      </c>
      <c r="K734" s="33">
        <f>IFERROR(SUMIFS(TBLData3[Total Load],TBLData3[[Athlete ]],TBLData3[[#This Row],[Athlete ]],TBLData3[Date],"&lt;="&amp;TBLData3[[#This Row],[Date]]-21,TBLData3[Date],"&gt;"&amp;TBLData3[[#This Row],[Date]]-28),"")</f>
        <v>675</v>
      </c>
      <c r="L734" s="33">
        <f>IFERROR(SUMIFS(TBLData3[Total Load],TBLData3[[Athlete ]],TBLData3[[#This Row],[Athlete ]],TBLData3[Date],"&lt;="&amp;TBLData3[[#This Row],[Date]]-28,TBLData3[Date],"&gt;"&amp;TBLData3[[#This Row],[Date]]-35),"")</f>
        <v>0</v>
      </c>
      <c r="M734" s="33">
        <f>IFERROR(AVERAGE(TBLData3[[#This Row],[Week -1 TL]:[Week -4 TL]]),"")</f>
        <v>756.25</v>
      </c>
      <c r="N734" s="98">
        <f>IFERROR(TBLData3[[#This Row],[7 Day Rolling Average]]/TBLData3[[#This Row],[28 Day Rolling Average]],"")</f>
        <v>1.5629405840886204</v>
      </c>
      <c r="O734" s="94">
        <f>IFERROR(TBLData3[[#This Row],[Week 0 TL]]/TBLData3[[#This Row],[Week -1 TL]],"")</f>
        <v>1.4264705882352942</v>
      </c>
      <c r="P734" s="26">
        <f t="shared" si="47"/>
        <v>236.71361304237354</v>
      </c>
      <c r="Q734" s="27">
        <f t="shared" si="48"/>
        <v>184.49807356178829</v>
      </c>
      <c r="R734" s="99">
        <f>IFERROR(TBLData3[[#This Row],[7 Day EWMA]]/TBLData3[[#This Row],[28 Day EWMA]],"")</f>
        <v>1.2830140091576527</v>
      </c>
      <c r="S734" s="130">
        <f>AVERAGEIFS(TBLData3[Total Load],TBLData3[[Athlete ]],TBLData3[[#This Row],[Athlete ]],TBLData3[Date],"&lt;="&amp;TBLData3[[#This Row],[Date]],TBLData3[Date],"&gt;"&amp;TBLData3[[#This Row],[Date]]-7)</f>
        <v>277.14285714285717</v>
      </c>
      <c r="T734" s="130">
        <f t="array" ref="T734">IFERROR(_xlfn.STDEV.S(IF(TBLData3[[Athlete ]]=TBLData3[[#This Row],[Athlete ]],IF(TBLData3[Date]&lt;=TBLData3[[#This Row],[Date]],IF(TBLData3[Date]&gt;TBLData3[[#This Row],[Date]]-7,TBLData3[Total Load])))),"")</f>
        <v>346.4565526254957</v>
      </c>
      <c r="U734" s="98">
        <f>IFERROR(TBLData3[[#This Row],[7 Day avg Load]]/TBLData3[[#This Row],[7 Day SD]],"")</f>
        <v>0.79993538884639426</v>
      </c>
      <c r="V734" s="98">
        <f>IFERROR(TBLData3[[#This Row],[7 Day Rolling Average]]*TBLData3[[#This Row],[Monotony]],"")</f>
        <v>221.69637919457213</v>
      </c>
    </row>
    <row r="735" spans="1:22" x14ac:dyDescent="0.25">
      <c r="A735" s="58" t="str">
        <f t="shared" si="45"/>
        <v>Week 5</v>
      </c>
      <c r="B735" s="63">
        <v>43043</v>
      </c>
      <c r="C735" s="63" t="str">
        <f t="shared" si="46"/>
        <v>Sat</v>
      </c>
      <c r="D735" s="73" t="s">
        <v>214</v>
      </c>
      <c r="E735" s="61">
        <f>tblTL[[#This Row],[Total]]</f>
        <v>118</v>
      </c>
      <c r="F735" s="71">
        <f>AVERAGEIFS(TBLData3[Total Load],TBLData3[[Athlete ]],TBLData3[[#This Row],[Athlete ]],TBLData3[Date],"&lt;="&amp;TBLData3[[#This Row],[Date]],TBLData3[Date],"&gt;"&amp;TBLData3[[#This Row],[Date]]-7)</f>
        <v>433.57142857142856</v>
      </c>
      <c r="G735" s="72">
        <f>AVERAGEIFS(TBLData3[Total Load],TBLData3[[Athlete ]],TBLData3[[#This Row],[Athlete ]],TBLData3[Date],"&lt;="&amp;TBLData3[[#This Row],[Date]],TBLData3[Date],"&gt;"&amp;TBLData3[[#This Row],[Date]]-28)</f>
        <v>256.25</v>
      </c>
      <c r="H735" s="32">
        <f>SUMIFS(TBLData3[Total Load],TBLData3[[Athlete ]],TBLData3[[#This Row],[Athlete ]],TBLData3[Date],"&lt;="&amp;TBLData3[[#This Row],[Date]],TBLData3[Date],"&gt;"&amp;TBLData3[[#This Row],[Date]]-7)</f>
        <v>3035</v>
      </c>
      <c r="I735" s="33">
        <f>IFERROR(SUMIFS(TBLData3[Total Load],TBLData3[[Athlete ]],TBLData3[[#This Row],[Athlete ]],TBLData3[Date],"&lt;="&amp;TBLData3[[#This Row],[Date]]-7,TBLData3[Date],"&gt;"&amp;TBLData3[[#This Row],[Date]]-14),"")</f>
        <v>1280</v>
      </c>
      <c r="J735" s="33">
        <f>IFERROR(SUMIFS(TBLData3[Total Load],TBLData3[[Athlete ]],TBLData3[[#This Row],[Athlete ]],TBLData3[Date],"&lt;="&amp;TBLData3[[#This Row],[Date]]-14,TBLData3[Date],"&gt;"&amp;TBLData3[[#This Row],[Date]]-21),"")</f>
        <v>1140</v>
      </c>
      <c r="K735" s="33">
        <f>IFERROR(SUMIFS(TBLData3[Total Load],TBLData3[[Athlete ]],TBLData3[[#This Row],[Athlete ]],TBLData3[Date],"&lt;="&amp;TBLData3[[#This Row],[Date]]-21,TBLData3[Date],"&gt;"&amp;TBLData3[[#This Row],[Date]]-28),"")</f>
        <v>1720</v>
      </c>
      <c r="L735" s="33">
        <f>IFERROR(SUMIFS(TBLData3[Total Load],TBLData3[[Athlete ]],TBLData3[[#This Row],[Athlete ]],TBLData3[Date],"&lt;="&amp;TBLData3[[#This Row],[Date]]-28,TBLData3[Date],"&gt;"&amp;TBLData3[[#This Row],[Date]]-35),"")</f>
        <v>1060</v>
      </c>
      <c r="M735" s="33">
        <f>IFERROR(AVERAGE(TBLData3[[#This Row],[Week -1 TL]:[Week -4 TL]]),"")</f>
        <v>1300</v>
      </c>
      <c r="N735" s="98">
        <f>IFERROR(TBLData3[[#This Row],[7 Day Rolling Average]]/TBLData3[[#This Row],[28 Day Rolling Average]],"")</f>
        <v>1.6919860627177701</v>
      </c>
      <c r="O735" s="94">
        <f>IFERROR(TBLData3[[#This Row],[Week 0 TL]]/TBLData3[[#This Row],[Week -1 TL]],"")</f>
        <v>2.37109375</v>
      </c>
      <c r="P735" s="26">
        <f t="shared" si="47"/>
        <v>376.23651541569177</v>
      </c>
      <c r="Q735" s="27">
        <f t="shared" si="48"/>
        <v>268.62060239853383</v>
      </c>
      <c r="R735" s="99">
        <f>IFERROR(TBLData3[[#This Row],[7 Day EWMA]]/TBLData3[[#This Row],[28 Day EWMA]],"")</f>
        <v>1.4006241965666344</v>
      </c>
      <c r="S735" s="130">
        <f>AVERAGEIFS(TBLData3[Total Load],TBLData3[[Athlete ]],TBLData3[[#This Row],[Athlete ]],TBLData3[Date],"&lt;="&amp;TBLData3[[#This Row],[Date]],TBLData3[Date],"&gt;"&amp;TBLData3[[#This Row],[Date]]-7)</f>
        <v>433.57142857142856</v>
      </c>
      <c r="T735" s="130">
        <f t="array" ref="T735">IFERROR(_xlfn.STDEV.S(IF(TBLData3[[Athlete ]]=TBLData3[[#This Row],[Athlete ]],IF(TBLData3[Date]&lt;=TBLData3[[#This Row],[Date]],IF(TBLData3[Date]&gt;TBLData3[[#This Row],[Date]]-7,TBLData3[Total Load])))),"")</f>
        <v>511.83553906271402</v>
      </c>
      <c r="U735" s="98">
        <f>IFERROR(TBLData3[[#This Row],[7 Day avg Load]]/TBLData3[[#This Row],[7 Day SD]],"")</f>
        <v>0.84709129296765007</v>
      </c>
      <c r="V735" s="98">
        <f>IFERROR(TBLData3[[#This Row],[7 Day Rolling Average]]*TBLData3[[#This Row],[Monotony]],"")</f>
        <v>367.27458202240257</v>
      </c>
    </row>
    <row r="736" spans="1:22" x14ac:dyDescent="0.25">
      <c r="A736" s="58" t="str">
        <f t="shared" si="45"/>
        <v>Week 5</v>
      </c>
      <c r="B736" s="63">
        <v>43043</v>
      </c>
      <c r="C736" s="63" t="str">
        <f t="shared" si="46"/>
        <v>Sat</v>
      </c>
      <c r="D736" s="73" t="s">
        <v>195</v>
      </c>
      <c r="E736" s="61">
        <f>tblTL[[#This Row],[Total]]</f>
        <v>0</v>
      </c>
      <c r="F736" s="71">
        <f>AVERAGEIFS(TBLData3[Total Load],TBLData3[[Athlete ]],TBLData3[[#This Row],[Athlete ]],TBLData3[Date],"&lt;="&amp;TBLData3[[#This Row],[Date]],TBLData3[Date],"&gt;"&amp;TBLData3[[#This Row],[Date]]-7)</f>
        <v>70</v>
      </c>
      <c r="G736" s="72">
        <f>AVERAGEIFS(TBLData3[Total Load],TBLData3[[Athlete ]],TBLData3[[#This Row],[Athlete ]],TBLData3[Date],"&lt;="&amp;TBLData3[[#This Row],[Date]],TBLData3[Date],"&gt;"&amp;TBLData3[[#This Row],[Date]]-28)</f>
        <v>17.5</v>
      </c>
      <c r="H736" s="32">
        <f>SUMIFS(TBLData3[Total Load],TBLData3[[Athlete ]],TBLData3[[#This Row],[Athlete ]],TBLData3[Date],"&lt;="&amp;TBLData3[[#This Row],[Date]],TBLData3[Date],"&gt;"&amp;TBLData3[[#This Row],[Date]]-7)</f>
        <v>490</v>
      </c>
      <c r="I736" s="33">
        <f>IFERROR(SUMIFS(TBLData3[Total Load],TBLData3[[Athlete ]],TBLData3[[#This Row],[Athlete ]],TBLData3[Date],"&lt;="&amp;TBLData3[[#This Row],[Date]]-7,TBLData3[Date],"&gt;"&amp;TBLData3[[#This Row],[Date]]-14),"")</f>
        <v>0</v>
      </c>
      <c r="J736" s="33">
        <f>IFERROR(SUMIFS(TBLData3[Total Load],TBLData3[[Athlete ]],TBLData3[[#This Row],[Athlete ]],TBLData3[Date],"&lt;="&amp;TBLData3[[#This Row],[Date]]-14,TBLData3[Date],"&gt;"&amp;TBLData3[[#This Row],[Date]]-21),"")</f>
        <v>0</v>
      </c>
      <c r="K736" s="33">
        <f>IFERROR(SUMIFS(TBLData3[Total Load],TBLData3[[Athlete ]],TBLData3[[#This Row],[Athlete ]],TBLData3[Date],"&lt;="&amp;TBLData3[[#This Row],[Date]]-21,TBLData3[Date],"&gt;"&amp;TBLData3[[#This Row],[Date]]-28),"")</f>
        <v>0</v>
      </c>
      <c r="L736" s="33">
        <f>IFERROR(SUMIFS(TBLData3[Total Load],TBLData3[[Athlete ]],TBLData3[[#This Row],[Athlete ]],TBLData3[Date],"&lt;="&amp;TBLData3[[#This Row],[Date]]-28,TBLData3[Date],"&gt;"&amp;TBLData3[[#This Row],[Date]]-35),"")</f>
        <v>0</v>
      </c>
      <c r="M736" s="33">
        <f>IFERROR(AVERAGE(TBLData3[[#This Row],[Week -1 TL]:[Week -4 TL]]),"")</f>
        <v>0</v>
      </c>
      <c r="N736" s="98">
        <f>IFERROR(TBLData3[[#This Row],[7 Day Rolling Average]]/TBLData3[[#This Row],[28 Day Rolling Average]],"")</f>
        <v>4</v>
      </c>
      <c r="O736" s="94" t="str">
        <f>IFERROR(TBLData3[[#This Row],[Week 0 TL]]/TBLData3[[#This Row],[Week -1 TL]],"")</f>
        <v/>
      </c>
      <c r="P736" s="26">
        <f t="shared" si="47"/>
        <v>68.90625</v>
      </c>
      <c r="Q736" s="27">
        <f t="shared" si="48"/>
        <v>29.29271392841035</v>
      </c>
      <c r="R736" s="99">
        <f>IFERROR(TBLData3[[#This Row],[7 Day EWMA]]/TBLData3[[#This Row],[28 Day EWMA]],"")</f>
        <v>2.3523341049382713</v>
      </c>
      <c r="S736" s="130">
        <f>AVERAGEIFS(TBLData3[Total Load],TBLData3[[Athlete ]],TBLData3[[#This Row],[Athlete ]],TBLData3[Date],"&lt;="&amp;TBLData3[[#This Row],[Date]],TBLData3[Date],"&gt;"&amp;TBLData3[[#This Row],[Date]]-7)</f>
        <v>70</v>
      </c>
      <c r="T736" s="130">
        <f t="array" ref="T736">IFERROR(_xlfn.STDEV.S(IF(TBLData3[[Athlete ]]=TBLData3[[#This Row],[Athlete ]],IF(TBLData3[Date]&lt;=TBLData3[[#This Row],[Date]],IF(TBLData3[Date]&gt;TBLData3[[#This Row],[Date]]-7,TBLData3[Total Load])))),"")</f>
        <v>185.20259177452135</v>
      </c>
      <c r="U736" s="98">
        <f>IFERROR(TBLData3[[#This Row],[7 Day avg Load]]/TBLData3[[#This Row],[7 Day SD]],"")</f>
        <v>0.3779644730092272</v>
      </c>
      <c r="V736" s="98">
        <f>IFERROR(TBLData3[[#This Row],[7 Day Rolling Average]]*TBLData3[[#This Row],[Monotony]],"")</f>
        <v>26.457513110645905</v>
      </c>
    </row>
    <row r="737" spans="1:22" x14ac:dyDescent="0.25">
      <c r="A737" s="58" t="str">
        <f t="shared" si="45"/>
        <v>Week 5</v>
      </c>
      <c r="B737" s="63">
        <v>43043</v>
      </c>
      <c r="C737" s="63" t="str">
        <f t="shared" si="46"/>
        <v>Sat</v>
      </c>
      <c r="D737" s="68" t="s">
        <v>196</v>
      </c>
      <c r="E737" s="61">
        <f>tblTL[[#This Row],[Total]]</f>
        <v>253</v>
      </c>
      <c r="F737" s="71">
        <f>AVERAGEIFS(TBLData3[Total Load],TBLData3[[Athlete ]],TBLData3[[#This Row],[Athlete ]],TBLData3[Date],"&lt;="&amp;TBLData3[[#This Row],[Date]],TBLData3[Date],"&gt;"&amp;TBLData3[[#This Row],[Date]]-7)</f>
        <v>355.42857142857144</v>
      </c>
      <c r="G737" s="72">
        <f>AVERAGEIFS(TBLData3[Total Load],TBLData3[[Athlete ]],TBLData3[[#This Row],[Athlete ]],TBLData3[Date],"&lt;="&amp;TBLData3[[#This Row],[Date]],TBLData3[Date],"&gt;"&amp;TBLData3[[#This Row],[Date]]-28)</f>
        <v>220.32142857142858</v>
      </c>
      <c r="H737" s="32">
        <f>SUMIFS(TBLData3[Total Load],TBLData3[[Athlete ]],TBLData3[[#This Row],[Athlete ]],TBLData3[Date],"&lt;="&amp;TBLData3[[#This Row],[Date]],TBLData3[Date],"&gt;"&amp;TBLData3[[#This Row],[Date]]-7)</f>
        <v>2488</v>
      </c>
      <c r="I737" s="33">
        <f>IFERROR(SUMIFS(TBLData3[Total Load],TBLData3[[Athlete ]],TBLData3[[#This Row],[Athlete ]],TBLData3[Date],"&lt;="&amp;TBLData3[[#This Row],[Date]]-7,TBLData3[Date],"&gt;"&amp;TBLData3[[#This Row],[Date]]-14),"")</f>
        <v>2141</v>
      </c>
      <c r="J737" s="33">
        <f>IFERROR(SUMIFS(TBLData3[Total Load],TBLData3[[Athlete ]],TBLData3[[#This Row],[Athlete ]],TBLData3[Date],"&lt;="&amp;TBLData3[[#This Row],[Date]]-14,TBLData3[Date],"&gt;"&amp;TBLData3[[#This Row],[Date]]-21),"")</f>
        <v>0</v>
      </c>
      <c r="K737" s="33">
        <f>IFERROR(SUMIFS(TBLData3[Total Load],TBLData3[[Athlete ]],TBLData3[[#This Row],[Athlete ]],TBLData3[Date],"&lt;="&amp;TBLData3[[#This Row],[Date]]-21,TBLData3[Date],"&gt;"&amp;TBLData3[[#This Row],[Date]]-28),"")</f>
        <v>1540</v>
      </c>
      <c r="L737" s="33">
        <f>IFERROR(SUMIFS(TBLData3[Total Load],TBLData3[[Athlete ]],TBLData3[[#This Row],[Athlete ]],TBLData3[Date],"&lt;="&amp;TBLData3[[#This Row],[Date]]-28,TBLData3[Date],"&gt;"&amp;TBLData3[[#This Row],[Date]]-35),"")</f>
        <v>1580</v>
      </c>
      <c r="M737" s="33">
        <f>IFERROR(AVERAGE(TBLData3[[#This Row],[Week -1 TL]:[Week -4 TL]]),"")</f>
        <v>1315.25</v>
      </c>
      <c r="N737" s="98">
        <f>IFERROR(TBLData3[[#This Row],[7 Day Rolling Average]]/TBLData3[[#This Row],[28 Day Rolling Average]],"")</f>
        <v>1.6132274274598801</v>
      </c>
      <c r="O737" s="94">
        <f>IFERROR(TBLData3[[#This Row],[Week 0 TL]]/TBLData3[[#This Row],[Week -1 TL]],"")</f>
        <v>1.1620737972909856</v>
      </c>
      <c r="P737" s="26">
        <f t="shared" si="47"/>
        <v>319.72570460253564</v>
      </c>
      <c r="Q737" s="27">
        <f t="shared" si="48"/>
        <v>242.4927879324122</v>
      </c>
      <c r="R737" s="99">
        <f>IFERROR(TBLData3[[#This Row],[7 Day EWMA]]/TBLData3[[#This Row],[28 Day EWMA]],"")</f>
        <v>1.3184957265271322</v>
      </c>
      <c r="S737" s="130">
        <f>AVERAGEIFS(TBLData3[Total Load],TBLData3[[Athlete ]],TBLData3[[#This Row],[Athlete ]],TBLData3[Date],"&lt;="&amp;TBLData3[[#This Row],[Date]],TBLData3[Date],"&gt;"&amp;TBLData3[[#This Row],[Date]]-7)</f>
        <v>355.42857142857144</v>
      </c>
      <c r="T737" s="130">
        <f t="array" ref="T737">IFERROR(_xlfn.STDEV.S(IF(TBLData3[[Athlete ]]=TBLData3[[#This Row],[Athlete ]],IF(TBLData3[Date]&lt;=TBLData3[[#This Row],[Date]],IF(TBLData3[Date]&gt;TBLData3[[#This Row],[Date]]-7,TBLData3[Total Load])))),"")</f>
        <v>457.57107176294011</v>
      </c>
      <c r="U737" s="98">
        <f>IFERROR(TBLData3[[#This Row],[7 Day avg Load]]/TBLData3[[#This Row],[7 Day SD]],"")</f>
        <v>0.77677238217697697</v>
      </c>
      <c r="V737" s="98">
        <f>IFERROR(TBLData3[[#This Row],[7 Day Rolling Average]]*TBLData3[[#This Row],[Monotony]],"")</f>
        <v>276.08709812233127</v>
      </c>
    </row>
    <row r="738" spans="1:22" x14ac:dyDescent="0.25">
      <c r="A738" s="58" t="str">
        <f t="shared" si="45"/>
        <v>Week 5</v>
      </c>
      <c r="B738" s="63">
        <v>43043</v>
      </c>
      <c r="C738" s="63" t="str">
        <f t="shared" si="46"/>
        <v>Sat</v>
      </c>
      <c r="D738" s="73" t="s">
        <v>197</v>
      </c>
      <c r="E738" s="61">
        <f>tblTL[[#This Row],[Total]]</f>
        <v>150</v>
      </c>
      <c r="F738" s="71">
        <f>AVERAGEIFS(TBLData3[Total Load],TBLData3[[Athlete ]],TBLData3[[#This Row],[Athlete ]],TBLData3[Date],"&lt;="&amp;TBLData3[[#This Row],[Date]],TBLData3[Date],"&gt;"&amp;TBLData3[[#This Row],[Date]]-7)</f>
        <v>486.64285714285717</v>
      </c>
      <c r="G738" s="72">
        <f>AVERAGEIFS(TBLData3[Total Load],TBLData3[[Athlete ]],TBLData3[[#This Row],[Athlete ]],TBLData3[Date],"&lt;="&amp;TBLData3[[#This Row],[Date]],TBLData3[Date],"&gt;"&amp;TBLData3[[#This Row],[Date]]-28)</f>
        <v>296.125</v>
      </c>
      <c r="H738" s="32">
        <f>SUMIFS(TBLData3[Total Load],TBLData3[[Athlete ]],TBLData3[[#This Row],[Athlete ]],TBLData3[Date],"&lt;="&amp;TBLData3[[#This Row],[Date]],TBLData3[Date],"&gt;"&amp;TBLData3[[#This Row],[Date]]-7)</f>
        <v>3406.5</v>
      </c>
      <c r="I738" s="33">
        <f>IFERROR(SUMIFS(TBLData3[Total Load],TBLData3[[Athlete ]],TBLData3[[#This Row],[Athlete ]],TBLData3[Date],"&lt;="&amp;TBLData3[[#This Row],[Date]]-7,TBLData3[Date],"&gt;"&amp;TBLData3[[#This Row],[Date]]-14),"")</f>
        <v>1220</v>
      </c>
      <c r="J738" s="33">
        <f>IFERROR(SUMIFS(TBLData3[Total Load],TBLData3[[Athlete ]],TBLData3[[#This Row],[Athlete ]],TBLData3[Date],"&lt;="&amp;TBLData3[[#This Row],[Date]]-14,TBLData3[Date],"&gt;"&amp;TBLData3[[#This Row],[Date]]-21),"")</f>
        <v>1230</v>
      </c>
      <c r="K738" s="33">
        <f>IFERROR(SUMIFS(TBLData3[Total Load],TBLData3[[Athlete ]],TBLData3[[#This Row],[Athlete ]],TBLData3[Date],"&lt;="&amp;TBLData3[[#This Row],[Date]]-21,TBLData3[Date],"&gt;"&amp;TBLData3[[#This Row],[Date]]-28),"")</f>
        <v>2435</v>
      </c>
      <c r="L738" s="33">
        <f>IFERROR(SUMIFS(TBLData3[Total Load],TBLData3[[Athlete ]],TBLData3[[#This Row],[Athlete ]],TBLData3[Date],"&lt;="&amp;TBLData3[[#This Row],[Date]]-28,TBLData3[Date],"&gt;"&amp;TBLData3[[#This Row],[Date]]-35),"")</f>
        <v>1495</v>
      </c>
      <c r="M738" s="33">
        <f>IFERROR(AVERAGE(TBLData3[[#This Row],[Week -1 TL]:[Week -4 TL]]),"")</f>
        <v>1595</v>
      </c>
      <c r="N738" s="98">
        <f>IFERROR(TBLData3[[#This Row],[7 Day Rolling Average]]/TBLData3[[#This Row],[28 Day Rolling Average]],"")</f>
        <v>1.6433697159741905</v>
      </c>
      <c r="O738" s="94">
        <f>IFERROR(TBLData3[[#This Row],[Week 0 TL]]/TBLData3[[#This Row],[Week -1 TL]],"")</f>
        <v>2.7922131147540985</v>
      </c>
      <c r="P738" s="26">
        <f t="shared" si="47"/>
        <v>405.24274572200443</v>
      </c>
      <c r="Q738" s="27">
        <f t="shared" si="48"/>
        <v>300.07057057586678</v>
      </c>
      <c r="R738" s="99">
        <f>IFERROR(TBLData3[[#This Row],[7 Day EWMA]]/TBLData3[[#This Row],[28 Day EWMA]],"")</f>
        <v>1.3504914692043983</v>
      </c>
      <c r="S738" s="130">
        <f>AVERAGEIFS(TBLData3[Total Load],TBLData3[[Athlete ]],TBLData3[[#This Row],[Athlete ]],TBLData3[Date],"&lt;="&amp;TBLData3[[#This Row],[Date]],TBLData3[Date],"&gt;"&amp;TBLData3[[#This Row],[Date]]-7)</f>
        <v>486.64285714285717</v>
      </c>
      <c r="T738" s="130">
        <f t="array" ref="T738">IFERROR(_xlfn.STDEV.S(IF(TBLData3[[Athlete ]]=TBLData3[[#This Row],[Athlete ]],IF(TBLData3[Date]&lt;=TBLData3[[#This Row],[Date]],IF(TBLData3[Date]&gt;TBLData3[[#This Row],[Date]]-7,TBLData3[Total Load])))),"")</f>
        <v>517.81324772914945</v>
      </c>
      <c r="U738" s="98">
        <f>IFERROR(TBLData3[[#This Row],[7 Day avg Load]]/TBLData3[[#This Row],[7 Day SD]],"")</f>
        <v>0.93980379852584139</v>
      </c>
      <c r="V738" s="98">
        <f>IFERROR(TBLData3[[#This Row],[7 Day Rolling Average]]*TBLData3[[#This Row],[Monotony]],"")</f>
        <v>457.34880566832555</v>
      </c>
    </row>
    <row r="739" spans="1:22" x14ac:dyDescent="0.25">
      <c r="A739" s="58" t="str">
        <f t="shared" si="45"/>
        <v>Week 5</v>
      </c>
      <c r="B739" s="63">
        <v>43043</v>
      </c>
      <c r="C739" s="63" t="str">
        <f t="shared" si="46"/>
        <v>Sat</v>
      </c>
      <c r="D739" s="73" t="s">
        <v>198</v>
      </c>
      <c r="E739" s="61">
        <f>tblTL[[#This Row],[Total]]</f>
        <v>212</v>
      </c>
      <c r="F739" s="71">
        <f>AVERAGEIFS(TBLData3[Total Load],TBLData3[[Athlete ]],TBLData3[[#This Row],[Athlete ]],TBLData3[Date],"&lt;="&amp;TBLData3[[#This Row],[Date]],TBLData3[Date],"&gt;"&amp;TBLData3[[#This Row],[Date]]-7)</f>
        <v>351.85714285714283</v>
      </c>
      <c r="G739" s="72">
        <f>AVERAGEIFS(TBLData3[Total Load],TBLData3[[Athlete ]],TBLData3[[#This Row],[Athlete ]],TBLData3[Date],"&lt;="&amp;TBLData3[[#This Row],[Date]],TBLData3[Date],"&gt;"&amp;TBLData3[[#This Row],[Date]]-28)</f>
        <v>157.60714285714286</v>
      </c>
      <c r="H739" s="32">
        <f>SUMIFS(TBLData3[Total Load],TBLData3[[Athlete ]],TBLData3[[#This Row],[Athlete ]],TBLData3[Date],"&lt;="&amp;TBLData3[[#This Row],[Date]],TBLData3[Date],"&gt;"&amp;TBLData3[[#This Row],[Date]]-7)</f>
        <v>2463</v>
      </c>
      <c r="I739" s="33">
        <f>IFERROR(SUMIFS(TBLData3[Total Load],TBLData3[[Athlete ]],TBLData3[[#This Row],[Athlete ]],TBLData3[Date],"&lt;="&amp;TBLData3[[#This Row],[Date]]-7,TBLData3[Date],"&gt;"&amp;TBLData3[[#This Row],[Date]]-14),"")</f>
        <v>0</v>
      </c>
      <c r="J739" s="33">
        <f>IFERROR(SUMIFS(TBLData3[Total Load],TBLData3[[Athlete ]],TBLData3[[#This Row],[Athlete ]],TBLData3[Date],"&lt;="&amp;TBLData3[[#This Row],[Date]]-14,TBLData3[Date],"&gt;"&amp;TBLData3[[#This Row],[Date]]-21),"")</f>
        <v>990</v>
      </c>
      <c r="K739" s="33">
        <f>IFERROR(SUMIFS(TBLData3[Total Load],TBLData3[[Athlete ]],TBLData3[[#This Row],[Athlete ]],TBLData3[Date],"&lt;="&amp;TBLData3[[#This Row],[Date]]-21,TBLData3[Date],"&gt;"&amp;TBLData3[[#This Row],[Date]]-28),"")</f>
        <v>960</v>
      </c>
      <c r="L739" s="33">
        <f>IFERROR(SUMIFS(TBLData3[Total Load],TBLData3[[Athlete ]],TBLData3[[#This Row],[Athlete ]],TBLData3[Date],"&lt;="&amp;TBLData3[[#This Row],[Date]]-28,TBLData3[Date],"&gt;"&amp;TBLData3[[#This Row],[Date]]-35),"")</f>
        <v>810</v>
      </c>
      <c r="M739" s="33">
        <f>IFERROR(AVERAGE(TBLData3[[#This Row],[Week -1 TL]:[Week -4 TL]]),"")</f>
        <v>690</v>
      </c>
      <c r="N739" s="98">
        <f>IFERROR(TBLData3[[#This Row],[7 Day Rolling Average]]/TBLData3[[#This Row],[28 Day Rolling Average]],"")</f>
        <v>2.2324949014276001</v>
      </c>
      <c r="O739" s="94" t="str">
        <f>IFERROR(TBLData3[[#This Row],[Week 0 TL]]/TBLData3[[#This Row],[Week -1 TL]],"")</f>
        <v/>
      </c>
      <c r="P739" s="26">
        <f t="shared" si="47"/>
        <v>274.9032922165228</v>
      </c>
      <c r="Q739" s="27">
        <f t="shared" si="48"/>
        <v>175.18366934447758</v>
      </c>
      <c r="R739" s="99">
        <f>IFERROR(TBLData3[[#This Row],[7 Day EWMA]]/TBLData3[[#This Row],[28 Day EWMA]],"")</f>
        <v>1.5692289883251538</v>
      </c>
      <c r="S739" s="130">
        <f>AVERAGEIFS(TBLData3[Total Load],TBLData3[[Athlete ]],TBLData3[[#This Row],[Athlete ]],TBLData3[Date],"&lt;="&amp;TBLData3[[#This Row],[Date]],TBLData3[Date],"&gt;"&amp;TBLData3[[#This Row],[Date]]-7)</f>
        <v>351.85714285714283</v>
      </c>
      <c r="T739" s="130">
        <f t="array" ref="T739">IFERROR(_xlfn.STDEV.S(IF(TBLData3[[Athlete ]]=TBLData3[[#This Row],[Athlete ]],IF(TBLData3[Date]&lt;=TBLData3[[#This Row],[Date]],IF(TBLData3[Date]&gt;TBLData3[[#This Row],[Date]]-7,TBLData3[Total Load])))),"")</f>
        <v>381.06229961841694</v>
      </c>
      <c r="U739" s="98">
        <f>IFERROR(TBLData3[[#This Row],[7 Day avg Load]]/TBLData3[[#This Row],[7 Day SD]],"")</f>
        <v>0.92335857734937521</v>
      </c>
      <c r="V739" s="98">
        <f>IFERROR(TBLData3[[#This Row],[7 Day Rolling Average]]*TBLData3[[#This Row],[Monotony]],"")</f>
        <v>324.8903108587873</v>
      </c>
    </row>
    <row r="740" spans="1:22" x14ac:dyDescent="0.25">
      <c r="A740" s="58" t="str">
        <f t="shared" si="45"/>
        <v>Week 5</v>
      </c>
      <c r="B740" s="63">
        <v>43043</v>
      </c>
      <c r="C740" s="63" t="str">
        <f t="shared" si="46"/>
        <v>Sat</v>
      </c>
      <c r="D740" s="73" t="s">
        <v>199</v>
      </c>
      <c r="E740" s="61">
        <f>tblTL[[#This Row],[Total]]</f>
        <v>229</v>
      </c>
      <c r="F740" s="71">
        <f>AVERAGEIFS(TBLData3[Total Load],TBLData3[[Athlete ]],TBLData3[[#This Row],[Athlete ]],TBLData3[Date],"&lt;="&amp;TBLData3[[#This Row],[Date]],TBLData3[Date],"&gt;"&amp;TBLData3[[#This Row],[Date]]-7)</f>
        <v>127.71428571428571</v>
      </c>
      <c r="G740" s="72">
        <f>AVERAGEIFS(TBLData3[Total Load],TBLData3[[Athlete ]],TBLData3[[#This Row],[Athlete ]],TBLData3[Date],"&lt;="&amp;TBLData3[[#This Row],[Date]],TBLData3[Date],"&gt;"&amp;TBLData3[[#This Row],[Date]]-28)</f>
        <v>182.10714285714286</v>
      </c>
      <c r="H740" s="32">
        <f>SUMIFS(TBLData3[Total Load],TBLData3[[Athlete ]],TBLData3[[#This Row],[Athlete ]],TBLData3[Date],"&lt;="&amp;TBLData3[[#This Row],[Date]],TBLData3[Date],"&gt;"&amp;TBLData3[[#This Row],[Date]]-7)</f>
        <v>894</v>
      </c>
      <c r="I740" s="33">
        <f>IFERROR(SUMIFS(TBLData3[Total Load],TBLData3[[Athlete ]],TBLData3[[#This Row],[Athlete ]],TBLData3[Date],"&lt;="&amp;TBLData3[[#This Row],[Date]]-7,TBLData3[Date],"&gt;"&amp;TBLData3[[#This Row],[Date]]-14),"")</f>
        <v>920</v>
      </c>
      <c r="J740" s="33">
        <f>IFERROR(SUMIFS(TBLData3[Total Load],TBLData3[[Athlete ]],TBLData3[[#This Row],[Athlete ]],TBLData3[Date],"&lt;="&amp;TBLData3[[#This Row],[Date]]-14,TBLData3[Date],"&gt;"&amp;TBLData3[[#This Row],[Date]]-21),"")</f>
        <v>1530</v>
      </c>
      <c r="K740" s="33">
        <f>IFERROR(SUMIFS(TBLData3[Total Load],TBLData3[[Athlete ]],TBLData3[[#This Row],[Athlete ]],TBLData3[Date],"&lt;="&amp;TBLData3[[#This Row],[Date]]-21,TBLData3[Date],"&gt;"&amp;TBLData3[[#This Row],[Date]]-28),"")</f>
        <v>1755</v>
      </c>
      <c r="L740" s="33">
        <f>IFERROR(SUMIFS(TBLData3[Total Load],TBLData3[[Athlete ]],TBLData3[[#This Row],[Athlete ]],TBLData3[Date],"&lt;="&amp;TBLData3[[#This Row],[Date]]-28,TBLData3[Date],"&gt;"&amp;TBLData3[[#This Row],[Date]]-35),"")</f>
        <v>455</v>
      </c>
      <c r="M740" s="33">
        <f>IFERROR(AVERAGE(TBLData3[[#This Row],[Week -1 TL]:[Week -4 TL]]),"")</f>
        <v>1165</v>
      </c>
      <c r="N740" s="98">
        <f>IFERROR(TBLData3[[#This Row],[7 Day Rolling Average]]/TBLData3[[#This Row],[28 Day Rolling Average]],"")</f>
        <v>0.70131398313394777</v>
      </c>
      <c r="O740" s="94">
        <f>IFERROR(TBLData3[[#This Row],[Week 0 TL]]/TBLData3[[#This Row],[Week -1 TL]],"")</f>
        <v>0.97173913043478266</v>
      </c>
      <c r="P740" s="26">
        <f t="shared" si="47"/>
        <v>141.98575239654383</v>
      </c>
      <c r="Q740" s="27">
        <f t="shared" si="48"/>
        <v>138.15675756376513</v>
      </c>
      <c r="R740" s="99">
        <f>IFERROR(TBLData3[[#This Row],[7 Day EWMA]]/TBLData3[[#This Row],[28 Day EWMA]],"")</f>
        <v>1.0277148573859043</v>
      </c>
      <c r="S740" s="130">
        <f>AVERAGEIFS(TBLData3[Total Load],TBLData3[[Athlete ]],TBLData3[[#This Row],[Athlete ]],TBLData3[Date],"&lt;="&amp;TBLData3[[#This Row],[Date]],TBLData3[Date],"&gt;"&amp;TBLData3[[#This Row],[Date]]-7)</f>
        <v>127.71428571428571</v>
      </c>
      <c r="T740" s="130">
        <f t="array" ref="T740">IFERROR(_xlfn.STDEV.S(IF(TBLData3[[Athlete ]]=TBLData3[[#This Row],[Athlete ]],IF(TBLData3[Date]&lt;=TBLData3[[#This Row],[Date]],IF(TBLData3[Date]&gt;TBLData3[[#This Row],[Date]]-7,TBLData3[Total Load])))),"")</f>
        <v>251.82316168673756</v>
      </c>
      <c r="U740" s="98">
        <f>IFERROR(TBLData3[[#This Row],[7 Day avg Load]]/TBLData3[[#This Row],[7 Day SD]],"")</f>
        <v>0.50715861423882624</v>
      </c>
      <c r="V740" s="98">
        <f>IFERROR(TBLData3[[#This Row],[7 Day Rolling Average]]*TBLData3[[#This Row],[Monotony]],"")</f>
        <v>64.771400161358656</v>
      </c>
    </row>
    <row r="741" spans="1:22" x14ac:dyDescent="0.25">
      <c r="A741" s="58" t="str">
        <f t="shared" si="45"/>
        <v>Week 5</v>
      </c>
      <c r="B741" s="63">
        <v>43043</v>
      </c>
      <c r="C741" s="63" t="str">
        <f t="shared" si="46"/>
        <v>Sat</v>
      </c>
      <c r="D741" s="68" t="s">
        <v>200</v>
      </c>
      <c r="E741" s="61">
        <f>tblTL[[#This Row],[Total]]</f>
        <v>0</v>
      </c>
      <c r="F741" s="71">
        <f>AVERAGEIFS(TBLData3[Total Load],TBLData3[[Athlete ]],TBLData3[[#This Row],[Athlete ]],TBLData3[Date],"&lt;="&amp;TBLData3[[#This Row],[Date]],TBLData3[Date],"&gt;"&amp;TBLData3[[#This Row],[Date]]-7)</f>
        <v>0</v>
      </c>
      <c r="G741" s="72">
        <f>AVERAGEIFS(TBLData3[Total Load],TBLData3[[Athlete ]],TBLData3[[#This Row],[Athlete ]],TBLData3[Date],"&lt;="&amp;TBLData3[[#This Row],[Date]],TBLData3[Date],"&gt;"&amp;TBLData3[[#This Row],[Date]]-28)</f>
        <v>83.035714285714292</v>
      </c>
      <c r="H741" s="32">
        <f>SUMIFS(TBLData3[Total Load],TBLData3[[Athlete ]],TBLData3[[#This Row],[Athlete ]],TBLData3[Date],"&lt;="&amp;TBLData3[[#This Row],[Date]],TBLData3[Date],"&gt;"&amp;TBLData3[[#This Row],[Date]]-7)</f>
        <v>0</v>
      </c>
      <c r="I741" s="33">
        <f>IFERROR(SUMIFS(TBLData3[Total Load],TBLData3[[Athlete ]],TBLData3[[#This Row],[Athlete ]],TBLData3[Date],"&lt;="&amp;TBLData3[[#This Row],[Date]]-7,TBLData3[Date],"&gt;"&amp;TBLData3[[#This Row],[Date]]-14),"")</f>
        <v>420</v>
      </c>
      <c r="J741" s="33">
        <f>IFERROR(SUMIFS(TBLData3[Total Load],TBLData3[[Athlete ]],TBLData3[[#This Row],[Athlete ]],TBLData3[Date],"&lt;="&amp;TBLData3[[#This Row],[Date]]-14,TBLData3[Date],"&gt;"&amp;TBLData3[[#This Row],[Date]]-21),"")</f>
        <v>930</v>
      </c>
      <c r="K741" s="33">
        <f>IFERROR(SUMIFS(TBLData3[Total Load],TBLData3[[Athlete ]],TBLData3[[#This Row],[Athlete ]],TBLData3[Date],"&lt;="&amp;TBLData3[[#This Row],[Date]]-21,TBLData3[Date],"&gt;"&amp;TBLData3[[#This Row],[Date]]-28),"")</f>
        <v>975</v>
      </c>
      <c r="L741" s="33">
        <f>IFERROR(SUMIFS(TBLData3[Total Load],TBLData3[[Athlete ]],TBLData3[[#This Row],[Athlete ]],TBLData3[Date],"&lt;="&amp;TBLData3[[#This Row],[Date]]-28,TBLData3[Date],"&gt;"&amp;TBLData3[[#This Row],[Date]]-35),"")</f>
        <v>0</v>
      </c>
      <c r="M741" s="33">
        <f>IFERROR(AVERAGE(TBLData3[[#This Row],[Week -1 TL]:[Week -4 TL]]),"")</f>
        <v>581.25</v>
      </c>
      <c r="N741" s="98">
        <f>IFERROR(TBLData3[[#This Row],[7 Day Rolling Average]]/TBLData3[[#This Row],[28 Day Rolling Average]],"")</f>
        <v>0</v>
      </c>
      <c r="O741" s="94">
        <f>IFERROR(TBLData3[[#This Row],[Week 0 TL]]/TBLData3[[#This Row],[Week -1 TL]],"")</f>
        <v>0</v>
      </c>
      <c r="P741" s="26">
        <f t="shared" si="47"/>
        <v>6.6336932994188036</v>
      </c>
      <c r="Q741" s="27">
        <f t="shared" si="48"/>
        <v>44.99451913621597</v>
      </c>
      <c r="R741" s="99">
        <f>IFERROR(TBLData3[[#This Row],[7 Day EWMA]]/TBLData3[[#This Row],[28 Day EWMA]],"")</f>
        <v>0.14743336359115261</v>
      </c>
      <c r="S741" s="130">
        <f>AVERAGEIFS(TBLData3[Total Load],TBLData3[[Athlete ]],TBLData3[[#This Row],[Athlete ]],TBLData3[Date],"&lt;="&amp;TBLData3[[#This Row],[Date]],TBLData3[Date],"&gt;"&amp;TBLData3[[#This Row],[Date]]-7)</f>
        <v>0</v>
      </c>
      <c r="T741" s="130">
        <f t="array" ref="T741">IFERROR(_xlfn.STDEV.S(IF(TBLData3[[Athlete ]]=TBLData3[[#This Row],[Athlete ]],IF(TBLData3[Date]&lt;=TBLData3[[#This Row],[Date]],IF(TBLData3[Date]&gt;TBLData3[[#This Row],[Date]]-7,TBLData3[Total Load])))),"")</f>
        <v>0</v>
      </c>
      <c r="U741" s="98" t="str">
        <f>IFERROR(TBLData3[[#This Row],[7 Day avg Load]]/TBLData3[[#This Row],[7 Day SD]],"")</f>
        <v/>
      </c>
      <c r="V741" s="98" t="str">
        <f>IFERROR(TBLData3[[#This Row],[7 Day Rolling Average]]*TBLData3[[#This Row],[Monotony]],"")</f>
        <v/>
      </c>
    </row>
    <row r="742" spans="1:22" x14ac:dyDescent="0.25">
      <c r="A742" s="58" t="str">
        <f t="shared" si="45"/>
        <v>Week 5</v>
      </c>
      <c r="B742" s="63">
        <v>43043</v>
      </c>
      <c r="C742" s="63" t="str">
        <f t="shared" si="46"/>
        <v>Sat</v>
      </c>
      <c r="D742" s="73" t="s">
        <v>201</v>
      </c>
      <c r="E742" s="61">
        <f>tblTL[[#This Row],[Total]]</f>
        <v>0</v>
      </c>
      <c r="F742" s="71">
        <f>AVERAGEIFS(TBLData3[Total Load],TBLData3[[Athlete ]],TBLData3[[#This Row],[Athlete ]],TBLData3[Date],"&lt;="&amp;TBLData3[[#This Row],[Date]],TBLData3[Date],"&gt;"&amp;TBLData3[[#This Row],[Date]]-7)</f>
        <v>0</v>
      </c>
      <c r="G742" s="72">
        <f>AVERAGEIFS(TBLData3[Total Load],TBLData3[[Athlete ]],TBLData3[[#This Row],[Athlete ]],TBLData3[Date],"&lt;="&amp;TBLData3[[#This Row],[Date]],TBLData3[Date],"&gt;"&amp;TBLData3[[#This Row],[Date]]-28)</f>
        <v>108.57142857142857</v>
      </c>
      <c r="H742" s="32">
        <f>SUMIFS(TBLData3[Total Load],TBLData3[[Athlete ]],TBLData3[[#This Row],[Athlete ]],TBLData3[Date],"&lt;="&amp;TBLData3[[#This Row],[Date]],TBLData3[Date],"&gt;"&amp;TBLData3[[#This Row],[Date]]-7)</f>
        <v>0</v>
      </c>
      <c r="I742" s="33">
        <f>IFERROR(SUMIFS(TBLData3[Total Load],TBLData3[[Athlete ]],TBLData3[[#This Row],[Athlete ]],TBLData3[Date],"&lt;="&amp;TBLData3[[#This Row],[Date]]-7,TBLData3[Date],"&gt;"&amp;TBLData3[[#This Row],[Date]]-14),"")</f>
        <v>0</v>
      </c>
      <c r="J742" s="33">
        <f>IFERROR(SUMIFS(TBLData3[Total Load],TBLData3[[Athlete ]],TBLData3[[#This Row],[Athlete ]],TBLData3[Date],"&lt;="&amp;TBLData3[[#This Row],[Date]]-14,TBLData3[Date],"&gt;"&amp;TBLData3[[#This Row],[Date]]-21),"")</f>
        <v>720</v>
      </c>
      <c r="K742" s="33">
        <f>IFERROR(SUMIFS(TBLData3[Total Load],TBLData3[[Athlete ]],TBLData3[[#This Row],[Athlete ]],TBLData3[Date],"&lt;="&amp;TBLData3[[#This Row],[Date]]-21,TBLData3[Date],"&gt;"&amp;TBLData3[[#This Row],[Date]]-28),"")</f>
        <v>2320</v>
      </c>
      <c r="L742" s="33">
        <f>IFERROR(SUMIFS(TBLData3[Total Load],TBLData3[[Athlete ]],TBLData3[[#This Row],[Athlete ]],TBLData3[Date],"&lt;="&amp;TBLData3[[#This Row],[Date]]-28,TBLData3[Date],"&gt;"&amp;TBLData3[[#This Row],[Date]]-35),"")</f>
        <v>1575</v>
      </c>
      <c r="M742" s="33">
        <f>IFERROR(AVERAGE(TBLData3[[#This Row],[Week -1 TL]:[Week -4 TL]]),"")</f>
        <v>1153.75</v>
      </c>
      <c r="N742" s="98">
        <f>IFERROR(TBLData3[[#This Row],[7 Day Rolling Average]]/TBLData3[[#This Row],[28 Day Rolling Average]],"")</f>
        <v>0</v>
      </c>
      <c r="O742" s="94" t="str">
        <f>IFERROR(TBLData3[[#This Row],[Week 0 TL]]/TBLData3[[#This Row],[Week -1 TL]],"")</f>
        <v/>
      </c>
      <c r="P742" s="26">
        <f t="shared" si="47"/>
        <v>2.0524694965961574</v>
      </c>
      <c r="Q742" s="27">
        <f t="shared" si="48"/>
        <v>56.287810025920948</v>
      </c>
      <c r="R742" s="99">
        <f>IFERROR(TBLData3[[#This Row],[7 Day EWMA]]/TBLData3[[#This Row],[28 Day EWMA]],"")</f>
        <v>3.6463836408824224E-2</v>
      </c>
      <c r="S742" s="130">
        <f>AVERAGEIFS(TBLData3[Total Load],TBLData3[[Athlete ]],TBLData3[[#This Row],[Athlete ]],TBLData3[Date],"&lt;="&amp;TBLData3[[#This Row],[Date]],TBLData3[Date],"&gt;"&amp;TBLData3[[#This Row],[Date]]-7)</f>
        <v>0</v>
      </c>
      <c r="T742" s="130">
        <f t="array" ref="T742">IFERROR(_xlfn.STDEV.S(IF(TBLData3[[Athlete ]]=TBLData3[[#This Row],[Athlete ]],IF(TBLData3[Date]&lt;=TBLData3[[#This Row],[Date]],IF(TBLData3[Date]&gt;TBLData3[[#This Row],[Date]]-7,TBLData3[Total Load])))),"")</f>
        <v>0</v>
      </c>
      <c r="U742" s="98" t="str">
        <f>IFERROR(TBLData3[[#This Row],[7 Day avg Load]]/TBLData3[[#This Row],[7 Day SD]],"")</f>
        <v/>
      </c>
      <c r="V742" s="98" t="str">
        <f>IFERROR(TBLData3[[#This Row],[7 Day Rolling Average]]*TBLData3[[#This Row],[Monotony]],"")</f>
        <v/>
      </c>
    </row>
    <row r="743" spans="1:22" x14ac:dyDescent="0.25">
      <c r="A743" s="58" t="str">
        <f t="shared" si="45"/>
        <v>Week 5</v>
      </c>
      <c r="B743" s="63">
        <v>43043</v>
      </c>
      <c r="C743" s="63" t="str">
        <f t="shared" si="46"/>
        <v>Sat</v>
      </c>
      <c r="D743" s="73" t="s">
        <v>202</v>
      </c>
      <c r="E743" s="61">
        <f>tblTL[[#This Row],[Total]]</f>
        <v>72.5</v>
      </c>
      <c r="F743" s="71">
        <f>AVERAGEIFS(TBLData3[Total Load],TBLData3[[Athlete ]],TBLData3[[#This Row],[Athlete ]],TBLData3[Date],"&lt;="&amp;TBLData3[[#This Row],[Date]],TBLData3[Date],"&gt;"&amp;TBLData3[[#This Row],[Date]]-7)</f>
        <v>313.92857142857144</v>
      </c>
      <c r="G743" s="72">
        <f>AVERAGEIFS(TBLData3[Total Load],TBLData3[[Athlete ]],TBLData3[[#This Row],[Athlete ]],TBLData3[Date],"&lt;="&amp;TBLData3[[#This Row],[Date]],TBLData3[Date],"&gt;"&amp;TBLData3[[#This Row],[Date]]-28)</f>
        <v>227.625</v>
      </c>
      <c r="H743" s="32">
        <f>SUMIFS(TBLData3[Total Load],TBLData3[[Athlete ]],TBLData3[[#This Row],[Athlete ]],TBLData3[Date],"&lt;="&amp;TBLData3[[#This Row],[Date]],TBLData3[Date],"&gt;"&amp;TBLData3[[#This Row],[Date]]-7)</f>
        <v>2197.5</v>
      </c>
      <c r="I743" s="33">
        <f>IFERROR(SUMIFS(TBLData3[Total Load],TBLData3[[Athlete ]],TBLData3[[#This Row],[Athlete ]],TBLData3[Date],"&lt;="&amp;TBLData3[[#This Row],[Date]]-7,TBLData3[Date],"&gt;"&amp;TBLData3[[#This Row],[Date]]-14),"")</f>
        <v>2316</v>
      </c>
      <c r="J743" s="33">
        <f>IFERROR(SUMIFS(TBLData3[Total Load],TBLData3[[Athlete ]],TBLData3[[#This Row],[Athlete ]],TBLData3[Date],"&lt;="&amp;TBLData3[[#This Row],[Date]]-14,TBLData3[Date],"&gt;"&amp;TBLData3[[#This Row],[Date]]-21),"")</f>
        <v>1620</v>
      </c>
      <c r="K743" s="33">
        <f>IFERROR(SUMIFS(TBLData3[Total Load],TBLData3[[Athlete ]],TBLData3[[#This Row],[Athlete ]],TBLData3[Date],"&lt;="&amp;TBLData3[[#This Row],[Date]]-21,TBLData3[Date],"&gt;"&amp;TBLData3[[#This Row],[Date]]-28),"")</f>
        <v>240</v>
      </c>
      <c r="L743" s="33">
        <f>IFERROR(SUMIFS(TBLData3[Total Load],TBLData3[[Athlete ]],TBLData3[[#This Row],[Athlete ]],TBLData3[Date],"&lt;="&amp;TBLData3[[#This Row],[Date]]-28,TBLData3[Date],"&gt;"&amp;TBLData3[[#This Row],[Date]]-35),"")</f>
        <v>0</v>
      </c>
      <c r="M743" s="33">
        <f>IFERROR(AVERAGE(TBLData3[[#This Row],[Week -1 TL]:[Week -4 TL]]),"")</f>
        <v>1044</v>
      </c>
      <c r="N743" s="98">
        <f>IFERROR(TBLData3[[#This Row],[7 Day Rolling Average]]/TBLData3[[#This Row],[28 Day Rolling Average]],"")</f>
        <v>1.3791480348317251</v>
      </c>
      <c r="O743" s="94">
        <f>IFERROR(TBLData3[[#This Row],[Week 0 TL]]/TBLData3[[#This Row],[Week -1 TL]],"")</f>
        <v>0.94883419689119175</v>
      </c>
      <c r="P743" s="26">
        <f t="shared" si="47"/>
        <v>293.27594229888047</v>
      </c>
      <c r="Q743" s="27">
        <f t="shared" si="48"/>
        <v>238.89791601135687</v>
      </c>
      <c r="R743" s="99">
        <f>IFERROR(TBLData3[[#This Row],[7 Day EWMA]]/TBLData3[[#This Row],[28 Day EWMA]],"")</f>
        <v>1.2276203459428192</v>
      </c>
      <c r="S743" s="130">
        <f>AVERAGEIFS(TBLData3[Total Load],TBLData3[[Athlete ]],TBLData3[[#This Row],[Athlete ]],TBLData3[Date],"&lt;="&amp;TBLData3[[#This Row],[Date]],TBLData3[Date],"&gt;"&amp;TBLData3[[#This Row],[Date]]-7)</f>
        <v>313.92857142857144</v>
      </c>
      <c r="T743" s="130">
        <f t="array" ref="T743">IFERROR(_xlfn.STDEV.S(IF(TBLData3[[Athlete ]]=TBLData3[[#This Row],[Athlete ]],IF(TBLData3[Date]&lt;=TBLData3[[#This Row],[Date]],IF(TBLData3[Date]&gt;TBLData3[[#This Row],[Date]]-7,TBLData3[Total Load])))),"")</f>
        <v>377.40853511937485</v>
      </c>
      <c r="U743" s="98">
        <f>IFERROR(TBLData3[[#This Row],[7 Day avg Load]]/TBLData3[[#This Row],[7 Day SD]],"")</f>
        <v>0.83180040252474785</v>
      </c>
      <c r="V743" s="98">
        <f>IFERROR(TBLData3[[#This Row],[7 Day Rolling Average]]*TBLData3[[#This Row],[Monotony]],"")</f>
        <v>261.12591207830479</v>
      </c>
    </row>
    <row r="744" spans="1:22" x14ac:dyDescent="0.25">
      <c r="A744" s="58" t="str">
        <f t="shared" si="45"/>
        <v>Week 5</v>
      </c>
      <c r="B744" s="63">
        <v>43043</v>
      </c>
      <c r="C744" s="63" t="str">
        <f t="shared" si="46"/>
        <v>Sat</v>
      </c>
      <c r="D744" s="68" t="s">
        <v>203</v>
      </c>
      <c r="E744" s="61">
        <f>tblTL[[#This Row],[Total]]</f>
        <v>108</v>
      </c>
      <c r="F744" s="71">
        <f>AVERAGEIFS(TBLData3[Total Load],TBLData3[[Athlete ]],TBLData3[[#This Row],[Athlete ]],TBLData3[Date],"&lt;="&amp;TBLData3[[#This Row],[Date]],TBLData3[Date],"&gt;"&amp;TBLData3[[#This Row],[Date]]-7)</f>
        <v>408.28571428571428</v>
      </c>
      <c r="G744" s="72">
        <f>AVERAGEIFS(TBLData3[Total Load],TBLData3[[Athlete ]],TBLData3[[#This Row],[Athlete ]],TBLData3[Date],"&lt;="&amp;TBLData3[[#This Row],[Date]],TBLData3[Date],"&gt;"&amp;TBLData3[[#This Row],[Date]]-28)</f>
        <v>154.75</v>
      </c>
      <c r="H744" s="32">
        <f>SUMIFS(TBLData3[Total Load],TBLData3[[Athlete ]],TBLData3[[#This Row],[Athlete ]],TBLData3[Date],"&lt;="&amp;TBLData3[[#This Row],[Date]],TBLData3[Date],"&gt;"&amp;TBLData3[[#This Row],[Date]]-7)</f>
        <v>2858</v>
      </c>
      <c r="I744" s="33">
        <f>IFERROR(SUMIFS(TBLData3[Total Load],TBLData3[[Athlete ]],TBLData3[[#This Row],[Athlete ]],TBLData3[Date],"&lt;="&amp;TBLData3[[#This Row],[Date]]-7,TBLData3[Date],"&gt;"&amp;TBLData3[[#This Row],[Date]]-14),"")</f>
        <v>0</v>
      </c>
      <c r="J744" s="33">
        <f>IFERROR(SUMIFS(TBLData3[Total Load],TBLData3[[Athlete ]],TBLData3[[#This Row],[Athlete ]],TBLData3[Date],"&lt;="&amp;TBLData3[[#This Row],[Date]]-14,TBLData3[Date],"&gt;"&amp;TBLData3[[#This Row],[Date]]-21),"")</f>
        <v>0</v>
      </c>
      <c r="K744" s="33">
        <f>IFERROR(SUMIFS(TBLData3[Total Load],TBLData3[[Athlete ]],TBLData3[[#This Row],[Athlete ]],TBLData3[Date],"&lt;="&amp;TBLData3[[#This Row],[Date]]-21,TBLData3[Date],"&gt;"&amp;TBLData3[[#This Row],[Date]]-28),"")</f>
        <v>1475</v>
      </c>
      <c r="L744" s="33">
        <f>IFERROR(SUMIFS(TBLData3[Total Load],TBLData3[[Athlete ]],TBLData3[[#This Row],[Athlete ]],TBLData3[Date],"&lt;="&amp;TBLData3[[#This Row],[Date]]-28,TBLData3[Date],"&gt;"&amp;TBLData3[[#This Row],[Date]]-35),"")</f>
        <v>1480</v>
      </c>
      <c r="M744" s="33">
        <f>IFERROR(AVERAGE(TBLData3[[#This Row],[Week -1 TL]:[Week -4 TL]]),"")</f>
        <v>738.75</v>
      </c>
      <c r="N744" s="98">
        <f>IFERROR(TBLData3[[#This Row],[7 Day Rolling Average]]/TBLData3[[#This Row],[28 Day Rolling Average]],"")</f>
        <v>2.6383567966766672</v>
      </c>
      <c r="O744" s="94" t="str">
        <f>IFERROR(TBLData3[[#This Row],[Week 0 TL]]/TBLData3[[#This Row],[Week -1 TL]],"")</f>
        <v/>
      </c>
      <c r="P744" s="26">
        <f t="shared" si="47"/>
        <v>316.63404994604031</v>
      </c>
      <c r="Q744" s="27">
        <f t="shared" si="48"/>
        <v>188.99307853233171</v>
      </c>
      <c r="R744" s="99">
        <f>IFERROR(TBLData3[[#This Row],[7 Day EWMA]]/TBLData3[[#This Row],[28 Day EWMA]],"")</f>
        <v>1.675373788315071</v>
      </c>
      <c r="S744" s="130">
        <f>AVERAGEIFS(TBLData3[Total Load],TBLData3[[Athlete ]],TBLData3[[#This Row],[Athlete ]],TBLData3[Date],"&lt;="&amp;TBLData3[[#This Row],[Date]],TBLData3[Date],"&gt;"&amp;TBLData3[[#This Row],[Date]]-7)</f>
        <v>408.28571428571428</v>
      </c>
      <c r="T744" s="130">
        <f t="array" ref="T744">IFERROR(_xlfn.STDEV.S(IF(TBLData3[[Athlete ]]=TBLData3[[#This Row],[Athlete ]],IF(TBLData3[Date]&lt;=TBLData3[[#This Row],[Date]],IF(TBLData3[Date]&gt;TBLData3[[#This Row],[Date]]-7,TBLData3[Total Load])))),"")</f>
        <v>409.40677175872992</v>
      </c>
      <c r="U744" s="98">
        <f>IFERROR(TBLData3[[#This Row],[7 Day avg Load]]/TBLData3[[#This Row],[7 Day SD]],"")</f>
        <v>0.99726175151378227</v>
      </c>
      <c r="V744" s="98">
        <f>IFERROR(TBLData3[[#This Row],[7 Day Rolling Average]]*TBLData3[[#This Row],[Monotony]],"")</f>
        <v>407.16772654662708</v>
      </c>
    </row>
    <row r="745" spans="1:22" x14ac:dyDescent="0.25">
      <c r="A745" s="58" t="str">
        <f t="shared" si="45"/>
        <v>Week 5</v>
      </c>
      <c r="B745" s="63">
        <v>43043</v>
      </c>
      <c r="C745" s="63" t="str">
        <f t="shared" si="46"/>
        <v>Sat</v>
      </c>
      <c r="D745" s="68" t="s">
        <v>204</v>
      </c>
      <c r="E745" s="61">
        <f>tblTL[[#This Row],[Total]]</f>
        <v>83</v>
      </c>
      <c r="F745" s="71">
        <f>AVERAGEIFS(TBLData3[Total Load],TBLData3[[Athlete ]],TBLData3[[#This Row],[Athlete ]],TBLData3[Date],"&lt;="&amp;TBLData3[[#This Row],[Date]],TBLData3[Date],"&gt;"&amp;TBLData3[[#This Row],[Date]]-7)</f>
        <v>121.14285714285714</v>
      </c>
      <c r="G745" s="72">
        <f>AVERAGEIFS(TBLData3[Total Load],TBLData3[[Athlete ]],TBLData3[[#This Row],[Athlete ]],TBLData3[Date],"&lt;="&amp;TBLData3[[#This Row],[Date]],TBLData3[Date],"&gt;"&amp;TBLData3[[#This Row],[Date]]-28)</f>
        <v>122.10714285714286</v>
      </c>
      <c r="H745" s="32">
        <f>SUMIFS(TBLData3[Total Load],TBLData3[[Athlete ]],TBLData3[[#This Row],[Athlete ]],TBLData3[Date],"&lt;="&amp;TBLData3[[#This Row],[Date]],TBLData3[Date],"&gt;"&amp;TBLData3[[#This Row],[Date]]-7)</f>
        <v>848</v>
      </c>
      <c r="I745" s="33">
        <f>IFERROR(SUMIFS(TBLData3[Total Load],TBLData3[[Athlete ]],TBLData3[[#This Row],[Athlete ]],TBLData3[Date],"&lt;="&amp;TBLData3[[#This Row],[Date]]-7,TBLData3[Date],"&gt;"&amp;TBLData3[[#This Row],[Date]]-14),"")</f>
        <v>1431</v>
      </c>
      <c r="J745" s="33">
        <f>IFERROR(SUMIFS(TBLData3[Total Load],TBLData3[[Athlete ]],TBLData3[[#This Row],[Athlete ]],TBLData3[Date],"&lt;="&amp;TBLData3[[#This Row],[Date]]-14,TBLData3[Date],"&gt;"&amp;TBLData3[[#This Row],[Date]]-21),"")</f>
        <v>720</v>
      </c>
      <c r="K745" s="33">
        <f>IFERROR(SUMIFS(TBLData3[Total Load],TBLData3[[Athlete ]],TBLData3[[#This Row],[Athlete ]],TBLData3[Date],"&lt;="&amp;TBLData3[[#This Row],[Date]]-21,TBLData3[Date],"&gt;"&amp;TBLData3[[#This Row],[Date]]-28),"")</f>
        <v>420</v>
      </c>
      <c r="L745" s="33">
        <f>IFERROR(SUMIFS(TBLData3[Total Load],TBLData3[[Athlete ]],TBLData3[[#This Row],[Athlete ]],TBLData3[Date],"&lt;="&amp;TBLData3[[#This Row],[Date]]-28,TBLData3[Date],"&gt;"&amp;TBLData3[[#This Row],[Date]]-35),"")</f>
        <v>875</v>
      </c>
      <c r="M745" s="33">
        <f>IFERROR(AVERAGE(TBLData3[[#This Row],[Week -1 TL]:[Week -4 TL]]),"")</f>
        <v>861.5</v>
      </c>
      <c r="N745" s="98">
        <f>IFERROR(TBLData3[[#This Row],[7 Day Rolling Average]]/TBLData3[[#This Row],[28 Day Rolling Average]],"")</f>
        <v>0.99210295408014038</v>
      </c>
      <c r="O745" s="94">
        <f>IFERROR(TBLData3[[#This Row],[Week 0 TL]]/TBLData3[[#This Row],[Week -1 TL]],"")</f>
        <v>0.59259259259259256</v>
      </c>
      <c r="P745" s="26">
        <f t="shared" si="47"/>
        <v>150.93218418594267</v>
      </c>
      <c r="Q745" s="27">
        <f t="shared" si="48"/>
        <v>125.92450541270269</v>
      </c>
      <c r="R745" s="99">
        <f>IFERROR(TBLData3[[#This Row],[7 Day EWMA]]/TBLData3[[#This Row],[28 Day EWMA]],"")</f>
        <v>1.1985926304914225</v>
      </c>
      <c r="S745" s="130">
        <f>AVERAGEIFS(TBLData3[Total Load],TBLData3[[Athlete ]],TBLData3[[#This Row],[Athlete ]],TBLData3[Date],"&lt;="&amp;TBLData3[[#This Row],[Date]],TBLData3[Date],"&gt;"&amp;TBLData3[[#This Row],[Date]]-7)</f>
        <v>121.14285714285714</v>
      </c>
      <c r="T745" s="130">
        <f t="array" ref="T745">IFERROR(_xlfn.STDEV.S(IF(TBLData3[[Athlete ]]=TBLData3[[#This Row],[Athlete ]],IF(TBLData3[Date]&lt;=TBLData3[[#This Row],[Date]],IF(TBLData3[Date]&gt;TBLData3[[#This Row],[Date]]-7,TBLData3[Total Load])))),"")</f>
        <v>285.59436769156156</v>
      </c>
      <c r="U745" s="98">
        <f>IFERROR(TBLData3[[#This Row],[7 Day avg Load]]/TBLData3[[#This Row],[7 Day SD]],"")</f>
        <v>0.42417803306853008</v>
      </c>
      <c r="V745" s="98">
        <f>IFERROR(TBLData3[[#This Row],[7 Day Rolling Average]]*TBLData3[[#This Row],[Monotony]],"")</f>
        <v>51.386138863159069</v>
      </c>
    </row>
    <row r="746" spans="1:22" x14ac:dyDescent="0.25">
      <c r="A746" s="58" t="str">
        <f t="shared" si="45"/>
        <v>Week 5</v>
      </c>
      <c r="B746" s="63">
        <v>43043</v>
      </c>
      <c r="C746" s="63" t="str">
        <f t="shared" si="46"/>
        <v>Sat</v>
      </c>
      <c r="D746" s="74" t="s">
        <v>205</v>
      </c>
      <c r="E746" s="61">
        <f>tblTL[[#This Row],[Total]]</f>
        <v>60</v>
      </c>
      <c r="F746" s="71">
        <f>AVERAGEIFS(TBLData3[Total Load],TBLData3[[Athlete ]],TBLData3[[#This Row],[Athlete ]],TBLData3[Date],"&lt;="&amp;TBLData3[[#This Row],[Date]],TBLData3[Date],"&gt;"&amp;TBLData3[[#This Row],[Date]]-7)</f>
        <v>93.571428571428569</v>
      </c>
      <c r="G746" s="72">
        <f>AVERAGEIFS(TBLData3[Total Load],TBLData3[[Athlete ]],TBLData3[[#This Row],[Athlete ]],TBLData3[Date],"&lt;="&amp;TBLData3[[#This Row],[Date]],TBLData3[Date],"&gt;"&amp;TBLData3[[#This Row],[Date]]-28)</f>
        <v>73.25</v>
      </c>
      <c r="H746" s="32">
        <f>SUMIFS(TBLData3[Total Load],TBLData3[[Athlete ]],TBLData3[[#This Row],[Athlete ]],TBLData3[Date],"&lt;="&amp;TBLData3[[#This Row],[Date]],TBLData3[Date],"&gt;"&amp;TBLData3[[#This Row],[Date]]-7)</f>
        <v>655</v>
      </c>
      <c r="I746" s="33">
        <f>IFERROR(SUMIFS(TBLData3[Total Load],TBLData3[[Athlete ]],TBLData3[[#This Row],[Athlete ]],TBLData3[Date],"&lt;="&amp;TBLData3[[#This Row],[Date]]-7,TBLData3[Date],"&gt;"&amp;TBLData3[[#This Row],[Date]]-14),"")</f>
        <v>316</v>
      </c>
      <c r="J746" s="33">
        <f>IFERROR(SUMIFS(TBLData3[Total Load],TBLData3[[Athlete ]],TBLData3[[#This Row],[Athlete ]],TBLData3[Date],"&lt;="&amp;TBLData3[[#This Row],[Date]]-14,TBLData3[Date],"&gt;"&amp;TBLData3[[#This Row],[Date]]-21),"")</f>
        <v>720</v>
      </c>
      <c r="K746" s="33">
        <f>IFERROR(SUMIFS(TBLData3[Total Load],TBLData3[[Athlete ]],TBLData3[[#This Row],[Athlete ]],TBLData3[Date],"&lt;="&amp;TBLData3[[#This Row],[Date]]-21,TBLData3[Date],"&gt;"&amp;TBLData3[[#This Row],[Date]]-28),"")</f>
        <v>360</v>
      </c>
      <c r="L746" s="33">
        <f>IFERROR(SUMIFS(TBLData3[Total Load],TBLData3[[Athlete ]],TBLData3[[#This Row],[Athlete ]],TBLData3[Date],"&lt;="&amp;TBLData3[[#This Row],[Date]]-28,TBLData3[Date],"&gt;"&amp;TBLData3[[#This Row],[Date]]-35),"")</f>
        <v>0</v>
      </c>
      <c r="M746" s="33">
        <f>IFERROR(AVERAGE(TBLData3[[#This Row],[Week -1 TL]:[Week -4 TL]]),"")</f>
        <v>349</v>
      </c>
      <c r="N746" s="98">
        <f>IFERROR(TBLData3[[#This Row],[7 Day Rolling Average]]/TBLData3[[#This Row],[28 Day Rolling Average]],"")</f>
        <v>1.2774256460263287</v>
      </c>
      <c r="O746" s="94">
        <f>IFERROR(TBLData3[[#This Row],[Week 0 TL]]/TBLData3[[#This Row],[Week -1 TL]],"")</f>
        <v>2.0727848101265822</v>
      </c>
      <c r="P746" s="26">
        <f t="shared" si="47"/>
        <v>108.885905376111</v>
      </c>
      <c r="Q746" s="27">
        <f t="shared" si="48"/>
        <v>71.150649552714682</v>
      </c>
      <c r="R746" s="99">
        <f>IFERROR(TBLData3[[#This Row],[7 Day EWMA]]/TBLData3[[#This Row],[28 Day EWMA]],"")</f>
        <v>1.5303571514893719</v>
      </c>
      <c r="S746" s="130">
        <f>AVERAGEIFS(TBLData3[Total Load],TBLData3[[Athlete ]],TBLData3[[#This Row],[Athlete ]],TBLData3[Date],"&lt;="&amp;TBLData3[[#This Row],[Date]],TBLData3[Date],"&gt;"&amp;TBLData3[[#This Row],[Date]]-7)</f>
        <v>93.571428571428569</v>
      </c>
      <c r="T746" s="130">
        <f t="array" ref="T746">IFERROR(_xlfn.STDEV.S(IF(TBLData3[[Athlete ]]=TBLData3[[#This Row],[Athlete ]],IF(TBLData3[Date]&lt;=TBLData3[[#This Row],[Date]],IF(TBLData3[Date]&gt;TBLData3[[#This Row],[Date]]-7,TBLData3[Total Load])))),"")</f>
        <v>222.23700347666161</v>
      </c>
      <c r="U746" s="98">
        <f>IFERROR(TBLData3[[#This Row],[7 Day avg Load]]/TBLData3[[#This Row],[7 Day SD]],"")</f>
        <v>0.42104342259661109</v>
      </c>
      <c r="V746" s="98">
        <f>IFERROR(TBLData3[[#This Row],[7 Day Rolling Average]]*TBLData3[[#This Row],[Monotony]],"")</f>
        <v>39.397634542968611</v>
      </c>
    </row>
    <row r="747" spans="1:22" x14ac:dyDescent="0.25">
      <c r="A747" s="58" t="str">
        <f t="shared" si="45"/>
        <v>Week 5</v>
      </c>
      <c r="B747" s="63">
        <v>43043</v>
      </c>
      <c r="C747" s="63" t="str">
        <f t="shared" si="46"/>
        <v>Sat</v>
      </c>
      <c r="D747" s="74" t="s">
        <v>206</v>
      </c>
      <c r="E747" s="61">
        <f>tblTL[[#This Row],[Total]]</f>
        <v>121</v>
      </c>
      <c r="F747" s="71">
        <f>AVERAGEIFS(TBLData3[Total Load],TBLData3[[Athlete ]],TBLData3[[#This Row],[Athlete ]],TBLData3[Date],"&lt;="&amp;TBLData3[[#This Row],[Date]],TBLData3[Date],"&gt;"&amp;TBLData3[[#This Row],[Date]]-7)</f>
        <v>259.42857142857144</v>
      </c>
      <c r="G747" s="72">
        <f>AVERAGEIFS(TBLData3[Total Load],TBLData3[[Athlete ]],TBLData3[[#This Row],[Athlete ]],TBLData3[Date],"&lt;="&amp;TBLData3[[#This Row],[Date]],TBLData3[Date],"&gt;"&amp;TBLData3[[#This Row],[Date]]-28)</f>
        <v>237.35714285714286</v>
      </c>
      <c r="H747" s="32">
        <f>SUMIFS(TBLData3[Total Load],TBLData3[[Athlete ]],TBLData3[[#This Row],[Athlete ]],TBLData3[Date],"&lt;="&amp;TBLData3[[#This Row],[Date]],TBLData3[Date],"&gt;"&amp;TBLData3[[#This Row],[Date]]-7)</f>
        <v>1816</v>
      </c>
      <c r="I747" s="33">
        <f>IFERROR(SUMIFS(TBLData3[Total Load],TBLData3[[Athlete ]],TBLData3[[#This Row],[Athlete ]],TBLData3[Date],"&lt;="&amp;TBLData3[[#This Row],[Date]]-7,TBLData3[Date],"&gt;"&amp;TBLData3[[#This Row],[Date]]-14),"")</f>
        <v>1350</v>
      </c>
      <c r="J747" s="33">
        <f>IFERROR(SUMIFS(TBLData3[Total Load],TBLData3[[Athlete ]],TBLData3[[#This Row],[Athlete ]],TBLData3[Date],"&lt;="&amp;TBLData3[[#This Row],[Date]]-14,TBLData3[Date],"&gt;"&amp;TBLData3[[#This Row],[Date]]-21),"")</f>
        <v>1800</v>
      </c>
      <c r="K747" s="33">
        <f>IFERROR(SUMIFS(TBLData3[Total Load],TBLData3[[Athlete ]],TBLData3[[#This Row],[Athlete ]],TBLData3[Date],"&lt;="&amp;TBLData3[[#This Row],[Date]]-21,TBLData3[Date],"&gt;"&amp;TBLData3[[#This Row],[Date]]-28),"")</f>
        <v>1680</v>
      </c>
      <c r="L747" s="33">
        <f>IFERROR(SUMIFS(TBLData3[Total Load],TBLData3[[Athlete ]],TBLData3[[#This Row],[Athlete ]],TBLData3[Date],"&lt;="&amp;TBLData3[[#This Row],[Date]]-28,TBLData3[Date],"&gt;"&amp;TBLData3[[#This Row],[Date]]-35),"")</f>
        <v>900</v>
      </c>
      <c r="M747" s="33">
        <f>IFERROR(AVERAGE(TBLData3[[#This Row],[Week -1 TL]:[Week -4 TL]]),"")</f>
        <v>1432.5</v>
      </c>
      <c r="N747" s="98">
        <f>IFERROR(TBLData3[[#This Row],[7 Day Rolling Average]]/TBLData3[[#This Row],[28 Day Rolling Average]],"")</f>
        <v>1.0929882636172135</v>
      </c>
      <c r="O747" s="94">
        <f>IFERROR(TBLData3[[#This Row],[Week 0 TL]]/TBLData3[[#This Row],[Week -1 TL]],"")</f>
        <v>1.3451851851851853</v>
      </c>
      <c r="P747" s="26">
        <f t="shared" si="47"/>
        <v>278.62648434548964</v>
      </c>
      <c r="Q747" s="27">
        <f t="shared" si="48"/>
        <v>218.27354129925533</v>
      </c>
      <c r="R747" s="99">
        <f>IFERROR(TBLData3[[#This Row],[7 Day EWMA]]/TBLData3[[#This Row],[28 Day EWMA]],"")</f>
        <v>1.2765014150913041</v>
      </c>
      <c r="S747" s="130">
        <f>AVERAGEIFS(TBLData3[Total Load],TBLData3[[Athlete ]],TBLData3[[#This Row],[Athlete ]],TBLData3[Date],"&lt;="&amp;TBLData3[[#This Row],[Date]],TBLData3[Date],"&gt;"&amp;TBLData3[[#This Row],[Date]]-7)</f>
        <v>259.42857142857144</v>
      </c>
      <c r="T747" s="130">
        <f t="array" ref="T747">IFERROR(_xlfn.STDEV.S(IF(TBLData3[[Athlete ]]=TBLData3[[#This Row],[Athlete ]],IF(TBLData3[Date]&lt;=TBLData3[[#This Row],[Date]],IF(TBLData3[Date]&gt;TBLData3[[#This Row],[Date]]-7,TBLData3[Total Load])))),"")</f>
        <v>574.6221532865045</v>
      </c>
      <c r="U747" s="98">
        <f>IFERROR(TBLData3[[#This Row],[7 Day avg Load]]/TBLData3[[#This Row],[7 Day SD]],"")</f>
        <v>0.45147680078951169</v>
      </c>
      <c r="V747" s="98">
        <f>IFERROR(TBLData3[[#This Row],[7 Day Rolling Average]]*TBLData3[[#This Row],[Monotony]],"")</f>
        <v>117.12598146196476</v>
      </c>
    </row>
    <row r="748" spans="1:22" x14ac:dyDescent="0.25">
      <c r="A748" s="58" t="str">
        <f t="shared" si="45"/>
        <v>Week 5</v>
      </c>
      <c r="B748" s="63">
        <v>43043</v>
      </c>
      <c r="C748" s="63" t="str">
        <f t="shared" si="46"/>
        <v>Sat</v>
      </c>
      <c r="D748" s="74" t="s">
        <v>207</v>
      </c>
      <c r="E748" s="61">
        <f>tblTL[[#This Row],[Total]]</f>
        <v>0</v>
      </c>
      <c r="F748" s="71">
        <f>AVERAGEIFS(TBLData3[Total Load],TBLData3[[Athlete ]],TBLData3[[#This Row],[Athlete ]],TBLData3[Date],"&lt;="&amp;TBLData3[[#This Row],[Date]],TBLData3[Date],"&gt;"&amp;TBLData3[[#This Row],[Date]]-7)</f>
        <v>207.14285714285714</v>
      </c>
      <c r="G748" s="72">
        <f>AVERAGEIFS(TBLData3[Total Load],TBLData3[[Athlete ]],TBLData3[[#This Row],[Athlete ]],TBLData3[Date],"&lt;="&amp;TBLData3[[#This Row],[Date]],TBLData3[Date],"&gt;"&amp;TBLData3[[#This Row],[Date]]-28)</f>
        <v>187.5</v>
      </c>
      <c r="H748" s="32">
        <f>SUMIFS(TBLData3[Total Load],TBLData3[[Athlete ]],TBLData3[[#This Row],[Athlete ]],TBLData3[Date],"&lt;="&amp;TBLData3[[#This Row],[Date]],TBLData3[Date],"&gt;"&amp;TBLData3[[#This Row],[Date]]-7)</f>
        <v>1450</v>
      </c>
      <c r="I748" s="33">
        <f>IFERROR(SUMIFS(TBLData3[Total Load],TBLData3[[Athlete ]],TBLData3[[#This Row],[Athlete ]],TBLData3[Date],"&lt;="&amp;TBLData3[[#This Row],[Date]]-7,TBLData3[Date],"&gt;"&amp;TBLData3[[#This Row],[Date]]-14),"")</f>
        <v>1060</v>
      </c>
      <c r="J748" s="33">
        <f>IFERROR(SUMIFS(TBLData3[Total Load],TBLData3[[Athlete ]],TBLData3[[#This Row],[Athlete ]],TBLData3[Date],"&lt;="&amp;TBLData3[[#This Row],[Date]]-14,TBLData3[Date],"&gt;"&amp;TBLData3[[#This Row],[Date]]-21),"")</f>
        <v>1320</v>
      </c>
      <c r="K748" s="33">
        <f>IFERROR(SUMIFS(TBLData3[Total Load],TBLData3[[Athlete ]],TBLData3[[#This Row],[Athlete ]],TBLData3[Date],"&lt;="&amp;TBLData3[[#This Row],[Date]]-21,TBLData3[Date],"&gt;"&amp;TBLData3[[#This Row],[Date]]-28),"")</f>
        <v>1420</v>
      </c>
      <c r="L748" s="33">
        <f>IFERROR(SUMIFS(TBLData3[Total Load],TBLData3[[Athlete ]],TBLData3[[#This Row],[Athlete ]],TBLData3[Date],"&lt;="&amp;TBLData3[[#This Row],[Date]]-28,TBLData3[Date],"&gt;"&amp;TBLData3[[#This Row],[Date]]-35),"")</f>
        <v>640</v>
      </c>
      <c r="M748" s="33">
        <f>IFERROR(AVERAGE(TBLData3[[#This Row],[Week -1 TL]:[Week -4 TL]]),"")</f>
        <v>1110</v>
      </c>
      <c r="N748" s="98">
        <f>IFERROR(TBLData3[[#This Row],[7 Day Rolling Average]]/TBLData3[[#This Row],[28 Day Rolling Average]],"")</f>
        <v>1.1047619047619048</v>
      </c>
      <c r="O748" s="94">
        <f>IFERROR(TBLData3[[#This Row],[Week 0 TL]]/TBLData3[[#This Row],[Week -1 TL]],"")</f>
        <v>1.3679245283018868</v>
      </c>
      <c r="P748" s="26">
        <f t="shared" si="47"/>
        <v>150.59719252221555</v>
      </c>
      <c r="Q748" s="27">
        <f t="shared" si="48"/>
        <v>164.15097335133379</v>
      </c>
      <c r="R748" s="99">
        <f>IFERROR(TBLData3[[#This Row],[7 Day EWMA]]/TBLData3[[#This Row],[28 Day EWMA]],"")</f>
        <v>0.91743100541896294</v>
      </c>
      <c r="S748" s="130">
        <f>AVERAGEIFS(TBLData3[Total Load],TBLData3[[Athlete ]],TBLData3[[#This Row],[Athlete ]],TBLData3[Date],"&lt;="&amp;TBLData3[[#This Row],[Date]],TBLData3[Date],"&gt;"&amp;TBLData3[[#This Row],[Date]]-7)</f>
        <v>207.14285714285714</v>
      </c>
      <c r="T748" s="130">
        <f t="array" ref="T748">IFERROR(_xlfn.STDEV.S(IF(TBLData3[[Athlete ]]=TBLData3[[#This Row],[Athlete ]],IF(TBLData3[Date]&lt;=TBLData3[[#This Row],[Date]],IF(TBLData3[Date]&gt;TBLData3[[#This Row],[Date]]-7,TBLData3[Total Load])))),"")</f>
        <v>369.53638908386665</v>
      </c>
      <c r="U748" s="98">
        <f>IFERROR(TBLData3[[#This Row],[7 Day avg Load]]/TBLData3[[#This Row],[7 Day SD]],"")</f>
        <v>0.5605479277870139</v>
      </c>
      <c r="V748" s="98">
        <f>IFERROR(TBLData3[[#This Row],[7 Day Rolling Average]]*TBLData3[[#This Row],[Monotony]],"")</f>
        <v>116.11349932731002</v>
      </c>
    </row>
    <row r="749" spans="1:22" x14ac:dyDescent="0.25">
      <c r="A749" s="58" t="str">
        <f t="shared" si="45"/>
        <v>Week 5</v>
      </c>
      <c r="B749" s="63">
        <v>43043</v>
      </c>
      <c r="C749" s="63" t="str">
        <f t="shared" si="46"/>
        <v>Sat</v>
      </c>
      <c r="D749" s="73" t="s">
        <v>208</v>
      </c>
      <c r="E749" s="61">
        <f>tblTL[[#This Row],[Total]]</f>
        <v>0</v>
      </c>
      <c r="F749" s="71">
        <f>AVERAGEIFS(TBLData3[Total Load],TBLData3[[Athlete ]],TBLData3[[#This Row],[Athlete ]],TBLData3[Date],"&lt;="&amp;TBLData3[[#This Row],[Date]],TBLData3[Date],"&gt;"&amp;TBLData3[[#This Row],[Date]]-7)</f>
        <v>302.14285714285717</v>
      </c>
      <c r="G749" s="72">
        <f>AVERAGEIFS(TBLData3[Total Load],TBLData3[[Athlete ]],TBLData3[[#This Row],[Athlete ]],TBLData3[Date],"&lt;="&amp;TBLData3[[#This Row],[Date]],TBLData3[Date],"&gt;"&amp;TBLData3[[#This Row],[Date]]-28)</f>
        <v>152.04999999999998</v>
      </c>
      <c r="H749" s="32">
        <f>SUMIFS(TBLData3[Total Load],TBLData3[[Athlete ]],TBLData3[[#This Row],[Athlete ]],TBLData3[Date],"&lt;="&amp;TBLData3[[#This Row],[Date]],TBLData3[Date],"&gt;"&amp;TBLData3[[#This Row],[Date]]-7)</f>
        <v>2115</v>
      </c>
      <c r="I749" s="33">
        <f>IFERROR(SUMIFS(TBLData3[Total Load],TBLData3[[Athlete ]],TBLData3[[#This Row],[Athlete ]],TBLData3[Date],"&lt;="&amp;TBLData3[[#This Row],[Date]]-7,TBLData3[Date],"&gt;"&amp;TBLData3[[#This Row],[Date]]-14),"")</f>
        <v>0</v>
      </c>
      <c r="J749" s="33">
        <f>IFERROR(SUMIFS(TBLData3[Total Load],TBLData3[[Athlete ]],TBLData3[[#This Row],[Athlete ]],TBLData3[Date],"&lt;="&amp;TBLData3[[#This Row],[Date]]-14,TBLData3[Date],"&gt;"&amp;TBLData3[[#This Row],[Date]]-21),"")</f>
        <v>0</v>
      </c>
      <c r="K749" s="33">
        <f>IFERROR(SUMIFS(TBLData3[Total Load],TBLData3[[Athlete ]],TBLData3[[#This Row],[Athlete ]],TBLData3[Date],"&lt;="&amp;TBLData3[[#This Row],[Date]]-21,TBLData3[Date],"&gt;"&amp;TBLData3[[#This Row],[Date]]-28),"")</f>
        <v>2142.4</v>
      </c>
      <c r="L749" s="33">
        <f>IFERROR(SUMIFS(TBLData3[Total Load],TBLData3[[Athlete ]],TBLData3[[#This Row],[Athlete ]],TBLData3[Date],"&lt;="&amp;TBLData3[[#This Row],[Date]]-28,TBLData3[Date],"&gt;"&amp;TBLData3[[#This Row],[Date]]-35),"")</f>
        <v>1122.4000000000001</v>
      </c>
      <c r="M749" s="33">
        <f>IFERROR(AVERAGE(TBLData3[[#This Row],[Week -1 TL]:[Week -4 TL]]),"")</f>
        <v>816.2</v>
      </c>
      <c r="N749" s="98">
        <f>IFERROR(TBLData3[[#This Row],[7 Day Rolling Average]]/TBLData3[[#This Row],[28 Day Rolling Average]],"")</f>
        <v>1.9871282942641053</v>
      </c>
      <c r="O749" s="94" t="str">
        <f>IFERROR(TBLData3[[#This Row],[Week 0 TL]]/TBLData3[[#This Row],[Week -1 TL]],"")</f>
        <v/>
      </c>
      <c r="P749" s="26">
        <f t="shared" si="47"/>
        <v>201.63892473130062</v>
      </c>
      <c r="Q749" s="27">
        <f t="shared" si="48"/>
        <v>149.65318511740227</v>
      </c>
      <c r="R749" s="99">
        <f>IFERROR(TBLData3[[#This Row],[7 Day EWMA]]/TBLData3[[#This Row],[28 Day EWMA]],"")</f>
        <v>1.3473747623421162</v>
      </c>
      <c r="S749" s="130">
        <f>AVERAGEIFS(TBLData3[Total Load],TBLData3[[Athlete ]],TBLData3[[#This Row],[Athlete ]],TBLData3[Date],"&lt;="&amp;TBLData3[[#This Row],[Date]],TBLData3[Date],"&gt;"&amp;TBLData3[[#This Row],[Date]]-7)</f>
        <v>302.14285714285717</v>
      </c>
      <c r="T749" s="130">
        <f t="array" ref="T749">IFERROR(_xlfn.STDEV.S(IF(TBLData3[[Athlete ]]=TBLData3[[#This Row],[Athlete ]],IF(TBLData3[Date]&lt;=TBLData3[[#This Row],[Date]],IF(TBLData3[Date]&gt;TBLData3[[#This Row],[Date]]-7,TBLData3[Total Load])))),"")</f>
        <v>378.72436264009065</v>
      </c>
      <c r="U749" s="98">
        <f>IFERROR(TBLData3[[#This Row],[7 Day avg Load]]/TBLData3[[#This Row],[7 Day SD]],"")</f>
        <v>0.79779091853668149</v>
      </c>
      <c r="V749" s="98">
        <f>IFERROR(TBLData3[[#This Row],[7 Day Rolling Average]]*TBLData3[[#This Row],[Monotony]],"")</f>
        <v>241.04682752929736</v>
      </c>
    </row>
    <row r="750" spans="1:22" x14ac:dyDescent="0.25">
      <c r="A750" s="58" t="str">
        <f t="shared" si="45"/>
        <v>Week 5</v>
      </c>
      <c r="B750" s="59">
        <v>43044</v>
      </c>
      <c r="C750" s="59" t="str">
        <f t="shared" si="46"/>
        <v>Sun</v>
      </c>
      <c r="D750" s="68" t="s">
        <v>215</v>
      </c>
      <c r="E750" s="61">
        <f>tblTL[[#This Row],[Total]]</f>
        <v>0</v>
      </c>
      <c r="F750" s="71">
        <f>AVERAGEIFS(TBLData3[Total Load],TBLData3[[Athlete ]],TBLData3[[#This Row],[Athlete ]],TBLData3[Date],"&lt;="&amp;TBLData3[[#This Row],[Date]],TBLData3[Date],"&gt;"&amp;TBLData3[[#This Row],[Date]]-7)</f>
        <v>238.57142857142858</v>
      </c>
      <c r="G750" s="72">
        <f>AVERAGEIFS(TBLData3[Total Load],TBLData3[[Athlete ]],TBLData3[[#This Row],[Athlete ]],TBLData3[Date],"&lt;="&amp;TBLData3[[#This Row],[Date]],TBLData3[Date],"&gt;"&amp;TBLData3[[#This Row],[Date]]-28)</f>
        <v>186.07142857142858</v>
      </c>
      <c r="H750" s="32">
        <f>SUMIFS(TBLData3[Total Load],TBLData3[[Athlete ]],TBLData3[[#This Row],[Athlete ]],TBLData3[Date],"&lt;="&amp;TBLData3[[#This Row],[Date]],TBLData3[Date],"&gt;"&amp;TBLData3[[#This Row],[Date]]-7)</f>
        <v>1670</v>
      </c>
      <c r="I750" s="33">
        <f>IFERROR(SUMIFS(TBLData3[Total Load],TBLData3[[Athlete ]],TBLData3[[#This Row],[Athlete ]],TBLData3[Date],"&lt;="&amp;TBLData3[[#This Row],[Date]]-7,TBLData3[Date],"&gt;"&amp;TBLData3[[#This Row],[Date]]-14),"")</f>
        <v>800</v>
      </c>
      <c r="J750" s="33">
        <f>IFERROR(SUMIFS(TBLData3[Total Load],TBLData3[[Athlete ]],TBLData3[[#This Row],[Athlete ]],TBLData3[Date],"&lt;="&amp;TBLData3[[#This Row],[Date]]-14,TBLData3[Date],"&gt;"&amp;TBLData3[[#This Row],[Date]]-21),"")</f>
        <v>720</v>
      </c>
      <c r="K750" s="33">
        <f>IFERROR(SUMIFS(TBLData3[Total Load],TBLData3[[Athlete ]],TBLData3[[#This Row],[Athlete ]],TBLData3[Date],"&lt;="&amp;TBLData3[[#This Row],[Date]]-21,TBLData3[Date],"&gt;"&amp;TBLData3[[#This Row],[Date]]-28),"")</f>
        <v>2020</v>
      </c>
      <c r="L750" s="33">
        <f>IFERROR(SUMIFS(TBLData3[Total Load],TBLData3[[Athlete ]],TBLData3[[#This Row],[Athlete ]],TBLData3[Date],"&lt;="&amp;TBLData3[[#This Row],[Date]]-28,TBLData3[Date],"&gt;"&amp;TBLData3[[#This Row],[Date]]-35),"")</f>
        <v>1120</v>
      </c>
      <c r="M750" s="33">
        <f>IFERROR(AVERAGE(TBLData3[[#This Row],[Week -1 TL]:[Week -4 TL]]),"")</f>
        <v>1165</v>
      </c>
      <c r="N750" s="98">
        <f>IFERROR(TBLData3[[#This Row],[7 Day Rolling Average]]/TBLData3[[#This Row],[28 Day Rolling Average]],"")</f>
        <v>1.2821497120921306</v>
      </c>
      <c r="O750" s="94">
        <f>IFERROR(TBLData3[[#This Row],[Week 0 TL]]/TBLData3[[#This Row],[Week -1 TL]],"")</f>
        <v>2.0874999999999999</v>
      </c>
      <c r="P750" s="26">
        <f t="shared" si="47"/>
        <v>167.14983438052693</v>
      </c>
      <c r="Q750" s="27">
        <f t="shared" si="48"/>
        <v>160.61877970955484</v>
      </c>
      <c r="R750" s="99">
        <f>IFERROR(TBLData3[[#This Row],[7 Day EWMA]]/TBLData3[[#This Row],[28 Day EWMA]],"")</f>
        <v>1.0406618371947671</v>
      </c>
      <c r="S750" s="130">
        <f>AVERAGEIFS(TBLData3[Total Load],TBLData3[[Athlete ]],TBLData3[[#This Row],[Athlete ]],TBLData3[Date],"&lt;="&amp;TBLData3[[#This Row],[Date]],TBLData3[Date],"&gt;"&amp;TBLData3[[#This Row],[Date]]-7)</f>
        <v>238.57142857142858</v>
      </c>
      <c r="T750" s="130">
        <f t="array" ref="T750">IFERROR(_xlfn.STDEV.S(IF(TBLData3[[Athlete ]]=TBLData3[[#This Row],[Athlete ]],IF(TBLData3[Date]&lt;=TBLData3[[#This Row],[Date]],IF(TBLData3[Date]&gt;TBLData3[[#This Row],[Date]]-7,TBLData3[Total Load])))),"")</f>
        <v>311.25705193770693</v>
      </c>
      <c r="U750" s="98">
        <f>IFERROR(TBLData3[[#This Row],[7 Day avg Load]]/TBLData3[[#This Row],[7 Day SD]],"")</f>
        <v>0.76647718368538298</v>
      </c>
      <c r="V750" s="98">
        <f>IFERROR(TBLData3[[#This Row],[7 Day Rolling Average]]*TBLData3[[#This Row],[Monotony]],"")</f>
        <v>182.8595566792271</v>
      </c>
    </row>
    <row r="751" spans="1:22" x14ac:dyDescent="0.25">
      <c r="A751" s="58" t="str">
        <f t="shared" si="45"/>
        <v>Week 5</v>
      </c>
      <c r="B751" s="63">
        <v>43044</v>
      </c>
      <c r="C751" s="63" t="str">
        <f t="shared" si="46"/>
        <v>Sun</v>
      </c>
      <c r="D751" s="74" t="s">
        <v>190</v>
      </c>
      <c r="E751" s="61">
        <f>tblTL[[#This Row],[Total]]</f>
        <v>0</v>
      </c>
      <c r="F751" s="71">
        <f>AVERAGEIFS(TBLData3[Total Load],TBLData3[[Athlete ]],TBLData3[[#This Row],[Athlete ]],TBLData3[Date],"&lt;="&amp;TBLData3[[#This Row],[Date]],TBLData3[Date],"&gt;"&amp;TBLData3[[#This Row],[Date]]-7)</f>
        <v>296.57142857142856</v>
      </c>
      <c r="G751" s="72">
        <f>AVERAGEIFS(TBLData3[Total Load],TBLData3[[Athlete ]],TBLData3[[#This Row],[Athlete ]],TBLData3[Date],"&lt;="&amp;TBLData3[[#This Row],[Date]],TBLData3[Date],"&gt;"&amp;TBLData3[[#This Row],[Date]]-28)</f>
        <v>190.71428571428572</v>
      </c>
      <c r="H751" s="32">
        <f>SUMIFS(TBLData3[Total Load],TBLData3[[Athlete ]],TBLData3[[#This Row],[Athlete ]],TBLData3[Date],"&lt;="&amp;TBLData3[[#This Row],[Date]],TBLData3[Date],"&gt;"&amp;TBLData3[[#This Row],[Date]]-7)</f>
        <v>2076</v>
      </c>
      <c r="I751" s="33">
        <f>IFERROR(SUMIFS(TBLData3[Total Load],TBLData3[[Athlete ]],TBLData3[[#This Row],[Athlete ]],TBLData3[Date],"&lt;="&amp;TBLData3[[#This Row],[Date]]-7,TBLData3[Date],"&gt;"&amp;TBLData3[[#This Row],[Date]]-14),"")</f>
        <v>479</v>
      </c>
      <c r="J751" s="33">
        <f>IFERROR(SUMIFS(TBLData3[Total Load],TBLData3[[Athlete ]],TBLData3[[#This Row],[Athlete ]],TBLData3[Date],"&lt;="&amp;TBLData3[[#This Row],[Date]]-14,TBLData3[Date],"&gt;"&amp;TBLData3[[#This Row],[Date]]-21),"")</f>
        <v>810</v>
      </c>
      <c r="K751" s="33">
        <f>IFERROR(SUMIFS(TBLData3[Total Load],TBLData3[[Athlete ]],TBLData3[[#This Row],[Athlete ]],TBLData3[Date],"&lt;="&amp;TBLData3[[#This Row],[Date]]-21,TBLData3[Date],"&gt;"&amp;TBLData3[[#This Row],[Date]]-28),"")</f>
        <v>1975</v>
      </c>
      <c r="L751" s="33">
        <f>IFERROR(SUMIFS(TBLData3[Total Load],TBLData3[[Athlete ]],TBLData3[[#This Row],[Athlete ]],TBLData3[Date],"&lt;="&amp;TBLData3[[#This Row],[Date]]-28,TBLData3[Date],"&gt;"&amp;TBLData3[[#This Row],[Date]]-35),"")</f>
        <v>1445</v>
      </c>
      <c r="M751" s="33">
        <f>IFERROR(AVERAGE(TBLData3[[#This Row],[Week -1 TL]:[Week -4 TL]]),"")</f>
        <v>1177.25</v>
      </c>
      <c r="N751" s="98">
        <f>IFERROR(TBLData3[[#This Row],[7 Day Rolling Average]]/TBLData3[[#This Row],[28 Day Rolling Average]],"")</f>
        <v>1.5550561797752807</v>
      </c>
      <c r="O751" s="94">
        <f>IFERROR(TBLData3[[#This Row],[Week 0 TL]]/TBLData3[[#This Row],[Week -1 TL]],"")</f>
        <v>4.3340292275574113</v>
      </c>
      <c r="P751" s="26">
        <f t="shared" si="47"/>
        <v>201.77704177097991</v>
      </c>
      <c r="Q751" s="27">
        <f t="shared" si="48"/>
        <v>176.10526737717819</v>
      </c>
      <c r="R751" s="99">
        <f>IFERROR(TBLData3[[#This Row],[7 Day EWMA]]/TBLData3[[#This Row],[28 Day EWMA]],"")</f>
        <v>1.1457751649121233</v>
      </c>
      <c r="S751" s="130">
        <f>AVERAGEIFS(TBLData3[Total Load],TBLData3[[Athlete ]],TBLData3[[#This Row],[Athlete ]],TBLData3[Date],"&lt;="&amp;TBLData3[[#This Row],[Date]],TBLData3[Date],"&gt;"&amp;TBLData3[[#This Row],[Date]]-7)</f>
        <v>296.57142857142856</v>
      </c>
      <c r="T751" s="130">
        <f t="array" ref="T751">IFERROR(_xlfn.STDEV.S(IF(TBLData3[[Athlete ]]=TBLData3[[#This Row],[Athlete ]],IF(TBLData3[Date]&lt;=TBLData3[[#This Row],[Date]],IF(TBLData3[Date]&gt;TBLData3[[#This Row],[Date]]-7,TBLData3[Total Load])))),"")</f>
        <v>325.91760571390699</v>
      </c>
      <c r="U751" s="98">
        <f>IFERROR(TBLData3[[#This Row],[7 Day avg Load]]/TBLData3[[#This Row],[7 Day SD]],"")</f>
        <v>0.90995829428055275</v>
      </c>
      <c r="V751" s="98">
        <f>IFERROR(TBLData3[[#This Row],[7 Day Rolling Average]]*TBLData3[[#This Row],[Monotony]],"")</f>
        <v>269.86763127520391</v>
      </c>
    </row>
    <row r="752" spans="1:22" x14ac:dyDescent="0.25">
      <c r="A752" s="58" t="str">
        <f t="shared" si="45"/>
        <v>Week 5</v>
      </c>
      <c r="B752" s="63">
        <v>43044</v>
      </c>
      <c r="C752" s="63" t="str">
        <f t="shared" si="46"/>
        <v>Sun</v>
      </c>
      <c r="D752" s="68" t="s">
        <v>191</v>
      </c>
      <c r="E752" s="61">
        <f>tblTL[[#This Row],[Total]]</f>
        <v>0</v>
      </c>
      <c r="F752" s="71">
        <f>AVERAGEIFS(TBLData3[Total Load],TBLData3[[Athlete ]],TBLData3[[#This Row],[Athlete ]],TBLData3[Date],"&lt;="&amp;TBLData3[[#This Row],[Date]],TBLData3[Date],"&gt;"&amp;TBLData3[[#This Row],[Date]]-7)</f>
        <v>131.42857142857142</v>
      </c>
      <c r="G752" s="72">
        <f>AVERAGEIFS(TBLData3[Total Load],TBLData3[[Athlete ]],TBLData3[[#This Row],[Athlete ]],TBLData3[Date],"&lt;="&amp;TBLData3[[#This Row],[Date]],TBLData3[Date],"&gt;"&amp;TBLData3[[#This Row],[Date]]-28)</f>
        <v>102.82142857142857</v>
      </c>
      <c r="H752" s="32">
        <f>SUMIFS(TBLData3[Total Load],TBLData3[[Athlete ]],TBLData3[[#This Row],[Athlete ]],TBLData3[Date],"&lt;="&amp;TBLData3[[#This Row],[Date]],TBLData3[Date],"&gt;"&amp;TBLData3[[#This Row],[Date]]-7)</f>
        <v>920</v>
      </c>
      <c r="I752" s="33">
        <f>IFERROR(SUMIFS(TBLData3[Total Load],TBLData3[[Athlete ]],TBLData3[[#This Row],[Athlete ]],TBLData3[Date],"&lt;="&amp;TBLData3[[#This Row],[Date]]-7,TBLData3[Date],"&gt;"&amp;TBLData3[[#This Row],[Date]]-14),"")</f>
        <v>639</v>
      </c>
      <c r="J752" s="33">
        <f>IFERROR(SUMIFS(TBLData3[Total Load],TBLData3[[Athlete ]],TBLData3[[#This Row],[Athlete ]],TBLData3[Date],"&lt;="&amp;TBLData3[[#This Row],[Date]]-14,TBLData3[Date],"&gt;"&amp;TBLData3[[#This Row],[Date]]-21),"")</f>
        <v>720</v>
      </c>
      <c r="K752" s="33">
        <f>IFERROR(SUMIFS(TBLData3[Total Load],TBLData3[[Athlete ]],TBLData3[[#This Row],[Athlete ]],TBLData3[Date],"&lt;="&amp;TBLData3[[#This Row],[Date]]-21,TBLData3[Date],"&gt;"&amp;TBLData3[[#This Row],[Date]]-28),"")</f>
        <v>600</v>
      </c>
      <c r="L752" s="33">
        <f>IFERROR(SUMIFS(TBLData3[Total Load],TBLData3[[Athlete ]],TBLData3[[#This Row],[Athlete ]],TBLData3[Date],"&lt;="&amp;TBLData3[[#This Row],[Date]]-28,TBLData3[Date],"&gt;"&amp;TBLData3[[#This Row],[Date]]-35),"")</f>
        <v>0</v>
      </c>
      <c r="M752" s="33">
        <f>IFERROR(AVERAGE(TBLData3[[#This Row],[Week -1 TL]:[Week -4 TL]]),"")</f>
        <v>489.75</v>
      </c>
      <c r="N752" s="98">
        <f>IFERROR(TBLData3[[#This Row],[7 Day Rolling Average]]/TBLData3[[#This Row],[28 Day Rolling Average]],"")</f>
        <v>1.2782216047238624</v>
      </c>
      <c r="O752" s="94">
        <f>IFERROR(TBLData3[[#This Row],[Week 0 TL]]/TBLData3[[#This Row],[Week -1 TL]],"")</f>
        <v>1.4397496087636932</v>
      </c>
      <c r="P752" s="26">
        <f t="shared" si="47"/>
        <v>107.01154724240666</v>
      </c>
      <c r="Q752" s="27">
        <f t="shared" si="48"/>
        <v>92.425421214855376</v>
      </c>
      <c r="R752" s="99">
        <f>IFERROR(TBLData3[[#This Row],[7 Day EWMA]]/TBLData3[[#This Row],[28 Day EWMA]],"")</f>
        <v>1.1578150884878724</v>
      </c>
      <c r="S752" s="130">
        <f>AVERAGEIFS(TBLData3[Total Load],TBLData3[[Athlete ]],TBLData3[[#This Row],[Athlete ]],TBLData3[Date],"&lt;="&amp;TBLData3[[#This Row],[Date]],TBLData3[Date],"&gt;"&amp;TBLData3[[#This Row],[Date]]-7)</f>
        <v>131.42857142857142</v>
      </c>
      <c r="T752" s="130">
        <f t="array" ref="T752">IFERROR(_xlfn.STDEV.S(IF(TBLData3[[Athlete ]]=TBLData3[[#This Row],[Athlete ]],IF(TBLData3[Date]&lt;=TBLData3[[#This Row],[Date]],IF(TBLData3[Date]&gt;TBLData3[[#This Row],[Date]]-7,TBLData3[Total Load])))),"")</f>
        <v>347.72731516848904</v>
      </c>
      <c r="U752" s="98">
        <f>IFERROR(TBLData3[[#This Row],[7 Day avg Load]]/TBLData3[[#This Row],[7 Day SD]],"")</f>
        <v>0.3779644730092272</v>
      </c>
      <c r="V752" s="98">
        <f>IFERROR(TBLData3[[#This Row],[7 Day Rolling Average]]*TBLData3[[#This Row],[Monotony]],"")</f>
        <v>49.675330738355569</v>
      </c>
    </row>
    <row r="753" spans="1:22" x14ac:dyDescent="0.25">
      <c r="A753" s="58" t="str">
        <f t="shared" si="45"/>
        <v>Week 5</v>
      </c>
      <c r="B753" s="63">
        <v>43044</v>
      </c>
      <c r="C753" s="63" t="str">
        <f t="shared" si="46"/>
        <v>Sun</v>
      </c>
      <c r="D753" s="68" t="s">
        <v>192</v>
      </c>
      <c r="E753" s="61">
        <f>tblTL[[#This Row],[Total]]</f>
        <v>0</v>
      </c>
      <c r="F753" s="71">
        <f>AVERAGEIFS(TBLData3[Total Load],TBLData3[[Athlete ]],TBLData3[[#This Row],[Athlete ]],TBLData3[Date],"&lt;="&amp;TBLData3[[#This Row],[Date]],TBLData3[Date],"&gt;"&amp;TBLData3[[#This Row],[Date]]-7)</f>
        <v>464</v>
      </c>
      <c r="G753" s="72">
        <f>AVERAGEIFS(TBLData3[Total Load],TBLData3[[Athlete ]],TBLData3[[#This Row],[Athlete ]],TBLData3[Date],"&lt;="&amp;TBLData3[[#This Row],[Date]],TBLData3[Date],"&gt;"&amp;TBLData3[[#This Row],[Date]]-28)</f>
        <v>261.10714285714283</v>
      </c>
      <c r="H753" s="32">
        <f>SUMIFS(TBLData3[Total Load],TBLData3[[Athlete ]],TBLData3[[#This Row],[Athlete ]],TBLData3[Date],"&lt;="&amp;TBLData3[[#This Row],[Date]],TBLData3[Date],"&gt;"&amp;TBLData3[[#This Row],[Date]]-7)</f>
        <v>3248</v>
      </c>
      <c r="I753" s="33">
        <f>IFERROR(SUMIFS(TBLData3[Total Load],TBLData3[[Athlete ]],TBLData3[[#This Row],[Athlete ]],TBLData3[Date],"&lt;="&amp;TBLData3[[#This Row],[Date]]-7,TBLData3[Date],"&gt;"&amp;TBLData3[[#This Row],[Date]]-14),"")</f>
        <v>723</v>
      </c>
      <c r="J753" s="33">
        <f>IFERROR(SUMIFS(TBLData3[Total Load],TBLData3[[Athlete ]],TBLData3[[#This Row],[Athlete ]],TBLData3[Date],"&lt;="&amp;TBLData3[[#This Row],[Date]]-14,TBLData3[Date],"&gt;"&amp;TBLData3[[#This Row],[Date]]-21),"")</f>
        <v>1860</v>
      </c>
      <c r="K753" s="33">
        <f>IFERROR(SUMIFS(TBLData3[Total Load],TBLData3[[Athlete ]],TBLData3[[#This Row],[Athlete ]],TBLData3[Date],"&lt;="&amp;TBLData3[[#This Row],[Date]]-21,TBLData3[Date],"&gt;"&amp;TBLData3[[#This Row],[Date]]-28),"")</f>
        <v>1480</v>
      </c>
      <c r="L753" s="33">
        <f>IFERROR(SUMIFS(TBLData3[Total Load],TBLData3[[Athlete ]],TBLData3[[#This Row],[Athlete ]],TBLData3[Date],"&lt;="&amp;TBLData3[[#This Row],[Date]]-28,TBLData3[Date],"&gt;"&amp;TBLData3[[#This Row],[Date]]-35),"")</f>
        <v>1510</v>
      </c>
      <c r="M753" s="33">
        <f>IFERROR(AVERAGE(TBLData3[[#This Row],[Week -1 TL]:[Week -4 TL]]),"")</f>
        <v>1393.25</v>
      </c>
      <c r="N753" s="98">
        <f>IFERROR(TBLData3[[#This Row],[7 Day Rolling Average]]/TBLData3[[#This Row],[28 Day Rolling Average]],"")</f>
        <v>1.7770482834085626</v>
      </c>
      <c r="O753" s="94">
        <f>IFERROR(TBLData3[[#This Row],[Week 0 TL]]/TBLData3[[#This Row],[Week -1 TL]],"")</f>
        <v>4.4923928077455049</v>
      </c>
      <c r="P753" s="26">
        <f t="shared" si="47"/>
        <v>301.44107260137923</v>
      </c>
      <c r="Q753" s="27">
        <f t="shared" si="48"/>
        <v>259.61655470775071</v>
      </c>
      <c r="R753" s="99">
        <f>IFERROR(TBLData3[[#This Row],[7 Day EWMA]]/TBLData3[[#This Row],[28 Day EWMA]],"")</f>
        <v>1.161101120615017</v>
      </c>
      <c r="S753" s="130">
        <f>AVERAGEIFS(TBLData3[Total Load],TBLData3[[Athlete ]],TBLData3[[#This Row],[Athlete ]],TBLData3[Date],"&lt;="&amp;TBLData3[[#This Row],[Date]],TBLData3[Date],"&gt;"&amp;TBLData3[[#This Row],[Date]]-7)</f>
        <v>464</v>
      </c>
      <c r="T753" s="130">
        <f t="array" ref="T753">IFERROR(_xlfn.STDEV.S(IF(TBLData3[[Athlete ]]=TBLData3[[#This Row],[Athlete ]],IF(TBLData3[Date]&lt;=TBLData3[[#This Row],[Date]],IF(TBLData3[Date]&gt;TBLData3[[#This Row],[Date]]-7,TBLData3[Total Load])))),"")</f>
        <v>589.11119493691513</v>
      </c>
      <c r="U753" s="98">
        <f>IFERROR(TBLData3[[#This Row],[7 Day avg Load]]/TBLData3[[#This Row],[7 Day SD]],"")</f>
        <v>0.78762719837583017</v>
      </c>
      <c r="V753" s="98">
        <f>IFERROR(TBLData3[[#This Row],[7 Day Rolling Average]]*TBLData3[[#This Row],[Monotony]],"")</f>
        <v>365.45902004638521</v>
      </c>
    </row>
    <row r="754" spans="1:22" x14ac:dyDescent="0.25">
      <c r="A754" s="58" t="str">
        <f t="shared" si="45"/>
        <v>Week 5</v>
      </c>
      <c r="B754" s="63">
        <v>43044</v>
      </c>
      <c r="C754" s="63" t="str">
        <f t="shared" si="46"/>
        <v>Sun</v>
      </c>
      <c r="D754" s="73" t="s">
        <v>193</v>
      </c>
      <c r="E754" s="61">
        <f>tblTL[[#This Row],[Total]]</f>
        <v>0</v>
      </c>
      <c r="F754" s="71">
        <f>AVERAGEIFS(TBLData3[Total Load],TBLData3[[Athlete ]],TBLData3[[#This Row],[Athlete ]],TBLData3[Date],"&lt;="&amp;TBLData3[[#This Row],[Date]],TBLData3[Date],"&gt;"&amp;TBLData3[[#This Row],[Date]]-7)</f>
        <v>27.714285714285715</v>
      </c>
      <c r="G754" s="72">
        <f>AVERAGEIFS(TBLData3[Total Load],TBLData3[[Athlete ]],TBLData3[[#This Row],[Athlete ]],TBLData3[Date],"&lt;="&amp;TBLData3[[#This Row],[Date]],TBLData3[Date],"&gt;"&amp;TBLData3[[#This Row],[Date]]-28)</f>
        <v>134.57142857142858</v>
      </c>
      <c r="H754" s="32">
        <f>SUMIFS(TBLData3[Total Load],TBLData3[[Athlete ]],TBLData3[[#This Row],[Athlete ]],TBLData3[Date],"&lt;="&amp;TBLData3[[#This Row],[Date]],TBLData3[Date],"&gt;"&amp;TBLData3[[#This Row],[Date]]-7)</f>
        <v>194</v>
      </c>
      <c r="I754" s="33">
        <f>IFERROR(SUMIFS(TBLData3[Total Load],TBLData3[[Athlete ]],TBLData3[[#This Row],[Athlete ]],TBLData3[Date],"&lt;="&amp;TBLData3[[#This Row],[Date]]-7,TBLData3[Date],"&gt;"&amp;TBLData3[[#This Row],[Date]]-14),"")</f>
        <v>994</v>
      </c>
      <c r="J754" s="33">
        <f>IFERROR(SUMIFS(TBLData3[Total Load],TBLData3[[Athlete ]],TBLData3[[#This Row],[Athlete ]],TBLData3[Date],"&lt;="&amp;TBLData3[[#This Row],[Date]]-14,TBLData3[Date],"&gt;"&amp;TBLData3[[#This Row],[Date]]-21),"")</f>
        <v>1140</v>
      </c>
      <c r="K754" s="33">
        <f>IFERROR(SUMIFS(TBLData3[Total Load],TBLData3[[Athlete ]],TBLData3[[#This Row],[Athlete ]],TBLData3[Date],"&lt;="&amp;TBLData3[[#This Row],[Date]]-21,TBLData3[Date],"&gt;"&amp;TBLData3[[#This Row],[Date]]-28),"")</f>
        <v>1440</v>
      </c>
      <c r="L754" s="33">
        <f>IFERROR(SUMIFS(TBLData3[Total Load],TBLData3[[Athlete ]],TBLData3[[#This Row],[Athlete ]],TBLData3[Date],"&lt;="&amp;TBLData3[[#This Row],[Date]]-28,TBLData3[Date],"&gt;"&amp;TBLData3[[#This Row],[Date]]-35),"")</f>
        <v>865</v>
      </c>
      <c r="M754" s="33">
        <f>IFERROR(AVERAGE(TBLData3[[#This Row],[Week -1 TL]:[Week -4 TL]]),"")</f>
        <v>1109.75</v>
      </c>
      <c r="N754" s="98">
        <f>IFERROR(TBLData3[[#This Row],[7 Day Rolling Average]]/TBLData3[[#This Row],[28 Day Rolling Average]],"")</f>
        <v>0.20594479830148618</v>
      </c>
      <c r="O754" s="94">
        <f>IFERROR(TBLData3[[#This Row],[Week 0 TL]]/TBLData3[[#This Row],[Week -1 TL]],"")</f>
        <v>0.19517102615694165</v>
      </c>
      <c r="P754" s="26">
        <f t="shared" si="47"/>
        <v>54.075412756732149</v>
      </c>
      <c r="Q754" s="27">
        <f t="shared" si="48"/>
        <v>91.352163922418441</v>
      </c>
      <c r="R754" s="99">
        <f>IFERROR(TBLData3[[#This Row],[7 Day EWMA]]/TBLData3[[#This Row],[28 Day EWMA]],"")</f>
        <v>0.59194451926345315</v>
      </c>
      <c r="S754" s="130">
        <f>AVERAGEIFS(TBLData3[Total Load],TBLData3[[Athlete ]],TBLData3[[#This Row],[Athlete ]],TBLData3[Date],"&lt;="&amp;TBLData3[[#This Row],[Date]],TBLData3[Date],"&gt;"&amp;TBLData3[[#This Row],[Date]]-7)</f>
        <v>27.714285714285715</v>
      </c>
      <c r="T754" s="130">
        <f t="array" ref="T754">IFERROR(_xlfn.STDEV.S(IF(TBLData3[[Athlete ]]=TBLData3[[#This Row],[Athlete ]],IF(TBLData3[Date]&lt;=TBLData3[[#This Row],[Date]],IF(TBLData3[Date]&gt;TBLData3[[#This Row],[Date]]-7,TBLData3[Total Load])))),"")</f>
        <v>73.325107763790086</v>
      </c>
      <c r="U754" s="98">
        <f>IFERROR(TBLData3[[#This Row],[7 Day avg Load]]/TBLData3[[#This Row],[7 Day SD]],"")</f>
        <v>0.3779644730092272</v>
      </c>
      <c r="V754" s="98">
        <f>IFERROR(TBLData3[[#This Row],[7 Day Rolling Average]]*TBLData3[[#This Row],[Monotony]],"")</f>
        <v>10.475015394827155</v>
      </c>
    </row>
    <row r="755" spans="1:22" x14ac:dyDescent="0.25">
      <c r="A755" s="58" t="str">
        <f t="shared" si="45"/>
        <v>Week 5</v>
      </c>
      <c r="B755" s="63">
        <v>43044</v>
      </c>
      <c r="C755" s="63" t="str">
        <f t="shared" si="46"/>
        <v>Sun</v>
      </c>
      <c r="D755" s="73" t="s">
        <v>194</v>
      </c>
      <c r="E755" s="61">
        <f>tblTL[[#This Row],[Total]]</f>
        <v>0</v>
      </c>
      <c r="F755" s="71">
        <f>AVERAGEIFS(TBLData3[Total Load],TBLData3[[Athlete ]],TBLData3[[#This Row],[Athlete ]],TBLData3[Date],"&lt;="&amp;TBLData3[[#This Row],[Date]],TBLData3[Date],"&gt;"&amp;TBLData3[[#This Row],[Date]]-7)</f>
        <v>157.71428571428572</v>
      </c>
      <c r="G755" s="72">
        <f>AVERAGEIFS(TBLData3[Total Load],TBLData3[[Athlete ]],TBLData3[[#This Row],[Athlete ]],TBLData3[Date],"&lt;="&amp;TBLData3[[#This Row],[Date]],TBLData3[Date],"&gt;"&amp;TBLData3[[#This Row],[Date]]-28)</f>
        <v>133.96428571428572</v>
      </c>
      <c r="H755" s="32">
        <f>SUMIFS(TBLData3[Total Load],TBLData3[[Athlete ]],TBLData3[[#This Row],[Athlete ]],TBLData3[Date],"&lt;="&amp;TBLData3[[#This Row],[Date]],TBLData3[Date],"&gt;"&amp;TBLData3[[#This Row],[Date]]-7)</f>
        <v>1104</v>
      </c>
      <c r="I755" s="33">
        <f>IFERROR(SUMIFS(TBLData3[Total Load],TBLData3[[Athlete ]],TBLData3[[#This Row],[Athlete ]],TBLData3[Date],"&lt;="&amp;TBLData3[[#This Row],[Date]]-7,TBLData3[Date],"&gt;"&amp;TBLData3[[#This Row],[Date]]-14),"")</f>
        <v>287</v>
      </c>
      <c r="J755" s="33">
        <f>IFERROR(SUMIFS(TBLData3[Total Load],TBLData3[[Athlete ]],TBLData3[[#This Row],[Athlete ]],TBLData3[Date],"&lt;="&amp;TBLData3[[#This Row],[Date]]-14,TBLData3[Date],"&gt;"&amp;TBLData3[[#This Row],[Date]]-21),"")</f>
        <v>720</v>
      </c>
      <c r="K755" s="33">
        <f>IFERROR(SUMIFS(TBLData3[Total Load],TBLData3[[Athlete ]],TBLData3[[#This Row],[Athlete ]],TBLData3[Date],"&lt;="&amp;TBLData3[[#This Row],[Date]]-21,TBLData3[Date],"&gt;"&amp;TBLData3[[#This Row],[Date]]-28),"")</f>
        <v>1640</v>
      </c>
      <c r="L755" s="33">
        <f>IFERROR(SUMIFS(TBLData3[Total Load],TBLData3[[Athlete ]],TBLData3[[#This Row],[Athlete ]],TBLData3[Date],"&lt;="&amp;TBLData3[[#This Row],[Date]]-28,TBLData3[Date],"&gt;"&amp;TBLData3[[#This Row],[Date]]-35),"")</f>
        <v>1625</v>
      </c>
      <c r="M755" s="33">
        <f>IFERROR(AVERAGE(TBLData3[[#This Row],[Week -1 TL]:[Week -4 TL]]),"")</f>
        <v>1068</v>
      </c>
      <c r="N755" s="98">
        <f>IFERROR(TBLData3[[#This Row],[7 Day Rolling Average]]/TBLData3[[#This Row],[28 Day Rolling Average]],"")</f>
        <v>1.1772860570514529</v>
      </c>
      <c r="O755" s="94">
        <f>IFERROR(TBLData3[[#This Row],[Week 0 TL]]/TBLData3[[#This Row],[Week -1 TL]],"")</f>
        <v>3.8466898954703832</v>
      </c>
      <c r="P755" s="26">
        <f t="shared" si="47"/>
        <v>122.45530893948428</v>
      </c>
      <c r="Q755" s="27">
        <f t="shared" si="48"/>
        <v>116.67426259521201</v>
      </c>
      <c r="R755" s="99">
        <f>IFERROR(TBLData3[[#This Row],[7 Day EWMA]]/TBLData3[[#This Row],[28 Day EWMA]],"")</f>
        <v>1.0495485997998457</v>
      </c>
      <c r="S755" s="130">
        <f>AVERAGEIFS(TBLData3[Total Load],TBLData3[[Athlete ]],TBLData3[[#This Row],[Athlete ]],TBLData3[Date],"&lt;="&amp;TBLData3[[#This Row],[Date]],TBLData3[Date],"&gt;"&amp;TBLData3[[#This Row],[Date]]-7)</f>
        <v>157.71428571428572</v>
      </c>
      <c r="T755" s="130">
        <f t="array" ref="T755">IFERROR(_xlfn.STDEV.S(IF(TBLData3[[Athlete ]]=TBLData3[[#This Row],[Athlete ]],IF(TBLData3[Date]&lt;=TBLData3[[#This Row],[Date]],IF(TBLData3[Date]&gt;TBLData3[[#This Row],[Date]]-7,TBLData3[Total Load])))),"")</f>
        <v>211.44716777934096</v>
      </c>
      <c r="U755" s="98">
        <f>IFERROR(TBLData3[[#This Row],[7 Day avg Load]]/TBLData3[[#This Row],[7 Day SD]],"")</f>
        <v>0.74588034150862192</v>
      </c>
      <c r="V755" s="98">
        <f>IFERROR(TBLData3[[#This Row],[7 Day Rolling Average]]*TBLData3[[#This Row],[Monotony]],"")</f>
        <v>117.63598528935981</v>
      </c>
    </row>
    <row r="756" spans="1:22" x14ac:dyDescent="0.25">
      <c r="A756" s="58" t="str">
        <f t="shared" si="45"/>
        <v>Week 5</v>
      </c>
      <c r="B756" s="63">
        <v>43044</v>
      </c>
      <c r="C756" s="63" t="str">
        <f t="shared" si="46"/>
        <v>Sun</v>
      </c>
      <c r="D756" s="73" t="s">
        <v>213</v>
      </c>
      <c r="E756" s="61">
        <f>tblTL[[#This Row],[Total]]</f>
        <v>0</v>
      </c>
      <c r="F756" s="71">
        <f>AVERAGEIFS(TBLData3[Total Load],TBLData3[[Athlete ]],TBLData3[[#This Row],[Athlete ]],TBLData3[Date],"&lt;="&amp;TBLData3[[#This Row],[Date]],TBLData3[Date],"&gt;"&amp;TBLData3[[#This Row],[Date]]-7)</f>
        <v>277.14285714285717</v>
      </c>
      <c r="G756" s="72">
        <f>AVERAGEIFS(TBLData3[Total Load],TBLData3[[Athlete ]],TBLData3[[#This Row],[Athlete ]],TBLData3[Date],"&lt;="&amp;TBLData3[[#This Row],[Date]],TBLData3[Date],"&gt;"&amp;TBLData3[[#This Row],[Date]]-28)</f>
        <v>177.32142857142858</v>
      </c>
      <c r="H756" s="32">
        <f>SUMIFS(TBLData3[Total Load],TBLData3[[Athlete ]],TBLData3[[#This Row],[Athlete ]],TBLData3[Date],"&lt;="&amp;TBLData3[[#This Row],[Date]],TBLData3[Date],"&gt;"&amp;TBLData3[[#This Row],[Date]]-7)</f>
        <v>1940</v>
      </c>
      <c r="I756" s="33">
        <f>IFERROR(SUMIFS(TBLData3[Total Load],TBLData3[[Athlete ]],TBLData3[[#This Row],[Athlete ]],TBLData3[Date],"&lt;="&amp;TBLData3[[#This Row],[Date]]-7,TBLData3[Date],"&gt;"&amp;TBLData3[[#This Row],[Date]]-14),"")</f>
        <v>1360</v>
      </c>
      <c r="J756" s="33">
        <f>IFERROR(SUMIFS(TBLData3[Total Load],TBLData3[[Athlete ]],TBLData3[[#This Row],[Athlete ]],TBLData3[Date],"&lt;="&amp;TBLData3[[#This Row],[Date]]-14,TBLData3[Date],"&gt;"&amp;TBLData3[[#This Row],[Date]]-21),"")</f>
        <v>990</v>
      </c>
      <c r="K756" s="33">
        <f>IFERROR(SUMIFS(TBLData3[Total Load],TBLData3[[Athlete ]],TBLData3[[#This Row],[Athlete ]],TBLData3[Date],"&lt;="&amp;TBLData3[[#This Row],[Date]]-21,TBLData3[Date],"&gt;"&amp;TBLData3[[#This Row],[Date]]-28),"")</f>
        <v>675</v>
      </c>
      <c r="L756" s="33">
        <f>IFERROR(SUMIFS(TBLData3[Total Load],TBLData3[[Athlete ]],TBLData3[[#This Row],[Athlete ]],TBLData3[Date],"&lt;="&amp;TBLData3[[#This Row],[Date]]-28,TBLData3[Date],"&gt;"&amp;TBLData3[[#This Row],[Date]]-35),"")</f>
        <v>0</v>
      </c>
      <c r="M756" s="33">
        <f>IFERROR(AVERAGE(TBLData3[[#This Row],[Week -1 TL]:[Week -4 TL]]),"")</f>
        <v>756.25</v>
      </c>
      <c r="N756" s="98">
        <f>IFERROR(TBLData3[[#This Row],[7 Day Rolling Average]]/TBLData3[[#This Row],[28 Day Rolling Average]],"")</f>
        <v>1.5629405840886204</v>
      </c>
      <c r="O756" s="94">
        <f>IFERROR(TBLData3[[#This Row],[Week 0 TL]]/TBLData3[[#This Row],[Week -1 TL]],"")</f>
        <v>1.4264705882352942</v>
      </c>
      <c r="P756" s="26">
        <f t="shared" si="47"/>
        <v>177.53520978178017</v>
      </c>
      <c r="Q756" s="27">
        <f t="shared" si="48"/>
        <v>171.77406848856151</v>
      </c>
      <c r="R756" s="99">
        <f>IFERROR(TBLData3[[#This Row],[7 Day EWMA]]/TBLData3[[#This Row],[28 Day EWMA]],"")</f>
        <v>1.0335390629325538</v>
      </c>
      <c r="S756" s="130">
        <f>AVERAGEIFS(TBLData3[Total Load],TBLData3[[Athlete ]],TBLData3[[#This Row],[Athlete ]],TBLData3[Date],"&lt;="&amp;TBLData3[[#This Row],[Date]],TBLData3[Date],"&gt;"&amp;TBLData3[[#This Row],[Date]]-7)</f>
        <v>277.14285714285717</v>
      </c>
      <c r="T756" s="130">
        <f t="array" ref="T756">IFERROR(_xlfn.STDEV.S(IF(TBLData3[[Athlete ]]=TBLData3[[#This Row],[Athlete ]],IF(TBLData3[Date]&lt;=TBLData3[[#This Row],[Date]],IF(TBLData3[Date]&gt;TBLData3[[#This Row],[Date]]-7,TBLData3[Total Load])))),"")</f>
        <v>346.4565526254957</v>
      </c>
      <c r="U756" s="98">
        <f>IFERROR(TBLData3[[#This Row],[7 Day avg Load]]/TBLData3[[#This Row],[7 Day SD]],"")</f>
        <v>0.79993538884639426</v>
      </c>
      <c r="V756" s="98">
        <f>IFERROR(TBLData3[[#This Row],[7 Day Rolling Average]]*TBLData3[[#This Row],[Monotony]],"")</f>
        <v>221.69637919457213</v>
      </c>
    </row>
    <row r="757" spans="1:22" x14ac:dyDescent="0.25">
      <c r="A757" s="58" t="str">
        <f t="shared" si="45"/>
        <v>Week 5</v>
      </c>
      <c r="B757" s="63">
        <v>43044</v>
      </c>
      <c r="C757" s="63" t="str">
        <f t="shared" si="46"/>
        <v>Sun</v>
      </c>
      <c r="D757" s="73" t="s">
        <v>214</v>
      </c>
      <c r="E757" s="61">
        <f>tblTL[[#This Row],[Total]]</f>
        <v>0</v>
      </c>
      <c r="F757" s="71">
        <f>AVERAGEIFS(TBLData3[Total Load],TBLData3[[Athlete ]],TBLData3[[#This Row],[Athlete ]],TBLData3[Date],"&lt;="&amp;TBLData3[[#This Row],[Date]],TBLData3[Date],"&gt;"&amp;TBLData3[[#This Row],[Date]]-7)</f>
        <v>392.57142857142856</v>
      </c>
      <c r="G757" s="72">
        <f>AVERAGEIFS(TBLData3[Total Load],TBLData3[[Athlete ]],TBLData3[[#This Row],[Athlete ]],TBLData3[Date],"&lt;="&amp;TBLData3[[#This Row],[Date]],TBLData3[Date],"&gt;"&amp;TBLData3[[#This Row],[Date]]-28)</f>
        <v>256.25</v>
      </c>
      <c r="H757" s="32">
        <f>SUMIFS(TBLData3[Total Load],TBLData3[[Athlete ]],TBLData3[[#This Row],[Athlete ]],TBLData3[Date],"&lt;="&amp;TBLData3[[#This Row],[Date]],TBLData3[Date],"&gt;"&amp;TBLData3[[#This Row],[Date]]-7)</f>
        <v>2748</v>
      </c>
      <c r="I757" s="33">
        <f>IFERROR(SUMIFS(TBLData3[Total Load],TBLData3[[Athlete ]],TBLData3[[#This Row],[Athlete ]],TBLData3[Date],"&lt;="&amp;TBLData3[[#This Row],[Date]]-7,TBLData3[Date],"&gt;"&amp;TBLData3[[#This Row],[Date]]-14),"")</f>
        <v>1567</v>
      </c>
      <c r="J757" s="33">
        <f>IFERROR(SUMIFS(TBLData3[Total Load],TBLData3[[Athlete ]],TBLData3[[#This Row],[Athlete ]],TBLData3[Date],"&lt;="&amp;TBLData3[[#This Row],[Date]]-14,TBLData3[Date],"&gt;"&amp;TBLData3[[#This Row],[Date]]-21),"")</f>
        <v>1140</v>
      </c>
      <c r="K757" s="33">
        <f>IFERROR(SUMIFS(TBLData3[Total Load],TBLData3[[Athlete ]],TBLData3[[#This Row],[Athlete ]],TBLData3[Date],"&lt;="&amp;TBLData3[[#This Row],[Date]]-21,TBLData3[Date],"&gt;"&amp;TBLData3[[#This Row],[Date]]-28),"")</f>
        <v>1720</v>
      </c>
      <c r="L757" s="33">
        <f>IFERROR(SUMIFS(TBLData3[Total Load],TBLData3[[Athlete ]],TBLData3[[#This Row],[Athlete ]],TBLData3[Date],"&lt;="&amp;TBLData3[[#This Row],[Date]]-28,TBLData3[Date],"&gt;"&amp;TBLData3[[#This Row],[Date]]-35),"")</f>
        <v>1060</v>
      </c>
      <c r="M757" s="33">
        <f>IFERROR(AVERAGE(TBLData3[[#This Row],[Week -1 TL]:[Week -4 TL]]),"")</f>
        <v>1371.75</v>
      </c>
      <c r="N757" s="98">
        <f>IFERROR(TBLData3[[#This Row],[7 Day Rolling Average]]/TBLData3[[#This Row],[28 Day Rolling Average]],"")</f>
        <v>1.5319860627177699</v>
      </c>
      <c r="O757" s="94">
        <f>IFERROR(TBLData3[[#This Row],[Week 0 TL]]/TBLData3[[#This Row],[Week -1 TL]],"")</f>
        <v>1.7536694320357371</v>
      </c>
      <c r="P757" s="26">
        <f t="shared" si="47"/>
        <v>282.1773865617688</v>
      </c>
      <c r="Q757" s="27">
        <f t="shared" si="48"/>
        <v>250.09504361242804</v>
      </c>
      <c r="R757" s="99">
        <f>IFERROR(TBLData3[[#This Row],[7 Day EWMA]]/TBLData3[[#This Row],[28 Day EWMA]],"")</f>
        <v>1.1282806027897887</v>
      </c>
      <c r="S757" s="130">
        <f>AVERAGEIFS(TBLData3[Total Load],TBLData3[[Athlete ]],TBLData3[[#This Row],[Athlete ]],TBLData3[Date],"&lt;="&amp;TBLData3[[#This Row],[Date]],TBLData3[Date],"&gt;"&amp;TBLData3[[#This Row],[Date]]-7)</f>
        <v>392.57142857142856</v>
      </c>
      <c r="T757" s="130">
        <f t="array" ref="T757">IFERROR(_xlfn.STDEV.S(IF(TBLData3[[Athlete ]]=TBLData3[[#This Row],[Athlete ]],IF(TBLData3[Date]&lt;=TBLData3[[#This Row],[Date]],IF(TBLData3[Date]&gt;TBLData3[[#This Row],[Date]]-7,TBLData3[Total Load])))),"")</f>
        <v>536.43696651854543</v>
      </c>
      <c r="U757" s="98">
        <f>IFERROR(TBLData3[[#This Row],[7 Day avg Load]]/TBLData3[[#This Row],[7 Day SD]],"")</f>
        <v>0.73181278150758611</v>
      </c>
      <c r="V757" s="98">
        <f>IFERROR(TBLData3[[#This Row],[7 Day Rolling Average]]*TBLData3[[#This Row],[Monotony]],"")</f>
        <v>287.28878908326379</v>
      </c>
    </row>
    <row r="758" spans="1:22" x14ac:dyDescent="0.25">
      <c r="A758" s="58" t="str">
        <f t="shared" si="45"/>
        <v>Week 5</v>
      </c>
      <c r="B758" s="63">
        <v>43044</v>
      </c>
      <c r="C758" s="63" t="str">
        <f t="shared" si="46"/>
        <v>Sun</v>
      </c>
      <c r="D758" s="73" t="s">
        <v>195</v>
      </c>
      <c r="E758" s="61">
        <f>tblTL[[#This Row],[Total]]</f>
        <v>0</v>
      </c>
      <c r="F758" s="71">
        <f>AVERAGEIFS(TBLData3[Total Load],TBLData3[[Athlete ]],TBLData3[[#This Row],[Athlete ]],TBLData3[Date],"&lt;="&amp;TBLData3[[#This Row],[Date]],TBLData3[Date],"&gt;"&amp;TBLData3[[#This Row],[Date]]-7)</f>
        <v>70</v>
      </c>
      <c r="G758" s="72">
        <f>AVERAGEIFS(TBLData3[Total Load],TBLData3[[Athlete ]],TBLData3[[#This Row],[Athlete ]],TBLData3[Date],"&lt;="&amp;TBLData3[[#This Row],[Date]],TBLData3[Date],"&gt;"&amp;TBLData3[[#This Row],[Date]]-28)</f>
        <v>17.5</v>
      </c>
      <c r="H758" s="32">
        <f>SUMIFS(TBLData3[Total Load],TBLData3[[Athlete ]],TBLData3[[#This Row],[Athlete ]],TBLData3[Date],"&lt;="&amp;TBLData3[[#This Row],[Date]],TBLData3[Date],"&gt;"&amp;TBLData3[[#This Row],[Date]]-7)</f>
        <v>490</v>
      </c>
      <c r="I758" s="33">
        <f>IFERROR(SUMIFS(TBLData3[Total Load],TBLData3[[Athlete ]],TBLData3[[#This Row],[Athlete ]],TBLData3[Date],"&lt;="&amp;TBLData3[[#This Row],[Date]]-7,TBLData3[Date],"&gt;"&amp;TBLData3[[#This Row],[Date]]-14),"")</f>
        <v>0</v>
      </c>
      <c r="J758" s="33">
        <f>IFERROR(SUMIFS(TBLData3[Total Load],TBLData3[[Athlete ]],TBLData3[[#This Row],[Athlete ]],TBLData3[Date],"&lt;="&amp;TBLData3[[#This Row],[Date]]-14,TBLData3[Date],"&gt;"&amp;TBLData3[[#This Row],[Date]]-21),"")</f>
        <v>0</v>
      </c>
      <c r="K758" s="33">
        <f>IFERROR(SUMIFS(TBLData3[Total Load],TBLData3[[Athlete ]],TBLData3[[#This Row],[Athlete ]],TBLData3[Date],"&lt;="&amp;TBLData3[[#This Row],[Date]]-21,TBLData3[Date],"&gt;"&amp;TBLData3[[#This Row],[Date]]-28),"")</f>
        <v>0</v>
      </c>
      <c r="L758" s="33">
        <f>IFERROR(SUMIFS(TBLData3[Total Load],TBLData3[[Athlete ]],TBLData3[[#This Row],[Athlete ]],TBLData3[Date],"&lt;="&amp;TBLData3[[#This Row],[Date]]-28,TBLData3[Date],"&gt;"&amp;TBLData3[[#This Row],[Date]]-35),"")</f>
        <v>0</v>
      </c>
      <c r="M758" s="33">
        <f>IFERROR(AVERAGE(TBLData3[[#This Row],[Week -1 TL]:[Week -4 TL]]),"")</f>
        <v>0</v>
      </c>
      <c r="N758" s="98">
        <f>IFERROR(TBLData3[[#This Row],[7 Day Rolling Average]]/TBLData3[[#This Row],[28 Day Rolling Average]],"")</f>
        <v>4</v>
      </c>
      <c r="O758" s="94" t="str">
        <f>IFERROR(TBLData3[[#This Row],[Week 0 TL]]/TBLData3[[#This Row],[Week -1 TL]],"")</f>
        <v/>
      </c>
      <c r="P758" s="26">
        <f t="shared" si="47"/>
        <v>51.6796875</v>
      </c>
      <c r="Q758" s="27">
        <f t="shared" si="48"/>
        <v>27.272526760933772</v>
      </c>
      <c r="R758" s="99">
        <f>IFERROR(TBLData3[[#This Row],[7 Day EWMA]]/TBLData3[[#This Row],[28 Day EWMA]],"")</f>
        <v>1.89493580675583</v>
      </c>
      <c r="S758" s="130">
        <f>AVERAGEIFS(TBLData3[Total Load],TBLData3[[Athlete ]],TBLData3[[#This Row],[Athlete ]],TBLData3[Date],"&lt;="&amp;TBLData3[[#This Row],[Date]],TBLData3[Date],"&gt;"&amp;TBLData3[[#This Row],[Date]]-7)</f>
        <v>70</v>
      </c>
      <c r="T758" s="130">
        <f t="array" ref="T758">IFERROR(_xlfn.STDEV.S(IF(TBLData3[[Athlete ]]=TBLData3[[#This Row],[Athlete ]],IF(TBLData3[Date]&lt;=TBLData3[[#This Row],[Date]],IF(TBLData3[Date]&gt;TBLData3[[#This Row],[Date]]-7,TBLData3[Total Load])))),"")</f>
        <v>185.20259177452135</v>
      </c>
      <c r="U758" s="98">
        <f>IFERROR(TBLData3[[#This Row],[7 Day avg Load]]/TBLData3[[#This Row],[7 Day SD]],"")</f>
        <v>0.3779644730092272</v>
      </c>
      <c r="V758" s="98">
        <f>IFERROR(TBLData3[[#This Row],[7 Day Rolling Average]]*TBLData3[[#This Row],[Monotony]],"")</f>
        <v>26.457513110645905</v>
      </c>
    </row>
    <row r="759" spans="1:22" x14ac:dyDescent="0.25">
      <c r="A759" s="58" t="str">
        <f t="shared" si="45"/>
        <v>Week 5</v>
      </c>
      <c r="B759" s="63">
        <v>43044</v>
      </c>
      <c r="C759" s="63" t="str">
        <f t="shared" si="46"/>
        <v>Sun</v>
      </c>
      <c r="D759" s="68" t="s">
        <v>196</v>
      </c>
      <c r="E759" s="61">
        <f>tblTL[[#This Row],[Total]]</f>
        <v>0</v>
      </c>
      <c r="F759" s="71">
        <f>AVERAGEIFS(TBLData3[Total Load],TBLData3[[Athlete ]],TBLData3[[#This Row],[Athlete ]],TBLData3[Date],"&lt;="&amp;TBLData3[[#This Row],[Date]],TBLData3[Date],"&gt;"&amp;TBLData3[[#This Row],[Date]]-7)</f>
        <v>322.57142857142856</v>
      </c>
      <c r="G759" s="72">
        <f>AVERAGEIFS(TBLData3[Total Load],TBLData3[[Athlete ]],TBLData3[[#This Row],[Athlete ]],TBLData3[Date],"&lt;="&amp;TBLData3[[#This Row],[Date]],TBLData3[Date],"&gt;"&amp;TBLData3[[#This Row],[Date]]-28)</f>
        <v>220.32142857142858</v>
      </c>
      <c r="H759" s="32">
        <f>SUMIFS(TBLData3[Total Load],TBLData3[[Athlete ]],TBLData3[[#This Row],[Athlete ]],TBLData3[Date],"&lt;="&amp;TBLData3[[#This Row],[Date]],TBLData3[Date],"&gt;"&amp;TBLData3[[#This Row],[Date]]-7)</f>
        <v>2258</v>
      </c>
      <c r="I759" s="33">
        <f>IFERROR(SUMIFS(TBLData3[Total Load],TBLData3[[Athlete ]],TBLData3[[#This Row],[Athlete ]],TBLData3[Date],"&lt;="&amp;TBLData3[[#This Row],[Date]]-7,TBLData3[Date],"&gt;"&amp;TBLData3[[#This Row],[Date]]-14),"")</f>
        <v>2371</v>
      </c>
      <c r="J759" s="33">
        <f>IFERROR(SUMIFS(TBLData3[Total Load],TBLData3[[Athlete ]],TBLData3[[#This Row],[Athlete ]],TBLData3[Date],"&lt;="&amp;TBLData3[[#This Row],[Date]]-14,TBLData3[Date],"&gt;"&amp;TBLData3[[#This Row],[Date]]-21),"")</f>
        <v>0</v>
      </c>
      <c r="K759" s="33">
        <f>IFERROR(SUMIFS(TBLData3[Total Load],TBLData3[[Athlete ]],TBLData3[[#This Row],[Athlete ]],TBLData3[Date],"&lt;="&amp;TBLData3[[#This Row],[Date]]-21,TBLData3[Date],"&gt;"&amp;TBLData3[[#This Row],[Date]]-28),"")</f>
        <v>1540</v>
      </c>
      <c r="L759" s="33">
        <f>IFERROR(SUMIFS(TBLData3[Total Load],TBLData3[[Athlete ]],TBLData3[[#This Row],[Athlete ]],TBLData3[Date],"&lt;="&amp;TBLData3[[#This Row],[Date]]-28,TBLData3[Date],"&gt;"&amp;TBLData3[[#This Row],[Date]]-35),"")</f>
        <v>1580</v>
      </c>
      <c r="M759" s="33">
        <f>IFERROR(AVERAGE(TBLData3[[#This Row],[Week -1 TL]:[Week -4 TL]]),"")</f>
        <v>1372.75</v>
      </c>
      <c r="N759" s="98">
        <f>IFERROR(TBLData3[[#This Row],[7 Day Rolling Average]]/TBLData3[[#This Row],[28 Day Rolling Average]],"")</f>
        <v>1.464094666882801</v>
      </c>
      <c r="O759" s="94">
        <f>IFERROR(TBLData3[[#This Row],[Week 0 TL]]/TBLData3[[#This Row],[Week -1 TL]],"")</f>
        <v>0.95234078447912274</v>
      </c>
      <c r="P759" s="26">
        <f t="shared" si="47"/>
        <v>239.79427845190173</v>
      </c>
      <c r="Q759" s="27">
        <f t="shared" si="48"/>
        <v>225.76914738534927</v>
      </c>
      <c r="R759" s="99">
        <f>IFERROR(TBLData3[[#This Row],[7 Day EWMA]]/TBLData3[[#This Row],[28 Day EWMA]],"")</f>
        <v>1.0621215574801901</v>
      </c>
      <c r="S759" s="130">
        <f>AVERAGEIFS(TBLData3[Total Load],TBLData3[[Athlete ]],TBLData3[[#This Row],[Athlete ]],TBLData3[Date],"&lt;="&amp;TBLData3[[#This Row],[Date]],TBLData3[Date],"&gt;"&amp;TBLData3[[#This Row],[Date]]-7)</f>
        <v>322.57142857142856</v>
      </c>
      <c r="T759" s="130">
        <f t="array" ref="T759">IFERROR(_xlfn.STDEV.S(IF(TBLData3[[Athlete ]]=TBLData3[[#This Row],[Athlete ]],IF(TBLData3[Date]&lt;=TBLData3[[#This Row],[Date]],IF(TBLData3[Date]&gt;TBLData3[[#This Row],[Date]]-7,TBLData3[Total Load])))),"")</f>
        <v>475.96703567329013</v>
      </c>
      <c r="U759" s="98">
        <f>IFERROR(TBLData3[[#This Row],[7 Day avg Load]]/TBLData3[[#This Row],[7 Day SD]],"")</f>
        <v>0.67771800228796875</v>
      </c>
      <c r="V759" s="98">
        <f>IFERROR(TBLData3[[#This Row],[7 Day Rolling Average]]*TBLData3[[#This Row],[Monotony]],"")</f>
        <v>218.61246416660475</v>
      </c>
    </row>
    <row r="760" spans="1:22" x14ac:dyDescent="0.25">
      <c r="A760" s="58" t="str">
        <f t="shared" si="45"/>
        <v>Week 5</v>
      </c>
      <c r="B760" s="63">
        <v>43044</v>
      </c>
      <c r="C760" s="63" t="str">
        <f t="shared" si="46"/>
        <v>Sun</v>
      </c>
      <c r="D760" s="73" t="s">
        <v>197</v>
      </c>
      <c r="E760" s="61">
        <f>tblTL[[#This Row],[Total]]</f>
        <v>0</v>
      </c>
      <c r="F760" s="71">
        <f>AVERAGEIFS(TBLData3[Total Load],TBLData3[[Athlete ]],TBLData3[[#This Row],[Athlete ]],TBLData3[Date],"&lt;="&amp;TBLData3[[#This Row],[Date]],TBLData3[Date],"&gt;"&amp;TBLData3[[#This Row],[Date]]-7)</f>
        <v>447.5</v>
      </c>
      <c r="G760" s="72">
        <f>AVERAGEIFS(TBLData3[Total Load],TBLData3[[Athlete ]],TBLData3[[#This Row],[Athlete ]],TBLData3[Date],"&lt;="&amp;TBLData3[[#This Row],[Date]],TBLData3[Date],"&gt;"&amp;TBLData3[[#This Row],[Date]]-28)</f>
        <v>296.125</v>
      </c>
      <c r="H760" s="32">
        <f>SUMIFS(TBLData3[Total Load],TBLData3[[Athlete ]],TBLData3[[#This Row],[Athlete ]],TBLData3[Date],"&lt;="&amp;TBLData3[[#This Row],[Date]],TBLData3[Date],"&gt;"&amp;TBLData3[[#This Row],[Date]]-7)</f>
        <v>3132.5</v>
      </c>
      <c r="I760" s="33">
        <f>IFERROR(SUMIFS(TBLData3[Total Load],TBLData3[[Athlete ]],TBLData3[[#This Row],[Athlete ]],TBLData3[Date],"&lt;="&amp;TBLData3[[#This Row],[Date]]-7,TBLData3[Date],"&gt;"&amp;TBLData3[[#This Row],[Date]]-14),"")</f>
        <v>1494</v>
      </c>
      <c r="J760" s="33">
        <f>IFERROR(SUMIFS(TBLData3[Total Load],TBLData3[[Athlete ]],TBLData3[[#This Row],[Athlete ]],TBLData3[Date],"&lt;="&amp;TBLData3[[#This Row],[Date]]-14,TBLData3[Date],"&gt;"&amp;TBLData3[[#This Row],[Date]]-21),"")</f>
        <v>1230</v>
      </c>
      <c r="K760" s="33">
        <f>IFERROR(SUMIFS(TBLData3[Total Load],TBLData3[[Athlete ]],TBLData3[[#This Row],[Athlete ]],TBLData3[Date],"&lt;="&amp;TBLData3[[#This Row],[Date]]-21,TBLData3[Date],"&gt;"&amp;TBLData3[[#This Row],[Date]]-28),"")</f>
        <v>2435</v>
      </c>
      <c r="L760" s="33">
        <f>IFERROR(SUMIFS(TBLData3[Total Load],TBLData3[[Athlete ]],TBLData3[[#This Row],[Athlete ]],TBLData3[Date],"&lt;="&amp;TBLData3[[#This Row],[Date]]-28,TBLData3[Date],"&gt;"&amp;TBLData3[[#This Row],[Date]]-35),"")</f>
        <v>1495</v>
      </c>
      <c r="M760" s="33">
        <f>IFERROR(AVERAGE(TBLData3[[#This Row],[Week -1 TL]:[Week -4 TL]]),"")</f>
        <v>1663.5</v>
      </c>
      <c r="N760" s="98">
        <f>IFERROR(TBLData3[[#This Row],[7 Day Rolling Average]]/TBLData3[[#This Row],[28 Day Rolling Average]],"")</f>
        <v>1.5111861544955678</v>
      </c>
      <c r="O760" s="94">
        <f>IFERROR(TBLData3[[#This Row],[Week 0 TL]]/TBLData3[[#This Row],[Week -1 TL]],"")</f>
        <v>2.0967202141900936</v>
      </c>
      <c r="P760" s="26">
        <f t="shared" si="47"/>
        <v>303.93205929150332</v>
      </c>
      <c r="Q760" s="27">
        <f t="shared" si="48"/>
        <v>279.37604846718631</v>
      </c>
      <c r="R760" s="99">
        <f>IFERROR(TBLData3[[#This Row],[7 Day EWMA]]/TBLData3[[#This Row],[28 Day EWMA]],"")</f>
        <v>1.0878959057479876</v>
      </c>
      <c r="S760" s="130">
        <f>AVERAGEIFS(TBLData3[Total Load],TBLData3[[Athlete ]],TBLData3[[#This Row],[Athlete ]],TBLData3[Date],"&lt;="&amp;TBLData3[[#This Row],[Date]],TBLData3[Date],"&gt;"&amp;TBLData3[[#This Row],[Date]]-7)</f>
        <v>447.5</v>
      </c>
      <c r="T760" s="130">
        <f t="array" ref="T760">IFERROR(_xlfn.STDEV.S(IF(TBLData3[[Athlete ]]=TBLData3[[#This Row],[Athlete ]],IF(TBLData3[Date]&lt;=TBLData3[[#This Row],[Date]],IF(TBLData3[Date]&gt;TBLData3[[#This Row],[Date]]-7,TBLData3[Total Load])))),"")</f>
        <v>546.14749228878941</v>
      </c>
      <c r="U760" s="98">
        <f>IFERROR(TBLData3[[#This Row],[7 Day avg Load]]/TBLData3[[#This Row],[7 Day SD]],"")</f>
        <v>0.8193757296671299</v>
      </c>
      <c r="V760" s="98">
        <f>IFERROR(TBLData3[[#This Row],[7 Day Rolling Average]]*TBLData3[[#This Row],[Monotony]],"")</f>
        <v>366.67063902604065</v>
      </c>
    </row>
    <row r="761" spans="1:22" x14ac:dyDescent="0.25">
      <c r="A761" s="58" t="str">
        <f t="shared" si="45"/>
        <v>Week 5</v>
      </c>
      <c r="B761" s="63">
        <v>43044</v>
      </c>
      <c r="C761" s="63" t="str">
        <f t="shared" si="46"/>
        <v>Sun</v>
      </c>
      <c r="D761" s="73" t="s">
        <v>198</v>
      </c>
      <c r="E761" s="61">
        <f>tblTL[[#This Row],[Total]]</f>
        <v>0</v>
      </c>
      <c r="F761" s="71">
        <f>AVERAGEIFS(TBLData3[Total Load],TBLData3[[Athlete ]],TBLData3[[#This Row],[Athlete ]],TBLData3[Date],"&lt;="&amp;TBLData3[[#This Row],[Date]],TBLData3[Date],"&gt;"&amp;TBLData3[[#This Row],[Date]]-7)</f>
        <v>335.28571428571428</v>
      </c>
      <c r="G761" s="72">
        <f>AVERAGEIFS(TBLData3[Total Load],TBLData3[[Athlete ]],TBLData3[[#This Row],[Athlete ]],TBLData3[Date],"&lt;="&amp;TBLData3[[#This Row],[Date]],TBLData3[Date],"&gt;"&amp;TBLData3[[#This Row],[Date]]-28)</f>
        <v>157.60714285714286</v>
      </c>
      <c r="H761" s="32">
        <f>SUMIFS(TBLData3[Total Load],TBLData3[[Athlete ]],TBLData3[[#This Row],[Athlete ]],TBLData3[Date],"&lt;="&amp;TBLData3[[#This Row],[Date]],TBLData3[Date],"&gt;"&amp;TBLData3[[#This Row],[Date]]-7)</f>
        <v>2347</v>
      </c>
      <c r="I761" s="33">
        <f>IFERROR(SUMIFS(TBLData3[Total Load],TBLData3[[Athlete ]],TBLData3[[#This Row],[Athlete ]],TBLData3[Date],"&lt;="&amp;TBLData3[[#This Row],[Date]]-7,TBLData3[Date],"&gt;"&amp;TBLData3[[#This Row],[Date]]-14),"")</f>
        <v>116</v>
      </c>
      <c r="J761" s="33">
        <f>IFERROR(SUMIFS(TBLData3[Total Load],TBLData3[[Athlete ]],TBLData3[[#This Row],[Athlete ]],TBLData3[Date],"&lt;="&amp;TBLData3[[#This Row],[Date]]-14,TBLData3[Date],"&gt;"&amp;TBLData3[[#This Row],[Date]]-21),"")</f>
        <v>990</v>
      </c>
      <c r="K761" s="33">
        <f>IFERROR(SUMIFS(TBLData3[Total Load],TBLData3[[Athlete ]],TBLData3[[#This Row],[Athlete ]],TBLData3[Date],"&lt;="&amp;TBLData3[[#This Row],[Date]]-21,TBLData3[Date],"&gt;"&amp;TBLData3[[#This Row],[Date]]-28),"")</f>
        <v>960</v>
      </c>
      <c r="L761" s="33">
        <f>IFERROR(SUMIFS(TBLData3[Total Load],TBLData3[[Athlete ]],TBLData3[[#This Row],[Athlete ]],TBLData3[Date],"&lt;="&amp;TBLData3[[#This Row],[Date]]-28,TBLData3[Date],"&gt;"&amp;TBLData3[[#This Row],[Date]]-35),"")</f>
        <v>810</v>
      </c>
      <c r="M761" s="33">
        <f>IFERROR(AVERAGE(TBLData3[[#This Row],[Week -1 TL]:[Week -4 TL]]),"")</f>
        <v>719</v>
      </c>
      <c r="N761" s="98">
        <f>IFERROR(TBLData3[[#This Row],[7 Day Rolling Average]]/TBLData3[[#This Row],[28 Day Rolling Average]],"")</f>
        <v>2.127351008384319</v>
      </c>
      <c r="O761" s="94">
        <f>IFERROR(TBLData3[[#This Row],[Week 0 TL]]/TBLData3[[#This Row],[Week -1 TL]],"")</f>
        <v>20.232758620689655</v>
      </c>
      <c r="P761" s="26">
        <f t="shared" si="47"/>
        <v>206.1774691623921</v>
      </c>
      <c r="Q761" s="27">
        <f t="shared" si="48"/>
        <v>163.1020369758929</v>
      </c>
      <c r="R761" s="99">
        <f>IFERROR(TBLData3[[#This Row],[7 Day EWMA]]/TBLData3[[#This Row],[28 Day EWMA]],"")</f>
        <v>1.2641011294841518</v>
      </c>
      <c r="S761" s="130">
        <f>AVERAGEIFS(TBLData3[Total Load],TBLData3[[Athlete ]],TBLData3[[#This Row],[Athlete ]],TBLData3[Date],"&lt;="&amp;TBLData3[[#This Row],[Date]],TBLData3[Date],"&gt;"&amp;TBLData3[[#This Row],[Date]]-7)</f>
        <v>335.28571428571428</v>
      </c>
      <c r="T761" s="130">
        <f t="array" ref="T761">IFERROR(_xlfn.STDEV.S(IF(TBLData3[[Athlete ]]=TBLData3[[#This Row],[Athlete ]],IF(TBLData3[Date]&lt;=TBLData3[[#This Row],[Date]],IF(TBLData3[Date]&gt;TBLData3[[#This Row],[Date]]-7,TBLData3[Total Load])))),"")</f>
        <v>395.28543032670888</v>
      </c>
      <c r="U761" s="98">
        <f>IFERROR(TBLData3[[#This Row],[7 Day avg Load]]/TBLData3[[#This Row],[7 Day SD]],"")</f>
        <v>0.84821166823324601</v>
      </c>
      <c r="V761" s="98">
        <f>IFERROR(TBLData3[[#This Row],[7 Day Rolling Average]]*TBLData3[[#This Row],[Monotony]],"")</f>
        <v>284.39325504906117</v>
      </c>
    </row>
    <row r="762" spans="1:22" x14ac:dyDescent="0.25">
      <c r="A762" s="58" t="str">
        <f t="shared" si="45"/>
        <v>Week 5</v>
      </c>
      <c r="B762" s="63">
        <v>43044</v>
      </c>
      <c r="C762" s="63" t="str">
        <f t="shared" si="46"/>
        <v>Sun</v>
      </c>
      <c r="D762" s="73" t="s">
        <v>199</v>
      </c>
      <c r="E762" s="61">
        <f>tblTL[[#This Row],[Total]]</f>
        <v>0</v>
      </c>
      <c r="F762" s="71">
        <f>AVERAGEIFS(TBLData3[Total Load],TBLData3[[Athlete ]],TBLData3[[#This Row],[Athlete ]],TBLData3[Date],"&lt;="&amp;TBLData3[[#This Row],[Date]],TBLData3[Date],"&gt;"&amp;TBLData3[[#This Row],[Date]]-7)</f>
        <v>127.71428571428571</v>
      </c>
      <c r="G762" s="72">
        <f>AVERAGEIFS(TBLData3[Total Load],TBLData3[[Athlete ]],TBLData3[[#This Row],[Athlete ]],TBLData3[Date],"&lt;="&amp;TBLData3[[#This Row],[Date]],TBLData3[Date],"&gt;"&amp;TBLData3[[#This Row],[Date]]-28)</f>
        <v>182.10714285714286</v>
      </c>
      <c r="H762" s="32">
        <f>SUMIFS(TBLData3[Total Load],TBLData3[[Athlete ]],TBLData3[[#This Row],[Athlete ]],TBLData3[Date],"&lt;="&amp;TBLData3[[#This Row],[Date]],TBLData3[Date],"&gt;"&amp;TBLData3[[#This Row],[Date]]-7)</f>
        <v>894</v>
      </c>
      <c r="I762" s="33">
        <f>IFERROR(SUMIFS(TBLData3[Total Load],TBLData3[[Athlete ]],TBLData3[[#This Row],[Athlete ]],TBLData3[Date],"&lt;="&amp;TBLData3[[#This Row],[Date]]-7,TBLData3[Date],"&gt;"&amp;TBLData3[[#This Row],[Date]]-14),"")</f>
        <v>920</v>
      </c>
      <c r="J762" s="33">
        <f>IFERROR(SUMIFS(TBLData3[Total Load],TBLData3[[Athlete ]],TBLData3[[#This Row],[Athlete ]],TBLData3[Date],"&lt;="&amp;TBLData3[[#This Row],[Date]]-14,TBLData3[Date],"&gt;"&amp;TBLData3[[#This Row],[Date]]-21),"")</f>
        <v>1530</v>
      </c>
      <c r="K762" s="33">
        <f>IFERROR(SUMIFS(TBLData3[Total Load],TBLData3[[Athlete ]],TBLData3[[#This Row],[Athlete ]],TBLData3[Date],"&lt;="&amp;TBLData3[[#This Row],[Date]]-21,TBLData3[Date],"&gt;"&amp;TBLData3[[#This Row],[Date]]-28),"")</f>
        <v>1755</v>
      </c>
      <c r="L762" s="33">
        <f>IFERROR(SUMIFS(TBLData3[Total Load],TBLData3[[Athlete ]],TBLData3[[#This Row],[Athlete ]],TBLData3[Date],"&lt;="&amp;TBLData3[[#This Row],[Date]]-28,TBLData3[Date],"&gt;"&amp;TBLData3[[#This Row],[Date]]-35),"")</f>
        <v>455</v>
      </c>
      <c r="M762" s="33">
        <f>IFERROR(AVERAGE(TBLData3[[#This Row],[Week -1 TL]:[Week -4 TL]]),"")</f>
        <v>1165</v>
      </c>
      <c r="N762" s="98">
        <f>IFERROR(TBLData3[[#This Row],[7 Day Rolling Average]]/TBLData3[[#This Row],[28 Day Rolling Average]],"")</f>
        <v>0.70131398313394777</v>
      </c>
      <c r="O762" s="94">
        <f>IFERROR(TBLData3[[#This Row],[Week 0 TL]]/TBLData3[[#This Row],[Week -1 TL]],"")</f>
        <v>0.97173913043478266</v>
      </c>
      <c r="P762" s="26">
        <f t="shared" si="47"/>
        <v>106.48931429740787</v>
      </c>
      <c r="Q762" s="27">
        <f t="shared" si="48"/>
        <v>128.62870531798822</v>
      </c>
      <c r="R762" s="99">
        <f>IFERROR(TBLData3[[#This Row],[7 Day EWMA]]/TBLData3[[#This Row],[28 Day EWMA]],"")</f>
        <v>0.8278814128942007</v>
      </c>
      <c r="S762" s="130">
        <f>AVERAGEIFS(TBLData3[Total Load],TBLData3[[Athlete ]],TBLData3[[#This Row],[Athlete ]],TBLData3[Date],"&lt;="&amp;TBLData3[[#This Row],[Date]],TBLData3[Date],"&gt;"&amp;TBLData3[[#This Row],[Date]]-7)</f>
        <v>127.71428571428571</v>
      </c>
      <c r="T762" s="130">
        <f t="array" ref="T762">IFERROR(_xlfn.STDEV.S(IF(TBLData3[[Athlete ]]=TBLData3[[#This Row],[Athlete ]],IF(TBLData3[Date]&lt;=TBLData3[[#This Row],[Date]],IF(TBLData3[Date]&gt;TBLData3[[#This Row],[Date]]-7,TBLData3[Total Load])))),"")</f>
        <v>251.82316168673756</v>
      </c>
      <c r="U762" s="98">
        <f>IFERROR(TBLData3[[#This Row],[7 Day avg Load]]/TBLData3[[#This Row],[7 Day SD]],"")</f>
        <v>0.50715861423882624</v>
      </c>
      <c r="V762" s="98">
        <f>IFERROR(TBLData3[[#This Row],[7 Day Rolling Average]]*TBLData3[[#This Row],[Monotony]],"")</f>
        <v>64.771400161358656</v>
      </c>
    </row>
    <row r="763" spans="1:22" x14ac:dyDescent="0.25">
      <c r="A763" s="58" t="str">
        <f t="shared" si="45"/>
        <v>Week 5</v>
      </c>
      <c r="B763" s="63">
        <v>43044</v>
      </c>
      <c r="C763" s="63" t="str">
        <f t="shared" si="46"/>
        <v>Sun</v>
      </c>
      <c r="D763" s="68" t="s">
        <v>200</v>
      </c>
      <c r="E763" s="61">
        <f>tblTL[[#This Row],[Total]]</f>
        <v>0</v>
      </c>
      <c r="F763" s="71">
        <f>AVERAGEIFS(TBLData3[Total Load],TBLData3[[Athlete ]],TBLData3[[#This Row],[Athlete ]],TBLData3[Date],"&lt;="&amp;TBLData3[[#This Row],[Date]],TBLData3[Date],"&gt;"&amp;TBLData3[[#This Row],[Date]]-7)</f>
        <v>0</v>
      </c>
      <c r="G763" s="72">
        <f>AVERAGEIFS(TBLData3[Total Load],TBLData3[[Athlete ]],TBLData3[[#This Row],[Athlete ]],TBLData3[Date],"&lt;="&amp;TBLData3[[#This Row],[Date]],TBLData3[Date],"&gt;"&amp;TBLData3[[#This Row],[Date]]-28)</f>
        <v>83.035714285714292</v>
      </c>
      <c r="H763" s="32">
        <f>SUMIFS(TBLData3[Total Load],TBLData3[[Athlete ]],TBLData3[[#This Row],[Athlete ]],TBLData3[Date],"&lt;="&amp;TBLData3[[#This Row],[Date]],TBLData3[Date],"&gt;"&amp;TBLData3[[#This Row],[Date]]-7)</f>
        <v>0</v>
      </c>
      <c r="I763" s="33">
        <f>IFERROR(SUMIFS(TBLData3[Total Load],TBLData3[[Athlete ]],TBLData3[[#This Row],[Athlete ]],TBLData3[Date],"&lt;="&amp;TBLData3[[#This Row],[Date]]-7,TBLData3[Date],"&gt;"&amp;TBLData3[[#This Row],[Date]]-14),"")</f>
        <v>420</v>
      </c>
      <c r="J763" s="33">
        <f>IFERROR(SUMIFS(TBLData3[Total Load],TBLData3[[Athlete ]],TBLData3[[#This Row],[Athlete ]],TBLData3[Date],"&lt;="&amp;TBLData3[[#This Row],[Date]]-14,TBLData3[Date],"&gt;"&amp;TBLData3[[#This Row],[Date]]-21),"")</f>
        <v>930</v>
      </c>
      <c r="K763" s="33">
        <f>IFERROR(SUMIFS(TBLData3[Total Load],TBLData3[[Athlete ]],TBLData3[[#This Row],[Athlete ]],TBLData3[Date],"&lt;="&amp;TBLData3[[#This Row],[Date]]-21,TBLData3[Date],"&gt;"&amp;TBLData3[[#This Row],[Date]]-28),"")</f>
        <v>975</v>
      </c>
      <c r="L763" s="33">
        <f>IFERROR(SUMIFS(TBLData3[Total Load],TBLData3[[Athlete ]],TBLData3[[#This Row],[Athlete ]],TBLData3[Date],"&lt;="&amp;TBLData3[[#This Row],[Date]]-28,TBLData3[Date],"&gt;"&amp;TBLData3[[#This Row],[Date]]-35),"")</f>
        <v>0</v>
      </c>
      <c r="M763" s="33">
        <f>IFERROR(AVERAGE(TBLData3[[#This Row],[Week -1 TL]:[Week -4 TL]]),"")</f>
        <v>581.25</v>
      </c>
      <c r="N763" s="98">
        <f>IFERROR(TBLData3[[#This Row],[7 Day Rolling Average]]/TBLData3[[#This Row],[28 Day Rolling Average]],"")</f>
        <v>0</v>
      </c>
      <c r="O763" s="94">
        <f>IFERROR(TBLData3[[#This Row],[Week 0 TL]]/TBLData3[[#This Row],[Week -1 TL]],"")</f>
        <v>0</v>
      </c>
      <c r="P763" s="26">
        <f t="shared" si="47"/>
        <v>4.9752699745641031</v>
      </c>
      <c r="Q763" s="27">
        <f t="shared" si="48"/>
        <v>41.891448850959698</v>
      </c>
      <c r="R763" s="99">
        <f>IFERROR(TBLData3[[#This Row],[7 Day EWMA]]/TBLData3[[#This Row],[28 Day EWMA]],"")</f>
        <v>0.11876576511509518</v>
      </c>
      <c r="S763" s="130">
        <f>AVERAGEIFS(TBLData3[Total Load],TBLData3[[Athlete ]],TBLData3[[#This Row],[Athlete ]],TBLData3[Date],"&lt;="&amp;TBLData3[[#This Row],[Date]],TBLData3[Date],"&gt;"&amp;TBLData3[[#This Row],[Date]]-7)</f>
        <v>0</v>
      </c>
      <c r="T763" s="130">
        <f t="array" ref="T763">IFERROR(_xlfn.STDEV.S(IF(TBLData3[[Athlete ]]=TBLData3[[#This Row],[Athlete ]],IF(TBLData3[Date]&lt;=TBLData3[[#This Row],[Date]],IF(TBLData3[Date]&gt;TBLData3[[#This Row],[Date]]-7,TBLData3[Total Load])))),"")</f>
        <v>0</v>
      </c>
      <c r="U763" s="98" t="str">
        <f>IFERROR(TBLData3[[#This Row],[7 Day avg Load]]/TBLData3[[#This Row],[7 Day SD]],"")</f>
        <v/>
      </c>
      <c r="V763" s="98" t="str">
        <f>IFERROR(TBLData3[[#This Row],[7 Day Rolling Average]]*TBLData3[[#This Row],[Monotony]],"")</f>
        <v/>
      </c>
    </row>
    <row r="764" spans="1:22" x14ac:dyDescent="0.25">
      <c r="A764" s="58" t="str">
        <f t="shared" si="45"/>
        <v>Week 5</v>
      </c>
      <c r="B764" s="63">
        <v>43044</v>
      </c>
      <c r="C764" s="63" t="str">
        <f t="shared" si="46"/>
        <v>Sun</v>
      </c>
      <c r="D764" s="73" t="s">
        <v>201</v>
      </c>
      <c r="E764" s="61">
        <f>tblTL[[#This Row],[Total]]</f>
        <v>0</v>
      </c>
      <c r="F764" s="71">
        <f>AVERAGEIFS(TBLData3[Total Load],TBLData3[[Athlete ]],TBLData3[[#This Row],[Athlete ]],TBLData3[Date],"&lt;="&amp;TBLData3[[#This Row],[Date]],TBLData3[Date],"&gt;"&amp;TBLData3[[#This Row],[Date]]-7)</f>
        <v>0</v>
      </c>
      <c r="G764" s="72">
        <f>AVERAGEIFS(TBLData3[Total Load],TBLData3[[Athlete ]],TBLData3[[#This Row],[Athlete ]],TBLData3[Date],"&lt;="&amp;TBLData3[[#This Row],[Date]],TBLData3[Date],"&gt;"&amp;TBLData3[[#This Row],[Date]]-28)</f>
        <v>108.57142857142857</v>
      </c>
      <c r="H764" s="32">
        <f>SUMIFS(TBLData3[Total Load],TBLData3[[Athlete ]],TBLData3[[#This Row],[Athlete ]],TBLData3[Date],"&lt;="&amp;TBLData3[[#This Row],[Date]],TBLData3[Date],"&gt;"&amp;TBLData3[[#This Row],[Date]]-7)</f>
        <v>0</v>
      </c>
      <c r="I764" s="33">
        <f>IFERROR(SUMIFS(TBLData3[Total Load],TBLData3[[Athlete ]],TBLData3[[#This Row],[Athlete ]],TBLData3[Date],"&lt;="&amp;TBLData3[[#This Row],[Date]]-7,TBLData3[Date],"&gt;"&amp;TBLData3[[#This Row],[Date]]-14),"")</f>
        <v>0</v>
      </c>
      <c r="J764" s="33">
        <f>IFERROR(SUMIFS(TBLData3[Total Load],TBLData3[[Athlete ]],TBLData3[[#This Row],[Athlete ]],TBLData3[Date],"&lt;="&amp;TBLData3[[#This Row],[Date]]-14,TBLData3[Date],"&gt;"&amp;TBLData3[[#This Row],[Date]]-21),"")</f>
        <v>720</v>
      </c>
      <c r="K764" s="33">
        <f>IFERROR(SUMIFS(TBLData3[Total Load],TBLData3[[Athlete ]],TBLData3[[#This Row],[Athlete ]],TBLData3[Date],"&lt;="&amp;TBLData3[[#This Row],[Date]]-21,TBLData3[Date],"&gt;"&amp;TBLData3[[#This Row],[Date]]-28),"")</f>
        <v>2320</v>
      </c>
      <c r="L764" s="33">
        <f>IFERROR(SUMIFS(TBLData3[Total Load],TBLData3[[Athlete ]],TBLData3[[#This Row],[Athlete ]],TBLData3[Date],"&lt;="&amp;TBLData3[[#This Row],[Date]]-28,TBLData3[Date],"&gt;"&amp;TBLData3[[#This Row],[Date]]-35),"")</f>
        <v>1575</v>
      </c>
      <c r="M764" s="33">
        <f>IFERROR(AVERAGE(TBLData3[[#This Row],[Week -1 TL]:[Week -4 TL]]),"")</f>
        <v>1153.75</v>
      </c>
      <c r="N764" s="98">
        <f>IFERROR(TBLData3[[#This Row],[7 Day Rolling Average]]/TBLData3[[#This Row],[28 Day Rolling Average]],"")</f>
        <v>0</v>
      </c>
      <c r="O764" s="94" t="str">
        <f>IFERROR(TBLData3[[#This Row],[Week 0 TL]]/TBLData3[[#This Row],[Week -1 TL]],"")</f>
        <v/>
      </c>
      <c r="P764" s="26">
        <f t="shared" si="47"/>
        <v>1.5393521224471181</v>
      </c>
      <c r="Q764" s="27">
        <f t="shared" si="48"/>
        <v>52.405892093098814</v>
      </c>
      <c r="R764" s="99">
        <f>IFERROR(TBLData3[[#This Row],[7 Day EWMA]]/TBLData3[[#This Row],[28 Day EWMA]],"")</f>
        <v>2.9373645995997292E-2</v>
      </c>
      <c r="S764" s="130">
        <f>AVERAGEIFS(TBLData3[Total Load],TBLData3[[Athlete ]],TBLData3[[#This Row],[Athlete ]],TBLData3[Date],"&lt;="&amp;TBLData3[[#This Row],[Date]],TBLData3[Date],"&gt;"&amp;TBLData3[[#This Row],[Date]]-7)</f>
        <v>0</v>
      </c>
      <c r="T764" s="130">
        <f t="array" ref="T764">IFERROR(_xlfn.STDEV.S(IF(TBLData3[[Athlete ]]=TBLData3[[#This Row],[Athlete ]],IF(TBLData3[Date]&lt;=TBLData3[[#This Row],[Date]],IF(TBLData3[Date]&gt;TBLData3[[#This Row],[Date]]-7,TBLData3[Total Load])))),"")</f>
        <v>0</v>
      </c>
      <c r="U764" s="98" t="str">
        <f>IFERROR(TBLData3[[#This Row],[7 Day avg Load]]/TBLData3[[#This Row],[7 Day SD]],"")</f>
        <v/>
      </c>
      <c r="V764" s="98" t="str">
        <f>IFERROR(TBLData3[[#This Row],[7 Day Rolling Average]]*TBLData3[[#This Row],[Monotony]],"")</f>
        <v/>
      </c>
    </row>
    <row r="765" spans="1:22" x14ac:dyDescent="0.25">
      <c r="A765" s="58" t="str">
        <f t="shared" si="45"/>
        <v>Week 5</v>
      </c>
      <c r="B765" s="63">
        <v>43044</v>
      </c>
      <c r="C765" s="63" t="str">
        <f t="shared" si="46"/>
        <v>Sun</v>
      </c>
      <c r="D765" s="73" t="s">
        <v>202</v>
      </c>
      <c r="E765" s="61">
        <f>tblTL[[#This Row],[Total]]</f>
        <v>0</v>
      </c>
      <c r="F765" s="71">
        <f>AVERAGEIFS(TBLData3[Total Load],TBLData3[[Athlete ]],TBLData3[[#This Row],[Athlete ]],TBLData3[Date],"&lt;="&amp;TBLData3[[#This Row],[Date]],TBLData3[Date],"&gt;"&amp;TBLData3[[#This Row],[Date]]-7)</f>
        <v>313.92857142857144</v>
      </c>
      <c r="G765" s="72">
        <f>AVERAGEIFS(TBLData3[Total Load],TBLData3[[Athlete ]],TBLData3[[#This Row],[Athlete ]],TBLData3[Date],"&lt;="&amp;TBLData3[[#This Row],[Date]],TBLData3[Date],"&gt;"&amp;TBLData3[[#This Row],[Date]]-28)</f>
        <v>227.625</v>
      </c>
      <c r="H765" s="32">
        <f>SUMIFS(TBLData3[Total Load],TBLData3[[Athlete ]],TBLData3[[#This Row],[Athlete ]],TBLData3[Date],"&lt;="&amp;TBLData3[[#This Row],[Date]],TBLData3[Date],"&gt;"&amp;TBLData3[[#This Row],[Date]]-7)</f>
        <v>2197.5</v>
      </c>
      <c r="I765" s="33">
        <f>IFERROR(SUMIFS(TBLData3[Total Load],TBLData3[[Athlete ]],TBLData3[[#This Row],[Athlete ]],TBLData3[Date],"&lt;="&amp;TBLData3[[#This Row],[Date]]-7,TBLData3[Date],"&gt;"&amp;TBLData3[[#This Row],[Date]]-14),"")</f>
        <v>2316</v>
      </c>
      <c r="J765" s="33">
        <f>IFERROR(SUMIFS(TBLData3[Total Load],TBLData3[[Athlete ]],TBLData3[[#This Row],[Athlete ]],TBLData3[Date],"&lt;="&amp;TBLData3[[#This Row],[Date]]-14,TBLData3[Date],"&gt;"&amp;TBLData3[[#This Row],[Date]]-21),"")</f>
        <v>1620</v>
      </c>
      <c r="K765" s="33">
        <f>IFERROR(SUMIFS(TBLData3[Total Load],TBLData3[[Athlete ]],TBLData3[[#This Row],[Athlete ]],TBLData3[Date],"&lt;="&amp;TBLData3[[#This Row],[Date]]-21,TBLData3[Date],"&gt;"&amp;TBLData3[[#This Row],[Date]]-28),"")</f>
        <v>240</v>
      </c>
      <c r="L765" s="33">
        <f>IFERROR(SUMIFS(TBLData3[Total Load],TBLData3[[Athlete ]],TBLData3[[#This Row],[Athlete ]],TBLData3[Date],"&lt;="&amp;TBLData3[[#This Row],[Date]]-28,TBLData3[Date],"&gt;"&amp;TBLData3[[#This Row],[Date]]-35),"")</f>
        <v>0</v>
      </c>
      <c r="M765" s="33">
        <f>IFERROR(AVERAGE(TBLData3[[#This Row],[Week -1 TL]:[Week -4 TL]]),"")</f>
        <v>1044</v>
      </c>
      <c r="N765" s="98">
        <f>IFERROR(TBLData3[[#This Row],[7 Day Rolling Average]]/TBLData3[[#This Row],[28 Day Rolling Average]],"")</f>
        <v>1.3791480348317251</v>
      </c>
      <c r="O765" s="94">
        <f>IFERROR(TBLData3[[#This Row],[Week 0 TL]]/TBLData3[[#This Row],[Week -1 TL]],"")</f>
        <v>0.94883419689119175</v>
      </c>
      <c r="P765" s="26">
        <f t="shared" si="47"/>
        <v>219.95695672416036</v>
      </c>
      <c r="Q765" s="27">
        <f t="shared" si="48"/>
        <v>222.42219766574604</v>
      </c>
      <c r="R765" s="99">
        <f>IFERROR(TBLData3[[#This Row],[7 Day EWMA]]/TBLData3[[#This Row],[28 Day EWMA]],"")</f>
        <v>0.98891638978727103</v>
      </c>
      <c r="S765" s="130">
        <f>AVERAGEIFS(TBLData3[Total Load],TBLData3[[Athlete ]],TBLData3[[#This Row],[Athlete ]],TBLData3[Date],"&lt;="&amp;TBLData3[[#This Row],[Date]],TBLData3[Date],"&gt;"&amp;TBLData3[[#This Row],[Date]]-7)</f>
        <v>313.92857142857144</v>
      </c>
      <c r="T765" s="130">
        <f t="array" ref="T765">IFERROR(_xlfn.STDEV.S(IF(TBLData3[[Athlete ]]=TBLData3[[#This Row],[Athlete ]],IF(TBLData3[Date]&lt;=TBLData3[[#This Row],[Date]],IF(TBLData3[Date]&gt;TBLData3[[#This Row],[Date]]-7,TBLData3[Total Load])))),"")</f>
        <v>377.40853511937485</v>
      </c>
      <c r="U765" s="98">
        <f>IFERROR(TBLData3[[#This Row],[7 Day avg Load]]/TBLData3[[#This Row],[7 Day SD]],"")</f>
        <v>0.83180040252474785</v>
      </c>
      <c r="V765" s="98">
        <f>IFERROR(TBLData3[[#This Row],[7 Day Rolling Average]]*TBLData3[[#This Row],[Monotony]],"")</f>
        <v>261.12591207830479</v>
      </c>
    </row>
    <row r="766" spans="1:22" x14ac:dyDescent="0.25">
      <c r="A766" s="58" t="str">
        <f t="shared" si="45"/>
        <v>Week 5</v>
      </c>
      <c r="B766" s="63">
        <v>43044</v>
      </c>
      <c r="C766" s="63" t="str">
        <f t="shared" si="46"/>
        <v>Sun</v>
      </c>
      <c r="D766" s="68" t="s">
        <v>203</v>
      </c>
      <c r="E766" s="61">
        <f>tblTL[[#This Row],[Total]]</f>
        <v>0</v>
      </c>
      <c r="F766" s="71">
        <f>AVERAGEIFS(TBLData3[Total Load],TBLData3[[Athlete ]],TBLData3[[#This Row],[Athlete ]],TBLData3[Date],"&lt;="&amp;TBLData3[[#This Row],[Date]],TBLData3[Date],"&gt;"&amp;TBLData3[[#This Row],[Date]]-7)</f>
        <v>408.28571428571428</v>
      </c>
      <c r="G766" s="72">
        <f>AVERAGEIFS(TBLData3[Total Load],TBLData3[[Athlete ]],TBLData3[[#This Row],[Athlete ]],TBLData3[Date],"&lt;="&amp;TBLData3[[#This Row],[Date]],TBLData3[Date],"&gt;"&amp;TBLData3[[#This Row],[Date]]-28)</f>
        <v>154.75</v>
      </c>
      <c r="H766" s="32">
        <f>SUMIFS(TBLData3[Total Load],TBLData3[[Athlete ]],TBLData3[[#This Row],[Athlete ]],TBLData3[Date],"&lt;="&amp;TBLData3[[#This Row],[Date]],TBLData3[Date],"&gt;"&amp;TBLData3[[#This Row],[Date]]-7)</f>
        <v>2858</v>
      </c>
      <c r="I766" s="33">
        <f>IFERROR(SUMIFS(TBLData3[Total Load],TBLData3[[Athlete ]],TBLData3[[#This Row],[Athlete ]],TBLData3[Date],"&lt;="&amp;TBLData3[[#This Row],[Date]]-7,TBLData3[Date],"&gt;"&amp;TBLData3[[#This Row],[Date]]-14),"")</f>
        <v>0</v>
      </c>
      <c r="J766" s="33">
        <f>IFERROR(SUMIFS(TBLData3[Total Load],TBLData3[[Athlete ]],TBLData3[[#This Row],[Athlete ]],TBLData3[Date],"&lt;="&amp;TBLData3[[#This Row],[Date]]-14,TBLData3[Date],"&gt;"&amp;TBLData3[[#This Row],[Date]]-21),"")</f>
        <v>0</v>
      </c>
      <c r="K766" s="33">
        <f>IFERROR(SUMIFS(TBLData3[Total Load],TBLData3[[Athlete ]],TBLData3[[#This Row],[Athlete ]],TBLData3[Date],"&lt;="&amp;TBLData3[[#This Row],[Date]]-21,TBLData3[Date],"&gt;"&amp;TBLData3[[#This Row],[Date]]-28),"")</f>
        <v>1475</v>
      </c>
      <c r="L766" s="33">
        <f>IFERROR(SUMIFS(TBLData3[Total Load],TBLData3[[Athlete ]],TBLData3[[#This Row],[Athlete ]],TBLData3[Date],"&lt;="&amp;TBLData3[[#This Row],[Date]]-28,TBLData3[Date],"&gt;"&amp;TBLData3[[#This Row],[Date]]-35),"")</f>
        <v>1480</v>
      </c>
      <c r="M766" s="33">
        <f>IFERROR(AVERAGE(TBLData3[[#This Row],[Week -1 TL]:[Week -4 TL]]),"")</f>
        <v>738.75</v>
      </c>
      <c r="N766" s="98">
        <f>IFERROR(TBLData3[[#This Row],[7 Day Rolling Average]]/TBLData3[[#This Row],[28 Day Rolling Average]],"")</f>
        <v>2.6383567966766672</v>
      </c>
      <c r="O766" s="94" t="str">
        <f>IFERROR(TBLData3[[#This Row],[Week 0 TL]]/TBLData3[[#This Row],[Week -1 TL]],"")</f>
        <v/>
      </c>
      <c r="P766" s="26">
        <f t="shared" si="47"/>
        <v>237.47553745953024</v>
      </c>
      <c r="Q766" s="27">
        <f t="shared" si="48"/>
        <v>175.95907311630882</v>
      </c>
      <c r="R766" s="99">
        <f>IFERROR(TBLData3[[#This Row],[7 Day EWMA]]/TBLData3[[#This Row],[28 Day EWMA]],"")</f>
        <v>1.349606662809363</v>
      </c>
      <c r="S766" s="130">
        <f>AVERAGEIFS(TBLData3[Total Load],TBLData3[[Athlete ]],TBLData3[[#This Row],[Athlete ]],TBLData3[Date],"&lt;="&amp;TBLData3[[#This Row],[Date]],TBLData3[Date],"&gt;"&amp;TBLData3[[#This Row],[Date]]-7)</f>
        <v>408.28571428571428</v>
      </c>
      <c r="T766" s="130">
        <f t="array" ref="T766">IFERROR(_xlfn.STDEV.S(IF(TBLData3[[Athlete ]]=TBLData3[[#This Row],[Athlete ]],IF(TBLData3[Date]&lt;=TBLData3[[#This Row],[Date]],IF(TBLData3[Date]&gt;TBLData3[[#This Row],[Date]]-7,TBLData3[Total Load])))),"")</f>
        <v>409.40677175872992</v>
      </c>
      <c r="U766" s="98">
        <f>IFERROR(TBLData3[[#This Row],[7 Day avg Load]]/TBLData3[[#This Row],[7 Day SD]],"")</f>
        <v>0.99726175151378227</v>
      </c>
      <c r="V766" s="98">
        <f>IFERROR(TBLData3[[#This Row],[7 Day Rolling Average]]*TBLData3[[#This Row],[Monotony]],"")</f>
        <v>407.16772654662708</v>
      </c>
    </row>
    <row r="767" spans="1:22" x14ac:dyDescent="0.25">
      <c r="A767" s="58" t="str">
        <f t="shared" si="45"/>
        <v>Week 5</v>
      </c>
      <c r="B767" s="63">
        <v>43044</v>
      </c>
      <c r="C767" s="63" t="str">
        <f t="shared" si="46"/>
        <v>Sun</v>
      </c>
      <c r="D767" s="68" t="s">
        <v>204</v>
      </c>
      <c r="E767" s="61">
        <f>tblTL[[#This Row],[Total]]</f>
        <v>0</v>
      </c>
      <c r="F767" s="71">
        <f>AVERAGEIFS(TBLData3[Total Load],TBLData3[[Athlete ]],TBLData3[[#This Row],[Athlete ]],TBLData3[Date],"&lt;="&amp;TBLData3[[#This Row],[Date]],TBLData3[Date],"&gt;"&amp;TBLData3[[#This Row],[Date]]-7)</f>
        <v>121.14285714285714</v>
      </c>
      <c r="G767" s="72">
        <f>AVERAGEIFS(TBLData3[Total Load],TBLData3[[Athlete ]],TBLData3[[#This Row],[Athlete ]],TBLData3[Date],"&lt;="&amp;TBLData3[[#This Row],[Date]],TBLData3[Date],"&gt;"&amp;TBLData3[[#This Row],[Date]]-28)</f>
        <v>122.10714285714286</v>
      </c>
      <c r="H767" s="32">
        <f>SUMIFS(TBLData3[Total Load],TBLData3[[Athlete ]],TBLData3[[#This Row],[Athlete ]],TBLData3[Date],"&lt;="&amp;TBLData3[[#This Row],[Date]],TBLData3[Date],"&gt;"&amp;TBLData3[[#This Row],[Date]]-7)</f>
        <v>848</v>
      </c>
      <c r="I767" s="33">
        <f>IFERROR(SUMIFS(TBLData3[Total Load],TBLData3[[Athlete ]],TBLData3[[#This Row],[Athlete ]],TBLData3[Date],"&lt;="&amp;TBLData3[[#This Row],[Date]]-7,TBLData3[Date],"&gt;"&amp;TBLData3[[#This Row],[Date]]-14),"")</f>
        <v>1431</v>
      </c>
      <c r="J767" s="33">
        <f>IFERROR(SUMIFS(TBLData3[Total Load],TBLData3[[Athlete ]],TBLData3[[#This Row],[Athlete ]],TBLData3[Date],"&lt;="&amp;TBLData3[[#This Row],[Date]]-14,TBLData3[Date],"&gt;"&amp;TBLData3[[#This Row],[Date]]-21),"")</f>
        <v>720</v>
      </c>
      <c r="K767" s="33">
        <f>IFERROR(SUMIFS(TBLData3[Total Load],TBLData3[[Athlete ]],TBLData3[[#This Row],[Athlete ]],TBLData3[Date],"&lt;="&amp;TBLData3[[#This Row],[Date]]-21,TBLData3[Date],"&gt;"&amp;TBLData3[[#This Row],[Date]]-28),"")</f>
        <v>420</v>
      </c>
      <c r="L767" s="33">
        <f>IFERROR(SUMIFS(TBLData3[Total Load],TBLData3[[Athlete ]],TBLData3[[#This Row],[Athlete ]],TBLData3[Date],"&lt;="&amp;TBLData3[[#This Row],[Date]]-28,TBLData3[Date],"&gt;"&amp;TBLData3[[#This Row],[Date]]-35),"")</f>
        <v>875</v>
      </c>
      <c r="M767" s="33">
        <f>IFERROR(AVERAGE(TBLData3[[#This Row],[Week -1 TL]:[Week -4 TL]]),"")</f>
        <v>861.5</v>
      </c>
      <c r="N767" s="98">
        <f>IFERROR(TBLData3[[#This Row],[7 Day Rolling Average]]/TBLData3[[#This Row],[28 Day Rolling Average]],"")</f>
        <v>0.99210295408014038</v>
      </c>
      <c r="O767" s="94">
        <f>IFERROR(TBLData3[[#This Row],[Week 0 TL]]/TBLData3[[#This Row],[Week -1 TL]],"")</f>
        <v>0.59259259259259256</v>
      </c>
      <c r="P767" s="26">
        <f t="shared" si="47"/>
        <v>113.19913813945701</v>
      </c>
      <c r="Q767" s="27">
        <f t="shared" si="48"/>
        <v>117.24005676355077</v>
      </c>
      <c r="R767" s="99">
        <f>IFERROR(TBLData3[[#This Row],[7 Day EWMA]]/TBLData3[[#This Row],[28 Day EWMA]],"")</f>
        <v>0.96553295234031256</v>
      </c>
      <c r="S767" s="130">
        <f>AVERAGEIFS(TBLData3[Total Load],TBLData3[[Athlete ]],TBLData3[[#This Row],[Athlete ]],TBLData3[Date],"&lt;="&amp;TBLData3[[#This Row],[Date]],TBLData3[Date],"&gt;"&amp;TBLData3[[#This Row],[Date]]-7)</f>
        <v>121.14285714285714</v>
      </c>
      <c r="T767" s="130">
        <f t="array" ref="T767">IFERROR(_xlfn.STDEV.S(IF(TBLData3[[Athlete ]]=TBLData3[[#This Row],[Athlete ]],IF(TBLData3[Date]&lt;=TBLData3[[#This Row],[Date]],IF(TBLData3[Date]&gt;TBLData3[[#This Row],[Date]]-7,TBLData3[Total Load])))),"")</f>
        <v>285.59436769156156</v>
      </c>
      <c r="U767" s="98">
        <f>IFERROR(TBLData3[[#This Row],[7 Day avg Load]]/TBLData3[[#This Row],[7 Day SD]],"")</f>
        <v>0.42417803306853008</v>
      </c>
      <c r="V767" s="98">
        <f>IFERROR(TBLData3[[#This Row],[7 Day Rolling Average]]*TBLData3[[#This Row],[Monotony]],"")</f>
        <v>51.386138863159069</v>
      </c>
    </row>
    <row r="768" spans="1:22" x14ac:dyDescent="0.25">
      <c r="A768" s="58" t="str">
        <f t="shared" si="45"/>
        <v>Week 5</v>
      </c>
      <c r="B768" s="63">
        <v>43044</v>
      </c>
      <c r="C768" s="63" t="str">
        <f t="shared" si="46"/>
        <v>Sun</v>
      </c>
      <c r="D768" s="74" t="s">
        <v>205</v>
      </c>
      <c r="E768" s="61">
        <f>tblTL[[#This Row],[Total]]</f>
        <v>0</v>
      </c>
      <c r="F768" s="71">
        <f>AVERAGEIFS(TBLData3[Total Load],TBLData3[[Athlete ]],TBLData3[[#This Row],[Athlete ]],TBLData3[Date],"&lt;="&amp;TBLData3[[#This Row],[Date]],TBLData3[Date],"&gt;"&amp;TBLData3[[#This Row],[Date]]-7)</f>
        <v>93.571428571428569</v>
      </c>
      <c r="G768" s="72">
        <f>AVERAGEIFS(TBLData3[Total Load],TBLData3[[Athlete ]],TBLData3[[#This Row],[Athlete ]],TBLData3[Date],"&lt;="&amp;TBLData3[[#This Row],[Date]],TBLData3[Date],"&gt;"&amp;TBLData3[[#This Row],[Date]]-28)</f>
        <v>73.25</v>
      </c>
      <c r="H768" s="32">
        <f>SUMIFS(TBLData3[Total Load],TBLData3[[Athlete ]],TBLData3[[#This Row],[Athlete ]],TBLData3[Date],"&lt;="&amp;TBLData3[[#This Row],[Date]],TBLData3[Date],"&gt;"&amp;TBLData3[[#This Row],[Date]]-7)</f>
        <v>655</v>
      </c>
      <c r="I768" s="33">
        <f>IFERROR(SUMIFS(TBLData3[Total Load],TBLData3[[Athlete ]],TBLData3[[#This Row],[Athlete ]],TBLData3[Date],"&lt;="&amp;TBLData3[[#This Row],[Date]]-7,TBLData3[Date],"&gt;"&amp;TBLData3[[#This Row],[Date]]-14),"")</f>
        <v>316</v>
      </c>
      <c r="J768" s="33">
        <f>IFERROR(SUMIFS(TBLData3[Total Load],TBLData3[[Athlete ]],TBLData3[[#This Row],[Athlete ]],TBLData3[Date],"&lt;="&amp;TBLData3[[#This Row],[Date]]-14,TBLData3[Date],"&gt;"&amp;TBLData3[[#This Row],[Date]]-21),"")</f>
        <v>720</v>
      </c>
      <c r="K768" s="33">
        <f>IFERROR(SUMIFS(TBLData3[Total Load],TBLData3[[Athlete ]],TBLData3[[#This Row],[Athlete ]],TBLData3[Date],"&lt;="&amp;TBLData3[[#This Row],[Date]]-21,TBLData3[Date],"&gt;"&amp;TBLData3[[#This Row],[Date]]-28),"")</f>
        <v>360</v>
      </c>
      <c r="L768" s="33">
        <f>IFERROR(SUMIFS(TBLData3[Total Load],TBLData3[[Athlete ]],TBLData3[[#This Row],[Athlete ]],TBLData3[Date],"&lt;="&amp;TBLData3[[#This Row],[Date]]-28,TBLData3[Date],"&gt;"&amp;TBLData3[[#This Row],[Date]]-35),"")</f>
        <v>0</v>
      </c>
      <c r="M768" s="33">
        <f>IFERROR(AVERAGE(TBLData3[[#This Row],[Week -1 TL]:[Week -4 TL]]),"")</f>
        <v>349</v>
      </c>
      <c r="N768" s="98">
        <f>IFERROR(TBLData3[[#This Row],[7 Day Rolling Average]]/TBLData3[[#This Row],[28 Day Rolling Average]],"")</f>
        <v>1.2774256460263287</v>
      </c>
      <c r="O768" s="94">
        <f>IFERROR(TBLData3[[#This Row],[Week 0 TL]]/TBLData3[[#This Row],[Week -1 TL]],"")</f>
        <v>2.0727848101265822</v>
      </c>
      <c r="P768" s="26">
        <f t="shared" si="47"/>
        <v>81.664429032083248</v>
      </c>
      <c r="Q768" s="27">
        <f t="shared" si="48"/>
        <v>66.243708204251604</v>
      </c>
      <c r="R768" s="99">
        <f>IFERROR(TBLData3[[#This Row],[7 Day EWMA]]/TBLData3[[#This Row],[28 Day EWMA]],"")</f>
        <v>1.2327877053664384</v>
      </c>
      <c r="S768" s="130">
        <f>AVERAGEIFS(TBLData3[Total Load],TBLData3[[Athlete ]],TBLData3[[#This Row],[Athlete ]],TBLData3[Date],"&lt;="&amp;TBLData3[[#This Row],[Date]],TBLData3[Date],"&gt;"&amp;TBLData3[[#This Row],[Date]]-7)</f>
        <v>93.571428571428569</v>
      </c>
      <c r="T768" s="130">
        <f t="array" ref="T768">IFERROR(_xlfn.STDEV.S(IF(TBLData3[[Athlete ]]=TBLData3[[#This Row],[Athlete ]],IF(TBLData3[Date]&lt;=TBLData3[[#This Row],[Date]],IF(TBLData3[Date]&gt;TBLData3[[#This Row],[Date]]-7,TBLData3[Total Load])))),"")</f>
        <v>222.23700347666161</v>
      </c>
      <c r="U768" s="98">
        <f>IFERROR(TBLData3[[#This Row],[7 Day avg Load]]/TBLData3[[#This Row],[7 Day SD]],"")</f>
        <v>0.42104342259661109</v>
      </c>
      <c r="V768" s="98">
        <f>IFERROR(TBLData3[[#This Row],[7 Day Rolling Average]]*TBLData3[[#This Row],[Monotony]],"")</f>
        <v>39.397634542968611</v>
      </c>
    </row>
    <row r="769" spans="1:22" x14ac:dyDescent="0.25">
      <c r="A769" s="58" t="str">
        <f t="shared" si="45"/>
        <v>Week 5</v>
      </c>
      <c r="B769" s="63">
        <v>43044</v>
      </c>
      <c r="C769" s="63" t="str">
        <f t="shared" si="46"/>
        <v>Sun</v>
      </c>
      <c r="D769" s="74" t="s">
        <v>206</v>
      </c>
      <c r="E769" s="61">
        <f>tblTL[[#This Row],[Total]]</f>
        <v>0</v>
      </c>
      <c r="F769" s="71">
        <f>AVERAGEIFS(TBLData3[Total Load],TBLData3[[Athlete ]],TBLData3[[#This Row],[Athlete ]],TBLData3[Date],"&lt;="&amp;TBLData3[[#This Row],[Date]],TBLData3[Date],"&gt;"&amp;TBLData3[[#This Row],[Date]]-7)</f>
        <v>239.42857142857142</v>
      </c>
      <c r="G769" s="72">
        <f>AVERAGEIFS(TBLData3[Total Load],TBLData3[[Athlete ]],TBLData3[[#This Row],[Athlete ]],TBLData3[Date],"&lt;="&amp;TBLData3[[#This Row],[Date]],TBLData3[Date],"&gt;"&amp;TBLData3[[#This Row],[Date]]-28)</f>
        <v>237.35714285714286</v>
      </c>
      <c r="H769" s="32">
        <f>SUMIFS(TBLData3[Total Load],TBLData3[[Athlete ]],TBLData3[[#This Row],[Athlete ]],TBLData3[Date],"&lt;="&amp;TBLData3[[#This Row],[Date]],TBLData3[Date],"&gt;"&amp;TBLData3[[#This Row],[Date]]-7)</f>
        <v>1676</v>
      </c>
      <c r="I769" s="33">
        <f>IFERROR(SUMIFS(TBLData3[Total Load],TBLData3[[Athlete ]],TBLData3[[#This Row],[Athlete ]],TBLData3[Date],"&lt;="&amp;TBLData3[[#This Row],[Date]]-7,TBLData3[Date],"&gt;"&amp;TBLData3[[#This Row],[Date]]-14),"")</f>
        <v>1490</v>
      </c>
      <c r="J769" s="33">
        <f>IFERROR(SUMIFS(TBLData3[Total Load],TBLData3[[Athlete ]],TBLData3[[#This Row],[Athlete ]],TBLData3[Date],"&lt;="&amp;TBLData3[[#This Row],[Date]]-14,TBLData3[Date],"&gt;"&amp;TBLData3[[#This Row],[Date]]-21),"")</f>
        <v>1800</v>
      </c>
      <c r="K769" s="33">
        <f>IFERROR(SUMIFS(TBLData3[Total Load],TBLData3[[Athlete ]],TBLData3[[#This Row],[Athlete ]],TBLData3[Date],"&lt;="&amp;TBLData3[[#This Row],[Date]]-21,TBLData3[Date],"&gt;"&amp;TBLData3[[#This Row],[Date]]-28),"")</f>
        <v>1680</v>
      </c>
      <c r="L769" s="33">
        <f>IFERROR(SUMIFS(TBLData3[Total Load],TBLData3[[Athlete ]],TBLData3[[#This Row],[Athlete ]],TBLData3[Date],"&lt;="&amp;TBLData3[[#This Row],[Date]]-28,TBLData3[Date],"&gt;"&amp;TBLData3[[#This Row],[Date]]-35),"")</f>
        <v>900</v>
      </c>
      <c r="M769" s="33">
        <f>IFERROR(AVERAGE(TBLData3[[#This Row],[Week -1 TL]:[Week -4 TL]]),"")</f>
        <v>1467.5</v>
      </c>
      <c r="N769" s="98">
        <f>IFERROR(TBLData3[[#This Row],[7 Day Rolling Average]]/TBLData3[[#This Row],[28 Day Rolling Average]],"")</f>
        <v>1.0087270538669877</v>
      </c>
      <c r="O769" s="94">
        <f>IFERROR(TBLData3[[#This Row],[Week 0 TL]]/TBLData3[[#This Row],[Week -1 TL]],"")</f>
        <v>1.1248322147651006</v>
      </c>
      <c r="P769" s="26">
        <f t="shared" si="47"/>
        <v>208.96986325911723</v>
      </c>
      <c r="Q769" s="27">
        <f t="shared" si="48"/>
        <v>203.2201936234446</v>
      </c>
      <c r="R769" s="99">
        <f>IFERROR(TBLData3[[#This Row],[7 Day EWMA]]/TBLData3[[#This Row],[28 Day EWMA]],"")</f>
        <v>1.0282928066013284</v>
      </c>
      <c r="S769" s="130">
        <f>AVERAGEIFS(TBLData3[Total Load],TBLData3[[Athlete ]],TBLData3[[#This Row],[Athlete ]],TBLData3[Date],"&lt;="&amp;TBLData3[[#This Row],[Date]],TBLData3[Date],"&gt;"&amp;TBLData3[[#This Row],[Date]]-7)</f>
        <v>239.42857142857142</v>
      </c>
      <c r="T769" s="130">
        <f t="array" ref="T769">IFERROR(_xlfn.STDEV.S(IF(TBLData3[[Athlete ]]=TBLData3[[#This Row],[Athlete ]],IF(TBLData3[Date]&lt;=TBLData3[[#This Row],[Date]],IF(TBLData3[Date]&gt;TBLData3[[#This Row],[Date]]-7,TBLData3[Total Load])))),"")</f>
        <v>581.86248579965388</v>
      </c>
      <c r="U769" s="98">
        <f>IFERROR(TBLData3[[#This Row],[7 Day avg Load]]/TBLData3[[#This Row],[7 Day SD]],"")</f>
        <v>0.41148652348591375</v>
      </c>
      <c r="V769" s="98">
        <f>IFERROR(TBLData3[[#This Row],[7 Day Rolling Average]]*TBLData3[[#This Row],[Monotony]],"")</f>
        <v>98.521630480341628</v>
      </c>
    </row>
    <row r="770" spans="1:22" x14ac:dyDescent="0.25">
      <c r="A770" s="58" t="str">
        <f t="shared" ref="A770:A833" si="49">VLOOKUP(B770, $AF$3:$AG$26, 2)</f>
        <v>Week 5</v>
      </c>
      <c r="B770" s="63">
        <v>43044</v>
      </c>
      <c r="C770" s="63" t="str">
        <f t="shared" ref="C770:C815" si="50">CHOOSE(WEEKDAY(B770),"Sun","Mon","Tue","Wed","Thu","Fri","Sat")</f>
        <v>Sun</v>
      </c>
      <c r="D770" s="74" t="s">
        <v>207</v>
      </c>
      <c r="E770" s="61">
        <f>tblTL[[#This Row],[Total]]</f>
        <v>0</v>
      </c>
      <c r="F770" s="71">
        <f>AVERAGEIFS(TBLData3[Total Load],TBLData3[[Athlete ]],TBLData3[[#This Row],[Athlete ]],TBLData3[Date],"&lt;="&amp;TBLData3[[#This Row],[Date]],TBLData3[Date],"&gt;"&amp;TBLData3[[#This Row],[Date]]-7)</f>
        <v>207.14285714285714</v>
      </c>
      <c r="G770" s="72">
        <f>AVERAGEIFS(TBLData3[Total Load],TBLData3[[Athlete ]],TBLData3[[#This Row],[Athlete ]],TBLData3[Date],"&lt;="&amp;TBLData3[[#This Row],[Date]],TBLData3[Date],"&gt;"&amp;TBLData3[[#This Row],[Date]]-28)</f>
        <v>187.5</v>
      </c>
      <c r="H770" s="32">
        <f>SUMIFS(TBLData3[Total Load],TBLData3[[Athlete ]],TBLData3[[#This Row],[Athlete ]],TBLData3[Date],"&lt;="&amp;TBLData3[[#This Row],[Date]],TBLData3[Date],"&gt;"&amp;TBLData3[[#This Row],[Date]]-7)</f>
        <v>1450</v>
      </c>
      <c r="I770" s="33">
        <f>IFERROR(SUMIFS(TBLData3[Total Load],TBLData3[[Athlete ]],TBLData3[[#This Row],[Athlete ]],TBLData3[Date],"&lt;="&amp;TBLData3[[#This Row],[Date]]-7,TBLData3[Date],"&gt;"&amp;TBLData3[[#This Row],[Date]]-14),"")</f>
        <v>1060</v>
      </c>
      <c r="J770" s="33">
        <f>IFERROR(SUMIFS(TBLData3[Total Load],TBLData3[[Athlete ]],TBLData3[[#This Row],[Athlete ]],TBLData3[Date],"&lt;="&amp;TBLData3[[#This Row],[Date]]-14,TBLData3[Date],"&gt;"&amp;TBLData3[[#This Row],[Date]]-21),"")</f>
        <v>1320</v>
      </c>
      <c r="K770" s="33">
        <f>IFERROR(SUMIFS(TBLData3[Total Load],TBLData3[[Athlete ]],TBLData3[[#This Row],[Athlete ]],TBLData3[Date],"&lt;="&amp;TBLData3[[#This Row],[Date]]-21,TBLData3[Date],"&gt;"&amp;TBLData3[[#This Row],[Date]]-28),"")</f>
        <v>1420</v>
      </c>
      <c r="L770" s="33">
        <f>IFERROR(SUMIFS(TBLData3[Total Load],TBLData3[[Athlete ]],TBLData3[[#This Row],[Athlete ]],TBLData3[Date],"&lt;="&amp;TBLData3[[#This Row],[Date]]-28,TBLData3[Date],"&gt;"&amp;TBLData3[[#This Row],[Date]]-35),"")</f>
        <v>640</v>
      </c>
      <c r="M770" s="33">
        <f>IFERROR(AVERAGE(TBLData3[[#This Row],[Week -1 TL]:[Week -4 TL]]),"")</f>
        <v>1110</v>
      </c>
      <c r="N770" s="98">
        <f>IFERROR(TBLData3[[#This Row],[7 Day Rolling Average]]/TBLData3[[#This Row],[28 Day Rolling Average]],"")</f>
        <v>1.1047619047619048</v>
      </c>
      <c r="O770" s="94">
        <f>IFERROR(TBLData3[[#This Row],[Week 0 TL]]/TBLData3[[#This Row],[Week -1 TL]],"")</f>
        <v>1.3679245283018868</v>
      </c>
      <c r="P770" s="26">
        <f t="shared" si="47"/>
        <v>112.94789439166166</v>
      </c>
      <c r="Q770" s="27">
        <f t="shared" si="48"/>
        <v>152.83021656848317</v>
      </c>
      <c r="R770" s="99">
        <f>IFERROR(TBLData3[[#This Row],[7 Day EWMA]]/TBLData3[[#This Row],[28 Day EWMA]],"")</f>
        <v>0.73904164325416466</v>
      </c>
      <c r="S770" s="130">
        <f>AVERAGEIFS(TBLData3[Total Load],TBLData3[[Athlete ]],TBLData3[[#This Row],[Athlete ]],TBLData3[Date],"&lt;="&amp;TBLData3[[#This Row],[Date]],TBLData3[Date],"&gt;"&amp;TBLData3[[#This Row],[Date]]-7)</f>
        <v>207.14285714285714</v>
      </c>
      <c r="T770" s="130">
        <f t="array" ref="T770">IFERROR(_xlfn.STDEV.S(IF(TBLData3[[Athlete ]]=TBLData3[[#This Row],[Athlete ]],IF(TBLData3[Date]&lt;=TBLData3[[#This Row],[Date]],IF(TBLData3[Date]&gt;TBLData3[[#This Row],[Date]]-7,TBLData3[Total Load])))),"")</f>
        <v>369.53638908386665</v>
      </c>
      <c r="U770" s="98">
        <f>IFERROR(TBLData3[[#This Row],[7 Day avg Load]]/TBLData3[[#This Row],[7 Day SD]],"")</f>
        <v>0.5605479277870139</v>
      </c>
      <c r="V770" s="98">
        <f>IFERROR(TBLData3[[#This Row],[7 Day Rolling Average]]*TBLData3[[#This Row],[Monotony]],"")</f>
        <v>116.11349932731002</v>
      </c>
    </row>
    <row r="771" spans="1:22" x14ac:dyDescent="0.25">
      <c r="A771" s="58" t="str">
        <f t="shared" si="49"/>
        <v>Week 5</v>
      </c>
      <c r="B771" s="63">
        <v>43044</v>
      </c>
      <c r="C771" s="63" t="str">
        <f t="shared" si="50"/>
        <v>Sun</v>
      </c>
      <c r="D771" s="73" t="s">
        <v>208</v>
      </c>
      <c r="E771" s="61">
        <f>tblTL[[#This Row],[Total]]</f>
        <v>0</v>
      </c>
      <c r="F771" s="71">
        <f>AVERAGEIFS(TBLData3[Total Load],TBLData3[[Athlete ]],TBLData3[[#This Row],[Athlete ]],TBLData3[Date],"&lt;="&amp;TBLData3[[#This Row],[Date]],TBLData3[Date],"&gt;"&amp;TBLData3[[#This Row],[Date]]-7)</f>
        <v>302.14285714285717</v>
      </c>
      <c r="G771" s="72">
        <f>AVERAGEIFS(TBLData3[Total Load],TBLData3[[Athlete ]],TBLData3[[#This Row],[Athlete ]],TBLData3[Date],"&lt;="&amp;TBLData3[[#This Row],[Date]],TBLData3[Date],"&gt;"&amp;TBLData3[[#This Row],[Date]]-28)</f>
        <v>152.04999999999998</v>
      </c>
      <c r="H771" s="32">
        <f>SUMIFS(TBLData3[Total Load],TBLData3[[Athlete ]],TBLData3[[#This Row],[Athlete ]],TBLData3[Date],"&lt;="&amp;TBLData3[[#This Row],[Date]],TBLData3[Date],"&gt;"&amp;TBLData3[[#This Row],[Date]]-7)</f>
        <v>2115</v>
      </c>
      <c r="I771" s="33">
        <f>IFERROR(SUMIFS(TBLData3[Total Load],TBLData3[[Athlete ]],TBLData3[[#This Row],[Athlete ]],TBLData3[Date],"&lt;="&amp;TBLData3[[#This Row],[Date]]-7,TBLData3[Date],"&gt;"&amp;TBLData3[[#This Row],[Date]]-14),"")</f>
        <v>0</v>
      </c>
      <c r="J771" s="33">
        <f>IFERROR(SUMIFS(TBLData3[Total Load],TBLData3[[Athlete ]],TBLData3[[#This Row],[Athlete ]],TBLData3[Date],"&lt;="&amp;TBLData3[[#This Row],[Date]]-14,TBLData3[Date],"&gt;"&amp;TBLData3[[#This Row],[Date]]-21),"")</f>
        <v>0</v>
      </c>
      <c r="K771" s="33">
        <f>IFERROR(SUMIFS(TBLData3[Total Load],TBLData3[[Athlete ]],TBLData3[[#This Row],[Athlete ]],TBLData3[Date],"&lt;="&amp;TBLData3[[#This Row],[Date]]-21,TBLData3[Date],"&gt;"&amp;TBLData3[[#This Row],[Date]]-28),"")</f>
        <v>2142.4</v>
      </c>
      <c r="L771" s="33">
        <f>IFERROR(SUMIFS(TBLData3[Total Load],TBLData3[[Athlete ]],TBLData3[[#This Row],[Athlete ]],TBLData3[Date],"&lt;="&amp;TBLData3[[#This Row],[Date]]-28,TBLData3[Date],"&gt;"&amp;TBLData3[[#This Row],[Date]]-35),"")</f>
        <v>1122.4000000000001</v>
      </c>
      <c r="M771" s="33">
        <f>IFERROR(AVERAGE(TBLData3[[#This Row],[Week -1 TL]:[Week -4 TL]]),"")</f>
        <v>816.2</v>
      </c>
      <c r="N771" s="98">
        <f>IFERROR(TBLData3[[#This Row],[7 Day Rolling Average]]/TBLData3[[#This Row],[28 Day Rolling Average]],"")</f>
        <v>1.9871282942641053</v>
      </c>
      <c r="O771" s="94" t="str">
        <f>IFERROR(TBLData3[[#This Row],[Week 0 TL]]/TBLData3[[#This Row],[Week -1 TL]],"")</f>
        <v/>
      </c>
      <c r="P771" s="26">
        <f t="shared" si="47"/>
        <v>151.22919354847545</v>
      </c>
      <c r="Q771" s="27">
        <f t="shared" si="48"/>
        <v>139.33227579896072</v>
      </c>
      <c r="R771" s="99">
        <f>IFERROR(TBLData3[[#This Row],[7 Day EWMA]]/TBLData3[[#This Row],[28 Day EWMA]],"")</f>
        <v>1.0853852252200382</v>
      </c>
      <c r="S771" s="130">
        <f>AVERAGEIFS(TBLData3[Total Load],TBLData3[[Athlete ]],TBLData3[[#This Row],[Athlete ]],TBLData3[Date],"&lt;="&amp;TBLData3[[#This Row],[Date]],TBLData3[Date],"&gt;"&amp;TBLData3[[#This Row],[Date]]-7)</f>
        <v>302.14285714285717</v>
      </c>
      <c r="T771" s="130">
        <f t="array" ref="T771">IFERROR(_xlfn.STDEV.S(IF(TBLData3[[Athlete ]]=TBLData3[[#This Row],[Athlete ]],IF(TBLData3[Date]&lt;=TBLData3[[#This Row],[Date]],IF(TBLData3[Date]&gt;TBLData3[[#This Row],[Date]]-7,TBLData3[Total Load])))),"")</f>
        <v>378.72436264009065</v>
      </c>
      <c r="U771" s="98">
        <f>IFERROR(TBLData3[[#This Row],[7 Day avg Load]]/TBLData3[[#This Row],[7 Day SD]],"")</f>
        <v>0.79779091853668149</v>
      </c>
      <c r="V771" s="98">
        <f>IFERROR(TBLData3[[#This Row],[7 Day Rolling Average]]*TBLData3[[#This Row],[Monotony]],"")</f>
        <v>241.04682752929736</v>
      </c>
    </row>
    <row r="772" spans="1:22" x14ac:dyDescent="0.25">
      <c r="A772" s="58" t="str">
        <f t="shared" si="49"/>
        <v>Week 6</v>
      </c>
      <c r="B772" s="59">
        <v>43045</v>
      </c>
      <c r="C772" s="59" t="str">
        <f t="shared" si="50"/>
        <v>Mon</v>
      </c>
      <c r="D772" s="68" t="s">
        <v>215</v>
      </c>
      <c r="E772" s="61">
        <f>tblTL[[#This Row],[Total]]</f>
        <v>0</v>
      </c>
      <c r="F772" s="71">
        <f>AVERAGEIFS(TBLData3[Total Load],TBLData3[[Athlete ]],TBLData3[[#This Row],[Athlete ]],TBLData3[Date],"&lt;="&amp;TBLData3[[#This Row],[Date]],TBLData3[Date],"&gt;"&amp;TBLData3[[#This Row],[Date]]-7)</f>
        <v>238.57142857142858</v>
      </c>
      <c r="G772" s="72">
        <f>AVERAGEIFS(TBLData3[Total Load],TBLData3[[Athlete ]],TBLData3[[#This Row],[Athlete ]],TBLData3[Date],"&lt;="&amp;TBLData3[[#This Row],[Date]],TBLData3[Date],"&gt;"&amp;TBLData3[[#This Row],[Date]]-28)</f>
        <v>186.07142857142858</v>
      </c>
      <c r="H772" s="32">
        <f>SUMIFS(TBLData3[Total Load],TBLData3[[Athlete ]],TBLData3[[#This Row],[Athlete ]],TBLData3[Date],"&lt;="&amp;TBLData3[[#This Row],[Date]],TBLData3[Date],"&gt;"&amp;TBLData3[[#This Row],[Date]]-7)</f>
        <v>1670</v>
      </c>
      <c r="I772" s="33">
        <f>IFERROR(SUMIFS(TBLData3[Total Load],TBLData3[[Athlete ]],TBLData3[[#This Row],[Athlete ]],TBLData3[Date],"&lt;="&amp;TBLData3[[#This Row],[Date]]-7,TBLData3[Date],"&gt;"&amp;TBLData3[[#This Row],[Date]]-14),"")</f>
        <v>800</v>
      </c>
      <c r="J772" s="33">
        <f>IFERROR(SUMIFS(TBLData3[Total Load],TBLData3[[Athlete ]],TBLData3[[#This Row],[Athlete ]],TBLData3[Date],"&lt;="&amp;TBLData3[[#This Row],[Date]]-14,TBLData3[Date],"&gt;"&amp;TBLData3[[#This Row],[Date]]-21),"")</f>
        <v>720</v>
      </c>
      <c r="K772" s="33">
        <f>IFERROR(SUMIFS(TBLData3[Total Load],TBLData3[[Athlete ]],TBLData3[[#This Row],[Athlete ]],TBLData3[Date],"&lt;="&amp;TBLData3[[#This Row],[Date]]-21,TBLData3[Date],"&gt;"&amp;TBLData3[[#This Row],[Date]]-28),"")</f>
        <v>2020</v>
      </c>
      <c r="L772" s="33">
        <f>IFERROR(SUMIFS(TBLData3[Total Load],TBLData3[[Athlete ]],TBLData3[[#This Row],[Athlete ]],TBLData3[Date],"&lt;="&amp;TBLData3[[#This Row],[Date]]-28,TBLData3[Date],"&gt;"&amp;TBLData3[[#This Row],[Date]]-35),"")</f>
        <v>1120</v>
      </c>
      <c r="M772" s="33">
        <f>IFERROR(AVERAGE(TBLData3[[#This Row],[Week -1 TL]:[Week -4 TL]]),"")</f>
        <v>1165</v>
      </c>
      <c r="N772" s="98">
        <f>IFERROR(TBLData3[[#This Row],[7 Day Rolling Average]]/TBLData3[[#This Row],[28 Day Rolling Average]],"")</f>
        <v>1.2821497120921306</v>
      </c>
      <c r="O772" s="94">
        <f>IFERROR(TBLData3[[#This Row],[Week 0 TL]]/TBLData3[[#This Row],[Week -1 TL]],"")</f>
        <v>2.0874999999999999</v>
      </c>
      <c r="P772" s="26">
        <f t="shared" si="47"/>
        <v>125.36237578539519</v>
      </c>
      <c r="Q772" s="27">
        <f t="shared" si="48"/>
        <v>149.54162248820623</v>
      </c>
      <c r="R772" s="99">
        <f>IFERROR(TBLData3[[#This Row],[7 Day EWMA]]/TBLData3[[#This Row],[28 Day EWMA]],"")</f>
        <v>0.8383109244068957</v>
      </c>
      <c r="S772" s="130">
        <f>AVERAGEIFS(TBLData3[Total Load],TBLData3[[Athlete ]],TBLData3[[#This Row],[Athlete ]],TBLData3[Date],"&lt;="&amp;TBLData3[[#This Row],[Date]],TBLData3[Date],"&gt;"&amp;TBLData3[[#This Row],[Date]]-7)</f>
        <v>238.57142857142858</v>
      </c>
      <c r="T772" s="130">
        <f t="array" ref="T772">IFERROR(_xlfn.STDEV.S(IF(TBLData3[[Athlete ]]=TBLData3[[#This Row],[Athlete ]],IF(TBLData3[Date]&lt;=TBLData3[[#This Row],[Date]],IF(TBLData3[Date]&gt;TBLData3[[#This Row],[Date]]-7,TBLData3[Total Load])))),"")</f>
        <v>311.25705193770693</v>
      </c>
      <c r="U772" s="98">
        <f>IFERROR(TBLData3[[#This Row],[7 Day avg Load]]/TBLData3[[#This Row],[7 Day SD]],"")</f>
        <v>0.76647718368538298</v>
      </c>
      <c r="V772" s="98">
        <f>IFERROR(TBLData3[[#This Row],[7 Day Rolling Average]]*TBLData3[[#This Row],[Monotony]],"")</f>
        <v>182.8595566792271</v>
      </c>
    </row>
    <row r="773" spans="1:22" x14ac:dyDescent="0.25">
      <c r="A773" s="58" t="str">
        <f t="shared" si="49"/>
        <v>Week 6</v>
      </c>
      <c r="B773" s="63">
        <v>43045</v>
      </c>
      <c r="C773" s="63" t="str">
        <f t="shared" si="50"/>
        <v>Mon</v>
      </c>
      <c r="D773" s="74" t="s">
        <v>190</v>
      </c>
      <c r="E773" s="61">
        <f>tblTL[[#This Row],[Total]]</f>
        <v>100</v>
      </c>
      <c r="F773" s="71">
        <f>AVERAGEIFS(TBLData3[Total Load],TBLData3[[Athlete ]],TBLData3[[#This Row],[Athlete ]],TBLData3[Date],"&lt;="&amp;TBLData3[[#This Row],[Date]],TBLData3[Date],"&gt;"&amp;TBLData3[[#This Row],[Date]]-7)</f>
        <v>310.85714285714283</v>
      </c>
      <c r="G773" s="72">
        <f>AVERAGEIFS(TBLData3[Total Load],TBLData3[[Athlete ]],TBLData3[[#This Row],[Athlete ]],TBLData3[Date],"&lt;="&amp;TBLData3[[#This Row],[Date]],TBLData3[Date],"&gt;"&amp;TBLData3[[#This Row],[Date]]-28)</f>
        <v>194.28571428571428</v>
      </c>
      <c r="H773" s="32">
        <f>SUMIFS(TBLData3[Total Load],TBLData3[[Athlete ]],TBLData3[[#This Row],[Athlete ]],TBLData3[Date],"&lt;="&amp;TBLData3[[#This Row],[Date]],TBLData3[Date],"&gt;"&amp;TBLData3[[#This Row],[Date]]-7)</f>
        <v>2176</v>
      </c>
      <c r="I773" s="33">
        <f>IFERROR(SUMIFS(TBLData3[Total Load],TBLData3[[Athlete ]],TBLData3[[#This Row],[Athlete ]],TBLData3[Date],"&lt;="&amp;TBLData3[[#This Row],[Date]]-7,TBLData3[Date],"&gt;"&amp;TBLData3[[#This Row],[Date]]-14),"")</f>
        <v>479</v>
      </c>
      <c r="J773" s="33">
        <f>IFERROR(SUMIFS(TBLData3[Total Load],TBLData3[[Athlete ]],TBLData3[[#This Row],[Athlete ]],TBLData3[Date],"&lt;="&amp;TBLData3[[#This Row],[Date]]-14,TBLData3[Date],"&gt;"&amp;TBLData3[[#This Row],[Date]]-21),"")</f>
        <v>810</v>
      </c>
      <c r="K773" s="33">
        <f>IFERROR(SUMIFS(TBLData3[Total Load],TBLData3[[Athlete ]],TBLData3[[#This Row],[Athlete ]],TBLData3[Date],"&lt;="&amp;TBLData3[[#This Row],[Date]]-21,TBLData3[Date],"&gt;"&amp;TBLData3[[#This Row],[Date]]-28),"")</f>
        <v>1975</v>
      </c>
      <c r="L773" s="33">
        <f>IFERROR(SUMIFS(TBLData3[Total Load],TBLData3[[Athlete ]],TBLData3[[#This Row],[Athlete ]],TBLData3[Date],"&lt;="&amp;TBLData3[[#This Row],[Date]]-28,TBLData3[Date],"&gt;"&amp;TBLData3[[#This Row],[Date]]-35),"")</f>
        <v>1445</v>
      </c>
      <c r="M773" s="33">
        <f>IFERROR(AVERAGE(TBLData3[[#This Row],[Week -1 TL]:[Week -4 TL]]),"")</f>
        <v>1177.25</v>
      </c>
      <c r="N773" s="98">
        <f>IFERROR(TBLData3[[#This Row],[7 Day Rolling Average]]/TBLData3[[#This Row],[28 Day Rolling Average]],"")</f>
        <v>1.5999999999999999</v>
      </c>
      <c r="O773" s="94">
        <f>IFERROR(TBLData3[[#This Row],[Week 0 TL]]/TBLData3[[#This Row],[Week -1 TL]],"")</f>
        <v>4.5427974947807934</v>
      </c>
      <c r="P773" s="26">
        <f t="shared" si="47"/>
        <v>176.33278132823494</v>
      </c>
      <c r="Q773" s="27">
        <f t="shared" si="48"/>
        <v>170.85662824771762</v>
      </c>
      <c r="R773" s="99">
        <f>IFERROR(TBLData3[[#This Row],[7 Day EWMA]]/TBLData3[[#This Row],[28 Day EWMA]],"")</f>
        <v>1.0320511597160731</v>
      </c>
      <c r="S773" s="130">
        <f>AVERAGEIFS(TBLData3[Total Load],TBLData3[[Athlete ]],TBLData3[[#This Row],[Athlete ]],TBLData3[Date],"&lt;="&amp;TBLData3[[#This Row],[Date]],TBLData3[Date],"&gt;"&amp;TBLData3[[#This Row],[Date]]-7)</f>
        <v>310.85714285714283</v>
      </c>
      <c r="T773" s="130">
        <f t="array" ref="T773">IFERROR(_xlfn.STDEV.S(IF(TBLData3[[Athlete ]]=TBLData3[[#This Row],[Athlete ]],IF(TBLData3[Date]&lt;=TBLData3[[#This Row],[Date]],IF(TBLData3[Date]&gt;TBLData3[[#This Row],[Date]]-7,TBLData3[Total Load])))),"")</f>
        <v>312.67418002953627</v>
      </c>
      <c r="U773" s="98">
        <f>IFERROR(TBLData3[[#This Row],[7 Day avg Load]]/TBLData3[[#This Row],[7 Day SD]],"")</f>
        <v>0.99418872011682646</v>
      </c>
      <c r="V773" s="98">
        <f>IFERROR(TBLData3[[#This Row],[7 Day Rolling Average]]*TBLData3[[#This Row],[Monotony]],"")</f>
        <v>309.0506649963163</v>
      </c>
    </row>
    <row r="774" spans="1:22" x14ac:dyDescent="0.25">
      <c r="A774" s="58" t="str">
        <f t="shared" si="49"/>
        <v>Week 6</v>
      </c>
      <c r="B774" s="63">
        <v>43045</v>
      </c>
      <c r="C774" s="63" t="str">
        <f t="shared" si="50"/>
        <v>Mon</v>
      </c>
      <c r="D774" s="68" t="s">
        <v>191</v>
      </c>
      <c r="E774" s="61">
        <f>tblTL[[#This Row],[Total]]</f>
        <v>0</v>
      </c>
      <c r="F774" s="71">
        <f>AVERAGEIFS(TBLData3[Total Load],TBLData3[[Athlete ]],TBLData3[[#This Row],[Athlete ]],TBLData3[Date],"&lt;="&amp;TBLData3[[#This Row],[Date]],TBLData3[Date],"&gt;"&amp;TBLData3[[#This Row],[Date]]-7)</f>
        <v>131.42857142857142</v>
      </c>
      <c r="G774" s="72">
        <f>AVERAGEIFS(TBLData3[Total Load],TBLData3[[Athlete ]],TBLData3[[#This Row],[Athlete ]],TBLData3[Date],"&lt;="&amp;TBLData3[[#This Row],[Date]],TBLData3[Date],"&gt;"&amp;TBLData3[[#This Row],[Date]]-28)</f>
        <v>102.82142857142857</v>
      </c>
      <c r="H774" s="32">
        <f>SUMIFS(TBLData3[Total Load],TBLData3[[Athlete ]],TBLData3[[#This Row],[Athlete ]],TBLData3[Date],"&lt;="&amp;TBLData3[[#This Row],[Date]],TBLData3[Date],"&gt;"&amp;TBLData3[[#This Row],[Date]]-7)</f>
        <v>920</v>
      </c>
      <c r="I774" s="33">
        <f>IFERROR(SUMIFS(TBLData3[Total Load],TBLData3[[Athlete ]],TBLData3[[#This Row],[Athlete ]],TBLData3[Date],"&lt;="&amp;TBLData3[[#This Row],[Date]]-7,TBLData3[Date],"&gt;"&amp;TBLData3[[#This Row],[Date]]-14),"")</f>
        <v>639</v>
      </c>
      <c r="J774" s="33">
        <f>IFERROR(SUMIFS(TBLData3[Total Load],TBLData3[[Athlete ]],TBLData3[[#This Row],[Athlete ]],TBLData3[Date],"&lt;="&amp;TBLData3[[#This Row],[Date]]-14,TBLData3[Date],"&gt;"&amp;TBLData3[[#This Row],[Date]]-21),"")</f>
        <v>720</v>
      </c>
      <c r="K774" s="33">
        <f>IFERROR(SUMIFS(TBLData3[Total Load],TBLData3[[Athlete ]],TBLData3[[#This Row],[Athlete ]],TBLData3[Date],"&lt;="&amp;TBLData3[[#This Row],[Date]]-21,TBLData3[Date],"&gt;"&amp;TBLData3[[#This Row],[Date]]-28),"")</f>
        <v>600</v>
      </c>
      <c r="L774" s="33">
        <f>IFERROR(SUMIFS(TBLData3[Total Load],TBLData3[[Athlete ]],TBLData3[[#This Row],[Athlete ]],TBLData3[Date],"&lt;="&amp;TBLData3[[#This Row],[Date]]-28,TBLData3[Date],"&gt;"&amp;TBLData3[[#This Row],[Date]]-35),"")</f>
        <v>0</v>
      </c>
      <c r="M774" s="33">
        <f>IFERROR(AVERAGE(TBLData3[[#This Row],[Week -1 TL]:[Week -4 TL]]),"")</f>
        <v>489.75</v>
      </c>
      <c r="N774" s="98">
        <f>IFERROR(TBLData3[[#This Row],[7 Day Rolling Average]]/TBLData3[[#This Row],[28 Day Rolling Average]],"")</f>
        <v>1.2782216047238624</v>
      </c>
      <c r="O774" s="94">
        <f>IFERROR(TBLData3[[#This Row],[Week 0 TL]]/TBLData3[[#This Row],[Week -1 TL]],"")</f>
        <v>1.4397496087636932</v>
      </c>
      <c r="P774" s="26">
        <f t="shared" si="47"/>
        <v>80.258660431804998</v>
      </c>
      <c r="Q774" s="27">
        <f t="shared" si="48"/>
        <v>86.051254234520513</v>
      </c>
      <c r="R774" s="99">
        <f>IFERROR(TBLData3[[#This Row],[7 Day EWMA]]/TBLData3[[#This Row],[28 Day EWMA]],"")</f>
        <v>0.93268437683745298</v>
      </c>
      <c r="S774" s="130">
        <f>AVERAGEIFS(TBLData3[Total Load],TBLData3[[Athlete ]],TBLData3[[#This Row],[Athlete ]],TBLData3[Date],"&lt;="&amp;TBLData3[[#This Row],[Date]],TBLData3[Date],"&gt;"&amp;TBLData3[[#This Row],[Date]]-7)</f>
        <v>131.42857142857142</v>
      </c>
      <c r="T774" s="130">
        <f t="array" ref="T774">IFERROR(_xlfn.STDEV.S(IF(TBLData3[[Athlete ]]=TBLData3[[#This Row],[Athlete ]],IF(TBLData3[Date]&lt;=TBLData3[[#This Row],[Date]],IF(TBLData3[Date]&gt;TBLData3[[#This Row],[Date]]-7,TBLData3[Total Load])))),"")</f>
        <v>347.72731516848904</v>
      </c>
      <c r="U774" s="98">
        <f>IFERROR(TBLData3[[#This Row],[7 Day avg Load]]/TBLData3[[#This Row],[7 Day SD]],"")</f>
        <v>0.3779644730092272</v>
      </c>
      <c r="V774" s="98">
        <f>IFERROR(TBLData3[[#This Row],[7 Day Rolling Average]]*TBLData3[[#This Row],[Monotony]],"")</f>
        <v>49.675330738355569</v>
      </c>
    </row>
    <row r="775" spans="1:22" x14ac:dyDescent="0.25">
      <c r="A775" s="58" t="str">
        <f t="shared" si="49"/>
        <v>Week 6</v>
      </c>
      <c r="B775" s="63">
        <v>43045</v>
      </c>
      <c r="C775" s="63" t="str">
        <f t="shared" si="50"/>
        <v>Mon</v>
      </c>
      <c r="D775" s="68" t="s">
        <v>192</v>
      </c>
      <c r="E775" s="61">
        <f>tblTL[[#This Row],[Total]]</f>
        <v>0</v>
      </c>
      <c r="F775" s="71">
        <f>AVERAGEIFS(TBLData3[Total Load],TBLData3[[Athlete ]],TBLData3[[#This Row],[Athlete ]],TBLData3[Date],"&lt;="&amp;TBLData3[[#This Row],[Date]],TBLData3[Date],"&gt;"&amp;TBLData3[[#This Row],[Date]]-7)</f>
        <v>464</v>
      </c>
      <c r="G775" s="72">
        <f>AVERAGEIFS(TBLData3[Total Load],TBLData3[[Athlete ]],TBLData3[[#This Row],[Athlete ]],TBLData3[Date],"&lt;="&amp;TBLData3[[#This Row],[Date]],TBLData3[Date],"&gt;"&amp;TBLData3[[#This Row],[Date]]-28)</f>
        <v>261.10714285714283</v>
      </c>
      <c r="H775" s="32">
        <f>SUMIFS(TBLData3[Total Load],TBLData3[[Athlete ]],TBLData3[[#This Row],[Athlete ]],TBLData3[Date],"&lt;="&amp;TBLData3[[#This Row],[Date]],TBLData3[Date],"&gt;"&amp;TBLData3[[#This Row],[Date]]-7)</f>
        <v>3248</v>
      </c>
      <c r="I775" s="33">
        <f>IFERROR(SUMIFS(TBLData3[Total Load],TBLData3[[Athlete ]],TBLData3[[#This Row],[Athlete ]],TBLData3[Date],"&lt;="&amp;TBLData3[[#This Row],[Date]]-7,TBLData3[Date],"&gt;"&amp;TBLData3[[#This Row],[Date]]-14),"")</f>
        <v>723</v>
      </c>
      <c r="J775" s="33">
        <f>IFERROR(SUMIFS(TBLData3[Total Load],TBLData3[[Athlete ]],TBLData3[[#This Row],[Athlete ]],TBLData3[Date],"&lt;="&amp;TBLData3[[#This Row],[Date]]-14,TBLData3[Date],"&gt;"&amp;TBLData3[[#This Row],[Date]]-21),"")</f>
        <v>1860</v>
      </c>
      <c r="K775" s="33">
        <f>IFERROR(SUMIFS(TBLData3[Total Load],TBLData3[[Athlete ]],TBLData3[[#This Row],[Athlete ]],TBLData3[Date],"&lt;="&amp;TBLData3[[#This Row],[Date]]-21,TBLData3[Date],"&gt;"&amp;TBLData3[[#This Row],[Date]]-28),"")</f>
        <v>1480</v>
      </c>
      <c r="L775" s="33">
        <f>IFERROR(SUMIFS(TBLData3[Total Load],TBLData3[[Athlete ]],TBLData3[[#This Row],[Athlete ]],TBLData3[Date],"&lt;="&amp;TBLData3[[#This Row],[Date]]-28,TBLData3[Date],"&gt;"&amp;TBLData3[[#This Row],[Date]]-35),"")</f>
        <v>1510</v>
      </c>
      <c r="M775" s="33">
        <f>IFERROR(AVERAGE(TBLData3[[#This Row],[Week -1 TL]:[Week -4 TL]]),"")</f>
        <v>1393.25</v>
      </c>
      <c r="N775" s="98">
        <f>IFERROR(TBLData3[[#This Row],[7 Day Rolling Average]]/TBLData3[[#This Row],[28 Day Rolling Average]],"")</f>
        <v>1.7770482834085626</v>
      </c>
      <c r="O775" s="94">
        <f>IFERROR(TBLData3[[#This Row],[Week 0 TL]]/TBLData3[[#This Row],[Week -1 TL]],"")</f>
        <v>4.4923928077455049</v>
      </c>
      <c r="P775" s="26">
        <f t="shared" si="47"/>
        <v>226.08080445103442</v>
      </c>
      <c r="Q775" s="27">
        <f t="shared" si="48"/>
        <v>241.71196472790584</v>
      </c>
      <c r="R775" s="99">
        <f>IFERROR(TBLData3[[#This Row],[7 Day EWMA]]/TBLData3[[#This Row],[28 Day EWMA]],"")</f>
        <v>0.93533145827320818</v>
      </c>
      <c r="S775" s="130">
        <f>AVERAGEIFS(TBLData3[Total Load],TBLData3[[Athlete ]],TBLData3[[#This Row],[Athlete ]],TBLData3[Date],"&lt;="&amp;TBLData3[[#This Row],[Date]],TBLData3[Date],"&gt;"&amp;TBLData3[[#This Row],[Date]]-7)</f>
        <v>464</v>
      </c>
      <c r="T775" s="130">
        <f t="array" ref="T775">IFERROR(_xlfn.STDEV.S(IF(TBLData3[[Athlete ]]=TBLData3[[#This Row],[Athlete ]],IF(TBLData3[Date]&lt;=TBLData3[[#This Row],[Date]],IF(TBLData3[Date]&gt;TBLData3[[#This Row],[Date]]-7,TBLData3[Total Load])))),"")</f>
        <v>589.11119493691513</v>
      </c>
      <c r="U775" s="98">
        <f>IFERROR(TBLData3[[#This Row],[7 Day avg Load]]/TBLData3[[#This Row],[7 Day SD]],"")</f>
        <v>0.78762719837583017</v>
      </c>
      <c r="V775" s="98">
        <f>IFERROR(TBLData3[[#This Row],[7 Day Rolling Average]]*TBLData3[[#This Row],[Monotony]],"")</f>
        <v>365.45902004638521</v>
      </c>
    </row>
    <row r="776" spans="1:22" x14ac:dyDescent="0.25">
      <c r="A776" s="58" t="str">
        <f t="shared" si="49"/>
        <v>Week 6</v>
      </c>
      <c r="B776" s="63">
        <v>43045</v>
      </c>
      <c r="C776" s="63" t="str">
        <f t="shared" si="50"/>
        <v>Mon</v>
      </c>
      <c r="D776" s="73" t="s">
        <v>193</v>
      </c>
      <c r="E776" s="61">
        <f>tblTL[[#This Row],[Total]]</f>
        <v>0</v>
      </c>
      <c r="F776" s="71">
        <f>AVERAGEIFS(TBLData3[Total Load],TBLData3[[Athlete ]],TBLData3[[#This Row],[Athlete ]],TBLData3[Date],"&lt;="&amp;TBLData3[[#This Row],[Date]],TBLData3[Date],"&gt;"&amp;TBLData3[[#This Row],[Date]]-7)</f>
        <v>27.714285714285715</v>
      </c>
      <c r="G776" s="72">
        <f>AVERAGEIFS(TBLData3[Total Load],TBLData3[[Athlete ]],TBLData3[[#This Row],[Athlete ]],TBLData3[Date],"&lt;="&amp;TBLData3[[#This Row],[Date]],TBLData3[Date],"&gt;"&amp;TBLData3[[#This Row],[Date]]-28)</f>
        <v>134.57142857142858</v>
      </c>
      <c r="H776" s="32">
        <f>SUMIFS(TBLData3[Total Load],TBLData3[[Athlete ]],TBLData3[[#This Row],[Athlete ]],TBLData3[Date],"&lt;="&amp;TBLData3[[#This Row],[Date]],TBLData3[Date],"&gt;"&amp;TBLData3[[#This Row],[Date]]-7)</f>
        <v>194</v>
      </c>
      <c r="I776" s="33">
        <f>IFERROR(SUMIFS(TBLData3[Total Load],TBLData3[[Athlete ]],TBLData3[[#This Row],[Athlete ]],TBLData3[Date],"&lt;="&amp;TBLData3[[#This Row],[Date]]-7,TBLData3[Date],"&gt;"&amp;TBLData3[[#This Row],[Date]]-14),"")</f>
        <v>994</v>
      </c>
      <c r="J776" s="33">
        <f>IFERROR(SUMIFS(TBLData3[Total Load],TBLData3[[Athlete ]],TBLData3[[#This Row],[Athlete ]],TBLData3[Date],"&lt;="&amp;TBLData3[[#This Row],[Date]]-14,TBLData3[Date],"&gt;"&amp;TBLData3[[#This Row],[Date]]-21),"")</f>
        <v>1140</v>
      </c>
      <c r="K776" s="33">
        <f>IFERROR(SUMIFS(TBLData3[Total Load],TBLData3[[Athlete ]],TBLData3[[#This Row],[Athlete ]],TBLData3[Date],"&lt;="&amp;TBLData3[[#This Row],[Date]]-21,TBLData3[Date],"&gt;"&amp;TBLData3[[#This Row],[Date]]-28),"")</f>
        <v>1440</v>
      </c>
      <c r="L776" s="33">
        <f>IFERROR(SUMIFS(TBLData3[Total Load],TBLData3[[Athlete ]],TBLData3[[#This Row],[Athlete ]],TBLData3[Date],"&lt;="&amp;TBLData3[[#This Row],[Date]]-28,TBLData3[Date],"&gt;"&amp;TBLData3[[#This Row],[Date]]-35),"")</f>
        <v>865</v>
      </c>
      <c r="M776" s="33">
        <f>IFERROR(AVERAGE(TBLData3[[#This Row],[Week -1 TL]:[Week -4 TL]]),"")</f>
        <v>1109.75</v>
      </c>
      <c r="N776" s="98">
        <f>IFERROR(TBLData3[[#This Row],[7 Day Rolling Average]]/TBLData3[[#This Row],[28 Day Rolling Average]],"")</f>
        <v>0.20594479830148618</v>
      </c>
      <c r="O776" s="94">
        <f>IFERROR(TBLData3[[#This Row],[Week 0 TL]]/TBLData3[[#This Row],[Week -1 TL]],"")</f>
        <v>0.19517102615694165</v>
      </c>
      <c r="P776" s="26">
        <f t="shared" si="47"/>
        <v>40.556559567549115</v>
      </c>
      <c r="Q776" s="27">
        <f t="shared" si="48"/>
        <v>85.052014686389583</v>
      </c>
      <c r="R776" s="99">
        <f>IFERROR(TBLData3[[#This Row],[7 Day EWMA]]/TBLData3[[#This Row],[28 Day EWMA]],"")</f>
        <v>0.47684419607333728</v>
      </c>
      <c r="S776" s="130">
        <f>AVERAGEIFS(TBLData3[Total Load],TBLData3[[Athlete ]],TBLData3[[#This Row],[Athlete ]],TBLData3[Date],"&lt;="&amp;TBLData3[[#This Row],[Date]],TBLData3[Date],"&gt;"&amp;TBLData3[[#This Row],[Date]]-7)</f>
        <v>27.714285714285715</v>
      </c>
      <c r="T776" s="130">
        <f t="array" ref="T776">IFERROR(_xlfn.STDEV.S(IF(TBLData3[[Athlete ]]=TBLData3[[#This Row],[Athlete ]],IF(TBLData3[Date]&lt;=TBLData3[[#This Row],[Date]],IF(TBLData3[Date]&gt;TBLData3[[#This Row],[Date]]-7,TBLData3[Total Load])))),"")</f>
        <v>73.325107763790086</v>
      </c>
      <c r="U776" s="98">
        <f>IFERROR(TBLData3[[#This Row],[7 Day avg Load]]/TBLData3[[#This Row],[7 Day SD]],"")</f>
        <v>0.3779644730092272</v>
      </c>
      <c r="V776" s="98">
        <f>IFERROR(TBLData3[[#This Row],[7 Day Rolling Average]]*TBLData3[[#This Row],[Monotony]],"")</f>
        <v>10.475015394827155</v>
      </c>
    </row>
    <row r="777" spans="1:22" x14ac:dyDescent="0.25">
      <c r="A777" s="58" t="str">
        <f t="shared" si="49"/>
        <v>Week 6</v>
      </c>
      <c r="B777" s="63">
        <v>43045</v>
      </c>
      <c r="C777" s="63" t="str">
        <f t="shared" si="50"/>
        <v>Mon</v>
      </c>
      <c r="D777" s="73" t="s">
        <v>194</v>
      </c>
      <c r="E777" s="61">
        <f>tblTL[[#This Row],[Total]]</f>
        <v>0</v>
      </c>
      <c r="F777" s="71">
        <f>AVERAGEIFS(TBLData3[Total Load],TBLData3[[Athlete ]],TBLData3[[#This Row],[Athlete ]],TBLData3[Date],"&lt;="&amp;TBLData3[[#This Row],[Date]],TBLData3[Date],"&gt;"&amp;TBLData3[[#This Row],[Date]]-7)</f>
        <v>157.71428571428572</v>
      </c>
      <c r="G777" s="72">
        <f>AVERAGEIFS(TBLData3[Total Load],TBLData3[[Athlete ]],TBLData3[[#This Row],[Athlete ]],TBLData3[Date],"&lt;="&amp;TBLData3[[#This Row],[Date]],TBLData3[Date],"&gt;"&amp;TBLData3[[#This Row],[Date]]-28)</f>
        <v>133.96428571428572</v>
      </c>
      <c r="H777" s="32">
        <f>SUMIFS(TBLData3[Total Load],TBLData3[[Athlete ]],TBLData3[[#This Row],[Athlete ]],TBLData3[Date],"&lt;="&amp;TBLData3[[#This Row],[Date]],TBLData3[Date],"&gt;"&amp;TBLData3[[#This Row],[Date]]-7)</f>
        <v>1104</v>
      </c>
      <c r="I777" s="33">
        <f>IFERROR(SUMIFS(TBLData3[Total Load],TBLData3[[Athlete ]],TBLData3[[#This Row],[Athlete ]],TBLData3[Date],"&lt;="&amp;TBLData3[[#This Row],[Date]]-7,TBLData3[Date],"&gt;"&amp;TBLData3[[#This Row],[Date]]-14),"")</f>
        <v>287</v>
      </c>
      <c r="J777" s="33">
        <f>IFERROR(SUMIFS(TBLData3[Total Load],TBLData3[[Athlete ]],TBLData3[[#This Row],[Athlete ]],TBLData3[Date],"&lt;="&amp;TBLData3[[#This Row],[Date]]-14,TBLData3[Date],"&gt;"&amp;TBLData3[[#This Row],[Date]]-21),"")</f>
        <v>720</v>
      </c>
      <c r="K777" s="33">
        <f>IFERROR(SUMIFS(TBLData3[Total Load],TBLData3[[Athlete ]],TBLData3[[#This Row],[Athlete ]],TBLData3[Date],"&lt;="&amp;TBLData3[[#This Row],[Date]]-21,TBLData3[Date],"&gt;"&amp;TBLData3[[#This Row],[Date]]-28),"")</f>
        <v>1640</v>
      </c>
      <c r="L777" s="33">
        <f>IFERROR(SUMIFS(TBLData3[Total Load],TBLData3[[Athlete ]],TBLData3[[#This Row],[Athlete ]],TBLData3[Date],"&lt;="&amp;TBLData3[[#This Row],[Date]]-28,TBLData3[Date],"&gt;"&amp;TBLData3[[#This Row],[Date]]-35),"")</f>
        <v>1625</v>
      </c>
      <c r="M777" s="33">
        <f>IFERROR(AVERAGE(TBLData3[[#This Row],[Week -1 TL]:[Week -4 TL]]),"")</f>
        <v>1068</v>
      </c>
      <c r="N777" s="98">
        <f>IFERROR(TBLData3[[#This Row],[7 Day Rolling Average]]/TBLData3[[#This Row],[28 Day Rolling Average]],"")</f>
        <v>1.1772860570514529</v>
      </c>
      <c r="O777" s="94">
        <f>IFERROR(TBLData3[[#This Row],[Week 0 TL]]/TBLData3[[#This Row],[Week -1 TL]],"")</f>
        <v>3.8466898954703832</v>
      </c>
      <c r="P777" s="26">
        <f t="shared" si="47"/>
        <v>91.841481704613216</v>
      </c>
      <c r="Q777" s="27">
        <f t="shared" si="48"/>
        <v>108.62776172657669</v>
      </c>
      <c r="R777" s="99">
        <f>IFERROR(TBLData3[[#This Row],[7 Day EWMA]]/TBLData3[[#This Row],[28 Day EWMA]],"")</f>
        <v>0.84546970539432031</v>
      </c>
      <c r="S777" s="130">
        <f>AVERAGEIFS(TBLData3[Total Load],TBLData3[[Athlete ]],TBLData3[[#This Row],[Athlete ]],TBLData3[Date],"&lt;="&amp;TBLData3[[#This Row],[Date]],TBLData3[Date],"&gt;"&amp;TBLData3[[#This Row],[Date]]-7)</f>
        <v>157.71428571428572</v>
      </c>
      <c r="T777" s="130">
        <f t="array" ref="T777">IFERROR(_xlfn.STDEV.S(IF(TBLData3[[Athlete ]]=TBLData3[[#This Row],[Athlete ]],IF(TBLData3[Date]&lt;=TBLData3[[#This Row],[Date]],IF(TBLData3[Date]&gt;TBLData3[[#This Row],[Date]]-7,TBLData3[Total Load])))),"")</f>
        <v>211.44716777934096</v>
      </c>
      <c r="U777" s="98">
        <f>IFERROR(TBLData3[[#This Row],[7 Day avg Load]]/TBLData3[[#This Row],[7 Day SD]],"")</f>
        <v>0.74588034150862192</v>
      </c>
      <c r="V777" s="98">
        <f>IFERROR(TBLData3[[#This Row],[7 Day Rolling Average]]*TBLData3[[#This Row],[Monotony]],"")</f>
        <v>117.63598528935981</v>
      </c>
    </row>
    <row r="778" spans="1:22" x14ac:dyDescent="0.25">
      <c r="A778" s="58" t="str">
        <f t="shared" si="49"/>
        <v>Week 6</v>
      </c>
      <c r="B778" s="63">
        <v>43045</v>
      </c>
      <c r="C778" s="63" t="str">
        <f t="shared" si="50"/>
        <v>Mon</v>
      </c>
      <c r="D778" s="73" t="s">
        <v>213</v>
      </c>
      <c r="E778" s="61">
        <f>tblTL[[#This Row],[Total]]</f>
        <v>0</v>
      </c>
      <c r="F778" s="71">
        <f>AVERAGEIFS(TBLData3[Total Load],TBLData3[[Athlete ]],TBLData3[[#This Row],[Athlete ]],TBLData3[Date],"&lt;="&amp;TBLData3[[#This Row],[Date]],TBLData3[Date],"&gt;"&amp;TBLData3[[#This Row],[Date]]-7)</f>
        <v>277.14285714285717</v>
      </c>
      <c r="G778" s="72">
        <f>AVERAGEIFS(TBLData3[Total Load],TBLData3[[Athlete ]],TBLData3[[#This Row],[Athlete ]],TBLData3[Date],"&lt;="&amp;TBLData3[[#This Row],[Date]],TBLData3[Date],"&gt;"&amp;TBLData3[[#This Row],[Date]]-28)</f>
        <v>177.32142857142858</v>
      </c>
      <c r="H778" s="32">
        <f>SUMIFS(TBLData3[Total Load],TBLData3[[Athlete ]],TBLData3[[#This Row],[Athlete ]],TBLData3[Date],"&lt;="&amp;TBLData3[[#This Row],[Date]],TBLData3[Date],"&gt;"&amp;TBLData3[[#This Row],[Date]]-7)</f>
        <v>1940</v>
      </c>
      <c r="I778" s="33">
        <f>IFERROR(SUMIFS(TBLData3[Total Load],TBLData3[[Athlete ]],TBLData3[[#This Row],[Athlete ]],TBLData3[Date],"&lt;="&amp;TBLData3[[#This Row],[Date]]-7,TBLData3[Date],"&gt;"&amp;TBLData3[[#This Row],[Date]]-14),"")</f>
        <v>1360</v>
      </c>
      <c r="J778" s="33">
        <f>IFERROR(SUMIFS(TBLData3[Total Load],TBLData3[[Athlete ]],TBLData3[[#This Row],[Athlete ]],TBLData3[Date],"&lt;="&amp;TBLData3[[#This Row],[Date]]-14,TBLData3[Date],"&gt;"&amp;TBLData3[[#This Row],[Date]]-21),"")</f>
        <v>990</v>
      </c>
      <c r="K778" s="33">
        <f>IFERROR(SUMIFS(TBLData3[Total Load],TBLData3[[Athlete ]],TBLData3[[#This Row],[Athlete ]],TBLData3[Date],"&lt;="&amp;TBLData3[[#This Row],[Date]]-21,TBLData3[Date],"&gt;"&amp;TBLData3[[#This Row],[Date]]-28),"")</f>
        <v>675</v>
      </c>
      <c r="L778" s="33">
        <f>IFERROR(SUMIFS(TBLData3[Total Load],TBLData3[[Athlete ]],TBLData3[[#This Row],[Athlete ]],TBLData3[Date],"&lt;="&amp;TBLData3[[#This Row],[Date]]-28,TBLData3[Date],"&gt;"&amp;TBLData3[[#This Row],[Date]]-35),"")</f>
        <v>0</v>
      </c>
      <c r="M778" s="33">
        <f>IFERROR(AVERAGE(TBLData3[[#This Row],[Week -1 TL]:[Week -4 TL]]),"")</f>
        <v>756.25</v>
      </c>
      <c r="N778" s="98">
        <f>IFERROR(TBLData3[[#This Row],[7 Day Rolling Average]]/TBLData3[[#This Row],[28 Day Rolling Average]],"")</f>
        <v>1.5629405840886204</v>
      </c>
      <c r="O778" s="94">
        <f>IFERROR(TBLData3[[#This Row],[Week 0 TL]]/TBLData3[[#This Row],[Week -1 TL]],"")</f>
        <v>1.4264705882352942</v>
      </c>
      <c r="P778" s="26">
        <f t="shared" si="47"/>
        <v>133.15140733633513</v>
      </c>
      <c r="Q778" s="27">
        <f t="shared" si="48"/>
        <v>159.92758100659174</v>
      </c>
      <c r="R778" s="99">
        <f>IFERROR(TBLData3[[#This Row],[7 Day EWMA]]/TBLData3[[#This Row],[28 Day EWMA]],"")</f>
        <v>0.83257313402900168</v>
      </c>
      <c r="S778" s="130">
        <f>AVERAGEIFS(TBLData3[Total Load],TBLData3[[Athlete ]],TBLData3[[#This Row],[Athlete ]],TBLData3[Date],"&lt;="&amp;TBLData3[[#This Row],[Date]],TBLData3[Date],"&gt;"&amp;TBLData3[[#This Row],[Date]]-7)</f>
        <v>277.14285714285717</v>
      </c>
      <c r="T778" s="130">
        <f t="array" ref="T778">IFERROR(_xlfn.STDEV.S(IF(TBLData3[[Athlete ]]=TBLData3[[#This Row],[Athlete ]],IF(TBLData3[Date]&lt;=TBLData3[[#This Row],[Date]],IF(TBLData3[Date]&gt;TBLData3[[#This Row],[Date]]-7,TBLData3[Total Load])))),"")</f>
        <v>346.4565526254957</v>
      </c>
      <c r="U778" s="98">
        <f>IFERROR(TBLData3[[#This Row],[7 Day avg Load]]/TBLData3[[#This Row],[7 Day SD]],"")</f>
        <v>0.79993538884639426</v>
      </c>
      <c r="V778" s="98">
        <f>IFERROR(TBLData3[[#This Row],[7 Day Rolling Average]]*TBLData3[[#This Row],[Monotony]],"")</f>
        <v>221.69637919457213</v>
      </c>
    </row>
    <row r="779" spans="1:22" x14ac:dyDescent="0.25">
      <c r="A779" s="58" t="str">
        <f t="shared" si="49"/>
        <v>Week 6</v>
      </c>
      <c r="B779" s="63">
        <v>43045</v>
      </c>
      <c r="C779" s="63" t="str">
        <f t="shared" si="50"/>
        <v>Mon</v>
      </c>
      <c r="D779" s="73" t="s">
        <v>214</v>
      </c>
      <c r="E779" s="61">
        <f>tblTL[[#This Row],[Total]]</f>
        <v>80</v>
      </c>
      <c r="F779" s="71">
        <f>AVERAGEIFS(TBLData3[Total Load],TBLData3[[Athlete ]],TBLData3[[#This Row],[Athlete ]],TBLData3[Date],"&lt;="&amp;TBLData3[[#This Row],[Date]],TBLData3[Date],"&gt;"&amp;TBLData3[[#This Row],[Date]]-7)</f>
        <v>404</v>
      </c>
      <c r="G779" s="72">
        <f>AVERAGEIFS(TBLData3[Total Load],TBLData3[[Athlete ]],TBLData3[[#This Row],[Athlete ]],TBLData3[Date],"&lt;="&amp;TBLData3[[#This Row],[Date]],TBLData3[Date],"&gt;"&amp;TBLData3[[#This Row],[Date]]-28)</f>
        <v>259.10714285714283</v>
      </c>
      <c r="H779" s="32">
        <f>SUMIFS(TBLData3[Total Load],TBLData3[[Athlete ]],TBLData3[[#This Row],[Athlete ]],TBLData3[Date],"&lt;="&amp;TBLData3[[#This Row],[Date]],TBLData3[Date],"&gt;"&amp;TBLData3[[#This Row],[Date]]-7)</f>
        <v>2828</v>
      </c>
      <c r="I779" s="33">
        <f>IFERROR(SUMIFS(TBLData3[Total Load],TBLData3[[Athlete ]],TBLData3[[#This Row],[Athlete ]],TBLData3[Date],"&lt;="&amp;TBLData3[[#This Row],[Date]]-7,TBLData3[Date],"&gt;"&amp;TBLData3[[#This Row],[Date]]-14),"")</f>
        <v>1567</v>
      </c>
      <c r="J779" s="33">
        <f>IFERROR(SUMIFS(TBLData3[Total Load],TBLData3[[Athlete ]],TBLData3[[#This Row],[Athlete ]],TBLData3[Date],"&lt;="&amp;TBLData3[[#This Row],[Date]]-14,TBLData3[Date],"&gt;"&amp;TBLData3[[#This Row],[Date]]-21),"")</f>
        <v>1140</v>
      </c>
      <c r="K779" s="33">
        <f>IFERROR(SUMIFS(TBLData3[Total Load],TBLData3[[Athlete ]],TBLData3[[#This Row],[Athlete ]],TBLData3[Date],"&lt;="&amp;TBLData3[[#This Row],[Date]]-21,TBLData3[Date],"&gt;"&amp;TBLData3[[#This Row],[Date]]-28),"")</f>
        <v>1720</v>
      </c>
      <c r="L779" s="33">
        <f>IFERROR(SUMIFS(TBLData3[Total Load],TBLData3[[Athlete ]],TBLData3[[#This Row],[Athlete ]],TBLData3[Date],"&lt;="&amp;TBLData3[[#This Row],[Date]]-28,TBLData3[Date],"&gt;"&amp;TBLData3[[#This Row],[Date]]-35),"")</f>
        <v>1060</v>
      </c>
      <c r="M779" s="33">
        <f>IFERROR(AVERAGE(TBLData3[[#This Row],[Week -1 TL]:[Week -4 TL]]),"")</f>
        <v>1371.75</v>
      </c>
      <c r="N779" s="98">
        <f>IFERROR(TBLData3[[#This Row],[7 Day Rolling Average]]/TBLData3[[#This Row],[28 Day Rolling Average]],"")</f>
        <v>1.5592005513439009</v>
      </c>
      <c r="O779" s="94">
        <f>IFERROR(TBLData3[[#This Row],[Week 0 TL]]/TBLData3[[#This Row],[Week -1 TL]],"")</f>
        <v>1.8047223994894703</v>
      </c>
      <c r="P779" s="26">
        <f t="shared" si="47"/>
        <v>231.6330399213266</v>
      </c>
      <c r="Q779" s="27">
        <f t="shared" si="48"/>
        <v>238.36435094950195</v>
      </c>
      <c r="R779" s="99">
        <f>IFERROR(TBLData3[[#This Row],[7 Day EWMA]]/TBLData3[[#This Row],[28 Day EWMA]],"")</f>
        <v>0.97176041215323594</v>
      </c>
      <c r="S779" s="130">
        <f>AVERAGEIFS(TBLData3[Total Load],TBLData3[[Athlete ]],TBLData3[[#This Row],[Athlete ]],TBLData3[Date],"&lt;="&amp;TBLData3[[#This Row],[Date]],TBLData3[Date],"&gt;"&amp;TBLData3[[#This Row],[Date]]-7)</f>
        <v>404</v>
      </c>
      <c r="T779" s="130">
        <f t="array" ref="T779">IFERROR(_xlfn.STDEV.S(IF(TBLData3[[Athlete ]]=TBLData3[[#This Row],[Athlete ]],IF(TBLData3[Date]&lt;=TBLData3[[#This Row],[Date]],IF(TBLData3[Date]&gt;TBLData3[[#This Row],[Date]]-7,TBLData3[Total Load])))),"")</f>
        <v>527.45647529756741</v>
      </c>
      <c r="U779" s="98">
        <f>IFERROR(TBLData3[[#This Row],[7 Day avg Load]]/TBLData3[[#This Row],[7 Day SD]],"")</f>
        <v>0.76593997594224472</v>
      </c>
      <c r="V779" s="98">
        <f>IFERROR(TBLData3[[#This Row],[7 Day Rolling Average]]*TBLData3[[#This Row],[Monotony]],"")</f>
        <v>309.43975028066689</v>
      </c>
    </row>
    <row r="780" spans="1:22" x14ac:dyDescent="0.25">
      <c r="A780" s="58" t="str">
        <f t="shared" si="49"/>
        <v>Week 6</v>
      </c>
      <c r="B780" s="63">
        <v>43045</v>
      </c>
      <c r="C780" s="63" t="str">
        <f t="shared" si="50"/>
        <v>Mon</v>
      </c>
      <c r="D780" s="73" t="s">
        <v>195</v>
      </c>
      <c r="E780" s="61">
        <f>tblTL[[#This Row],[Total]]</f>
        <v>0</v>
      </c>
      <c r="F780" s="71">
        <f>AVERAGEIFS(TBLData3[Total Load],TBLData3[[Athlete ]],TBLData3[[#This Row],[Athlete ]],TBLData3[Date],"&lt;="&amp;TBLData3[[#This Row],[Date]],TBLData3[Date],"&gt;"&amp;TBLData3[[#This Row],[Date]]-7)</f>
        <v>70</v>
      </c>
      <c r="G780" s="72">
        <f>AVERAGEIFS(TBLData3[Total Load],TBLData3[[Athlete ]],TBLData3[[#This Row],[Athlete ]],TBLData3[Date],"&lt;="&amp;TBLData3[[#This Row],[Date]],TBLData3[Date],"&gt;"&amp;TBLData3[[#This Row],[Date]]-28)</f>
        <v>17.5</v>
      </c>
      <c r="H780" s="32">
        <f>SUMIFS(TBLData3[Total Load],TBLData3[[Athlete ]],TBLData3[[#This Row],[Athlete ]],TBLData3[Date],"&lt;="&amp;TBLData3[[#This Row],[Date]],TBLData3[Date],"&gt;"&amp;TBLData3[[#This Row],[Date]]-7)</f>
        <v>490</v>
      </c>
      <c r="I780" s="33">
        <f>IFERROR(SUMIFS(TBLData3[Total Load],TBLData3[[Athlete ]],TBLData3[[#This Row],[Athlete ]],TBLData3[Date],"&lt;="&amp;TBLData3[[#This Row],[Date]]-7,TBLData3[Date],"&gt;"&amp;TBLData3[[#This Row],[Date]]-14),"")</f>
        <v>0</v>
      </c>
      <c r="J780" s="33">
        <f>IFERROR(SUMIFS(TBLData3[Total Load],TBLData3[[Athlete ]],TBLData3[[#This Row],[Athlete ]],TBLData3[Date],"&lt;="&amp;TBLData3[[#This Row],[Date]]-14,TBLData3[Date],"&gt;"&amp;TBLData3[[#This Row],[Date]]-21),"")</f>
        <v>0</v>
      </c>
      <c r="K780" s="33">
        <f>IFERROR(SUMIFS(TBLData3[Total Load],TBLData3[[Athlete ]],TBLData3[[#This Row],[Athlete ]],TBLData3[Date],"&lt;="&amp;TBLData3[[#This Row],[Date]]-21,TBLData3[Date],"&gt;"&amp;TBLData3[[#This Row],[Date]]-28),"")</f>
        <v>0</v>
      </c>
      <c r="L780" s="33">
        <f>IFERROR(SUMIFS(TBLData3[Total Load],TBLData3[[Athlete ]],TBLData3[[#This Row],[Athlete ]],TBLData3[Date],"&lt;="&amp;TBLData3[[#This Row],[Date]]-28,TBLData3[Date],"&gt;"&amp;TBLData3[[#This Row],[Date]]-35),"")</f>
        <v>0</v>
      </c>
      <c r="M780" s="33">
        <f>IFERROR(AVERAGE(TBLData3[[#This Row],[Week -1 TL]:[Week -4 TL]]),"")</f>
        <v>0</v>
      </c>
      <c r="N780" s="98">
        <f>IFERROR(TBLData3[[#This Row],[7 Day Rolling Average]]/TBLData3[[#This Row],[28 Day Rolling Average]],"")</f>
        <v>4</v>
      </c>
      <c r="O780" s="94" t="str">
        <f>IFERROR(TBLData3[[#This Row],[Week 0 TL]]/TBLData3[[#This Row],[Week -1 TL]],"")</f>
        <v/>
      </c>
      <c r="P780" s="26">
        <f t="shared" si="47"/>
        <v>38.759765625</v>
      </c>
      <c r="Q780" s="27">
        <f t="shared" si="48"/>
        <v>25.391662846386616</v>
      </c>
      <c r="R780" s="99">
        <f>IFERROR(TBLData3[[#This Row],[7 Day EWMA]]/TBLData3[[#This Row],[28 Day EWMA]],"")</f>
        <v>1.5264760665533075</v>
      </c>
      <c r="S780" s="130">
        <f>AVERAGEIFS(TBLData3[Total Load],TBLData3[[Athlete ]],TBLData3[[#This Row],[Athlete ]],TBLData3[Date],"&lt;="&amp;TBLData3[[#This Row],[Date]],TBLData3[Date],"&gt;"&amp;TBLData3[[#This Row],[Date]]-7)</f>
        <v>70</v>
      </c>
      <c r="T780" s="130">
        <f t="array" ref="T780">IFERROR(_xlfn.STDEV.S(IF(TBLData3[[Athlete ]]=TBLData3[[#This Row],[Athlete ]],IF(TBLData3[Date]&lt;=TBLData3[[#This Row],[Date]],IF(TBLData3[Date]&gt;TBLData3[[#This Row],[Date]]-7,TBLData3[Total Load])))),"")</f>
        <v>185.20259177452135</v>
      </c>
      <c r="U780" s="98">
        <f>IFERROR(TBLData3[[#This Row],[7 Day avg Load]]/TBLData3[[#This Row],[7 Day SD]],"")</f>
        <v>0.3779644730092272</v>
      </c>
      <c r="V780" s="98">
        <f>IFERROR(TBLData3[[#This Row],[7 Day Rolling Average]]*TBLData3[[#This Row],[Monotony]],"")</f>
        <v>26.457513110645905</v>
      </c>
    </row>
    <row r="781" spans="1:22" x14ac:dyDescent="0.25">
      <c r="A781" s="58" t="str">
        <f t="shared" si="49"/>
        <v>Week 6</v>
      </c>
      <c r="B781" s="63">
        <v>43045</v>
      </c>
      <c r="C781" s="63" t="str">
        <f t="shared" si="50"/>
        <v>Mon</v>
      </c>
      <c r="D781" s="68" t="s">
        <v>196</v>
      </c>
      <c r="E781" s="61">
        <f>tblTL[[#This Row],[Total]]</f>
        <v>60</v>
      </c>
      <c r="F781" s="71">
        <f>AVERAGEIFS(TBLData3[Total Load],TBLData3[[Athlete ]],TBLData3[[#This Row],[Athlete ]],TBLData3[Date],"&lt;="&amp;TBLData3[[#This Row],[Date]],TBLData3[Date],"&gt;"&amp;TBLData3[[#This Row],[Date]]-7)</f>
        <v>331.14285714285717</v>
      </c>
      <c r="G781" s="72">
        <f>AVERAGEIFS(TBLData3[Total Load],TBLData3[[Athlete ]],TBLData3[[#This Row],[Athlete ]],TBLData3[Date],"&lt;="&amp;TBLData3[[#This Row],[Date]],TBLData3[Date],"&gt;"&amp;TBLData3[[#This Row],[Date]]-28)</f>
        <v>222.46428571428572</v>
      </c>
      <c r="H781" s="32">
        <f>SUMIFS(TBLData3[Total Load],TBLData3[[Athlete ]],TBLData3[[#This Row],[Athlete ]],TBLData3[Date],"&lt;="&amp;TBLData3[[#This Row],[Date]],TBLData3[Date],"&gt;"&amp;TBLData3[[#This Row],[Date]]-7)</f>
        <v>2318</v>
      </c>
      <c r="I781" s="33">
        <f>IFERROR(SUMIFS(TBLData3[Total Load],TBLData3[[Athlete ]],TBLData3[[#This Row],[Athlete ]],TBLData3[Date],"&lt;="&amp;TBLData3[[#This Row],[Date]]-7,TBLData3[Date],"&gt;"&amp;TBLData3[[#This Row],[Date]]-14),"")</f>
        <v>2371</v>
      </c>
      <c r="J781" s="33">
        <f>IFERROR(SUMIFS(TBLData3[Total Load],TBLData3[[Athlete ]],TBLData3[[#This Row],[Athlete ]],TBLData3[Date],"&lt;="&amp;TBLData3[[#This Row],[Date]]-14,TBLData3[Date],"&gt;"&amp;TBLData3[[#This Row],[Date]]-21),"")</f>
        <v>0</v>
      </c>
      <c r="K781" s="33">
        <f>IFERROR(SUMIFS(TBLData3[Total Load],TBLData3[[Athlete ]],TBLData3[[#This Row],[Athlete ]],TBLData3[Date],"&lt;="&amp;TBLData3[[#This Row],[Date]]-21,TBLData3[Date],"&gt;"&amp;TBLData3[[#This Row],[Date]]-28),"")</f>
        <v>1540</v>
      </c>
      <c r="L781" s="33">
        <f>IFERROR(SUMIFS(TBLData3[Total Load],TBLData3[[Athlete ]],TBLData3[[#This Row],[Athlete ]],TBLData3[Date],"&lt;="&amp;TBLData3[[#This Row],[Date]]-28,TBLData3[Date],"&gt;"&amp;TBLData3[[#This Row],[Date]]-35),"")</f>
        <v>1580</v>
      </c>
      <c r="M781" s="33">
        <f>IFERROR(AVERAGE(TBLData3[[#This Row],[Week -1 TL]:[Week -4 TL]]),"")</f>
        <v>1372.75</v>
      </c>
      <c r="N781" s="98">
        <f>IFERROR(TBLData3[[#This Row],[7 Day Rolling Average]]/TBLData3[[#This Row],[28 Day Rolling Average]],"")</f>
        <v>1.488521432011559</v>
      </c>
      <c r="O781" s="94">
        <f>IFERROR(TBLData3[[#This Row],[Week 0 TL]]/TBLData3[[#This Row],[Week -1 TL]],"")</f>
        <v>0.97764656263180094</v>
      </c>
      <c r="P781" s="26">
        <f t="shared" si="47"/>
        <v>194.8457088389263</v>
      </c>
      <c r="Q781" s="27">
        <f t="shared" si="48"/>
        <v>214.33679239325622</v>
      </c>
      <c r="R781" s="99">
        <f>IFERROR(TBLData3[[#This Row],[7 Day EWMA]]/TBLData3[[#This Row],[28 Day EWMA]],"")</f>
        <v>0.90906328616428811</v>
      </c>
      <c r="S781" s="130">
        <f>AVERAGEIFS(TBLData3[Total Load],TBLData3[[Athlete ]],TBLData3[[#This Row],[Athlete ]],TBLData3[Date],"&lt;="&amp;TBLData3[[#This Row],[Date]],TBLData3[Date],"&gt;"&amp;TBLData3[[#This Row],[Date]]-7)</f>
        <v>331.14285714285717</v>
      </c>
      <c r="T781" s="130">
        <f t="array" ref="T781">IFERROR(_xlfn.STDEV.S(IF(TBLData3[[Athlete ]]=TBLData3[[#This Row],[Athlete ]],IF(TBLData3[Date]&lt;=TBLData3[[#This Row],[Date]],IF(TBLData3[Date]&gt;TBLData3[[#This Row],[Date]]-7,TBLData3[Total Load])))),"")</f>
        <v>469.68870136557064</v>
      </c>
      <c r="U781" s="98">
        <f>IFERROR(TBLData3[[#This Row],[7 Day avg Load]]/TBLData3[[#This Row],[7 Day SD]],"")</f>
        <v>0.70502623584534618</v>
      </c>
      <c r="V781" s="98">
        <f>IFERROR(TBLData3[[#This Row],[7 Day Rolling Average]]*TBLData3[[#This Row],[Monotony]],"")</f>
        <v>233.46440209850181</v>
      </c>
    </row>
    <row r="782" spans="1:22" x14ac:dyDescent="0.25">
      <c r="A782" s="58" t="str">
        <f t="shared" si="49"/>
        <v>Week 6</v>
      </c>
      <c r="B782" s="63">
        <v>43045</v>
      </c>
      <c r="C782" s="63" t="str">
        <f t="shared" si="50"/>
        <v>Mon</v>
      </c>
      <c r="D782" s="73" t="s">
        <v>197</v>
      </c>
      <c r="E782" s="61">
        <f>tblTL[[#This Row],[Total]]</f>
        <v>60</v>
      </c>
      <c r="F782" s="71">
        <f>AVERAGEIFS(TBLData3[Total Load],TBLData3[[Athlete ]],TBLData3[[#This Row],[Athlete ]],TBLData3[Date],"&lt;="&amp;TBLData3[[#This Row],[Date]],TBLData3[Date],"&gt;"&amp;TBLData3[[#This Row],[Date]]-7)</f>
        <v>456.07142857142856</v>
      </c>
      <c r="G782" s="72">
        <f>AVERAGEIFS(TBLData3[Total Load],TBLData3[[Athlete ]],TBLData3[[#This Row],[Athlete ]],TBLData3[Date],"&lt;="&amp;TBLData3[[#This Row],[Date]],TBLData3[Date],"&gt;"&amp;TBLData3[[#This Row],[Date]]-28)</f>
        <v>298.26785714285717</v>
      </c>
      <c r="H782" s="32">
        <f>SUMIFS(TBLData3[Total Load],TBLData3[[Athlete ]],TBLData3[[#This Row],[Athlete ]],TBLData3[Date],"&lt;="&amp;TBLData3[[#This Row],[Date]],TBLData3[Date],"&gt;"&amp;TBLData3[[#This Row],[Date]]-7)</f>
        <v>3192.5</v>
      </c>
      <c r="I782" s="33">
        <f>IFERROR(SUMIFS(TBLData3[Total Load],TBLData3[[Athlete ]],TBLData3[[#This Row],[Athlete ]],TBLData3[Date],"&lt;="&amp;TBLData3[[#This Row],[Date]]-7,TBLData3[Date],"&gt;"&amp;TBLData3[[#This Row],[Date]]-14),"")</f>
        <v>1494</v>
      </c>
      <c r="J782" s="33">
        <f>IFERROR(SUMIFS(TBLData3[Total Load],TBLData3[[Athlete ]],TBLData3[[#This Row],[Athlete ]],TBLData3[Date],"&lt;="&amp;TBLData3[[#This Row],[Date]]-14,TBLData3[Date],"&gt;"&amp;TBLData3[[#This Row],[Date]]-21),"")</f>
        <v>1230</v>
      </c>
      <c r="K782" s="33">
        <f>IFERROR(SUMIFS(TBLData3[Total Load],TBLData3[[Athlete ]],TBLData3[[#This Row],[Athlete ]],TBLData3[Date],"&lt;="&amp;TBLData3[[#This Row],[Date]]-21,TBLData3[Date],"&gt;"&amp;TBLData3[[#This Row],[Date]]-28),"")</f>
        <v>2435</v>
      </c>
      <c r="L782" s="33">
        <f>IFERROR(SUMIFS(TBLData3[Total Load],TBLData3[[Athlete ]],TBLData3[[#This Row],[Athlete ]],TBLData3[Date],"&lt;="&amp;TBLData3[[#This Row],[Date]]-28,TBLData3[Date],"&gt;"&amp;TBLData3[[#This Row],[Date]]-35),"")</f>
        <v>1495</v>
      </c>
      <c r="M782" s="33">
        <f>IFERROR(AVERAGE(TBLData3[[#This Row],[Week -1 TL]:[Week -4 TL]]),"")</f>
        <v>1663.5</v>
      </c>
      <c r="N782" s="98">
        <f>IFERROR(TBLData3[[#This Row],[7 Day Rolling Average]]/TBLData3[[#This Row],[28 Day Rolling Average]],"")</f>
        <v>1.5290666347362747</v>
      </c>
      <c r="O782" s="94">
        <f>IFERROR(TBLData3[[#This Row],[Week 0 TL]]/TBLData3[[#This Row],[Week -1 TL]],"")</f>
        <v>2.1368808567603748</v>
      </c>
      <c r="P782" s="26">
        <f t="shared" si="47"/>
        <v>242.94904446862751</v>
      </c>
      <c r="Q782" s="27">
        <f t="shared" si="48"/>
        <v>264.24666581427687</v>
      </c>
      <c r="R782" s="99">
        <f>IFERROR(TBLData3[[#This Row],[7 Day EWMA]]/TBLData3[[#This Row],[28 Day EWMA]],"")</f>
        <v>0.91940249735972757</v>
      </c>
      <c r="S782" s="130">
        <f>AVERAGEIFS(TBLData3[Total Load],TBLData3[[Athlete ]],TBLData3[[#This Row],[Athlete ]],TBLData3[Date],"&lt;="&amp;TBLData3[[#This Row],[Date]],TBLData3[Date],"&gt;"&amp;TBLData3[[#This Row],[Date]]-7)</f>
        <v>456.07142857142856</v>
      </c>
      <c r="T782" s="130">
        <f t="array" ref="T782">IFERROR(_xlfn.STDEV.S(IF(TBLData3[[Athlete ]]=TBLData3[[#This Row],[Athlete ]],IF(TBLData3[Date]&lt;=TBLData3[[#This Row],[Date]],IF(TBLData3[Date]&gt;TBLData3[[#This Row],[Date]]-7,TBLData3[Total Load])))),"")</f>
        <v>538.36917542483718</v>
      </c>
      <c r="U782" s="98">
        <f>IFERROR(TBLData3[[#This Row],[7 Day avg Load]]/TBLData3[[#This Row],[7 Day SD]],"")</f>
        <v>0.84713510615003929</v>
      </c>
      <c r="V782" s="98">
        <f>IFERROR(TBLData3[[#This Row],[7 Day Rolling Average]]*TBLData3[[#This Row],[Monotony]],"")</f>
        <v>386.35411805485717</v>
      </c>
    </row>
    <row r="783" spans="1:22" x14ac:dyDescent="0.25">
      <c r="A783" s="58" t="str">
        <f t="shared" si="49"/>
        <v>Week 6</v>
      </c>
      <c r="B783" s="63">
        <v>43045</v>
      </c>
      <c r="C783" s="63" t="str">
        <f t="shared" si="50"/>
        <v>Mon</v>
      </c>
      <c r="D783" s="73" t="s">
        <v>198</v>
      </c>
      <c r="E783" s="61">
        <f>tblTL[[#This Row],[Total]]</f>
        <v>0</v>
      </c>
      <c r="F783" s="71">
        <f>AVERAGEIFS(TBLData3[Total Load],TBLData3[[Athlete ]],TBLData3[[#This Row],[Athlete ]],TBLData3[Date],"&lt;="&amp;TBLData3[[#This Row],[Date]],TBLData3[Date],"&gt;"&amp;TBLData3[[#This Row],[Date]]-7)</f>
        <v>335.28571428571428</v>
      </c>
      <c r="G783" s="72">
        <f>AVERAGEIFS(TBLData3[Total Load],TBLData3[[Athlete ]],TBLData3[[#This Row],[Athlete ]],TBLData3[Date],"&lt;="&amp;TBLData3[[#This Row],[Date]],TBLData3[Date],"&gt;"&amp;TBLData3[[#This Row],[Date]]-28)</f>
        <v>157.60714285714286</v>
      </c>
      <c r="H783" s="32">
        <f>SUMIFS(TBLData3[Total Load],TBLData3[[Athlete ]],TBLData3[[#This Row],[Athlete ]],TBLData3[Date],"&lt;="&amp;TBLData3[[#This Row],[Date]],TBLData3[Date],"&gt;"&amp;TBLData3[[#This Row],[Date]]-7)</f>
        <v>2347</v>
      </c>
      <c r="I783" s="33">
        <f>IFERROR(SUMIFS(TBLData3[Total Load],TBLData3[[Athlete ]],TBLData3[[#This Row],[Athlete ]],TBLData3[Date],"&lt;="&amp;TBLData3[[#This Row],[Date]]-7,TBLData3[Date],"&gt;"&amp;TBLData3[[#This Row],[Date]]-14),"")</f>
        <v>116</v>
      </c>
      <c r="J783" s="33">
        <f>IFERROR(SUMIFS(TBLData3[Total Load],TBLData3[[Athlete ]],TBLData3[[#This Row],[Athlete ]],TBLData3[Date],"&lt;="&amp;TBLData3[[#This Row],[Date]]-14,TBLData3[Date],"&gt;"&amp;TBLData3[[#This Row],[Date]]-21),"")</f>
        <v>990</v>
      </c>
      <c r="K783" s="33">
        <f>IFERROR(SUMIFS(TBLData3[Total Load],TBLData3[[Athlete ]],TBLData3[[#This Row],[Athlete ]],TBLData3[Date],"&lt;="&amp;TBLData3[[#This Row],[Date]]-21,TBLData3[Date],"&gt;"&amp;TBLData3[[#This Row],[Date]]-28),"")</f>
        <v>960</v>
      </c>
      <c r="L783" s="33">
        <f>IFERROR(SUMIFS(TBLData3[Total Load],TBLData3[[Athlete ]],TBLData3[[#This Row],[Athlete ]],TBLData3[Date],"&lt;="&amp;TBLData3[[#This Row],[Date]]-28,TBLData3[Date],"&gt;"&amp;TBLData3[[#This Row],[Date]]-35),"")</f>
        <v>810</v>
      </c>
      <c r="M783" s="33">
        <f>IFERROR(AVERAGE(TBLData3[[#This Row],[Week -1 TL]:[Week -4 TL]]),"")</f>
        <v>719</v>
      </c>
      <c r="N783" s="98">
        <f>IFERROR(TBLData3[[#This Row],[7 Day Rolling Average]]/TBLData3[[#This Row],[28 Day Rolling Average]],"")</f>
        <v>2.127351008384319</v>
      </c>
      <c r="O783" s="94">
        <f>IFERROR(TBLData3[[#This Row],[Week 0 TL]]/TBLData3[[#This Row],[Week -1 TL]],"")</f>
        <v>20.232758620689655</v>
      </c>
      <c r="P783" s="26">
        <f t="shared" si="47"/>
        <v>154.63310187179408</v>
      </c>
      <c r="Q783" s="27">
        <f t="shared" si="48"/>
        <v>151.85362063272788</v>
      </c>
      <c r="R783" s="99">
        <f>IFERROR(TBLData3[[#This Row],[7 Day EWMA]]/TBLData3[[#This Row],[28 Day EWMA]],"")</f>
        <v>1.0183036876400111</v>
      </c>
      <c r="S783" s="130">
        <f>AVERAGEIFS(TBLData3[Total Load],TBLData3[[Athlete ]],TBLData3[[#This Row],[Athlete ]],TBLData3[Date],"&lt;="&amp;TBLData3[[#This Row],[Date]],TBLData3[Date],"&gt;"&amp;TBLData3[[#This Row],[Date]]-7)</f>
        <v>335.28571428571428</v>
      </c>
      <c r="T783" s="130">
        <f t="array" ref="T783">IFERROR(_xlfn.STDEV.S(IF(TBLData3[[Athlete ]]=TBLData3[[#This Row],[Athlete ]],IF(TBLData3[Date]&lt;=TBLData3[[#This Row],[Date]],IF(TBLData3[Date]&gt;TBLData3[[#This Row],[Date]]-7,TBLData3[Total Load])))),"")</f>
        <v>395.28543032670888</v>
      </c>
      <c r="U783" s="98">
        <f>IFERROR(TBLData3[[#This Row],[7 Day avg Load]]/TBLData3[[#This Row],[7 Day SD]],"")</f>
        <v>0.84821166823324601</v>
      </c>
      <c r="V783" s="98">
        <f>IFERROR(TBLData3[[#This Row],[7 Day Rolling Average]]*TBLData3[[#This Row],[Monotony]],"")</f>
        <v>284.39325504906117</v>
      </c>
    </row>
    <row r="784" spans="1:22" x14ac:dyDescent="0.25">
      <c r="A784" s="58" t="str">
        <f t="shared" si="49"/>
        <v>Week 6</v>
      </c>
      <c r="B784" s="63">
        <v>43045</v>
      </c>
      <c r="C784" s="63" t="str">
        <f t="shared" si="50"/>
        <v>Mon</v>
      </c>
      <c r="D784" s="73" t="s">
        <v>199</v>
      </c>
      <c r="E784" s="61">
        <f>tblTL[[#This Row],[Total]]</f>
        <v>40</v>
      </c>
      <c r="F784" s="71">
        <f>AVERAGEIFS(TBLData3[Total Load],TBLData3[[Athlete ]],TBLData3[[#This Row],[Athlete ]],TBLData3[Date],"&lt;="&amp;TBLData3[[#This Row],[Date]],TBLData3[Date],"&gt;"&amp;TBLData3[[#This Row],[Date]]-7)</f>
        <v>133.42857142857142</v>
      </c>
      <c r="G784" s="72">
        <f>AVERAGEIFS(TBLData3[Total Load],TBLData3[[Athlete ]],TBLData3[[#This Row],[Athlete ]],TBLData3[Date],"&lt;="&amp;TBLData3[[#This Row],[Date]],TBLData3[Date],"&gt;"&amp;TBLData3[[#This Row],[Date]]-28)</f>
        <v>183.53571428571428</v>
      </c>
      <c r="H784" s="32">
        <f>SUMIFS(TBLData3[Total Load],TBLData3[[Athlete ]],TBLData3[[#This Row],[Athlete ]],TBLData3[Date],"&lt;="&amp;TBLData3[[#This Row],[Date]],TBLData3[Date],"&gt;"&amp;TBLData3[[#This Row],[Date]]-7)</f>
        <v>934</v>
      </c>
      <c r="I784" s="33">
        <f>IFERROR(SUMIFS(TBLData3[Total Load],TBLData3[[Athlete ]],TBLData3[[#This Row],[Athlete ]],TBLData3[Date],"&lt;="&amp;TBLData3[[#This Row],[Date]]-7,TBLData3[Date],"&gt;"&amp;TBLData3[[#This Row],[Date]]-14),"")</f>
        <v>920</v>
      </c>
      <c r="J784" s="33">
        <f>IFERROR(SUMIFS(TBLData3[Total Load],TBLData3[[Athlete ]],TBLData3[[#This Row],[Athlete ]],TBLData3[Date],"&lt;="&amp;TBLData3[[#This Row],[Date]]-14,TBLData3[Date],"&gt;"&amp;TBLData3[[#This Row],[Date]]-21),"")</f>
        <v>1530</v>
      </c>
      <c r="K784" s="33">
        <f>IFERROR(SUMIFS(TBLData3[Total Load],TBLData3[[Athlete ]],TBLData3[[#This Row],[Athlete ]],TBLData3[Date],"&lt;="&amp;TBLData3[[#This Row],[Date]]-21,TBLData3[Date],"&gt;"&amp;TBLData3[[#This Row],[Date]]-28),"")</f>
        <v>1755</v>
      </c>
      <c r="L784" s="33">
        <f>IFERROR(SUMIFS(TBLData3[Total Load],TBLData3[[Athlete ]],TBLData3[[#This Row],[Athlete ]],TBLData3[Date],"&lt;="&amp;TBLData3[[#This Row],[Date]]-28,TBLData3[Date],"&gt;"&amp;TBLData3[[#This Row],[Date]]-35),"")</f>
        <v>455</v>
      </c>
      <c r="M784" s="33">
        <f>IFERROR(AVERAGE(TBLData3[[#This Row],[Week -1 TL]:[Week -4 TL]]),"")</f>
        <v>1165</v>
      </c>
      <c r="N784" s="98">
        <f>IFERROR(TBLData3[[#This Row],[7 Day Rolling Average]]/TBLData3[[#This Row],[28 Day Rolling Average]],"")</f>
        <v>0.7269896867094765</v>
      </c>
      <c r="O784" s="94">
        <f>IFERROR(TBLData3[[#This Row],[Week 0 TL]]/TBLData3[[#This Row],[Week -1 TL]],"")</f>
        <v>1.0152173913043478</v>
      </c>
      <c r="P784" s="26">
        <f t="shared" si="47"/>
        <v>89.866985723055905</v>
      </c>
      <c r="Q784" s="27">
        <f t="shared" si="48"/>
        <v>122.51638081329938</v>
      </c>
      <c r="R784" s="99">
        <f>IFERROR(TBLData3[[#This Row],[7 Day EWMA]]/TBLData3[[#This Row],[28 Day EWMA]],"")</f>
        <v>0.73350996108840882</v>
      </c>
      <c r="S784" s="130">
        <f>AVERAGEIFS(TBLData3[Total Load],TBLData3[[Athlete ]],TBLData3[[#This Row],[Athlete ]],TBLData3[Date],"&lt;="&amp;TBLData3[[#This Row],[Date]],TBLData3[Date],"&gt;"&amp;TBLData3[[#This Row],[Date]]-7)</f>
        <v>133.42857142857142</v>
      </c>
      <c r="T784" s="130">
        <f t="array" ref="T784">IFERROR(_xlfn.STDEV.S(IF(TBLData3[[Athlete ]]=TBLData3[[#This Row],[Athlete ]],IF(TBLData3[Date]&lt;=TBLData3[[#This Row],[Date]],IF(TBLData3[Date]&gt;TBLData3[[#This Row],[Date]]-7,TBLData3[Total Load])))),"")</f>
        <v>248.87872357358927</v>
      </c>
      <c r="U784" s="98">
        <f>IFERROR(TBLData3[[#This Row],[7 Day avg Load]]/TBLData3[[#This Row],[7 Day SD]],"")</f>
        <v>0.53611883536166893</v>
      </c>
      <c r="V784" s="98">
        <f>IFERROR(TBLData3[[#This Row],[7 Day Rolling Average]]*TBLData3[[#This Row],[Monotony]],"")</f>
        <v>71.533570318256963</v>
      </c>
    </row>
    <row r="785" spans="1:22" x14ac:dyDescent="0.25">
      <c r="A785" s="58" t="str">
        <f t="shared" si="49"/>
        <v>Week 6</v>
      </c>
      <c r="B785" s="63">
        <v>43045</v>
      </c>
      <c r="C785" s="63" t="str">
        <f t="shared" si="50"/>
        <v>Mon</v>
      </c>
      <c r="D785" s="68" t="s">
        <v>200</v>
      </c>
      <c r="E785" s="61">
        <f>tblTL[[#This Row],[Total]]</f>
        <v>0</v>
      </c>
      <c r="F785" s="71">
        <f>AVERAGEIFS(TBLData3[Total Load],TBLData3[[Athlete ]],TBLData3[[#This Row],[Athlete ]],TBLData3[Date],"&lt;="&amp;TBLData3[[#This Row],[Date]],TBLData3[Date],"&gt;"&amp;TBLData3[[#This Row],[Date]]-7)</f>
        <v>0</v>
      </c>
      <c r="G785" s="72">
        <f>AVERAGEIFS(TBLData3[Total Load],TBLData3[[Athlete ]],TBLData3[[#This Row],[Athlete ]],TBLData3[Date],"&lt;="&amp;TBLData3[[#This Row],[Date]],TBLData3[Date],"&gt;"&amp;TBLData3[[#This Row],[Date]]-28)</f>
        <v>83.035714285714292</v>
      </c>
      <c r="H785" s="32">
        <f>SUMIFS(TBLData3[Total Load],TBLData3[[Athlete ]],TBLData3[[#This Row],[Athlete ]],TBLData3[Date],"&lt;="&amp;TBLData3[[#This Row],[Date]],TBLData3[Date],"&gt;"&amp;TBLData3[[#This Row],[Date]]-7)</f>
        <v>0</v>
      </c>
      <c r="I785" s="33">
        <f>IFERROR(SUMIFS(TBLData3[Total Load],TBLData3[[Athlete ]],TBLData3[[#This Row],[Athlete ]],TBLData3[Date],"&lt;="&amp;TBLData3[[#This Row],[Date]]-7,TBLData3[Date],"&gt;"&amp;TBLData3[[#This Row],[Date]]-14),"")</f>
        <v>420</v>
      </c>
      <c r="J785" s="33">
        <f>IFERROR(SUMIFS(TBLData3[Total Load],TBLData3[[Athlete ]],TBLData3[[#This Row],[Athlete ]],TBLData3[Date],"&lt;="&amp;TBLData3[[#This Row],[Date]]-14,TBLData3[Date],"&gt;"&amp;TBLData3[[#This Row],[Date]]-21),"")</f>
        <v>930</v>
      </c>
      <c r="K785" s="33">
        <f>IFERROR(SUMIFS(TBLData3[Total Load],TBLData3[[Athlete ]],TBLData3[[#This Row],[Athlete ]],TBLData3[Date],"&lt;="&amp;TBLData3[[#This Row],[Date]]-21,TBLData3[Date],"&gt;"&amp;TBLData3[[#This Row],[Date]]-28),"")</f>
        <v>975</v>
      </c>
      <c r="L785" s="33">
        <f>IFERROR(SUMIFS(TBLData3[Total Load],TBLData3[[Athlete ]],TBLData3[[#This Row],[Athlete ]],TBLData3[Date],"&lt;="&amp;TBLData3[[#This Row],[Date]]-28,TBLData3[Date],"&gt;"&amp;TBLData3[[#This Row],[Date]]-35),"")</f>
        <v>0</v>
      </c>
      <c r="M785" s="33">
        <f>IFERROR(AVERAGE(TBLData3[[#This Row],[Week -1 TL]:[Week -4 TL]]),"")</f>
        <v>581.25</v>
      </c>
      <c r="N785" s="98">
        <f>IFERROR(TBLData3[[#This Row],[7 Day Rolling Average]]/TBLData3[[#This Row],[28 Day Rolling Average]],"")</f>
        <v>0</v>
      </c>
      <c r="O785" s="94">
        <f>IFERROR(TBLData3[[#This Row],[Week 0 TL]]/TBLData3[[#This Row],[Week -1 TL]],"")</f>
        <v>0</v>
      </c>
      <c r="P785" s="26">
        <f t="shared" si="47"/>
        <v>3.7314524809230774</v>
      </c>
      <c r="Q785" s="27">
        <f t="shared" si="48"/>
        <v>39.002383412962473</v>
      </c>
      <c r="R785" s="99">
        <f>IFERROR(TBLData3[[#This Row],[7 Day EWMA]]/TBLData3[[#This Row],[28 Day EWMA]],"")</f>
        <v>9.5672421898271118E-2</v>
      </c>
      <c r="S785" s="130">
        <f>AVERAGEIFS(TBLData3[Total Load],TBLData3[[Athlete ]],TBLData3[[#This Row],[Athlete ]],TBLData3[Date],"&lt;="&amp;TBLData3[[#This Row],[Date]],TBLData3[Date],"&gt;"&amp;TBLData3[[#This Row],[Date]]-7)</f>
        <v>0</v>
      </c>
      <c r="T785" s="130">
        <f t="array" ref="T785">IFERROR(_xlfn.STDEV.S(IF(TBLData3[[Athlete ]]=TBLData3[[#This Row],[Athlete ]],IF(TBLData3[Date]&lt;=TBLData3[[#This Row],[Date]],IF(TBLData3[Date]&gt;TBLData3[[#This Row],[Date]]-7,TBLData3[Total Load])))),"")</f>
        <v>0</v>
      </c>
      <c r="U785" s="98" t="str">
        <f>IFERROR(TBLData3[[#This Row],[7 Day avg Load]]/TBLData3[[#This Row],[7 Day SD]],"")</f>
        <v/>
      </c>
      <c r="V785" s="98" t="str">
        <f>IFERROR(TBLData3[[#This Row],[7 Day Rolling Average]]*TBLData3[[#This Row],[Monotony]],"")</f>
        <v/>
      </c>
    </row>
    <row r="786" spans="1:22" x14ac:dyDescent="0.25">
      <c r="A786" s="58" t="str">
        <f t="shared" si="49"/>
        <v>Week 6</v>
      </c>
      <c r="B786" s="63">
        <v>43045</v>
      </c>
      <c r="C786" s="63" t="str">
        <f t="shared" si="50"/>
        <v>Mon</v>
      </c>
      <c r="D786" s="73" t="s">
        <v>201</v>
      </c>
      <c r="E786" s="61">
        <f>tblTL[[#This Row],[Total]]</f>
        <v>0</v>
      </c>
      <c r="F786" s="71">
        <f>AVERAGEIFS(TBLData3[Total Load],TBLData3[[Athlete ]],TBLData3[[#This Row],[Athlete ]],TBLData3[Date],"&lt;="&amp;TBLData3[[#This Row],[Date]],TBLData3[Date],"&gt;"&amp;TBLData3[[#This Row],[Date]]-7)</f>
        <v>0</v>
      </c>
      <c r="G786" s="72">
        <f>AVERAGEIFS(TBLData3[Total Load],TBLData3[[Athlete ]],TBLData3[[#This Row],[Athlete ]],TBLData3[Date],"&lt;="&amp;TBLData3[[#This Row],[Date]],TBLData3[Date],"&gt;"&amp;TBLData3[[#This Row],[Date]]-28)</f>
        <v>108.57142857142857</v>
      </c>
      <c r="H786" s="32">
        <f>SUMIFS(TBLData3[Total Load],TBLData3[[Athlete ]],TBLData3[[#This Row],[Athlete ]],TBLData3[Date],"&lt;="&amp;TBLData3[[#This Row],[Date]],TBLData3[Date],"&gt;"&amp;TBLData3[[#This Row],[Date]]-7)</f>
        <v>0</v>
      </c>
      <c r="I786" s="33">
        <f>IFERROR(SUMIFS(TBLData3[Total Load],TBLData3[[Athlete ]],TBLData3[[#This Row],[Athlete ]],TBLData3[Date],"&lt;="&amp;TBLData3[[#This Row],[Date]]-7,TBLData3[Date],"&gt;"&amp;TBLData3[[#This Row],[Date]]-14),"")</f>
        <v>0</v>
      </c>
      <c r="J786" s="33">
        <f>IFERROR(SUMIFS(TBLData3[Total Load],TBLData3[[Athlete ]],TBLData3[[#This Row],[Athlete ]],TBLData3[Date],"&lt;="&amp;TBLData3[[#This Row],[Date]]-14,TBLData3[Date],"&gt;"&amp;TBLData3[[#This Row],[Date]]-21),"")</f>
        <v>720</v>
      </c>
      <c r="K786" s="33">
        <f>IFERROR(SUMIFS(TBLData3[Total Load],TBLData3[[Athlete ]],TBLData3[[#This Row],[Athlete ]],TBLData3[Date],"&lt;="&amp;TBLData3[[#This Row],[Date]]-21,TBLData3[Date],"&gt;"&amp;TBLData3[[#This Row],[Date]]-28),"")</f>
        <v>2320</v>
      </c>
      <c r="L786" s="33">
        <f>IFERROR(SUMIFS(TBLData3[Total Load],TBLData3[[Athlete ]],TBLData3[[#This Row],[Athlete ]],TBLData3[Date],"&lt;="&amp;TBLData3[[#This Row],[Date]]-28,TBLData3[Date],"&gt;"&amp;TBLData3[[#This Row],[Date]]-35),"")</f>
        <v>1575</v>
      </c>
      <c r="M786" s="33">
        <f>IFERROR(AVERAGE(TBLData3[[#This Row],[Week -1 TL]:[Week -4 TL]]),"")</f>
        <v>1153.75</v>
      </c>
      <c r="N786" s="98">
        <f>IFERROR(TBLData3[[#This Row],[7 Day Rolling Average]]/TBLData3[[#This Row],[28 Day Rolling Average]],"")</f>
        <v>0</v>
      </c>
      <c r="O786" s="94" t="str">
        <f>IFERROR(TBLData3[[#This Row],[Week 0 TL]]/TBLData3[[#This Row],[Week -1 TL]],"")</f>
        <v/>
      </c>
      <c r="P786" s="26">
        <f t="shared" si="47"/>
        <v>1.1545140918353385</v>
      </c>
      <c r="Q786" s="27">
        <f t="shared" si="48"/>
        <v>48.791692638402345</v>
      </c>
      <c r="R786" s="99">
        <f>IFERROR(TBLData3[[#This Row],[7 Day EWMA]]/TBLData3[[#This Row],[28 Day EWMA]],"")</f>
        <v>2.3662103718997816E-2</v>
      </c>
      <c r="S786" s="130">
        <f>AVERAGEIFS(TBLData3[Total Load],TBLData3[[Athlete ]],TBLData3[[#This Row],[Athlete ]],TBLData3[Date],"&lt;="&amp;TBLData3[[#This Row],[Date]],TBLData3[Date],"&gt;"&amp;TBLData3[[#This Row],[Date]]-7)</f>
        <v>0</v>
      </c>
      <c r="T786" s="130">
        <f t="array" ref="T786">IFERROR(_xlfn.STDEV.S(IF(TBLData3[[Athlete ]]=TBLData3[[#This Row],[Athlete ]],IF(TBLData3[Date]&lt;=TBLData3[[#This Row],[Date]],IF(TBLData3[Date]&gt;TBLData3[[#This Row],[Date]]-7,TBLData3[Total Load])))),"")</f>
        <v>0</v>
      </c>
      <c r="U786" s="98" t="str">
        <f>IFERROR(TBLData3[[#This Row],[7 Day avg Load]]/TBLData3[[#This Row],[7 Day SD]],"")</f>
        <v/>
      </c>
      <c r="V786" s="98" t="str">
        <f>IFERROR(TBLData3[[#This Row],[7 Day Rolling Average]]*TBLData3[[#This Row],[Monotony]],"")</f>
        <v/>
      </c>
    </row>
    <row r="787" spans="1:22" x14ac:dyDescent="0.25">
      <c r="A787" s="58" t="str">
        <f t="shared" si="49"/>
        <v>Week 6</v>
      </c>
      <c r="B787" s="63">
        <v>43045</v>
      </c>
      <c r="C787" s="63" t="str">
        <f t="shared" si="50"/>
        <v>Mon</v>
      </c>
      <c r="D787" s="73" t="s">
        <v>202</v>
      </c>
      <c r="E787" s="61">
        <f>tblTL[[#This Row],[Total]]</f>
        <v>60</v>
      </c>
      <c r="F787" s="71">
        <f>AVERAGEIFS(TBLData3[Total Load],TBLData3[[Athlete ]],TBLData3[[#This Row],[Athlete ]],TBLData3[Date],"&lt;="&amp;TBLData3[[#This Row],[Date]],TBLData3[Date],"&gt;"&amp;TBLData3[[#This Row],[Date]]-7)</f>
        <v>322.5</v>
      </c>
      <c r="G787" s="72">
        <f>AVERAGEIFS(TBLData3[Total Load],TBLData3[[Athlete ]],TBLData3[[#This Row],[Athlete ]],TBLData3[Date],"&lt;="&amp;TBLData3[[#This Row],[Date]],TBLData3[Date],"&gt;"&amp;TBLData3[[#This Row],[Date]]-28)</f>
        <v>229.76785714285714</v>
      </c>
      <c r="H787" s="32">
        <f>SUMIFS(TBLData3[Total Load],TBLData3[[Athlete ]],TBLData3[[#This Row],[Athlete ]],TBLData3[Date],"&lt;="&amp;TBLData3[[#This Row],[Date]],TBLData3[Date],"&gt;"&amp;TBLData3[[#This Row],[Date]]-7)</f>
        <v>2257.5</v>
      </c>
      <c r="I787" s="33">
        <f>IFERROR(SUMIFS(TBLData3[Total Load],TBLData3[[Athlete ]],TBLData3[[#This Row],[Athlete ]],TBLData3[Date],"&lt;="&amp;TBLData3[[#This Row],[Date]]-7,TBLData3[Date],"&gt;"&amp;TBLData3[[#This Row],[Date]]-14),"")</f>
        <v>2316</v>
      </c>
      <c r="J787" s="33">
        <f>IFERROR(SUMIFS(TBLData3[Total Load],TBLData3[[Athlete ]],TBLData3[[#This Row],[Athlete ]],TBLData3[Date],"&lt;="&amp;TBLData3[[#This Row],[Date]]-14,TBLData3[Date],"&gt;"&amp;TBLData3[[#This Row],[Date]]-21),"")</f>
        <v>1620</v>
      </c>
      <c r="K787" s="33">
        <f>IFERROR(SUMIFS(TBLData3[Total Load],TBLData3[[Athlete ]],TBLData3[[#This Row],[Athlete ]],TBLData3[Date],"&lt;="&amp;TBLData3[[#This Row],[Date]]-21,TBLData3[Date],"&gt;"&amp;TBLData3[[#This Row],[Date]]-28),"")</f>
        <v>240</v>
      </c>
      <c r="L787" s="33">
        <f>IFERROR(SUMIFS(TBLData3[Total Load],TBLData3[[Athlete ]],TBLData3[[#This Row],[Athlete ]],TBLData3[Date],"&lt;="&amp;TBLData3[[#This Row],[Date]]-28,TBLData3[Date],"&gt;"&amp;TBLData3[[#This Row],[Date]]-35),"")</f>
        <v>0</v>
      </c>
      <c r="M787" s="33">
        <f>IFERROR(AVERAGE(TBLData3[[#This Row],[Week -1 TL]:[Week -4 TL]]),"")</f>
        <v>1044</v>
      </c>
      <c r="N787" s="98">
        <f>IFERROR(TBLData3[[#This Row],[7 Day Rolling Average]]/TBLData3[[#This Row],[28 Day Rolling Average]],"")</f>
        <v>1.4035905805549078</v>
      </c>
      <c r="O787" s="94">
        <f>IFERROR(TBLData3[[#This Row],[Week 0 TL]]/TBLData3[[#This Row],[Week -1 TL]],"")</f>
        <v>0.97474093264248707</v>
      </c>
      <c r="P787" s="26">
        <f t="shared" si="47"/>
        <v>179.96771754312027</v>
      </c>
      <c r="Q787" s="27">
        <f t="shared" si="48"/>
        <v>211.22066679224631</v>
      </c>
      <c r="R787" s="99">
        <f>IFERROR(TBLData3[[#This Row],[7 Day EWMA]]/TBLData3[[#This Row],[28 Day EWMA]],"")</f>
        <v>0.85203649944034121</v>
      </c>
      <c r="S787" s="130">
        <f>AVERAGEIFS(TBLData3[Total Load],TBLData3[[Athlete ]],TBLData3[[#This Row],[Athlete ]],TBLData3[Date],"&lt;="&amp;TBLData3[[#This Row],[Date]],TBLData3[Date],"&gt;"&amp;TBLData3[[#This Row],[Date]]-7)</f>
        <v>322.5</v>
      </c>
      <c r="T787" s="130">
        <f t="array" ref="T787">IFERROR(_xlfn.STDEV.S(IF(TBLData3[[Athlete ]]=TBLData3[[#This Row],[Athlete ]],IF(TBLData3[Date]&lt;=TBLData3[[#This Row],[Date]],IF(TBLData3[Date]&gt;TBLData3[[#This Row],[Date]]-7,TBLData3[Total Load])))),"")</f>
        <v>369.69300326983017</v>
      </c>
      <c r="U787" s="98">
        <f>IFERROR(TBLData3[[#This Row],[7 Day avg Load]]/TBLData3[[#This Row],[7 Day SD]],"")</f>
        <v>0.872345424845963</v>
      </c>
      <c r="V787" s="98">
        <f>IFERROR(TBLData3[[#This Row],[7 Day Rolling Average]]*TBLData3[[#This Row],[Monotony]],"")</f>
        <v>281.33139951282305</v>
      </c>
    </row>
    <row r="788" spans="1:22" x14ac:dyDescent="0.25">
      <c r="A788" s="58" t="str">
        <f t="shared" si="49"/>
        <v>Week 6</v>
      </c>
      <c r="B788" s="63">
        <v>43045</v>
      </c>
      <c r="C788" s="63" t="str">
        <f t="shared" si="50"/>
        <v>Mon</v>
      </c>
      <c r="D788" s="68" t="s">
        <v>203</v>
      </c>
      <c r="E788" s="61">
        <f>tblTL[[#This Row],[Total]]</f>
        <v>0</v>
      </c>
      <c r="F788" s="71">
        <f>AVERAGEIFS(TBLData3[Total Load],TBLData3[[Athlete ]],TBLData3[[#This Row],[Athlete ]],TBLData3[Date],"&lt;="&amp;TBLData3[[#This Row],[Date]],TBLData3[Date],"&gt;"&amp;TBLData3[[#This Row],[Date]]-7)</f>
        <v>316.85714285714283</v>
      </c>
      <c r="G788" s="72">
        <f>AVERAGEIFS(TBLData3[Total Load],TBLData3[[Athlete ]],TBLData3[[#This Row],[Athlete ]],TBLData3[Date],"&lt;="&amp;TBLData3[[#This Row],[Date]],TBLData3[Date],"&gt;"&amp;TBLData3[[#This Row],[Date]]-28)</f>
        <v>154.75</v>
      </c>
      <c r="H788" s="32">
        <f>SUMIFS(TBLData3[Total Load],TBLData3[[Athlete ]],TBLData3[[#This Row],[Athlete ]],TBLData3[Date],"&lt;="&amp;TBLData3[[#This Row],[Date]],TBLData3[Date],"&gt;"&amp;TBLData3[[#This Row],[Date]]-7)</f>
        <v>2218</v>
      </c>
      <c r="I788" s="33">
        <f>IFERROR(SUMIFS(TBLData3[Total Load],TBLData3[[Athlete ]],TBLData3[[#This Row],[Athlete ]],TBLData3[Date],"&lt;="&amp;TBLData3[[#This Row],[Date]]-7,TBLData3[Date],"&gt;"&amp;TBLData3[[#This Row],[Date]]-14),"")</f>
        <v>640</v>
      </c>
      <c r="J788" s="33">
        <f>IFERROR(SUMIFS(TBLData3[Total Load],TBLData3[[Athlete ]],TBLData3[[#This Row],[Athlete ]],TBLData3[Date],"&lt;="&amp;TBLData3[[#This Row],[Date]]-14,TBLData3[Date],"&gt;"&amp;TBLData3[[#This Row],[Date]]-21),"")</f>
        <v>0</v>
      </c>
      <c r="K788" s="33">
        <f>IFERROR(SUMIFS(TBLData3[Total Load],TBLData3[[Athlete ]],TBLData3[[#This Row],[Athlete ]],TBLData3[Date],"&lt;="&amp;TBLData3[[#This Row],[Date]]-21,TBLData3[Date],"&gt;"&amp;TBLData3[[#This Row],[Date]]-28),"")</f>
        <v>1475</v>
      </c>
      <c r="L788" s="33">
        <f>IFERROR(SUMIFS(TBLData3[Total Load],TBLData3[[Athlete ]],TBLData3[[#This Row],[Athlete ]],TBLData3[Date],"&lt;="&amp;TBLData3[[#This Row],[Date]]-28,TBLData3[Date],"&gt;"&amp;TBLData3[[#This Row],[Date]]-35),"")</f>
        <v>1480</v>
      </c>
      <c r="M788" s="33">
        <f>IFERROR(AVERAGE(TBLData3[[#This Row],[Week -1 TL]:[Week -4 TL]]),"")</f>
        <v>898.75</v>
      </c>
      <c r="N788" s="98">
        <f>IFERROR(TBLData3[[#This Row],[7 Day Rolling Average]]/TBLData3[[#This Row],[28 Day Rolling Average]],"")</f>
        <v>2.0475421186245093</v>
      </c>
      <c r="O788" s="94">
        <f>IFERROR(TBLData3[[#This Row],[Week 0 TL]]/TBLData3[[#This Row],[Week -1 TL]],"")</f>
        <v>3.4656250000000002</v>
      </c>
      <c r="P788" s="26">
        <f t="shared" si="47"/>
        <v>178.1066530946477</v>
      </c>
      <c r="Q788" s="27">
        <f t="shared" si="48"/>
        <v>163.8239646255289</v>
      </c>
      <c r="R788" s="99">
        <f>IFERROR(TBLData3[[#This Row],[7 Day EWMA]]/TBLData3[[#This Row],[28 Day EWMA]],"")</f>
        <v>1.0871831450408758</v>
      </c>
      <c r="S788" s="130">
        <f>AVERAGEIFS(TBLData3[Total Load],TBLData3[[Athlete ]],TBLData3[[#This Row],[Athlete ]],TBLData3[Date],"&lt;="&amp;TBLData3[[#This Row],[Date]],TBLData3[Date],"&gt;"&amp;TBLData3[[#This Row],[Date]]-7)</f>
        <v>316.85714285714283</v>
      </c>
      <c r="T788" s="130">
        <f t="array" ref="T788">IFERROR(_xlfn.STDEV.S(IF(TBLData3[[Athlete ]]=TBLData3[[#This Row],[Athlete ]],IF(TBLData3[Date]&lt;=TBLData3[[#This Row],[Date]],IF(TBLData3[Date]&gt;TBLData3[[#This Row],[Date]]-7,TBLData3[Total Load])))),"")</f>
        <v>420.35200668464705</v>
      </c>
      <c r="U788" s="98">
        <f>IFERROR(TBLData3[[#This Row],[7 Day avg Load]]/TBLData3[[#This Row],[7 Day SD]],"")</f>
        <v>0.75379000889331482</v>
      </c>
      <c r="V788" s="98">
        <f>IFERROR(TBLData3[[#This Row],[7 Day Rolling Average]]*TBLData3[[#This Row],[Monotony]],"")</f>
        <v>238.84374853219603</v>
      </c>
    </row>
    <row r="789" spans="1:22" x14ac:dyDescent="0.25">
      <c r="A789" s="58" t="str">
        <f t="shared" si="49"/>
        <v>Week 6</v>
      </c>
      <c r="B789" s="63">
        <v>43045</v>
      </c>
      <c r="C789" s="63" t="str">
        <f t="shared" si="50"/>
        <v>Mon</v>
      </c>
      <c r="D789" s="68" t="s">
        <v>204</v>
      </c>
      <c r="E789" s="61">
        <f>tblTL[[#This Row],[Total]]</f>
        <v>0</v>
      </c>
      <c r="F789" s="71">
        <f>AVERAGEIFS(TBLData3[Total Load],TBLData3[[Athlete ]],TBLData3[[#This Row],[Athlete ]],TBLData3[Date],"&lt;="&amp;TBLData3[[#This Row],[Date]],TBLData3[Date],"&gt;"&amp;TBLData3[[#This Row],[Date]]-7)</f>
        <v>121.14285714285714</v>
      </c>
      <c r="G789" s="72">
        <f>AVERAGEIFS(TBLData3[Total Load],TBLData3[[Athlete ]],TBLData3[[#This Row],[Athlete ]],TBLData3[Date],"&lt;="&amp;TBLData3[[#This Row],[Date]],TBLData3[Date],"&gt;"&amp;TBLData3[[#This Row],[Date]]-28)</f>
        <v>122.10714285714286</v>
      </c>
      <c r="H789" s="32">
        <f>SUMIFS(TBLData3[Total Load],TBLData3[[Athlete ]],TBLData3[[#This Row],[Athlete ]],TBLData3[Date],"&lt;="&amp;TBLData3[[#This Row],[Date]],TBLData3[Date],"&gt;"&amp;TBLData3[[#This Row],[Date]]-7)</f>
        <v>848</v>
      </c>
      <c r="I789" s="33">
        <f>IFERROR(SUMIFS(TBLData3[Total Load],TBLData3[[Athlete ]],TBLData3[[#This Row],[Athlete ]],TBLData3[Date],"&lt;="&amp;TBLData3[[#This Row],[Date]]-7,TBLData3[Date],"&gt;"&amp;TBLData3[[#This Row],[Date]]-14),"")</f>
        <v>1431</v>
      </c>
      <c r="J789" s="33">
        <f>IFERROR(SUMIFS(TBLData3[Total Load],TBLData3[[Athlete ]],TBLData3[[#This Row],[Athlete ]],TBLData3[Date],"&lt;="&amp;TBLData3[[#This Row],[Date]]-14,TBLData3[Date],"&gt;"&amp;TBLData3[[#This Row],[Date]]-21),"")</f>
        <v>720</v>
      </c>
      <c r="K789" s="33">
        <f>IFERROR(SUMIFS(TBLData3[Total Load],TBLData3[[Athlete ]],TBLData3[[#This Row],[Athlete ]],TBLData3[Date],"&lt;="&amp;TBLData3[[#This Row],[Date]]-21,TBLData3[Date],"&gt;"&amp;TBLData3[[#This Row],[Date]]-28),"")</f>
        <v>420</v>
      </c>
      <c r="L789" s="33">
        <f>IFERROR(SUMIFS(TBLData3[Total Load],TBLData3[[Athlete ]],TBLData3[[#This Row],[Athlete ]],TBLData3[Date],"&lt;="&amp;TBLData3[[#This Row],[Date]]-28,TBLData3[Date],"&gt;"&amp;TBLData3[[#This Row],[Date]]-35),"")</f>
        <v>875</v>
      </c>
      <c r="M789" s="33">
        <f>IFERROR(AVERAGE(TBLData3[[#This Row],[Week -1 TL]:[Week -4 TL]]),"")</f>
        <v>861.5</v>
      </c>
      <c r="N789" s="98">
        <f>IFERROR(TBLData3[[#This Row],[7 Day Rolling Average]]/TBLData3[[#This Row],[28 Day Rolling Average]],"")</f>
        <v>0.99210295408014038</v>
      </c>
      <c r="O789" s="94">
        <f>IFERROR(TBLData3[[#This Row],[Week 0 TL]]/TBLData3[[#This Row],[Week -1 TL]],"")</f>
        <v>0.59259259259259256</v>
      </c>
      <c r="P789" s="26">
        <f t="shared" si="47"/>
        <v>84.899353604592761</v>
      </c>
      <c r="Q789" s="27">
        <f t="shared" si="48"/>
        <v>109.15453560744382</v>
      </c>
      <c r="R789" s="99">
        <f>IFERROR(TBLData3[[#This Row],[7 Day EWMA]]/TBLData3[[#This Row],[28 Day EWMA]],"")</f>
        <v>0.77779043382969626</v>
      </c>
      <c r="S789" s="130">
        <f>AVERAGEIFS(TBLData3[Total Load],TBLData3[[Athlete ]],TBLData3[[#This Row],[Athlete ]],TBLData3[Date],"&lt;="&amp;TBLData3[[#This Row],[Date]],TBLData3[Date],"&gt;"&amp;TBLData3[[#This Row],[Date]]-7)</f>
        <v>121.14285714285714</v>
      </c>
      <c r="T789" s="130">
        <f t="array" ref="T789">IFERROR(_xlfn.STDEV.S(IF(TBLData3[[Athlete ]]=TBLData3[[#This Row],[Athlete ]],IF(TBLData3[Date]&lt;=TBLData3[[#This Row],[Date]],IF(TBLData3[Date]&gt;TBLData3[[#This Row],[Date]]-7,TBLData3[Total Load])))),"")</f>
        <v>285.59436769156156</v>
      </c>
      <c r="U789" s="98">
        <f>IFERROR(TBLData3[[#This Row],[7 Day avg Load]]/TBLData3[[#This Row],[7 Day SD]],"")</f>
        <v>0.42417803306853008</v>
      </c>
      <c r="V789" s="98">
        <f>IFERROR(TBLData3[[#This Row],[7 Day Rolling Average]]*TBLData3[[#This Row],[Monotony]],"")</f>
        <v>51.386138863159069</v>
      </c>
    </row>
    <row r="790" spans="1:22" x14ac:dyDescent="0.25">
      <c r="A790" s="58" t="str">
        <f t="shared" si="49"/>
        <v>Week 6</v>
      </c>
      <c r="B790" s="63">
        <v>43045</v>
      </c>
      <c r="C790" s="63" t="str">
        <f t="shared" si="50"/>
        <v>Mon</v>
      </c>
      <c r="D790" s="74" t="s">
        <v>205</v>
      </c>
      <c r="E790" s="61">
        <f>tblTL[[#This Row],[Total]]</f>
        <v>0</v>
      </c>
      <c r="F790" s="71">
        <f>AVERAGEIFS(TBLData3[Total Load],TBLData3[[Athlete ]],TBLData3[[#This Row],[Athlete ]],TBLData3[Date],"&lt;="&amp;TBLData3[[#This Row],[Date]],TBLData3[Date],"&gt;"&amp;TBLData3[[#This Row],[Date]]-7)</f>
        <v>93.571428571428569</v>
      </c>
      <c r="G790" s="72">
        <f>AVERAGEIFS(TBLData3[Total Load],TBLData3[[Athlete ]],TBLData3[[#This Row],[Athlete ]],TBLData3[Date],"&lt;="&amp;TBLData3[[#This Row],[Date]],TBLData3[Date],"&gt;"&amp;TBLData3[[#This Row],[Date]]-28)</f>
        <v>73.25</v>
      </c>
      <c r="H790" s="32">
        <f>SUMIFS(TBLData3[Total Load],TBLData3[[Athlete ]],TBLData3[[#This Row],[Athlete ]],TBLData3[Date],"&lt;="&amp;TBLData3[[#This Row],[Date]],TBLData3[Date],"&gt;"&amp;TBLData3[[#This Row],[Date]]-7)</f>
        <v>655</v>
      </c>
      <c r="I790" s="33">
        <f>IFERROR(SUMIFS(TBLData3[Total Load],TBLData3[[Athlete ]],TBLData3[[#This Row],[Athlete ]],TBLData3[Date],"&lt;="&amp;TBLData3[[#This Row],[Date]]-7,TBLData3[Date],"&gt;"&amp;TBLData3[[#This Row],[Date]]-14),"")</f>
        <v>316</v>
      </c>
      <c r="J790" s="33">
        <f>IFERROR(SUMIFS(TBLData3[Total Load],TBLData3[[Athlete ]],TBLData3[[#This Row],[Athlete ]],TBLData3[Date],"&lt;="&amp;TBLData3[[#This Row],[Date]]-14,TBLData3[Date],"&gt;"&amp;TBLData3[[#This Row],[Date]]-21),"")</f>
        <v>720</v>
      </c>
      <c r="K790" s="33">
        <f>IFERROR(SUMIFS(TBLData3[Total Load],TBLData3[[Athlete ]],TBLData3[[#This Row],[Athlete ]],TBLData3[Date],"&lt;="&amp;TBLData3[[#This Row],[Date]]-21,TBLData3[Date],"&gt;"&amp;TBLData3[[#This Row],[Date]]-28),"")</f>
        <v>360</v>
      </c>
      <c r="L790" s="33">
        <f>IFERROR(SUMIFS(TBLData3[Total Load],TBLData3[[Athlete ]],TBLData3[[#This Row],[Athlete ]],TBLData3[Date],"&lt;="&amp;TBLData3[[#This Row],[Date]]-28,TBLData3[Date],"&gt;"&amp;TBLData3[[#This Row],[Date]]-35),"")</f>
        <v>0</v>
      </c>
      <c r="M790" s="33">
        <f>IFERROR(AVERAGE(TBLData3[[#This Row],[Week -1 TL]:[Week -4 TL]]),"")</f>
        <v>349</v>
      </c>
      <c r="N790" s="98">
        <f>IFERROR(TBLData3[[#This Row],[7 Day Rolling Average]]/TBLData3[[#This Row],[28 Day Rolling Average]],"")</f>
        <v>1.2774256460263287</v>
      </c>
      <c r="O790" s="94">
        <f>IFERROR(TBLData3[[#This Row],[Week 0 TL]]/TBLData3[[#This Row],[Week -1 TL]],"")</f>
        <v>2.0727848101265822</v>
      </c>
      <c r="P790" s="26">
        <f t="shared" si="47"/>
        <v>61.248321774062433</v>
      </c>
      <c r="Q790" s="27">
        <f t="shared" si="48"/>
        <v>61.675176603958391</v>
      </c>
      <c r="R790" s="99">
        <f>IFERROR(TBLData3[[#This Row],[7 Day EWMA]]/TBLData3[[#This Row],[28 Day EWMA]],"")</f>
        <v>0.99307898487851975</v>
      </c>
      <c r="S790" s="130">
        <f>AVERAGEIFS(TBLData3[Total Load],TBLData3[[Athlete ]],TBLData3[[#This Row],[Athlete ]],TBLData3[Date],"&lt;="&amp;TBLData3[[#This Row],[Date]],TBLData3[Date],"&gt;"&amp;TBLData3[[#This Row],[Date]]-7)</f>
        <v>93.571428571428569</v>
      </c>
      <c r="T790" s="130">
        <f t="array" ref="T790">IFERROR(_xlfn.STDEV.S(IF(TBLData3[[Athlete ]]=TBLData3[[#This Row],[Athlete ]],IF(TBLData3[Date]&lt;=TBLData3[[#This Row],[Date]],IF(TBLData3[Date]&gt;TBLData3[[#This Row],[Date]]-7,TBLData3[Total Load])))),"")</f>
        <v>222.23700347666161</v>
      </c>
      <c r="U790" s="98">
        <f>IFERROR(TBLData3[[#This Row],[7 Day avg Load]]/TBLData3[[#This Row],[7 Day SD]],"")</f>
        <v>0.42104342259661109</v>
      </c>
      <c r="V790" s="98">
        <f>IFERROR(TBLData3[[#This Row],[7 Day Rolling Average]]*TBLData3[[#This Row],[Monotony]],"")</f>
        <v>39.397634542968611</v>
      </c>
    </row>
    <row r="791" spans="1:22" x14ac:dyDescent="0.25">
      <c r="A791" s="58" t="str">
        <f t="shared" si="49"/>
        <v>Week 6</v>
      </c>
      <c r="B791" s="63">
        <v>43045</v>
      </c>
      <c r="C791" s="63" t="str">
        <f t="shared" si="50"/>
        <v>Mon</v>
      </c>
      <c r="D791" s="74" t="s">
        <v>206</v>
      </c>
      <c r="E791" s="61">
        <f>tblTL[[#This Row],[Total]]</f>
        <v>150</v>
      </c>
      <c r="F791" s="71">
        <f>AVERAGEIFS(TBLData3[Total Load],TBLData3[[Athlete ]],TBLData3[[#This Row],[Athlete ]],TBLData3[Date],"&lt;="&amp;TBLData3[[#This Row],[Date]],TBLData3[Date],"&gt;"&amp;TBLData3[[#This Row],[Date]]-7)</f>
        <v>260.85714285714283</v>
      </c>
      <c r="G791" s="72">
        <f>AVERAGEIFS(TBLData3[Total Load],TBLData3[[Athlete ]],TBLData3[[#This Row],[Athlete ]],TBLData3[Date],"&lt;="&amp;TBLData3[[#This Row],[Date]],TBLData3[Date],"&gt;"&amp;TBLData3[[#This Row],[Date]]-28)</f>
        <v>242.71428571428572</v>
      </c>
      <c r="H791" s="32">
        <f>SUMIFS(TBLData3[Total Load],TBLData3[[Athlete ]],TBLData3[[#This Row],[Athlete ]],TBLData3[Date],"&lt;="&amp;TBLData3[[#This Row],[Date]],TBLData3[Date],"&gt;"&amp;TBLData3[[#This Row],[Date]]-7)</f>
        <v>1826</v>
      </c>
      <c r="I791" s="33">
        <f>IFERROR(SUMIFS(TBLData3[Total Load],TBLData3[[Athlete ]],TBLData3[[#This Row],[Athlete ]],TBLData3[Date],"&lt;="&amp;TBLData3[[#This Row],[Date]]-7,TBLData3[Date],"&gt;"&amp;TBLData3[[#This Row],[Date]]-14),"")</f>
        <v>1490</v>
      </c>
      <c r="J791" s="33">
        <f>IFERROR(SUMIFS(TBLData3[Total Load],TBLData3[[Athlete ]],TBLData3[[#This Row],[Athlete ]],TBLData3[Date],"&lt;="&amp;TBLData3[[#This Row],[Date]]-14,TBLData3[Date],"&gt;"&amp;TBLData3[[#This Row],[Date]]-21),"")</f>
        <v>1800</v>
      </c>
      <c r="K791" s="33">
        <f>IFERROR(SUMIFS(TBLData3[Total Load],TBLData3[[Athlete ]],TBLData3[[#This Row],[Athlete ]],TBLData3[Date],"&lt;="&amp;TBLData3[[#This Row],[Date]]-21,TBLData3[Date],"&gt;"&amp;TBLData3[[#This Row],[Date]]-28),"")</f>
        <v>1680</v>
      </c>
      <c r="L791" s="33">
        <f>IFERROR(SUMIFS(TBLData3[Total Load],TBLData3[[Athlete ]],TBLData3[[#This Row],[Athlete ]],TBLData3[Date],"&lt;="&amp;TBLData3[[#This Row],[Date]]-28,TBLData3[Date],"&gt;"&amp;TBLData3[[#This Row],[Date]]-35),"")</f>
        <v>900</v>
      </c>
      <c r="M791" s="33">
        <f>IFERROR(AVERAGE(TBLData3[[#This Row],[Week -1 TL]:[Week -4 TL]]),"")</f>
        <v>1467.5</v>
      </c>
      <c r="N791" s="98">
        <f>IFERROR(TBLData3[[#This Row],[7 Day Rolling Average]]/TBLData3[[#This Row],[28 Day Rolling Average]],"")</f>
        <v>1.0747498528546202</v>
      </c>
      <c r="O791" s="94">
        <f>IFERROR(TBLData3[[#This Row],[Week 0 TL]]/TBLData3[[#This Row],[Week -1 TL]],"")</f>
        <v>1.2255033557046979</v>
      </c>
      <c r="P791" s="26">
        <f t="shared" si="47"/>
        <v>194.22739744433792</v>
      </c>
      <c r="Q791" s="27">
        <f t="shared" si="48"/>
        <v>199.54983544251738</v>
      </c>
      <c r="R791" s="99">
        <f>IFERROR(TBLData3[[#This Row],[7 Day EWMA]]/TBLData3[[#This Row],[28 Day EWMA]],"")</f>
        <v>0.97332777555853889</v>
      </c>
      <c r="S791" s="130">
        <f>AVERAGEIFS(TBLData3[Total Load],TBLData3[[Athlete ]],TBLData3[[#This Row],[Athlete ]],TBLData3[Date],"&lt;="&amp;TBLData3[[#This Row],[Date]],TBLData3[Date],"&gt;"&amp;TBLData3[[#This Row],[Date]]-7)</f>
        <v>260.85714285714283</v>
      </c>
      <c r="T791" s="130">
        <f t="array" ref="T791">IFERROR(_xlfn.STDEV.S(IF(TBLData3[[Athlete ]]=TBLData3[[#This Row],[Athlete ]],IF(TBLData3[Date]&lt;=TBLData3[[#This Row],[Date]],IF(TBLData3[Date]&gt;TBLData3[[#This Row],[Date]]-7,TBLData3[Total Load])))),"")</f>
        <v>574.28808931041704</v>
      </c>
      <c r="U791" s="98">
        <f>IFERROR(TBLData3[[#This Row],[7 Day avg Load]]/TBLData3[[#This Row],[7 Day SD]],"")</f>
        <v>0.45422697721342264</v>
      </c>
      <c r="V791" s="98">
        <f>IFERROR(TBLData3[[#This Row],[7 Day Rolling Average]]*TBLData3[[#This Row],[Monotony]],"")</f>
        <v>118.48835148452996</v>
      </c>
    </row>
    <row r="792" spans="1:22" x14ac:dyDescent="0.25">
      <c r="A792" s="58" t="str">
        <f t="shared" si="49"/>
        <v>Week 6</v>
      </c>
      <c r="B792" s="63">
        <v>43045</v>
      </c>
      <c r="C792" s="63" t="str">
        <f t="shared" si="50"/>
        <v>Mon</v>
      </c>
      <c r="D792" s="74" t="s">
        <v>207</v>
      </c>
      <c r="E792" s="61">
        <f>tblTL[[#This Row],[Total]]</f>
        <v>0</v>
      </c>
      <c r="F792" s="71">
        <f>AVERAGEIFS(TBLData3[Total Load],TBLData3[[Athlete ]],TBLData3[[#This Row],[Athlete ]],TBLData3[Date],"&lt;="&amp;TBLData3[[#This Row],[Date]],TBLData3[Date],"&gt;"&amp;TBLData3[[#This Row],[Date]]-7)</f>
        <v>207.14285714285714</v>
      </c>
      <c r="G792" s="72">
        <f>AVERAGEIFS(TBLData3[Total Load],TBLData3[[Athlete ]],TBLData3[[#This Row],[Athlete ]],TBLData3[Date],"&lt;="&amp;TBLData3[[#This Row],[Date]],TBLData3[Date],"&gt;"&amp;TBLData3[[#This Row],[Date]]-28)</f>
        <v>187.5</v>
      </c>
      <c r="H792" s="32">
        <f>SUMIFS(TBLData3[Total Load],TBLData3[[Athlete ]],TBLData3[[#This Row],[Athlete ]],TBLData3[Date],"&lt;="&amp;TBLData3[[#This Row],[Date]],TBLData3[Date],"&gt;"&amp;TBLData3[[#This Row],[Date]]-7)</f>
        <v>1450</v>
      </c>
      <c r="I792" s="33">
        <f>IFERROR(SUMIFS(TBLData3[Total Load],TBLData3[[Athlete ]],TBLData3[[#This Row],[Athlete ]],TBLData3[Date],"&lt;="&amp;TBLData3[[#This Row],[Date]]-7,TBLData3[Date],"&gt;"&amp;TBLData3[[#This Row],[Date]]-14),"")</f>
        <v>1060</v>
      </c>
      <c r="J792" s="33">
        <f>IFERROR(SUMIFS(TBLData3[Total Load],TBLData3[[Athlete ]],TBLData3[[#This Row],[Athlete ]],TBLData3[Date],"&lt;="&amp;TBLData3[[#This Row],[Date]]-14,TBLData3[Date],"&gt;"&amp;TBLData3[[#This Row],[Date]]-21),"")</f>
        <v>1320</v>
      </c>
      <c r="K792" s="33">
        <f>IFERROR(SUMIFS(TBLData3[Total Load],TBLData3[[Athlete ]],TBLData3[[#This Row],[Athlete ]],TBLData3[Date],"&lt;="&amp;TBLData3[[#This Row],[Date]]-21,TBLData3[Date],"&gt;"&amp;TBLData3[[#This Row],[Date]]-28),"")</f>
        <v>1420</v>
      </c>
      <c r="L792" s="33">
        <f>IFERROR(SUMIFS(TBLData3[Total Load],TBLData3[[Athlete ]],TBLData3[[#This Row],[Athlete ]],TBLData3[Date],"&lt;="&amp;TBLData3[[#This Row],[Date]]-28,TBLData3[Date],"&gt;"&amp;TBLData3[[#This Row],[Date]]-35),"")</f>
        <v>640</v>
      </c>
      <c r="M792" s="33">
        <f>IFERROR(AVERAGE(TBLData3[[#This Row],[Week -1 TL]:[Week -4 TL]]),"")</f>
        <v>1110</v>
      </c>
      <c r="N792" s="98">
        <f>IFERROR(TBLData3[[#This Row],[7 Day Rolling Average]]/TBLData3[[#This Row],[28 Day Rolling Average]],"")</f>
        <v>1.1047619047619048</v>
      </c>
      <c r="O792" s="94">
        <f>IFERROR(TBLData3[[#This Row],[Week 0 TL]]/TBLData3[[#This Row],[Week -1 TL]],"")</f>
        <v>1.3679245283018868</v>
      </c>
      <c r="P792" s="26">
        <f t="shared" ref="P792:P855" si="51">E792*$AA$3+((1-$AA$3)*P770)</f>
        <v>84.710920793746254</v>
      </c>
      <c r="Q792" s="27">
        <f t="shared" ref="Q792:Q855" si="52">E792*$AA$4+((1-$AA$4)*Q770)</f>
        <v>142.29020163272571</v>
      </c>
      <c r="R792" s="99">
        <f>IFERROR(TBLData3[[#This Row],[7 Day EWMA]]/TBLData3[[#This Row],[28 Day EWMA]],"")</f>
        <v>0.59533910151029934</v>
      </c>
      <c r="S792" s="130">
        <f>AVERAGEIFS(TBLData3[Total Load],TBLData3[[Athlete ]],TBLData3[[#This Row],[Athlete ]],TBLData3[Date],"&lt;="&amp;TBLData3[[#This Row],[Date]],TBLData3[Date],"&gt;"&amp;TBLData3[[#This Row],[Date]]-7)</f>
        <v>207.14285714285714</v>
      </c>
      <c r="T792" s="130">
        <f t="array" ref="T792">IFERROR(_xlfn.STDEV.S(IF(TBLData3[[Athlete ]]=TBLData3[[#This Row],[Athlete ]],IF(TBLData3[Date]&lt;=TBLData3[[#This Row],[Date]],IF(TBLData3[Date]&gt;TBLData3[[#This Row],[Date]]-7,TBLData3[Total Load])))),"")</f>
        <v>369.53638908386665</v>
      </c>
      <c r="U792" s="98">
        <f>IFERROR(TBLData3[[#This Row],[7 Day avg Load]]/TBLData3[[#This Row],[7 Day SD]],"")</f>
        <v>0.5605479277870139</v>
      </c>
      <c r="V792" s="98">
        <f>IFERROR(TBLData3[[#This Row],[7 Day Rolling Average]]*TBLData3[[#This Row],[Monotony]],"")</f>
        <v>116.11349932731002</v>
      </c>
    </row>
    <row r="793" spans="1:22" x14ac:dyDescent="0.25">
      <c r="A793" s="58" t="str">
        <f t="shared" si="49"/>
        <v>Week 6</v>
      </c>
      <c r="B793" s="63">
        <v>43045</v>
      </c>
      <c r="C793" s="63" t="str">
        <f t="shared" si="50"/>
        <v>Mon</v>
      </c>
      <c r="D793" s="73" t="s">
        <v>208</v>
      </c>
      <c r="E793" s="61">
        <f>tblTL[[#This Row],[Total]]</f>
        <v>0</v>
      </c>
      <c r="F793" s="71">
        <f>AVERAGEIFS(TBLData3[Total Load],TBLData3[[Athlete ]],TBLData3[[#This Row],[Athlete ]],TBLData3[Date],"&lt;="&amp;TBLData3[[#This Row],[Date]],TBLData3[Date],"&gt;"&amp;TBLData3[[#This Row],[Date]]-7)</f>
        <v>212.14285714285714</v>
      </c>
      <c r="G793" s="72">
        <f>AVERAGEIFS(TBLData3[Total Load],TBLData3[[Athlete ]],TBLData3[[#This Row],[Athlete ]],TBLData3[Date],"&lt;="&amp;TBLData3[[#This Row],[Date]],TBLData3[Date],"&gt;"&amp;TBLData3[[#This Row],[Date]]-28)</f>
        <v>152.04999999999998</v>
      </c>
      <c r="H793" s="32">
        <f>SUMIFS(TBLData3[Total Load],TBLData3[[Athlete ]],TBLData3[[#This Row],[Athlete ]],TBLData3[Date],"&lt;="&amp;TBLData3[[#This Row],[Date]],TBLData3[Date],"&gt;"&amp;TBLData3[[#This Row],[Date]]-7)</f>
        <v>1485</v>
      </c>
      <c r="I793" s="33">
        <f>IFERROR(SUMIFS(TBLData3[Total Load],TBLData3[[Athlete ]],TBLData3[[#This Row],[Athlete ]],TBLData3[Date],"&lt;="&amp;TBLData3[[#This Row],[Date]]-7,TBLData3[Date],"&gt;"&amp;TBLData3[[#This Row],[Date]]-14),"")</f>
        <v>630</v>
      </c>
      <c r="J793" s="33">
        <f>IFERROR(SUMIFS(TBLData3[Total Load],TBLData3[[Athlete ]],TBLData3[[#This Row],[Athlete ]],TBLData3[Date],"&lt;="&amp;TBLData3[[#This Row],[Date]]-14,TBLData3[Date],"&gt;"&amp;TBLData3[[#This Row],[Date]]-21),"")</f>
        <v>0</v>
      </c>
      <c r="K793" s="33">
        <f>IFERROR(SUMIFS(TBLData3[Total Load],TBLData3[[Athlete ]],TBLData3[[#This Row],[Athlete ]],TBLData3[Date],"&lt;="&amp;TBLData3[[#This Row],[Date]]-21,TBLData3[Date],"&gt;"&amp;TBLData3[[#This Row],[Date]]-28),"")</f>
        <v>2142.4</v>
      </c>
      <c r="L793" s="33">
        <f>IFERROR(SUMIFS(TBLData3[Total Load],TBLData3[[Athlete ]],TBLData3[[#This Row],[Athlete ]],TBLData3[Date],"&lt;="&amp;TBLData3[[#This Row],[Date]]-28,TBLData3[Date],"&gt;"&amp;TBLData3[[#This Row],[Date]]-35),"")</f>
        <v>1122.4000000000001</v>
      </c>
      <c r="M793" s="33">
        <f>IFERROR(AVERAGE(TBLData3[[#This Row],[Week -1 TL]:[Week -4 TL]]),"")</f>
        <v>973.7</v>
      </c>
      <c r="N793" s="98">
        <f>IFERROR(TBLData3[[#This Row],[7 Day Rolling Average]]/TBLData3[[#This Row],[28 Day Rolling Average]],"")</f>
        <v>1.3952177385258611</v>
      </c>
      <c r="O793" s="94">
        <f>IFERROR(TBLData3[[#This Row],[Week 0 TL]]/TBLData3[[#This Row],[Week -1 TL]],"")</f>
        <v>2.3571428571428572</v>
      </c>
      <c r="P793" s="26">
        <f t="shared" si="51"/>
        <v>113.42189516135659</v>
      </c>
      <c r="Q793" s="27">
        <f t="shared" si="52"/>
        <v>129.72315333006688</v>
      </c>
      <c r="R793" s="99">
        <f>IFERROR(TBLData3[[#This Row],[7 Day EWMA]]/TBLData3[[#This Row],[28 Day EWMA]],"")</f>
        <v>0.8743380980939196</v>
      </c>
      <c r="S793" s="130">
        <f>AVERAGEIFS(TBLData3[Total Load],TBLData3[[Athlete ]],TBLData3[[#This Row],[Athlete ]],TBLData3[Date],"&lt;="&amp;TBLData3[[#This Row],[Date]],TBLData3[Date],"&gt;"&amp;TBLData3[[#This Row],[Date]]-7)</f>
        <v>212.14285714285714</v>
      </c>
      <c r="T793" s="130">
        <f t="array" ref="T793">IFERROR(_xlfn.STDEV.S(IF(TBLData3[[Athlete ]]=TBLData3[[#This Row],[Athlete ]],IF(TBLData3[Date]&lt;=TBLData3[[#This Row],[Date]],IF(TBLData3[Date]&gt;TBLData3[[#This Row],[Date]]-7,TBLData3[Total Load])))),"")</f>
        <v>362.32877729645332</v>
      </c>
      <c r="U793" s="98">
        <f>IFERROR(TBLData3[[#This Row],[7 Day avg Load]]/TBLData3[[#This Row],[7 Day SD]],"")</f>
        <v>0.58549822822735453</v>
      </c>
      <c r="V793" s="98">
        <f>IFERROR(TBLData3[[#This Row],[7 Day Rolling Average]]*TBLData3[[#This Row],[Monotony]],"")</f>
        <v>124.20926698823163</v>
      </c>
    </row>
    <row r="794" spans="1:22" x14ac:dyDescent="0.25">
      <c r="A794" s="58" t="str">
        <f t="shared" si="49"/>
        <v>Week 6</v>
      </c>
      <c r="B794" s="59">
        <v>43046</v>
      </c>
      <c r="C794" s="59" t="str">
        <f t="shared" si="50"/>
        <v>Tue</v>
      </c>
      <c r="D794" s="68" t="s">
        <v>215</v>
      </c>
      <c r="E794" s="61">
        <f>tblTL[[#This Row],[Total]]</f>
        <v>890</v>
      </c>
      <c r="F794" s="71">
        <f>AVERAGEIFS(TBLData3[Total Load],TBLData3[[Athlete ]],TBLData3[[#This Row],[Athlete ]],TBLData3[Date],"&lt;="&amp;TBLData3[[#This Row],[Date]],TBLData3[Date],"&gt;"&amp;TBLData3[[#This Row],[Date]]-7)</f>
        <v>261.42857142857144</v>
      </c>
      <c r="G794" s="72">
        <f>AVERAGEIFS(TBLData3[Total Load],TBLData3[[Athlete ]],TBLData3[[#This Row],[Athlete ]],TBLData3[Date],"&lt;="&amp;TBLData3[[#This Row],[Date]],TBLData3[Date],"&gt;"&amp;TBLData3[[#This Row],[Date]]-28)</f>
        <v>207.14285714285714</v>
      </c>
      <c r="H794" s="32">
        <f>SUMIFS(TBLData3[Total Load],TBLData3[[Athlete ]],TBLData3[[#This Row],[Athlete ]],TBLData3[Date],"&lt;="&amp;TBLData3[[#This Row],[Date]],TBLData3[Date],"&gt;"&amp;TBLData3[[#This Row],[Date]]-7)</f>
        <v>1830</v>
      </c>
      <c r="I794" s="33">
        <f>IFERROR(SUMIFS(TBLData3[Total Load],TBLData3[[Athlete ]],TBLData3[[#This Row],[Athlete ]],TBLData3[Date],"&lt;="&amp;TBLData3[[#This Row],[Date]]-7,TBLData3[Date],"&gt;"&amp;TBLData3[[#This Row],[Date]]-14),"")</f>
        <v>1530</v>
      </c>
      <c r="J794" s="33">
        <f>IFERROR(SUMIFS(TBLData3[Total Load],TBLData3[[Athlete ]],TBLData3[[#This Row],[Athlete ]],TBLData3[Date],"&lt;="&amp;TBLData3[[#This Row],[Date]]-14,TBLData3[Date],"&gt;"&amp;TBLData3[[#This Row],[Date]]-21),"")</f>
        <v>720</v>
      </c>
      <c r="K794" s="33">
        <f>IFERROR(SUMIFS(TBLData3[Total Load],TBLData3[[Athlete ]],TBLData3[[#This Row],[Athlete ]],TBLData3[Date],"&lt;="&amp;TBLData3[[#This Row],[Date]]-21,TBLData3[Date],"&gt;"&amp;TBLData3[[#This Row],[Date]]-28),"")</f>
        <v>1720</v>
      </c>
      <c r="L794" s="33">
        <f>IFERROR(SUMIFS(TBLData3[Total Load],TBLData3[[Athlete ]],TBLData3[[#This Row],[Athlete ]],TBLData3[Date],"&lt;="&amp;TBLData3[[#This Row],[Date]]-28,TBLData3[Date],"&gt;"&amp;TBLData3[[#This Row],[Date]]-35),"")</f>
        <v>1420</v>
      </c>
      <c r="M794" s="33">
        <f>IFERROR(AVERAGE(TBLData3[[#This Row],[Week -1 TL]:[Week -4 TL]]),"")</f>
        <v>1347.5</v>
      </c>
      <c r="N794" s="98">
        <f>IFERROR(TBLData3[[#This Row],[7 Day Rolling Average]]/TBLData3[[#This Row],[28 Day Rolling Average]],"")</f>
        <v>1.2620689655172415</v>
      </c>
      <c r="O794" s="94">
        <f>IFERROR(TBLData3[[#This Row],[Week 0 TL]]/TBLData3[[#This Row],[Week -1 TL]],"")</f>
        <v>1.196078431372549</v>
      </c>
      <c r="P794" s="26">
        <f t="shared" si="51"/>
        <v>316.52178183904641</v>
      </c>
      <c r="Q794" s="27">
        <f t="shared" si="52"/>
        <v>200.60771748901959</v>
      </c>
      <c r="R794" s="99">
        <f>IFERROR(TBLData3[[#This Row],[7 Day EWMA]]/TBLData3[[#This Row],[28 Day EWMA]],"")</f>
        <v>1.5778145816168387</v>
      </c>
      <c r="S794" s="130">
        <f>AVERAGEIFS(TBLData3[Total Load],TBLData3[[Athlete ]],TBLData3[[#This Row],[Athlete ]],TBLData3[Date],"&lt;="&amp;TBLData3[[#This Row],[Date]],TBLData3[Date],"&gt;"&amp;TBLData3[[#This Row],[Date]]-7)</f>
        <v>261.42857142857144</v>
      </c>
      <c r="T794" s="130">
        <f t="array" ref="T794">IFERROR(_xlfn.STDEV.S(IF(TBLData3[[Athlete ]]=TBLData3[[#This Row],[Athlete ]],IF(TBLData3[Date]&lt;=TBLData3[[#This Row],[Date]],IF(TBLData3[Date]&gt;TBLData3[[#This Row],[Date]]-7,TBLData3[Total Load])))),"")</f>
        <v>356.01631851309719</v>
      </c>
      <c r="U794" s="98">
        <f>IFERROR(TBLData3[[#This Row],[7 Day avg Load]]/TBLData3[[#This Row],[7 Day SD]],"")</f>
        <v>0.73431625977266535</v>
      </c>
      <c r="V794" s="98">
        <f>IFERROR(TBLData3[[#This Row],[7 Day Rolling Average]]*TBLData3[[#This Row],[Monotony]],"")</f>
        <v>191.97125076913966</v>
      </c>
    </row>
    <row r="795" spans="1:22" x14ac:dyDescent="0.25">
      <c r="A795" s="58" t="str">
        <f t="shared" si="49"/>
        <v>Week 6</v>
      </c>
      <c r="B795" s="63">
        <v>43046</v>
      </c>
      <c r="C795" s="63" t="str">
        <f t="shared" si="50"/>
        <v>Tue</v>
      </c>
      <c r="D795" s="74" t="s">
        <v>190</v>
      </c>
      <c r="E795" s="61">
        <f>tblTL[[#This Row],[Total]]</f>
        <v>0</v>
      </c>
      <c r="F795" s="71">
        <f>AVERAGEIFS(TBLData3[Total Load],TBLData3[[Athlete ]],TBLData3[[#This Row],[Athlete ]],TBLData3[Date],"&lt;="&amp;TBLData3[[#This Row],[Date]],TBLData3[Date],"&gt;"&amp;TBLData3[[#This Row],[Date]]-7)</f>
        <v>240.85714285714286</v>
      </c>
      <c r="G795" s="72">
        <f>AVERAGEIFS(TBLData3[Total Load],TBLData3[[Athlete ]],TBLData3[[#This Row],[Athlete ]],TBLData3[Date],"&lt;="&amp;TBLData3[[#This Row],[Date]],TBLData3[Date],"&gt;"&amp;TBLData3[[#This Row],[Date]]-28)</f>
        <v>183.57142857142858</v>
      </c>
      <c r="H795" s="32">
        <f>SUMIFS(TBLData3[Total Load],TBLData3[[Athlete ]],TBLData3[[#This Row],[Athlete ]],TBLData3[Date],"&lt;="&amp;TBLData3[[#This Row],[Date]],TBLData3[Date],"&gt;"&amp;TBLData3[[#This Row],[Date]]-7)</f>
        <v>1686</v>
      </c>
      <c r="I795" s="33">
        <f>IFERROR(SUMIFS(TBLData3[Total Load],TBLData3[[Athlete ]],TBLData3[[#This Row],[Athlete ]],TBLData3[Date],"&lt;="&amp;TBLData3[[#This Row],[Date]]-7,TBLData3[Date],"&gt;"&amp;TBLData3[[#This Row],[Date]]-14),"")</f>
        <v>669</v>
      </c>
      <c r="J795" s="33">
        <f>IFERROR(SUMIFS(TBLData3[Total Load],TBLData3[[Athlete ]],TBLData3[[#This Row],[Athlete ]],TBLData3[Date],"&lt;="&amp;TBLData3[[#This Row],[Date]]-14,TBLData3[Date],"&gt;"&amp;TBLData3[[#This Row],[Date]]-21),"")</f>
        <v>1110</v>
      </c>
      <c r="K795" s="33">
        <f>IFERROR(SUMIFS(TBLData3[Total Load],TBLData3[[Athlete ]],TBLData3[[#This Row],[Athlete ]],TBLData3[Date],"&lt;="&amp;TBLData3[[#This Row],[Date]]-21,TBLData3[Date],"&gt;"&amp;TBLData3[[#This Row],[Date]]-28),"")</f>
        <v>1675</v>
      </c>
      <c r="L795" s="33">
        <f>IFERROR(SUMIFS(TBLData3[Total Load],TBLData3[[Athlete ]],TBLData3[[#This Row],[Athlete ]],TBLData3[Date],"&lt;="&amp;TBLData3[[#This Row],[Date]]-28,TBLData3[Date],"&gt;"&amp;TBLData3[[#This Row],[Date]]-35),"")</f>
        <v>1360</v>
      </c>
      <c r="M795" s="33">
        <f>IFERROR(AVERAGE(TBLData3[[#This Row],[Week -1 TL]:[Week -4 TL]]),"")</f>
        <v>1203.5</v>
      </c>
      <c r="N795" s="98">
        <f>IFERROR(TBLData3[[#This Row],[7 Day Rolling Average]]/TBLData3[[#This Row],[28 Day Rolling Average]],"")</f>
        <v>1.3120622568093385</v>
      </c>
      <c r="O795" s="94">
        <f>IFERROR(TBLData3[[#This Row],[Week 0 TL]]/TBLData3[[#This Row],[Week -1 TL]],"")</f>
        <v>2.5201793721973096</v>
      </c>
      <c r="P795" s="26">
        <f t="shared" si="51"/>
        <v>132.24958599617622</v>
      </c>
      <c r="Q795" s="27">
        <f t="shared" si="52"/>
        <v>159.07341250649571</v>
      </c>
      <c r="R795" s="99">
        <f>IFERROR(TBLData3[[#This Row],[7 Day EWMA]]/TBLData3[[#This Row],[28 Day EWMA]],"")</f>
        <v>0.83137454532683674</v>
      </c>
      <c r="S795" s="130">
        <f>AVERAGEIFS(TBLData3[Total Load],TBLData3[[Athlete ]],TBLData3[[#This Row],[Athlete ]],TBLData3[Date],"&lt;="&amp;TBLData3[[#This Row],[Date]],TBLData3[Date],"&gt;"&amp;TBLData3[[#This Row],[Date]]-7)</f>
        <v>240.85714285714286</v>
      </c>
      <c r="T795" s="130">
        <f t="array" ref="T795">IFERROR(_xlfn.STDEV.S(IF(TBLData3[[Athlete ]]=TBLData3[[#This Row],[Athlete ]],IF(TBLData3[Date]&lt;=TBLData3[[#This Row],[Date]],IF(TBLData3[Date]&gt;TBLData3[[#This Row],[Date]]-7,TBLData3[Total Load])))),"")</f>
        <v>320.63241080268671</v>
      </c>
      <c r="U795" s="98">
        <f>IFERROR(TBLData3[[#This Row],[7 Day avg Load]]/TBLData3[[#This Row],[7 Day SD]],"")</f>
        <v>0.75119399892908334</v>
      </c>
      <c r="V795" s="98">
        <f>IFERROR(TBLData3[[#This Row],[7 Day Rolling Average]]*TBLData3[[#This Row],[Monotony]],"")</f>
        <v>180.93044031349064</v>
      </c>
    </row>
    <row r="796" spans="1:22" x14ac:dyDescent="0.25">
      <c r="A796" s="58" t="str">
        <f t="shared" si="49"/>
        <v>Week 6</v>
      </c>
      <c r="B796" s="63">
        <v>43046</v>
      </c>
      <c r="C796" s="63" t="str">
        <f t="shared" si="50"/>
        <v>Tue</v>
      </c>
      <c r="D796" s="68" t="s">
        <v>191</v>
      </c>
      <c r="E796" s="61">
        <f>tblTL[[#This Row],[Total]]</f>
        <v>0</v>
      </c>
      <c r="F796" s="71">
        <f>AVERAGEIFS(TBLData3[Total Load],TBLData3[[Athlete ]],TBLData3[[#This Row],[Athlete ]],TBLData3[Date],"&lt;="&amp;TBLData3[[#This Row],[Date]],TBLData3[Date],"&gt;"&amp;TBLData3[[#This Row],[Date]]-7)</f>
        <v>131.42857142857142</v>
      </c>
      <c r="G796" s="72">
        <f>AVERAGEIFS(TBLData3[Total Load],TBLData3[[Athlete ]],TBLData3[[#This Row],[Athlete ]],TBLData3[Date],"&lt;="&amp;TBLData3[[#This Row],[Date]],TBLData3[Date],"&gt;"&amp;TBLData3[[#This Row],[Date]]-28)</f>
        <v>102.82142857142857</v>
      </c>
      <c r="H796" s="32">
        <f>SUMIFS(TBLData3[Total Load],TBLData3[[Athlete ]],TBLData3[[#This Row],[Athlete ]],TBLData3[Date],"&lt;="&amp;TBLData3[[#This Row],[Date]],TBLData3[Date],"&gt;"&amp;TBLData3[[#This Row],[Date]]-7)</f>
        <v>920</v>
      </c>
      <c r="I796" s="33">
        <f>IFERROR(SUMIFS(TBLData3[Total Load],TBLData3[[Athlete ]],TBLData3[[#This Row],[Athlete ]],TBLData3[Date],"&lt;="&amp;TBLData3[[#This Row],[Date]]-7,TBLData3[Date],"&gt;"&amp;TBLData3[[#This Row],[Date]]-14),"")</f>
        <v>149</v>
      </c>
      <c r="J796" s="33">
        <f>IFERROR(SUMIFS(TBLData3[Total Load],TBLData3[[Athlete ]],TBLData3[[#This Row],[Athlete ]],TBLData3[Date],"&lt;="&amp;TBLData3[[#This Row],[Date]]-14,TBLData3[Date],"&gt;"&amp;TBLData3[[#This Row],[Date]]-21),"")</f>
        <v>1210</v>
      </c>
      <c r="K796" s="33">
        <f>IFERROR(SUMIFS(TBLData3[Total Load],TBLData3[[Athlete ]],TBLData3[[#This Row],[Athlete ]],TBLData3[Date],"&lt;="&amp;TBLData3[[#This Row],[Date]]-21,TBLData3[Date],"&gt;"&amp;TBLData3[[#This Row],[Date]]-28),"")</f>
        <v>600</v>
      </c>
      <c r="L796" s="33">
        <f>IFERROR(SUMIFS(TBLData3[Total Load],TBLData3[[Athlete ]],TBLData3[[#This Row],[Athlete ]],TBLData3[Date],"&lt;="&amp;TBLData3[[#This Row],[Date]]-28,TBLData3[Date],"&gt;"&amp;TBLData3[[#This Row],[Date]]-35),"")</f>
        <v>0</v>
      </c>
      <c r="M796" s="33">
        <f>IFERROR(AVERAGE(TBLData3[[#This Row],[Week -1 TL]:[Week -4 TL]]),"")</f>
        <v>489.75</v>
      </c>
      <c r="N796" s="98">
        <f>IFERROR(TBLData3[[#This Row],[7 Day Rolling Average]]/TBLData3[[#This Row],[28 Day Rolling Average]],"")</f>
        <v>1.2782216047238624</v>
      </c>
      <c r="O796" s="94">
        <f>IFERROR(TBLData3[[#This Row],[Week 0 TL]]/TBLData3[[#This Row],[Week -1 TL]],"")</f>
        <v>6.174496644295302</v>
      </c>
      <c r="P796" s="26">
        <f t="shared" si="51"/>
        <v>60.193995323853748</v>
      </c>
      <c r="Q796" s="27">
        <f t="shared" si="52"/>
        <v>80.116684976967377</v>
      </c>
      <c r="R796" s="99">
        <f>IFERROR(TBLData3[[#This Row],[7 Day EWMA]]/TBLData3[[#This Row],[28 Day EWMA]],"")</f>
        <v>0.75132908134128151</v>
      </c>
      <c r="S796" s="130">
        <f>AVERAGEIFS(TBLData3[Total Load],TBLData3[[Athlete ]],TBLData3[[#This Row],[Athlete ]],TBLData3[Date],"&lt;="&amp;TBLData3[[#This Row],[Date]],TBLData3[Date],"&gt;"&amp;TBLData3[[#This Row],[Date]]-7)</f>
        <v>131.42857142857142</v>
      </c>
      <c r="T796" s="130">
        <f t="array" ref="T796">IFERROR(_xlfn.STDEV.S(IF(TBLData3[[Athlete ]]=TBLData3[[#This Row],[Athlete ]],IF(TBLData3[Date]&lt;=TBLData3[[#This Row],[Date]],IF(TBLData3[Date]&gt;TBLData3[[#This Row],[Date]]-7,TBLData3[Total Load])))),"")</f>
        <v>347.72731516848904</v>
      </c>
      <c r="U796" s="98">
        <f>IFERROR(TBLData3[[#This Row],[7 Day avg Load]]/TBLData3[[#This Row],[7 Day SD]],"")</f>
        <v>0.3779644730092272</v>
      </c>
      <c r="V796" s="98">
        <f>IFERROR(TBLData3[[#This Row],[7 Day Rolling Average]]*TBLData3[[#This Row],[Monotony]],"")</f>
        <v>49.675330738355569</v>
      </c>
    </row>
    <row r="797" spans="1:22" x14ac:dyDescent="0.25">
      <c r="A797" s="58" t="str">
        <f t="shared" si="49"/>
        <v>Week 6</v>
      </c>
      <c r="B797" s="63">
        <v>43046</v>
      </c>
      <c r="C797" s="63" t="str">
        <f t="shared" si="50"/>
        <v>Tue</v>
      </c>
      <c r="D797" s="68" t="s">
        <v>192</v>
      </c>
      <c r="E797" s="61">
        <f>tblTL[[#This Row],[Total]]</f>
        <v>420</v>
      </c>
      <c r="F797" s="71">
        <f>AVERAGEIFS(TBLData3[Total Load],TBLData3[[Athlete ]],TBLData3[[#This Row],[Athlete ]],TBLData3[Date],"&lt;="&amp;TBLData3[[#This Row],[Date]],TBLData3[Date],"&gt;"&amp;TBLData3[[#This Row],[Date]]-7)</f>
        <v>374</v>
      </c>
      <c r="G797" s="72">
        <f>AVERAGEIFS(TBLData3[Total Load],TBLData3[[Athlete ]],TBLData3[[#This Row],[Athlete ]],TBLData3[Date],"&lt;="&amp;TBLData3[[#This Row],[Date]],TBLData3[Date],"&gt;"&amp;TBLData3[[#This Row],[Date]]-28)</f>
        <v>263.25</v>
      </c>
      <c r="H797" s="32">
        <f>SUMIFS(TBLData3[Total Load],TBLData3[[Athlete ]],TBLData3[[#This Row],[Athlete ]],TBLData3[Date],"&lt;="&amp;TBLData3[[#This Row],[Date]],TBLData3[Date],"&gt;"&amp;TBLData3[[#This Row],[Date]]-7)</f>
        <v>2618</v>
      </c>
      <c r="I797" s="33">
        <f>IFERROR(SUMIFS(TBLData3[Total Load],TBLData3[[Athlete ]],TBLData3[[#This Row],[Athlete ]],TBLData3[Date],"&lt;="&amp;TBLData3[[#This Row],[Date]]-7,TBLData3[Date],"&gt;"&amp;TBLData3[[#This Row],[Date]]-14),"")</f>
        <v>1283</v>
      </c>
      <c r="J797" s="33">
        <f>IFERROR(SUMIFS(TBLData3[Total Load],TBLData3[[Athlete ]],TBLData3[[#This Row],[Athlete ]],TBLData3[Date],"&lt;="&amp;TBLData3[[#This Row],[Date]]-14,TBLData3[Date],"&gt;"&amp;TBLData3[[#This Row],[Date]]-21),"")</f>
        <v>1990</v>
      </c>
      <c r="K797" s="33">
        <f>IFERROR(SUMIFS(TBLData3[Total Load],TBLData3[[Athlete ]],TBLData3[[#This Row],[Athlete ]],TBLData3[Date],"&lt;="&amp;TBLData3[[#This Row],[Date]]-21,TBLData3[Date],"&gt;"&amp;TBLData3[[#This Row],[Date]]-28),"")</f>
        <v>1480</v>
      </c>
      <c r="L797" s="33">
        <f>IFERROR(SUMIFS(TBLData3[Total Load],TBLData3[[Athlete ]],TBLData3[[#This Row],[Athlete ]],TBLData3[Date],"&lt;="&amp;TBLData3[[#This Row],[Date]]-28,TBLData3[Date],"&gt;"&amp;TBLData3[[#This Row],[Date]]-35),"")</f>
        <v>1480</v>
      </c>
      <c r="M797" s="33">
        <f>IFERROR(AVERAGE(TBLData3[[#This Row],[Week -1 TL]:[Week -4 TL]]),"")</f>
        <v>1558.25</v>
      </c>
      <c r="N797" s="98">
        <f>IFERROR(TBLData3[[#This Row],[7 Day Rolling Average]]/TBLData3[[#This Row],[28 Day Rolling Average]],"")</f>
        <v>1.4207027540360875</v>
      </c>
      <c r="O797" s="94">
        <f>IFERROR(TBLData3[[#This Row],[Week 0 TL]]/TBLData3[[#This Row],[Week -1 TL]],"")</f>
        <v>2.0405300077942323</v>
      </c>
      <c r="P797" s="26">
        <f t="shared" si="51"/>
        <v>274.56060333827583</v>
      </c>
      <c r="Q797" s="27">
        <f t="shared" si="52"/>
        <v>254.00769129839509</v>
      </c>
      <c r="R797" s="99">
        <f>IFERROR(TBLData3[[#This Row],[7 Day EWMA]]/TBLData3[[#This Row],[28 Day EWMA]],"")</f>
        <v>1.0809145263862747</v>
      </c>
      <c r="S797" s="130">
        <f>AVERAGEIFS(TBLData3[Total Load],TBLData3[[Athlete ]],TBLData3[[#This Row],[Athlete ]],TBLData3[Date],"&lt;="&amp;TBLData3[[#This Row],[Date]],TBLData3[Date],"&gt;"&amp;TBLData3[[#This Row],[Date]]-7)</f>
        <v>374</v>
      </c>
      <c r="T797" s="130">
        <f t="array" ref="T797">IFERROR(_xlfn.STDEV.S(IF(TBLData3[[Athlete ]]=TBLData3[[#This Row],[Athlete ]],IF(TBLData3[Date]&lt;=TBLData3[[#This Row],[Date]],IF(TBLData3[Date]&gt;TBLData3[[#This Row],[Date]]-7,TBLData3[Total Load])))),"")</f>
        <v>529.80373724616175</v>
      </c>
      <c r="U797" s="98">
        <f>IFERROR(TBLData3[[#This Row],[7 Day avg Load]]/TBLData3[[#This Row],[7 Day SD]],"")</f>
        <v>0.70592178519539028</v>
      </c>
      <c r="V797" s="98">
        <f>IFERROR(TBLData3[[#This Row],[7 Day Rolling Average]]*TBLData3[[#This Row],[Monotony]],"")</f>
        <v>264.01474766307598</v>
      </c>
    </row>
    <row r="798" spans="1:22" x14ac:dyDescent="0.25">
      <c r="A798" s="58" t="str">
        <f t="shared" si="49"/>
        <v>Week 6</v>
      </c>
      <c r="B798" s="63">
        <v>43046</v>
      </c>
      <c r="C798" s="63" t="str">
        <f t="shared" si="50"/>
        <v>Tue</v>
      </c>
      <c r="D798" s="73" t="s">
        <v>193</v>
      </c>
      <c r="E798" s="61">
        <f>tblTL[[#This Row],[Total]]</f>
        <v>350</v>
      </c>
      <c r="F798" s="71">
        <f>AVERAGEIFS(TBLData3[Total Load],TBLData3[[Athlete ]],TBLData3[[#This Row],[Athlete ]],TBLData3[Date],"&lt;="&amp;TBLData3[[#This Row],[Date]],TBLData3[Date],"&gt;"&amp;TBLData3[[#This Row],[Date]]-7)</f>
        <v>77.714285714285708</v>
      </c>
      <c r="G798" s="72">
        <f>AVERAGEIFS(TBLData3[Total Load],TBLData3[[Athlete ]],TBLData3[[#This Row],[Athlete ]],TBLData3[Date],"&lt;="&amp;TBLData3[[#This Row],[Date]],TBLData3[Date],"&gt;"&amp;TBLData3[[#This Row],[Date]]-28)</f>
        <v>134.21428571428572</v>
      </c>
      <c r="H798" s="32">
        <f>SUMIFS(TBLData3[Total Load],TBLData3[[Athlete ]],TBLData3[[#This Row],[Athlete ]],TBLData3[Date],"&lt;="&amp;TBLData3[[#This Row],[Date]],TBLData3[Date],"&gt;"&amp;TBLData3[[#This Row],[Date]]-7)</f>
        <v>544</v>
      </c>
      <c r="I798" s="33">
        <f>IFERROR(SUMIFS(TBLData3[Total Load],TBLData3[[Athlete ]],TBLData3[[#This Row],[Athlete ]],TBLData3[Date],"&lt;="&amp;TBLData3[[#This Row],[Date]]-7,TBLData3[Date],"&gt;"&amp;TBLData3[[#This Row],[Date]]-14),"")</f>
        <v>994</v>
      </c>
      <c r="J798" s="33">
        <f>IFERROR(SUMIFS(TBLData3[Total Load],TBLData3[[Athlete ]],TBLData3[[#This Row],[Athlete ]],TBLData3[Date],"&lt;="&amp;TBLData3[[#This Row],[Date]]-14,TBLData3[Date],"&gt;"&amp;TBLData3[[#This Row],[Date]]-21),"")</f>
        <v>1140</v>
      </c>
      <c r="K798" s="33">
        <f>IFERROR(SUMIFS(TBLData3[Total Load],TBLData3[[Athlete ]],TBLData3[[#This Row],[Athlete ]],TBLData3[Date],"&lt;="&amp;TBLData3[[#This Row],[Date]]-21,TBLData3[Date],"&gt;"&amp;TBLData3[[#This Row],[Date]]-28),"")</f>
        <v>1080</v>
      </c>
      <c r="L798" s="33">
        <f>IFERROR(SUMIFS(TBLData3[Total Load],TBLData3[[Athlete ]],TBLData3[[#This Row],[Athlete ]],TBLData3[Date],"&lt;="&amp;TBLData3[[#This Row],[Date]]-28,TBLData3[Date],"&gt;"&amp;TBLData3[[#This Row],[Date]]-35),"")</f>
        <v>840</v>
      </c>
      <c r="M798" s="33">
        <f>IFERROR(AVERAGE(TBLData3[[#This Row],[Week -1 TL]:[Week -4 TL]]),"")</f>
        <v>1013.5</v>
      </c>
      <c r="N798" s="98">
        <f>IFERROR(TBLData3[[#This Row],[7 Day Rolling Average]]/TBLData3[[#This Row],[28 Day Rolling Average]],"")</f>
        <v>0.57903139968068118</v>
      </c>
      <c r="O798" s="94">
        <f>IFERROR(TBLData3[[#This Row],[Week 0 TL]]/TBLData3[[#This Row],[Week -1 TL]],"")</f>
        <v>0.54728370221327971</v>
      </c>
      <c r="P798" s="26">
        <f t="shared" si="51"/>
        <v>117.91741967566183</v>
      </c>
      <c r="Q798" s="27">
        <f t="shared" si="52"/>
        <v>103.32428953560409</v>
      </c>
      <c r="R798" s="99">
        <f>IFERROR(TBLData3[[#This Row],[7 Day EWMA]]/TBLData3[[#This Row],[28 Day EWMA]],"")</f>
        <v>1.1412362011454156</v>
      </c>
      <c r="S798" s="130">
        <f>AVERAGEIFS(TBLData3[Total Load],TBLData3[[Athlete ]],TBLData3[[#This Row],[Athlete ]],TBLData3[Date],"&lt;="&amp;TBLData3[[#This Row],[Date]],TBLData3[Date],"&gt;"&amp;TBLData3[[#This Row],[Date]]-7)</f>
        <v>77.714285714285708</v>
      </c>
      <c r="T798" s="130">
        <f t="array" ref="T798">IFERROR(_xlfn.STDEV.S(IF(TBLData3[[Athlete ]]=TBLData3[[#This Row],[Athlete ]],IF(TBLData3[Date]&lt;=TBLData3[[#This Row],[Date]],IF(TBLData3[Date]&gt;TBLData3[[#This Row],[Date]]-7,TBLData3[Total Load])))),"")</f>
        <v>140.15433669793487</v>
      </c>
      <c r="U798" s="98">
        <f>IFERROR(TBLData3[[#This Row],[7 Day avg Load]]/TBLData3[[#This Row],[7 Day SD]],"")</f>
        <v>0.554490767430037</v>
      </c>
      <c r="V798" s="98">
        <f>IFERROR(TBLData3[[#This Row],[7 Day Rolling Average]]*TBLData3[[#This Row],[Monotony]],"")</f>
        <v>43.091853925991444</v>
      </c>
    </row>
    <row r="799" spans="1:22" x14ac:dyDescent="0.25">
      <c r="A799" s="58" t="str">
        <f t="shared" si="49"/>
        <v>Week 6</v>
      </c>
      <c r="B799" s="63">
        <v>43046</v>
      </c>
      <c r="C799" s="63" t="str">
        <f t="shared" si="50"/>
        <v>Tue</v>
      </c>
      <c r="D799" s="73" t="s">
        <v>194</v>
      </c>
      <c r="E799" s="61">
        <f>tblTL[[#This Row],[Total]]</f>
        <v>765</v>
      </c>
      <c r="F799" s="71">
        <f>AVERAGEIFS(TBLData3[Total Load],TBLData3[[Athlete ]],TBLData3[[#This Row],[Athlete ]],TBLData3[Date],"&lt;="&amp;TBLData3[[#This Row],[Date]],TBLData3[Date],"&gt;"&amp;TBLData3[[#This Row],[Date]]-7)</f>
        <v>197</v>
      </c>
      <c r="G799" s="72">
        <f>AVERAGEIFS(TBLData3[Total Load],TBLData3[[Athlete ]],TBLData3[[#This Row],[Athlete ]],TBLData3[Date],"&lt;="&amp;TBLData3[[#This Row],[Date]],TBLData3[Date],"&gt;"&amp;TBLData3[[#This Row],[Date]]-28)</f>
        <v>161.28571428571428</v>
      </c>
      <c r="H799" s="32">
        <f>SUMIFS(TBLData3[Total Load],TBLData3[[Athlete ]],TBLData3[[#This Row],[Athlete ]],TBLData3[Date],"&lt;="&amp;TBLData3[[#This Row],[Date]],TBLData3[Date],"&gt;"&amp;TBLData3[[#This Row],[Date]]-7)</f>
        <v>1379</v>
      </c>
      <c r="I799" s="33">
        <f>IFERROR(SUMIFS(TBLData3[Total Load],TBLData3[[Athlete ]],TBLData3[[#This Row],[Athlete ]],TBLData3[Date],"&lt;="&amp;TBLData3[[#This Row],[Date]]-7,TBLData3[Date],"&gt;"&amp;TBLData3[[#This Row],[Date]]-14),"")</f>
        <v>777</v>
      </c>
      <c r="J799" s="33">
        <f>IFERROR(SUMIFS(TBLData3[Total Load],TBLData3[[Athlete ]],TBLData3[[#This Row],[Athlete ]],TBLData3[Date],"&lt;="&amp;TBLData3[[#This Row],[Date]]-14,TBLData3[Date],"&gt;"&amp;TBLData3[[#This Row],[Date]]-21),"")</f>
        <v>720</v>
      </c>
      <c r="K799" s="33">
        <f>IFERROR(SUMIFS(TBLData3[Total Load],TBLData3[[Athlete ]],TBLData3[[#This Row],[Athlete ]],TBLData3[Date],"&lt;="&amp;TBLData3[[#This Row],[Date]]-21,TBLData3[Date],"&gt;"&amp;TBLData3[[#This Row],[Date]]-28),"")</f>
        <v>1640</v>
      </c>
      <c r="L799" s="33">
        <f>IFERROR(SUMIFS(TBLData3[Total Load],TBLData3[[Athlete ]],TBLData3[[#This Row],[Athlete ]],TBLData3[Date],"&lt;="&amp;TBLData3[[#This Row],[Date]]-28,TBLData3[Date],"&gt;"&amp;TBLData3[[#This Row],[Date]]-35),"")</f>
        <v>1040</v>
      </c>
      <c r="M799" s="33">
        <f>IFERROR(AVERAGE(TBLData3[[#This Row],[Week -1 TL]:[Week -4 TL]]),"")</f>
        <v>1044.25</v>
      </c>
      <c r="N799" s="98">
        <f>IFERROR(TBLData3[[#This Row],[7 Day Rolling Average]]/TBLData3[[#This Row],[28 Day Rolling Average]],"")</f>
        <v>1.221434898139947</v>
      </c>
      <c r="O799" s="94">
        <f>IFERROR(TBLData3[[#This Row],[Week 0 TL]]/TBLData3[[#This Row],[Week -1 TL]],"")</f>
        <v>1.7747747747747749</v>
      </c>
      <c r="P799" s="26">
        <f t="shared" si="51"/>
        <v>260.13111127845991</v>
      </c>
      <c r="Q799" s="27">
        <f t="shared" si="52"/>
        <v>153.8948126419852</v>
      </c>
      <c r="R799" s="99">
        <f>IFERROR(TBLData3[[#This Row],[7 Day EWMA]]/TBLData3[[#This Row],[28 Day EWMA]],"")</f>
        <v>1.6903176059846712</v>
      </c>
      <c r="S799" s="130">
        <f>AVERAGEIFS(TBLData3[Total Load],TBLData3[[Athlete ]],TBLData3[[#This Row],[Athlete ]],TBLData3[Date],"&lt;="&amp;TBLData3[[#This Row],[Date]],TBLData3[Date],"&gt;"&amp;TBLData3[[#This Row],[Date]]-7)</f>
        <v>197</v>
      </c>
      <c r="T799" s="130">
        <f t="array" ref="T799">IFERROR(_xlfn.STDEV.S(IF(TBLData3[[Athlete ]]=TBLData3[[#This Row],[Athlete ]],IF(TBLData3[Date]&lt;=TBLData3[[#This Row],[Date]],IF(TBLData3[Date]&gt;TBLData3[[#This Row],[Date]]-7,TBLData3[Total Load])))),"")</f>
        <v>293.21152774063984</v>
      </c>
      <c r="U799" s="98">
        <f>IFERROR(TBLData3[[#This Row],[7 Day avg Load]]/TBLData3[[#This Row],[7 Day SD]],"")</f>
        <v>0.67186990060723772</v>
      </c>
      <c r="V799" s="98">
        <f>IFERROR(TBLData3[[#This Row],[7 Day Rolling Average]]*TBLData3[[#This Row],[Monotony]],"")</f>
        <v>132.35837041962583</v>
      </c>
    </row>
    <row r="800" spans="1:22" x14ac:dyDescent="0.25">
      <c r="A800" s="58" t="str">
        <f t="shared" si="49"/>
        <v>Week 6</v>
      </c>
      <c r="B800" s="63">
        <v>43046</v>
      </c>
      <c r="C800" s="63" t="str">
        <f t="shared" si="50"/>
        <v>Tue</v>
      </c>
      <c r="D800" s="73" t="s">
        <v>213</v>
      </c>
      <c r="E800" s="61">
        <f>tblTL[[#This Row],[Total]]</f>
        <v>0</v>
      </c>
      <c r="F800" s="71">
        <f>AVERAGEIFS(TBLData3[Total Load],TBLData3[[Athlete ]],TBLData3[[#This Row],[Athlete ]],TBLData3[Date],"&lt;="&amp;TBLData3[[#This Row],[Date]],TBLData3[Date],"&gt;"&amp;TBLData3[[#This Row],[Date]]-7)</f>
        <v>191.42857142857142</v>
      </c>
      <c r="G800" s="72">
        <f>AVERAGEIFS(TBLData3[Total Load],TBLData3[[Athlete ]],TBLData3[[#This Row],[Athlete ]],TBLData3[Date],"&lt;="&amp;TBLData3[[#This Row],[Date]],TBLData3[Date],"&gt;"&amp;TBLData3[[#This Row],[Date]]-28)</f>
        <v>177.32142857142858</v>
      </c>
      <c r="H800" s="32">
        <f>SUMIFS(TBLData3[Total Load],TBLData3[[Athlete ]],TBLData3[[#This Row],[Athlete ]],TBLData3[Date],"&lt;="&amp;TBLData3[[#This Row],[Date]],TBLData3[Date],"&gt;"&amp;TBLData3[[#This Row],[Date]]-7)</f>
        <v>1340</v>
      </c>
      <c r="I800" s="33">
        <f>IFERROR(SUMIFS(TBLData3[Total Load],TBLData3[[Athlete ]],TBLData3[[#This Row],[Athlete ]],TBLData3[Date],"&lt;="&amp;TBLData3[[#This Row],[Date]]-7,TBLData3[Date],"&gt;"&amp;TBLData3[[#This Row],[Date]]-14),"")</f>
        <v>1660</v>
      </c>
      <c r="J800" s="33">
        <f>IFERROR(SUMIFS(TBLData3[Total Load],TBLData3[[Athlete ]],TBLData3[[#This Row],[Athlete ]],TBLData3[Date],"&lt;="&amp;TBLData3[[#This Row],[Date]]-14,TBLData3[Date],"&gt;"&amp;TBLData3[[#This Row],[Date]]-21),"")</f>
        <v>1290</v>
      </c>
      <c r="K800" s="33">
        <f>IFERROR(SUMIFS(TBLData3[Total Load],TBLData3[[Athlete ]],TBLData3[[#This Row],[Athlete ]],TBLData3[Date],"&lt;="&amp;TBLData3[[#This Row],[Date]]-21,TBLData3[Date],"&gt;"&amp;TBLData3[[#This Row],[Date]]-28),"")</f>
        <v>675</v>
      </c>
      <c r="L800" s="33">
        <f>IFERROR(SUMIFS(TBLData3[Total Load],TBLData3[[Athlete ]],TBLData3[[#This Row],[Athlete ]],TBLData3[Date],"&lt;="&amp;TBLData3[[#This Row],[Date]]-28,TBLData3[Date],"&gt;"&amp;TBLData3[[#This Row],[Date]]-35),"")</f>
        <v>0</v>
      </c>
      <c r="M800" s="33">
        <f>IFERROR(AVERAGE(TBLData3[[#This Row],[Week -1 TL]:[Week -4 TL]]),"")</f>
        <v>906.25</v>
      </c>
      <c r="N800" s="98">
        <f>IFERROR(TBLData3[[#This Row],[7 Day Rolling Average]]/TBLData3[[#This Row],[28 Day Rolling Average]],"")</f>
        <v>1.0795568982880159</v>
      </c>
      <c r="O800" s="94">
        <f>IFERROR(TBLData3[[#This Row],[Week 0 TL]]/TBLData3[[#This Row],[Week -1 TL]],"")</f>
        <v>0.80722891566265065</v>
      </c>
      <c r="P800" s="26">
        <f t="shared" si="51"/>
        <v>99.863555502251344</v>
      </c>
      <c r="Q800" s="27">
        <f t="shared" si="52"/>
        <v>148.89809266130953</v>
      </c>
      <c r="R800" s="99">
        <f>IFERROR(TBLData3[[#This Row],[7 Day EWMA]]/TBLData3[[#This Row],[28 Day EWMA]],"")</f>
        <v>0.67068391352336254</v>
      </c>
      <c r="S800" s="130">
        <f>AVERAGEIFS(TBLData3[Total Load],TBLData3[[Athlete ]],TBLData3[[#This Row],[Athlete ]],TBLData3[Date],"&lt;="&amp;TBLData3[[#This Row],[Date]],TBLData3[Date],"&gt;"&amp;TBLData3[[#This Row],[Date]]-7)</f>
        <v>191.42857142857142</v>
      </c>
      <c r="T800" s="130">
        <f t="array" ref="T800">IFERROR(_xlfn.STDEV.S(IF(TBLData3[[Athlete ]]=TBLData3[[#This Row],[Athlete ]],IF(TBLData3[Date]&lt;=TBLData3[[#This Row],[Date]],IF(TBLData3[Date]&gt;TBLData3[[#This Row],[Date]]-7,TBLData3[Total Load])))),"")</f>
        <v>326.93926915298158</v>
      </c>
      <c r="U800" s="98">
        <f>IFERROR(TBLData3[[#This Row],[7 Day avg Load]]/TBLData3[[#This Row],[7 Day SD]],"")</f>
        <v>0.58551721830331149</v>
      </c>
      <c r="V800" s="98">
        <f>IFERROR(TBLData3[[#This Row],[7 Day Rolling Average]]*TBLData3[[#This Row],[Monotony]],"")</f>
        <v>112.0847246466339</v>
      </c>
    </row>
    <row r="801" spans="1:22" x14ac:dyDescent="0.25">
      <c r="A801" s="58" t="str">
        <f t="shared" si="49"/>
        <v>Week 6</v>
      </c>
      <c r="B801" s="63">
        <v>43046</v>
      </c>
      <c r="C801" s="63" t="str">
        <f t="shared" si="50"/>
        <v>Tue</v>
      </c>
      <c r="D801" s="73" t="s">
        <v>214</v>
      </c>
      <c r="E801" s="61">
        <f>tblTL[[#This Row],[Total]]</f>
        <v>875</v>
      </c>
      <c r="F801" s="71">
        <f>AVERAGEIFS(TBLData3[Total Load],TBLData3[[Athlete ]],TBLData3[[#This Row],[Athlete ]],TBLData3[Date],"&lt;="&amp;TBLData3[[#This Row],[Date]],TBLData3[Date],"&gt;"&amp;TBLData3[[#This Row],[Date]]-7)</f>
        <v>454</v>
      </c>
      <c r="G801" s="72">
        <f>AVERAGEIFS(TBLData3[Total Load],TBLData3[[Athlete ]],TBLData3[[#This Row],[Athlete ]],TBLData3[Date],"&lt;="&amp;TBLData3[[#This Row],[Date]],TBLData3[Date],"&gt;"&amp;TBLData3[[#This Row],[Date]]-28)</f>
        <v>290.35714285714283</v>
      </c>
      <c r="H801" s="32">
        <f>SUMIFS(TBLData3[Total Load],TBLData3[[Athlete ]],TBLData3[[#This Row],[Athlete ]],TBLData3[Date],"&lt;="&amp;TBLData3[[#This Row],[Date]],TBLData3[Date],"&gt;"&amp;TBLData3[[#This Row],[Date]]-7)</f>
        <v>3178</v>
      </c>
      <c r="I801" s="33">
        <f>IFERROR(SUMIFS(TBLData3[Total Load],TBLData3[[Athlete ]],TBLData3[[#This Row],[Athlete ]],TBLData3[Date],"&lt;="&amp;TBLData3[[#This Row],[Date]]-7,TBLData3[Date],"&gt;"&amp;TBLData3[[#This Row],[Date]]-14),"")</f>
        <v>1672</v>
      </c>
      <c r="J801" s="33">
        <f>IFERROR(SUMIFS(TBLData3[Total Load],TBLData3[[Athlete ]],TBLData3[[#This Row],[Athlete ]],TBLData3[Date],"&lt;="&amp;TBLData3[[#This Row],[Date]]-14,TBLData3[Date],"&gt;"&amp;TBLData3[[#This Row],[Date]]-21),"")</f>
        <v>1560</v>
      </c>
      <c r="K801" s="33">
        <f>IFERROR(SUMIFS(TBLData3[Total Load],TBLData3[[Athlete ]],TBLData3[[#This Row],[Athlete ]],TBLData3[Date],"&lt;="&amp;TBLData3[[#This Row],[Date]]-21,TBLData3[Date],"&gt;"&amp;TBLData3[[#This Row],[Date]]-28),"")</f>
        <v>1720</v>
      </c>
      <c r="L801" s="33">
        <f>IFERROR(SUMIFS(TBLData3[Total Load],TBLData3[[Athlete ]],TBLData3[[#This Row],[Athlete ]],TBLData3[Date],"&lt;="&amp;TBLData3[[#This Row],[Date]]-28,TBLData3[Date],"&gt;"&amp;TBLData3[[#This Row],[Date]]-35),"")</f>
        <v>1060</v>
      </c>
      <c r="M801" s="33">
        <f>IFERROR(AVERAGE(TBLData3[[#This Row],[Week -1 TL]:[Week -4 TL]]),"")</f>
        <v>1503</v>
      </c>
      <c r="N801" s="98">
        <f>IFERROR(TBLData3[[#This Row],[7 Day Rolling Average]]/TBLData3[[#This Row],[28 Day Rolling Average]],"")</f>
        <v>1.5635916359163593</v>
      </c>
      <c r="O801" s="94">
        <f>IFERROR(TBLData3[[#This Row],[Week 0 TL]]/TBLData3[[#This Row],[Week -1 TL]],"")</f>
        <v>1.9007177033492824</v>
      </c>
      <c r="P801" s="26">
        <f t="shared" si="51"/>
        <v>392.47477994099495</v>
      </c>
      <c r="Q801" s="27">
        <f t="shared" si="52"/>
        <v>282.27025778057077</v>
      </c>
      <c r="R801" s="99">
        <f>IFERROR(TBLData3[[#This Row],[7 Day EWMA]]/TBLData3[[#This Row],[28 Day EWMA]],"")</f>
        <v>1.3904220126730256</v>
      </c>
      <c r="S801" s="130">
        <f>AVERAGEIFS(TBLData3[Total Load],TBLData3[[Athlete ]],TBLData3[[#This Row],[Athlete ]],TBLData3[Date],"&lt;="&amp;TBLData3[[#This Row],[Date]],TBLData3[Date],"&gt;"&amp;TBLData3[[#This Row],[Date]]-7)</f>
        <v>454</v>
      </c>
      <c r="T801" s="130">
        <f t="array" ref="T801">IFERROR(_xlfn.STDEV.S(IF(TBLData3[[Athlete ]]=TBLData3[[#This Row],[Athlete ]],IF(TBLData3[Date]&lt;=TBLData3[[#This Row],[Date]],IF(TBLData3[Date]&gt;TBLData3[[#This Row],[Date]]-7,TBLData3[Total Load])))),"")</f>
        <v>556.62105601567032</v>
      </c>
      <c r="U801" s="98">
        <f>IFERROR(TBLData3[[#This Row],[7 Day avg Load]]/TBLData3[[#This Row],[7 Day SD]],"")</f>
        <v>0.81563569163150507</v>
      </c>
      <c r="V801" s="98">
        <f>IFERROR(TBLData3[[#This Row],[7 Day Rolling Average]]*TBLData3[[#This Row],[Monotony]],"")</f>
        <v>370.29860400070328</v>
      </c>
    </row>
    <row r="802" spans="1:22" x14ac:dyDescent="0.25">
      <c r="A802" s="58" t="str">
        <f t="shared" si="49"/>
        <v>Week 6</v>
      </c>
      <c r="B802" s="63">
        <v>43046</v>
      </c>
      <c r="C802" s="63" t="str">
        <f t="shared" si="50"/>
        <v>Tue</v>
      </c>
      <c r="D802" s="73" t="s">
        <v>195</v>
      </c>
      <c r="E802" s="61">
        <f>tblTL[[#This Row],[Total]]</f>
        <v>0</v>
      </c>
      <c r="F802" s="71">
        <f>AVERAGEIFS(TBLData3[Total Load],TBLData3[[Athlete ]],TBLData3[[#This Row],[Athlete ]],TBLData3[Date],"&lt;="&amp;TBLData3[[#This Row],[Date]],TBLData3[Date],"&gt;"&amp;TBLData3[[#This Row],[Date]]-7)</f>
        <v>70</v>
      </c>
      <c r="G802" s="72">
        <f>AVERAGEIFS(TBLData3[Total Load],TBLData3[[Athlete ]],TBLData3[[#This Row],[Athlete ]],TBLData3[Date],"&lt;="&amp;TBLData3[[#This Row],[Date]],TBLData3[Date],"&gt;"&amp;TBLData3[[#This Row],[Date]]-28)</f>
        <v>17.5</v>
      </c>
      <c r="H802" s="32">
        <f>SUMIFS(TBLData3[Total Load],TBLData3[[Athlete ]],TBLData3[[#This Row],[Athlete ]],TBLData3[Date],"&lt;="&amp;TBLData3[[#This Row],[Date]],TBLData3[Date],"&gt;"&amp;TBLData3[[#This Row],[Date]]-7)</f>
        <v>490</v>
      </c>
      <c r="I802" s="33">
        <f>IFERROR(SUMIFS(TBLData3[Total Load],TBLData3[[Athlete ]],TBLData3[[#This Row],[Athlete ]],TBLData3[Date],"&lt;="&amp;TBLData3[[#This Row],[Date]]-7,TBLData3[Date],"&gt;"&amp;TBLData3[[#This Row],[Date]]-14),"")</f>
        <v>0</v>
      </c>
      <c r="J802" s="33">
        <f>IFERROR(SUMIFS(TBLData3[Total Load],TBLData3[[Athlete ]],TBLData3[[#This Row],[Athlete ]],TBLData3[Date],"&lt;="&amp;TBLData3[[#This Row],[Date]]-14,TBLData3[Date],"&gt;"&amp;TBLData3[[#This Row],[Date]]-21),"")</f>
        <v>0</v>
      </c>
      <c r="K802" s="33">
        <f>IFERROR(SUMIFS(TBLData3[Total Load],TBLData3[[Athlete ]],TBLData3[[#This Row],[Athlete ]],TBLData3[Date],"&lt;="&amp;TBLData3[[#This Row],[Date]]-21,TBLData3[Date],"&gt;"&amp;TBLData3[[#This Row],[Date]]-28),"")</f>
        <v>0</v>
      </c>
      <c r="L802" s="33">
        <f>IFERROR(SUMIFS(TBLData3[Total Load],TBLData3[[Athlete ]],TBLData3[[#This Row],[Athlete ]],TBLData3[Date],"&lt;="&amp;TBLData3[[#This Row],[Date]]-28,TBLData3[Date],"&gt;"&amp;TBLData3[[#This Row],[Date]]-35),"")</f>
        <v>0</v>
      </c>
      <c r="M802" s="33">
        <f>IFERROR(AVERAGE(TBLData3[[#This Row],[Week -1 TL]:[Week -4 TL]]),"")</f>
        <v>0</v>
      </c>
      <c r="N802" s="98">
        <f>IFERROR(TBLData3[[#This Row],[7 Day Rolling Average]]/TBLData3[[#This Row],[28 Day Rolling Average]],"")</f>
        <v>4</v>
      </c>
      <c r="O802" s="94" t="str">
        <f>IFERROR(TBLData3[[#This Row],[Week 0 TL]]/TBLData3[[#This Row],[Week -1 TL]],"")</f>
        <v/>
      </c>
      <c r="P802" s="26">
        <f t="shared" si="51"/>
        <v>29.06982421875</v>
      </c>
      <c r="Q802" s="27">
        <f t="shared" si="52"/>
        <v>23.640513684566848</v>
      </c>
      <c r="R802" s="99">
        <f>IFERROR(TBLData3[[#This Row],[7 Day EWMA]]/TBLData3[[#This Row],[28 Day EWMA]],"")</f>
        <v>1.2296612758346088</v>
      </c>
      <c r="S802" s="130">
        <f>AVERAGEIFS(TBLData3[Total Load],TBLData3[[Athlete ]],TBLData3[[#This Row],[Athlete ]],TBLData3[Date],"&lt;="&amp;TBLData3[[#This Row],[Date]],TBLData3[Date],"&gt;"&amp;TBLData3[[#This Row],[Date]]-7)</f>
        <v>70</v>
      </c>
      <c r="T802" s="130">
        <f t="array" ref="T802">IFERROR(_xlfn.STDEV.S(IF(TBLData3[[Athlete ]]=TBLData3[[#This Row],[Athlete ]],IF(TBLData3[Date]&lt;=TBLData3[[#This Row],[Date]],IF(TBLData3[Date]&gt;TBLData3[[#This Row],[Date]]-7,TBLData3[Total Load])))),"")</f>
        <v>185.20259177452135</v>
      </c>
      <c r="U802" s="98">
        <f>IFERROR(TBLData3[[#This Row],[7 Day avg Load]]/TBLData3[[#This Row],[7 Day SD]],"")</f>
        <v>0.3779644730092272</v>
      </c>
      <c r="V802" s="98">
        <f>IFERROR(TBLData3[[#This Row],[7 Day Rolling Average]]*TBLData3[[#This Row],[Monotony]],"")</f>
        <v>26.457513110645905</v>
      </c>
    </row>
    <row r="803" spans="1:22" x14ac:dyDescent="0.25">
      <c r="A803" s="58" t="str">
        <f t="shared" si="49"/>
        <v>Week 6</v>
      </c>
      <c r="B803" s="63">
        <v>43046</v>
      </c>
      <c r="C803" s="63" t="str">
        <f t="shared" si="50"/>
        <v>Tue</v>
      </c>
      <c r="D803" s="68" t="s">
        <v>196</v>
      </c>
      <c r="E803" s="61">
        <f>tblTL[[#This Row],[Total]]</f>
        <v>820</v>
      </c>
      <c r="F803" s="71">
        <f>AVERAGEIFS(TBLData3[Total Load],TBLData3[[Athlete ]],TBLData3[[#This Row],[Athlete ]],TBLData3[Date],"&lt;="&amp;TBLData3[[#This Row],[Date]],TBLData3[Date],"&gt;"&amp;TBLData3[[#This Row],[Date]]-7)</f>
        <v>293.28571428571428</v>
      </c>
      <c r="G803" s="72">
        <f>AVERAGEIFS(TBLData3[Total Load],TBLData3[[Athlete ]],TBLData3[[#This Row],[Athlete ]],TBLData3[Date],"&lt;="&amp;TBLData3[[#This Row],[Date]],TBLData3[Date],"&gt;"&amp;TBLData3[[#This Row],[Date]]-28)</f>
        <v>234.60714285714286</v>
      </c>
      <c r="H803" s="32">
        <f>SUMIFS(TBLData3[Total Load],TBLData3[[Athlete ]],TBLData3[[#This Row],[Athlete ]],TBLData3[Date],"&lt;="&amp;TBLData3[[#This Row],[Date]],TBLData3[Date],"&gt;"&amp;TBLData3[[#This Row],[Date]]-7)</f>
        <v>2053</v>
      </c>
      <c r="I803" s="33">
        <f>IFERROR(SUMIFS(TBLData3[Total Load],TBLData3[[Athlete ]],TBLData3[[#This Row],[Athlete ]],TBLData3[Date],"&lt;="&amp;TBLData3[[#This Row],[Date]]-7,TBLData3[Date],"&gt;"&amp;TBLData3[[#This Row],[Date]]-14),"")</f>
        <v>2416</v>
      </c>
      <c r="J803" s="33">
        <f>IFERROR(SUMIFS(TBLData3[Total Load],TBLData3[[Athlete ]],TBLData3[[#This Row],[Athlete ]],TBLData3[Date],"&lt;="&amp;TBLData3[[#This Row],[Date]]-14,TBLData3[Date],"&gt;"&amp;TBLData3[[#This Row],[Date]]-21),"")</f>
        <v>1040</v>
      </c>
      <c r="K803" s="33">
        <f>IFERROR(SUMIFS(TBLData3[Total Load],TBLData3[[Athlete ]],TBLData3[[#This Row],[Athlete ]],TBLData3[Date],"&lt;="&amp;TBLData3[[#This Row],[Date]]-21,TBLData3[Date],"&gt;"&amp;TBLData3[[#This Row],[Date]]-28),"")</f>
        <v>1060</v>
      </c>
      <c r="L803" s="33">
        <f>IFERROR(SUMIFS(TBLData3[Total Load],TBLData3[[Athlete ]],TBLData3[[#This Row],[Athlete ]],TBLData3[Date],"&lt;="&amp;TBLData3[[#This Row],[Date]]-28,TBLData3[Date],"&gt;"&amp;TBLData3[[#This Row],[Date]]-35),"")</f>
        <v>1540</v>
      </c>
      <c r="M803" s="33">
        <f>IFERROR(AVERAGE(TBLData3[[#This Row],[Week -1 TL]:[Week -4 TL]]),"")</f>
        <v>1514</v>
      </c>
      <c r="N803" s="98">
        <f>IFERROR(TBLData3[[#This Row],[7 Day Rolling Average]]/TBLData3[[#This Row],[28 Day Rolling Average]],"")</f>
        <v>1.250114172629015</v>
      </c>
      <c r="O803" s="94">
        <f>IFERROR(TBLData3[[#This Row],[Week 0 TL]]/TBLData3[[#This Row],[Week -1 TL]],"")</f>
        <v>0.84975165562913912</v>
      </c>
      <c r="P803" s="26">
        <f t="shared" si="51"/>
        <v>351.13428162919473</v>
      </c>
      <c r="Q803" s="27">
        <f t="shared" si="52"/>
        <v>256.10666877992821</v>
      </c>
      <c r="R803" s="99">
        <f>IFERROR(TBLData3[[#This Row],[7 Day EWMA]]/TBLData3[[#This Row],[28 Day EWMA]],"")</f>
        <v>1.3710470067100184</v>
      </c>
      <c r="S803" s="130">
        <f>AVERAGEIFS(TBLData3[Total Load],TBLData3[[Athlete ]],TBLData3[[#This Row],[Athlete ]],TBLData3[Date],"&lt;="&amp;TBLData3[[#This Row],[Date]],TBLData3[Date],"&gt;"&amp;TBLData3[[#This Row],[Date]]-7)</f>
        <v>293.28571428571428</v>
      </c>
      <c r="T803" s="130">
        <f t="array" ref="T803">IFERROR(_xlfn.STDEV.S(IF(TBLData3[[Athlete ]]=TBLData3[[#This Row],[Athlete ]],IF(TBLData3[Date]&lt;=TBLData3[[#This Row],[Date]],IF(TBLData3[Date]&gt;TBLData3[[#This Row],[Date]]-7,TBLData3[Total Load])))),"")</f>
        <v>405.02951097655188</v>
      </c>
      <c r="U803" s="98">
        <f>IFERROR(TBLData3[[#This Row],[7 Day avg Load]]/TBLData3[[#This Row],[7 Day SD]],"")</f>
        <v>0.72410949409237813</v>
      </c>
      <c r="V803" s="98">
        <f>IFERROR(TBLData3[[#This Row],[7 Day Rolling Average]]*TBLData3[[#This Row],[Monotony]],"")</f>
        <v>212.37097019595032</v>
      </c>
    </row>
    <row r="804" spans="1:22" x14ac:dyDescent="0.25">
      <c r="A804" s="58" t="str">
        <f t="shared" si="49"/>
        <v>Week 6</v>
      </c>
      <c r="B804" s="63">
        <v>43046</v>
      </c>
      <c r="C804" s="63" t="str">
        <f t="shared" si="50"/>
        <v>Tue</v>
      </c>
      <c r="D804" s="73" t="s">
        <v>197</v>
      </c>
      <c r="E804" s="61">
        <f>tblTL[[#This Row],[Total]]</f>
        <v>835</v>
      </c>
      <c r="F804" s="71">
        <f>AVERAGEIFS(TBLData3[Total Load],TBLData3[[Athlete ]],TBLData3[[#This Row],[Athlete ]],TBLData3[Date],"&lt;="&amp;TBLData3[[#This Row],[Date]],TBLData3[Date],"&gt;"&amp;TBLData3[[#This Row],[Date]]-7)</f>
        <v>430.35714285714283</v>
      </c>
      <c r="G804" s="72">
        <f>AVERAGEIFS(TBLData3[Total Load],TBLData3[[Athlete ]],TBLData3[[#This Row],[Athlete ]],TBLData3[Date],"&lt;="&amp;TBLData3[[#This Row],[Date]],TBLData3[Date],"&gt;"&amp;TBLData3[[#This Row],[Date]]-28)</f>
        <v>302.375</v>
      </c>
      <c r="H804" s="32">
        <f>SUMIFS(TBLData3[Total Load],TBLData3[[Athlete ]],TBLData3[[#This Row],[Athlete ]],TBLData3[Date],"&lt;="&amp;TBLData3[[#This Row],[Date]],TBLData3[Date],"&gt;"&amp;TBLData3[[#This Row],[Date]]-7)</f>
        <v>3012.5</v>
      </c>
      <c r="I804" s="33">
        <f>IFERROR(SUMIFS(TBLData3[Total Load],TBLData3[[Athlete ]],TBLData3[[#This Row],[Athlete ]],TBLData3[Date],"&lt;="&amp;TBLData3[[#This Row],[Date]]-7,TBLData3[Date],"&gt;"&amp;TBLData3[[#This Row],[Date]]-14),"")</f>
        <v>2509</v>
      </c>
      <c r="J804" s="33">
        <f>IFERROR(SUMIFS(TBLData3[Total Load],TBLData3[[Athlete ]],TBLData3[[#This Row],[Athlete ]],TBLData3[Date],"&lt;="&amp;TBLData3[[#This Row],[Date]]-14,TBLData3[Date],"&gt;"&amp;TBLData3[[#This Row],[Date]]-21),"")</f>
        <v>1230</v>
      </c>
      <c r="K804" s="33">
        <f>IFERROR(SUMIFS(TBLData3[Total Load],TBLData3[[Athlete ]],TBLData3[[#This Row],[Athlete ]],TBLData3[Date],"&lt;="&amp;TBLData3[[#This Row],[Date]]-21,TBLData3[Date],"&gt;"&amp;TBLData3[[#This Row],[Date]]-28),"")</f>
        <v>1715</v>
      </c>
      <c r="L804" s="33">
        <f>IFERROR(SUMIFS(TBLData3[Total Load],TBLData3[[Athlete ]],TBLData3[[#This Row],[Athlete ]],TBLData3[Date],"&lt;="&amp;TBLData3[[#This Row],[Date]]-28,TBLData3[Date],"&gt;"&amp;TBLData3[[#This Row],[Date]]-35),"")</f>
        <v>1760</v>
      </c>
      <c r="M804" s="33">
        <f>IFERROR(AVERAGE(TBLData3[[#This Row],[Week -1 TL]:[Week -4 TL]]),"")</f>
        <v>1803.5</v>
      </c>
      <c r="N804" s="98">
        <f>IFERROR(TBLData3[[#This Row],[7 Day Rolling Average]]/TBLData3[[#This Row],[28 Day Rolling Average]],"")</f>
        <v>1.4232563633142383</v>
      </c>
      <c r="O804" s="94">
        <f>IFERROR(TBLData3[[#This Row],[Week 0 TL]]/TBLData3[[#This Row],[Week -1 TL]],"")</f>
        <v>1.2006775607811877</v>
      </c>
      <c r="P804" s="26">
        <f t="shared" si="51"/>
        <v>390.96178335147061</v>
      </c>
      <c r="Q804" s="27">
        <f t="shared" si="52"/>
        <v>303.60896472363709</v>
      </c>
      <c r="R804" s="99">
        <f>IFERROR(TBLData3[[#This Row],[7 Day EWMA]]/TBLData3[[#This Row],[28 Day EWMA]],"")</f>
        <v>1.2877148858478116</v>
      </c>
      <c r="S804" s="130">
        <f>AVERAGEIFS(TBLData3[Total Load],TBLData3[[Athlete ]],TBLData3[[#This Row],[Athlete ]],TBLData3[Date],"&lt;="&amp;TBLData3[[#This Row],[Date]],TBLData3[Date],"&gt;"&amp;TBLData3[[#This Row],[Date]]-7)</f>
        <v>430.35714285714283</v>
      </c>
      <c r="T804" s="130">
        <f t="array" ref="T804">IFERROR(_xlfn.STDEV.S(IF(TBLData3[[Athlete ]]=TBLData3[[#This Row],[Athlete ]],IF(TBLData3[Date]&lt;=TBLData3[[#This Row],[Date]],IF(TBLData3[Date]&gt;TBLData3[[#This Row],[Date]]-7,TBLData3[Total Load])))),"")</f>
        <v>510.81721407023491</v>
      </c>
      <c r="U804" s="98">
        <f>IFERROR(TBLData3[[#This Row],[7 Day avg Load]]/TBLData3[[#This Row],[7 Day SD]],"")</f>
        <v>0.842487549368238</v>
      </c>
      <c r="V804" s="98">
        <f>IFERROR(TBLData3[[#This Row],[7 Day Rolling Average]]*TBLData3[[#This Row],[Monotony]],"")</f>
        <v>362.57053463883096</v>
      </c>
    </row>
    <row r="805" spans="1:22" x14ac:dyDescent="0.25">
      <c r="A805" s="58" t="str">
        <f t="shared" si="49"/>
        <v>Week 6</v>
      </c>
      <c r="B805" s="63">
        <v>43046</v>
      </c>
      <c r="C805" s="63" t="str">
        <f t="shared" si="50"/>
        <v>Tue</v>
      </c>
      <c r="D805" s="73" t="s">
        <v>198</v>
      </c>
      <c r="E805" s="61">
        <f>tblTL[[#This Row],[Total]]</f>
        <v>695</v>
      </c>
      <c r="F805" s="71">
        <f>AVERAGEIFS(TBLData3[Total Load],TBLData3[[Athlete ]],TBLData3[[#This Row],[Athlete ]],TBLData3[Date],"&lt;="&amp;TBLData3[[#This Row],[Date]],TBLData3[Date],"&gt;"&amp;TBLData3[[#This Row],[Date]]-7)</f>
        <v>289.57142857142856</v>
      </c>
      <c r="G805" s="72">
        <f>AVERAGEIFS(TBLData3[Total Load],TBLData3[[Athlete ]],TBLData3[[#This Row],[Athlete ]],TBLData3[Date],"&lt;="&amp;TBLData3[[#This Row],[Date]],TBLData3[Date],"&gt;"&amp;TBLData3[[#This Row],[Date]]-28)</f>
        <v>169.57142857142858</v>
      </c>
      <c r="H805" s="32">
        <f>SUMIFS(TBLData3[Total Load],TBLData3[[Athlete ]],TBLData3[[#This Row],[Athlete ]],TBLData3[Date],"&lt;="&amp;TBLData3[[#This Row],[Date]],TBLData3[Date],"&gt;"&amp;TBLData3[[#This Row],[Date]]-7)</f>
        <v>2027</v>
      </c>
      <c r="I805" s="33">
        <f>IFERROR(SUMIFS(TBLData3[Total Load],TBLData3[[Athlete ]],TBLData3[[#This Row],[Athlete ]],TBLData3[Date],"&lt;="&amp;TBLData3[[#This Row],[Date]]-7,TBLData3[Date],"&gt;"&amp;TBLData3[[#This Row],[Date]]-14),"")</f>
        <v>1131</v>
      </c>
      <c r="J805" s="33">
        <f>IFERROR(SUMIFS(TBLData3[Total Load],TBLData3[[Athlete ]],TBLData3[[#This Row],[Athlete ]],TBLData3[Date],"&lt;="&amp;TBLData3[[#This Row],[Date]]-14,TBLData3[Date],"&gt;"&amp;TBLData3[[#This Row],[Date]]-21),"")</f>
        <v>990</v>
      </c>
      <c r="K805" s="33">
        <f>IFERROR(SUMIFS(TBLData3[Total Load],TBLData3[[Athlete ]],TBLData3[[#This Row],[Athlete ]],TBLData3[Date],"&lt;="&amp;TBLData3[[#This Row],[Date]]-21,TBLData3[Date],"&gt;"&amp;TBLData3[[#This Row],[Date]]-28),"")</f>
        <v>600</v>
      </c>
      <c r="L805" s="33">
        <f>IFERROR(SUMIFS(TBLData3[Total Load],TBLData3[[Athlete ]],TBLData3[[#This Row],[Athlete ]],TBLData3[Date],"&lt;="&amp;TBLData3[[#This Row],[Date]]-28,TBLData3[Date],"&gt;"&amp;TBLData3[[#This Row],[Date]]-35),"")</f>
        <v>780</v>
      </c>
      <c r="M805" s="33">
        <f>IFERROR(AVERAGE(TBLData3[[#This Row],[Week -1 TL]:[Week -4 TL]]),"")</f>
        <v>875.25</v>
      </c>
      <c r="N805" s="98">
        <f>IFERROR(TBLData3[[#This Row],[7 Day Rolling Average]]/TBLData3[[#This Row],[28 Day Rolling Average]],"")</f>
        <v>1.7076663858466721</v>
      </c>
      <c r="O805" s="94">
        <f>IFERROR(TBLData3[[#This Row],[Week 0 TL]]/TBLData3[[#This Row],[Week -1 TL]],"")</f>
        <v>1.7922192749778956</v>
      </c>
      <c r="P805" s="26">
        <f t="shared" si="51"/>
        <v>289.72482640384555</v>
      </c>
      <c r="Q805" s="27">
        <f t="shared" si="52"/>
        <v>189.31199162357422</v>
      </c>
      <c r="R805" s="99">
        <f>IFERROR(TBLData3[[#This Row],[7 Day EWMA]]/TBLData3[[#This Row],[28 Day EWMA]],"")</f>
        <v>1.5304092673639558</v>
      </c>
      <c r="S805" s="130">
        <f>AVERAGEIFS(TBLData3[Total Load],TBLData3[[Athlete ]],TBLData3[[#This Row],[Athlete ]],TBLData3[Date],"&lt;="&amp;TBLData3[[#This Row],[Date]],TBLData3[Date],"&gt;"&amp;TBLData3[[#This Row],[Date]]-7)</f>
        <v>289.57142857142856</v>
      </c>
      <c r="T805" s="130">
        <f t="array" ref="T805">IFERROR(_xlfn.STDEV.S(IF(TBLData3[[Athlete ]]=TBLData3[[#This Row],[Athlete ]],IF(TBLData3[Date]&lt;=TBLData3[[#This Row],[Date]],IF(TBLData3[Date]&gt;TBLData3[[#This Row],[Date]]-7,TBLData3[Total Load])))),"")</f>
        <v>313.6499413586518</v>
      </c>
      <c r="U805" s="98">
        <f>IFERROR(TBLData3[[#This Row],[7 Day avg Load]]/TBLData3[[#This Row],[7 Day SD]],"")</f>
        <v>0.9232312536615781</v>
      </c>
      <c r="V805" s="98">
        <f>IFERROR(TBLData3[[#This Row],[7 Day Rolling Average]]*TBLData3[[#This Row],[Monotony]],"")</f>
        <v>267.34139302457407</v>
      </c>
    </row>
    <row r="806" spans="1:22" x14ac:dyDescent="0.25">
      <c r="A806" s="58" t="str">
        <f t="shared" si="49"/>
        <v>Week 6</v>
      </c>
      <c r="B806" s="63">
        <v>43046</v>
      </c>
      <c r="C806" s="63" t="str">
        <f t="shared" si="50"/>
        <v>Tue</v>
      </c>
      <c r="D806" s="73" t="s">
        <v>199</v>
      </c>
      <c r="E806" s="61">
        <f>tblTL[[#This Row],[Total]]</f>
        <v>820</v>
      </c>
      <c r="F806" s="71">
        <f>AVERAGEIFS(TBLData3[Total Load],TBLData3[[Athlete ]],TBLData3[[#This Row],[Athlete ]],TBLData3[Date],"&lt;="&amp;TBLData3[[#This Row],[Date]],TBLData3[Date],"&gt;"&amp;TBLData3[[#This Row],[Date]]-7)</f>
        <v>250.57142857142858</v>
      </c>
      <c r="G806" s="72">
        <f>AVERAGEIFS(TBLData3[Total Load],TBLData3[[Athlete ]],TBLData3[[#This Row],[Athlete ]],TBLData3[Date],"&lt;="&amp;TBLData3[[#This Row],[Date]],TBLData3[Date],"&gt;"&amp;TBLData3[[#This Row],[Date]]-28)</f>
        <v>182.82142857142858</v>
      </c>
      <c r="H806" s="32">
        <f>SUMIFS(TBLData3[Total Load],TBLData3[[Athlete ]],TBLData3[[#This Row],[Athlete ]],TBLData3[Date],"&lt;="&amp;TBLData3[[#This Row],[Date]],TBLData3[Date],"&gt;"&amp;TBLData3[[#This Row],[Date]]-7)</f>
        <v>1754</v>
      </c>
      <c r="I806" s="33">
        <f>IFERROR(SUMIFS(TBLData3[Total Load],TBLData3[[Athlete ]],TBLData3[[#This Row],[Athlete ]],TBLData3[Date],"&lt;="&amp;TBLData3[[#This Row],[Date]]-7,TBLData3[Date],"&gt;"&amp;TBLData3[[#This Row],[Date]]-14),"")</f>
        <v>500</v>
      </c>
      <c r="J806" s="33">
        <f>IFERROR(SUMIFS(TBLData3[Total Load],TBLData3[[Athlete ]],TBLData3[[#This Row],[Athlete ]],TBLData3[Date],"&lt;="&amp;TBLData3[[#This Row],[Date]]-14,TBLData3[Date],"&gt;"&amp;TBLData3[[#This Row],[Date]]-21),"")</f>
        <v>1590</v>
      </c>
      <c r="K806" s="33">
        <f>IFERROR(SUMIFS(TBLData3[Total Load],TBLData3[[Athlete ]],TBLData3[[#This Row],[Athlete ]],TBLData3[Date],"&lt;="&amp;TBLData3[[#This Row],[Date]]-21,TBLData3[Date],"&gt;"&amp;TBLData3[[#This Row],[Date]]-28),"")</f>
        <v>1275</v>
      </c>
      <c r="L806" s="33">
        <f>IFERROR(SUMIFS(TBLData3[Total Load],TBLData3[[Athlete ]],TBLData3[[#This Row],[Athlete ]],TBLData3[Date],"&lt;="&amp;TBLData3[[#This Row],[Date]]-28,TBLData3[Date],"&gt;"&amp;TBLData3[[#This Row],[Date]]-35),"")</f>
        <v>840</v>
      </c>
      <c r="M806" s="33">
        <f>IFERROR(AVERAGE(TBLData3[[#This Row],[Week -1 TL]:[Week -4 TL]]),"")</f>
        <v>1051.25</v>
      </c>
      <c r="N806" s="98">
        <f>IFERROR(TBLData3[[#This Row],[7 Day Rolling Average]]/TBLData3[[#This Row],[28 Day Rolling Average]],"")</f>
        <v>1.3705801914436413</v>
      </c>
      <c r="O806" s="94">
        <f>IFERROR(TBLData3[[#This Row],[Week 0 TL]]/TBLData3[[#This Row],[Week -1 TL]],"")</f>
        <v>3.508</v>
      </c>
      <c r="P806" s="26">
        <f t="shared" si="51"/>
        <v>272.40023929229193</v>
      </c>
      <c r="Q806" s="27">
        <f t="shared" si="52"/>
        <v>170.61869937789942</v>
      </c>
      <c r="R806" s="99">
        <f>IFERROR(TBLData3[[#This Row],[7 Day EWMA]]/TBLData3[[#This Row],[28 Day EWMA]],"")</f>
        <v>1.5965438740624727</v>
      </c>
      <c r="S806" s="130">
        <f>AVERAGEIFS(TBLData3[Total Load],TBLData3[[Athlete ]],TBLData3[[#This Row],[Athlete ]],TBLData3[Date],"&lt;="&amp;TBLData3[[#This Row],[Date]],TBLData3[Date],"&gt;"&amp;TBLData3[[#This Row],[Date]]-7)</f>
        <v>250.57142857142858</v>
      </c>
      <c r="T806" s="130">
        <f t="array" ref="T806">IFERROR(_xlfn.STDEV.S(IF(TBLData3[[Athlete ]]=TBLData3[[#This Row],[Athlete ]],IF(TBLData3[Date]&lt;=TBLData3[[#This Row],[Date]],IF(TBLData3[Date]&gt;TBLData3[[#This Row],[Date]]-7,TBLData3[Total Load])))),"")</f>
        <v>348.60763863444777</v>
      </c>
      <c r="U806" s="98">
        <f>IFERROR(TBLData3[[#This Row],[7 Day avg Load]]/TBLData3[[#This Row],[7 Day SD]],"")</f>
        <v>0.71877779142464349</v>
      </c>
      <c r="V806" s="98">
        <f>IFERROR(TBLData3[[#This Row],[7 Day Rolling Average]]*TBLData3[[#This Row],[Monotony]],"")</f>
        <v>180.10517802268924</v>
      </c>
    </row>
    <row r="807" spans="1:22" x14ac:dyDescent="0.25">
      <c r="A807" s="58" t="str">
        <f t="shared" si="49"/>
        <v>Week 6</v>
      </c>
      <c r="B807" s="63">
        <v>43046</v>
      </c>
      <c r="C807" s="63" t="str">
        <f t="shared" si="50"/>
        <v>Tue</v>
      </c>
      <c r="D807" s="68" t="s">
        <v>200</v>
      </c>
      <c r="E807" s="61">
        <f>tblTL[[#This Row],[Total]]</f>
        <v>165</v>
      </c>
      <c r="F807" s="71">
        <f>AVERAGEIFS(TBLData3[Total Load],TBLData3[[Athlete ]],TBLData3[[#This Row],[Athlete ]],TBLData3[Date],"&lt;="&amp;TBLData3[[#This Row],[Date]],TBLData3[Date],"&gt;"&amp;TBLData3[[#This Row],[Date]]-7)</f>
        <v>23.571428571428573</v>
      </c>
      <c r="G807" s="72">
        <f>AVERAGEIFS(TBLData3[Total Load],TBLData3[[Athlete ]],TBLData3[[#This Row],[Athlete ]],TBLData3[Date],"&lt;="&amp;TBLData3[[#This Row],[Date]],TBLData3[Date],"&gt;"&amp;TBLData3[[#This Row],[Date]]-28)</f>
        <v>88.928571428571431</v>
      </c>
      <c r="H807" s="32">
        <f>SUMIFS(TBLData3[Total Load],TBLData3[[Athlete ]],TBLData3[[#This Row],[Athlete ]],TBLData3[Date],"&lt;="&amp;TBLData3[[#This Row],[Date]],TBLData3[Date],"&gt;"&amp;TBLData3[[#This Row],[Date]]-7)</f>
        <v>165</v>
      </c>
      <c r="I807" s="33">
        <f>IFERROR(SUMIFS(TBLData3[Total Load],TBLData3[[Athlete ]],TBLData3[[#This Row],[Athlete ]],TBLData3[Date],"&lt;="&amp;TBLData3[[#This Row],[Date]]-7,TBLData3[Date],"&gt;"&amp;TBLData3[[#This Row],[Date]]-14),"")</f>
        <v>0</v>
      </c>
      <c r="J807" s="33">
        <f>IFERROR(SUMIFS(TBLData3[Total Load],TBLData3[[Athlete ]],TBLData3[[#This Row],[Athlete ]],TBLData3[Date],"&lt;="&amp;TBLData3[[#This Row],[Date]]-14,TBLData3[Date],"&gt;"&amp;TBLData3[[#This Row],[Date]]-21),"")</f>
        <v>1350</v>
      </c>
      <c r="K807" s="33">
        <f>IFERROR(SUMIFS(TBLData3[Total Load],TBLData3[[Athlete ]],TBLData3[[#This Row],[Athlete ]],TBLData3[Date],"&lt;="&amp;TBLData3[[#This Row],[Date]]-21,TBLData3[Date],"&gt;"&amp;TBLData3[[#This Row],[Date]]-28),"")</f>
        <v>975</v>
      </c>
      <c r="L807" s="33">
        <f>IFERROR(SUMIFS(TBLData3[Total Load],TBLData3[[Athlete ]],TBLData3[[#This Row],[Athlete ]],TBLData3[Date],"&lt;="&amp;TBLData3[[#This Row],[Date]]-28,TBLData3[Date],"&gt;"&amp;TBLData3[[#This Row],[Date]]-35),"")</f>
        <v>0</v>
      </c>
      <c r="M807" s="33">
        <f>IFERROR(AVERAGE(TBLData3[[#This Row],[Week -1 TL]:[Week -4 TL]]),"")</f>
        <v>581.25</v>
      </c>
      <c r="N807" s="98">
        <f>IFERROR(TBLData3[[#This Row],[7 Day Rolling Average]]/TBLData3[[#This Row],[28 Day Rolling Average]],"")</f>
        <v>0.26506024096385544</v>
      </c>
      <c r="O807" s="94" t="str">
        <f>IFERROR(TBLData3[[#This Row],[Week 0 TL]]/TBLData3[[#This Row],[Week -1 TL]],"")</f>
        <v/>
      </c>
      <c r="P807" s="26">
        <f t="shared" si="51"/>
        <v>44.048589360692304</v>
      </c>
      <c r="Q807" s="27">
        <f t="shared" si="52"/>
        <v>47.691874212068512</v>
      </c>
      <c r="R807" s="99">
        <f>IFERROR(TBLData3[[#This Row],[7 Day EWMA]]/TBLData3[[#This Row],[28 Day EWMA]],"")</f>
        <v>0.92360784910285054</v>
      </c>
      <c r="S807" s="130">
        <f>AVERAGEIFS(TBLData3[Total Load],TBLData3[[Athlete ]],TBLData3[[#This Row],[Athlete ]],TBLData3[Date],"&lt;="&amp;TBLData3[[#This Row],[Date]],TBLData3[Date],"&gt;"&amp;TBLData3[[#This Row],[Date]]-7)</f>
        <v>23.571428571428573</v>
      </c>
      <c r="T807" s="130">
        <f t="array" ref="T807">IFERROR(_xlfn.STDEV.S(IF(TBLData3[[Athlete ]]=TBLData3[[#This Row],[Athlete ]],IF(TBLData3[Date]&lt;=TBLData3[[#This Row],[Date]],IF(TBLData3[Date]&gt;TBLData3[[#This Row],[Date]]-7,TBLData3[Total Load])))),"")</f>
        <v>62.364138046522491</v>
      </c>
      <c r="U807" s="98">
        <f>IFERROR(TBLData3[[#This Row],[7 Day avg Load]]/TBLData3[[#This Row],[7 Day SD]],"")</f>
        <v>0.37796447300922725</v>
      </c>
      <c r="V807" s="98">
        <f>IFERROR(TBLData3[[#This Row],[7 Day Rolling Average]]*TBLData3[[#This Row],[Monotony]],"")</f>
        <v>8.9091625780746426</v>
      </c>
    </row>
    <row r="808" spans="1:22" x14ac:dyDescent="0.25">
      <c r="A808" s="58" t="str">
        <f t="shared" si="49"/>
        <v>Week 6</v>
      </c>
      <c r="B808" s="63">
        <v>43046</v>
      </c>
      <c r="C808" s="63" t="str">
        <f t="shared" si="50"/>
        <v>Tue</v>
      </c>
      <c r="D808" s="73" t="s">
        <v>201</v>
      </c>
      <c r="E808" s="61">
        <f>tblTL[[#This Row],[Total]]</f>
        <v>0</v>
      </c>
      <c r="F808" s="71">
        <f>AVERAGEIFS(TBLData3[Total Load],TBLData3[[Athlete ]],TBLData3[[#This Row],[Athlete ]],TBLData3[Date],"&lt;="&amp;TBLData3[[#This Row],[Date]],TBLData3[Date],"&gt;"&amp;TBLData3[[#This Row],[Date]]-7)</f>
        <v>0</v>
      </c>
      <c r="G808" s="72">
        <f>AVERAGEIFS(TBLData3[Total Load],TBLData3[[Athlete ]],TBLData3[[#This Row],[Athlete ]],TBLData3[Date],"&lt;="&amp;TBLData3[[#This Row],[Date]],TBLData3[Date],"&gt;"&amp;TBLData3[[#This Row],[Date]]-28)</f>
        <v>87.142857142857139</v>
      </c>
      <c r="H808" s="32">
        <f>SUMIFS(TBLData3[Total Load],TBLData3[[Athlete ]],TBLData3[[#This Row],[Athlete ]],TBLData3[Date],"&lt;="&amp;TBLData3[[#This Row],[Date]],TBLData3[Date],"&gt;"&amp;TBLData3[[#This Row],[Date]]-7)</f>
        <v>0</v>
      </c>
      <c r="I808" s="33">
        <f>IFERROR(SUMIFS(TBLData3[Total Load],TBLData3[[Athlete ]],TBLData3[[#This Row],[Athlete ]],TBLData3[Date],"&lt;="&amp;TBLData3[[#This Row],[Date]]-7,TBLData3[Date],"&gt;"&amp;TBLData3[[#This Row],[Date]]-14),"")</f>
        <v>0</v>
      </c>
      <c r="J808" s="33">
        <f>IFERROR(SUMIFS(TBLData3[Total Load],TBLData3[[Athlete ]],TBLData3[[#This Row],[Athlete ]],TBLData3[Date],"&lt;="&amp;TBLData3[[#This Row],[Date]]-14,TBLData3[Date],"&gt;"&amp;TBLData3[[#This Row],[Date]]-21),"")</f>
        <v>720</v>
      </c>
      <c r="K808" s="33">
        <f>IFERROR(SUMIFS(TBLData3[Total Load],TBLData3[[Athlete ]],TBLData3[[#This Row],[Athlete ]],TBLData3[Date],"&lt;="&amp;TBLData3[[#This Row],[Date]]-21,TBLData3[Date],"&gt;"&amp;TBLData3[[#This Row],[Date]]-28),"")</f>
        <v>1720</v>
      </c>
      <c r="L808" s="33">
        <f>IFERROR(SUMIFS(TBLData3[Total Load],TBLData3[[Athlete ]],TBLData3[[#This Row],[Athlete ]],TBLData3[Date],"&lt;="&amp;TBLData3[[#This Row],[Date]]-28,TBLData3[Date],"&gt;"&amp;TBLData3[[#This Row],[Date]]-35),"")</f>
        <v>1720</v>
      </c>
      <c r="M808" s="33">
        <f>IFERROR(AVERAGE(TBLData3[[#This Row],[Week -1 TL]:[Week -4 TL]]),"")</f>
        <v>1040</v>
      </c>
      <c r="N808" s="98">
        <f>IFERROR(TBLData3[[#This Row],[7 Day Rolling Average]]/TBLData3[[#This Row],[28 Day Rolling Average]],"")</f>
        <v>0</v>
      </c>
      <c r="O808" s="94" t="str">
        <f>IFERROR(TBLData3[[#This Row],[Week 0 TL]]/TBLData3[[#This Row],[Week -1 TL]],"")</f>
        <v/>
      </c>
      <c r="P808" s="26">
        <f t="shared" si="51"/>
        <v>0.86588556887650392</v>
      </c>
      <c r="Q808" s="27">
        <f t="shared" si="52"/>
        <v>45.42674831851253</v>
      </c>
      <c r="R808" s="99">
        <f>IFERROR(TBLData3[[#This Row],[7 Day EWMA]]/TBLData3[[#This Row],[28 Day EWMA]],"")</f>
        <v>1.9061139106970462E-2</v>
      </c>
      <c r="S808" s="130">
        <f>AVERAGEIFS(TBLData3[Total Load],TBLData3[[Athlete ]],TBLData3[[#This Row],[Athlete ]],TBLData3[Date],"&lt;="&amp;TBLData3[[#This Row],[Date]],TBLData3[Date],"&gt;"&amp;TBLData3[[#This Row],[Date]]-7)</f>
        <v>0</v>
      </c>
      <c r="T808" s="130">
        <f t="array" ref="T808">IFERROR(_xlfn.STDEV.S(IF(TBLData3[[Athlete ]]=TBLData3[[#This Row],[Athlete ]],IF(TBLData3[Date]&lt;=TBLData3[[#This Row],[Date]],IF(TBLData3[Date]&gt;TBLData3[[#This Row],[Date]]-7,TBLData3[Total Load])))),"")</f>
        <v>0</v>
      </c>
      <c r="U808" s="98" t="str">
        <f>IFERROR(TBLData3[[#This Row],[7 Day avg Load]]/TBLData3[[#This Row],[7 Day SD]],"")</f>
        <v/>
      </c>
      <c r="V808" s="98" t="str">
        <f>IFERROR(TBLData3[[#This Row],[7 Day Rolling Average]]*TBLData3[[#This Row],[Monotony]],"")</f>
        <v/>
      </c>
    </row>
    <row r="809" spans="1:22" x14ac:dyDescent="0.25">
      <c r="A809" s="58" t="str">
        <f t="shared" si="49"/>
        <v>Week 6</v>
      </c>
      <c r="B809" s="63">
        <v>43046</v>
      </c>
      <c r="C809" s="63" t="str">
        <f t="shared" si="50"/>
        <v>Tue</v>
      </c>
      <c r="D809" s="73" t="s">
        <v>202</v>
      </c>
      <c r="E809" s="61">
        <f>tblTL[[#This Row],[Total]]</f>
        <v>875</v>
      </c>
      <c r="F809" s="71">
        <f>AVERAGEIFS(TBLData3[Total Load],TBLData3[[Athlete ]],TBLData3[[#This Row],[Athlete ]],TBLData3[Date],"&lt;="&amp;TBLData3[[#This Row],[Date]],TBLData3[Date],"&gt;"&amp;TBLData3[[#This Row],[Date]]-7)</f>
        <v>367.5</v>
      </c>
      <c r="G809" s="72">
        <f>AVERAGEIFS(TBLData3[Total Load],TBLData3[[Athlete ]],TBLData3[[#This Row],[Athlete ]],TBLData3[Date],"&lt;="&amp;TBLData3[[#This Row],[Date]],TBLData3[Date],"&gt;"&amp;TBLData3[[#This Row],[Date]]-28)</f>
        <v>261.01785714285717</v>
      </c>
      <c r="H809" s="32">
        <f>SUMIFS(TBLData3[Total Load],TBLData3[[Athlete ]],TBLData3[[#This Row],[Athlete ]],TBLData3[Date],"&lt;="&amp;TBLData3[[#This Row],[Date]],TBLData3[Date],"&gt;"&amp;TBLData3[[#This Row],[Date]]-7)</f>
        <v>2572.5</v>
      </c>
      <c r="I809" s="33">
        <f>IFERROR(SUMIFS(TBLData3[Total Load],TBLData3[[Athlete ]],TBLData3[[#This Row],[Athlete ]],TBLData3[Date],"&lt;="&amp;TBLData3[[#This Row],[Date]]-7,TBLData3[Date],"&gt;"&amp;TBLData3[[#This Row],[Date]]-14),"")</f>
        <v>1836</v>
      </c>
      <c r="J809" s="33">
        <f>IFERROR(SUMIFS(TBLData3[Total Load],TBLData3[[Athlete ]],TBLData3[[#This Row],[Athlete ]],TBLData3[Date],"&lt;="&amp;TBLData3[[#This Row],[Date]]-14,TBLData3[Date],"&gt;"&amp;TBLData3[[#This Row],[Date]]-21),"")</f>
        <v>2180</v>
      </c>
      <c r="K809" s="33">
        <f>IFERROR(SUMIFS(TBLData3[Total Load],TBLData3[[Athlete ]],TBLData3[[#This Row],[Athlete ]],TBLData3[Date],"&lt;="&amp;TBLData3[[#This Row],[Date]]-21,TBLData3[Date],"&gt;"&amp;TBLData3[[#This Row],[Date]]-28),"")</f>
        <v>720</v>
      </c>
      <c r="L809" s="33">
        <f>IFERROR(SUMIFS(TBLData3[Total Load],TBLData3[[Athlete ]],TBLData3[[#This Row],[Athlete ]],TBLData3[Date],"&lt;="&amp;TBLData3[[#This Row],[Date]]-28,TBLData3[Date],"&gt;"&amp;TBLData3[[#This Row],[Date]]-35),"")</f>
        <v>0</v>
      </c>
      <c r="M809" s="33">
        <f>IFERROR(AVERAGE(TBLData3[[#This Row],[Week -1 TL]:[Week -4 TL]]),"")</f>
        <v>1184</v>
      </c>
      <c r="N809" s="98">
        <f>IFERROR(TBLData3[[#This Row],[7 Day Rolling Average]]/TBLData3[[#This Row],[28 Day Rolling Average]],"")</f>
        <v>1.4079496476705204</v>
      </c>
      <c r="O809" s="94">
        <f>IFERROR(TBLData3[[#This Row],[Week 0 TL]]/TBLData3[[#This Row],[Week -1 TL]],"")</f>
        <v>1.4011437908496731</v>
      </c>
      <c r="P809" s="26">
        <f t="shared" si="51"/>
        <v>353.72578815734022</v>
      </c>
      <c r="Q809" s="27">
        <f t="shared" si="52"/>
        <v>256.99855184105689</v>
      </c>
      <c r="R809" s="99">
        <f>IFERROR(TBLData3[[#This Row],[7 Day EWMA]]/TBLData3[[#This Row],[28 Day EWMA]],"")</f>
        <v>1.3763726901313638</v>
      </c>
      <c r="S809" s="130">
        <f>AVERAGEIFS(TBLData3[Total Load],TBLData3[[Athlete ]],TBLData3[[#This Row],[Athlete ]],TBLData3[Date],"&lt;="&amp;TBLData3[[#This Row],[Date]],TBLData3[Date],"&gt;"&amp;TBLData3[[#This Row],[Date]]-7)</f>
        <v>367.5</v>
      </c>
      <c r="T809" s="130">
        <f t="array" ref="T809">IFERROR(_xlfn.STDEV.S(IF(TBLData3[[Athlete ]]=TBLData3[[#This Row],[Athlete ]],IF(TBLData3[Date]&lt;=TBLData3[[#This Row],[Date]],IF(TBLData3[Date]&gt;TBLData3[[#This Row],[Date]]-7,TBLData3[Total Load])))),"")</f>
        <v>419.26771479171475</v>
      </c>
      <c r="U809" s="98">
        <f>IFERROR(TBLData3[[#This Row],[7 Day avg Load]]/TBLData3[[#This Row],[7 Day SD]],"")</f>
        <v>0.87652825875841145</v>
      </c>
      <c r="V809" s="98">
        <f>IFERROR(TBLData3[[#This Row],[7 Day Rolling Average]]*TBLData3[[#This Row],[Monotony]],"")</f>
        <v>322.12413509371623</v>
      </c>
    </row>
    <row r="810" spans="1:22" x14ac:dyDescent="0.25">
      <c r="A810" s="58" t="str">
        <f t="shared" si="49"/>
        <v>Week 6</v>
      </c>
      <c r="B810" s="63">
        <v>43046</v>
      </c>
      <c r="C810" s="63" t="str">
        <f t="shared" si="50"/>
        <v>Tue</v>
      </c>
      <c r="D810" s="68" t="s">
        <v>203</v>
      </c>
      <c r="E810" s="61">
        <f>tblTL[[#This Row],[Total]]</f>
        <v>945</v>
      </c>
      <c r="F810" s="71">
        <f>AVERAGEIFS(TBLData3[Total Load],TBLData3[[Athlete ]],TBLData3[[#This Row],[Athlete ]],TBLData3[Date],"&lt;="&amp;TBLData3[[#This Row],[Date]],TBLData3[Date],"&gt;"&amp;TBLData3[[#This Row],[Date]]-7)</f>
        <v>397.57142857142856</v>
      </c>
      <c r="G810" s="72">
        <f>AVERAGEIFS(TBLData3[Total Load],TBLData3[[Athlete ]],TBLData3[[#This Row],[Athlete ]],TBLData3[Date],"&lt;="&amp;TBLData3[[#This Row],[Date]],TBLData3[Date],"&gt;"&amp;TBLData3[[#This Row],[Date]]-28)</f>
        <v>170.10714285714286</v>
      </c>
      <c r="H810" s="32">
        <f>SUMIFS(TBLData3[Total Load],TBLData3[[Athlete ]],TBLData3[[#This Row],[Athlete ]],TBLData3[Date],"&lt;="&amp;TBLData3[[#This Row],[Date]],TBLData3[Date],"&gt;"&amp;TBLData3[[#This Row],[Date]]-7)</f>
        <v>2783</v>
      </c>
      <c r="I810" s="33">
        <f>IFERROR(SUMIFS(TBLData3[Total Load],TBLData3[[Athlete ]],TBLData3[[#This Row],[Athlete ]],TBLData3[Date],"&lt;="&amp;TBLData3[[#This Row],[Date]]-7,TBLData3[Date],"&gt;"&amp;TBLData3[[#This Row],[Date]]-14),"")</f>
        <v>1020</v>
      </c>
      <c r="J810" s="33">
        <f>IFERROR(SUMIFS(TBLData3[Total Load],TBLData3[[Athlete ]],TBLData3[[#This Row],[Athlete ]],TBLData3[Date],"&lt;="&amp;TBLData3[[#This Row],[Date]]-14,TBLData3[Date],"&gt;"&amp;TBLData3[[#This Row],[Date]]-21),"")</f>
        <v>0</v>
      </c>
      <c r="K810" s="33">
        <f>IFERROR(SUMIFS(TBLData3[Total Load],TBLData3[[Athlete ]],TBLData3[[#This Row],[Athlete ]],TBLData3[Date],"&lt;="&amp;TBLData3[[#This Row],[Date]]-21,TBLData3[Date],"&gt;"&amp;TBLData3[[#This Row],[Date]]-28),"")</f>
        <v>960</v>
      </c>
      <c r="L810" s="33">
        <f>IFERROR(SUMIFS(TBLData3[Total Load],TBLData3[[Athlete ]],TBLData3[[#This Row],[Athlete ]],TBLData3[Date],"&lt;="&amp;TBLData3[[#This Row],[Date]]-28,TBLData3[Date],"&gt;"&amp;TBLData3[[#This Row],[Date]]-35),"")</f>
        <v>1475</v>
      </c>
      <c r="M810" s="33">
        <f>IFERROR(AVERAGE(TBLData3[[#This Row],[Week -1 TL]:[Week -4 TL]]),"")</f>
        <v>863.75</v>
      </c>
      <c r="N810" s="98">
        <f>IFERROR(TBLData3[[#This Row],[7 Day Rolling Average]]/TBLData3[[#This Row],[28 Day Rolling Average]],"")</f>
        <v>2.3371824480369514</v>
      </c>
      <c r="O810" s="94">
        <f>IFERROR(TBLData3[[#This Row],[Week 0 TL]]/TBLData3[[#This Row],[Week -1 TL]],"")</f>
        <v>2.7284313725490197</v>
      </c>
      <c r="P810" s="26">
        <f t="shared" si="51"/>
        <v>369.82998982098576</v>
      </c>
      <c r="Q810" s="27">
        <f t="shared" si="52"/>
        <v>217.6981739616993</v>
      </c>
      <c r="R810" s="99">
        <f>IFERROR(TBLData3[[#This Row],[7 Day EWMA]]/TBLData3[[#This Row],[28 Day EWMA]],"")</f>
        <v>1.6988198986274077</v>
      </c>
      <c r="S810" s="130">
        <f>AVERAGEIFS(TBLData3[Total Load],TBLData3[[Athlete ]],TBLData3[[#This Row],[Athlete ]],TBLData3[Date],"&lt;="&amp;TBLData3[[#This Row],[Date]],TBLData3[Date],"&gt;"&amp;TBLData3[[#This Row],[Date]]-7)</f>
        <v>397.57142857142856</v>
      </c>
      <c r="T810" s="130">
        <f t="array" ref="T810">IFERROR(_xlfn.STDEV.S(IF(TBLData3[[Athlete ]]=TBLData3[[#This Row],[Athlete ]],IF(TBLData3[Date]&lt;=TBLData3[[#This Row],[Date]],IF(TBLData3[Date]&gt;TBLData3[[#This Row],[Date]]-7,TBLData3[Total Load])))),"")</f>
        <v>483.93314178126479</v>
      </c>
      <c r="U810" s="98">
        <f>IFERROR(TBLData3[[#This Row],[7 Day avg Load]]/TBLData3[[#This Row],[7 Day SD]],"")</f>
        <v>0.8215420566321302</v>
      </c>
      <c r="V810" s="98">
        <f>IFERROR(TBLData3[[#This Row],[7 Day Rolling Average]]*TBLData3[[#This Row],[Monotony]],"")</f>
        <v>326.62164908674549</v>
      </c>
    </row>
    <row r="811" spans="1:22" x14ac:dyDescent="0.25">
      <c r="A811" s="58" t="str">
        <f t="shared" si="49"/>
        <v>Week 6</v>
      </c>
      <c r="B811" s="63">
        <v>43046</v>
      </c>
      <c r="C811" s="63" t="str">
        <f t="shared" si="50"/>
        <v>Tue</v>
      </c>
      <c r="D811" s="68" t="s">
        <v>204</v>
      </c>
      <c r="E811" s="61">
        <f>tblTL[[#This Row],[Total]]</f>
        <v>350</v>
      </c>
      <c r="F811" s="71">
        <f>AVERAGEIFS(TBLData3[Total Load],TBLData3[[Athlete ]],TBLData3[[#This Row],[Athlete ]],TBLData3[Date],"&lt;="&amp;TBLData3[[#This Row],[Date]],TBLData3[Date],"&gt;"&amp;TBLData3[[#This Row],[Date]]-7)</f>
        <v>171.14285714285714</v>
      </c>
      <c r="G811" s="72">
        <f>AVERAGEIFS(TBLData3[Total Load],TBLData3[[Athlete ]],TBLData3[[#This Row],[Athlete ]],TBLData3[Date],"&lt;="&amp;TBLData3[[#This Row],[Date]],TBLData3[Date],"&gt;"&amp;TBLData3[[#This Row],[Date]]-28)</f>
        <v>119.60714285714286</v>
      </c>
      <c r="H811" s="32">
        <f>SUMIFS(TBLData3[Total Load],TBLData3[[Athlete ]],TBLData3[[#This Row],[Athlete ]],TBLData3[Date],"&lt;="&amp;TBLData3[[#This Row],[Date]],TBLData3[Date],"&gt;"&amp;TBLData3[[#This Row],[Date]]-7)</f>
        <v>1198</v>
      </c>
      <c r="I811" s="33">
        <f>IFERROR(SUMIFS(TBLData3[Total Load],TBLData3[[Athlete ]],TBLData3[[#This Row],[Athlete ]],TBLData3[Date],"&lt;="&amp;TBLData3[[#This Row],[Date]]-7,TBLData3[Date],"&gt;"&amp;TBLData3[[#This Row],[Date]]-14),"")</f>
        <v>941</v>
      </c>
      <c r="J811" s="33">
        <f>IFERROR(SUMIFS(TBLData3[Total Load],TBLData3[[Athlete ]],TBLData3[[#This Row],[Athlete ]],TBLData3[Date],"&lt;="&amp;TBLData3[[#This Row],[Date]]-14,TBLData3[Date],"&gt;"&amp;TBLData3[[#This Row],[Date]]-21),"")</f>
        <v>1210</v>
      </c>
      <c r="K811" s="33">
        <f>IFERROR(SUMIFS(TBLData3[Total Load],TBLData3[[Athlete ]],TBLData3[[#This Row],[Athlete ]],TBLData3[Date],"&lt;="&amp;TBLData3[[#This Row],[Date]]-21,TBLData3[Date],"&gt;"&amp;TBLData3[[#This Row],[Date]]-28),"")</f>
        <v>0</v>
      </c>
      <c r="L811" s="33">
        <f>IFERROR(SUMIFS(TBLData3[Total Load],TBLData3[[Athlete ]],TBLData3[[#This Row],[Athlete ]],TBLData3[Date],"&lt;="&amp;TBLData3[[#This Row],[Date]]-28,TBLData3[Date],"&gt;"&amp;TBLData3[[#This Row],[Date]]-35),"")</f>
        <v>840</v>
      </c>
      <c r="M811" s="33">
        <f>IFERROR(AVERAGE(TBLData3[[#This Row],[Week -1 TL]:[Week -4 TL]]),"")</f>
        <v>747.75</v>
      </c>
      <c r="N811" s="98">
        <f>IFERROR(TBLData3[[#This Row],[7 Day Rolling Average]]/TBLData3[[#This Row],[28 Day Rolling Average]],"")</f>
        <v>1.4308748880262765</v>
      </c>
      <c r="O811" s="94">
        <f>IFERROR(TBLData3[[#This Row],[Week 0 TL]]/TBLData3[[#This Row],[Week -1 TL]],"")</f>
        <v>1.2731137088204039</v>
      </c>
      <c r="P811" s="26">
        <f t="shared" si="51"/>
        <v>151.17451520344457</v>
      </c>
      <c r="Q811" s="27">
        <f t="shared" si="52"/>
        <v>125.76456763451665</v>
      </c>
      <c r="R811" s="99">
        <f>IFERROR(TBLData3[[#This Row],[7 Day EWMA]]/TBLData3[[#This Row],[28 Day EWMA]],"")</f>
        <v>1.2020437715237215</v>
      </c>
      <c r="S811" s="130">
        <f>AVERAGEIFS(TBLData3[Total Load],TBLData3[[Athlete ]],TBLData3[[#This Row],[Athlete ]],TBLData3[Date],"&lt;="&amp;TBLData3[[#This Row],[Date]],TBLData3[Date],"&gt;"&amp;TBLData3[[#This Row],[Date]]-7)</f>
        <v>171.14285714285714</v>
      </c>
      <c r="T811" s="130">
        <f t="array" ref="T811">IFERROR(_xlfn.STDEV.S(IF(TBLData3[[Athlete ]]=TBLData3[[#This Row],[Athlete ]],IF(TBLData3[Date]&lt;=TBLData3[[#This Row],[Date]],IF(TBLData3[Date]&gt;TBLData3[[#This Row],[Date]]-7,TBLData3[Total Load])))),"")</f>
        <v>291.42890989709571</v>
      </c>
      <c r="U811" s="98">
        <f>IFERROR(TBLData3[[#This Row],[7 Day avg Load]]/TBLData3[[#This Row],[7 Day SD]],"")</f>
        <v>0.5872542199169194</v>
      </c>
      <c r="V811" s="98">
        <f>IFERROR(TBLData3[[#This Row],[7 Day Rolling Average]]*TBLData3[[#This Row],[Monotony]],"")</f>
        <v>100.50436506578134</v>
      </c>
    </row>
    <row r="812" spans="1:22" x14ac:dyDescent="0.25">
      <c r="A812" s="58" t="str">
        <f t="shared" si="49"/>
        <v>Week 6</v>
      </c>
      <c r="B812" s="63">
        <v>43046</v>
      </c>
      <c r="C812" s="63" t="str">
        <f t="shared" si="50"/>
        <v>Tue</v>
      </c>
      <c r="D812" s="74" t="s">
        <v>205</v>
      </c>
      <c r="E812" s="61">
        <f>tblTL[[#This Row],[Total]]</f>
        <v>0</v>
      </c>
      <c r="F812" s="71">
        <f>AVERAGEIFS(TBLData3[Total Load],TBLData3[[Athlete ]],TBLData3[[#This Row],[Athlete ]],TBLData3[Date],"&lt;="&amp;TBLData3[[#This Row],[Date]],TBLData3[Date],"&gt;"&amp;TBLData3[[#This Row],[Date]]-7)</f>
        <v>93.571428571428569</v>
      </c>
      <c r="G812" s="72">
        <f>AVERAGEIFS(TBLData3[Total Load],TBLData3[[Athlete ]],TBLData3[[#This Row],[Athlete ]],TBLData3[Date],"&lt;="&amp;TBLData3[[#This Row],[Date]],TBLData3[Date],"&gt;"&amp;TBLData3[[#This Row],[Date]]-28)</f>
        <v>60.392857142857146</v>
      </c>
      <c r="H812" s="32">
        <f>SUMIFS(TBLData3[Total Load],TBLData3[[Athlete ]],TBLData3[[#This Row],[Athlete ]],TBLData3[Date],"&lt;="&amp;TBLData3[[#This Row],[Date]],TBLData3[Date],"&gt;"&amp;TBLData3[[#This Row],[Date]]-7)</f>
        <v>655</v>
      </c>
      <c r="I812" s="33">
        <f>IFERROR(SUMIFS(TBLData3[Total Load],TBLData3[[Athlete ]],TBLData3[[#This Row],[Athlete ]],TBLData3[Date],"&lt;="&amp;TBLData3[[#This Row],[Date]]-7,TBLData3[Date],"&gt;"&amp;TBLData3[[#This Row],[Date]]-14),"")</f>
        <v>316</v>
      </c>
      <c r="J812" s="33">
        <f>IFERROR(SUMIFS(TBLData3[Total Load],TBLData3[[Athlete ]],TBLData3[[#This Row],[Athlete ]],TBLData3[Date],"&lt;="&amp;TBLData3[[#This Row],[Date]]-14,TBLData3[Date],"&gt;"&amp;TBLData3[[#This Row],[Date]]-21),"")</f>
        <v>720</v>
      </c>
      <c r="K812" s="33">
        <f>IFERROR(SUMIFS(TBLData3[Total Load],TBLData3[[Athlete ]],TBLData3[[#This Row],[Athlete ]],TBLData3[Date],"&lt;="&amp;TBLData3[[#This Row],[Date]]-21,TBLData3[Date],"&gt;"&amp;TBLData3[[#This Row],[Date]]-28),"")</f>
        <v>0</v>
      </c>
      <c r="L812" s="33">
        <f>IFERROR(SUMIFS(TBLData3[Total Load],TBLData3[[Athlete ]],TBLData3[[#This Row],[Athlete ]],TBLData3[Date],"&lt;="&amp;TBLData3[[#This Row],[Date]]-28,TBLData3[Date],"&gt;"&amp;TBLData3[[#This Row],[Date]]-35),"")</f>
        <v>360</v>
      </c>
      <c r="M812" s="33">
        <f>IFERROR(AVERAGE(TBLData3[[#This Row],[Week -1 TL]:[Week -4 TL]]),"")</f>
        <v>349</v>
      </c>
      <c r="N812" s="98">
        <f>IFERROR(TBLData3[[#This Row],[7 Day Rolling Average]]/TBLData3[[#This Row],[28 Day Rolling Average]],"")</f>
        <v>1.549379065641632</v>
      </c>
      <c r="O812" s="94">
        <f>IFERROR(TBLData3[[#This Row],[Week 0 TL]]/TBLData3[[#This Row],[Week -1 TL]],"")</f>
        <v>2.0727848101265822</v>
      </c>
      <c r="P812" s="26">
        <f t="shared" si="51"/>
        <v>45.936241330546821</v>
      </c>
      <c r="Q812" s="27">
        <f t="shared" si="52"/>
        <v>57.421716148512985</v>
      </c>
      <c r="R812" s="99">
        <f>IFERROR(TBLData3[[#This Row],[7 Day EWMA]]/TBLData3[[#This Row],[28 Day EWMA]],"")</f>
        <v>0.79998029337436305</v>
      </c>
      <c r="S812" s="130">
        <f>AVERAGEIFS(TBLData3[Total Load],TBLData3[[Athlete ]],TBLData3[[#This Row],[Athlete ]],TBLData3[Date],"&lt;="&amp;TBLData3[[#This Row],[Date]],TBLData3[Date],"&gt;"&amp;TBLData3[[#This Row],[Date]]-7)</f>
        <v>93.571428571428569</v>
      </c>
      <c r="T812" s="130">
        <f t="array" ref="T812">IFERROR(_xlfn.STDEV.S(IF(TBLData3[[Athlete ]]=TBLData3[[#This Row],[Athlete ]],IF(TBLData3[Date]&lt;=TBLData3[[#This Row],[Date]],IF(TBLData3[Date]&gt;TBLData3[[#This Row],[Date]]-7,TBLData3[Total Load])))),"")</f>
        <v>222.23700347666161</v>
      </c>
      <c r="U812" s="98">
        <f>IFERROR(TBLData3[[#This Row],[7 Day avg Load]]/TBLData3[[#This Row],[7 Day SD]],"")</f>
        <v>0.42104342259661109</v>
      </c>
      <c r="V812" s="98">
        <f>IFERROR(TBLData3[[#This Row],[7 Day Rolling Average]]*TBLData3[[#This Row],[Monotony]],"")</f>
        <v>39.397634542968611</v>
      </c>
    </row>
    <row r="813" spans="1:22" x14ac:dyDescent="0.25">
      <c r="A813" s="58" t="str">
        <f t="shared" si="49"/>
        <v>Week 6</v>
      </c>
      <c r="B813" s="63">
        <v>43046</v>
      </c>
      <c r="C813" s="63" t="str">
        <f t="shared" si="50"/>
        <v>Tue</v>
      </c>
      <c r="D813" s="74" t="s">
        <v>206</v>
      </c>
      <c r="E813" s="61">
        <f>tblTL[[#This Row],[Total]]</f>
        <v>610</v>
      </c>
      <c r="F813" s="71">
        <f>AVERAGEIFS(TBLData3[Total Load],TBLData3[[Athlete ]],TBLData3[[#This Row],[Athlete ]],TBLData3[Date],"&lt;="&amp;TBLData3[[#This Row],[Date]],TBLData3[Date],"&gt;"&amp;TBLData3[[#This Row],[Date]]-7)</f>
        <v>348</v>
      </c>
      <c r="G813" s="72">
        <f>AVERAGEIFS(TBLData3[Total Load],TBLData3[[Athlete ]],TBLData3[[#This Row],[Athlete ]],TBLData3[Date],"&lt;="&amp;TBLData3[[#This Row],[Date]],TBLData3[Date],"&gt;"&amp;TBLData3[[#This Row],[Date]]-28)</f>
        <v>236.64285714285714</v>
      </c>
      <c r="H813" s="32">
        <f>SUMIFS(TBLData3[Total Load],TBLData3[[Athlete ]],TBLData3[[#This Row],[Athlete ]],TBLData3[Date],"&lt;="&amp;TBLData3[[#This Row],[Date]],TBLData3[Date],"&gt;"&amp;TBLData3[[#This Row],[Date]]-7)</f>
        <v>2436</v>
      </c>
      <c r="I813" s="33">
        <f>IFERROR(SUMIFS(TBLData3[Total Load],TBLData3[[Athlete ]],TBLData3[[#This Row],[Athlete ]],TBLData3[Date],"&lt;="&amp;TBLData3[[#This Row],[Date]]-7,TBLData3[Date],"&gt;"&amp;TBLData3[[#This Row],[Date]]-14),"")</f>
        <v>1000</v>
      </c>
      <c r="J813" s="33">
        <f>IFERROR(SUMIFS(TBLData3[Total Load],TBLData3[[Athlete ]],TBLData3[[#This Row],[Athlete ]],TBLData3[Date],"&lt;="&amp;TBLData3[[#This Row],[Date]]-14,TBLData3[Date],"&gt;"&amp;TBLData3[[#This Row],[Date]]-21),"")</f>
        <v>1930</v>
      </c>
      <c r="K813" s="33">
        <f>IFERROR(SUMIFS(TBLData3[Total Load],TBLData3[[Athlete ]],TBLData3[[#This Row],[Athlete ]],TBLData3[Date],"&lt;="&amp;TBLData3[[#This Row],[Date]]-21,TBLData3[Date],"&gt;"&amp;TBLData3[[#This Row],[Date]]-28),"")</f>
        <v>1260</v>
      </c>
      <c r="L813" s="33">
        <f>IFERROR(SUMIFS(TBLData3[Total Load],TBLData3[[Athlete ]],TBLData3[[#This Row],[Athlete ]],TBLData3[Date],"&lt;="&amp;TBLData3[[#This Row],[Date]]-28,TBLData3[Date],"&gt;"&amp;TBLData3[[#This Row],[Date]]-35),"")</f>
        <v>1680</v>
      </c>
      <c r="M813" s="33">
        <f>IFERROR(AVERAGE(TBLData3[[#This Row],[Week -1 TL]:[Week -4 TL]]),"")</f>
        <v>1467.5</v>
      </c>
      <c r="N813" s="98">
        <f>IFERROR(TBLData3[[#This Row],[7 Day Rolling Average]]/TBLData3[[#This Row],[28 Day Rolling Average]],"")</f>
        <v>1.4705704799275581</v>
      </c>
      <c r="O813" s="94">
        <f>IFERROR(TBLData3[[#This Row],[Week 0 TL]]/TBLData3[[#This Row],[Week -1 TL]],"")</f>
        <v>2.4359999999999999</v>
      </c>
      <c r="P813" s="26">
        <f t="shared" si="51"/>
        <v>298.17054808325344</v>
      </c>
      <c r="Q813" s="27">
        <f t="shared" si="52"/>
        <v>227.85674334303343</v>
      </c>
      <c r="R813" s="99">
        <f>IFERROR(TBLData3[[#This Row],[7 Day EWMA]]/TBLData3[[#This Row],[28 Day EWMA]],"")</f>
        <v>1.3085877718982584</v>
      </c>
      <c r="S813" s="130">
        <f>AVERAGEIFS(TBLData3[Total Load],TBLData3[[Athlete ]],TBLData3[[#This Row],[Athlete ]],TBLData3[Date],"&lt;="&amp;TBLData3[[#This Row],[Date]],TBLData3[Date],"&gt;"&amp;TBLData3[[#This Row],[Date]]-7)</f>
        <v>348</v>
      </c>
      <c r="T813" s="130">
        <f t="array" ref="T813">IFERROR(_xlfn.STDEV.S(IF(TBLData3[[Athlete ]]=TBLData3[[#This Row],[Athlete ]],IF(TBLData3[Date]&lt;=TBLData3[[#This Row],[Date]],IF(TBLData3[Date]&gt;TBLData3[[#This Row],[Date]]-7,TBLData3[Total Load])))),"")</f>
        <v>574.38924084630969</v>
      </c>
      <c r="U813" s="98">
        <f>IFERROR(TBLData3[[#This Row],[7 Day avg Load]]/TBLData3[[#This Row],[7 Day SD]],"")</f>
        <v>0.60586093062476942</v>
      </c>
      <c r="V813" s="98">
        <f>IFERROR(TBLData3[[#This Row],[7 Day Rolling Average]]*TBLData3[[#This Row],[Monotony]],"")</f>
        <v>210.83960385741975</v>
      </c>
    </row>
    <row r="814" spans="1:22" x14ac:dyDescent="0.25">
      <c r="A814" s="58" t="str">
        <f t="shared" si="49"/>
        <v>Week 6</v>
      </c>
      <c r="B814" s="63">
        <v>43046</v>
      </c>
      <c r="C814" s="63" t="str">
        <f t="shared" si="50"/>
        <v>Tue</v>
      </c>
      <c r="D814" s="74" t="s">
        <v>207</v>
      </c>
      <c r="E814" s="61">
        <f>tblTL[[#This Row],[Total]]</f>
        <v>275</v>
      </c>
      <c r="F814" s="71">
        <f>AVERAGEIFS(TBLData3[Total Load],TBLData3[[Athlete ]],TBLData3[[#This Row],[Athlete ]],TBLData3[Date],"&lt;="&amp;TBLData3[[#This Row],[Date]],TBLData3[Date],"&gt;"&amp;TBLData3[[#This Row],[Date]]-7)</f>
        <v>116.42857142857143</v>
      </c>
      <c r="G814" s="72">
        <f>AVERAGEIFS(TBLData3[Total Load],TBLData3[[Athlete ]],TBLData3[[#This Row],[Athlete ]],TBLData3[Date],"&lt;="&amp;TBLData3[[#This Row],[Date]],TBLData3[Date],"&gt;"&amp;TBLData3[[#This Row],[Date]]-28)</f>
        <v>182.32142857142858</v>
      </c>
      <c r="H814" s="32">
        <f>SUMIFS(TBLData3[Total Load],TBLData3[[Athlete ]],TBLData3[[#This Row],[Athlete ]],TBLData3[Date],"&lt;="&amp;TBLData3[[#This Row],[Date]],TBLData3[Date],"&gt;"&amp;TBLData3[[#This Row],[Date]]-7)</f>
        <v>815</v>
      </c>
      <c r="I814" s="33">
        <f>IFERROR(SUMIFS(TBLData3[Total Load],TBLData3[[Athlete ]],TBLData3[[#This Row],[Athlete ]],TBLData3[Date],"&lt;="&amp;TBLData3[[#This Row],[Date]]-7,TBLData3[Date],"&gt;"&amp;TBLData3[[#This Row],[Date]]-14),"")</f>
        <v>1970</v>
      </c>
      <c r="J814" s="33">
        <f>IFERROR(SUMIFS(TBLData3[Total Load],TBLData3[[Athlete ]],TBLData3[[#This Row],[Athlete ]],TBLData3[Date],"&lt;="&amp;TBLData3[[#This Row],[Date]]-14,TBLData3[Date],"&gt;"&amp;TBLData3[[#This Row],[Date]]-21),"")</f>
        <v>630</v>
      </c>
      <c r="K814" s="33">
        <f>IFERROR(SUMIFS(TBLData3[Total Load],TBLData3[[Athlete ]],TBLData3[[#This Row],[Athlete ]],TBLData3[Date],"&lt;="&amp;TBLData3[[#This Row],[Date]]-21,TBLData3[Date],"&gt;"&amp;TBLData3[[#This Row],[Date]]-28),"")</f>
        <v>1690</v>
      </c>
      <c r="L814" s="33">
        <f>IFERROR(SUMIFS(TBLData3[Total Load],TBLData3[[Athlete ]],TBLData3[[#This Row],[Athlete ]],TBLData3[Date],"&lt;="&amp;TBLData3[[#This Row],[Date]]-28,TBLData3[Date],"&gt;"&amp;TBLData3[[#This Row],[Date]]-35),"")</f>
        <v>1060</v>
      </c>
      <c r="M814" s="33">
        <f>IFERROR(AVERAGE(TBLData3[[#This Row],[Week -1 TL]:[Week -4 TL]]),"")</f>
        <v>1337.5</v>
      </c>
      <c r="N814" s="98">
        <f>IFERROR(TBLData3[[#This Row],[7 Day Rolling Average]]/TBLData3[[#This Row],[28 Day Rolling Average]],"")</f>
        <v>0.63858961802154746</v>
      </c>
      <c r="O814" s="94">
        <f>IFERROR(TBLData3[[#This Row],[Week 0 TL]]/TBLData3[[#This Row],[Week -1 TL]],"")</f>
        <v>0.4137055837563452</v>
      </c>
      <c r="P814" s="26">
        <f t="shared" si="51"/>
        <v>132.28319059530969</v>
      </c>
      <c r="Q814" s="27">
        <f t="shared" si="52"/>
        <v>151.44260152012393</v>
      </c>
      <c r="R814" s="99">
        <f>IFERROR(TBLData3[[#This Row],[7 Day EWMA]]/TBLData3[[#This Row],[28 Day EWMA]],"")</f>
        <v>0.87348730982894329</v>
      </c>
      <c r="S814" s="130">
        <f>AVERAGEIFS(TBLData3[Total Load],TBLData3[[Athlete ]],TBLData3[[#This Row],[Athlete ]],TBLData3[Date],"&lt;="&amp;TBLData3[[#This Row],[Date]],TBLData3[Date],"&gt;"&amp;TBLData3[[#This Row],[Date]]-7)</f>
        <v>116.42857142857143</v>
      </c>
      <c r="T814" s="130">
        <f t="array" ref="T814">IFERROR(_xlfn.STDEV.S(IF(TBLData3[[Athlete ]]=TBLData3[[#This Row],[Athlete ]],IF(TBLData3[Date]&lt;=TBLData3[[#This Row],[Date]],IF(TBLData3[Date]&gt;TBLData3[[#This Row],[Date]]-7,TBLData3[Total Load])))),"")</f>
        <v>213.0476137258658</v>
      </c>
      <c r="U814" s="98">
        <f>IFERROR(TBLData3[[#This Row],[7 Day avg Load]]/TBLData3[[#This Row],[7 Day SD]],"")</f>
        <v>0.54649084959188166</v>
      </c>
      <c r="V814" s="98">
        <f>IFERROR(TBLData3[[#This Row],[7 Day Rolling Average]]*TBLData3[[#This Row],[Monotony]],"")</f>
        <v>63.62714891676908</v>
      </c>
    </row>
    <row r="815" spans="1:22" x14ac:dyDescent="0.25">
      <c r="A815" s="58" t="str">
        <f t="shared" si="49"/>
        <v>Week 6</v>
      </c>
      <c r="B815" s="63">
        <v>43046</v>
      </c>
      <c r="C815" s="63" t="str">
        <f t="shared" si="50"/>
        <v>Tue</v>
      </c>
      <c r="D815" s="73" t="s">
        <v>208</v>
      </c>
      <c r="E815" s="61">
        <f>tblTL[[#This Row],[Total]]</f>
        <v>0</v>
      </c>
      <c r="F815" s="71">
        <f>AVERAGEIFS(TBLData3[Total Load],TBLData3[[Athlete ]],TBLData3[[#This Row],[Athlete ]],TBLData3[Date],"&lt;="&amp;TBLData3[[#This Row],[Date]],TBLData3[Date],"&gt;"&amp;TBLData3[[#This Row],[Date]]-7)</f>
        <v>107.14285714285714</v>
      </c>
      <c r="G815" s="72">
        <f>AVERAGEIFS(TBLData3[Total Load],TBLData3[[Athlete ]],TBLData3[[#This Row],[Athlete ]],TBLData3[Date],"&lt;="&amp;TBLData3[[#This Row],[Date]],TBLData3[Date],"&gt;"&amp;TBLData3[[#This Row],[Date]]-28)</f>
        <v>137.05000000000001</v>
      </c>
      <c r="H815" s="32">
        <f>SUMIFS(TBLData3[Total Load],TBLData3[[Athlete ]],TBLData3[[#This Row],[Athlete ]],TBLData3[Date],"&lt;="&amp;TBLData3[[#This Row],[Date]],TBLData3[Date],"&gt;"&amp;TBLData3[[#This Row],[Date]]-7)</f>
        <v>750</v>
      </c>
      <c r="I815" s="33">
        <f>IFERROR(SUMIFS(TBLData3[Total Load],TBLData3[[Athlete ]],TBLData3[[#This Row],[Athlete ]],TBLData3[Date],"&lt;="&amp;TBLData3[[#This Row],[Date]]-7,TBLData3[Date],"&gt;"&amp;TBLData3[[#This Row],[Date]]-14),"")</f>
        <v>1365</v>
      </c>
      <c r="J815" s="33">
        <f>IFERROR(SUMIFS(TBLData3[Total Load],TBLData3[[Athlete ]],TBLData3[[#This Row],[Athlete ]],TBLData3[Date],"&lt;="&amp;TBLData3[[#This Row],[Date]]-14,TBLData3[Date],"&gt;"&amp;TBLData3[[#This Row],[Date]]-21),"")</f>
        <v>0</v>
      </c>
      <c r="K815" s="33">
        <f>IFERROR(SUMIFS(TBLData3[Total Load],TBLData3[[Athlete ]],TBLData3[[#This Row],[Athlete ]],TBLData3[Date],"&lt;="&amp;TBLData3[[#This Row],[Date]]-21,TBLData3[Date],"&gt;"&amp;TBLData3[[#This Row],[Date]]-28),"")</f>
        <v>1722.4</v>
      </c>
      <c r="L815" s="33">
        <f>IFERROR(SUMIFS(TBLData3[Total Load],TBLData3[[Athlete ]],TBLData3[[#This Row],[Athlete ]],TBLData3[Date],"&lt;="&amp;TBLData3[[#This Row],[Date]]-28,TBLData3[Date],"&gt;"&amp;TBLData3[[#This Row],[Date]]-35),"")</f>
        <v>1542.4</v>
      </c>
      <c r="M815" s="33">
        <f>IFERROR(AVERAGE(TBLData3[[#This Row],[Week -1 TL]:[Week -4 TL]]),"")</f>
        <v>1157.45</v>
      </c>
      <c r="N815" s="98">
        <f>IFERROR(TBLData3[[#This Row],[7 Day Rolling Average]]/TBLData3[[#This Row],[28 Day Rolling Average]],"")</f>
        <v>0.78177932975452125</v>
      </c>
      <c r="O815" s="94">
        <f>IFERROR(TBLData3[[#This Row],[Week 0 TL]]/TBLData3[[#This Row],[Week -1 TL]],"")</f>
        <v>0.5494505494505495</v>
      </c>
      <c r="P815" s="26">
        <f t="shared" si="51"/>
        <v>85.066421371017441</v>
      </c>
      <c r="Q815" s="27">
        <f t="shared" si="52"/>
        <v>120.77672896247606</v>
      </c>
      <c r="R815" s="99">
        <f>IFERROR(TBLData3[[#This Row],[7 Day EWMA]]/TBLData3[[#This Row],[28 Day EWMA]],"")</f>
        <v>0.70432791235343528</v>
      </c>
      <c r="S815" s="130">
        <f>AVERAGEIFS(TBLData3[Total Load],TBLData3[[Athlete ]],TBLData3[[#This Row],[Athlete ]],TBLData3[Date],"&lt;="&amp;TBLData3[[#This Row],[Date]],TBLData3[Date],"&gt;"&amp;TBLData3[[#This Row],[Date]]-7)</f>
        <v>107.14285714285714</v>
      </c>
      <c r="T815" s="130">
        <f t="array" ref="T815">IFERROR(_xlfn.STDEV.S(IF(TBLData3[[Athlete ]]=TBLData3[[#This Row],[Athlete ]],IF(TBLData3[Date]&lt;=TBLData3[[#This Row],[Date]],IF(TBLData3[Date]&gt;TBLData3[[#This Row],[Date]]-7,TBLData3[Total Load])))),"")</f>
        <v>283.4733547569204</v>
      </c>
      <c r="U815" s="98">
        <f>IFERROR(TBLData3[[#This Row],[7 Day avg Load]]/TBLData3[[#This Row],[7 Day SD]],"")</f>
        <v>0.37796447300922725</v>
      </c>
      <c r="V815" s="98">
        <f>IFERROR(TBLData3[[#This Row],[7 Day Rolling Average]]*TBLData3[[#This Row],[Monotony]],"")</f>
        <v>40.496193536702918</v>
      </c>
    </row>
    <row r="816" spans="1:22" x14ac:dyDescent="0.25">
      <c r="A816" s="58" t="str">
        <f t="shared" si="49"/>
        <v>Week 6</v>
      </c>
      <c r="B816" s="59">
        <v>43047</v>
      </c>
      <c r="C816" s="150" t="str">
        <f t="shared" ref="C816:C837" si="53">CHOOSE(WEEKDAY(B816),"Sun","Mon","Tue","Wed","Thu","Fri","Sat")</f>
        <v>Wed</v>
      </c>
      <c r="D816" s="77" t="s">
        <v>215</v>
      </c>
      <c r="E816" s="61">
        <f>tblTL[[#This Row],[Total]]</f>
        <v>0</v>
      </c>
      <c r="F816" s="71">
        <f>AVERAGEIFS(TBLData3[Total Load],TBLData3[[Athlete ]],TBLData3[[#This Row],[Athlete ]],TBLData3[Date],"&lt;="&amp;TBLData3[[#This Row],[Date]],TBLData3[Date],"&gt;"&amp;TBLData3[[#This Row],[Date]]-7)</f>
        <v>261.42857142857144</v>
      </c>
      <c r="G816" s="72">
        <f>AVERAGEIFS(TBLData3[Total Load],TBLData3[[Athlete ]],TBLData3[[#This Row],[Athlete ]],TBLData3[Date],"&lt;="&amp;TBLData3[[#This Row],[Date]],TBLData3[Date],"&gt;"&amp;TBLData3[[#This Row],[Date]]-28)</f>
        <v>185.71428571428572</v>
      </c>
      <c r="H816" s="32">
        <f>SUMIFS(TBLData3[Total Load],TBLData3[[Athlete ]],TBLData3[[#This Row],[Athlete ]],TBLData3[Date],"&lt;="&amp;TBLData3[[#This Row],[Date]],TBLData3[Date],"&gt;"&amp;TBLData3[[#This Row],[Date]]-7)</f>
        <v>1830</v>
      </c>
      <c r="I816" s="33">
        <f>IFERROR(SUMIFS(TBLData3[Total Load],TBLData3[[Athlete ]],TBLData3[[#This Row],[Athlete ]],TBLData3[Date],"&lt;="&amp;TBLData3[[#This Row],[Date]]-7,TBLData3[Date],"&gt;"&amp;TBLData3[[#This Row],[Date]]-14),"")</f>
        <v>730</v>
      </c>
      <c r="J816" s="33">
        <f>IFERROR(SUMIFS(TBLData3[Total Load],TBLData3[[Athlete ]],TBLData3[[#This Row],[Athlete ]],TBLData3[Date],"&lt;="&amp;TBLData3[[#This Row],[Date]]-14,TBLData3[Date],"&gt;"&amp;TBLData3[[#This Row],[Date]]-21),"")</f>
        <v>800</v>
      </c>
      <c r="K816" s="33">
        <f>IFERROR(SUMIFS(TBLData3[Total Load],TBLData3[[Athlete ]],TBLData3[[#This Row],[Athlete ]],TBLData3[Date],"&lt;="&amp;TBLData3[[#This Row],[Date]]-21,TBLData3[Date],"&gt;"&amp;TBLData3[[#This Row],[Date]]-28),"")</f>
        <v>1840</v>
      </c>
      <c r="L816" s="33">
        <f>IFERROR(SUMIFS(TBLData3[Total Load],TBLData3[[Athlete ]],TBLData3[[#This Row],[Athlete ]],TBLData3[Date],"&lt;="&amp;TBLData3[[#This Row],[Date]]-28,TBLData3[Date],"&gt;"&amp;TBLData3[[#This Row],[Date]]-35),"")</f>
        <v>2020</v>
      </c>
      <c r="M816" s="33">
        <f>IFERROR(AVERAGE(TBLData3[[#This Row],[Week -1 TL]:[Week -4 TL]]),"")</f>
        <v>1347.5</v>
      </c>
      <c r="N816" s="98">
        <f>IFERROR(TBLData3[[#This Row],[7 Day Rolling Average]]/TBLData3[[#This Row],[28 Day Rolling Average]],"")</f>
        <v>1.4076923076923078</v>
      </c>
      <c r="O816" s="94">
        <f>IFERROR(TBLData3[[#This Row],[Week 0 TL]]/TBLData3[[#This Row],[Week -1 TL]],"")</f>
        <v>2.506849315068493</v>
      </c>
      <c r="P816" s="26">
        <f t="shared" si="51"/>
        <v>237.39133637928481</v>
      </c>
      <c r="Q816" s="27">
        <f t="shared" si="52"/>
        <v>186.77270248977686</v>
      </c>
      <c r="R816" s="99">
        <f>IFERROR(TBLData3[[#This Row],[7 Day EWMA]]/TBLData3[[#This Row],[28 Day EWMA]],"")</f>
        <v>1.2710173018580089</v>
      </c>
      <c r="S816" s="130">
        <f>AVERAGEIFS(TBLData3[Total Load],TBLData3[[Athlete ]],TBLData3[[#This Row],[Athlete ]],TBLData3[Date],"&lt;="&amp;TBLData3[[#This Row],[Date]],TBLData3[Date],"&gt;"&amp;TBLData3[[#This Row],[Date]]-7)</f>
        <v>261.42857142857144</v>
      </c>
      <c r="T816" s="130">
        <f t="array" ref="T816">IFERROR(_xlfn.STDEV.S(IF(TBLData3[[Athlete ]]=TBLData3[[#This Row],[Athlete ]],IF(TBLData3[Date]&lt;=TBLData3[[#This Row],[Date]],IF(TBLData3[Date]&gt;TBLData3[[#This Row],[Date]]-7,TBLData3[Total Load])))),"")</f>
        <v>356.01631851309719</v>
      </c>
      <c r="U816" s="98">
        <f>IFERROR(TBLData3[[#This Row],[7 Day avg Load]]/TBLData3[[#This Row],[7 Day SD]],"")</f>
        <v>0.73431625977266535</v>
      </c>
      <c r="V816" s="98">
        <f>IFERROR(TBLData3[[#This Row],[7 Day Rolling Average]]*TBLData3[[#This Row],[Monotony]],"")</f>
        <v>191.97125076913966</v>
      </c>
    </row>
    <row r="817" spans="1:22" x14ac:dyDescent="0.25">
      <c r="A817" s="58" t="str">
        <f t="shared" si="49"/>
        <v>Week 6</v>
      </c>
      <c r="B817" s="63">
        <v>43047</v>
      </c>
      <c r="C817" s="150" t="str">
        <f t="shared" si="53"/>
        <v>Wed</v>
      </c>
      <c r="D817" s="78" t="s">
        <v>190</v>
      </c>
      <c r="E817" s="61">
        <f>tblTL[[#This Row],[Total]]</f>
        <v>0</v>
      </c>
      <c r="F817" s="71">
        <f>AVERAGEIFS(TBLData3[Total Load],TBLData3[[Athlete ]],TBLData3[[#This Row],[Athlete ]],TBLData3[Date],"&lt;="&amp;TBLData3[[#This Row],[Date]],TBLData3[Date],"&gt;"&amp;TBLData3[[#This Row],[Date]]-7)</f>
        <v>132.28571428571428</v>
      </c>
      <c r="G817" s="72">
        <f>AVERAGEIFS(TBLData3[Total Load],TBLData3[[Athlete ]],TBLData3[[#This Row],[Athlete ]],TBLData3[Date],"&lt;="&amp;TBLData3[[#This Row],[Date]],TBLData3[Date],"&gt;"&amp;TBLData3[[#This Row],[Date]]-28)</f>
        <v>159.46428571428572</v>
      </c>
      <c r="H817" s="32">
        <f>SUMIFS(TBLData3[Total Load],TBLData3[[Athlete ]],TBLData3[[#This Row],[Athlete ]],TBLData3[Date],"&lt;="&amp;TBLData3[[#This Row],[Date]],TBLData3[Date],"&gt;"&amp;TBLData3[[#This Row],[Date]]-7)</f>
        <v>926</v>
      </c>
      <c r="I817" s="33">
        <f>IFERROR(SUMIFS(TBLData3[Total Load],TBLData3[[Athlete ]],TBLData3[[#This Row],[Athlete ]],TBLData3[Date],"&lt;="&amp;TBLData3[[#This Row],[Date]]-7,TBLData3[Date],"&gt;"&amp;TBLData3[[#This Row],[Date]]-14),"")</f>
        <v>1429</v>
      </c>
      <c r="J817" s="33">
        <f>IFERROR(SUMIFS(TBLData3[Total Load],TBLData3[[Athlete ]],TBLData3[[#This Row],[Athlete ]],TBLData3[Date],"&lt;="&amp;TBLData3[[#This Row],[Date]]-14,TBLData3[Date],"&gt;"&amp;TBLData3[[#This Row],[Date]]-21),"")</f>
        <v>300</v>
      </c>
      <c r="K817" s="33">
        <f>IFERROR(SUMIFS(TBLData3[Total Load],TBLData3[[Athlete ]],TBLData3[[#This Row],[Athlete ]],TBLData3[Date],"&lt;="&amp;TBLData3[[#This Row],[Date]]-21,TBLData3[Date],"&gt;"&amp;TBLData3[[#This Row],[Date]]-28),"")</f>
        <v>1810</v>
      </c>
      <c r="L817" s="33">
        <f>IFERROR(SUMIFS(TBLData3[Total Load],TBLData3[[Athlete ]],TBLData3[[#This Row],[Athlete ]],TBLData3[Date],"&lt;="&amp;TBLData3[[#This Row],[Date]]-28,TBLData3[Date],"&gt;"&amp;TBLData3[[#This Row],[Date]]-35),"")</f>
        <v>2035</v>
      </c>
      <c r="M817" s="33">
        <f>IFERROR(AVERAGE(TBLData3[[#This Row],[Week -1 TL]:[Week -4 TL]]),"")</f>
        <v>1393.5</v>
      </c>
      <c r="N817" s="98">
        <f>IFERROR(TBLData3[[#This Row],[7 Day Rolling Average]]/TBLData3[[#This Row],[28 Day Rolling Average]],"")</f>
        <v>0.82956326987681961</v>
      </c>
      <c r="O817" s="94">
        <f>IFERROR(TBLData3[[#This Row],[Week 0 TL]]/TBLData3[[#This Row],[Week -1 TL]],"")</f>
        <v>0.64800559832050386</v>
      </c>
      <c r="P817" s="26">
        <f t="shared" si="51"/>
        <v>99.187189497132167</v>
      </c>
      <c r="Q817" s="27">
        <f t="shared" si="52"/>
        <v>148.10283233363393</v>
      </c>
      <c r="R817" s="99">
        <f>IFERROR(TBLData3[[#This Row],[7 Day EWMA]]/TBLData3[[#This Row],[28 Day EWMA]],"")</f>
        <v>0.66971838373550741</v>
      </c>
      <c r="S817" s="130">
        <f>AVERAGEIFS(TBLData3[Total Load],TBLData3[[Athlete ]],TBLData3[[#This Row],[Athlete ]],TBLData3[Date],"&lt;="&amp;TBLData3[[#This Row],[Date]],TBLData3[Date],"&gt;"&amp;TBLData3[[#This Row],[Date]]-7)</f>
        <v>132.28571428571428</v>
      </c>
      <c r="T817" s="130">
        <f t="array" ref="T817">IFERROR(_xlfn.STDEV.S(IF(TBLData3[[Athlete ]]=TBLData3[[#This Row],[Athlete ]],IF(TBLData3[Date]&lt;=TBLData3[[#This Row],[Date]],IF(TBLData3[Date]&gt;TBLData3[[#This Row],[Date]]-7,TBLData3[Total Load])))),"")</f>
        <v>231.95525019977043</v>
      </c>
      <c r="U817" s="98">
        <f>IFERROR(TBLData3[[#This Row],[7 Day avg Load]]/TBLData3[[#This Row],[7 Day SD]],"")</f>
        <v>0.57030704919066844</v>
      </c>
      <c r="V817" s="98">
        <f>IFERROR(TBLData3[[#This Row],[7 Day Rolling Average]]*TBLData3[[#This Row],[Monotony]],"")</f>
        <v>75.443475364365568</v>
      </c>
    </row>
    <row r="818" spans="1:22" x14ac:dyDescent="0.25">
      <c r="A818" s="58" t="str">
        <f t="shared" si="49"/>
        <v>Week 6</v>
      </c>
      <c r="B818" s="63">
        <v>43047</v>
      </c>
      <c r="C818" s="150" t="str">
        <f t="shared" si="53"/>
        <v>Wed</v>
      </c>
      <c r="D818" s="77" t="s">
        <v>191</v>
      </c>
      <c r="E818" s="61">
        <f>tblTL[[#This Row],[Total]]</f>
        <v>320</v>
      </c>
      <c r="F818" s="71">
        <f>AVERAGEIFS(TBLData3[Total Load],TBLData3[[Athlete ]],TBLData3[[#This Row],[Athlete ]],TBLData3[Date],"&lt;="&amp;TBLData3[[#This Row],[Date]],TBLData3[Date],"&gt;"&amp;TBLData3[[#This Row],[Date]]-7)</f>
        <v>177.14285714285714</v>
      </c>
      <c r="G818" s="72">
        <f>AVERAGEIFS(TBLData3[Total Load],TBLData3[[Athlete ]],TBLData3[[#This Row],[Athlete ]],TBLData3[Date],"&lt;="&amp;TBLData3[[#This Row],[Date]],TBLData3[Date],"&gt;"&amp;TBLData3[[#This Row],[Date]]-28)</f>
        <v>92.821428571428569</v>
      </c>
      <c r="H818" s="32">
        <f>SUMIFS(TBLData3[Total Load],TBLData3[[Athlete ]],TBLData3[[#This Row],[Athlete ]],TBLData3[Date],"&lt;="&amp;TBLData3[[#This Row],[Date]],TBLData3[Date],"&gt;"&amp;TBLData3[[#This Row],[Date]]-7)</f>
        <v>1240</v>
      </c>
      <c r="I818" s="33">
        <f>IFERROR(SUMIFS(TBLData3[Total Load],TBLData3[[Athlete ]],TBLData3[[#This Row],[Athlete ]],TBLData3[Date],"&lt;="&amp;TBLData3[[#This Row],[Date]]-7,TBLData3[Date],"&gt;"&amp;TBLData3[[#This Row],[Date]]-14),"")</f>
        <v>149</v>
      </c>
      <c r="J818" s="33">
        <f>IFERROR(SUMIFS(TBLData3[Total Load],TBLData3[[Athlete ]],TBLData3[[#This Row],[Athlete ]],TBLData3[Date],"&lt;="&amp;TBLData3[[#This Row],[Date]]-14,TBLData3[Date],"&gt;"&amp;TBLData3[[#This Row],[Date]]-21),"")</f>
        <v>490</v>
      </c>
      <c r="K818" s="33">
        <f>IFERROR(SUMIFS(TBLData3[Total Load],TBLData3[[Athlete ]],TBLData3[[#This Row],[Athlete ]],TBLData3[Date],"&lt;="&amp;TBLData3[[#This Row],[Date]]-21,TBLData3[Date],"&gt;"&amp;TBLData3[[#This Row],[Date]]-28),"")</f>
        <v>720</v>
      </c>
      <c r="L818" s="33">
        <f>IFERROR(SUMIFS(TBLData3[Total Load],TBLData3[[Athlete ]],TBLData3[[#This Row],[Athlete ]],TBLData3[Date],"&lt;="&amp;TBLData3[[#This Row],[Date]]-28,TBLData3[Date],"&gt;"&amp;TBLData3[[#This Row],[Date]]-35),"")</f>
        <v>600</v>
      </c>
      <c r="M818" s="33">
        <f>IFERROR(AVERAGE(TBLData3[[#This Row],[Week -1 TL]:[Week -4 TL]]),"")</f>
        <v>489.75</v>
      </c>
      <c r="N818" s="98">
        <f>IFERROR(TBLData3[[#This Row],[7 Day Rolling Average]]/TBLData3[[#This Row],[28 Day Rolling Average]],"")</f>
        <v>1.908426317814544</v>
      </c>
      <c r="O818" s="94">
        <f>IFERROR(TBLData3[[#This Row],[Week 0 TL]]/TBLData3[[#This Row],[Week -1 TL]],"")</f>
        <v>8.3221476510067109</v>
      </c>
      <c r="P818" s="26">
        <f t="shared" si="51"/>
        <v>125.14549649289032</v>
      </c>
      <c r="Q818" s="27">
        <f t="shared" si="52"/>
        <v>96.660361875107554</v>
      </c>
      <c r="R818" s="99">
        <f>IFERROR(TBLData3[[#This Row],[7 Day EWMA]]/TBLData3[[#This Row],[28 Day EWMA]],"")</f>
        <v>1.2946930268540449</v>
      </c>
      <c r="S818" s="130">
        <f>AVERAGEIFS(TBLData3[Total Load],TBLData3[[Athlete ]],TBLData3[[#This Row],[Athlete ]],TBLData3[Date],"&lt;="&amp;TBLData3[[#This Row],[Date]],TBLData3[Date],"&gt;"&amp;TBLData3[[#This Row],[Date]]-7)</f>
        <v>177.14285714285714</v>
      </c>
      <c r="T818" s="130">
        <f t="array" ref="T818">IFERROR(_xlfn.STDEV.S(IF(TBLData3[[Athlete ]]=TBLData3[[#This Row],[Athlete ]],IF(TBLData3[Date]&lt;=TBLData3[[#This Row],[Date]],IF(TBLData3[Date]&gt;TBLData3[[#This Row],[Date]]-7,TBLData3[Total Load])))),"")</f>
        <v>348.60265277792928</v>
      </c>
      <c r="U818" s="98">
        <f>IFERROR(TBLData3[[#This Row],[7 Day avg Load]]/TBLData3[[#This Row],[7 Day SD]],"")</f>
        <v>0.50815120232519473</v>
      </c>
      <c r="V818" s="98">
        <f>IFERROR(TBLData3[[#This Row],[7 Day Rolling Average]]*TBLData3[[#This Row],[Monotony]],"")</f>
        <v>90.015355840463059</v>
      </c>
    </row>
    <row r="819" spans="1:22" x14ac:dyDescent="0.25">
      <c r="A819" s="58" t="str">
        <f t="shared" si="49"/>
        <v>Week 6</v>
      </c>
      <c r="B819" s="63">
        <v>43047</v>
      </c>
      <c r="C819" s="150" t="str">
        <f t="shared" si="53"/>
        <v>Wed</v>
      </c>
      <c r="D819" s="77" t="s">
        <v>192</v>
      </c>
      <c r="E819" s="61">
        <f>tblTL[[#This Row],[Total]]</f>
        <v>0</v>
      </c>
      <c r="F819" s="71">
        <f>AVERAGEIFS(TBLData3[Total Load],TBLData3[[Athlete ]],TBLData3[[#This Row],[Athlete ]],TBLData3[Date],"&lt;="&amp;TBLData3[[#This Row],[Date]],TBLData3[Date],"&gt;"&amp;TBLData3[[#This Row],[Date]]-7)</f>
        <v>284</v>
      </c>
      <c r="G819" s="72">
        <f>AVERAGEIFS(TBLData3[Total Load],TBLData3[[Athlete ]],TBLData3[[#This Row],[Athlete ]],TBLData3[Date],"&lt;="&amp;TBLData3[[#This Row],[Date]],TBLData3[Date],"&gt;"&amp;TBLData3[[#This Row],[Date]]-28)</f>
        <v>263.25</v>
      </c>
      <c r="H819" s="32">
        <f>SUMIFS(TBLData3[Total Load],TBLData3[[Athlete ]],TBLData3[[#This Row],[Athlete ]],TBLData3[Date],"&lt;="&amp;TBLData3[[#This Row],[Date]],TBLData3[Date],"&gt;"&amp;TBLData3[[#This Row],[Date]]-7)</f>
        <v>1988</v>
      </c>
      <c r="I819" s="33">
        <f>IFERROR(SUMIFS(TBLData3[Total Load],TBLData3[[Athlete ]],TBLData3[[#This Row],[Athlete ]],TBLData3[Date],"&lt;="&amp;TBLData3[[#This Row],[Date]]-7,TBLData3[Date],"&gt;"&amp;TBLData3[[#This Row],[Date]]-14),"")</f>
        <v>1913</v>
      </c>
      <c r="J819" s="33">
        <f>IFERROR(SUMIFS(TBLData3[Total Load],TBLData3[[Athlete ]],TBLData3[[#This Row],[Athlete ]],TBLData3[Date],"&lt;="&amp;TBLData3[[#This Row],[Date]]-14,TBLData3[Date],"&gt;"&amp;TBLData3[[#This Row],[Date]]-21),"")</f>
        <v>910</v>
      </c>
      <c r="K819" s="33">
        <f>IFERROR(SUMIFS(TBLData3[Total Load],TBLData3[[Athlete ]],TBLData3[[#This Row],[Athlete ]],TBLData3[Date],"&lt;="&amp;TBLData3[[#This Row],[Date]]-21,TBLData3[Date],"&gt;"&amp;TBLData3[[#This Row],[Date]]-28),"")</f>
        <v>2560</v>
      </c>
      <c r="L819" s="33">
        <f>IFERROR(SUMIFS(TBLData3[Total Load],TBLData3[[Athlete ]],TBLData3[[#This Row],[Athlete ]],TBLData3[Date],"&lt;="&amp;TBLData3[[#This Row],[Date]]-28,TBLData3[Date],"&gt;"&amp;TBLData3[[#This Row],[Date]]-35),"")</f>
        <v>1480</v>
      </c>
      <c r="M819" s="33">
        <f>IFERROR(AVERAGE(TBLData3[[#This Row],[Week -1 TL]:[Week -4 TL]]),"")</f>
        <v>1715.75</v>
      </c>
      <c r="N819" s="98">
        <f>IFERROR(TBLData3[[#This Row],[7 Day Rolling Average]]/TBLData3[[#This Row],[28 Day Rolling Average]],"")</f>
        <v>1.0788224121557455</v>
      </c>
      <c r="O819" s="94">
        <f>IFERROR(TBLData3[[#This Row],[Week 0 TL]]/TBLData3[[#This Row],[Week -1 TL]],"")</f>
        <v>1.039205436487193</v>
      </c>
      <c r="P819" s="26">
        <f t="shared" si="51"/>
        <v>205.92045250370688</v>
      </c>
      <c r="Q819" s="27">
        <f t="shared" si="52"/>
        <v>236.48991948471266</v>
      </c>
      <c r="R819" s="99">
        <f>IFERROR(TBLData3[[#This Row],[7 Day EWMA]]/TBLData3[[#This Row],[28 Day EWMA]],"")</f>
        <v>0.87073670181116591</v>
      </c>
      <c r="S819" s="130">
        <f>AVERAGEIFS(TBLData3[Total Load],TBLData3[[Athlete ]],TBLData3[[#This Row],[Athlete ]],TBLData3[Date],"&lt;="&amp;TBLData3[[#This Row],[Date]],TBLData3[Date],"&gt;"&amp;TBLData3[[#This Row],[Date]]-7)</f>
        <v>284</v>
      </c>
      <c r="T819" s="130">
        <f t="array" ref="T819">IFERROR(_xlfn.STDEV.S(IF(TBLData3[[Athlete ]]=TBLData3[[#This Row],[Athlete ]],IF(TBLData3[Date]&lt;=TBLData3[[#This Row],[Date]],IF(TBLData3[Date]&gt;TBLData3[[#This Row],[Date]]-7,TBLData3[Total Load])))),"")</f>
        <v>532.57112201094799</v>
      </c>
      <c r="U819" s="98">
        <f>IFERROR(TBLData3[[#This Row],[7 Day avg Load]]/TBLData3[[#This Row],[7 Day SD]],"")</f>
        <v>0.53326210953315989</v>
      </c>
      <c r="V819" s="98">
        <f>IFERROR(TBLData3[[#This Row],[7 Day Rolling Average]]*TBLData3[[#This Row],[Monotony]],"")</f>
        <v>151.4464391074174</v>
      </c>
    </row>
    <row r="820" spans="1:22" x14ac:dyDescent="0.25">
      <c r="A820" s="58" t="str">
        <f t="shared" si="49"/>
        <v>Week 6</v>
      </c>
      <c r="B820" s="63">
        <v>43047</v>
      </c>
      <c r="C820" s="150" t="str">
        <f t="shared" si="53"/>
        <v>Wed</v>
      </c>
      <c r="D820" s="75" t="s">
        <v>193</v>
      </c>
      <c r="E820" s="61">
        <f>tblTL[[#This Row],[Total]]</f>
        <v>480</v>
      </c>
      <c r="F820" s="71">
        <f>AVERAGEIFS(TBLData3[Total Load],TBLData3[[Athlete ]],TBLData3[[#This Row],[Athlete ]],TBLData3[Date],"&lt;="&amp;TBLData3[[#This Row],[Date]],TBLData3[Date],"&gt;"&amp;TBLData3[[#This Row],[Date]]-7)</f>
        <v>146.28571428571428</v>
      </c>
      <c r="G820" s="72">
        <f>AVERAGEIFS(TBLData3[Total Load],TBLData3[[Athlete ]],TBLData3[[#This Row],[Athlete ]],TBLData3[Date],"&lt;="&amp;TBLData3[[#This Row],[Date]],TBLData3[Date],"&gt;"&amp;TBLData3[[#This Row],[Date]]-28)</f>
        <v>129.92857142857142</v>
      </c>
      <c r="H820" s="32">
        <f>SUMIFS(TBLData3[Total Load],TBLData3[[Athlete ]],TBLData3[[#This Row],[Athlete ]],TBLData3[Date],"&lt;="&amp;TBLData3[[#This Row],[Date]],TBLData3[Date],"&gt;"&amp;TBLData3[[#This Row],[Date]]-7)</f>
        <v>1024</v>
      </c>
      <c r="I820" s="33">
        <f>IFERROR(SUMIFS(TBLData3[Total Load],TBLData3[[Athlete ]],TBLData3[[#This Row],[Athlete ]],TBLData3[Date],"&lt;="&amp;TBLData3[[#This Row],[Date]]-7,TBLData3[Date],"&gt;"&amp;TBLData3[[#This Row],[Date]]-14),"")</f>
        <v>294</v>
      </c>
      <c r="J820" s="33">
        <f>IFERROR(SUMIFS(TBLData3[Total Load],TBLData3[[Athlete ]],TBLData3[[#This Row],[Athlete ]],TBLData3[Date],"&lt;="&amp;TBLData3[[#This Row],[Date]]-14,TBLData3[Date],"&gt;"&amp;TBLData3[[#This Row],[Date]]-21),"")</f>
        <v>1120</v>
      </c>
      <c r="K820" s="33">
        <f>IFERROR(SUMIFS(TBLData3[Total Load],TBLData3[[Athlete ]],TBLData3[[#This Row],[Athlete ]],TBLData3[Date],"&lt;="&amp;TBLData3[[#This Row],[Date]]-21,TBLData3[Date],"&gt;"&amp;TBLData3[[#This Row],[Date]]-28),"")</f>
        <v>1200</v>
      </c>
      <c r="L820" s="33">
        <f>IFERROR(SUMIFS(TBLData3[Total Load],TBLData3[[Athlete ]],TBLData3[[#This Row],[Athlete ]],TBLData3[Date],"&lt;="&amp;TBLData3[[#This Row],[Date]]-28,TBLData3[Date],"&gt;"&amp;TBLData3[[#This Row],[Date]]-35),"")</f>
        <v>1440</v>
      </c>
      <c r="M820" s="33">
        <f>IFERROR(AVERAGE(TBLData3[[#This Row],[Week -1 TL]:[Week -4 TL]]),"")</f>
        <v>1013.5</v>
      </c>
      <c r="N820" s="98">
        <f>IFERROR(TBLData3[[#This Row],[7 Day Rolling Average]]/TBLData3[[#This Row],[28 Day Rolling Average]],"")</f>
        <v>1.125893347993403</v>
      </c>
      <c r="O820" s="94">
        <f>IFERROR(TBLData3[[#This Row],[Week 0 TL]]/TBLData3[[#This Row],[Week -1 TL]],"")</f>
        <v>3.4829931972789114</v>
      </c>
      <c r="P820" s="26">
        <f t="shared" si="51"/>
        <v>208.43806475674637</v>
      </c>
      <c r="Q820" s="27">
        <f t="shared" si="52"/>
        <v>129.30192474004519</v>
      </c>
      <c r="R820" s="99">
        <f>IFERROR(TBLData3[[#This Row],[7 Day EWMA]]/TBLData3[[#This Row],[28 Day EWMA]],"")</f>
        <v>1.6120260017459158</v>
      </c>
      <c r="S820" s="130">
        <f>AVERAGEIFS(TBLData3[Total Load],TBLData3[[Athlete ]],TBLData3[[#This Row],[Athlete ]],TBLData3[Date],"&lt;="&amp;TBLData3[[#This Row],[Date]],TBLData3[Date],"&gt;"&amp;TBLData3[[#This Row],[Date]]-7)</f>
        <v>146.28571428571428</v>
      </c>
      <c r="T820" s="130">
        <f t="array" ref="T820">IFERROR(_xlfn.STDEV.S(IF(TBLData3[[Athlete ]]=TBLData3[[#This Row],[Athlete ]],IF(TBLData3[Date]&lt;=TBLData3[[#This Row],[Date]],IF(TBLData3[Date]&gt;TBLData3[[#This Row],[Date]]-7,TBLData3[Total Load])))),"")</f>
        <v>200.30785829626879</v>
      </c>
      <c r="U820" s="98">
        <f>IFERROR(TBLData3[[#This Row],[7 Day avg Load]]/TBLData3[[#This Row],[7 Day SD]],"")</f>
        <v>0.73030442005599139</v>
      </c>
      <c r="V820" s="98">
        <f>IFERROR(TBLData3[[#This Row],[7 Day Rolling Average]]*TBLData3[[#This Row],[Monotony]],"")</f>
        <v>106.83310373390502</v>
      </c>
    </row>
    <row r="821" spans="1:22" x14ac:dyDescent="0.25">
      <c r="A821" s="58" t="str">
        <f t="shared" si="49"/>
        <v>Week 6</v>
      </c>
      <c r="B821" s="63">
        <v>43047</v>
      </c>
      <c r="C821" s="150" t="str">
        <f t="shared" si="53"/>
        <v>Wed</v>
      </c>
      <c r="D821" s="75" t="s">
        <v>194</v>
      </c>
      <c r="E821" s="61">
        <f>tblTL[[#This Row],[Total]]</f>
        <v>0</v>
      </c>
      <c r="F821" s="71">
        <f>AVERAGEIFS(TBLData3[Total Load],TBLData3[[Athlete ]],TBLData3[[#This Row],[Athlete ]],TBLData3[Date],"&lt;="&amp;TBLData3[[#This Row],[Date]],TBLData3[Date],"&gt;"&amp;TBLData3[[#This Row],[Date]]-7)</f>
        <v>197</v>
      </c>
      <c r="G821" s="72">
        <f>AVERAGEIFS(TBLData3[Total Load],TBLData3[[Athlete ]],TBLData3[[#This Row],[Athlete ]],TBLData3[Date],"&lt;="&amp;TBLData3[[#This Row],[Date]],TBLData3[Date],"&gt;"&amp;TBLData3[[#This Row],[Date]]-28)</f>
        <v>139.85714285714286</v>
      </c>
      <c r="H821" s="32">
        <f>SUMIFS(TBLData3[Total Load],TBLData3[[Athlete ]],TBLData3[[#This Row],[Athlete ]],TBLData3[Date],"&lt;="&amp;TBLData3[[#This Row],[Date]],TBLData3[Date],"&gt;"&amp;TBLData3[[#This Row],[Date]]-7)</f>
        <v>1379</v>
      </c>
      <c r="I821" s="33">
        <f>IFERROR(SUMIFS(TBLData3[Total Load],TBLData3[[Athlete ]],TBLData3[[#This Row],[Athlete ]],TBLData3[Date],"&lt;="&amp;TBLData3[[#This Row],[Date]]-7,TBLData3[Date],"&gt;"&amp;TBLData3[[#This Row],[Date]]-14),"")</f>
        <v>777</v>
      </c>
      <c r="J821" s="33">
        <f>IFERROR(SUMIFS(TBLData3[Total Load],TBLData3[[Athlete ]],TBLData3[[#This Row],[Athlete ]],TBLData3[Date],"&lt;="&amp;TBLData3[[#This Row],[Date]]-14,TBLData3[Date],"&gt;"&amp;TBLData3[[#This Row],[Date]]-21),"")</f>
        <v>0</v>
      </c>
      <c r="K821" s="33">
        <f>IFERROR(SUMIFS(TBLData3[Total Load],TBLData3[[Athlete ]],TBLData3[[#This Row],[Athlete ]],TBLData3[Date],"&lt;="&amp;TBLData3[[#This Row],[Date]]-21,TBLData3[Date],"&gt;"&amp;TBLData3[[#This Row],[Date]]-28),"")</f>
        <v>1760</v>
      </c>
      <c r="L821" s="33">
        <f>IFERROR(SUMIFS(TBLData3[Total Load],TBLData3[[Athlete ]],TBLData3[[#This Row],[Athlete ]],TBLData3[Date],"&lt;="&amp;TBLData3[[#This Row],[Date]]-28,TBLData3[Date],"&gt;"&amp;TBLData3[[#This Row],[Date]]-35),"")</f>
        <v>1640</v>
      </c>
      <c r="M821" s="33">
        <f>IFERROR(AVERAGE(TBLData3[[#This Row],[Week -1 TL]:[Week -4 TL]]),"")</f>
        <v>1044.25</v>
      </c>
      <c r="N821" s="98">
        <f>IFERROR(TBLData3[[#This Row],[7 Day Rolling Average]]/TBLData3[[#This Row],[28 Day Rolling Average]],"")</f>
        <v>1.4085801838610827</v>
      </c>
      <c r="O821" s="94">
        <f>IFERROR(TBLData3[[#This Row],[Week 0 TL]]/TBLData3[[#This Row],[Week -1 TL]],"")</f>
        <v>1.7747747747747749</v>
      </c>
      <c r="P821" s="26">
        <f t="shared" si="51"/>
        <v>195.09833345884493</v>
      </c>
      <c r="Q821" s="27">
        <f t="shared" si="52"/>
        <v>143.28137728736553</v>
      </c>
      <c r="R821" s="99">
        <f>IFERROR(TBLData3[[#This Row],[7 Day EWMA]]/TBLData3[[#This Row],[28 Day EWMA]],"")</f>
        <v>1.3616447381543184</v>
      </c>
      <c r="S821" s="130">
        <f>AVERAGEIFS(TBLData3[Total Load],TBLData3[[Athlete ]],TBLData3[[#This Row],[Athlete ]],TBLData3[Date],"&lt;="&amp;TBLData3[[#This Row],[Date]],TBLData3[Date],"&gt;"&amp;TBLData3[[#This Row],[Date]]-7)</f>
        <v>197</v>
      </c>
      <c r="T821" s="130">
        <f t="array" ref="T821">IFERROR(_xlfn.STDEV.S(IF(TBLData3[[Athlete ]]=TBLData3[[#This Row],[Athlete ]],IF(TBLData3[Date]&lt;=TBLData3[[#This Row],[Date]],IF(TBLData3[Date]&gt;TBLData3[[#This Row],[Date]]-7,TBLData3[Total Load])))),"")</f>
        <v>293.21152774063984</v>
      </c>
      <c r="U821" s="98">
        <f>IFERROR(TBLData3[[#This Row],[7 Day avg Load]]/TBLData3[[#This Row],[7 Day SD]],"")</f>
        <v>0.67186990060723772</v>
      </c>
      <c r="V821" s="98">
        <f>IFERROR(TBLData3[[#This Row],[7 Day Rolling Average]]*TBLData3[[#This Row],[Monotony]],"")</f>
        <v>132.35837041962583</v>
      </c>
    </row>
    <row r="822" spans="1:22" x14ac:dyDescent="0.25">
      <c r="A822" s="58" t="str">
        <f t="shared" si="49"/>
        <v>Week 6</v>
      </c>
      <c r="B822" s="63">
        <v>43047</v>
      </c>
      <c r="C822" s="150" t="str">
        <f t="shared" si="53"/>
        <v>Wed</v>
      </c>
      <c r="D822" s="75" t="s">
        <v>213</v>
      </c>
      <c r="E822" s="61">
        <f>tblTL[[#This Row],[Total]]</f>
        <v>0</v>
      </c>
      <c r="F822" s="71">
        <f>AVERAGEIFS(TBLData3[Total Load],TBLData3[[Athlete ]],TBLData3[[#This Row],[Athlete ]],TBLData3[Date],"&lt;="&amp;TBLData3[[#This Row],[Date]],TBLData3[Date],"&gt;"&amp;TBLData3[[#This Row],[Date]]-7)</f>
        <v>96.428571428571431</v>
      </c>
      <c r="G822" s="72">
        <f>AVERAGEIFS(TBLData3[Total Load],TBLData3[[Athlete ]],TBLData3[[#This Row],[Athlete ]],TBLData3[Date],"&lt;="&amp;TBLData3[[#This Row],[Date]],TBLData3[Date],"&gt;"&amp;TBLData3[[#This Row],[Date]]-28)</f>
        <v>153.21428571428572</v>
      </c>
      <c r="H822" s="32">
        <f>SUMIFS(TBLData3[Total Load],TBLData3[[Athlete ]],TBLData3[[#This Row],[Athlete ]],TBLData3[Date],"&lt;="&amp;TBLData3[[#This Row],[Date]],TBLData3[Date],"&gt;"&amp;TBLData3[[#This Row],[Date]]-7)</f>
        <v>675</v>
      </c>
      <c r="I822" s="33">
        <f>IFERROR(SUMIFS(TBLData3[Total Load],TBLData3[[Athlete ]],TBLData3[[#This Row],[Athlete ]],TBLData3[Date],"&lt;="&amp;TBLData3[[#This Row],[Date]]-7,TBLData3[Date],"&gt;"&amp;TBLData3[[#This Row],[Date]]-14),"")</f>
        <v>1525</v>
      </c>
      <c r="J822" s="33">
        <f>IFERROR(SUMIFS(TBLData3[Total Load],TBLData3[[Athlete ]],TBLData3[[#This Row],[Athlete ]],TBLData3[Date],"&lt;="&amp;TBLData3[[#This Row],[Date]]-14,TBLData3[Date],"&gt;"&amp;TBLData3[[#This Row],[Date]]-21),"")</f>
        <v>1460</v>
      </c>
      <c r="K822" s="33">
        <f>IFERROR(SUMIFS(TBLData3[Total Load],TBLData3[[Athlete ]],TBLData3[[#This Row],[Athlete ]],TBLData3[Date],"&lt;="&amp;TBLData3[[#This Row],[Date]]-21,TBLData3[Date],"&gt;"&amp;TBLData3[[#This Row],[Date]]-28),"")</f>
        <v>630</v>
      </c>
      <c r="L822" s="33">
        <f>IFERROR(SUMIFS(TBLData3[Total Load],TBLData3[[Athlete ]],TBLData3[[#This Row],[Athlete ]],TBLData3[Date],"&lt;="&amp;TBLData3[[#This Row],[Date]]-28,TBLData3[Date],"&gt;"&amp;TBLData3[[#This Row],[Date]]-35),"")</f>
        <v>675</v>
      </c>
      <c r="M822" s="33">
        <f>IFERROR(AVERAGE(TBLData3[[#This Row],[Week -1 TL]:[Week -4 TL]]),"")</f>
        <v>1072.5</v>
      </c>
      <c r="N822" s="98">
        <f>IFERROR(TBLData3[[#This Row],[7 Day Rolling Average]]/TBLData3[[#This Row],[28 Day Rolling Average]],"")</f>
        <v>0.62937062937062938</v>
      </c>
      <c r="O822" s="94">
        <f>IFERROR(TBLData3[[#This Row],[Week 0 TL]]/TBLData3[[#This Row],[Week -1 TL]],"")</f>
        <v>0.44262295081967212</v>
      </c>
      <c r="P822" s="26">
        <f t="shared" si="51"/>
        <v>74.897666626688505</v>
      </c>
      <c r="Q822" s="27">
        <f t="shared" si="52"/>
        <v>138.62925868466749</v>
      </c>
      <c r="R822" s="99">
        <f>IFERROR(TBLData3[[#This Row],[7 Day EWMA]]/TBLData3[[#This Row],[28 Day EWMA]],"")</f>
        <v>0.54027315256048647</v>
      </c>
      <c r="S822" s="130">
        <f>AVERAGEIFS(TBLData3[Total Load],TBLData3[[Athlete ]],TBLData3[[#This Row],[Athlete ]],TBLData3[Date],"&lt;="&amp;TBLData3[[#This Row],[Date]],TBLData3[Date],"&gt;"&amp;TBLData3[[#This Row],[Date]]-7)</f>
        <v>96.428571428571431</v>
      </c>
      <c r="T822" s="130">
        <f t="array" ref="T822">IFERROR(_xlfn.STDEV.S(IF(TBLData3[[Athlete ]]=TBLData3[[#This Row],[Athlete ]],IF(TBLData3[Date]&lt;=TBLData3[[#This Row],[Date]],IF(TBLData3[Date]&gt;TBLData3[[#This Row],[Date]]-7,TBLData3[Total Load])))),"")</f>
        <v>255.12601928122837</v>
      </c>
      <c r="U822" s="98">
        <f>IFERROR(TBLData3[[#This Row],[7 Day avg Load]]/TBLData3[[#This Row],[7 Day SD]],"")</f>
        <v>0.37796447300922725</v>
      </c>
      <c r="V822" s="98">
        <f>IFERROR(TBLData3[[#This Row],[7 Day Rolling Average]]*TBLData3[[#This Row],[Monotony]],"")</f>
        <v>36.446574183032631</v>
      </c>
    </row>
    <row r="823" spans="1:22" x14ac:dyDescent="0.25">
      <c r="A823" s="58" t="str">
        <f t="shared" si="49"/>
        <v>Week 6</v>
      </c>
      <c r="B823" s="63">
        <v>43047</v>
      </c>
      <c r="C823" s="150" t="str">
        <f t="shared" si="53"/>
        <v>Wed</v>
      </c>
      <c r="D823" s="75" t="s">
        <v>214</v>
      </c>
      <c r="E823" s="61">
        <f>tblTL[[#This Row],[Total]]</f>
        <v>320</v>
      </c>
      <c r="F823" s="71">
        <f>AVERAGEIFS(TBLData3[Total Load],TBLData3[[Athlete ]],TBLData3[[#This Row],[Athlete ]],TBLData3[Date],"&lt;="&amp;TBLData3[[#This Row],[Date]],TBLData3[Date],"&gt;"&amp;TBLData3[[#This Row],[Date]]-7)</f>
        <v>404.71428571428572</v>
      </c>
      <c r="G823" s="72">
        <f>AVERAGEIFS(TBLData3[Total Load],TBLData3[[Athlete ]],TBLData3[[#This Row],[Athlete ]],TBLData3[Date],"&lt;="&amp;TBLData3[[#This Row],[Date]],TBLData3[Date],"&gt;"&amp;TBLData3[[#This Row],[Date]]-28)</f>
        <v>280.35714285714283</v>
      </c>
      <c r="H823" s="32">
        <f>SUMIFS(TBLData3[Total Load],TBLData3[[Athlete ]],TBLData3[[#This Row],[Athlete ]],TBLData3[Date],"&lt;="&amp;TBLData3[[#This Row],[Date]],TBLData3[Date],"&gt;"&amp;TBLData3[[#This Row],[Date]]-7)</f>
        <v>2833</v>
      </c>
      <c r="I823" s="33">
        <f>IFERROR(SUMIFS(TBLData3[Total Load],TBLData3[[Athlete ]],TBLData3[[#This Row],[Athlete ]],TBLData3[Date],"&lt;="&amp;TBLData3[[#This Row],[Date]]-7,TBLData3[Date],"&gt;"&amp;TBLData3[[#This Row],[Date]]-14),"")</f>
        <v>1537</v>
      </c>
      <c r="J823" s="33">
        <f>IFERROR(SUMIFS(TBLData3[Total Load],TBLData3[[Athlete ]],TBLData3[[#This Row],[Athlete ]],TBLData3[Date],"&lt;="&amp;TBLData3[[#This Row],[Date]]-14,TBLData3[Date],"&gt;"&amp;TBLData3[[#This Row],[Date]]-21),"")</f>
        <v>1640</v>
      </c>
      <c r="K823" s="33">
        <f>IFERROR(SUMIFS(TBLData3[Total Load],TBLData3[[Athlete ]],TBLData3[[#This Row],[Athlete ]],TBLData3[Date],"&lt;="&amp;TBLData3[[#This Row],[Date]]-21,TBLData3[Date],"&gt;"&amp;TBLData3[[#This Row],[Date]]-28),"")</f>
        <v>1840</v>
      </c>
      <c r="L823" s="33">
        <f>IFERROR(SUMIFS(TBLData3[Total Load],TBLData3[[Athlete ]],TBLData3[[#This Row],[Athlete ]],TBLData3[Date],"&lt;="&amp;TBLData3[[#This Row],[Date]]-28,TBLData3[Date],"&gt;"&amp;TBLData3[[#This Row],[Date]]-35),"")</f>
        <v>1660</v>
      </c>
      <c r="M823" s="33">
        <f>IFERROR(AVERAGE(TBLData3[[#This Row],[Week -1 TL]:[Week -4 TL]]),"")</f>
        <v>1669.25</v>
      </c>
      <c r="N823" s="98">
        <f>IFERROR(TBLData3[[#This Row],[7 Day Rolling Average]]/TBLData3[[#This Row],[28 Day Rolling Average]],"")</f>
        <v>1.443566878980892</v>
      </c>
      <c r="O823" s="94">
        <f>IFERROR(TBLData3[[#This Row],[Week 0 TL]]/TBLData3[[#This Row],[Week -1 TL]],"")</f>
        <v>1.8432010409889394</v>
      </c>
      <c r="P823" s="26">
        <f t="shared" si="51"/>
        <v>374.35608495574621</v>
      </c>
      <c r="Q823" s="27">
        <f t="shared" si="52"/>
        <v>284.87230896811764</v>
      </c>
      <c r="R823" s="99">
        <f>IFERROR(TBLData3[[#This Row],[7 Day EWMA]]/TBLData3[[#This Row],[28 Day EWMA]],"")</f>
        <v>1.3141188987857835</v>
      </c>
      <c r="S823" s="130">
        <f>AVERAGEIFS(TBLData3[Total Load],TBLData3[[Athlete ]],TBLData3[[#This Row],[Athlete ]],TBLData3[Date],"&lt;="&amp;TBLData3[[#This Row],[Date]],TBLData3[Date],"&gt;"&amp;TBLData3[[#This Row],[Date]]-7)</f>
        <v>404.71428571428572</v>
      </c>
      <c r="T823" s="130">
        <f t="array" ref="T823">IFERROR(_xlfn.STDEV.S(IF(TBLData3[[Athlete ]]=TBLData3[[#This Row],[Athlete ]],IF(TBLData3[Date]&lt;=TBLData3[[#This Row],[Date]],IF(TBLData3[Date]&gt;TBLData3[[#This Row],[Date]]-7,TBLData3[Total Load])))),"")</f>
        <v>550.05960715959816</v>
      </c>
      <c r="U823" s="98">
        <f>IFERROR(TBLData3[[#This Row],[7 Day avg Load]]/TBLData3[[#This Row],[7 Day SD]],"")</f>
        <v>0.73576441615873656</v>
      </c>
      <c r="V823" s="98">
        <f>IFERROR(TBLData3[[#This Row],[7 Day Rolling Average]]*TBLData3[[#This Row],[Monotony]],"")</f>
        <v>297.77437013967153</v>
      </c>
    </row>
    <row r="824" spans="1:22" x14ac:dyDescent="0.25">
      <c r="A824" s="58" t="str">
        <f t="shared" si="49"/>
        <v>Week 6</v>
      </c>
      <c r="B824" s="63">
        <v>43047</v>
      </c>
      <c r="C824" s="150" t="str">
        <f t="shared" si="53"/>
        <v>Wed</v>
      </c>
      <c r="D824" s="75" t="s">
        <v>195</v>
      </c>
      <c r="E824" s="61">
        <f>tblTL[[#This Row],[Total]]</f>
        <v>0</v>
      </c>
      <c r="F824" s="71">
        <f>AVERAGEIFS(TBLData3[Total Load],TBLData3[[Athlete ]],TBLData3[[#This Row],[Athlete ]],TBLData3[Date],"&lt;="&amp;TBLData3[[#This Row],[Date]],TBLData3[Date],"&gt;"&amp;TBLData3[[#This Row],[Date]]-7)</f>
        <v>70</v>
      </c>
      <c r="G824" s="72">
        <f>AVERAGEIFS(TBLData3[Total Load],TBLData3[[Athlete ]],TBLData3[[#This Row],[Athlete ]],TBLData3[Date],"&lt;="&amp;TBLData3[[#This Row],[Date]],TBLData3[Date],"&gt;"&amp;TBLData3[[#This Row],[Date]]-28)</f>
        <v>17.5</v>
      </c>
      <c r="H824" s="32">
        <f>SUMIFS(TBLData3[Total Load],TBLData3[[Athlete ]],TBLData3[[#This Row],[Athlete ]],TBLData3[Date],"&lt;="&amp;TBLData3[[#This Row],[Date]],TBLData3[Date],"&gt;"&amp;TBLData3[[#This Row],[Date]]-7)</f>
        <v>490</v>
      </c>
      <c r="I824" s="33">
        <f>IFERROR(SUMIFS(TBLData3[Total Load],TBLData3[[Athlete ]],TBLData3[[#This Row],[Athlete ]],TBLData3[Date],"&lt;="&amp;TBLData3[[#This Row],[Date]]-7,TBLData3[Date],"&gt;"&amp;TBLData3[[#This Row],[Date]]-14),"")</f>
        <v>0</v>
      </c>
      <c r="J824" s="33">
        <f>IFERROR(SUMIFS(TBLData3[Total Load],TBLData3[[Athlete ]],TBLData3[[#This Row],[Athlete ]],TBLData3[Date],"&lt;="&amp;TBLData3[[#This Row],[Date]]-14,TBLData3[Date],"&gt;"&amp;TBLData3[[#This Row],[Date]]-21),"")</f>
        <v>0</v>
      </c>
      <c r="K824" s="33">
        <f>IFERROR(SUMIFS(TBLData3[Total Load],TBLData3[[Athlete ]],TBLData3[[#This Row],[Athlete ]],TBLData3[Date],"&lt;="&amp;TBLData3[[#This Row],[Date]]-21,TBLData3[Date],"&gt;"&amp;TBLData3[[#This Row],[Date]]-28),"")</f>
        <v>0</v>
      </c>
      <c r="L824" s="33">
        <f>IFERROR(SUMIFS(TBLData3[Total Load],TBLData3[[Athlete ]],TBLData3[[#This Row],[Athlete ]],TBLData3[Date],"&lt;="&amp;TBLData3[[#This Row],[Date]]-28,TBLData3[Date],"&gt;"&amp;TBLData3[[#This Row],[Date]]-35),"")</f>
        <v>0</v>
      </c>
      <c r="M824" s="33">
        <f>IFERROR(AVERAGE(TBLData3[[#This Row],[Week -1 TL]:[Week -4 TL]]),"")</f>
        <v>0</v>
      </c>
      <c r="N824" s="98">
        <f>IFERROR(TBLData3[[#This Row],[7 Day Rolling Average]]/TBLData3[[#This Row],[28 Day Rolling Average]],"")</f>
        <v>4</v>
      </c>
      <c r="O824" s="94" t="str">
        <f>IFERROR(TBLData3[[#This Row],[Week 0 TL]]/TBLData3[[#This Row],[Week -1 TL]],"")</f>
        <v/>
      </c>
      <c r="P824" s="26">
        <f t="shared" si="51"/>
        <v>21.8023681640625</v>
      </c>
      <c r="Q824" s="27">
        <f t="shared" si="52"/>
        <v>22.01013343045879</v>
      </c>
      <c r="R824" s="99">
        <f>IFERROR(TBLData3[[#This Row],[7 Day EWMA]]/TBLData3[[#This Row],[28 Day EWMA]],"")</f>
        <v>0.99056047220010157</v>
      </c>
      <c r="S824" s="130">
        <f>AVERAGEIFS(TBLData3[Total Load],TBLData3[[Athlete ]],TBLData3[[#This Row],[Athlete ]],TBLData3[Date],"&lt;="&amp;TBLData3[[#This Row],[Date]],TBLData3[Date],"&gt;"&amp;TBLData3[[#This Row],[Date]]-7)</f>
        <v>70</v>
      </c>
      <c r="T824" s="130">
        <f t="array" ref="T824">IFERROR(_xlfn.STDEV.S(IF(TBLData3[[Athlete ]]=TBLData3[[#This Row],[Athlete ]],IF(TBLData3[Date]&lt;=TBLData3[[#This Row],[Date]],IF(TBLData3[Date]&gt;TBLData3[[#This Row],[Date]]-7,TBLData3[Total Load])))),"")</f>
        <v>185.20259177452135</v>
      </c>
      <c r="U824" s="98">
        <f>IFERROR(TBLData3[[#This Row],[7 Day avg Load]]/TBLData3[[#This Row],[7 Day SD]],"")</f>
        <v>0.3779644730092272</v>
      </c>
      <c r="V824" s="98">
        <f>IFERROR(TBLData3[[#This Row],[7 Day Rolling Average]]*TBLData3[[#This Row],[Monotony]],"")</f>
        <v>26.457513110645905</v>
      </c>
    </row>
    <row r="825" spans="1:22" x14ac:dyDescent="0.25">
      <c r="A825" s="58" t="str">
        <f t="shared" si="49"/>
        <v>Week 6</v>
      </c>
      <c r="B825" s="63">
        <v>43047</v>
      </c>
      <c r="C825" s="150" t="str">
        <f t="shared" si="53"/>
        <v>Wed</v>
      </c>
      <c r="D825" s="77" t="s">
        <v>196</v>
      </c>
      <c r="E825" s="61">
        <f>tblTL[[#This Row],[Total]]</f>
        <v>840</v>
      </c>
      <c r="F825" s="71">
        <f>AVERAGEIFS(TBLData3[Total Load],TBLData3[[Athlete ]],TBLData3[[#This Row],[Athlete ]],TBLData3[Date],"&lt;="&amp;TBLData3[[#This Row],[Date]],TBLData3[Date],"&gt;"&amp;TBLData3[[#This Row],[Date]]-7)</f>
        <v>413.28571428571428</v>
      </c>
      <c r="G825" s="72">
        <f>AVERAGEIFS(TBLData3[Total Load],TBLData3[[Athlete ]],TBLData3[[#This Row],[Athlete ]],TBLData3[Date],"&lt;="&amp;TBLData3[[#This Row],[Date]],TBLData3[Date],"&gt;"&amp;TBLData3[[#This Row],[Date]]-28)</f>
        <v>264.60714285714283</v>
      </c>
      <c r="H825" s="32">
        <f>SUMIFS(TBLData3[Total Load],TBLData3[[Athlete ]],TBLData3[[#This Row],[Athlete ]],TBLData3[Date],"&lt;="&amp;TBLData3[[#This Row],[Date]],TBLData3[Date],"&gt;"&amp;TBLData3[[#This Row],[Date]]-7)</f>
        <v>2893</v>
      </c>
      <c r="I825" s="33">
        <f>IFERROR(SUMIFS(TBLData3[Total Load],TBLData3[[Athlete ]],TBLData3[[#This Row],[Athlete ]],TBLData3[Date],"&lt;="&amp;TBLData3[[#This Row],[Date]]-7,TBLData3[Date],"&gt;"&amp;TBLData3[[#This Row],[Date]]-14),"")</f>
        <v>1616</v>
      </c>
      <c r="J825" s="33">
        <f>IFERROR(SUMIFS(TBLData3[Total Load],TBLData3[[Athlete ]],TBLData3[[#This Row],[Athlete ]],TBLData3[Date],"&lt;="&amp;TBLData3[[#This Row],[Date]]-14,TBLData3[Date],"&gt;"&amp;TBLData3[[#This Row],[Date]]-21),"")</f>
        <v>1840</v>
      </c>
      <c r="K825" s="33">
        <f>IFERROR(SUMIFS(TBLData3[Total Load],TBLData3[[Athlete ]],TBLData3[[#This Row],[Athlete ]],TBLData3[Date],"&lt;="&amp;TBLData3[[#This Row],[Date]]-21,TBLData3[Date],"&gt;"&amp;TBLData3[[#This Row],[Date]]-28),"")</f>
        <v>1060</v>
      </c>
      <c r="L825" s="33">
        <f>IFERROR(SUMIFS(TBLData3[Total Load],TBLData3[[Athlete ]],TBLData3[[#This Row],[Athlete ]],TBLData3[Date],"&lt;="&amp;TBLData3[[#This Row],[Date]]-28,TBLData3[Date],"&gt;"&amp;TBLData3[[#This Row],[Date]]-35),"")</f>
        <v>1540</v>
      </c>
      <c r="M825" s="33">
        <f>IFERROR(AVERAGE(TBLData3[[#This Row],[Week -1 TL]:[Week -4 TL]]),"")</f>
        <v>1514</v>
      </c>
      <c r="N825" s="98">
        <f>IFERROR(TBLData3[[#This Row],[7 Day Rolling Average]]/TBLData3[[#This Row],[28 Day Rolling Average]],"")</f>
        <v>1.561884194898097</v>
      </c>
      <c r="O825" s="94">
        <f>IFERROR(TBLData3[[#This Row],[Week 0 TL]]/TBLData3[[#This Row],[Week -1 TL]],"")</f>
        <v>1.7902227722772277</v>
      </c>
      <c r="P825" s="26">
        <f t="shared" si="51"/>
        <v>473.35071122189606</v>
      </c>
      <c r="Q825" s="27">
        <f t="shared" si="52"/>
        <v>296.37517438131249</v>
      </c>
      <c r="R825" s="99">
        <f>IFERROR(TBLData3[[#This Row],[7 Day EWMA]]/TBLData3[[#This Row],[28 Day EWMA]],"")</f>
        <v>1.5971334718234163</v>
      </c>
      <c r="S825" s="130">
        <f>AVERAGEIFS(TBLData3[Total Load],TBLData3[[Athlete ]],TBLData3[[#This Row],[Athlete ]],TBLData3[Date],"&lt;="&amp;TBLData3[[#This Row],[Date]],TBLData3[Date],"&gt;"&amp;TBLData3[[#This Row],[Date]]-7)</f>
        <v>413.28571428571428</v>
      </c>
      <c r="T825" s="130">
        <f t="array" ref="T825">IFERROR(_xlfn.STDEV.S(IF(TBLData3[[Athlete ]]=TBLData3[[#This Row],[Athlete ]],IF(TBLData3[Date]&lt;=TBLData3[[#This Row],[Date]],IF(TBLData3[Date]&gt;TBLData3[[#This Row],[Date]]-7,TBLData3[Total Load])))),"")</f>
        <v>427.4680160689274</v>
      </c>
      <c r="U825" s="98">
        <f>IFERROR(TBLData3[[#This Row],[7 Day avg Load]]/TBLData3[[#This Row],[7 Day SD]],"")</f>
        <v>0.96682254285680569</v>
      </c>
      <c r="V825" s="98">
        <f>IFERROR(TBLData3[[#This Row],[7 Day Rolling Average]]*TBLData3[[#This Row],[Monotony]],"")</f>
        <v>399.57394521210557</v>
      </c>
    </row>
    <row r="826" spans="1:22" x14ac:dyDescent="0.25">
      <c r="A826" s="58" t="str">
        <f t="shared" si="49"/>
        <v>Week 6</v>
      </c>
      <c r="B826" s="63">
        <v>43047</v>
      </c>
      <c r="C826" s="150" t="str">
        <f t="shared" si="53"/>
        <v>Wed</v>
      </c>
      <c r="D826" s="75" t="s">
        <v>197</v>
      </c>
      <c r="E826" s="61">
        <f>tblTL[[#This Row],[Total]]</f>
        <v>0</v>
      </c>
      <c r="F826" s="71">
        <f>AVERAGEIFS(TBLData3[Total Load],TBLData3[[Athlete ]],TBLData3[[#This Row],[Athlete ]],TBLData3[Date],"&lt;="&amp;TBLData3[[#This Row],[Date]],TBLData3[Date],"&gt;"&amp;TBLData3[[#This Row],[Date]]-7)</f>
        <v>335.35714285714283</v>
      </c>
      <c r="G826" s="72">
        <f>AVERAGEIFS(TBLData3[Total Load],TBLData3[[Athlete ]],TBLData3[[#This Row],[Athlete ]],TBLData3[Date],"&lt;="&amp;TBLData3[[#This Row],[Date]],TBLData3[Date],"&gt;"&amp;TBLData3[[#This Row],[Date]]-28)</f>
        <v>278.26785714285717</v>
      </c>
      <c r="H826" s="32">
        <f>SUMIFS(TBLData3[Total Load],TBLData3[[Athlete ]],TBLData3[[#This Row],[Athlete ]],TBLData3[Date],"&lt;="&amp;TBLData3[[#This Row],[Date]],TBLData3[Date],"&gt;"&amp;TBLData3[[#This Row],[Date]]-7)</f>
        <v>2347.5</v>
      </c>
      <c r="I826" s="33">
        <f>IFERROR(SUMIFS(TBLData3[Total Load],TBLData3[[Athlete ]],TBLData3[[#This Row],[Athlete ]],TBLData3[Date],"&lt;="&amp;TBLData3[[#This Row],[Date]]-7,TBLData3[Date],"&gt;"&amp;TBLData3[[#This Row],[Date]]-14),"")</f>
        <v>2274</v>
      </c>
      <c r="J826" s="33">
        <f>IFERROR(SUMIFS(TBLData3[Total Load],TBLData3[[Athlete ]],TBLData3[[#This Row],[Athlete ]],TBLData3[Date],"&lt;="&amp;TBLData3[[#This Row],[Date]]-14,TBLData3[Date],"&gt;"&amp;TBLData3[[#This Row],[Date]]-21),"")</f>
        <v>1320</v>
      </c>
      <c r="K826" s="33">
        <f>IFERROR(SUMIFS(TBLData3[Total Load],TBLData3[[Athlete ]],TBLData3[[#This Row],[Athlete ]],TBLData3[Date],"&lt;="&amp;TBLData3[[#This Row],[Date]]-21,TBLData3[Date],"&gt;"&amp;TBLData3[[#This Row],[Date]]-28),"")</f>
        <v>1850</v>
      </c>
      <c r="L826" s="33">
        <f>IFERROR(SUMIFS(TBLData3[Total Load],TBLData3[[Athlete ]],TBLData3[[#This Row],[Athlete ]],TBLData3[Date],"&lt;="&amp;TBLData3[[#This Row],[Date]]-28,TBLData3[Date],"&gt;"&amp;TBLData3[[#This Row],[Date]]-35),"")</f>
        <v>2435</v>
      </c>
      <c r="M826" s="33">
        <f>IFERROR(AVERAGE(TBLData3[[#This Row],[Week -1 TL]:[Week -4 TL]]),"")</f>
        <v>1969.75</v>
      </c>
      <c r="N826" s="98">
        <f>IFERROR(TBLData3[[#This Row],[7 Day Rolling Average]]/TBLData3[[#This Row],[28 Day Rolling Average]],"")</f>
        <v>1.2051594686517357</v>
      </c>
      <c r="O826" s="94">
        <f>IFERROR(TBLData3[[#This Row],[Week 0 TL]]/TBLData3[[#This Row],[Week -1 TL]],"")</f>
        <v>1.0323218997361479</v>
      </c>
      <c r="P826" s="26">
        <f t="shared" si="51"/>
        <v>293.22133751360298</v>
      </c>
      <c r="Q826" s="27">
        <f t="shared" si="52"/>
        <v>282.67041543235177</v>
      </c>
      <c r="R826" s="99">
        <f>IFERROR(TBLData3[[#This Row],[7 Day EWMA]]/TBLData3[[#This Row],[28 Day EWMA]],"")</f>
        <v>1.0373258802662928</v>
      </c>
      <c r="S826" s="130">
        <f>AVERAGEIFS(TBLData3[Total Load],TBLData3[[Athlete ]],TBLData3[[#This Row],[Athlete ]],TBLData3[Date],"&lt;="&amp;TBLData3[[#This Row],[Date]],TBLData3[Date],"&gt;"&amp;TBLData3[[#This Row],[Date]]-7)</f>
        <v>335.35714285714283</v>
      </c>
      <c r="T826" s="130">
        <f t="array" ref="T826">IFERROR(_xlfn.STDEV.S(IF(TBLData3[[Athlete ]]=TBLData3[[#This Row],[Athlete ]],IF(TBLData3[Date]&lt;=TBLData3[[#This Row],[Date]],IF(TBLData3[Date]&gt;TBLData3[[#This Row],[Date]]-7,TBLData3[Total Load])))),"")</f>
        <v>521.62891617554737</v>
      </c>
      <c r="U826" s="98">
        <f>IFERROR(TBLData3[[#This Row],[7 Day avg Load]]/TBLData3[[#This Row],[7 Day SD]],"")</f>
        <v>0.64290366668300802</v>
      </c>
      <c r="V826" s="98">
        <f>IFERROR(TBLData3[[#This Row],[7 Day Rolling Average]]*TBLData3[[#This Row],[Monotony]],"")</f>
        <v>215.60233679119446</v>
      </c>
    </row>
    <row r="827" spans="1:22" x14ac:dyDescent="0.25">
      <c r="A827" s="58" t="str">
        <f t="shared" si="49"/>
        <v>Week 6</v>
      </c>
      <c r="B827" s="63">
        <v>43047</v>
      </c>
      <c r="C827" s="150" t="str">
        <f t="shared" si="53"/>
        <v>Wed</v>
      </c>
      <c r="D827" s="75" t="s">
        <v>198</v>
      </c>
      <c r="E827" s="61">
        <f>tblTL[[#This Row],[Total]]</f>
        <v>0</v>
      </c>
      <c r="F827" s="71">
        <f>AVERAGEIFS(TBLData3[Total Load],TBLData3[[Athlete ]],TBLData3[[#This Row],[Athlete ]],TBLData3[Date],"&lt;="&amp;TBLData3[[#This Row],[Date]],TBLData3[Date],"&gt;"&amp;TBLData3[[#This Row],[Date]]-7)</f>
        <v>194.57142857142858</v>
      </c>
      <c r="G827" s="72">
        <f>AVERAGEIFS(TBLData3[Total Load],TBLData3[[Athlete ]],TBLData3[[#This Row],[Athlete ]],TBLData3[Date],"&lt;="&amp;TBLData3[[#This Row],[Date]],TBLData3[Date],"&gt;"&amp;TBLData3[[#This Row],[Date]]-28)</f>
        <v>148.14285714285714</v>
      </c>
      <c r="H827" s="32">
        <f>SUMIFS(TBLData3[Total Load],TBLData3[[Athlete ]],TBLData3[[#This Row],[Athlete ]],TBLData3[Date],"&lt;="&amp;TBLData3[[#This Row],[Date]],TBLData3[Date],"&gt;"&amp;TBLData3[[#This Row],[Date]]-7)</f>
        <v>1362</v>
      </c>
      <c r="I827" s="33">
        <f>IFERROR(SUMIFS(TBLData3[Total Load],TBLData3[[Athlete ]],TBLData3[[#This Row],[Athlete ]],TBLData3[Date],"&lt;="&amp;TBLData3[[#This Row],[Date]]-7,TBLData3[Date],"&gt;"&amp;TBLData3[[#This Row],[Date]]-14),"")</f>
        <v>1796</v>
      </c>
      <c r="J827" s="33">
        <f>IFERROR(SUMIFS(TBLData3[Total Load],TBLData3[[Athlete ]],TBLData3[[#This Row],[Athlete ]],TBLData3[Date],"&lt;="&amp;TBLData3[[#This Row],[Date]]-14,TBLData3[Date],"&gt;"&amp;TBLData3[[#This Row],[Date]]-21),"")</f>
        <v>360</v>
      </c>
      <c r="K827" s="33">
        <f>IFERROR(SUMIFS(TBLData3[Total Load],TBLData3[[Athlete ]],TBLData3[[#This Row],[Athlete ]],TBLData3[Date],"&lt;="&amp;TBLData3[[#This Row],[Date]]-21,TBLData3[Date],"&gt;"&amp;TBLData3[[#This Row],[Date]]-28),"")</f>
        <v>630</v>
      </c>
      <c r="L827" s="33">
        <f>IFERROR(SUMIFS(TBLData3[Total Load],TBLData3[[Athlete ]],TBLData3[[#This Row],[Athlete ]],TBLData3[Date],"&lt;="&amp;TBLData3[[#This Row],[Date]]-28,TBLData3[Date],"&gt;"&amp;TBLData3[[#This Row],[Date]]-35),"")</f>
        <v>1380</v>
      </c>
      <c r="M827" s="33">
        <f>IFERROR(AVERAGE(TBLData3[[#This Row],[Week -1 TL]:[Week -4 TL]]),"")</f>
        <v>1041.5</v>
      </c>
      <c r="N827" s="98">
        <f>IFERROR(TBLData3[[#This Row],[7 Day Rolling Average]]/TBLData3[[#This Row],[28 Day Rolling Average]],"")</f>
        <v>1.3134040501446482</v>
      </c>
      <c r="O827" s="94">
        <f>IFERROR(TBLData3[[#This Row],[Week 0 TL]]/TBLData3[[#This Row],[Week -1 TL]],"")</f>
        <v>0.75835189309576834</v>
      </c>
      <c r="P827" s="26">
        <f t="shared" si="51"/>
        <v>217.29361980288417</v>
      </c>
      <c r="Q827" s="27">
        <f t="shared" si="52"/>
        <v>176.25599220125875</v>
      </c>
      <c r="R827" s="99">
        <f>IFERROR(TBLData3[[#This Row],[7 Day EWMA]]/TBLData3[[#This Row],[28 Day EWMA]],"")</f>
        <v>1.2328296875987421</v>
      </c>
      <c r="S827" s="130">
        <f>AVERAGEIFS(TBLData3[Total Load],TBLData3[[Athlete ]],TBLData3[[#This Row],[Athlete ]],TBLData3[Date],"&lt;="&amp;TBLData3[[#This Row],[Date]],TBLData3[Date],"&gt;"&amp;TBLData3[[#This Row],[Date]]-7)</f>
        <v>194.57142857142858</v>
      </c>
      <c r="T827" s="130">
        <f t="array" ref="T827">IFERROR(_xlfn.STDEV.S(IF(TBLData3[[Athlete ]]=TBLData3[[#This Row],[Athlete ]],IF(TBLData3[Date]&lt;=TBLData3[[#This Row],[Date]],IF(TBLData3[Date]&gt;TBLData3[[#This Row],[Date]]-7,TBLData3[Total Load])))),"")</f>
        <v>279.87726902034348</v>
      </c>
      <c r="U827" s="98">
        <f>IFERROR(TBLData3[[#This Row],[7 Day avg Load]]/TBLData3[[#This Row],[7 Day SD]],"")</f>
        <v>0.69520268384956174</v>
      </c>
      <c r="V827" s="98">
        <f>IFERROR(TBLData3[[#This Row],[7 Day Rolling Average]]*TBLData3[[#This Row],[Monotony]],"")</f>
        <v>135.26657934330046</v>
      </c>
    </row>
    <row r="828" spans="1:22" x14ac:dyDescent="0.25">
      <c r="A828" s="58" t="str">
        <f t="shared" si="49"/>
        <v>Week 6</v>
      </c>
      <c r="B828" s="63">
        <v>43047</v>
      </c>
      <c r="C828" s="150" t="str">
        <f t="shared" si="53"/>
        <v>Wed</v>
      </c>
      <c r="D828" s="75" t="s">
        <v>199</v>
      </c>
      <c r="E828" s="61">
        <f>tblTL[[#This Row],[Total]]</f>
        <v>0</v>
      </c>
      <c r="F828" s="71">
        <f>AVERAGEIFS(TBLData3[Total Load],TBLData3[[Athlete ]],TBLData3[[#This Row],[Athlete ]],TBLData3[Date],"&lt;="&amp;TBLData3[[#This Row],[Date]],TBLData3[Date],"&gt;"&amp;TBLData3[[#This Row],[Date]]-7)</f>
        <v>155.57142857142858</v>
      </c>
      <c r="G828" s="72">
        <f>AVERAGEIFS(TBLData3[Total Load],TBLData3[[Athlete ]],TBLData3[[#This Row],[Athlete ]],TBLData3[Date],"&lt;="&amp;TBLData3[[#This Row],[Date]],TBLData3[Date],"&gt;"&amp;TBLData3[[#This Row],[Date]]-28)</f>
        <v>158.71428571428572</v>
      </c>
      <c r="H828" s="32">
        <f>SUMIFS(TBLData3[Total Load],TBLData3[[Athlete ]],TBLData3[[#This Row],[Athlete ]],TBLData3[Date],"&lt;="&amp;TBLData3[[#This Row],[Date]],TBLData3[Date],"&gt;"&amp;TBLData3[[#This Row],[Date]]-7)</f>
        <v>1089</v>
      </c>
      <c r="I828" s="33">
        <f>IFERROR(SUMIFS(TBLData3[Total Load],TBLData3[[Athlete ]],TBLData3[[#This Row],[Athlete ]],TBLData3[Date],"&lt;="&amp;TBLData3[[#This Row],[Date]]-7,TBLData3[Date],"&gt;"&amp;TBLData3[[#This Row],[Date]]-14),"")</f>
        <v>665</v>
      </c>
      <c r="J828" s="33">
        <f>IFERROR(SUMIFS(TBLData3[Total Load],TBLData3[[Athlete ]],TBLData3[[#This Row],[Athlete ]],TBLData3[Date],"&lt;="&amp;TBLData3[[#This Row],[Date]]-14,TBLData3[Date],"&gt;"&amp;TBLData3[[#This Row],[Date]]-21),"")</f>
        <v>920</v>
      </c>
      <c r="K828" s="33">
        <f>IFERROR(SUMIFS(TBLData3[Total Load],TBLData3[[Athlete ]],TBLData3[[#This Row],[Athlete ]],TBLData3[Date],"&lt;="&amp;TBLData3[[#This Row],[Date]]-21,TBLData3[Date],"&gt;"&amp;TBLData3[[#This Row],[Date]]-28),"")</f>
        <v>1770</v>
      </c>
      <c r="L828" s="33">
        <f>IFERROR(SUMIFS(TBLData3[Total Load],TBLData3[[Athlete ]],TBLData3[[#This Row],[Athlete ]],TBLData3[Date],"&lt;="&amp;TBLData3[[#This Row],[Date]]-28,TBLData3[Date],"&gt;"&amp;TBLData3[[#This Row],[Date]]-35),"")</f>
        <v>1515</v>
      </c>
      <c r="M828" s="33">
        <f>IFERROR(AVERAGE(TBLData3[[#This Row],[Week -1 TL]:[Week -4 TL]]),"")</f>
        <v>1217.5</v>
      </c>
      <c r="N828" s="98">
        <f>IFERROR(TBLData3[[#This Row],[7 Day Rolling Average]]/TBLData3[[#This Row],[28 Day Rolling Average]],"")</f>
        <v>0.98019801980198018</v>
      </c>
      <c r="O828" s="94">
        <f>IFERROR(TBLData3[[#This Row],[Week 0 TL]]/TBLData3[[#This Row],[Week -1 TL]],"")</f>
        <v>1.6375939849624059</v>
      </c>
      <c r="P828" s="26">
        <f t="shared" si="51"/>
        <v>204.30017946921896</v>
      </c>
      <c r="Q828" s="27">
        <f t="shared" si="52"/>
        <v>158.85189252425118</v>
      </c>
      <c r="R828" s="99">
        <f>IFERROR(TBLData3[[#This Row],[7 Day EWMA]]/TBLData3[[#This Row],[28 Day EWMA]],"")</f>
        <v>1.2861047874392142</v>
      </c>
      <c r="S828" s="130">
        <f>AVERAGEIFS(TBLData3[Total Load],TBLData3[[Athlete ]],TBLData3[[#This Row],[Athlete ]],TBLData3[Date],"&lt;="&amp;TBLData3[[#This Row],[Date]],TBLData3[Date],"&gt;"&amp;TBLData3[[#This Row],[Date]]-7)</f>
        <v>155.57142857142858</v>
      </c>
      <c r="T828" s="130">
        <f t="array" ref="T828">IFERROR(_xlfn.STDEV.S(IF(TBLData3[[Athlete ]]=TBLData3[[#This Row],[Athlete ]],IF(TBLData3[Date]&lt;=TBLData3[[#This Row],[Date]],IF(TBLData3[Date]&gt;TBLData3[[#This Row],[Date]]-7,TBLData3[Total Load])))),"")</f>
        <v>304.69211626539624</v>
      </c>
      <c r="U828" s="98">
        <f>IFERROR(TBLData3[[#This Row],[7 Day avg Load]]/TBLData3[[#This Row],[7 Day SD]],"")</f>
        <v>0.51058567080193529</v>
      </c>
      <c r="V828" s="98">
        <f>IFERROR(TBLData3[[#This Row],[7 Day Rolling Average]]*TBLData3[[#This Row],[Monotony]],"")</f>
        <v>79.432542214758229</v>
      </c>
    </row>
    <row r="829" spans="1:22" x14ac:dyDescent="0.25">
      <c r="A829" s="58" t="str">
        <f t="shared" si="49"/>
        <v>Week 6</v>
      </c>
      <c r="B829" s="63">
        <v>43047</v>
      </c>
      <c r="C829" s="150" t="str">
        <f t="shared" si="53"/>
        <v>Wed</v>
      </c>
      <c r="D829" s="77" t="s">
        <v>200</v>
      </c>
      <c r="E829" s="61">
        <f>tblTL[[#This Row],[Total]]</f>
        <v>0</v>
      </c>
      <c r="F829" s="71">
        <f>AVERAGEIFS(TBLData3[Total Load],TBLData3[[Athlete ]],TBLData3[[#This Row],[Athlete ]],TBLData3[Date],"&lt;="&amp;TBLData3[[#This Row],[Date]],TBLData3[Date],"&gt;"&amp;TBLData3[[#This Row],[Date]]-7)</f>
        <v>23.571428571428573</v>
      </c>
      <c r="G829" s="72">
        <f>AVERAGEIFS(TBLData3[Total Load],TBLData3[[Athlete ]],TBLData3[[#This Row],[Athlete ]],TBLData3[Date],"&lt;="&amp;TBLData3[[#This Row],[Date]],TBLData3[Date],"&gt;"&amp;TBLData3[[#This Row],[Date]]-28)</f>
        <v>62.142857142857146</v>
      </c>
      <c r="H829" s="32">
        <f>SUMIFS(TBLData3[Total Load],TBLData3[[Athlete ]],TBLData3[[#This Row],[Athlete ]],TBLData3[Date],"&lt;="&amp;TBLData3[[#This Row],[Date]],TBLData3[Date],"&gt;"&amp;TBLData3[[#This Row],[Date]]-7)</f>
        <v>165</v>
      </c>
      <c r="I829" s="33">
        <f>IFERROR(SUMIFS(TBLData3[Total Load],TBLData3[[Athlete ]],TBLData3[[#This Row],[Athlete ]],TBLData3[Date],"&lt;="&amp;TBLData3[[#This Row],[Date]]-7,TBLData3[Date],"&gt;"&amp;TBLData3[[#This Row],[Date]]-14),"")</f>
        <v>0</v>
      </c>
      <c r="J829" s="33">
        <f>IFERROR(SUMIFS(TBLData3[Total Load],TBLData3[[Athlete ]],TBLData3[[#This Row],[Athlete ]],TBLData3[Date],"&lt;="&amp;TBLData3[[#This Row],[Date]]-14,TBLData3[Date],"&gt;"&amp;TBLData3[[#This Row],[Date]]-21),"")</f>
        <v>720</v>
      </c>
      <c r="K829" s="33">
        <f>IFERROR(SUMIFS(TBLData3[Total Load],TBLData3[[Athlete ]],TBLData3[[#This Row],[Athlete ]],TBLData3[Date],"&lt;="&amp;TBLData3[[#This Row],[Date]]-21,TBLData3[Date],"&gt;"&amp;TBLData3[[#This Row],[Date]]-28),"")</f>
        <v>855</v>
      </c>
      <c r="L829" s="33">
        <f>IFERROR(SUMIFS(TBLData3[Total Load],TBLData3[[Athlete ]],TBLData3[[#This Row],[Athlete ]],TBLData3[Date],"&lt;="&amp;TBLData3[[#This Row],[Date]]-28,TBLData3[Date],"&gt;"&amp;TBLData3[[#This Row],[Date]]-35),"")</f>
        <v>750</v>
      </c>
      <c r="M829" s="33">
        <f>IFERROR(AVERAGE(TBLData3[[#This Row],[Week -1 TL]:[Week -4 TL]]),"")</f>
        <v>581.25</v>
      </c>
      <c r="N829" s="98">
        <f>IFERROR(TBLData3[[#This Row],[7 Day Rolling Average]]/TBLData3[[#This Row],[28 Day Rolling Average]],"")</f>
        <v>0.37931034482758619</v>
      </c>
      <c r="O829" s="94" t="str">
        <f>IFERROR(TBLData3[[#This Row],[Week 0 TL]]/TBLData3[[#This Row],[Week -1 TL]],"")</f>
        <v/>
      </c>
      <c r="P829" s="26">
        <f t="shared" si="51"/>
        <v>33.036442020519232</v>
      </c>
      <c r="Q829" s="27">
        <f t="shared" si="52"/>
        <v>44.402779438822407</v>
      </c>
      <c r="R829" s="99">
        <f>IFERROR(TBLData3[[#This Row],[7 Day EWMA]]/TBLData3[[#This Row],[28 Day EWMA]],"")</f>
        <v>0.74401743399951858</v>
      </c>
      <c r="S829" s="130">
        <f>AVERAGEIFS(TBLData3[Total Load],TBLData3[[Athlete ]],TBLData3[[#This Row],[Athlete ]],TBLData3[Date],"&lt;="&amp;TBLData3[[#This Row],[Date]],TBLData3[Date],"&gt;"&amp;TBLData3[[#This Row],[Date]]-7)</f>
        <v>23.571428571428573</v>
      </c>
      <c r="T829" s="130">
        <f t="array" ref="T829">IFERROR(_xlfn.STDEV.S(IF(TBLData3[[Athlete ]]=TBLData3[[#This Row],[Athlete ]],IF(TBLData3[Date]&lt;=TBLData3[[#This Row],[Date]],IF(TBLData3[Date]&gt;TBLData3[[#This Row],[Date]]-7,TBLData3[Total Load])))),"")</f>
        <v>62.364138046522491</v>
      </c>
      <c r="U829" s="98">
        <f>IFERROR(TBLData3[[#This Row],[7 Day avg Load]]/TBLData3[[#This Row],[7 Day SD]],"")</f>
        <v>0.37796447300922725</v>
      </c>
      <c r="V829" s="98">
        <f>IFERROR(TBLData3[[#This Row],[7 Day Rolling Average]]*TBLData3[[#This Row],[Monotony]],"")</f>
        <v>8.9091625780746426</v>
      </c>
    </row>
    <row r="830" spans="1:22" x14ac:dyDescent="0.25">
      <c r="A830" s="58" t="str">
        <f t="shared" si="49"/>
        <v>Week 6</v>
      </c>
      <c r="B830" s="63">
        <v>43047</v>
      </c>
      <c r="C830" s="150" t="str">
        <f t="shared" si="53"/>
        <v>Wed</v>
      </c>
      <c r="D830" s="75" t="s">
        <v>201</v>
      </c>
      <c r="E830" s="61">
        <f>tblTL[[#This Row],[Total]]</f>
        <v>0</v>
      </c>
      <c r="F830" s="71">
        <f>AVERAGEIFS(TBLData3[Total Load],TBLData3[[Athlete ]],TBLData3[[#This Row],[Athlete ]],TBLData3[Date],"&lt;="&amp;TBLData3[[#This Row],[Date]],TBLData3[Date],"&gt;"&amp;TBLData3[[#This Row],[Date]]-7)</f>
        <v>0</v>
      </c>
      <c r="G830" s="72">
        <f>AVERAGEIFS(TBLData3[Total Load],TBLData3[[Athlete ]],TBLData3[[#This Row],[Athlete ]],TBLData3[Date],"&lt;="&amp;TBLData3[[#This Row],[Date]],TBLData3[Date],"&gt;"&amp;TBLData3[[#This Row],[Date]]-28)</f>
        <v>65.714285714285708</v>
      </c>
      <c r="H830" s="32">
        <f>SUMIFS(TBLData3[Total Load],TBLData3[[Athlete ]],TBLData3[[#This Row],[Athlete ]],TBLData3[Date],"&lt;="&amp;TBLData3[[#This Row],[Date]],TBLData3[Date],"&gt;"&amp;TBLData3[[#This Row],[Date]]-7)</f>
        <v>0</v>
      </c>
      <c r="I830" s="33">
        <f>IFERROR(SUMIFS(TBLData3[Total Load],TBLData3[[Athlete ]],TBLData3[[#This Row],[Athlete ]],TBLData3[Date],"&lt;="&amp;TBLData3[[#This Row],[Date]]-7,TBLData3[Date],"&gt;"&amp;TBLData3[[#This Row],[Date]]-14),"")</f>
        <v>0</v>
      </c>
      <c r="J830" s="33">
        <f>IFERROR(SUMIFS(TBLData3[Total Load],TBLData3[[Athlete ]],TBLData3[[#This Row],[Athlete ]],TBLData3[Date],"&lt;="&amp;TBLData3[[#This Row],[Date]]-14,TBLData3[Date],"&gt;"&amp;TBLData3[[#This Row],[Date]]-21),"")</f>
        <v>0</v>
      </c>
      <c r="K830" s="33">
        <f>IFERROR(SUMIFS(TBLData3[Total Load],TBLData3[[Athlete ]],TBLData3[[#This Row],[Athlete ]],TBLData3[Date],"&lt;="&amp;TBLData3[[#This Row],[Date]]-21,TBLData3[Date],"&gt;"&amp;TBLData3[[#This Row],[Date]]-28),"")</f>
        <v>1840</v>
      </c>
      <c r="L830" s="33">
        <f>IFERROR(SUMIFS(TBLData3[Total Load],TBLData3[[Athlete ]],TBLData3[[#This Row],[Athlete ]],TBLData3[Date],"&lt;="&amp;TBLData3[[#This Row],[Date]]-28,TBLData3[Date],"&gt;"&amp;TBLData3[[#This Row],[Date]]-35),"")</f>
        <v>2320</v>
      </c>
      <c r="M830" s="33">
        <f>IFERROR(AVERAGE(TBLData3[[#This Row],[Week -1 TL]:[Week -4 TL]]),"")</f>
        <v>1040</v>
      </c>
      <c r="N830" s="98">
        <f>IFERROR(TBLData3[[#This Row],[7 Day Rolling Average]]/TBLData3[[#This Row],[28 Day Rolling Average]],"")</f>
        <v>0</v>
      </c>
      <c r="O830" s="94" t="str">
        <f>IFERROR(TBLData3[[#This Row],[Week 0 TL]]/TBLData3[[#This Row],[Week -1 TL]],"")</f>
        <v/>
      </c>
      <c r="P830" s="26">
        <f t="shared" si="51"/>
        <v>0.649414176657378</v>
      </c>
      <c r="Q830" s="27">
        <f t="shared" si="52"/>
        <v>42.293869124132357</v>
      </c>
      <c r="R830" s="99">
        <f>IFERROR(TBLData3[[#This Row],[7 Day EWMA]]/TBLData3[[#This Row],[28 Day EWMA]],"")</f>
        <v>1.5354806502837319E-2</v>
      </c>
      <c r="S830" s="130">
        <f>AVERAGEIFS(TBLData3[Total Load],TBLData3[[Athlete ]],TBLData3[[#This Row],[Athlete ]],TBLData3[Date],"&lt;="&amp;TBLData3[[#This Row],[Date]],TBLData3[Date],"&gt;"&amp;TBLData3[[#This Row],[Date]]-7)</f>
        <v>0</v>
      </c>
      <c r="T830" s="130">
        <f t="array" ref="T830">IFERROR(_xlfn.STDEV.S(IF(TBLData3[[Athlete ]]=TBLData3[[#This Row],[Athlete ]],IF(TBLData3[Date]&lt;=TBLData3[[#This Row],[Date]],IF(TBLData3[Date]&gt;TBLData3[[#This Row],[Date]]-7,TBLData3[Total Load])))),"")</f>
        <v>0</v>
      </c>
      <c r="U830" s="98" t="str">
        <f>IFERROR(TBLData3[[#This Row],[7 Day avg Load]]/TBLData3[[#This Row],[7 Day SD]],"")</f>
        <v/>
      </c>
      <c r="V830" s="98" t="str">
        <f>IFERROR(TBLData3[[#This Row],[7 Day Rolling Average]]*TBLData3[[#This Row],[Monotony]],"")</f>
        <v/>
      </c>
    </row>
    <row r="831" spans="1:22" x14ac:dyDescent="0.25">
      <c r="A831" s="58" t="str">
        <f t="shared" si="49"/>
        <v>Week 6</v>
      </c>
      <c r="B831" s="63">
        <v>43047</v>
      </c>
      <c r="C831" s="150" t="str">
        <f t="shared" si="53"/>
        <v>Wed</v>
      </c>
      <c r="D831" s="75" t="s">
        <v>202</v>
      </c>
      <c r="E831" s="61">
        <f>tblTL[[#This Row],[Total]]</f>
        <v>240</v>
      </c>
      <c r="F831" s="71">
        <f>AVERAGEIFS(TBLData3[Total Load],TBLData3[[Athlete ]],TBLData3[[#This Row],[Athlete ]],TBLData3[Date],"&lt;="&amp;TBLData3[[#This Row],[Date]],TBLData3[Date],"&gt;"&amp;TBLData3[[#This Row],[Date]]-7)</f>
        <v>293.21428571428572</v>
      </c>
      <c r="G831" s="72">
        <f>AVERAGEIFS(TBLData3[Total Load],TBLData3[[Athlete ]],TBLData3[[#This Row],[Athlete ]],TBLData3[Date],"&lt;="&amp;TBLData3[[#This Row],[Date]],TBLData3[Date],"&gt;"&amp;TBLData3[[#This Row],[Date]]-28)</f>
        <v>269.58928571428572</v>
      </c>
      <c r="H831" s="32">
        <f>SUMIFS(TBLData3[Total Load],TBLData3[[Athlete ]],TBLData3[[#This Row],[Athlete ]],TBLData3[Date],"&lt;="&amp;TBLData3[[#This Row],[Date]],TBLData3[Date],"&gt;"&amp;TBLData3[[#This Row],[Date]]-7)</f>
        <v>2052.5</v>
      </c>
      <c r="I831" s="33">
        <f>IFERROR(SUMIFS(TBLData3[Total Load],TBLData3[[Athlete ]],TBLData3[[#This Row],[Athlete ]],TBLData3[Date],"&lt;="&amp;TBLData3[[#This Row],[Date]]-7,TBLData3[Date],"&gt;"&amp;TBLData3[[#This Row],[Date]]-14),"")</f>
        <v>1796</v>
      </c>
      <c r="J831" s="33">
        <f>IFERROR(SUMIFS(TBLData3[Total Load],TBLData3[[Athlete ]],TBLData3[[#This Row],[Athlete ]],TBLData3[Date],"&lt;="&amp;TBLData3[[#This Row],[Date]]-14,TBLData3[Date],"&gt;"&amp;TBLData3[[#This Row],[Date]]-21),"")</f>
        <v>2260</v>
      </c>
      <c r="K831" s="33">
        <f>IFERROR(SUMIFS(TBLData3[Total Load],TBLData3[[Athlete ]],TBLData3[[#This Row],[Athlete ]],TBLData3[Date],"&lt;="&amp;TBLData3[[#This Row],[Date]]-21,TBLData3[Date],"&gt;"&amp;TBLData3[[#This Row],[Date]]-28),"")</f>
        <v>1440</v>
      </c>
      <c r="L831" s="33">
        <f>IFERROR(SUMIFS(TBLData3[Total Load],TBLData3[[Athlete ]],TBLData3[[#This Row],[Athlete ]],TBLData3[Date],"&lt;="&amp;TBLData3[[#This Row],[Date]]-28,TBLData3[Date],"&gt;"&amp;TBLData3[[#This Row],[Date]]-35),"")</f>
        <v>0</v>
      </c>
      <c r="M831" s="33">
        <f>IFERROR(AVERAGE(TBLData3[[#This Row],[Week -1 TL]:[Week -4 TL]]),"")</f>
        <v>1374</v>
      </c>
      <c r="N831" s="98">
        <f>IFERROR(TBLData3[[#This Row],[7 Day Rolling Average]]/TBLData3[[#This Row],[28 Day Rolling Average]],"")</f>
        <v>1.087633304630059</v>
      </c>
      <c r="O831" s="94">
        <f>IFERROR(TBLData3[[#This Row],[Week 0 TL]]/TBLData3[[#This Row],[Week -1 TL]],"")</f>
        <v>1.1428173719376391</v>
      </c>
      <c r="P831" s="26">
        <f t="shared" si="51"/>
        <v>325.29434111800515</v>
      </c>
      <c r="Q831" s="27">
        <f t="shared" si="52"/>
        <v>255.826237920984</v>
      </c>
      <c r="R831" s="99">
        <f>IFERROR(TBLData3[[#This Row],[7 Day EWMA]]/TBLData3[[#This Row],[28 Day EWMA]],"")</f>
        <v>1.271544090870294</v>
      </c>
      <c r="S831" s="130">
        <f>AVERAGEIFS(TBLData3[Total Load],TBLData3[[Athlete ]],TBLData3[[#This Row],[Athlete ]],TBLData3[Date],"&lt;="&amp;TBLData3[[#This Row],[Date]],TBLData3[Date],"&gt;"&amp;TBLData3[[#This Row],[Date]]-7)</f>
        <v>293.21428571428572</v>
      </c>
      <c r="T831" s="130">
        <f t="array" ref="T831">IFERROR(_xlfn.STDEV.S(IF(TBLData3[[Athlete ]]=TBLData3[[#This Row],[Athlete ]],IF(TBLData3[Date]&lt;=TBLData3[[#This Row],[Date]],IF(TBLData3[Date]&gt;TBLData3[[#This Row],[Date]]-7,TBLData3[Total Load])))),"")</f>
        <v>382.59724876416033</v>
      </c>
      <c r="U831" s="98">
        <f>IFERROR(TBLData3[[#This Row],[7 Day avg Load]]/TBLData3[[#This Row],[7 Day SD]],"")</f>
        <v>0.76637844799304389</v>
      </c>
      <c r="V831" s="98">
        <f>IFERROR(TBLData3[[#This Row],[7 Day Rolling Average]]*TBLData3[[#This Row],[Monotony]],"")</f>
        <v>224.71310921510323</v>
      </c>
    </row>
    <row r="832" spans="1:22" x14ac:dyDescent="0.25">
      <c r="A832" s="58" t="str">
        <f t="shared" si="49"/>
        <v>Week 6</v>
      </c>
      <c r="B832" s="63">
        <v>43047</v>
      </c>
      <c r="C832" s="150" t="str">
        <f t="shared" si="53"/>
        <v>Wed</v>
      </c>
      <c r="D832" s="77" t="s">
        <v>203</v>
      </c>
      <c r="E832" s="61">
        <f>tblTL[[#This Row],[Total]]</f>
        <v>240</v>
      </c>
      <c r="F832" s="71">
        <f>AVERAGEIFS(TBLData3[Total Load],TBLData3[[Athlete ]],TBLData3[[#This Row],[Athlete ]],TBLData3[Date],"&lt;="&amp;TBLData3[[#This Row],[Date]],TBLData3[Date],"&gt;"&amp;TBLData3[[#This Row],[Date]]-7)</f>
        <v>341.85714285714283</v>
      </c>
      <c r="G832" s="72">
        <f>AVERAGEIFS(TBLData3[Total Load],TBLData3[[Athlete ]],TBLData3[[#This Row],[Athlete ]],TBLData3[Date],"&lt;="&amp;TBLData3[[#This Row],[Date]],TBLData3[Date],"&gt;"&amp;TBLData3[[#This Row],[Date]]-28)</f>
        <v>178.67857142857142</v>
      </c>
      <c r="H832" s="32">
        <f>SUMIFS(TBLData3[Total Load],TBLData3[[Athlete ]],TBLData3[[#This Row],[Athlete ]],TBLData3[Date],"&lt;="&amp;TBLData3[[#This Row],[Date]],TBLData3[Date],"&gt;"&amp;TBLData3[[#This Row],[Date]]-7)</f>
        <v>2393</v>
      </c>
      <c r="I832" s="33">
        <f>IFERROR(SUMIFS(TBLData3[Total Load],TBLData3[[Athlete ]],TBLData3[[#This Row],[Athlete ]],TBLData3[Date],"&lt;="&amp;TBLData3[[#This Row],[Date]]-7,TBLData3[Date],"&gt;"&amp;TBLData3[[#This Row],[Date]]-14),"")</f>
        <v>1650</v>
      </c>
      <c r="J832" s="33">
        <f>IFERROR(SUMIFS(TBLData3[Total Load],TBLData3[[Athlete ]],TBLData3[[#This Row],[Athlete ]],TBLData3[Date],"&lt;="&amp;TBLData3[[#This Row],[Date]]-14,TBLData3[Date],"&gt;"&amp;TBLData3[[#This Row],[Date]]-21),"")</f>
        <v>0</v>
      </c>
      <c r="K832" s="33">
        <f>IFERROR(SUMIFS(TBLData3[Total Load],TBLData3[[Athlete ]],TBLData3[[#This Row],[Athlete ]],TBLData3[Date],"&lt;="&amp;TBLData3[[#This Row],[Date]]-21,TBLData3[Date],"&gt;"&amp;TBLData3[[#This Row],[Date]]-28),"")</f>
        <v>960</v>
      </c>
      <c r="L832" s="33">
        <f>IFERROR(SUMIFS(TBLData3[Total Load],TBLData3[[Athlete ]],TBLData3[[#This Row],[Athlete ]],TBLData3[Date],"&lt;="&amp;TBLData3[[#This Row],[Date]]-28,TBLData3[Date],"&gt;"&amp;TBLData3[[#This Row],[Date]]-35),"")</f>
        <v>1475</v>
      </c>
      <c r="M832" s="33">
        <f>IFERROR(AVERAGE(TBLData3[[#This Row],[Week -1 TL]:[Week -4 TL]]),"")</f>
        <v>1021.25</v>
      </c>
      <c r="N832" s="98">
        <f>IFERROR(TBLData3[[#This Row],[7 Day Rolling Average]]/TBLData3[[#This Row],[28 Day Rolling Average]],"")</f>
        <v>1.9132520487707376</v>
      </c>
      <c r="O832" s="94">
        <f>IFERROR(TBLData3[[#This Row],[Week 0 TL]]/TBLData3[[#This Row],[Week -1 TL]],"")</f>
        <v>1.4503030303030302</v>
      </c>
      <c r="P832" s="26">
        <f t="shared" si="51"/>
        <v>337.37249236573933</v>
      </c>
      <c r="Q832" s="27">
        <f t="shared" si="52"/>
        <v>219.23623092985798</v>
      </c>
      <c r="R832" s="99">
        <f>IFERROR(TBLData3[[#This Row],[7 Day EWMA]]/TBLData3[[#This Row],[28 Day EWMA]],"")</f>
        <v>1.5388537329565644</v>
      </c>
      <c r="S832" s="130">
        <f>AVERAGEIFS(TBLData3[Total Load],TBLData3[[Athlete ]],TBLData3[[#This Row],[Athlete ]],TBLData3[Date],"&lt;="&amp;TBLData3[[#This Row],[Date]],TBLData3[Date],"&gt;"&amp;TBLData3[[#This Row],[Date]]-7)</f>
        <v>341.85714285714283</v>
      </c>
      <c r="T832" s="130">
        <f t="array" ref="T832">IFERROR(_xlfn.STDEV.S(IF(TBLData3[[Athlete ]]=TBLData3[[#This Row],[Athlete ]],IF(TBLData3[Date]&lt;=TBLData3[[#This Row],[Date]],IF(TBLData3[Date]&gt;TBLData3[[#This Row],[Date]]-7,TBLData3[Total Load])))),"")</f>
        <v>475.08330096641248</v>
      </c>
      <c r="U832" s="98">
        <f>IFERROR(TBLData3[[#This Row],[7 Day avg Load]]/TBLData3[[#This Row],[7 Day SD]],"")</f>
        <v>0.71957305626558221</v>
      </c>
      <c r="V832" s="98">
        <f>IFERROR(TBLData3[[#This Row],[7 Day Rolling Average]]*TBLData3[[#This Row],[Monotony]],"")</f>
        <v>245.99118909193402</v>
      </c>
    </row>
    <row r="833" spans="1:22" x14ac:dyDescent="0.25">
      <c r="A833" s="58" t="str">
        <f t="shared" si="49"/>
        <v>Week 6</v>
      </c>
      <c r="B833" s="63">
        <v>43047</v>
      </c>
      <c r="C833" s="150" t="str">
        <f t="shared" si="53"/>
        <v>Wed</v>
      </c>
      <c r="D833" s="77" t="s">
        <v>204</v>
      </c>
      <c r="E833" s="61">
        <f>tblTL[[#This Row],[Total]]</f>
        <v>0</v>
      </c>
      <c r="F833" s="71">
        <f>AVERAGEIFS(TBLData3[Total Load],TBLData3[[Athlete ]],TBLData3[[#This Row],[Athlete ]],TBLData3[Date],"&lt;="&amp;TBLData3[[#This Row],[Date]],TBLData3[Date],"&gt;"&amp;TBLData3[[#This Row],[Date]]-7)</f>
        <v>171.14285714285714</v>
      </c>
      <c r="G833" s="72">
        <f>AVERAGEIFS(TBLData3[Total Load],TBLData3[[Athlete ]],TBLData3[[#This Row],[Athlete ]],TBLData3[Date],"&lt;="&amp;TBLData3[[#This Row],[Date]],TBLData3[Date],"&gt;"&amp;TBLData3[[#This Row],[Date]]-28)</f>
        <v>119.60714285714286</v>
      </c>
      <c r="H833" s="32">
        <f>SUMIFS(TBLData3[Total Load],TBLData3[[Athlete ]],TBLData3[[#This Row],[Athlete ]],TBLData3[Date],"&lt;="&amp;TBLData3[[#This Row],[Date]],TBLData3[Date],"&gt;"&amp;TBLData3[[#This Row],[Date]]-7)</f>
        <v>1198</v>
      </c>
      <c r="I833" s="33">
        <f>IFERROR(SUMIFS(TBLData3[Total Load],TBLData3[[Athlete ]],TBLData3[[#This Row],[Athlete ]],TBLData3[Date],"&lt;="&amp;TBLData3[[#This Row],[Date]]-7,TBLData3[Date],"&gt;"&amp;TBLData3[[#This Row],[Date]]-14),"")</f>
        <v>141</v>
      </c>
      <c r="J833" s="33">
        <f>IFERROR(SUMIFS(TBLData3[Total Load],TBLData3[[Athlete ]],TBLData3[[#This Row],[Athlete ]],TBLData3[Date],"&lt;="&amp;TBLData3[[#This Row],[Date]]-14,TBLData3[Date],"&gt;"&amp;TBLData3[[#This Row],[Date]]-21),"")</f>
        <v>1290</v>
      </c>
      <c r="K833" s="33">
        <f>IFERROR(SUMIFS(TBLData3[Total Load],TBLData3[[Athlete ]],TBLData3[[#This Row],[Athlete ]],TBLData3[Date],"&lt;="&amp;TBLData3[[#This Row],[Date]]-21,TBLData3[Date],"&gt;"&amp;TBLData3[[#This Row],[Date]]-28),"")</f>
        <v>720</v>
      </c>
      <c r="L833" s="33">
        <f>IFERROR(SUMIFS(TBLData3[Total Load],TBLData3[[Athlete ]],TBLData3[[#This Row],[Athlete ]],TBLData3[Date],"&lt;="&amp;TBLData3[[#This Row],[Date]]-28,TBLData3[Date],"&gt;"&amp;TBLData3[[#This Row],[Date]]-35),"")</f>
        <v>840</v>
      </c>
      <c r="M833" s="33">
        <f>IFERROR(AVERAGE(TBLData3[[#This Row],[Week -1 TL]:[Week -4 TL]]),"")</f>
        <v>747.75</v>
      </c>
      <c r="N833" s="98">
        <f>IFERROR(TBLData3[[#This Row],[7 Day Rolling Average]]/TBLData3[[#This Row],[28 Day Rolling Average]],"")</f>
        <v>1.4308748880262765</v>
      </c>
      <c r="O833" s="94">
        <f>IFERROR(TBLData3[[#This Row],[Week 0 TL]]/TBLData3[[#This Row],[Week -1 TL]],"")</f>
        <v>8.4964539007092199</v>
      </c>
      <c r="P833" s="26">
        <f t="shared" si="51"/>
        <v>113.38088640258343</v>
      </c>
      <c r="Q833" s="27">
        <f t="shared" si="52"/>
        <v>117.09114917696378</v>
      </c>
      <c r="R833" s="99">
        <f>IFERROR(TBLData3[[#This Row],[7 Day EWMA]]/TBLData3[[#This Row],[28 Day EWMA]],"")</f>
        <v>0.96831303817188685</v>
      </c>
      <c r="S833" s="130">
        <f>AVERAGEIFS(TBLData3[Total Load],TBLData3[[Athlete ]],TBLData3[[#This Row],[Athlete ]],TBLData3[Date],"&lt;="&amp;TBLData3[[#This Row],[Date]],TBLData3[Date],"&gt;"&amp;TBLData3[[#This Row],[Date]]-7)</f>
        <v>171.14285714285714</v>
      </c>
      <c r="T833" s="130">
        <f t="array" ref="T833">IFERROR(_xlfn.STDEV.S(IF(TBLData3[[Athlete ]]=TBLData3[[#This Row],[Athlete ]],IF(TBLData3[Date]&lt;=TBLData3[[#This Row],[Date]],IF(TBLData3[Date]&gt;TBLData3[[#This Row],[Date]]-7,TBLData3[Total Load])))),"")</f>
        <v>291.42890989709571</v>
      </c>
      <c r="U833" s="98">
        <f>IFERROR(TBLData3[[#This Row],[7 Day avg Load]]/TBLData3[[#This Row],[7 Day SD]],"")</f>
        <v>0.5872542199169194</v>
      </c>
      <c r="V833" s="98">
        <f>IFERROR(TBLData3[[#This Row],[7 Day Rolling Average]]*TBLData3[[#This Row],[Monotony]],"")</f>
        <v>100.50436506578134</v>
      </c>
    </row>
    <row r="834" spans="1:22" x14ac:dyDescent="0.25">
      <c r="A834" s="58" t="str">
        <f t="shared" ref="A834:A897" si="54">VLOOKUP(B834, $AF$3:$AG$26, 2)</f>
        <v>Week 6</v>
      </c>
      <c r="B834" s="63">
        <v>43047</v>
      </c>
      <c r="C834" s="150" t="str">
        <f t="shared" si="53"/>
        <v>Wed</v>
      </c>
      <c r="D834" s="78" t="s">
        <v>205</v>
      </c>
      <c r="E834" s="61">
        <f>tblTL[[#This Row],[Total]]</f>
        <v>0</v>
      </c>
      <c r="F834" s="71">
        <f>AVERAGEIFS(TBLData3[Total Load],TBLData3[[Athlete ]],TBLData3[[#This Row],[Athlete ]],TBLData3[Date],"&lt;="&amp;TBLData3[[#This Row],[Date]],TBLData3[Date],"&gt;"&amp;TBLData3[[#This Row],[Date]]-7)</f>
        <v>93.571428571428569</v>
      </c>
      <c r="G834" s="72">
        <f>AVERAGEIFS(TBLData3[Total Load],TBLData3[[Athlete ]],TBLData3[[#This Row],[Athlete ]],TBLData3[Date],"&lt;="&amp;TBLData3[[#This Row],[Date]],TBLData3[Date],"&gt;"&amp;TBLData3[[#This Row],[Date]]-28)</f>
        <v>60.392857142857146</v>
      </c>
      <c r="H834" s="32">
        <f>SUMIFS(TBLData3[Total Load],TBLData3[[Athlete ]],TBLData3[[#This Row],[Athlete ]],TBLData3[Date],"&lt;="&amp;TBLData3[[#This Row],[Date]],TBLData3[Date],"&gt;"&amp;TBLData3[[#This Row],[Date]]-7)</f>
        <v>655</v>
      </c>
      <c r="I834" s="33">
        <f>IFERROR(SUMIFS(TBLData3[Total Load],TBLData3[[Athlete ]],TBLData3[[#This Row],[Athlete ]],TBLData3[Date],"&lt;="&amp;TBLData3[[#This Row],[Date]]-7,TBLData3[Date],"&gt;"&amp;TBLData3[[#This Row],[Date]]-14),"")</f>
        <v>316</v>
      </c>
      <c r="J834" s="33">
        <f>IFERROR(SUMIFS(TBLData3[Total Load],TBLData3[[Athlete ]],TBLData3[[#This Row],[Athlete ]],TBLData3[Date],"&lt;="&amp;TBLData3[[#This Row],[Date]]-14,TBLData3[Date],"&gt;"&amp;TBLData3[[#This Row],[Date]]-21),"")</f>
        <v>0</v>
      </c>
      <c r="K834" s="33">
        <f>IFERROR(SUMIFS(TBLData3[Total Load],TBLData3[[Athlete ]],TBLData3[[#This Row],[Athlete ]],TBLData3[Date],"&lt;="&amp;TBLData3[[#This Row],[Date]]-21,TBLData3[Date],"&gt;"&amp;TBLData3[[#This Row],[Date]]-28),"")</f>
        <v>720</v>
      </c>
      <c r="L834" s="33">
        <f>IFERROR(SUMIFS(TBLData3[Total Load],TBLData3[[Athlete ]],TBLData3[[#This Row],[Athlete ]],TBLData3[Date],"&lt;="&amp;TBLData3[[#This Row],[Date]]-28,TBLData3[Date],"&gt;"&amp;TBLData3[[#This Row],[Date]]-35),"")</f>
        <v>360</v>
      </c>
      <c r="M834" s="33">
        <f>IFERROR(AVERAGE(TBLData3[[#This Row],[Week -1 TL]:[Week -4 TL]]),"")</f>
        <v>349</v>
      </c>
      <c r="N834" s="98">
        <f>IFERROR(TBLData3[[#This Row],[7 Day Rolling Average]]/TBLData3[[#This Row],[28 Day Rolling Average]],"")</f>
        <v>1.549379065641632</v>
      </c>
      <c r="O834" s="94">
        <f>IFERROR(TBLData3[[#This Row],[Week 0 TL]]/TBLData3[[#This Row],[Week -1 TL]],"")</f>
        <v>2.0727848101265822</v>
      </c>
      <c r="P834" s="26">
        <f t="shared" si="51"/>
        <v>34.452180997910119</v>
      </c>
      <c r="Q834" s="27">
        <f t="shared" si="52"/>
        <v>53.461597793443126</v>
      </c>
      <c r="R834" s="99">
        <f>IFERROR(TBLData3[[#This Row],[7 Day EWMA]]/TBLData3[[#This Row],[28 Day EWMA]],"")</f>
        <v>0.64442856966268147</v>
      </c>
      <c r="S834" s="130">
        <f>AVERAGEIFS(TBLData3[Total Load],TBLData3[[Athlete ]],TBLData3[[#This Row],[Athlete ]],TBLData3[Date],"&lt;="&amp;TBLData3[[#This Row],[Date]],TBLData3[Date],"&gt;"&amp;TBLData3[[#This Row],[Date]]-7)</f>
        <v>93.571428571428569</v>
      </c>
      <c r="T834" s="130">
        <f t="array" ref="T834">IFERROR(_xlfn.STDEV.S(IF(TBLData3[[Athlete ]]=TBLData3[[#This Row],[Athlete ]],IF(TBLData3[Date]&lt;=TBLData3[[#This Row],[Date]],IF(TBLData3[Date]&gt;TBLData3[[#This Row],[Date]]-7,TBLData3[Total Load])))),"")</f>
        <v>222.23700347666161</v>
      </c>
      <c r="U834" s="98">
        <f>IFERROR(TBLData3[[#This Row],[7 Day avg Load]]/TBLData3[[#This Row],[7 Day SD]],"")</f>
        <v>0.42104342259661109</v>
      </c>
      <c r="V834" s="98">
        <f>IFERROR(TBLData3[[#This Row],[7 Day Rolling Average]]*TBLData3[[#This Row],[Monotony]],"")</f>
        <v>39.397634542968611</v>
      </c>
    </row>
    <row r="835" spans="1:22" x14ac:dyDescent="0.25">
      <c r="A835" s="58" t="str">
        <f t="shared" si="54"/>
        <v>Week 6</v>
      </c>
      <c r="B835" s="63">
        <v>43047</v>
      </c>
      <c r="C835" s="150" t="str">
        <f t="shared" si="53"/>
        <v>Wed</v>
      </c>
      <c r="D835" s="78" t="s">
        <v>206</v>
      </c>
      <c r="E835" s="61">
        <f>tblTL[[#This Row],[Total]]</f>
        <v>740</v>
      </c>
      <c r="F835" s="71">
        <f>AVERAGEIFS(TBLData3[Total Load],TBLData3[[Athlete ]],TBLData3[[#This Row],[Athlete ]],TBLData3[Date],"&lt;="&amp;TBLData3[[#This Row],[Date]],TBLData3[Date],"&gt;"&amp;TBLData3[[#This Row],[Date]]-7)</f>
        <v>453.71428571428572</v>
      </c>
      <c r="G835" s="72">
        <f>AVERAGEIFS(TBLData3[Total Load],TBLData3[[Athlete ]],TBLData3[[#This Row],[Athlete ]],TBLData3[Date],"&lt;="&amp;TBLData3[[#This Row],[Date]],TBLData3[Date],"&gt;"&amp;TBLData3[[#This Row],[Date]]-28)</f>
        <v>263.07142857142856</v>
      </c>
      <c r="H835" s="32">
        <f>SUMIFS(TBLData3[Total Load],TBLData3[[Athlete ]],TBLData3[[#This Row],[Athlete ]],TBLData3[Date],"&lt;="&amp;TBLData3[[#This Row],[Date]],TBLData3[Date],"&gt;"&amp;TBLData3[[#This Row],[Date]]-7)</f>
        <v>3176</v>
      </c>
      <c r="I835" s="33">
        <f>IFERROR(SUMIFS(TBLData3[Total Load],TBLData3[[Athlete ]],TBLData3[[#This Row],[Athlete ]],TBLData3[Date],"&lt;="&amp;TBLData3[[#This Row],[Date]]-7,TBLData3[Date],"&gt;"&amp;TBLData3[[#This Row],[Date]]-14),"")</f>
        <v>300</v>
      </c>
      <c r="J835" s="33">
        <f>IFERROR(SUMIFS(TBLData3[Total Load],TBLData3[[Athlete ]],TBLData3[[#This Row],[Athlete ]],TBLData3[Date],"&lt;="&amp;TBLData3[[#This Row],[Date]]-14,TBLData3[Date],"&gt;"&amp;TBLData3[[#This Row],[Date]]-21),"")</f>
        <v>1640</v>
      </c>
      <c r="K835" s="33">
        <f>IFERROR(SUMIFS(TBLData3[Total Load],TBLData3[[Athlete ]],TBLData3[[#This Row],[Athlete ]],TBLData3[Date],"&lt;="&amp;TBLData3[[#This Row],[Date]]-21,TBLData3[Date],"&gt;"&amp;TBLData3[[#This Row],[Date]]-28),"")</f>
        <v>2250</v>
      </c>
      <c r="L835" s="33">
        <f>IFERROR(SUMIFS(TBLData3[Total Load],TBLData3[[Athlete ]],TBLData3[[#This Row],[Athlete ]],TBLData3[Date],"&lt;="&amp;TBLData3[[#This Row],[Date]]-28,TBLData3[Date],"&gt;"&amp;TBLData3[[#This Row],[Date]]-35),"")</f>
        <v>1680</v>
      </c>
      <c r="M835" s="33">
        <f>IFERROR(AVERAGE(TBLData3[[#This Row],[Week -1 TL]:[Week -4 TL]]),"")</f>
        <v>1467.5</v>
      </c>
      <c r="N835" s="98">
        <f>IFERROR(TBLData3[[#This Row],[7 Day Rolling Average]]/TBLData3[[#This Row],[28 Day Rolling Average]],"")</f>
        <v>1.7246809666033127</v>
      </c>
      <c r="O835" s="94">
        <f>IFERROR(TBLData3[[#This Row],[Week 0 TL]]/TBLData3[[#This Row],[Week -1 TL]],"")</f>
        <v>10.586666666666666</v>
      </c>
      <c r="P835" s="26">
        <f t="shared" si="51"/>
        <v>408.62791106244009</v>
      </c>
      <c r="Q835" s="27">
        <f t="shared" si="52"/>
        <v>263.17696794006559</v>
      </c>
      <c r="R835" s="99">
        <f>IFERROR(TBLData3[[#This Row],[7 Day EWMA]]/TBLData3[[#This Row],[28 Day EWMA]],"")</f>
        <v>1.5526735270979284</v>
      </c>
      <c r="S835" s="130">
        <f>AVERAGEIFS(TBLData3[Total Load],TBLData3[[Athlete ]],TBLData3[[#This Row],[Athlete ]],TBLData3[Date],"&lt;="&amp;TBLData3[[#This Row],[Date]],TBLData3[Date],"&gt;"&amp;TBLData3[[#This Row],[Date]]-7)</f>
        <v>453.71428571428572</v>
      </c>
      <c r="T835" s="130">
        <f t="array" ref="T835">IFERROR(_xlfn.STDEV.S(IF(TBLData3[[Athlete ]]=TBLData3[[#This Row],[Athlete ]],IF(TBLData3[Date]&lt;=TBLData3[[#This Row],[Date]],IF(TBLData3[Date]&gt;TBLData3[[#This Row],[Date]]-7,TBLData3[Total Load])))),"")</f>
        <v>567.72490823335511</v>
      </c>
      <c r="U835" s="98">
        <f>IFERROR(TBLData3[[#This Row],[7 Day avg Load]]/TBLData3[[#This Row],[7 Day SD]],"")</f>
        <v>0.79917981250136205</v>
      </c>
      <c r="V835" s="98">
        <f>IFERROR(TBLData3[[#This Row],[7 Day Rolling Average]]*TBLData3[[#This Row],[Monotony]],"")</f>
        <v>362.59929778633227</v>
      </c>
    </row>
    <row r="836" spans="1:22" x14ac:dyDescent="0.25">
      <c r="A836" s="58" t="str">
        <f t="shared" si="54"/>
        <v>Week 6</v>
      </c>
      <c r="B836" s="63">
        <v>43047</v>
      </c>
      <c r="C836" s="150" t="str">
        <f t="shared" si="53"/>
        <v>Wed</v>
      </c>
      <c r="D836" s="78" t="s">
        <v>207</v>
      </c>
      <c r="E836" s="61">
        <f>tblTL[[#This Row],[Total]]</f>
        <v>320</v>
      </c>
      <c r="F836" s="71">
        <f>AVERAGEIFS(TBLData3[Total Load],TBLData3[[Athlete ]],TBLData3[[#This Row],[Athlete ]],TBLData3[Date],"&lt;="&amp;TBLData3[[#This Row],[Date]],TBLData3[Date],"&gt;"&amp;TBLData3[[#This Row],[Date]]-7)</f>
        <v>85</v>
      </c>
      <c r="G836" s="72">
        <f>AVERAGEIFS(TBLData3[Total Load],TBLData3[[Athlete ]],TBLData3[[#This Row],[Athlete ]],TBLData3[Date],"&lt;="&amp;TBLData3[[#This Row],[Date]],TBLData3[Date],"&gt;"&amp;TBLData3[[#This Row],[Date]]-28)</f>
        <v>193.75</v>
      </c>
      <c r="H836" s="32">
        <f>SUMIFS(TBLData3[Total Load],TBLData3[[Athlete ]],TBLData3[[#This Row],[Athlete ]],TBLData3[Date],"&lt;="&amp;TBLData3[[#This Row],[Date]],TBLData3[Date],"&gt;"&amp;TBLData3[[#This Row],[Date]]-7)</f>
        <v>595</v>
      </c>
      <c r="I836" s="33">
        <f>IFERROR(SUMIFS(TBLData3[Total Load],TBLData3[[Athlete ]],TBLData3[[#This Row],[Athlete ]],TBLData3[Date],"&lt;="&amp;TBLData3[[#This Row],[Date]]-7,TBLData3[Date],"&gt;"&amp;TBLData3[[#This Row],[Date]]-14),"")</f>
        <v>1710</v>
      </c>
      <c r="J836" s="33">
        <f>IFERROR(SUMIFS(TBLData3[Total Load],TBLData3[[Athlete ]],TBLData3[[#This Row],[Athlete ]],TBLData3[Date],"&lt;="&amp;TBLData3[[#This Row],[Date]]-14,TBLData3[Date],"&gt;"&amp;TBLData3[[#This Row],[Date]]-21),"")</f>
        <v>800</v>
      </c>
      <c r="K836" s="33">
        <f>IFERROR(SUMIFS(TBLData3[Total Load],TBLData3[[Athlete ]],TBLData3[[#This Row],[Athlete ]],TBLData3[Date],"&lt;="&amp;TBLData3[[#This Row],[Date]]-21,TBLData3[Date],"&gt;"&amp;TBLData3[[#This Row],[Date]]-28),"")</f>
        <v>2320</v>
      </c>
      <c r="L836" s="33">
        <f>IFERROR(SUMIFS(TBLData3[Total Load],TBLData3[[Athlete ]],TBLData3[[#This Row],[Athlete ]],TBLData3[Date],"&lt;="&amp;TBLData3[[#This Row],[Date]]-28,TBLData3[Date],"&gt;"&amp;TBLData3[[#This Row],[Date]]-35),"")</f>
        <v>1060</v>
      </c>
      <c r="M836" s="33">
        <f>IFERROR(AVERAGE(TBLData3[[#This Row],[Week -1 TL]:[Week -4 TL]]),"")</f>
        <v>1472.5</v>
      </c>
      <c r="N836" s="98">
        <f>IFERROR(TBLData3[[#This Row],[7 Day Rolling Average]]/TBLData3[[#This Row],[28 Day Rolling Average]],"")</f>
        <v>0.43870967741935485</v>
      </c>
      <c r="O836" s="94">
        <f>IFERROR(TBLData3[[#This Row],[Week 0 TL]]/TBLData3[[#This Row],[Week -1 TL]],"")</f>
        <v>0.34795321637426901</v>
      </c>
      <c r="P836" s="26">
        <f t="shared" si="51"/>
        <v>179.21239294648228</v>
      </c>
      <c r="Q836" s="27">
        <f t="shared" si="52"/>
        <v>163.06724969114987</v>
      </c>
      <c r="R836" s="99">
        <f>IFERROR(TBLData3[[#This Row],[7 Day EWMA]]/TBLData3[[#This Row],[28 Day EWMA]],"")</f>
        <v>1.0990091099586912</v>
      </c>
      <c r="S836" s="130">
        <f>AVERAGEIFS(TBLData3[Total Load],TBLData3[[Athlete ]],TBLData3[[#This Row],[Athlete ]],TBLData3[Date],"&lt;="&amp;TBLData3[[#This Row],[Date]],TBLData3[Date],"&gt;"&amp;TBLData3[[#This Row],[Date]]-7)</f>
        <v>85</v>
      </c>
      <c r="T836" s="130">
        <f t="array" ref="T836">IFERROR(_xlfn.STDEV.S(IF(TBLData3[[Athlete ]]=TBLData3[[#This Row],[Athlete ]],IF(TBLData3[Date]&lt;=TBLData3[[#This Row],[Date]],IF(TBLData3[Date]&gt;TBLData3[[#This Row],[Date]]-7,TBLData3[Total Load])))),"")</f>
        <v>145.74521147079471</v>
      </c>
      <c r="U836" s="98">
        <f>IFERROR(TBLData3[[#This Row],[7 Day avg Load]]/TBLData3[[#This Row],[7 Day SD]],"")</f>
        <v>0.58320955551279163</v>
      </c>
      <c r="V836" s="98">
        <f>IFERROR(TBLData3[[#This Row],[7 Day Rolling Average]]*TBLData3[[#This Row],[Monotony]],"")</f>
        <v>49.572812218587288</v>
      </c>
    </row>
    <row r="837" spans="1:22" x14ac:dyDescent="0.25">
      <c r="A837" s="58" t="str">
        <f t="shared" si="54"/>
        <v>Week 6</v>
      </c>
      <c r="B837" s="63">
        <v>43047</v>
      </c>
      <c r="C837" s="150" t="str">
        <f t="shared" si="53"/>
        <v>Wed</v>
      </c>
      <c r="D837" s="75" t="s">
        <v>208</v>
      </c>
      <c r="E837" s="61">
        <f>tblTL[[#This Row],[Total]]</f>
        <v>0</v>
      </c>
      <c r="F837" s="71">
        <f>AVERAGEIFS(TBLData3[Total Load],TBLData3[[Athlete ]],TBLData3[[#This Row],[Athlete ]],TBLData3[Date],"&lt;="&amp;TBLData3[[#This Row],[Date]],TBLData3[Date],"&gt;"&amp;TBLData3[[#This Row],[Date]]-7)</f>
        <v>107.14285714285714</v>
      </c>
      <c r="G837" s="72">
        <f>AVERAGEIFS(TBLData3[Total Load],TBLData3[[Athlete ]],TBLData3[[#This Row],[Athlete ]],TBLData3[Date],"&lt;="&amp;TBLData3[[#This Row],[Date]],TBLData3[Date],"&gt;"&amp;TBLData3[[#This Row],[Date]]-28)</f>
        <v>115.62142857142858</v>
      </c>
      <c r="H837" s="32">
        <f>SUMIFS(TBLData3[Total Load],TBLData3[[Athlete ]],TBLData3[[#This Row],[Athlete ]],TBLData3[Date],"&lt;="&amp;TBLData3[[#This Row],[Date]],TBLData3[Date],"&gt;"&amp;TBLData3[[#This Row],[Date]]-7)</f>
        <v>750</v>
      </c>
      <c r="I837" s="33">
        <f>IFERROR(SUMIFS(TBLData3[Total Load],TBLData3[[Athlete ]],TBLData3[[#This Row],[Athlete ]],TBLData3[Date],"&lt;="&amp;TBLData3[[#This Row],[Date]]-7,TBLData3[Date],"&gt;"&amp;TBLData3[[#This Row],[Date]]-14),"")</f>
        <v>1365</v>
      </c>
      <c r="J837" s="33">
        <f>IFERROR(SUMIFS(TBLData3[Total Load],TBLData3[[Athlete ]],TBLData3[[#This Row],[Athlete ]],TBLData3[Date],"&lt;="&amp;TBLData3[[#This Row],[Date]]-14,TBLData3[Date],"&gt;"&amp;TBLData3[[#This Row],[Date]]-21),"")</f>
        <v>0</v>
      </c>
      <c r="K837" s="33">
        <f>IFERROR(SUMIFS(TBLData3[Total Load],TBLData3[[Athlete ]],TBLData3[[#This Row],[Athlete ]],TBLData3[Date],"&lt;="&amp;TBLData3[[#This Row],[Date]]-21,TBLData3[Date],"&gt;"&amp;TBLData3[[#This Row],[Date]]-28),"")</f>
        <v>1122.4000000000001</v>
      </c>
      <c r="L837" s="33">
        <f>IFERROR(SUMIFS(TBLData3[Total Load],TBLData3[[Athlete ]],TBLData3[[#This Row],[Athlete ]],TBLData3[Date],"&lt;="&amp;TBLData3[[#This Row],[Date]]-28,TBLData3[Date],"&gt;"&amp;TBLData3[[#This Row],[Date]]-35),"")</f>
        <v>2142.4</v>
      </c>
      <c r="M837" s="33">
        <f>IFERROR(AVERAGE(TBLData3[[#This Row],[Week -1 TL]:[Week -4 TL]]),"")</f>
        <v>1157.45</v>
      </c>
      <c r="N837" s="98">
        <f>IFERROR(TBLData3[[#This Row],[7 Day Rolling Average]]/TBLData3[[#This Row],[28 Day Rolling Average]],"")</f>
        <v>0.92666954963859871</v>
      </c>
      <c r="O837" s="94">
        <f>IFERROR(TBLData3[[#This Row],[Week 0 TL]]/TBLData3[[#This Row],[Week -1 TL]],"")</f>
        <v>0.5494505494505495</v>
      </c>
      <c r="P837" s="26">
        <f t="shared" si="51"/>
        <v>63.799816028263081</v>
      </c>
      <c r="Q837" s="27">
        <f t="shared" si="52"/>
        <v>112.44729937885701</v>
      </c>
      <c r="R837" s="99">
        <f>IFERROR(TBLData3[[#This Row],[7 Day EWMA]]/TBLData3[[#This Row],[28 Day EWMA]],"")</f>
        <v>0.56737526272915617</v>
      </c>
      <c r="S837" s="130">
        <f>AVERAGEIFS(TBLData3[Total Load],TBLData3[[Athlete ]],TBLData3[[#This Row],[Athlete ]],TBLData3[Date],"&lt;="&amp;TBLData3[[#This Row],[Date]],TBLData3[Date],"&gt;"&amp;TBLData3[[#This Row],[Date]]-7)</f>
        <v>107.14285714285714</v>
      </c>
      <c r="T837" s="130">
        <f t="array" ref="T837">IFERROR(_xlfn.STDEV.S(IF(TBLData3[[Athlete ]]=TBLData3[[#This Row],[Athlete ]],IF(TBLData3[Date]&lt;=TBLData3[[#This Row],[Date]],IF(TBLData3[Date]&gt;TBLData3[[#This Row],[Date]]-7,TBLData3[Total Load])))),"")</f>
        <v>283.4733547569204</v>
      </c>
      <c r="U837" s="98">
        <f>IFERROR(TBLData3[[#This Row],[7 Day avg Load]]/TBLData3[[#This Row],[7 Day SD]],"")</f>
        <v>0.37796447300922725</v>
      </c>
      <c r="V837" s="98">
        <f>IFERROR(TBLData3[[#This Row],[7 Day Rolling Average]]*TBLData3[[#This Row],[Monotony]],"")</f>
        <v>40.496193536702918</v>
      </c>
    </row>
    <row r="838" spans="1:22" x14ac:dyDescent="0.25">
      <c r="A838" s="58" t="str">
        <f t="shared" si="54"/>
        <v>Week 6</v>
      </c>
      <c r="B838" s="59">
        <v>43048</v>
      </c>
      <c r="C838" s="151" t="str">
        <f t="shared" ref="C838:C859" si="55">CHOOSE(WEEKDAY(B838),"Sun","Mon","Tue","Wed","Thu","Fri","Sat")</f>
        <v>Thu</v>
      </c>
      <c r="D838" s="68" t="s">
        <v>215</v>
      </c>
      <c r="E838" s="61">
        <f>tblTL[[#This Row],[Total]]</f>
        <v>360</v>
      </c>
      <c r="F838" s="71">
        <f>AVERAGEIFS(TBLData3[Total Load],TBLData3[[Athlete ]],TBLData3[[#This Row],[Athlete ]],TBLData3[Date],"&lt;="&amp;TBLData3[[#This Row],[Date]],TBLData3[Date],"&gt;"&amp;TBLData3[[#This Row],[Date]]-7)</f>
        <v>238.57142857142858</v>
      </c>
      <c r="G838" s="72">
        <f>AVERAGEIFS(TBLData3[Total Load],TBLData3[[Athlete ]],TBLData3[[#This Row],[Athlete ]],TBLData3[Date],"&lt;="&amp;TBLData3[[#This Row],[Date]],TBLData3[Date],"&gt;"&amp;TBLData3[[#This Row],[Date]]-28)</f>
        <v>158.57142857142858</v>
      </c>
      <c r="H838" s="32">
        <f>SUMIFS(TBLData3[Total Load],TBLData3[[Athlete ]],TBLData3[[#This Row],[Athlete ]],TBLData3[Date],"&lt;="&amp;TBLData3[[#This Row],[Date]],TBLData3[Date],"&gt;"&amp;TBLData3[[#This Row],[Date]]-7)</f>
        <v>1670</v>
      </c>
      <c r="I838" s="33">
        <f>IFERROR(SUMIFS(TBLData3[Total Load],TBLData3[[Athlete ]],TBLData3[[#This Row],[Athlete ]],TBLData3[Date],"&lt;="&amp;TBLData3[[#This Row],[Date]]-7,TBLData3[Date],"&gt;"&amp;TBLData3[[#This Row],[Date]]-14),"")</f>
        <v>1250</v>
      </c>
      <c r="J838" s="33">
        <f>IFERROR(SUMIFS(TBLData3[Total Load],TBLData3[[Athlete ]],TBLData3[[#This Row],[Athlete ]],TBLData3[Date],"&lt;="&amp;TBLData3[[#This Row],[Date]]-14,TBLData3[Date],"&gt;"&amp;TBLData3[[#This Row],[Date]]-21),"")</f>
        <v>800</v>
      </c>
      <c r="K838" s="33">
        <f>IFERROR(SUMIFS(TBLData3[Total Load],TBLData3[[Athlete ]],TBLData3[[#This Row],[Athlete ]],TBLData3[Date],"&lt;="&amp;TBLData3[[#This Row],[Date]]-21,TBLData3[Date],"&gt;"&amp;TBLData3[[#This Row],[Date]]-28),"")</f>
        <v>720</v>
      </c>
      <c r="L838" s="33">
        <f>IFERROR(SUMIFS(TBLData3[Total Load],TBLData3[[Athlete ]],TBLData3[[#This Row],[Athlete ]],TBLData3[Date],"&lt;="&amp;TBLData3[[#This Row],[Date]]-28,TBLData3[Date],"&gt;"&amp;TBLData3[[#This Row],[Date]]-35),"")</f>
        <v>2020</v>
      </c>
      <c r="M838" s="33">
        <f>IFERROR(AVERAGE(TBLData3[[#This Row],[Week -1 TL]:[Week -4 TL]]),"")</f>
        <v>1197.5</v>
      </c>
      <c r="N838" s="98">
        <f>IFERROR(TBLData3[[#This Row],[7 Day Rolling Average]]/TBLData3[[#This Row],[28 Day Rolling Average]],"")</f>
        <v>1.5045045045045045</v>
      </c>
      <c r="O838" s="94">
        <f>IFERROR(TBLData3[[#This Row],[Week 0 TL]]/TBLData3[[#This Row],[Week -1 TL]],"")</f>
        <v>1.3360000000000001</v>
      </c>
      <c r="P838" s="26">
        <f t="shared" si="51"/>
        <v>268.04350228446361</v>
      </c>
      <c r="Q838" s="27">
        <f t="shared" si="52"/>
        <v>198.71941266289568</v>
      </c>
      <c r="R838" s="99">
        <f>IFERROR(TBLData3[[#This Row],[7 Day EWMA]]/TBLData3[[#This Row],[28 Day EWMA]],"")</f>
        <v>1.348854139072805</v>
      </c>
      <c r="S838" s="130">
        <f>AVERAGEIFS(TBLData3[Total Load],TBLData3[[Athlete ]],TBLData3[[#This Row],[Athlete ]],TBLData3[Date],"&lt;="&amp;TBLData3[[#This Row],[Date]],TBLData3[Date],"&gt;"&amp;TBLData3[[#This Row],[Date]]-7)</f>
        <v>238.57142857142858</v>
      </c>
      <c r="T838" s="130">
        <f t="array" ref="T838">IFERROR(_xlfn.STDEV.S(IF(TBLData3[[Athlete ]]=TBLData3[[#This Row],[Athlete ]],IF(TBLData3[Date]&lt;=TBLData3[[#This Row],[Date]],IF(TBLData3[Date]&gt;TBLData3[[#This Row],[Date]]-7,TBLData3[Total Load])))),"")</f>
        <v>341.48833906048054</v>
      </c>
      <c r="U838" s="98">
        <f>IFERROR(TBLData3[[#This Row],[7 Day avg Load]]/TBLData3[[#This Row],[7 Day SD]],"")</f>
        <v>0.69862247486341111</v>
      </c>
      <c r="V838" s="98">
        <f>IFERROR(TBLData3[[#This Row],[7 Day Rolling Average]]*TBLData3[[#This Row],[Monotony]],"")</f>
        <v>166.67136186027093</v>
      </c>
    </row>
    <row r="839" spans="1:22" x14ac:dyDescent="0.25">
      <c r="A839" s="58" t="str">
        <f t="shared" si="54"/>
        <v>Week 6</v>
      </c>
      <c r="B839" s="63">
        <v>43048</v>
      </c>
      <c r="C839" s="151" t="str">
        <f t="shared" si="55"/>
        <v>Thu</v>
      </c>
      <c r="D839" s="74" t="s">
        <v>190</v>
      </c>
      <c r="E839" s="61">
        <f>tblTL[[#This Row],[Total]]</f>
        <v>0</v>
      </c>
      <c r="F839" s="71">
        <f>AVERAGEIFS(TBLData3[Total Load],TBLData3[[Athlete ]],TBLData3[[#This Row],[Athlete ]],TBLData3[Date],"&lt;="&amp;TBLData3[[#This Row],[Date]],TBLData3[Date],"&gt;"&amp;TBLData3[[#This Row],[Date]]-7)</f>
        <v>42.285714285714285</v>
      </c>
      <c r="G839" s="72">
        <f>AVERAGEIFS(TBLData3[Total Load],TBLData3[[Athlete ]],TBLData3[[#This Row],[Athlete ]],TBLData3[Date],"&lt;="&amp;TBLData3[[#This Row],[Date]],TBLData3[Date],"&gt;"&amp;TBLData3[[#This Row],[Date]]-28)</f>
        <v>123.75</v>
      </c>
      <c r="H839" s="32">
        <f>SUMIFS(TBLData3[Total Load],TBLData3[[Athlete ]],TBLData3[[#This Row],[Athlete ]],TBLData3[Date],"&lt;="&amp;TBLData3[[#This Row],[Date]],TBLData3[Date],"&gt;"&amp;TBLData3[[#This Row],[Date]]-7)</f>
        <v>296</v>
      </c>
      <c r="I839" s="33">
        <f>IFERROR(SUMIFS(TBLData3[Total Load],TBLData3[[Athlete ]],TBLData3[[#This Row],[Athlete ]],TBLData3[Date],"&lt;="&amp;TBLData3[[#This Row],[Date]]-7,TBLData3[Date],"&gt;"&amp;TBLData3[[#This Row],[Date]]-14),"")</f>
        <v>2059</v>
      </c>
      <c r="J839" s="33">
        <f>IFERROR(SUMIFS(TBLData3[Total Load],TBLData3[[Athlete ]],TBLData3[[#This Row],[Athlete ]],TBLData3[Date],"&lt;="&amp;TBLData3[[#This Row],[Date]]-14,TBLData3[Date],"&gt;"&amp;TBLData3[[#This Row],[Date]]-21),"")</f>
        <v>300</v>
      </c>
      <c r="K839" s="33">
        <f>IFERROR(SUMIFS(TBLData3[Total Load],TBLData3[[Athlete ]],TBLData3[[#This Row],[Athlete ]],TBLData3[Date],"&lt;="&amp;TBLData3[[#This Row],[Date]]-21,TBLData3[Date],"&gt;"&amp;TBLData3[[#This Row],[Date]]-28),"")</f>
        <v>810</v>
      </c>
      <c r="L839" s="33">
        <f>IFERROR(SUMIFS(TBLData3[Total Load],TBLData3[[Athlete ]],TBLData3[[#This Row],[Athlete ]],TBLData3[Date],"&lt;="&amp;TBLData3[[#This Row],[Date]]-28,TBLData3[Date],"&gt;"&amp;TBLData3[[#This Row],[Date]]-35),"")</f>
        <v>1975</v>
      </c>
      <c r="M839" s="33">
        <f>IFERROR(AVERAGE(TBLData3[[#This Row],[Week -1 TL]:[Week -4 TL]]),"")</f>
        <v>1286</v>
      </c>
      <c r="N839" s="98">
        <f>IFERROR(TBLData3[[#This Row],[7 Day Rolling Average]]/TBLData3[[#This Row],[28 Day Rolling Average]],"")</f>
        <v>0.34170274170274167</v>
      </c>
      <c r="O839" s="94">
        <f>IFERROR(TBLData3[[#This Row],[Week 0 TL]]/TBLData3[[#This Row],[Week -1 TL]],"")</f>
        <v>0.14375910636231179</v>
      </c>
      <c r="P839" s="26">
        <f t="shared" si="51"/>
        <v>74.390392122849121</v>
      </c>
      <c r="Q839" s="27">
        <f t="shared" si="52"/>
        <v>137.88884389683159</v>
      </c>
      <c r="R839" s="99">
        <f>IFERROR(TBLData3[[#This Row],[7 Day EWMA]]/TBLData3[[#This Row],[28 Day EWMA]],"")</f>
        <v>0.53949536467582537</v>
      </c>
      <c r="S839" s="130">
        <f>AVERAGEIFS(TBLData3[Total Load],TBLData3[[Athlete ]],TBLData3[[#This Row],[Athlete ]],TBLData3[Date],"&lt;="&amp;TBLData3[[#This Row],[Date]],TBLData3[Date],"&gt;"&amp;TBLData3[[#This Row],[Date]]-7)</f>
        <v>42.285714285714285</v>
      </c>
      <c r="T839" s="130">
        <f t="array" ref="T839">IFERROR(_xlfn.STDEV.S(IF(TBLData3[[Athlete ]]=TBLData3[[#This Row],[Athlete ]],IF(TBLData3[Date]&lt;=TBLData3[[#This Row],[Date]],IF(TBLData3[Date]&gt;TBLData3[[#This Row],[Date]]-7,TBLData3[Total Load])))),"")</f>
        <v>77.351393621822325</v>
      </c>
      <c r="U839" s="98">
        <f>IFERROR(TBLData3[[#This Row],[7 Day avg Load]]/TBLData3[[#This Row],[7 Day SD]],"")</f>
        <v>0.54667036113729006</v>
      </c>
      <c r="V839" s="98">
        <f>IFERROR(TBLData3[[#This Row],[7 Day Rolling Average]]*TBLData3[[#This Row],[Monotony]],"")</f>
        <v>23.116346699519692</v>
      </c>
    </row>
    <row r="840" spans="1:22" x14ac:dyDescent="0.25">
      <c r="A840" s="58" t="str">
        <f t="shared" si="54"/>
        <v>Week 6</v>
      </c>
      <c r="B840" s="63">
        <v>43048</v>
      </c>
      <c r="C840" s="151" t="str">
        <f t="shared" si="55"/>
        <v>Thu</v>
      </c>
      <c r="D840" s="68" t="s">
        <v>191</v>
      </c>
      <c r="E840" s="61">
        <f>tblTL[[#This Row],[Total]]</f>
        <v>560</v>
      </c>
      <c r="F840" s="71">
        <f>AVERAGEIFS(TBLData3[Total Load],TBLData3[[Athlete ]],TBLData3[[#This Row],[Athlete ]],TBLData3[Date],"&lt;="&amp;TBLData3[[#This Row],[Date]],TBLData3[Date],"&gt;"&amp;TBLData3[[#This Row],[Date]]-7)</f>
        <v>125.71428571428571</v>
      </c>
      <c r="G840" s="72">
        <f>AVERAGEIFS(TBLData3[Total Load],TBLData3[[Athlete ]],TBLData3[[#This Row],[Athlete ]],TBLData3[Date],"&lt;="&amp;TBLData3[[#This Row],[Date]],TBLData3[Date],"&gt;"&amp;TBLData3[[#This Row],[Date]]-28)</f>
        <v>112.82142857142857</v>
      </c>
      <c r="H840" s="32">
        <f>SUMIFS(TBLData3[Total Load],TBLData3[[Athlete ]],TBLData3[[#This Row],[Athlete ]],TBLData3[Date],"&lt;="&amp;TBLData3[[#This Row],[Date]],TBLData3[Date],"&gt;"&amp;TBLData3[[#This Row],[Date]]-7)</f>
        <v>880</v>
      </c>
      <c r="I840" s="33">
        <f>IFERROR(SUMIFS(TBLData3[Total Load],TBLData3[[Athlete ]],TBLData3[[#This Row],[Athlete ]],TBLData3[Date],"&lt;="&amp;TBLData3[[#This Row],[Date]]-7,TBLData3[Date],"&gt;"&amp;TBLData3[[#This Row],[Date]]-14),"")</f>
        <v>1069</v>
      </c>
      <c r="J840" s="33">
        <f>IFERROR(SUMIFS(TBLData3[Total Load],TBLData3[[Athlete ]],TBLData3[[#This Row],[Athlete ]],TBLData3[Date],"&lt;="&amp;TBLData3[[#This Row],[Date]]-14,TBLData3[Date],"&gt;"&amp;TBLData3[[#This Row],[Date]]-21),"")</f>
        <v>490</v>
      </c>
      <c r="K840" s="33">
        <f>IFERROR(SUMIFS(TBLData3[Total Load],TBLData3[[Athlete ]],TBLData3[[#This Row],[Athlete ]],TBLData3[Date],"&lt;="&amp;TBLData3[[#This Row],[Date]]-21,TBLData3[Date],"&gt;"&amp;TBLData3[[#This Row],[Date]]-28),"")</f>
        <v>720</v>
      </c>
      <c r="L840" s="33">
        <f>IFERROR(SUMIFS(TBLData3[Total Load],TBLData3[[Athlete ]],TBLData3[[#This Row],[Athlete ]],TBLData3[Date],"&lt;="&amp;TBLData3[[#This Row],[Date]]-28,TBLData3[Date],"&gt;"&amp;TBLData3[[#This Row],[Date]]-35),"")</f>
        <v>600</v>
      </c>
      <c r="M840" s="33">
        <f>IFERROR(AVERAGE(TBLData3[[#This Row],[Week -1 TL]:[Week -4 TL]]),"")</f>
        <v>719.75</v>
      </c>
      <c r="N840" s="98">
        <f>IFERROR(TBLData3[[#This Row],[7 Day Rolling Average]]/TBLData3[[#This Row],[28 Day Rolling Average]],"")</f>
        <v>1.1142766698322253</v>
      </c>
      <c r="O840" s="94">
        <f>IFERROR(TBLData3[[#This Row],[Week 0 TL]]/TBLData3[[#This Row],[Week -1 TL]],"")</f>
        <v>0.82319925163704399</v>
      </c>
      <c r="P840" s="26">
        <f t="shared" si="51"/>
        <v>233.85912236966774</v>
      </c>
      <c r="Q840" s="27">
        <f t="shared" si="52"/>
        <v>128.61481967682425</v>
      </c>
      <c r="R840" s="99">
        <f>IFERROR(TBLData3[[#This Row],[7 Day EWMA]]/TBLData3[[#This Row],[28 Day EWMA]],"")</f>
        <v>1.8182906367811671</v>
      </c>
      <c r="S840" s="130">
        <f>AVERAGEIFS(TBLData3[Total Load],TBLData3[[Athlete ]],TBLData3[[#This Row],[Athlete ]],TBLData3[Date],"&lt;="&amp;TBLData3[[#This Row],[Date]],TBLData3[Date],"&gt;"&amp;TBLData3[[#This Row],[Date]]-7)</f>
        <v>125.71428571428571</v>
      </c>
      <c r="T840" s="130">
        <f t="array" ref="T840">IFERROR(_xlfn.STDEV.S(IF(TBLData3[[Athlete ]]=TBLData3[[#This Row],[Athlete ]],IF(TBLData3[Date]&lt;=TBLData3[[#This Row],[Date]],IF(TBLData3[Date]&gt;TBLData3[[#This Row],[Date]]-7,TBLData3[Total Load])))),"")</f>
        <v>225.59972982084463</v>
      </c>
      <c r="U840" s="98">
        <f>IFERROR(TBLData3[[#This Row],[7 Day avg Load]]/TBLData3[[#This Row],[7 Day SD]],"")</f>
        <v>0.55724484162334376</v>
      </c>
      <c r="V840" s="98">
        <f>IFERROR(TBLData3[[#This Row],[7 Day Rolling Average]]*TBLData3[[#This Row],[Monotony]],"")</f>
        <v>70.053637232648924</v>
      </c>
    </row>
    <row r="841" spans="1:22" x14ac:dyDescent="0.25">
      <c r="A841" s="58" t="str">
        <f t="shared" si="54"/>
        <v>Week 6</v>
      </c>
      <c r="B841" s="63">
        <v>43048</v>
      </c>
      <c r="C841" s="151" t="str">
        <f t="shared" si="55"/>
        <v>Thu</v>
      </c>
      <c r="D841" s="68" t="s">
        <v>192</v>
      </c>
      <c r="E841" s="61">
        <f>tblTL[[#This Row],[Total]]</f>
        <v>175</v>
      </c>
      <c r="F841" s="71">
        <f>AVERAGEIFS(TBLData3[Total Load],TBLData3[[Athlete ]],TBLData3[[#This Row],[Athlete ]],TBLData3[Date],"&lt;="&amp;TBLData3[[#This Row],[Date]],TBLData3[Date],"&gt;"&amp;TBLData3[[#This Row],[Date]]-7)</f>
        <v>103.28571428571429</v>
      </c>
      <c r="G841" s="72">
        <f>AVERAGEIFS(TBLData3[Total Load],TBLData3[[Athlete ]],TBLData3[[#This Row],[Athlete ]],TBLData3[Date],"&lt;="&amp;TBLData3[[#This Row],[Date]],TBLData3[Date],"&gt;"&amp;TBLData3[[#This Row],[Date]]-28)</f>
        <v>229.5</v>
      </c>
      <c r="H841" s="32">
        <f>SUMIFS(TBLData3[Total Load],TBLData3[[Athlete ]],TBLData3[[#This Row],[Athlete ]],TBLData3[Date],"&lt;="&amp;TBLData3[[#This Row],[Date]],TBLData3[Date],"&gt;"&amp;TBLData3[[#This Row],[Date]]-7)</f>
        <v>723</v>
      </c>
      <c r="I841" s="33">
        <f>IFERROR(SUMIFS(TBLData3[Total Load],TBLData3[[Athlete ]],TBLData3[[#This Row],[Athlete ]],TBLData3[Date],"&lt;="&amp;TBLData3[[#This Row],[Date]]-7,TBLData3[Date],"&gt;"&amp;TBLData3[[#This Row],[Date]]-14),"")</f>
        <v>3353</v>
      </c>
      <c r="J841" s="33">
        <f>IFERROR(SUMIFS(TBLData3[Total Load],TBLData3[[Athlete ]],TBLData3[[#This Row],[Athlete ]],TBLData3[Date],"&lt;="&amp;TBLData3[[#This Row],[Date]]-14,TBLData3[Date],"&gt;"&amp;TBLData3[[#This Row],[Date]]-21),"")</f>
        <v>490</v>
      </c>
      <c r="K841" s="33">
        <f>IFERROR(SUMIFS(TBLData3[Total Load],TBLData3[[Athlete ]],TBLData3[[#This Row],[Athlete ]],TBLData3[Date],"&lt;="&amp;TBLData3[[#This Row],[Date]]-21,TBLData3[Date],"&gt;"&amp;TBLData3[[#This Row],[Date]]-28),"")</f>
        <v>1860</v>
      </c>
      <c r="L841" s="33">
        <f>IFERROR(SUMIFS(TBLData3[Total Load],TBLData3[[Athlete ]],TBLData3[[#This Row],[Athlete ]],TBLData3[Date],"&lt;="&amp;TBLData3[[#This Row],[Date]]-28,TBLData3[Date],"&gt;"&amp;TBLData3[[#This Row],[Date]]-35),"")</f>
        <v>1480</v>
      </c>
      <c r="M841" s="33">
        <f>IFERROR(AVERAGE(TBLData3[[#This Row],[Week -1 TL]:[Week -4 TL]]),"")</f>
        <v>1795.75</v>
      </c>
      <c r="N841" s="98">
        <f>IFERROR(TBLData3[[#This Row],[7 Day Rolling Average]]/TBLData3[[#This Row],[28 Day Rolling Average]],"")</f>
        <v>0.450046685340803</v>
      </c>
      <c r="O841" s="94">
        <f>IFERROR(TBLData3[[#This Row],[Week 0 TL]]/TBLData3[[#This Row],[Week -1 TL]],"")</f>
        <v>0.2156277960035789</v>
      </c>
      <c r="P841" s="26">
        <f t="shared" si="51"/>
        <v>198.19033937778016</v>
      </c>
      <c r="Q841" s="27">
        <f t="shared" si="52"/>
        <v>232.24923538231866</v>
      </c>
      <c r="R841" s="99">
        <f>IFERROR(TBLData3[[#This Row],[7 Day EWMA]]/TBLData3[[#This Row],[28 Day EWMA]],"")</f>
        <v>0.8533519563650136</v>
      </c>
      <c r="S841" s="130">
        <f>AVERAGEIFS(TBLData3[Total Load],TBLData3[[Athlete ]],TBLData3[[#This Row],[Athlete ]],TBLData3[Date],"&lt;="&amp;TBLData3[[#This Row],[Date]],TBLData3[Date],"&gt;"&amp;TBLData3[[#This Row],[Date]]-7)</f>
        <v>103.28571428571429</v>
      </c>
      <c r="T841" s="130">
        <f t="array" ref="T841">IFERROR(_xlfn.STDEV.S(IF(TBLData3[[Athlete ]]=TBLData3[[#This Row],[Athlete ]],IF(TBLData3[Date]&lt;=TBLData3[[#This Row],[Date]],IF(TBLData3[Date]&gt;TBLData3[[#This Row],[Date]]-7,TBLData3[Total Load])))),"")</f>
        <v>157.44492612308841</v>
      </c>
      <c r="U841" s="98">
        <f>IFERROR(TBLData3[[#This Row],[7 Day avg Load]]/TBLData3[[#This Row],[7 Day SD]],"")</f>
        <v>0.65601170408608056</v>
      </c>
      <c r="V841" s="98">
        <f>IFERROR(TBLData3[[#This Row],[7 Day Rolling Average]]*TBLData3[[#This Row],[Monotony]],"")</f>
        <v>67.756637436319465</v>
      </c>
    </row>
    <row r="842" spans="1:22" x14ac:dyDescent="0.25">
      <c r="A842" s="58" t="str">
        <f t="shared" si="54"/>
        <v>Week 6</v>
      </c>
      <c r="B842" s="63">
        <v>43048</v>
      </c>
      <c r="C842" s="151" t="str">
        <f t="shared" si="55"/>
        <v>Thu</v>
      </c>
      <c r="D842" s="73" t="s">
        <v>193</v>
      </c>
      <c r="E842" s="61">
        <f>tblTL[[#This Row],[Total]]</f>
        <v>525</v>
      </c>
      <c r="F842" s="71">
        <f>AVERAGEIFS(TBLData3[Total Load],TBLData3[[Athlete ]],TBLData3[[#This Row],[Athlete ]],TBLData3[Date],"&lt;="&amp;TBLData3[[#This Row],[Date]],TBLData3[Date],"&gt;"&amp;TBLData3[[#This Row],[Date]]-7)</f>
        <v>221.28571428571428</v>
      </c>
      <c r="G842" s="72">
        <f>AVERAGEIFS(TBLData3[Total Load],TBLData3[[Athlete ]],TBLData3[[#This Row],[Athlete ]],TBLData3[Date],"&lt;="&amp;TBLData3[[#This Row],[Date]],TBLData3[Date],"&gt;"&amp;TBLData3[[#This Row],[Date]]-28)</f>
        <v>131.53571428571428</v>
      </c>
      <c r="H842" s="32">
        <f>SUMIFS(TBLData3[Total Load],TBLData3[[Athlete ]],TBLData3[[#This Row],[Athlete ]],TBLData3[Date],"&lt;="&amp;TBLData3[[#This Row],[Date]],TBLData3[Date],"&gt;"&amp;TBLData3[[#This Row],[Date]]-7)</f>
        <v>1549</v>
      </c>
      <c r="I842" s="33">
        <f>IFERROR(SUMIFS(TBLData3[Total Load],TBLData3[[Athlete ]],TBLData3[[#This Row],[Athlete ]],TBLData3[Date],"&lt;="&amp;TBLData3[[#This Row],[Date]]-7,TBLData3[Date],"&gt;"&amp;TBLData3[[#This Row],[Date]]-14),"")</f>
        <v>264</v>
      </c>
      <c r="J842" s="33">
        <f>IFERROR(SUMIFS(TBLData3[Total Load],TBLData3[[Athlete ]],TBLData3[[#This Row],[Athlete ]],TBLData3[Date],"&lt;="&amp;TBLData3[[#This Row],[Date]]-14,TBLData3[Date],"&gt;"&amp;TBLData3[[#This Row],[Date]]-21),"")</f>
        <v>730</v>
      </c>
      <c r="K842" s="33">
        <f>IFERROR(SUMIFS(TBLData3[Total Load],TBLData3[[Athlete ]],TBLData3[[#This Row],[Athlete ]],TBLData3[Date],"&lt;="&amp;TBLData3[[#This Row],[Date]]-21,TBLData3[Date],"&gt;"&amp;TBLData3[[#This Row],[Date]]-28),"")</f>
        <v>1140</v>
      </c>
      <c r="L842" s="33">
        <f>IFERROR(SUMIFS(TBLData3[Total Load],TBLData3[[Athlete ]],TBLData3[[#This Row],[Athlete ]],TBLData3[Date],"&lt;="&amp;TBLData3[[#This Row],[Date]]-28,TBLData3[Date],"&gt;"&amp;TBLData3[[#This Row],[Date]]-35),"")</f>
        <v>1440</v>
      </c>
      <c r="M842" s="33">
        <f>IFERROR(AVERAGE(TBLData3[[#This Row],[Week -1 TL]:[Week -4 TL]]),"")</f>
        <v>893.5</v>
      </c>
      <c r="N842" s="98">
        <f>IFERROR(TBLData3[[#This Row],[7 Day Rolling Average]]/TBLData3[[#This Row],[28 Day Rolling Average]],"")</f>
        <v>1.6823241922345915</v>
      </c>
      <c r="O842" s="94">
        <f>IFERROR(TBLData3[[#This Row],[Week 0 TL]]/TBLData3[[#This Row],[Week -1 TL]],"")</f>
        <v>5.8674242424242422</v>
      </c>
      <c r="P842" s="26">
        <f t="shared" si="51"/>
        <v>287.57854856755978</v>
      </c>
      <c r="Q842" s="27">
        <f t="shared" si="52"/>
        <v>156.59144717176622</v>
      </c>
      <c r="R842" s="99">
        <f>IFERROR(TBLData3[[#This Row],[7 Day EWMA]]/TBLData3[[#This Row],[28 Day EWMA]],"")</f>
        <v>1.8364895002989079</v>
      </c>
      <c r="S842" s="130">
        <f>AVERAGEIFS(TBLData3[Total Load],TBLData3[[Athlete ]],TBLData3[[#This Row],[Athlete ]],TBLData3[Date],"&lt;="&amp;TBLData3[[#This Row],[Date]],TBLData3[Date],"&gt;"&amp;TBLData3[[#This Row],[Date]]-7)</f>
        <v>221.28571428571428</v>
      </c>
      <c r="T842" s="130">
        <f t="array" ref="T842">IFERROR(_xlfn.STDEV.S(IF(TBLData3[[Athlete ]]=TBLData3[[#This Row],[Athlete ]],IF(TBLData3[Date]&lt;=TBLData3[[#This Row],[Date]],IF(TBLData3[Date]&gt;TBLData3[[#This Row],[Date]]-7,TBLData3[Total Load])))),"")</f>
        <v>232.15994076334121</v>
      </c>
      <c r="U842" s="98">
        <f>IFERROR(TBLData3[[#This Row],[7 Day avg Load]]/TBLData3[[#This Row],[7 Day SD]],"")</f>
        <v>0.95316062520574174</v>
      </c>
      <c r="V842" s="98">
        <f>IFERROR(TBLData3[[#This Row],[7 Day Rolling Average]]*TBLData3[[#This Row],[Monotony]],"")</f>
        <v>210.92082977767055</v>
      </c>
    </row>
    <row r="843" spans="1:22" x14ac:dyDescent="0.25">
      <c r="A843" s="58" t="str">
        <f t="shared" si="54"/>
        <v>Week 6</v>
      </c>
      <c r="B843" s="63">
        <v>43048</v>
      </c>
      <c r="C843" s="151" t="str">
        <f t="shared" si="55"/>
        <v>Thu</v>
      </c>
      <c r="D843" s="73" t="s">
        <v>194</v>
      </c>
      <c r="E843" s="61">
        <f>tblTL[[#This Row],[Total]]</f>
        <v>0</v>
      </c>
      <c r="F843" s="71">
        <f>AVERAGEIFS(TBLData3[Total Load],TBLData3[[Athlete ]],TBLData3[[#This Row],[Athlete ]],TBLData3[Date],"&lt;="&amp;TBLData3[[#This Row],[Date]],TBLData3[Date],"&gt;"&amp;TBLData3[[#This Row],[Date]]-7)</f>
        <v>141.28571428571428</v>
      </c>
      <c r="G843" s="72">
        <f>AVERAGEIFS(TBLData3[Total Load],TBLData3[[Athlete ]],TBLData3[[#This Row],[Athlete ]],TBLData3[Date],"&lt;="&amp;TBLData3[[#This Row],[Date]],TBLData3[Date],"&gt;"&amp;TBLData3[[#This Row],[Date]]-28)</f>
        <v>102.71428571428571</v>
      </c>
      <c r="H843" s="32">
        <f>SUMIFS(TBLData3[Total Load],TBLData3[[Athlete ]],TBLData3[[#This Row],[Athlete ]],TBLData3[Date],"&lt;="&amp;TBLData3[[#This Row],[Date]],TBLData3[Date],"&gt;"&amp;TBLData3[[#This Row],[Date]]-7)</f>
        <v>989</v>
      </c>
      <c r="I843" s="33">
        <f>IFERROR(SUMIFS(TBLData3[Total Load],TBLData3[[Athlete ]],TBLData3[[#This Row],[Athlete ]],TBLData3[Date],"&lt;="&amp;TBLData3[[#This Row],[Date]]-7,TBLData3[Date],"&gt;"&amp;TBLData3[[#This Row],[Date]]-14),"")</f>
        <v>1167</v>
      </c>
      <c r="J843" s="33">
        <f>IFERROR(SUMIFS(TBLData3[Total Load],TBLData3[[Athlete ]],TBLData3[[#This Row],[Athlete ]],TBLData3[Date],"&lt;="&amp;TBLData3[[#This Row],[Date]]-14,TBLData3[Date],"&gt;"&amp;TBLData3[[#This Row],[Date]]-21),"")</f>
        <v>0</v>
      </c>
      <c r="K843" s="33">
        <f>IFERROR(SUMIFS(TBLData3[Total Load],TBLData3[[Athlete ]],TBLData3[[#This Row],[Athlete ]],TBLData3[Date],"&lt;="&amp;TBLData3[[#This Row],[Date]]-21,TBLData3[Date],"&gt;"&amp;TBLData3[[#This Row],[Date]]-28),"")</f>
        <v>720</v>
      </c>
      <c r="L843" s="33">
        <f>IFERROR(SUMIFS(TBLData3[Total Load],TBLData3[[Athlete ]],TBLData3[[#This Row],[Athlete ]],TBLData3[Date],"&lt;="&amp;TBLData3[[#This Row],[Date]]-28,TBLData3[Date],"&gt;"&amp;TBLData3[[#This Row],[Date]]-35),"")</f>
        <v>1640</v>
      </c>
      <c r="M843" s="33">
        <f>IFERROR(AVERAGE(TBLData3[[#This Row],[Week -1 TL]:[Week -4 TL]]),"")</f>
        <v>881.75</v>
      </c>
      <c r="N843" s="98">
        <f>IFERROR(TBLData3[[#This Row],[7 Day Rolling Average]]/TBLData3[[#This Row],[28 Day Rolling Average]],"")</f>
        <v>1.3755215577190543</v>
      </c>
      <c r="O843" s="94">
        <f>IFERROR(TBLData3[[#This Row],[Week 0 TL]]/TBLData3[[#This Row],[Week -1 TL]],"")</f>
        <v>0.84747215081405314</v>
      </c>
      <c r="P843" s="26">
        <f t="shared" si="51"/>
        <v>146.32375009413369</v>
      </c>
      <c r="Q843" s="27">
        <f t="shared" si="52"/>
        <v>133.39990299168514</v>
      </c>
      <c r="R843" s="99">
        <f>IFERROR(TBLData3[[#This Row],[7 Day EWMA]]/TBLData3[[#This Row],[28 Day EWMA]],"")</f>
        <v>1.0968804835132009</v>
      </c>
      <c r="S843" s="130">
        <f>AVERAGEIFS(TBLData3[Total Load],TBLData3[[Athlete ]],TBLData3[[#This Row],[Athlete ]],TBLData3[Date],"&lt;="&amp;TBLData3[[#This Row],[Date]],TBLData3[Date],"&gt;"&amp;TBLData3[[#This Row],[Date]]-7)</f>
        <v>141.28571428571428</v>
      </c>
      <c r="T843" s="130">
        <f t="array" ref="T843">IFERROR(_xlfn.STDEV.S(IF(TBLData3[[Athlete ]]=TBLData3[[#This Row],[Athlete ]],IF(TBLData3[Date]&lt;=TBLData3[[#This Row],[Date]],IF(TBLData3[Date]&gt;TBLData3[[#This Row],[Date]]-7,TBLData3[Total Load])))),"")</f>
        <v>287.42228763366882</v>
      </c>
      <c r="U843" s="98">
        <f>IFERROR(TBLData3[[#This Row],[7 Day avg Load]]/TBLData3[[#This Row],[7 Day SD]],"")</f>
        <v>0.49156144239513033</v>
      </c>
      <c r="V843" s="98">
        <f>IFERROR(TBLData3[[#This Row],[7 Day Rolling Average]]*TBLData3[[#This Row],[Monotony]],"")</f>
        <v>69.450609504111981</v>
      </c>
    </row>
    <row r="844" spans="1:22" x14ac:dyDescent="0.25">
      <c r="A844" s="58" t="str">
        <f t="shared" si="54"/>
        <v>Week 6</v>
      </c>
      <c r="B844" s="63">
        <v>43048</v>
      </c>
      <c r="C844" s="151" t="str">
        <f t="shared" si="55"/>
        <v>Thu</v>
      </c>
      <c r="D844" s="73" t="s">
        <v>213</v>
      </c>
      <c r="E844" s="61">
        <f>tblTL[[#This Row],[Total]]</f>
        <v>0</v>
      </c>
      <c r="F844" s="71">
        <f>AVERAGEIFS(TBLData3[Total Load],TBLData3[[Athlete ]],TBLData3[[#This Row],[Athlete ]],TBLData3[Date],"&lt;="&amp;TBLData3[[#This Row],[Date]],TBLData3[Date],"&gt;"&amp;TBLData3[[#This Row],[Date]]-7)</f>
        <v>0</v>
      </c>
      <c r="G844" s="72">
        <f>AVERAGEIFS(TBLData3[Total Load],TBLData3[[Athlete ]],TBLData3[[#This Row],[Athlete ]],TBLData3[Date],"&lt;="&amp;TBLData3[[#This Row],[Date]],TBLData3[Date],"&gt;"&amp;TBLData3[[#This Row],[Date]]-28)</f>
        <v>153.21428571428572</v>
      </c>
      <c r="H844" s="32">
        <f>SUMIFS(TBLData3[Total Load],TBLData3[[Athlete ]],TBLData3[[#This Row],[Athlete ]],TBLData3[Date],"&lt;="&amp;TBLData3[[#This Row],[Date]],TBLData3[Date],"&gt;"&amp;TBLData3[[#This Row],[Date]]-7)</f>
        <v>0</v>
      </c>
      <c r="I844" s="33">
        <f>IFERROR(SUMIFS(TBLData3[Total Load],TBLData3[[Athlete ]],TBLData3[[#This Row],[Athlete ]],TBLData3[Date],"&lt;="&amp;TBLData3[[#This Row],[Date]]-7,TBLData3[Date],"&gt;"&amp;TBLData3[[#This Row],[Date]]-14),"")</f>
        <v>2120</v>
      </c>
      <c r="J844" s="33">
        <f>IFERROR(SUMIFS(TBLData3[Total Load],TBLData3[[Athlete ]],TBLData3[[#This Row],[Athlete ]],TBLData3[Date],"&lt;="&amp;TBLData3[[#This Row],[Date]]-14,TBLData3[Date],"&gt;"&amp;TBLData3[[#This Row],[Date]]-21),"")</f>
        <v>1180</v>
      </c>
      <c r="K844" s="33">
        <f>IFERROR(SUMIFS(TBLData3[Total Load],TBLData3[[Athlete ]],TBLData3[[#This Row],[Athlete ]],TBLData3[Date],"&lt;="&amp;TBLData3[[#This Row],[Date]]-21,TBLData3[Date],"&gt;"&amp;TBLData3[[#This Row],[Date]]-28),"")</f>
        <v>990</v>
      </c>
      <c r="L844" s="33">
        <f>IFERROR(SUMIFS(TBLData3[Total Load],TBLData3[[Athlete ]],TBLData3[[#This Row],[Athlete ]],TBLData3[Date],"&lt;="&amp;TBLData3[[#This Row],[Date]]-28,TBLData3[Date],"&gt;"&amp;TBLData3[[#This Row],[Date]]-35),"")</f>
        <v>675</v>
      </c>
      <c r="M844" s="33">
        <f>IFERROR(AVERAGE(TBLData3[[#This Row],[Week -1 TL]:[Week -4 TL]]),"")</f>
        <v>1241.25</v>
      </c>
      <c r="N844" s="98">
        <f>IFERROR(TBLData3[[#This Row],[7 Day Rolling Average]]/TBLData3[[#This Row],[28 Day Rolling Average]],"")</f>
        <v>0</v>
      </c>
      <c r="O844" s="94">
        <f>IFERROR(TBLData3[[#This Row],[Week 0 TL]]/TBLData3[[#This Row],[Week -1 TL]],"")</f>
        <v>0</v>
      </c>
      <c r="P844" s="26">
        <f t="shared" si="51"/>
        <v>56.173249970016379</v>
      </c>
      <c r="Q844" s="27">
        <f t="shared" si="52"/>
        <v>129.06862015469042</v>
      </c>
      <c r="R844" s="99">
        <f>IFERROR(TBLData3[[#This Row],[7 Day EWMA]]/TBLData3[[#This Row],[28 Day EWMA]],"")</f>
        <v>0.43522003956261412</v>
      </c>
      <c r="S844" s="130">
        <f>AVERAGEIFS(TBLData3[Total Load],TBLData3[[Athlete ]],TBLData3[[#This Row],[Athlete ]],TBLData3[Date],"&lt;="&amp;TBLData3[[#This Row],[Date]],TBLData3[Date],"&gt;"&amp;TBLData3[[#This Row],[Date]]-7)</f>
        <v>0</v>
      </c>
      <c r="T844" s="130">
        <f t="array" ref="T844">IFERROR(_xlfn.STDEV.S(IF(TBLData3[[Athlete ]]=TBLData3[[#This Row],[Athlete ]],IF(TBLData3[Date]&lt;=TBLData3[[#This Row],[Date]],IF(TBLData3[Date]&gt;TBLData3[[#This Row],[Date]]-7,TBLData3[Total Load])))),"")</f>
        <v>0</v>
      </c>
      <c r="U844" s="98" t="str">
        <f>IFERROR(TBLData3[[#This Row],[7 Day avg Load]]/TBLData3[[#This Row],[7 Day SD]],"")</f>
        <v/>
      </c>
      <c r="V844" s="98" t="str">
        <f>IFERROR(TBLData3[[#This Row],[7 Day Rolling Average]]*TBLData3[[#This Row],[Monotony]],"")</f>
        <v/>
      </c>
    </row>
    <row r="845" spans="1:22" x14ac:dyDescent="0.25">
      <c r="A845" s="58" t="str">
        <f t="shared" si="54"/>
        <v>Week 6</v>
      </c>
      <c r="B845" s="63">
        <v>43048</v>
      </c>
      <c r="C845" s="151" t="str">
        <f t="shared" si="55"/>
        <v>Thu</v>
      </c>
      <c r="D845" s="73" t="s">
        <v>214</v>
      </c>
      <c r="E845" s="61">
        <f>tblTL[[#This Row],[Total]]</f>
        <v>475</v>
      </c>
      <c r="F845" s="71">
        <f>AVERAGEIFS(TBLData3[Total Load],TBLData3[[Athlete ]],TBLData3[[#This Row],[Athlete ]],TBLData3[Date],"&lt;="&amp;TBLData3[[#This Row],[Date]],TBLData3[Date],"&gt;"&amp;TBLData3[[#This Row],[Date]]-7)</f>
        <v>266.85714285714283</v>
      </c>
      <c r="G845" s="72">
        <f>AVERAGEIFS(TBLData3[Total Load],TBLData3[[Athlete ]],TBLData3[[#This Row],[Athlete ]],TBLData3[Date],"&lt;="&amp;TBLData3[[#This Row],[Date]],TBLData3[Date],"&gt;"&amp;TBLData3[[#This Row],[Date]]-28)</f>
        <v>257.32142857142856</v>
      </c>
      <c r="H845" s="32">
        <f>SUMIFS(TBLData3[Total Load],TBLData3[[Athlete ]],TBLData3[[#This Row],[Athlete ]],TBLData3[Date],"&lt;="&amp;TBLData3[[#This Row],[Date]],TBLData3[Date],"&gt;"&amp;TBLData3[[#This Row],[Date]]-7)</f>
        <v>1868</v>
      </c>
      <c r="I845" s="33">
        <f>IFERROR(SUMIFS(TBLData3[Total Load],TBLData3[[Athlete ]],TBLData3[[#This Row],[Athlete ]],TBLData3[Date],"&lt;="&amp;TBLData3[[#This Row],[Date]]-7,TBLData3[Date],"&gt;"&amp;TBLData3[[#This Row],[Date]]-14),"")</f>
        <v>2917</v>
      </c>
      <c r="J845" s="33">
        <f>IFERROR(SUMIFS(TBLData3[Total Load],TBLData3[[Athlete ]],TBLData3[[#This Row],[Athlete ]],TBLData3[Date],"&lt;="&amp;TBLData3[[#This Row],[Date]]-14,TBLData3[Date],"&gt;"&amp;TBLData3[[#This Row],[Date]]-21),"")</f>
        <v>1280</v>
      </c>
      <c r="K845" s="33">
        <f>IFERROR(SUMIFS(TBLData3[Total Load],TBLData3[[Athlete ]],TBLData3[[#This Row],[Athlete ]],TBLData3[Date],"&lt;="&amp;TBLData3[[#This Row],[Date]]-21,TBLData3[Date],"&gt;"&amp;TBLData3[[#This Row],[Date]]-28),"")</f>
        <v>1140</v>
      </c>
      <c r="L845" s="33">
        <f>IFERROR(SUMIFS(TBLData3[Total Load],TBLData3[[Athlete ]],TBLData3[[#This Row],[Athlete ]],TBLData3[Date],"&lt;="&amp;TBLData3[[#This Row],[Date]]-28,TBLData3[Date],"&gt;"&amp;TBLData3[[#This Row],[Date]]-35),"")</f>
        <v>1720</v>
      </c>
      <c r="M845" s="33">
        <f>IFERROR(AVERAGE(TBLData3[[#This Row],[Week -1 TL]:[Week -4 TL]]),"")</f>
        <v>1764.25</v>
      </c>
      <c r="N845" s="98">
        <f>IFERROR(TBLData3[[#This Row],[7 Day Rolling Average]]/TBLData3[[#This Row],[28 Day Rolling Average]],"")</f>
        <v>1.03705759888966</v>
      </c>
      <c r="O845" s="94">
        <f>IFERROR(TBLData3[[#This Row],[Week 0 TL]]/TBLData3[[#This Row],[Week -1 TL]],"")</f>
        <v>0.64038395611930066</v>
      </c>
      <c r="P845" s="26">
        <f t="shared" si="51"/>
        <v>399.51706371680967</v>
      </c>
      <c r="Q845" s="27">
        <f t="shared" si="52"/>
        <v>297.98456352204056</v>
      </c>
      <c r="R845" s="99">
        <f>IFERROR(TBLData3[[#This Row],[7 Day EWMA]]/TBLData3[[#This Row],[28 Day EWMA]],"")</f>
        <v>1.3407307378432682</v>
      </c>
      <c r="S845" s="130">
        <f>AVERAGEIFS(TBLData3[Total Load],TBLData3[[Athlete ]],TBLData3[[#This Row],[Athlete ]],TBLData3[Date],"&lt;="&amp;TBLData3[[#This Row],[Date]],TBLData3[Date],"&gt;"&amp;TBLData3[[#This Row],[Date]]-7)</f>
        <v>266.85714285714283</v>
      </c>
      <c r="T845" s="130">
        <f t="array" ref="T845">IFERROR(_xlfn.STDEV.S(IF(TBLData3[[Athlete ]]=TBLData3[[#This Row],[Athlete ]],IF(TBLData3[Date]&lt;=TBLData3[[#This Row],[Date]],IF(TBLData3[Date]&gt;TBLData3[[#This Row],[Date]]-7,TBLData3[Total Load])))),"")</f>
        <v>320.28239028052968</v>
      </c>
      <c r="U845" s="98">
        <f>IFERROR(TBLData3[[#This Row],[7 Day avg Load]]/TBLData3[[#This Row],[7 Day SD]],"")</f>
        <v>0.83319330364497213</v>
      </c>
      <c r="V845" s="98">
        <f>IFERROR(TBLData3[[#This Row],[7 Day Rolling Average]]*TBLData3[[#This Row],[Monotony]],"")</f>
        <v>222.34358445840112</v>
      </c>
    </row>
    <row r="846" spans="1:22" x14ac:dyDescent="0.25">
      <c r="A846" s="58" t="str">
        <f t="shared" si="54"/>
        <v>Week 6</v>
      </c>
      <c r="B846" s="63">
        <v>43048</v>
      </c>
      <c r="C846" s="151" t="str">
        <f t="shared" si="55"/>
        <v>Thu</v>
      </c>
      <c r="D846" s="73" t="s">
        <v>195</v>
      </c>
      <c r="E846" s="61">
        <f>tblTL[[#This Row],[Total]]</f>
        <v>0</v>
      </c>
      <c r="F846" s="71">
        <f>AVERAGEIFS(TBLData3[Total Load],TBLData3[[Athlete ]],TBLData3[[#This Row],[Athlete ]],TBLData3[Date],"&lt;="&amp;TBLData3[[#This Row],[Date]],TBLData3[Date],"&gt;"&amp;TBLData3[[#This Row],[Date]]-7)</f>
        <v>0</v>
      </c>
      <c r="G846" s="72">
        <f>AVERAGEIFS(TBLData3[Total Load],TBLData3[[Athlete ]],TBLData3[[#This Row],[Athlete ]],TBLData3[Date],"&lt;="&amp;TBLData3[[#This Row],[Date]],TBLData3[Date],"&gt;"&amp;TBLData3[[#This Row],[Date]]-28)</f>
        <v>17.5</v>
      </c>
      <c r="H846" s="32">
        <f>SUMIFS(TBLData3[Total Load],TBLData3[[Athlete ]],TBLData3[[#This Row],[Athlete ]],TBLData3[Date],"&lt;="&amp;TBLData3[[#This Row],[Date]],TBLData3[Date],"&gt;"&amp;TBLData3[[#This Row],[Date]]-7)</f>
        <v>0</v>
      </c>
      <c r="I846" s="33">
        <f>IFERROR(SUMIFS(TBLData3[Total Load],TBLData3[[Athlete ]],TBLData3[[#This Row],[Athlete ]],TBLData3[Date],"&lt;="&amp;TBLData3[[#This Row],[Date]]-7,TBLData3[Date],"&gt;"&amp;TBLData3[[#This Row],[Date]]-14),"")</f>
        <v>490</v>
      </c>
      <c r="J846" s="33">
        <f>IFERROR(SUMIFS(TBLData3[Total Load],TBLData3[[Athlete ]],TBLData3[[#This Row],[Athlete ]],TBLData3[Date],"&lt;="&amp;TBLData3[[#This Row],[Date]]-14,TBLData3[Date],"&gt;"&amp;TBLData3[[#This Row],[Date]]-21),"")</f>
        <v>0</v>
      </c>
      <c r="K846" s="33">
        <f>IFERROR(SUMIFS(TBLData3[Total Load],TBLData3[[Athlete ]],TBLData3[[#This Row],[Athlete ]],TBLData3[Date],"&lt;="&amp;TBLData3[[#This Row],[Date]]-21,TBLData3[Date],"&gt;"&amp;TBLData3[[#This Row],[Date]]-28),"")</f>
        <v>0</v>
      </c>
      <c r="L846" s="33">
        <f>IFERROR(SUMIFS(TBLData3[Total Load],TBLData3[[Athlete ]],TBLData3[[#This Row],[Athlete ]],TBLData3[Date],"&lt;="&amp;TBLData3[[#This Row],[Date]]-28,TBLData3[Date],"&gt;"&amp;TBLData3[[#This Row],[Date]]-35),"")</f>
        <v>0</v>
      </c>
      <c r="M846" s="33">
        <f>IFERROR(AVERAGE(TBLData3[[#This Row],[Week -1 TL]:[Week -4 TL]]),"")</f>
        <v>122.5</v>
      </c>
      <c r="N846" s="98">
        <f>IFERROR(TBLData3[[#This Row],[7 Day Rolling Average]]/TBLData3[[#This Row],[28 Day Rolling Average]],"")</f>
        <v>0</v>
      </c>
      <c r="O846" s="94">
        <f>IFERROR(TBLData3[[#This Row],[Week 0 TL]]/TBLData3[[#This Row],[Week -1 TL]],"")</f>
        <v>0</v>
      </c>
      <c r="P846" s="26">
        <f t="shared" si="51"/>
        <v>16.351776123046875</v>
      </c>
      <c r="Q846" s="27">
        <f t="shared" si="52"/>
        <v>20.492193193875426</v>
      </c>
      <c r="R846" s="99">
        <f>IFERROR(TBLData3[[#This Row],[7 Day EWMA]]/TBLData3[[#This Row],[28 Day EWMA]],"")</f>
        <v>0.79795149149452616</v>
      </c>
      <c r="S846" s="130">
        <f>AVERAGEIFS(TBLData3[Total Load],TBLData3[[Athlete ]],TBLData3[[#This Row],[Athlete ]],TBLData3[Date],"&lt;="&amp;TBLData3[[#This Row],[Date]],TBLData3[Date],"&gt;"&amp;TBLData3[[#This Row],[Date]]-7)</f>
        <v>0</v>
      </c>
      <c r="T846" s="130">
        <f t="array" ref="T846">IFERROR(_xlfn.STDEV.S(IF(TBLData3[[Athlete ]]=TBLData3[[#This Row],[Athlete ]],IF(TBLData3[Date]&lt;=TBLData3[[#This Row],[Date]],IF(TBLData3[Date]&gt;TBLData3[[#This Row],[Date]]-7,TBLData3[Total Load])))),"")</f>
        <v>0</v>
      </c>
      <c r="U846" s="98" t="str">
        <f>IFERROR(TBLData3[[#This Row],[7 Day avg Load]]/TBLData3[[#This Row],[7 Day SD]],"")</f>
        <v/>
      </c>
      <c r="V846" s="98" t="str">
        <f>IFERROR(TBLData3[[#This Row],[7 Day Rolling Average]]*TBLData3[[#This Row],[Monotony]],"")</f>
        <v/>
      </c>
    </row>
    <row r="847" spans="1:22" x14ac:dyDescent="0.25">
      <c r="A847" s="58" t="str">
        <f t="shared" si="54"/>
        <v>Week 6</v>
      </c>
      <c r="B847" s="63">
        <v>43048</v>
      </c>
      <c r="C847" s="151" t="str">
        <f t="shared" si="55"/>
        <v>Thu</v>
      </c>
      <c r="D847" s="68" t="s">
        <v>196</v>
      </c>
      <c r="E847" s="61">
        <f>tblTL[[#This Row],[Total]]</f>
        <v>570</v>
      </c>
      <c r="F847" s="71">
        <f>AVERAGEIFS(TBLData3[Total Load],TBLData3[[Athlete ]],TBLData3[[#This Row],[Athlete ]],TBLData3[Date],"&lt;="&amp;TBLData3[[#This Row],[Date]],TBLData3[Date],"&gt;"&amp;TBLData3[[#This Row],[Date]]-7)</f>
        <v>363.28571428571428</v>
      </c>
      <c r="G847" s="72">
        <f>AVERAGEIFS(TBLData3[Total Load],TBLData3[[Athlete ]],TBLData3[[#This Row],[Athlete ]],TBLData3[Date],"&lt;="&amp;TBLData3[[#This Row],[Date]],TBLData3[Date],"&gt;"&amp;TBLData3[[#This Row],[Date]]-28)</f>
        <v>247.10714285714286</v>
      </c>
      <c r="H847" s="32">
        <f>SUMIFS(TBLData3[Total Load],TBLData3[[Athlete ]],TBLData3[[#This Row],[Athlete ]],TBLData3[Date],"&lt;="&amp;TBLData3[[#This Row],[Date]],TBLData3[Date],"&gt;"&amp;TBLData3[[#This Row],[Date]]-7)</f>
        <v>2543</v>
      </c>
      <c r="I847" s="33">
        <f>IFERROR(SUMIFS(TBLData3[Total Load],TBLData3[[Athlete ]],TBLData3[[#This Row],[Athlete ]],TBLData3[Date],"&lt;="&amp;TBLData3[[#This Row],[Date]]-7,TBLData3[Date],"&gt;"&amp;TBLData3[[#This Row],[Date]]-14),"")</f>
        <v>2416</v>
      </c>
      <c r="J847" s="33">
        <f>IFERROR(SUMIFS(TBLData3[Total Load],TBLData3[[Athlete ]],TBLData3[[#This Row],[Athlete ]],TBLData3[Date],"&lt;="&amp;TBLData3[[#This Row],[Date]]-14,TBLData3[Date],"&gt;"&amp;TBLData3[[#This Row],[Date]]-21),"")</f>
        <v>1960</v>
      </c>
      <c r="K847" s="33">
        <f>IFERROR(SUMIFS(TBLData3[Total Load],TBLData3[[Athlete ]],TBLData3[[#This Row],[Athlete ]],TBLData3[Date],"&lt;="&amp;TBLData3[[#This Row],[Date]]-21,TBLData3[Date],"&gt;"&amp;TBLData3[[#This Row],[Date]]-28),"")</f>
        <v>0</v>
      </c>
      <c r="L847" s="33">
        <f>IFERROR(SUMIFS(TBLData3[Total Load],TBLData3[[Athlete ]],TBLData3[[#This Row],[Athlete ]],TBLData3[Date],"&lt;="&amp;TBLData3[[#This Row],[Date]]-28,TBLData3[Date],"&gt;"&amp;TBLData3[[#This Row],[Date]]-35),"")</f>
        <v>1540</v>
      </c>
      <c r="M847" s="33">
        <f>IFERROR(AVERAGE(TBLData3[[#This Row],[Week -1 TL]:[Week -4 TL]]),"")</f>
        <v>1479</v>
      </c>
      <c r="N847" s="98">
        <f>IFERROR(TBLData3[[#This Row],[7 Day Rolling Average]]/TBLData3[[#This Row],[28 Day Rolling Average]],"")</f>
        <v>1.4701546466252349</v>
      </c>
      <c r="O847" s="94">
        <f>IFERROR(TBLData3[[#This Row],[Week 0 TL]]/TBLData3[[#This Row],[Week -1 TL]],"")</f>
        <v>1.052566225165563</v>
      </c>
      <c r="P847" s="26">
        <f t="shared" si="51"/>
        <v>497.51303341642205</v>
      </c>
      <c r="Q847" s="27">
        <f t="shared" si="52"/>
        <v>315.24585201018749</v>
      </c>
      <c r="R847" s="99">
        <f>IFERROR(TBLData3[[#This Row],[7 Day EWMA]]/TBLData3[[#This Row],[28 Day EWMA]],"")</f>
        <v>1.5781747174276679</v>
      </c>
      <c r="S847" s="130">
        <f>AVERAGEIFS(TBLData3[Total Load],TBLData3[[Athlete ]],TBLData3[[#This Row],[Athlete ]],TBLData3[Date],"&lt;="&amp;TBLData3[[#This Row],[Date]],TBLData3[Date],"&gt;"&amp;TBLData3[[#This Row],[Date]]-7)</f>
        <v>363.28571428571428</v>
      </c>
      <c r="T847" s="130">
        <f t="array" ref="T847">IFERROR(_xlfn.STDEV.S(IF(TBLData3[[Athlete ]]=TBLData3[[#This Row],[Athlete ]],IF(TBLData3[Date]&lt;=TBLData3[[#This Row],[Date]],IF(TBLData3[Date]&gt;TBLData3[[#This Row],[Date]]-7,TBLData3[Total Load])))),"")</f>
        <v>375.6490890382114</v>
      </c>
      <c r="U847" s="98">
        <f>IFERROR(TBLData3[[#This Row],[7 Day avg Load]]/TBLData3[[#This Row],[7 Day SD]],"")</f>
        <v>0.96708796823079879</v>
      </c>
      <c r="V847" s="98">
        <f>IFERROR(TBLData3[[#This Row],[7 Day Rolling Average]]*TBLData3[[#This Row],[Monotony]],"")</f>
        <v>351.32924331584587</v>
      </c>
    </row>
    <row r="848" spans="1:22" x14ac:dyDescent="0.25">
      <c r="A848" s="58" t="str">
        <f t="shared" si="54"/>
        <v>Week 6</v>
      </c>
      <c r="B848" s="63">
        <v>43048</v>
      </c>
      <c r="C848" s="151" t="str">
        <f t="shared" si="55"/>
        <v>Thu</v>
      </c>
      <c r="D848" s="73" t="s">
        <v>197</v>
      </c>
      <c r="E848" s="61">
        <f>tblTL[[#This Row],[Total]]</f>
        <v>250</v>
      </c>
      <c r="F848" s="71">
        <f>AVERAGEIFS(TBLData3[Total Load],TBLData3[[Athlete ]],TBLData3[[#This Row],[Athlete ]],TBLData3[Date],"&lt;="&amp;TBLData3[[#This Row],[Date]],TBLData3[Date],"&gt;"&amp;TBLData3[[#This Row],[Date]]-7)</f>
        <v>185</v>
      </c>
      <c r="G848" s="72">
        <f>AVERAGEIFS(TBLData3[Total Load],TBLData3[[Athlete ]],TBLData3[[#This Row],[Athlete ]],TBLData3[Date],"&lt;="&amp;TBLData3[[#This Row],[Date]],TBLData3[Date],"&gt;"&amp;TBLData3[[#This Row],[Date]]-28)</f>
        <v>250.05357142857142</v>
      </c>
      <c r="H848" s="32">
        <f>SUMIFS(TBLData3[Total Load],TBLData3[[Athlete ]],TBLData3[[#This Row],[Athlete ]],TBLData3[Date],"&lt;="&amp;TBLData3[[#This Row],[Date]],TBLData3[Date],"&gt;"&amp;TBLData3[[#This Row],[Date]]-7)</f>
        <v>1295</v>
      </c>
      <c r="I848" s="33">
        <f>IFERROR(SUMIFS(TBLData3[Total Load],TBLData3[[Athlete ]],TBLData3[[#This Row],[Athlete ]],TBLData3[Date],"&lt;="&amp;TBLData3[[#This Row],[Date]]-7,TBLData3[Date],"&gt;"&amp;TBLData3[[#This Row],[Date]]-14),"")</f>
        <v>3256.5</v>
      </c>
      <c r="J848" s="33">
        <f>IFERROR(SUMIFS(TBLData3[Total Load],TBLData3[[Athlete ]],TBLData3[[#This Row],[Athlete ]],TBLData3[Date],"&lt;="&amp;TBLData3[[#This Row],[Date]]-14,TBLData3[Date],"&gt;"&amp;TBLData3[[#This Row],[Date]]-21),"")</f>
        <v>1220</v>
      </c>
      <c r="K848" s="33">
        <f>IFERROR(SUMIFS(TBLData3[Total Load],TBLData3[[Athlete ]],TBLData3[[#This Row],[Athlete ]],TBLData3[Date],"&lt;="&amp;TBLData3[[#This Row],[Date]]-21,TBLData3[Date],"&gt;"&amp;TBLData3[[#This Row],[Date]]-28),"")</f>
        <v>1230</v>
      </c>
      <c r="L848" s="33">
        <f>IFERROR(SUMIFS(TBLData3[Total Load],TBLData3[[Athlete ]],TBLData3[[#This Row],[Athlete ]],TBLData3[Date],"&lt;="&amp;TBLData3[[#This Row],[Date]]-28,TBLData3[Date],"&gt;"&amp;TBLData3[[#This Row],[Date]]-35),"")</f>
        <v>2435</v>
      </c>
      <c r="M848" s="33">
        <f>IFERROR(AVERAGE(TBLData3[[#This Row],[Week -1 TL]:[Week -4 TL]]),"")</f>
        <v>2035.375</v>
      </c>
      <c r="N848" s="98">
        <f>IFERROR(TBLData3[[#This Row],[7 Day Rolling Average]]/TBLData3[[#This Row],[28 Day Rolling Average]],"")</f>
        <v>0.73984146254374061</v>
      </c>
      <c r="O848" s="94">
        <f>IFERROR(TBLData3[[#This Row],[Week 0 TL]]/TBLData3[[#This Row],[Week -1 TL]],"")</f>
        <v>0.39766620604943959</v>
      </c>
      <c r="P848" s="26">
        <f t="shared" si="51"/>
        <v>282.41600313520223</v>
      </c>
      <c r="Q848" s="27">
        <f t="shared" si="52"/>
        <v>280.41728333356889</v>
      </c>
      <c r="R848" s="99">
        <f>IFERROR(TBLData3[[#This Row],[7 Day EWMA]]/TBLData3[[#This Row],[28 Day EWMA]],"")</f>
        <v>1.0071276626671253</v>
      </c>
      <c r="S848" s="130">
        <f>AVERAGEIFS(TBLData3[Total Load],TBLData3[[Athlete ]],TBLData3[[#This Row],[Athlete ]],TBLData3[Date],"&lt;="&amp;TBLData3[[#This Row],[Date]],TBLData3[Date],"&gt;"&amp;TBLData3[[#This Row],[Date]]-7)</f>
        <v>185</v>
      </c>
      <c r="T848" s="130">
        <f t="array" ref="T848">IFERROR(_xlfn.STDEV.S(IF(TBLData3[[Athlete ]]=TBLData3[[#This Row],[Athlete ]],IF(TBLData3[Date]&lt;=TBLData3[[#This Row],[Date]],IF(TBLData3[Date]&gt;TBLData3[[#This Row],[Date]]-7,TBLData3[Total Load])))),"")</f>
        <v>301.73111650386124</v>
      </c>
      <c r="U848" s="98">
        <f>IFERROR(TBLData3[[#This Row],[7 Day avg Load]]/TBLData3[[#This Row],[7 Day SD]],"")</f>
        <v>0.61312867609937927</v>
      </c>
      <c r="V848" s="98">
        <f>IFERROR(TBLData3[[#This Row],[7 Day Rolling Average]]*TBLData3[[#This Row],[Monotony]],"")</f>
        <v>113.42880507838517</v>
      </c>
    </row>
    <row r="849" spans="1:22" x14ac:dyDescent="0.25">
      <c r="A849" s="58" t="str">
        <f t="shared" si="54"/>
        <v>Week 6</v>
      </c>
      <c r="B849" s="63">
        <v>43048</v>
      </c>
      <c r="C849" s="151" t="str">
        <f t="shared" si="55"/>
        <v>Thu</v>
      </c>
      <c r="D849" s="73" t="s">
        <v>198</v>
      </c>
      <c r="E849" s="61">
        <f>tblTL[[#This Row],[Total]]</f>
        <v>0</v>
      </c>
      <c r="F849" s="71">
        <f>AVERAGEIFS(TBLData3[Total Load],TBLData3[[Athlete ]],TBLData3[[#This Row],[Athlete ]],TBLData3[Date],"&lt;="&amp;TBLData3[[#This Row],[Date]],TBLData3[Date],"&gt;"&amp;TBLData3[[#This Row],[Date]]-7)</f>
        <v>129.57142857142858</v>
      </c>
      <c r="G849" s="72">
        <f>AVERAGEIFS(TBLData3[Total Load],TBLData3[[Athlete ]],TBLData3[[#This Row],[Athlete ]],TBLData3[Date],"&lt;="&amp;TBLData3[[#This Row],[Date]],TBLData3[Date],"&gt;"&amp;TBLData3[[#This Row],[Date]]-28)</f>
        <v>148.14285714285714</v>
      </c>
      <c r="H849" s="32">
        <f>SUMIFS(TBLData3[Total Load],TBLData3[[Athlete ]],TBLData3[[#This Row],[Athlete ]],TBLData3[Date],"&lt;="&amp;TBLData3[[#This Row],[Date]],TBLData3[Date],"&gt;"&amp;TBLData3[[#This Row],[Date]]-7)</f>
        <v>907</v>
      </c>
      <c r="I849" s="33">
        <f>IFERROR(SUMIFS(TBLData3[Total Load],TBLData3[[Athlete ]],TBLData3[[#This Row],[Athlete ]],TBLData3[Date],"&lt;="&amp;TBLData3[[#This Row],[Date]]-7,TBLData3[Date],"&gt;"&amp;TBLData3[[#This Row],[Date]]-14),"")</f>
        <v>2251</v>
      </c>
      <c r="J849" s="33">
        <f>IFERROR(SUMIFS(TBLData3[Total Load],TBLData3[[Athlete ]],TBLData3[[#This Row],[Athlete ]],TBLData3[Date],"&lt;="&amp;TBLData3[[#This Row],[Date]]-14,TBLData3[Date],"&gt;"&amp;TBLData3[[#This Row],[Date]]-21),"")</f>
        <v>0</v>
      </c>
      <c r="K849" s="33">
        <f>IFERROR(SUMIFS(TBLData3[Total Load],TBLData3[[Athlete ]],TBLData3[[#This Row],[Athlete ]],TBLData3[Date],"&lt;="&amp;TBLData3[[#This Row],[Date]]-21,TBLData3[Date],"&gt;"&amp;TBLData3[[#This Row],[Date]]-28),"")</f>
        <v>990</v>
      </c>
      <c r="L849" s="33">
        <f>IFERROR(SUMIFS(TBLData3[Total Load],TBLData3[[Athlete ]],TBLData3[[#This Row],[Athlete ]],TBLData3[Date],"&lt;="&amp;TBLData3[[#This Row],[Date]]-28,TBLData3[Date],"&gt;"&amp;TBLData3[[#This Row],[Date]]-35),"")</f>
        <v>960</v>
      </c>
      <c r="M849" s="33">
        <f>IFERROR(AVERAGE(TBLData3[[#This Row],[Week -1 TL]:[Week -4 TL]]),"")</f>
        <v>1050.25</v>
      </c>
      <c r="N849" s="98">
        <f>IFERROR(TBLData3[[#This Row],[7 Day Rolling Average]]/TBLData3[[#This Row],[28 Day Rolling Average]],"")</f>
        <v>0.87463837994214089</v>
      </c>
      <c r="O849" s="94">
        <f>IFERROR(TBLData3[[#This Row],[Week 0 TL]]/TBLData3[[#This Row],[Week -1 TL]],"")</f>
        <v>0.40293203020879609</v>
      </c>
      <c r="P849" s="26">
        <f t="shared" si="51"/>
        <v>162.97021485216311</v>
      </c>
      <c r="Q849" s="27">
        <f t="shared" si="52"/>
        <v>164.10040653220642</v>
      </c>
      <c r="R849" s="99">
        <f>IFERROR(TBLData3[[#This Row],[7 Day EWMA]]/TBLData3[[#This Row],[28 Day EWMA]],"")</f>
        <v>0.99311280389898671</v>
      </c>
      <c r="S849" s="130">
        <f>AVERAGEIFS(TBLData3[Total Load],TBLData3[[Athlete ]],TBLData3[[#This Row],[Athlete ]],TBLData3[Date],"&lt;="&amp;TBLData3[[#This Row],[Date]],TBLData3[Date],"&gt;"&amp;TBLData3[[#This Row],[Date]]-7)</f>
        <v>129.57142857142858</v>
      </c>
      <c r="T849" s="130">
        <f t="array" ref="T849">IFERROR(_xlfn.STDEV.S(IF(TBLData3[[Athlete ]]=TBLData3[[#This Row],[Athlete ]],IF(TBLData3[Date]&lt;=TBLData3[[#This Row],[Date]],IF(TBLData3[Date]&gt;TBLData3[[#This Row],[Date]]-7,TBLData3[Total Load])))),"")</f>
        <v>261.54913951483837</v>
      </c>
      <c r="U849" s="98">
        <f>IFERROR(TBLData3[[#This Row],[7 Day avg Load]]/TBLData3[[#This Row],[7 Day SD]],"")</f>
        <v>0.49539994209798444</v>
      </c>
      <c r="V849" s="98">
        <f>IFERROR(TBLData3[[#This Row],[7 Day Rolling Average]]*TBLData3[[#This Row],[Monotony]],"")</f>
        <v>64.189678211838853</v>
      </c>
    </row>
    <row r="850" spans="1:22" x14ac:dyDescent="0.25">
      <c r="A850" s="58" t="str">
        <f t="shared" si="54"/>
        <v>Week 6</v>
      </c>
      <c r="B850" s="63">
        <v>43048</v>
      </c>
      <c r="C850" s="151" t="str">
        <f t="shared" si="55"/>
        <v>Thu</v>
      </c>
      <c r="D850" s="73" t="s">
        <v>199</v>
      </c>
      <c r="E850" s="61">
        <f>tblTL[[#This Row],[Total]]</f>
        <v>0</v>
      </c>
      <c r="F850" s="71">
        <f>AVERAGEIFS(TBLData3[Total Load],TBLData3[[Athlete ]],TBLData3[[#This Row],[Athlete ]],TBLData3[Date],"&lt;="&amp;TBLData3[[#This Row],[Date]],TBLData3[Date],"&gt;"&amp;TBLData3[[#This Row],[Date]]-7)</f>
        <v>155.57142857142858</v>
      </c>
      <c r="G850" s="72">
        <f>AVERAGEIFS(TBLData3[Total Load],TBLData3[[Athlete ]],TBLData3[[#This Row],[Athlete ]],TBLData3[Date],"&lt;="&amp;TBLData3[[#This Row],[Date]],TBLData3[Date],"&gt;"&amp;TBLData3[[#This Row],[Date]]-28)</f>
        <v>150.14285714285714</v>
      </c>
      <c r="H850" s="32">
        <f>SUMIFS(TBLData3[Total Load],TBLData3[[Athlete ]],TBLData3[[#This Row],[Athlete ]],TBLData3[Date],"&lt;="&amp;TBLData3[[#This Row],[Date]],TBLData3[Date],"&gt;"&amp;TBLData3[[#This Row],[Date]]-7)</f>
        <v>1089</v>
      </c>
      <c r="I850" s="33">
        <f>IFERROR(SUMIFS(TBLData3[Total Load],TBLData3[[Athlete ]],TBLData3[[#This Row],[Athlete ]],TBLData3[Date],"&lt;="&amp;TBLData3[[#This Row],[Date]]-7,TBLData3[Date],"&gt;"&amp;TBLData3[[#This Row],[Date]]-14),"")</f>
        <v>665</v>
      </c>
      <c r="J850" s="33">
        <f>IFERROR(SUMIFS(TBLData3[Total Load],TBLData3[[Athlete ]],TBLData3[[#This Row],[Athlete ]],TBLData3[Date],"&lt;="&amp;TBLData3[[#This Row],[Date]]-14,TBLData3[Date],"&gt;"&amp;TBLData3[[#This Row],[Date]]-21),"")</f>
        <v>920</v>
      </c>
      <c r="K850" s="33">
        <f>IFERROR(SUMIFS(TBLData3[Total Load],TBLData3[[Athlete ]],TBLData3[[#This Row],[Athlete ]],TBLData3[Date],"&lt;="&amp;TBLData3[[#This Row],[Date]]-21,TBLData3[Date],"&gt;"&amp;TBLData3[[#This Row],[Date]]-28),"")</f>
        <v>1530</v>
      </c>
      <c r="L850" s="33">
        <f>IFERROR(SUMIFS(TBLData3[Total Load],TBLData3[[Athlete ]],TBLData3[[#This Row],[Athlete ]],TBLData3[Date],"&lt;="&amp;TBLData3[[#This Row],[Date]]-28,TBLData3[Date],"&gt;"&amp;TBLData3[[#This Row],[Date]]-35),"")</f>
        <v>1755</v>
      </c>
      <c r="M850" s="33">
        <f>IFERROR(AVERAGE(TBLData3[[#This Row],[Week -1 TL]:[Week -4 TL]]),"")</f>
        <v>1217.5</v>
      </c>
      <c r="N850" s="98">
        <f>IFERROR(TBLData3[[#This Row],[7 Day Rolling Average]]/TBLData3[[#This Row],[28 Day Rolling Average]],"")</f>
        <v>1.0361560418648907</v>
      </c>
      <c r="O850" s="94">
        <f>IFERROR(TBLData3[[#This Row],[Week 0 TL]]/TBLData3[[#This Row],[Week -1 TL]],"")</f>
        <v>1.6375939849624059</v>
      </c>
      <c r="P850" s="26">
        <f t="shared" si="51"/>
        <v>153.22513460191422</v>
      </c>
      <c r="Q850" s="27">
        <f t="shared" si="52"/>
        <v>147.8965895915442</v>
      </c>
      <c r="R850" s="99">
        <f>IFERROR(TBLData3[[#This Row],[7 Day EWMA]]/TBLData3[[#This Row],[28 Day EWMA]],"")</f>
        <v>1.0360288565482558</v>
      </c>
      <c r="S850" s="130">
        <f>AVERAGEIFS(TBLData3[Total Load],TBLData3[[Athlete ]],TBLData3[[#This Row],[Athlete ]],TBLData3[Date],"&lt;="&amp;TBLData3[[#This Row],[Date]],TBLData3[Date],"&gt;"&amp;TBLData3[[#This Row],[Date]]-7)</f>
        <v>155.57142857142858</v>
      </c>
      <c r="T850" s="130">
        <f t="array" ref="T850">IFERROR(_xlfn.STDEV.S(IF(TBLData3[[Athlete ]]=TBLData3[[#This Row],[Athlete ]],IF(TBLData3[Date]&lt;=TBLData3[[#This Row],[Date]],IF(TBLData3[Date]&gt;TBLData3[[#This Row],[Date]]-7,TBLData3[Total Load])))),"")</f>
        <v>304.69211626539624</v>
      </c>
      <c r="U850" s="98">
        <f>IFERROR(TBLData3[[#This Row],[7 Day avg Load]]/TBLData3[[#This Row],[7 Day SD]],"")</f>
        <v>0.51058567080193529</v>
      </c>
      <c r="V850" s="98">
        <f>IFERROR(TBLData3[[#This Row],[7 Day Rolling Average]]*TBLData3[[#This Row],[Monotony]],"")</f>
        <v>79.432542214758229</v>
      </c>
    </row>
    <row r="851" spans="1:22" x14ac:dyDescent="0.25">
      <c r="A851" s="58" t="str">
        <f t="shared" si="54"/>
        <v>Week 6</v>
      </c>
      <c r="B851" s="63">
        <v>43048</v>
      </c>
      <c r="C851" s="151" t="str">
        <f t="shared" si="55"/>
        <v>Thu</v>
      </c>
      <c r="D851" s="68" t="s">
        <v>200</v>
      </c>
      <c r="E851" s="61">
        <f>tblTL[[#This Row],[Total]]</f>
        <v>275</v>
      </c>
      <c r="F851" s="71">
        <f>AVERAGEIFS(TBLData3[Total Load],TBLData3[[Athlete ]],TBLData3[[#This Row],[Athlete ]],TBLData3[Date],"&lt;="&amp;TBLData3[[#This Row],[Date]],TBLData3[Date],"&gt;"&amp;TBLData3[[#This Row],[Date]]-7)</f>
        <v>62.857142857142854</v>
      </c>
      <c r="G851" s="72">
        <f>AVERAGEIFS(TBLData3[Total Load],TBLData3[[Athlete ]],TBLData3[[#This Row],[Athlete ]],TBLData3[Date],"&lt;="&amp;TBLData3[[#This Row],[Date]],TBLData3[Date],"&gt;"&amp;TBLData3[[#This Row],[Date]]-28)</f>
        <v>63.928571428571431</v>
      </c>
      <c r="H851" s="32">
        <f>SUMIFS(TBLData3[Total Load],TBLData3[[Athlete ]],TBLData3[[#This Row],[Athlete ]],TBLData3[Date],"&lt;="&amp;TBLData3[[#This Row],[Date]],TBLData3[Date],"&gt;"&amp;TBLData3[[#This Row],[Date]]-7)</f>
        <v>440</v>
      </c>
      <c r="I851" s="33">
        <f>IFERROR(SUMIFS(TBLData3[Total Load],TBLData3[[Athlete ]],TBLData3[[#This Row],[Athlete ]],TBLData3[Date],"&lt;="&amp;TBLData3[[#This Row],[Date]]-7,TBLData3[Date],"&gt;"&amp;TBLData3[[#This Row],[Date]]-14),"")</f>
        <v>0</v>
      </c>
      <c r="J851" s="33">
        <f>IFERROR(SUMIFS(TBLData3[Total Load],TBLData3[[Athlete ]],TBLData3[[#This Row],[Athlete ]],TBLData3[Date],"&lt;="&amp;TBLData3[[#This Row],[Date]]-14,TBLData3[Date],"&gt;"&amp;TBLData3[[#This Row],[Date]]-21),"")</f>
        <v>420</v>
      </c>
      <c r="K851" s="33">
        <f>IFERROR(SUMIFS(TBLData3[Total Load],TBLData3[[Athlete ]],TBLData3[[#This Row],[Athlete ]],TBLData3[Date],"&lt;="&amp;TBLData3[[#This Row],[Date]]-21,TBLData3[Date],"&gt;"&amp;TBLData3[[#This Row],[Date]]-28),"")</f>
        <v>930</v>
      </c>
      <c r="L851" s="33">
        <f>IFERROR(SUMIFS(TBLData3[Total Load],TBLData3[[Athlete ]],TBLData3[[#This Row],[Athlete ]],TBLData3[Date],"&lt;="&amp;TBLData3[[#This Row],[Date]]-28,TBLData3[Date],"&gt;"&amp;TBLData3[[#This Row],[Date]]-35),"")</f>
        <v>975</v>
      </c>
      <c r="M851" s="33">
        <f>IFERROR(AVERAGE(TBLData3[[#This Row],[Week -1 TL]:[Week -4 TL]]),"")</f>
        <v>581.25</v>
      </c>
      <c r="N851" s="98">
        <f>IFERROR(TBLData3[[#This Row],[7 Day Rolling Average]]/TBLData3[[#This Row],[28 Day Rolling Average]],"")</f>
        <v>0.98324022346368711</v>
      </c>
      <c r="O851" s="94" t="str">
        <f>IFERROR(TBLData3[[#This Row],[Week 0 TL]]/TBLData3[[#This Row],[Week -1 TL]],"")</f>
        <v/>
      </c>
      <c r="P851" s="26">
        <f t="shared" si="51"/>
        <v>93.52733151538942</v>
      </c>
      <c r="Q851" s="27">
        <f t="shared" si="52"/>
        <v>60.306036029248446</v>
      </c>
      <c r="R851" s="99">
        <f>IFERROR(TBLData3[[#This Row],[7 Day EWMA]]/TBLData3[[#This Row],[28 Day EWMA]],"")</f>
        <v>1.5508784472258903</v>
      </c>
      <c r="S851" s="130">
        <f>AVERAGEIFS(TBLData3[Total Load],TBLData3[[Athlete ]],TBLData3[[#This Row],[Athlete ]],TBLData3[Date],"&lt;="&amp;TBLData3[[#This Row],[Date]],TBLData3[Date],"&gt;"&amp;TBLData3[[#This Row],[Date]]-7)</f>
        <v>62.857142857142854</v>
      </c>
      <c r="T851" s="130">
        <f t="array" ref="T851">IFERROR(_xlfn.STDEV.S(IF(TBLData3[[Athlete ]]=TBLData3[[#This Row],[Athlete ]],IF(TBLData3[Date]&lt;=TBLData3[[#This Row],[Date]],IF(TBLData3[Date]&gt;TBLData3[[#This Row],[Date]]-7,TBLData3[Total Load])))),"")</f>
        <v>111.94705381180363</v>
      </c>
      <c r="U851" s="98">
        <f>IFERROR(TBLData3[[#This Row],[7 Day avg Load]]/TBLData3[[#This Row],[7 Day SD]],"")</f>
        <v>0.56148992507487705</v>
      </c>
      <c r="V851" s="98">
        <f>IFERROR(TBLData3[[#This Row],[7 Day Rolling Average]]*TBLData3[[#This Row],[Monotony]],"")</f>
        <v>35.293652433277984</v>
      </c>
    </row>
    <row r="852" spans="1:22" x14ac:dyDescent="0.25">
      <c r="A852" s="58" t="str">
        <f t="shared" si="54"/>
        <v>Week 6</v>
      </c>
      <c r="B852" s="63">
        <v>43048</v>
      </c>
      <c r="C852" s="151" t="str">
        <f t="shared" si="55"/>
        <v>Thu</v>
      </c>
      <c r="D852" s="73" t="s">
        <v>201</v>
      </c>
      <c r="E852" s="61">
        <f>tblTL[[#This Row],[Total]]</f>
        <v>0</v>
      </c>
      <c r="F852" s="71">
        <f>AVERAGEIFS(TBLData3[Total Load],TBLData3[[Athlete ]],TBLData3[[#This Row],[Athlete ]],TBLData3[Date],"&lt;="&amp;TBLData3[[#This Row],[Date]],TBLData3[Date],"&gt;"&amp;TBLData3[[#This Row],[Date]]-7)</f>
        <v>0</v>
      </c>
      <c r="G852" s="72">
        <f>AVERAGEIFS(TBLData3[Total Load],TBLData3[[Athlete ]],TBLData3[[#This Row],[Athlete ]],TBLData3[Date],"&lt;="&amp;TBLData3[[#This Row],[Date]],TBLData3[Date],"&gt;"&amp;TBLData3[[#This Row],[Date]]-28)</f>
        <v>25.714285714285715</v>
      </c>
      <c r="H852" s="32">
        <f>SUMIFS(TBLData3[Total Load],TBLData3[[Athlete ]],TBLData3[[#This Row],[Athlete ]],TBLData3[Date],"&lt;="&amp;TBLData3[[#This Row],[Date]],TBLData3[Date],"&gt;"&amp;TBLData3[[#This Row],[Date]]-7)</f>
        <v>0</v>
      </c>
      <c r="I852" s="33">
        <f>IFERROR(SUMIFS(TBLData3[Total Load],TBLData3[[Athlete ]],TBLData3[[#This Row],[Athlete ]],TBLData3[Date],"&lt;="&amp;TBLData3[[#This Row],[Date]]-7,TBLData3[Date],"&gt;"&amp;TBLData3[[#This Row],[Date]]-14),"")</f>
        <v>0</v>
      </c>
      <c r="J852" s="33">
        <f>IFERROR(SUMIFS(TBLData3[Total Load],TBLData3[[Athlete ]],TBLData3[[#This Row],[Athlete ]],TBLData3[Date],"&lt;="&amp;TBLData3[[#This Row],[Date]]-14,TBLData3[Date],"&gt;"&amp;TBLData3[[#This Row],[Date]]-21),"")</f>
        <v>0</v>
      </c>
      <c r="K852" s="33">
        <f>IFERROR(SUMIFS(TBLData3[Total Load],TBLData3[[Athlete ]],TBLData3[[#This Row],[Athlete ]],TBLData3[Date],"&lt;="&amp;TBLData3[[#This Row],[Date]]-21,TBLData3[Date],"&gt;"&amp;TBLData3[[#This Row],[Date]]-28),"")</f>
        <v>720</v>
      </c>
      <c r="L852" s="33">
        <f>IFERROR(SUMIFS(TBLData3[Total Load],TBLData3[[Athlete ]],TBLData3[[#This Row],[Athlete ]],TBLData3[Date],"&lt;="&amp;TBLData3[[#This Row],[Date]]-28,TBLData3[Date],"&gt;"&amp;TBLData3[[#This Row],[Date]]-35),"")</f>
        <v>2320</v>
      </c>
      <c r="M852" s="33">
        <f>IFERROR(AVERAGE(TBLData3[[#This Row],[Week -1 TL]:[Week -4 TL]]),"")</f>
        <v>760</v>
      </c>
      <c r="N852" s="98">
        <f>IFERROR(TBLData3[[#This Row],[7 Day Rolling Average]]/TBLData3[[#This Row],[28 Day Rolling Average]],"")</f>
        <v>0</v>
      </c>
      <c r="O852" s="94" t="str">
        <f>IFERROR(TBLData3[[#This Row],[Week 0 TL]]/TBLData3[[#This Row],[Week -1 TL]],"")</f>
        <v/>
      </c>
      <c r="P852" s="26">
        <f t="shared" si="51"/>
        <v>0.4870606324930335</v>
      </c>
      <c r="Q852" s="27">
        <f t="shared" si="52"/>
        <v>39.377050563847362</v>
      </c>
      <c r="R852" s="99">
        <f>IFERROR(TBLData3[[#This Row],[7 Day EWMA]]/TBLData3[[#This Row],[28 Day EWMA]],"")</f>
        <v>1.2369149682841175E-2</v>
      </c>
      <c r="S852" s="130">
        <f>AVERAGEIFS(TBLData3[Total Load],TBLData3[[Athlete ]],TBLData3[[#This Row],[Athlete ]],TBLData3[Date],"&lt;="&amp;TBLData3[[#This Row],[Date]],TBLData3[Date],"&gt;"&amp;TBLData3[[#This Row],[Date]]-7)</f>
        <v>0</v>
      </c>
      <c r="T852" s="130">
        <f t="array" ref="T852">IFERROR(_xlfn.STDEV.S(IF(TBLData3[[Athlete ]]=TBLData3[[#This Row],[Athlete ]],IF(TBLData3[Date]&lt;=TBLData3[[#This Row],[Date]],IF(TBLData3[Date]&gt;TBLData3[[#This Row],[Date]]-7,TBLData3[Total Load])))),"")</f>
        <v>0</v>
      </c>
      <c r="U852" s="98" t="str">
        <f>IFERROR(TBLData3[[#This Row],[7 Day avg Load]]/TBLData3[[#This Row],[7 Day SD]],"")</f>
        <v/>
      </c>
      <c r="V852" s="98" t="str">
        <f>IFERROR(TBLData3[[#This Row],[7 Day Rolling Average]]*TBLData3[[#This Row],[Monotony]],"")</f>
        <v/>
      </c>
    </row>
    <row r="853" spans="1:22" x14ac:dyDescent="0.25">
      <c r="A853" s="58" t="str">
        <f t="shared" si="54"/>
        <v>Week 6</v>
      </c>
      <c r="B853" s="63">
        <v>43048</v>
      </c>
      <c r="C853" s="151" t="str">
        <f t="shared" si="55"/>
        <v>Thu</v>
      </c>
      <c r="D853" s="73" t="s">
        <v>202</v>
      </c>
      <c r="E853" s="61">
        <f>tblTL[[#This Row],[Total]]</f>
        <v>0</v>
      </c>
      <c r="F853" s="71">
        <f>AVERAGEIFS(TBLData3[Total Load],TBLData3[[Athlete ]],TBLData3[[#This Row],[Athlete ]],TBLData3[Date],"&lt;="&amp;TBLData3[[#This Row],[Date]],TBLData3[Date],"&gt;"&amp;TBLData3[[#This Row],[Date]]-7)</f>
        <v>178.21428571428572</v>
      </c>
      <c r="G853" s="72">
        <f>AVERAGEIFS(TBLData3[Total Load],TBLData3[[Athlete ]],TBLData3[[#This Row],[Athlete ]],TBLData3[Date],"&lt;="&amp;TBLData3[[#This Row],[Date]],TBLData3[Date],"&gt;"&amp;TBLData3[[#This Row],[Date]]-28)</f>
        <v>261.01785714285717</v>
      </c>
      <c r="H853" s="32">
        <f>SUMIFS(TBLData3[Total Load],TBLData3[[Athlete ]],TBLData3[[#This Row],[Athlete ]],TBLData3[Date],"&lt;="&amp;TBLData3[[#This Row],[Date]],TBLData3[Date],"&gt;"&amp;TBLData3[[#This Row],[Date]]-7)</f>
        <v>1247.5</v>
      </c>
      <c r="I853" s="33">
        <f>IFERROR(SUMIFS(TBLData3[Total Load],TBLData3[[Athlete ]],TBLData3[[#This Row],[Athlete ]],TBLData3[Date],"&lt;="&amp;TBLData3[[#This Row],[Date]]-7,TBLData3[Date],"&gt;"&amp;TBLData3[[#This Row],[Date]]-14),"")</f>
        <v>2341</v>
      </c>
      <c r="J853" s="33">
        <f>IFERROR(SUMIFS(TBLData3[Total Load],TBLData3[[Athlete ]],TBLData3[[#This Row],[Athlete ]],TBLData3[Date],"&lt;="&amp;TBLData3[[#This Row],[Date]]-14,TBLData3[Date],"&gt;"&amp;TBLData3[[#This Row],[Date]]-21),"")</f>
        <v>2100</v>
      </c>
      <c r="K853" s="33">
        <f>IFERROR(SUMIFS(TBLData3[Total Load],TBLData3[[Athlete ]],TBLData3[[#This Row],[Athlete ]],TBLData3[Date],"&lt;="&amp;TBLData3[[#This Row],[Date]]-21,TBLData3[Date],"&gt;"&amp;TBLData3[[#This Row],[Date]]-28),"")</f>
        <v>1620</v>
      </c>
      <c r="L853" s="33">
        <f>IFERROR(SUMIFS(TBLData3[Total Load],TBLData3[[Athlete ]],TBLData3[[#This Row],[Athlete ]],TBLData3[Date],"&lt;="&amp;TBLData3[[#This Row],[Date]]-28,TBLData3[Date],"&gt;"&amp;TBLData3[[#This Row],[Date]]-35),"")</f>
        <v>240</v>
      </c>
      <c r="M853" s="33">
        <f>IFERROR(AVERAGE(TBLData3[[#This Row],[Week -1 TL]:[Week -4 TL]]),"")</f>
        <v>1575.25</v>
      </c>
      <c r="N853" s="98">
        <f>IFERROR(TBLData3[[#This Row],[7 Day Rolling Average]]/TBLData3[[#This Row],[28 Day Rolling Average]],"")</f>
        <v>0.68276664158171985</v>
      </c>
      <c r="O853" s="94">
        <f>IFERROR(TBLData3[[#This Row],[Week 0 TL]]/TBLData3[[#This Row],[Week -1 TL]],"")</f>
        <v>0.53289192652712514</v>
      </c>
      <c r="P853" s="26">
        <f t="shared" si="51"/>
        <v>243.97075583850386</v>
      </c>
      <c r="Q853" s="27">
        <f t="shared" si="52"/>
        <v>238.18304909884716</v>
      </c>
      <c r="R853" s="99">
        <f>IFERROR(TBLData3[[#This Row],[7 Day EWMA]]/TBLData3[[#This Row],[28 Day EWMA]],"")</f>
        <v>1.0242994065344035</v>
      </c>
      <c r="S853" s="130">
        <f>AVERAGEIFS(TBLData3[Total Load],TBLData3[[Athlete ]],TBLData3[[#This Row],[Athlete ]],TBLData3[Date],"&lt;="&amp;TBLData3[[#This Row],[Date]],TBLData3[Date],"&gt;"&amp;TBLData3[[#This Row],[Date]]-7)</f>
        <v>178.21428571428572</v>
      </c>
      <c r="T853" s="130">
        <f t="array" ref="T853">IFERROR(_xlfn.STDEV.S(IF(TBLData3[[Athlete ]]=TBLData3[[#This Row],[Athlete ]],IF(TBLData3[Date]&lt;=TBLData3[[#This Row],[Date]],IF(TBLData3[Date]&gt;TBLData3[[#This Row],[Date]]-7,TBLData3[Total Load])))),"")</f>
        <v>318.78909657520927</v>
      </c>
      <c r="U853" s="98">
        <f>IFERROR(TBLData3[[#This Row],[7 Day avg Load]]/TBLData3[[#This Row],[7 Day SD]],"")</f>
        <v>0.55903507249420969</v>
      </c>
      <c r="V853" s="98">
        <f>IFERROR(TBLData3[[#This Row],[7 Day Rolling Average]]*TBLData3[[#This Row],[Monotony]],"")</f>
        <v>99.628036133789522</v>
      </c>
    </row>
    <row r="854" spans="1:22" x14ac:dyDescent="0.25">
      <c r="A854" s="58" t="str">
        <f t="shared" si="54"/>
        <v>Week 6</v>
      </c>
      <c r="B854" s="63">
        <v>43048</v>
      </c>
      <c r="C854" s="151" t="str">
        <f t="shared" si="55"/>
        <v>Thu</v>
      </c>
      <c r="D854" s="68" t="s">
        <v>203</v>
      </c>
      <c r="E854" s="61">
        <f>tblTL[[#This Row],[Total]]</f>
        <v>595</v>
      </c>
      <c r="F854" s="71">
        <f>AVERAGEIFS(TBLData3[Total Load],TBLData3[[Athlete ]],TBLData3[[#This Row],[Athlete ]],TBLData3[Date],"&lt;="&amp;TBLData3[[#This Row],[Date]],TBLData3[Date],"&gt;"&amp;TBLData3[[#This Row],[Date]]-7)</f>
        <v>269.71428571428572</v>
      </c>
      <c r="G854" s="72">
        <f>AVERAGEIFS(TBLData3[Total Load],TBLData3[[Athlete ]],TBLData3[[#This Row],[Athlete ]],TBLData3[Date],"&lt;="&amp;TBLData3[[#This Row],[Date]],TBLData3[Date],"&gt;"&amp;TBLData3[[#This Row],[Date]]-28)</f>
        <v>165.64285714285714</v>
      </c>
      <c r="H854" s="32">
        <f>SUMIFS(TBLData3[Total Load],TBLData3[[Athlete ]],TBLData3[[#This Row],[Athlete ]],TBLData3[Date],"&lt;="&amp;TBLData3[[#This Row],[Date]],TBLData3[Date],"&gt;"&amp;TBLData3[[#This Row],[Date]]-7)</f>
        <v>1888</v>
      </c>
      <c r="I854" s="33">
        <f>IFERROR(SUMIFS(TBLData3[Total Load],TBLData3[[Athlete ]],TBLData3[[#This Row],[Athlete ]],TBLData3[Date],"&lt;="&amp;TBLData3[[#This Row],[Date]]-7,TBLData3[Date],"&gt;"&amp;TBLData3[[#This Row],[Date]]-14),"")</f>
        <v>2750</v>
      </c>
      <c r="J854" s="33">
        <f>IFERROR(SUMIFS(TBLData3[Total Load],TBLData3[[Athlete ]],TBLData3[[#This Row],[Athlete ]],TBLData3[Date],"&lt;="&amp;TBLData3[[#This Row],[Date]]-14,TBLData3[Date],"&gt;"&amp;TBLData3[[#This Row],[Date]]-21),"")</f>
        <v>0</v>
      </c>
      <c r="K854" s="33">
        <f>IFERROR(SUMIFS(TBLData3[Total Load],TBLData3[[Athlete ]],TBLData3[[#This Row],[Athlete ]],TBLData3[Date],"&lt;="&amp;TBLData3[[#This Row],[Date]]-21,TBLData3[Date],"&gt;"&amp;TBLData3[[#This Row],[Date]]-28),"")</f>
        <v>0</v>
      </c>
      <c r="L854" s="33">
        <f>IFERROR(SUMIFS(TBLData3[Total Load],TBLData3[[Athlete ]],TBLData3[[#This Row],[Athlete ]],TBLData3[Date],"&lt;="&amp;TBLData3[[#This Row],[Date]]-28,TBLData3[Date],"&gt;"&amp;TBLData3[[#This Row],[Date]]-35),"")</f>
        <v>1475</v>
      </c>
      <c r="M854" s="33">
        <f>IFERROR(AVERAGE(TBLData3[[#This Row],[Week -1 TL]:[Week -4 TL]]),"")</f>
        <v>1056.25</v>
      </c>
      <c r="N854" s="98">
        <f>IFERROR(TBLData3[[#This Row],[7 Day Rolling Average]]/TBLData3[[#This Row],[28 Day Rolling Average]],"")</f>
        <v>1.6282880551962053</v>
      </c>
      <c r="O854" s="94">
        <f>IFERROR(TBLData3[[#This Row],[Week 0 TL]]/TBLData3[[#This Row],[Week -1 TL]],"")</f>
        <v>0.68654545454545457</v>
      </c>
      <c r="P854" s="26">
        <f t="shared" si="51"/>
        <v>401.77936927430449</v>
      </c>
      <c r="Q854" s="27">
        <f t="shared" si="52"/>
        <v>245.15097362435054</v>
      </c>
      <c r="R854" s="99">
        <f>IFERROR(TBLData3[[#This Row],[7 Day EWMA]]/TBLData3[[#This Row],[28 Day EWMA]],"")</f>
        <v>1.6389058682261592</v>
      </c>
      <c r="S854" s="130">
        <f>AVERAGEIFS(TBLData3[Total Load],TBLData3[[Athlete ]],TBLData3[[#This Row],[Athlete ]],TBLData3[Date],"&lt;="&amp;TBLData3[[#This Row],[Date]],TBLData3[Date],"&gt;"&amp;TBLData3[[#This Row],[Date]]-7)</f>
        <v>269.71428571428572</v>
      </c>
      <c r="T854" s="130">
        <f t="array" ref="T854">IFERROR(_xlfn.STDEV.S(IF(TBLData3[[Athlete ]]=TBLData3[[#This Row],[Athlete ]],IF(TBLData3[Date]&lt;=TBLData3[[#This Row],[Date]],IF(TBLData3[Date]&gt;TBLData3[[#This Row],[Date]]-7,TBLData3[Total Load])))),"")</f>
        <v>366.76364518388601</v>
      </c>
      <c r="U854" s="98">
        <f>IFERROR(TBLData3[[#This Row],[7 Day avg Load]]/TBLData3[[#This Row],[7 Day SD]],"")</f>
        <v>0.73538991461124181</v>
      </c>
      <c r="V854" s="98">
        <f>IFERROR(TBLData3[[#This Row],[7 Day Rolling Average]]*TBLData3[[#This Row],[Monotony]],"")</f>
        <v>198.34516554086065</v>
      </c>
    </row>
    <row r="855" spans="1:22" x14ac:dyDescent="0.25">
      <c r="A855" s="58" t="str">
        <f t="shared" si="54"/>
        <v>Week 6</v>
      </c>
      <c r="B855" s="63">
        <v>43048</v>
      </c>
      <c r="C855" s="151" t="str">
        <f t="shared" si="55"/>
        <v>Thu</v>
      </c>
      <c r="D855" s="68" t="s">
        <v>204</v>
      </c>
      <c r="E855" s="61">
        <f>tblTL[[#This Row],[Total]]</f>
        <v>0</v>
      </c>
      <c r="F855" s="71">
        <f>AVERAGEIFS(TBLData3[Total Load],TBLData3[[Athlete ]],TBLData3[[#This Row],[Athlete ]],TBLData3[Date],"&lt;="&amp;TBLData3[[#This Row],[Date]],TBLData3[Date],"&gt;"&amp;TBLData3[[#This Row],[Date]]-7)</f>
        <v>61.857142857142854</v>
      </c>
      <c r="G855" s="72">
        <f>AVERAGEIFS(TBLData3[Total Load],TBLData3[[Athlete ]],TBLData3[[#This Row],[Athlete ]],TBLData3[Date],"&lt;="&amp;TBLData3[[#This Row],[Date]],TBLData3[Date],"&gt;"&amp;TBLData3[[#This Row],[Date]]-28)</f>
        <v>119.60714285714286</v>
      </c>
      <c r="H855" s="32">
        <f>SUMIFS(TBLData3[Total Load],TBLData3[[Athlete ]],TBLData3[[#This Row],[Athlete ]],TBLData3[Date],"&lt;="&amp;TBLData3[[#This Row],[Date]],TBLData3[Date],"&gt;"&amp;TBLData3[[#This Row],[Date]]-7)</f>
        <v>433</v>
      </c>
      <c r="I855" s="33">
        <f>IFERROR(SUMIFS(TBLData3[Total Load],TBLData3[[Athlete ]],TBLData3[[#This Row],[Athlete ]],TBLData3[Date],"&lt;="&amp;TBLData3[[#This Row],[Date]]-7,TBLData3[Date],"&gt;"&amp;TBLData3[[#This Row],[Date]]-14),"")</f>
        <v>906</v>
      </c>
      <c r="J855" s="33">
        <f>IFERROR(SUMIFS(TBLData3[Total Load],TBLData3[[Athlete ]],TBLData3[[#This Row],[Athlete ]],TBLData3[Date],"&lt;="&amp;TBLData3[[#This Row],[Date]]-14,TBLData3[Date],"&gt;"&amp;TBLData3[[#This Row],[Date]]-21),"")</f>
        <v>1290</v>
      </c>
      <c r="K855" s="33">
        <f>IFERROR(SUMIFS(TBLData3[Total Load],TBLData3[[Athlete ]],TBLData3[[#This Row],[Athlete ]],TBLData3[Date],"&lt;="&amp;TBLData3[[#This Row],[Date]]-21,TBLData3[Date],"&gt;"&amp;TBLData3[[#This Row],[Date]]-28),"")</f>
        <v>720</v>
      </c>
      <c r="L855" s="33">
        <f>IFERROR(SUMIFS(TBLData3[Total Load],TBLData3[[Athlete ]],TBLData3[[#This Row],[Athlete ]],TBLData3[Date],"&lt;="&amp;TBLData3[[#This Row],[Date]]-28,TBLData3[Date],"&gt;"&amp;TBLData3[[#This Row],[Date]]-35),"")</f>
        <v>420</v>
      </c>
      <c r="M855" s="33">
        <f>IFERROR(AVERAGE(TBLData3[[#This Row],[Week -1 TL]:[Week -4 TL]]),"")</f>
        <v>834</v>
      </c>
      <c r="N855" s="98">
        <f>IFERROR(TBLData3[[#This Row],[7 Day Rolling Average]]/TBLData3[[#This Row],[28 Day Rolling Average]],"")</f>
        <v>0.51716930426993124</v>
      </c>
      <c r="O855" s="94">
        <f>IFERROR(TBLData3[[#This Row],[Week 0 TL]]/TBLData3[[#This Row],[Week -1 TL]],"")</f>
        <v>0.47792494481236203</v>
      </c>
      <c r="P855" s="26">
        <f t="shared" si="51"/>
        <v>85.035664801937571</v>
      </c>
      <c r="Q855" s="27">
        <f t="shared" si="52"/>
        <v>109.01589750958696</v>
      </c>
      <c r="R855" s="99">
        <f>IFERROR(TBLData3[[#This Row],[7 Day EWMA]]/TBLData3[[#This Row],[28 Day EWMA]],"")</f>
        <v>0.78002994741624221</v>
      </c>
      <c r="S855" s="130">
        <f>AVERAGEIFS(TBLData3[Total Load],TBLData3[[Athlete ]],TBLData3[[#This Row],[Athlete ]],TBLData3[Date],"&lt;="&amp;TBLData3[[#This Row],[Date]],TBLData3[Date],"&gt;"&amp;TBLData3[[#This Row],[Date]]-7)</f>
        <v>61.857142857142854</v>
      </c>
      <c r="T855" s="130">
        <f t="array" ref="T855">IFERROR(_xlfn.STDEV.S(IF(TBLData3[[Athlete ]]=TBLData3[[#This Row],[Athlete ]],IF(TBLData3[Date]&lt;=TBLData3[[#This Row],[Date]],IF(TBLData3[Date]&gt;TBLData3[[#This Row],[Date]]-7,TBLData3[Total Load])))),"")</f>
        <v>130.7700635612353</v>
      </c>
      <c r="U855" s="98">
        <f>IFERROR(TBLData3[[#This Row],[7 Day avg Load]]/TBLData3[[#This Row],[7 Day SD]],"")</f>
        <v>0.47302219768500148</v>
      </c>
      <c r="V855" s="98">
        <f>IFERROR(TBLData3[[#This Row],[7 Day Rolling Average]]*TBLData3[[#This Row],[Monotony]],"")</f>
        <v>29.259801656800803</v>
      </c>
    </row>
    <row r="856" spans="1:22" x14ac:dyDescent="0.25">
      <c r="A856" s="58" t="str">
        <f t="shared" si="54"/>
        <v>Week 6</v>
      </c>
      <c r="B856" s="63">
        <v>43048</v>
      </c>
      <c r="C856" s="151" t="str">
        <f t="shared" si="55"/>
        <v>Thu</v>
      </c>
      <c r="D856" s="74" t="s">
        <v>205</v>
      </c>
      <c r="E856" s="61">
        <f>tblTL[[#This Row],[Total]]</f>
        <v>0</v>
      </c>
      <c r="F856" s="71">
        <f>AVERAGEIFS(TBLData3[Total Load],TBLData3[[Athlete ]],TBLData3[[#This Row],[Athlete ]],TBLData3[Date],"&lt;="&amp;TBLData3[[#This Row],[Date]],TBLData3[Date],"&gt;"&amp;TBLData3[[#This Row],[Date]]-7)</f>
        <v>8.5714285714285712</v>
      </c>
      <c r="G856" s="72">
        <f>AVERAGEIFS(TBLData3[Total Load],TBLData3[[Athlete ]],TBLData3[[#This Row],[Athlete ]],TBLData3[Date],"&lt;="&amp;TBLData3[[#This Row],[Date]],TBLData3[Date],"&gt;"&amp;TBLData3[[#This Row],[Date]]-28)</f>
        <v>60.392857142857146</v>
      </c>
      <c r="H856" s="32">
        <f>SUMIFS(TBLData3[Total Load],TBLData3[[Athlete ]],TBLData3[[#This Row],[Athlete ]],TBLData3[Date],"&lt;="&amp;TBLData3[[#This Row],[Date]],TBLData3[Date],"&gt;"&amp;TBLData3[[#This Row],[Date]]-7)</f>
        <v>60</v>
      </c>
      <c r="I856" s="33">
        <f>IFERROR(SUMIFS(TBLData3[Total Load],TBLData3[[Athlete ]],TBLData3[[#This Row],[Athlete ]],TBLData3[Date],"&lt;="&amp;TBLData3[[#This Row],[Date]]-7,TBLData3[Date],"&gt;"&amp;TBLData3[[#This Row],[Date]]-14),"")</f>
        <v>791</v>
      </c>
      <c r="J856" s="33">
        <f>IFERROR(SUMIFS(TBLData3[Total Load],TBLData3[[Athlete ]],TBLData3[[#This Row],[Athlete ]],TBLData3[Date],"&lt;="&amp;TBLData3[[#This Row],[Date]]-14,TBLData3[Date],"&gt;"&amp;TBLData3[[#This Row],[Date]]-21),"")</f>
        <v>120</v>
      </c>
      <c r="K856" s="33">
        <f>IFERROR(SUMIFS(TBLData3[Total Load],TBLData3[[Athlete ]],TBLData3[[#This Row],[Athlete ]],TBLData3[Date],"&lt;="&amp;TBLData3[[#This Row],[Date]]-21,TBLData3[Date],"&gt;"&amp;TBLData3[[#This Row],[Date]]-28),"")</f>
        <v>720</v>
      </c>
      <c r="L856" s="33">
        <f>IFERROR(SUMIFS(TBLData3[Total Load],TBLData3[[Athlete ]],TBLData3[[#This Row],[Athlete ]],TBLData3[Date],"&lt;="&amp;TBLData3[[#This Row],[Date]]-28,TBLData3[Date],"&gt;"&amp;TBLData3[[#This Row],[Date]]-35),"")</f>
        <v>360</v>
      </c>
      <c r="M856" s="33">
        <f>IFERROR(AVERAGE(TBLData3[[#This Row],[Week -1 TL]:[Week -4 TL]]),"")</f>
        <v>497.75</v>
      </c>
      <c r="N856" s="98">
        <f>IFERROR(TBLData3[[#This Row],[7 Day Rolling Average]]/TBLData3[[#This Row],[28 Day Rolling Average]],"")</f>
        <v>0.14192785334121821</v>
      </c>
      <c r="O856" s="94">
        <f>IFERROR(TBLData3[[#This Row],[Week 0 TL]]/TBLData3[[#This Row],[Week -1 TL]],"")</f>
        <v>7.5853350189633378E-2</v>
      </c>
      <c r="P856" s="26">
        <f t="shared" ref="P856:P919" si="56">E856*$AA$3+((1-$AA$3)*P834)</f>
        <v>25.839135748432589</v>
      </c>
      <c r="Q856" s="27">
        <f t="shared" ref="Q856:Q919" si="57">E856*$AA$4+((1-$AA$4)*Q834)</f>
        <v>49.774591049067737</v>
      </c>
      <c r="R856" s="99">
        <f>IFERROR(TBLData3[[#This Row],[7 Day EWMA]]/TBLData3[[#This Row],[28 Day EWMA]],"")</f>
        <v>0.51912301445049336</v>
      </c>
      <c r="S856" s="130">
        <f>AVERAGEIFS(TBLData3[Total Load],TBLData3[[Athlete ]],TBLData3[[#This Row],[Athlete ]],TBLData3[Date],"&lt;="&amp;TBLData3[[#This Row],[Date]],TBLData3[Date],"&gt;"&amp;TBLData3[[#This Row],[Date]]-7)</f>
        <v>8.5714285714285712</v>
      </c>
      <c r="T856" s="130">
        <f t="array" ref="T856">IFERROR(_xlfn.STDEV.S(IF(TBLData3[[Athlete ]]=TBLData3[[#This Row],[Athlete ]],IF(TBLData3[Date]&lt;=TBLData3[[#This Row],[Date]],IF(TBLData3[Date]&gt;TBLData3[[#This Row],[Date]]-7,TBLData3[Total Load])))),"")</f>
        <v>22.677868380553633</v>
      </c>
      <c r="U856" s="98">
        <f>IFERROR(TBLData3[[#This Row],[7 Day avg Load]]/TBLData3[[#This Row],[7 Day SD]],"")</f>
        <v>0.3779644730092272</v>
      </c>
      <c r="V856" s="98">
        <f>IFERROR(TBLData3[[#This Row],[7 Day Rolling Average]]*TBLData3[[#This Row],[Monotony]],"")</f>
        <v>3.239695482936233</v>
      </c>
    </row>
    <row r="857" spans="1:22" x14ac:dyDescent="0.25">
      <c r="A857" s="58" t="str">
        <f t="shared" si="54"/>
        <v>Week 6</v>
      </c>
      <c r="B857" s="63">
        <v>43048</v>
      </c>
      <c r="C857" s="151" t="str">
        <f t="shared" si="55"/>
        <v>Thu</v>
      </c>
      <c r="D857" s="74" t="s">
        <v>206</v>
      </c>
      <c r="E857" s="61">
        <f>tblTL[[#This Row],[Total]]</f>
        <v>440</v>
      </c>
      <c r="F857" s="71">
        <f>AVERAGEIFS(TBLData3[Total Load],TBLData3[[Athlete ]],TBLData3[[#This Row],[Athlete ]],TBLData3[Date],"&lt;="&amp;TBLData3[[#This Row],[Date]],TBLData3[Date],"&gt;"&amp;TBLData3[[#This Row],[Date]]-7)</f>
        <v>294.42857142857144</v>
      </c>
      <c r="G857" s="72">
        <f>AVERAGEIFS(TBLData3[Total Load],TBLData3[[Athlete ]],TBLData3[[#This Row],[Athlete ]],TBLData3[Date],"&lt;="&amp;TBLData3[[#This Row],[Date]],TBLData3[Date],"&gt;"&amp;TBLData3[[#This Row],[Date]]-28)</f>
        <v>246.64285714285714</v>
      </c>
      <c r="H857" s="32">
        <f>SUMIFS(TBLData3[Total Load],TBLData3[[Athlete ]],TBLData3[[#This Row],[Athlete ]],TBLData3[Date],"&lt;="&amp;TBLData3[[#This Row],[Date]],TBLData3[Date],"&gt;"&amp;TBLData3[[#This Row],[Date]]-7)</f>
        <v>2061</v>
      </c>
      <c r="I857" s="33">
        <f>IFERROR(SUMIFS(TBLData3[Total Load],TBLData3[[Athlete ]],TBLData3[[#This Row],[Athlete ]],TBLData3[Date],"&lt;="&amp;TBLData3[[#This Row],[Date]]-7,TBLData3[Date],"&gt;"&amp;TBLData3[[#This Row],[Date]]-14),"")</f>
        <v>1795</v>
      </c>
      <c r="J857" s="33">
        <f>IFERROR(SUMIFS(TBLData3[Total Load],TBLData3[[Athlete ]],TBLData3[[#This Row],[Athlete ]],TBLData3[Date],"&lt;="&amp;TBLData3[[#This Row],[Date]]-14,TBLData3[Date],"&gt;"&amp;TBLData3[[#This Row],[Date]]-21),"")</f>
        <v>1250</v>
      </c>
      <c r="K857" s="33">
        <f>IFERROR(SUMIFS(TBLData3[Total Load],TBLData3[[Athlete ]],TBLData3[[#This Row],[Athlete ]],TBLData3[Date],"&lt;="&amp;TBLData3[[#This Row],[Date]]-21,TBLData3[Date],"&gt;"&amp;TBLData3[[#This Row],[Date]]-28),"")</f>
        <v>1800</v>
      </c>
      <c r="L857" s="33">
        <f>IFERROR(SUMIFS(TBLData3[Total Load],TBLData3[[Athlete ]],TBLData3[[#This Row],[Athlete ]],TBLData3[Date],"&lt;="&amp;TBLData3[[#This Row],[Date]]-28,TBLData3[Date],"&gt;"&amp;TBLData3[[#This Row],[Date]]-35),"")</f>
        <v>1680</v>
      </c>
      <c r="M857" s="33">
        <f>IFERROR(AVERAGE(TBLData3[[#This Row],[Week -1 TL]:[Week -4 TL]]),"")</f>
        <v>1631.25</v>
      </c>
      <c r="N857" s="98">
        <f>IFERROR(TBLData3[[#This Row],[7 Day Rolling Average]]/TBLData3[[#This Row],[28 Day Rolling Average]],"")</f>
        <v>1.1937445699391833</v>
      </c>
      <c r="O857" s="94">
        <f>IFERROR(TBLData3[[#This Row],[Week 0 TL]]/TBLData3[[#This Row],[Week -1 TL]],"")</f>
        <v>1.1481894150417826</v>
      </c>
      <c r="P857" s="26">
        <f t="shared" si="56"/>
        <v>416.47093329683008</v>
      </c>
      <c r="Q857" s="27">
        <f t="shared" si="57"/>
        <v>275.37165980626799</v>
      </c>
      <c r="R857" s="99">
        <f>IFERROR(TBLData3[[#This Row],[7 Day EWMA]]/TBLData3[[#This Row],[28 Day EWMA]],"")</f>
        <v>1.512395769375213</v>
      </c>
      <c r="S857" s="130">
        <f>AVERAGEIFS(TBLData3[Total Load],TBLData3[[Athlete ]],TBLData3[[#This Row],[Athlete ]],TBLData3[Date],"&lt;="&amp;TBLData3[[#This Row],[Date]],TBLData3[Date],"&gt;"&amp;TBLData3[[#This Row],[Date]]-7)</f>
        <v>294.42857142857144</v>
      </c>
      <c r="T857" s="130">
        <f t="array" ref="T857">IFERROR(_xlfn.STDEV.S(IF(TBLData3[[Athlete ]]=TBLData3[[#This Row],[Athlete ]],IF(TBLData3[Date]&lt;=TBLData3[[#This Row],[Date]],IF(TBLData3[Date]&gt;TBLData3[[#This Row],[Date]]-7,TBLData3[Total Load])))),"")</f>
        <v>301.0049042473434</v>
      </c>
      <c r="U857" s="98">
        <f>IFERROR(TBLData3[[#This Row],[7 Day avg Load]]/TBLData3[[#This Row],[7 Day SD]],"")</f>
        <v>0.9781520741822598</v>
      </c>
      <c r="V857" s="98">
        <f>IFERROR(TBLData3[[#This Row],[7 Day Rolling Average]]*TBLData3[[#This Row],[Monotony]],"")</f>
        <v>287.99591784137681</v>
      </c>
    </row>
    <row r="858" spans="1:22" x14ac:dyDescent="0.25">
      <c r="A858" s="58" t="str">
        <f t="shared" si="54"/>
        <v>Week 6</v>
      </c>
      <c r="B858" s="63">
        <v>43048</v>
      </c>
      <c r="C858" s="151" t="str">
        <f t="shared" si="55"/>
        <v>Thu</v>
      </c>
      <c r="D858" s="74" t="s">
        <v>207</v>
      </c>
      <c r="E858" s="61">
        <f>tblTL[[#This Row],[Total]]</f>
        <v>490</v>
      </c>
      <c r="F858" s="71">
        <f>AVERAGEIFS(TBLData3[Total Load],TBLData3[[Athlete ]],TBLData3[[#This Row],[Athlete ]],TBLData3[Date],"&lt;="&amp;TBLData3[[#This Row],[Date]],TBLData3[Date],"&gt;"&amp;TBLData3[[#This Row],[Date]]-7)</f>
        <v>155</v>
      </c>
      <c r="G858" s="72">
        <f>AVERAGEIFS(TBLData3[Total Load],TBLData3[[Athlete ]],TBLData3[[#This Row],[Athlete ]],TBLData3[Date],"&lt;="&amp;TBLData3[[#This Row],[Date]],TBLData3[Date],"&gt;"&amp;TBLData3[[#This Row],[Date]]-28)</f>
        <v>175.53571428571428</v>
      </c>
      <c r="H858" s="32">
        <f>SUMIFS(TBLData3[Total Load],TBLData3[[Athlete ]],TBLData3[[#This Row],[Athlete ]],TBLData3[Date],"&lt;="&amp;TBLData3[[#This Row],[Date]],TBLData3[Date],"&gt;"&amp;TBLData3[[#This Row],[Date]]-7)</f>
        <v>1085</v>
      </c>
      <c r="I858" s="33">
        <f>IFERROR(SUMIFS(TBLData3[Total Load],TBLData3[[Athlete ]],TBLData3[[#This Row],[Athlete ]],TBLData3[Date],"&lt;="&amp;TBLData3[[#This Row],[Date]]-7,TBLData3[Date],"&gt;"&amp;TBLData3[[#This Row],[Date]]-14),"")</f>
        <v>1650</v>
      </c>
      <c r="J858" s="33">
        <f>IFERROR(SUMIFS(TBLData3[Total Load],TBLData3[[Athlete ]],TBLData3[[#This Row],[Athlete ]],TBLData3[Date],"&lt;="&amp;TBLData3[[#This Row],[Date]]-14,TBLData3[Date],"&gt;"&amp;TBLData3[[#This Row],[Date]]-21),"")</f>
        <v>860</v>
      </c>
      <c r="K858" s="33">
        <f>IFERROR(SUMIFS(TBLData3[Total Load],TBLData3[[Athlete ]],TBLData3[[#This Row],[Athlete ]],TBLData3[Date],"&lt;="&amp;TBLData3[[#This Row],[Date]]-21,TBLData3[Date],"&gt;"&amp;TBLData3[[#This Row],[Date]]-28),"")</f>
        <v>1320</v>
      </c>
      <c r="L858" s="33">
        <f>IFERROR(SUMIFS(TBLData3[Total Load],TBLData3[[Athlete ]],TBLData3[[#This Row],[Athlete ]],TBLData3[Date],"&lt;="&amp;TBLData3[[#This Row],[Date]]-28,TBLData3[Date],"&gt;"&amp;TBLData3[[#This Row],[Date]]-35),"")</f>
        <v>1420</v>
      </c>
      <c r="M858" s="33">
        <f>IFERROR(AVERAGE(TBLData3[[#This Row],[Week -1 TL]:[Week -4 TL]]),"")</f>
        <v>1312.5</v>
      </c>
      <c r="N858" s="98">
        <f>IFERROR(TBLData3[[#This Row],[7 Day Rolling Average]]/TBLData3[[#This Row],[28 Day Rolling Average]],"")</f>
        <v>0.88301119023397767</v>
      </c>
      <c r="O858" s="94">
        <f>IFERROR(TBLData3[[#This Row],[Week 0 TL]]/TBLData3[[#This Row],[Week -1 TL]],"")</f>
        <v>0.65757575757575759</v>
      </c>
      <c r="P858" s="26">
        <f t="shared" si="56"/>
        <v>256.90929470986168</v>
      </c>
      <c r="Q858" s="27">
        <f t="shared" si="57"/>
        <v>185.61433591934644</v>
      </c>
      <c r="R858" s="99">
        <f>IFERROR(TBLData3[[#This Row],[7 Day EWMA]]/TBLData3[[#This Row],[28 Day EWMA]],"")</f>
        <v>1.3841026526178155</v>
      </c>
      <c r="S858" s="130">
        <f>AVERAGEIFS(TBLData3[Total Load],TBLData3[[Athlete ]],TBLData3[[#This Row],[Athlete ]],TBLData3[Date],"&lt;="&amp;TBLData3[[#This Row],[Date]],TBLData3[Date],"&gt;"&amp;TBLData3[[#This Row],[Date]]-7)</f>
        <v>155</v>
      </c>
      <c r="T858" s="130">
        <f t="array" ref="T858">IFERROR(_xlfn.STDEV.S(IF(TBLData3[[Athlete ]]=TBLData3[[#This Row],[Athlete ]],IF(TBLData3[Date]&lt;=TBLData3[[#This Row],[Date]],IF(TBLData3[Date]&gt;TBLData3[[#This Row],[Date]]-7,TBLData3[Total Load])))),"")</f>
        <v>204.10373179668551</v>
      </c>
      <c r="U858" s="98">
        <f>IFERROR(TBLData3[[#This Row],[7 Day avg Load]]/TBLData3[[#This Row],[7 Day SD]],"")</f>
        <v>0.75941776583683751</v>
      </c>
      <c r="V858" s="98">
        <f>IFERROR(TBLData3[[#This Row],[7 Day Rolling Average]]*TBLData3[[#This Row],[Monotony]],"")</f>
        <v>117.70975370470981</v>
      </c>
    </row>
    <row r="859" spans="1:22" x14ac:dyDescent="0.25">
      <c r="A859" s="58" t="str">
        <f t="shared" si="54"/>
        <v>Week 6</v>
      </c>
      <c r="B859" s="63">
        <v>43048</v>
      </c>
      <c r="C859" s="151" t="str">
        <f t="shared" si="55"/>
        <v>Thu</v>
      </c>
      <c r="D859" s="73" t="s">
        <v>208</v>
      </c>
      <c r="E859" s="61">
        <f>tblTL[[#This Row],[Total]]</f>
        <v>0</v>
      </c>
      <c r="F859" s="71">
        <f>AVERAGEIFS(TBLData3[Total Load],TBLData3[[Athlete ]],TBLData3[[#This Row],[Athlete ]],TBLData3[Date],"&lt;="&amp;TBLData3[[#This Row],[Date]],TBLData3[Date],"&gt;"&amp;TBLData3[[#This Row],[Date]]-7)</f>
        <v>0</v>
      </c>
      <c r="G859" s="72">
        <f>AVERAGEIFS(TBLData3[Total Load],TBLData3[[Athlete ]],TBLData3[[#This Row],[Athlete ]],TBLData3[Date],"&lt;="&amp;TBLData3[[#This Row],[Date]],TBLData3[Date],"&gt;"&amp;TBLData3[[#This Row],[Date]]-28)</f>
        <v>75.535714285714292</v>
      </c>
      <c r="H859" s="32">
        <f>SUMIFS(TBLData3[Total Load],TBLData3[[Athlete ]],TBLData3[[#This Row],[Athlete ]],TBLData3[Date],"&lt;="&amp;TBLData3[[#This Row],[Date]],TBLData3[Date],"&gt;"&amp;TBLData3[[#This Row],[Date]]-7)</f>
        <v>0</v>
      </c>
      <c r="I859" s="33">
        <f>IFERROR(SUMIFS(TBLData3[Total Load],TBLData3[[Athlete ]],TBLData3[[#This Row],[Athlete ]],TBLData3[Date],"&lt;="&amp;TBLData3[[#This Row],[Date]]-7,TBLData3[Date],"&gt;"&amp;TBLData3[[#This Row],[Date]]-14),"")</f>
        <v>2115</v>
      </c>
      <c r="J859" s="33">
        <f>IFERROR(SUMIFS(TBLData3[Total Load],TBLData3[[Athlete ]],TBLData3[[#This Row],[Athlete ]],TBLData3[Date],"&lt;="&amp;TBLData3[[#This Row],[Date]]-14,TBLData3[Date],"&gt;"&amp;TBLData3[[#This Row],[Date]]-21),"")</f>
        <v>0</v>
      </c>
      <c r="K859" s="33">
        <f>IFERROR(SUMIFS(TBLData3[Total Load],TBLData3[[Athlete ]],TBLData3[[#This Row],[Athlete ]],TBLData3[Date],"&lt;="&amp;TBLData3[[#This Row],[Date]]-21,TBLData3[Date],"&gt;"&amp;TBLData3[[#This Row],[Date]]-28),"")</f>
        <v>0</v>
      </c>
      <c r="L859" s="33">
        <f>IFERROR(SUMIFS(TBLData3[Total Load],TBLData3[[Athlete ]],TBLData3[[#This Row],[Athlete ]],TBLData3[Date],"&lt;="&amp;TBLData3[[#This Row],[Date]]-28,TBLData3[Date],"&gt;"&amp;TBLData3[[#This Row],[Date]]-35),"")</f>
        <v>2142.4</v>
      </c>
      <c r="M859" s="33">
        <f>IFERROR(AVERAGE(TBLData3[[#This Row],[Week -1 TL]:[Week -4 TL]]),"")</f>
        <v>1064.3499999999999</v>
      </c>
      <c r="N859" s="98">
        <f>IFERROR(TBLData3[[#This Row],[7 Day Rolling Average]]/TBLData3[[#This Row],[28 Day Rolling Average]],"")</f>
        <v>0</v>
      </c>
      <c r="O859" s="94">
        <f>IFERROR(TBLData3[[#This Row],[Week 0 TL]]/TBLData3[[#This Row],[Week -1 TL]],"")</f>
        <v>0</v>
      </c>
      <c r="P859" s="26">
        <f t="shared" si="56"/>
        <v>47.84986202119731</v>
      </c>
      <c r="Q859" s="27">
        <f t="shared" si="57"/>
        <v>104.69231321479791</v>
      </c>
      <c r="R859" s="99">
        <f>IFERROR(TBLData3[[#This Row],[7 Day EWMA]]/TBLData3[[#This Row],[28 Day EWMA]],"")</f>
        <v>0.45705229497626471</v>
      </c>
      <c r="S859" s="130">
        <f>AVERAGEIFS(TBLData3[Total Load],TBLData3[[Athlete ]],TBLData3[[#This Row],[Athlete ]],TBLData3[Date],"&lt;="&amp;TBLData3[[#This Row],[Date]],TBLData3[Date],"&gt;"&amp;TBLData3[[#This Row],[Date]]-7)</f>
        <v>0</v>
      </c>
      <c r="T859" s="130">
        <f t="array" ref="T859">IFERROR(_xlfn.STDEV.S(IF(TBLData3[[Athlete ]]=TBLData3[[#This Row],[Athlete ]],IF(TBLData3[Date]&lt;=TBLData3[[#This Row],[Date]],IF(TBLData3[Date]&gt;TBLData3[[#This Row],[Date]]-7,TBLData3[Total Load])))),"")</f>
        <v>0</v>
      </c>
      <c r="U859" s="98" t="str">
        <f>IFERROR(TBLData3[[#This Row],[7 Day avg Load]]/TBLData3[[#This Row],[7 Day SD]],"")</f>
        <v/>
      </c>
      <c r="V859" s="98" t="str">
        <f>IFERROR(TBLData3[[#This Row],[7 Day Rolling Average]]*TBLData3[[#This Row],[Monotony]],"")</f>
        <v/>
      </c>
    </row>
    <row r="860" spans="1:22" x14ac:dyDescent="0.25">
      <c r="A860" s="58" t="str">
        <f t="shared" si="54"/>
        <v>Week 6</v>
      </c>
      <c r="B860" s="59">
        <v>43049</v>
      </c>
      <c r="C860" s="151" t="str">
        <f t="shared" ref="C860:C881" si="58">CHOOSE(WEEKDAY(B860),"Sun","Mon","Tue","Wed","Thu","Fri","Sat")</f>
        <v>Fri</v>
      </c>
      <c r="D860" s="68" t="s">
        <v>215</v>
      </c>
      <c r="E860" s="61">
        <f>tblTL[[#This Row],[Total]]</f>
        <v>0</v>
      </c>
      <c r="F860" s="71">
        <f>AVERAGEIFS(TBLData3[Total Load],TBLData3[[Athlete ]],TBLData3[[#This Row],[Athlete ]],TBLData3[Date],"&lt;="&amp;TBLData3[[#This Row],[Date]],TBLData3[Date],"&gt;"&amp;TBLData3[[#This Row],[Date]]-7)</f>
        <v>178.57142857142858</v>
      </c>
      <c r="G860" s="72">
        <f>AVERAGEIFS(TBLData3[Total Load],TBLData3[[Athlete ]],TBLData3[[#This Row],[Athlete ]],TBLData3[Date],"&lt;="&amp;TBLData3[[#This Row],[Date]],TBLData3[Date],"&gt;"&amp;TBLData3[[#This Row],[Date]]-28)</f>
        <v>158.57142857142858</v>
      </c>
      <c r="H860" s="32">
        <f>SUMIFS(TBLData3[Total Load],TBLData3[[Athlete ]],TBLData3[[#This Row],[Athlete ]],TBLData3[Date],"&lt;="&amp;TBLData3[[#This Row],[Date]],TBLData3[Date],"&gt;"&amp;TBLData3[[#This Row],[Date]]-7)</f>
        <v>1250</v>
      </c>
      <c r="I860" s="33">
        <f>IFERROR(SUMIFS(TBLData3[Total Load],TBLData3[[Athlete ]],TBLData3[[#This Row],[Athlete ]],TBLData3[Date],"&lt;="&amp;TBLData3[[#This Row],[Date]]-7,TBLData3[Date],"&gt;"&amp;TBLData3[[#This Row],[Date]]-14),"")</f>
        <v>1670</v>
      </c>
      <c r="J860" s="33">
        <f>IFERROR(SUMIFS(TBLData3[Total Load],TBLData3[[Athlete ]],TBLData3[[#This Row],[Athlete ]],TBLData3[Date],"&lt;="&amp;TBLData3[[#This Row],[Date]]-14,TBLData3[Date],"&gt;"&amp;TBLData3[[#This Row],[Date]]-21),"")</f>
        <v>800</v>
      </c>
      <c r="K860" s="33">
        <f>IFERROR(SUMIFS(TBLData3[Total Load],TBLData3[[Athlete ]],TBLData3[[#This Row],[Athlete ]],TBLData3[Date],"&lt;="&amp;TBLData3[[#This Row],[Date]]-21,TBLData3[Date],"&gt;"&amp;TBLData3[[#This Row],[Date]]-28),"")</f>
        <v>720</v>
      </c>
      <c r="L860" s="33">
        <f>IFERROR(SUMIFS(TBLData3[Total Load],TBLData3[[Athlete ]],TBLData3[[#This Row],[Athlete ]],TBLData3[Date],"&lt;="&amp;TBLData3[[#This Row],[Date]]-28,TBLData3[Date],"&gt;"&amp;TBLData3[[#This Row],[Date]]-35),"")</f>
        <v>2020</v>
      </c>
      <c r="M860" s="33">
        <f>IFERROR(AVERAGE(TBLData3[[#This Row],[Week -1 TL]:[Week -4 TL]]),"")</f>
        <v>1302.5</v>
      </c>
      <c r="N860" s="98">
        <f>IFERROR(TBLData3[[#This Row],[7 Day Rolling Average]]/TBLData3[[#This Row],[28 Day Rolling Average]],"")</f>
        <v>1.1261261261261262</v>
      </c>
      <c r="O860" s="94">
        <f>IFERROR(TBLData3[[#This Row],[Week 0 TL]]/TBLData3[[#This Row],[Week -1 TL]],"")</f>
        <v>0.74850299401197606</v>
      </c>
      <c r="P860" s="26">
        <f t="shared" si="56"/>
        <v>201.03262671334772</v>
      </c>
      <c r="Q860" s="27">
        <f t="shared" si="57"/>
        <v>185.01462558269597</v>
      </c>
      <c r="R860" s="99">
        <f>IFERROR(TBLData3[[#This Row],[7 Day EWMA]]/TBLData3[[#This Row],[28 Day EWMA]],"")</f>
        <v>1.0865769453642042</v>
      </c>
      <c r="S860" s="130">
        <f>AVERAGEIFS(TBLData3[Total Load],TBLData3[[Athlete ]],TBLData3[[#This Row],[Athlete ]],TBLData3[Date],"&lt;="&amp;TBLData3[[#This Row],[Date]],TBLData3[Date],"&gt;"&amp;TBLData3[[#This Row],[Date]]-7)</f>
        <v>178.57142857142858</v>
      </c>
      <c r="T860" s="130">
        <f t="array" ref="T860">IFERROR(_xlfn.STDEV.S(IF(TBLData3[[Athlete ]]=TBLData3[[#This Row],[Athlete ]],IF(TBLData3[Date]&lt;=TBLData3[[#This Row],[Date]],IF(TBLData3[Date]&gt;TBLData3[[#This Row],[Date]]-7,TBLData3[Total Load])))),"")</f>
        <v>341.19537762737309</v>
      </c>
      <c r="U860" s="98">
        <f>IFERROR(TBLData3[[#This Row],[7 Day avg Load]]/TBLData3[[#This Row],[7 Day SD]],"")</f>
        <v>0.52337001108628833</v>
      </c>
      <c r="V860" s="98">
        <f>IFERROR(TBLData3[[#This Row],[7 Day Rolling Average]]*TBLData3[[#This Row],[Monotony]],"")</f>
        <v>93.458930551122918</v>
      </c>
    </row>
    <row r="861" spans="1:22" x14ac:dyDescent="0.25">
      <c r="A861" s="58" t="str">
        <f t="shared" si="54"/>
        <v>Week 6</v>
      </c>
      <c r="B861" s="63">
        <v>43049</v>
      </c>
      <c r="C861" s="151" t="str">
        <f t="shared" si="58"/>
        <v>Fri</v>
      </c>
      <c r="D861" s="74" t="s">
        <v>190</v>
      </c>
      <c r="E861" s="61">
        <f>tblTL[[#This Row],[Total]]</f>
        <v>0</v>
      </c>
      <c r="F861" s="71">
        <f>AVERAGEIFS(TBLData3[Total Load],TBLData3[[Athlete ]],TBLData3[[#This Row],[Athlete ]],TBLData3[Date],"&lt;="&amp;TBLData3[[#This Row],[Date]],TBLData3[Date],"&gt;"&amp;TBLData3[[#This Row],[Date]]-7)</f>
        <v>42.285714285714285</v>
      </c>
      <c r="G861" s="72">
        <f>AVERAGEIFS(TBLData3[Total Load],TBLData3[[Athlete ]],TBLData3[[#This Row],[Athlete ]],TBLData3[Date],"&lt;="&amp;TBLData3[[#This Row],[Date]],TBLData3[Date],"&gt;"&amp;TBLData3[[#This Row],[Date]]-28)</f>
        <v>123.75</v>
      </c>
      <c r="H861" s="32">
        <f>SUMIFS(TBLData3[Total Load],TBLData3[[Athlete ]],TBLData3[[#This Row],[Athlete ]],TBLData3[Date],"&lt;="&amp;TBLData3[[#This Row],[Date]],TBLData3[Date],"&gt;"&amp;TBLData3[[#This Row],[Date]]-7)</f>
        <v>296</v>
      </c>
      <c r="I861" s="33">
        <f>IFERROR(SUMIFS(TBLData3[Total Load],TBLData3[[Athlete ]],TBLData3[[#This Row],[Athlete ]],TBLData3[Date],"&lt;="&amp;TBLData3[[#This Row],[Date]]-7,TBLData3[Date],"&gt;"&amp;TBLData3[[#This Row],[Date]]-14),"")</f>
        <v>2059</v>
      </c>
      <c r="J861" s="33">
        <f>IFERROR(SUMIFS(TBLData3[Total Load],TBLData3[[Athlete ]],TBLData3[[#This Row],[Athlete ]],TBLData3[Date],"&lt;="&amp;TBLData3[[#This Row],[Date]]-14,TBLData3[Date],"&gt;"&amp;TBLData3[[#This Row],[Date]]-21),"")</f>
        <v>300</v>
      </c>
      <c r="K861" s="33">
        <f>IFERROR(SUMIFS(TBLData3[Total Load],TBLData3[[Athlete ]],TBLData3[[#This Row],[Athlete ]],TBLData3[Date],"&lt;="&amp;TBLData3[[#This Row],[Date]]-21,TBLData3[Date],"&gt;"&amp;TBLData3[[#This Row],[Date]]-28),"")</f>
        <v>810</v>
      </c>
      <c r="L861" s="33">
        <f>IFERROR(SUMIFS(TBLData3[Total Load],TBLData3[[Athlete ]],TBLData3[[#This Row],[Athlete ]],TBLData3[Date],"&lt;="&amp;TBLData3[[#This Row],[Date]]-28,TBLData3[Date],"&gt;"&amp;TBLData3[[#This Row],[Date]]-35),"")</f>
        <v>1975</v>
      </c>
      <c r="M861" s="33">
        <f>IFERROR(AVERAGE(TBLData3[[#This Row],[Week -1 TL]:[Week -4 TL]]),"")</f>
        <v>1286</v>
      </c>
      <c r="N861" s="98">
        <f>IFERROR(TBLData3[[#This Row],[7 Day Rolling Average]]/TBLData3[[#This Row],[28 Day Rolling Average]],"")</f>
        <v>0.34170274170274167</v>
      </c>
      <c r="O861" s="94">
        <f>IFERROR(TBLData3[[#This Row],[Week 0 TL]]/TBLData3[[#This Row],[Week -1 TL]],"")</f>
        <v>0.14375910636231179</v>
      </c>
      <c r="P861" s="26">
        <f t="shared" si="56"/>
        <v>55.792794092136845</v>
      </c>
      <c r="Q861" s="27">
        <f t="shared" si="57"/>
        <v>128.3792684556708</v>
      </c>
      <c r="R861" s="99">
        <f>IFERROR(TBLData3[[#This Row],[7 Day EWMA]]/TBLData3[[#This Row],[28 Day EWMA]],"")</f>
        <v>0.43459348821108157</v>
      </c>
      <c r="S861" s="130">
        <f>AVERAGEIFS(TBLData3[Total Load],TBLData3[[Athlete ]],TBLData3[[#This Row],[Athlete ]],TBLData3[Date],"&lt;="&amp;TBLData3[[#This Row],[Date]],TBLData3[Date],"&gt;"&amp;TBLData3[[#This Row],[Date]]-7)</f>
        <v>42.285714285714285</v>
      </c>
      <c r="T861" s="130">
        <f t="array" ref="T861">IFERROR(_xlfn.STDEV.S(IF(TBLData3[[Athlete ]]=TBLData3[[#This Row],[Athlete ]],IF(TBLData3[Date]&lt;=TBLData3[[#This Row],[Date]],IF(TBLData3[Date]&gt;TBLData3[[#This Row],[Date]]-7,TBLData3[Total Load])))),"")</f>
        <v>77.351393621822325</v>
      </c>
      <c r="U861" s="98">
        <f>IFERROR(TBLData3[[#This Row],[7 Day avg Load]]/TBLData3[[#This Row],[7 Day SD]],"")</f>
        <v>0.54667036113729006</v>
      </c>
      <c r="V861" s="98">
        <f>IFERROR(TBLData3[[#This Row],[7 Day Rolling Average]]*TBLData3[[#This Row],[Monotony]],"")</f>
        <v>23.116346699519692</v>
      </c>
    </row>
    <row r="862" spans="1:22" x14ac:dyDescent="0.25">
      <c r="A862" s="58" t="str">
        <f t="shared" si="54"/>
        <v>Week 6</v>
      </c>
      <c r="B862" s="63">
        <v>43049</v>
      </c>
      <c r="C862" s="151" t="str">
        <f t="shared" si="58"/>
        <v>Fri</v>
      </c>
      <c r="D862" s="68" t="s">
        <v>191</v>
      </c>
      <c r="E862" s="61">
        <f>tblTL[[#This Row],[Total]]</f>
        <v>0</v>
      </c>
      <c r="F862" s="71">
        <f>AVERAGEIFS(TBLData3[Total Load],TBLData3[[Athlete ]],TBLData3[[#This Row],[Athlete ]],TBLData3[Date],"&lt;="&amp;TBLData3[[#This Row],[Date]],TBLData3[Date],"&gt;"&amp;TBLData3[[#This Row],[Date]]-7)</f>
        <v>125.71428571428571</v>
      </c>
      <c r="G862" s="72">
        <f>AVERAGEIFS(TBLData3[Total Load],TBLData3[[Athlete ]],TBLData3[[#This Row],[Athlete ]],TBLData3[Date],"&lt;="&amp;TBLData3[[#This Row],[Date]],TBLData3[Date],"&gt;"&amp;TBLData3[[#This Row],[Date]]-28)</f>
        <v>112.82142857142857</v>
      </c>
      <c r="H862" s="32">
        <f>SUMIFS(TBLData3[Total Load],TBLData3[[Athlete ]],TBLData3[[#This Row],[Athlete ]],TBLData3[Date],"&lt;="&amp;TBLData3[[#This Row],[Date]],TBLData3[Date],"&gt;"&amp;TBLData3[[#This Row],[Date]]-7)</f>
        <v>880</v>
      </c>
      <c r="I862" s="33">
        <f>IFERROR(SUMIFS(TBLData3[Total Load],TBLData3[[Athlete ]],TBLData3[[#This Row],[Athlete ]],TBLData3[Date],"&lt;="&amp;TBLData3[[#This Row],[Date]]-7,TBLData3[Date],"&gt;"&amp;TBLData3[[#This Row],[Date]]-14),"")</f>
        <v>1069</v>
      </c>
      <c r="J862" s="33">
        <f>IFERROR(SUMIFS(TBLData3[Total Load],TBLData3[[Athlete ]],TBLData3[[#This Row],[Athlete ]],TBLData3[Date],"&lt;="&amp;TBLData3[[#This Row],[Date]]-14,TBLData3[Date],"&gt;"&amp;TBLData3[[#This Row],[Date]]-21),"")</f>
        <v>490</v>
      </c>
      <c r="K862" s="33">
        <f>IFERROR(SUMIFS(TBLData3[Total Load],TBLData3[[Athlete ]],TBLData3[[#This Row],[Athlete ]],TBLData3[Date],"&lt;="&amp;TBLData3[[#This Row],[Date]]-21,TBLData3[Date],"&gt;"&amp;TBLData3[[#This Row],[Date]]-28),"")</f>
        <v>720</v>
      </c>
      <c r="L862" s="33">
        <f>IFERROR(SUMIFS(TBLData3[Total Load],TBLData3[[Athlete ]],TBLData3[[#This Row],[Athlete ]],TBLData3[Date],"&lt;="&amp;TBLData3[[#This Row],[Date]]-28,TBLData3[Date],"&gt;"&amp;TBLData3[[#This Row],[Date]]-35),"")</f>
        <v>600</v>
      </c>
      <c r="M862" s="33">
        <f>IFERROR(AVERAGE(TBLData3[[#This Row],[Week -1 TL]:[Week -4 TL]]),"")</f>
        <v>719.75</v>
      </c>
      <c r="N862" s="98">
        <f>IFERROR(TBLData3[[#This Row],[7 Day Rolling Average]]/TBLData3[[#This Row],[28 Day Rolling Average]],"")</f>
        <v>1.1142766698322253</v>
      </c>
      <c r="O862" s="94">
        <f>IFERROR(TBLData3[[#This Row],[Week 0 TL]]/TBLData3[[#This Row],[Week -1 TL]],"")</f>
        <v>0.82319925163704399</v>
      </c>
      <c r="P862" s="26">
        <f t="shared" si="56"/>
        <v>175.39434177725082</v>
      </c>
      <c r="Q862" s="27">
        <f t="shared" si="57"/>
        <v>119.74483211290534</v>
      </c>
      <c r="R862" s="99">
        <f>IFERROR(TBLData3[[#This Row],[7 Day EWMA]]/TBLData3[[#This Row],[28 Day EWMA]],"")</f>
        <v>1.4647341240737179</v>
      </c>
      <c r="S862" s="130">
        <f>AVERAGEIFS(TBLData3[Total Load],TBLData3[[Athlete ]],TBLData3[[#This Row],[Athlete ]],TBLData3[Date],"&lt;="&amp;TBLData3[[#This Row],[Date]],TBLData3[Date],"&gt;"&amp;TBLData3[[#This Row],[Date]]-7)</f>
        <v>125.71428571428571</v>
      </c>
      <c r="T862" s="130">
        <f t="array" ref="T862">IFERROR(_xlfn.STDEV.S(IF(TBLData3[[Athlete ]]=TBLData3[[#This Row],[Athlete ]],IF(TBLData3[Date]&lt;=TBLData3[[#This Row],[Date]],IF(TBLData3[Date]&gt;TBLData3[[#This Row],[Date]]-7,TBLData3[Total Load])))),"")</f>
        <v>225.59972982084463</v>
      </c>
      <c r="U862" s="98">
        <f>IFERROR(TBLData3[[#This Row],[7 Day avg Load]]/TBLData3[[#This Row],[7 Day SD]],"")</f>
        <v>0.55724484162334376</v>
      </c>
      <c r="V862" s="98">
        <f>IFERROR(TBLData3[[#This Row],[7 Day Rolling Average]]*TBLData3[[#This Row],[Monotony]],"")</f>
        <v>70.053637232648924</v>
      </c>
    </row>
    <row r="863" spans="1:22" x14ac:dyDescent="0.25">
      <c r="A863" s="58" t="str">
        <f t="shared" si="54"/>
        <v>Week 6</v>
      </c>
      <c r="B863" s="63">
        <v>43049</v>
      </c>
      <c r="C863" s="151" t="str">
        <f t="shared" si="58"/>
        <v>Fri</v>
      </c>
      <c r="D863" s="68" t="s">
        <v>192</v>
      </c>
      <c r="E863" s="61">
        <f>tblTL[[#This Row],[Total]]</f>
        <v>0</v>
      </c>
      <c r="F863" s="71">
        <f>AVERAGEIFS(TBLData3[Total Load],TBLData3[[Athlete ]],TBLData3[[#This Row],[Athlete ]],TBLData3[Date],"&lt;="&amp;TBLData3[[#This Row],[Date]],TBLData3[Date],"&gt;"&amp;TBLData3[[#This Row],[Date]]-7)</f>
        <v>103.28571428571429</v>
      </c>
      <c r="G863" s="72">
        <f>AVERAGEIFS(TBLData3[Total Load],TBLData3[[Athlete ]],TBLData3[[#This Row],[Athlete ]],TBLData3[Date],"&lt;="&amp;TBLData3[[#This Row],[Date]],TBLData3[Date],"&gt;"&amp;TBLData3[[#This Row],[Date]]-28)</f>
        <v>229.5</v>
      </c>
      <c r="H863" s="32">
        <f>SUMIFS(TBLData3[Total Load],TBLData3[[Athlete ]],TBLData3[[#This Row],[Athlete ]],TBLData3[Date],"&lt;="&amp;TBLData3[[#This Row],[Date]],TBLData3[Date],"&gt;"&amp;TBLData3[[#This Row],[Date]]-7)</f>
        <v>723</v>
      </c>
      <c r="I863" s="33">
        <f>IFERROR(SUMIFS(TBLData3[Total Load],TBLData3[[Athlete ]],TBLData3[[#This Row],[Athlete ]],TBLData3[Date],"&lt;="&amp;TBLData3[[#This Row],[Date]]-7,TBLData3[Date],"&gt;"&amp;TBLData3[[#This Row],[Date]]-14),"")</f>
        <v>3353</v>
      </c>
      <c r="J863" s="33">
        <f>IFERROR(SUMIFS(TBLData3[Total Load],TBLData3[[Athlete ]],TBLData3[[#This Row],[Athlete ]],TBLData3[Date],"&lt;="&amp;TBLData3[[#This Row],[Date]]-14,TBLData3[Date],"&gt;"&amp;TBLData3[[#This Row],[Date]]-21),"")</f>
        <v>490</v>
      </c>
      <c r="K863" s="33">
        <f>IFERROR(SUMIFS(TBLData3[Total Load],TBLData3[[Athlete ]],TBLData3[[#This Row],[Athlete ]],TBLData3[Date],"&lt;="&amp;TBLData3[[#This Row],[Date]]-21,TBLData3[Date],"&gt;"&amp;TBLData3[[#This Row],[Date]]-28),"")</f>
        <v>1860</v>
      </c>
      <c r="L863" s="33">
        <f>IFERROR(SUMIFS(TBLData3[Total Load],TBLData3[[Athlete ]],TBLData3[[#This Row],[Athlete ]],TBLData3[Date],"&lt;="&amp;TBLData3[[#This Row],[Date]]-28,TBLData3[Date],"&gt;"&amp;TBLData3[[#This Row],[Date]]-35),"")</f>
        <v>1480</v>
      </c>
      <c r="M863" s="33">
        <f>IFERROR(AVERAGE(TBLData3[[#This Row],[Week -1 TL]:[Week -4 TL]]),"")</f>
        <v>1795.75</v>
      </c>
      <c r="N863" s="98">
        <f>IFERROR(TBLData3[[#This Row],[7 Day Rolling Average]]/TBLData3[[#This Row],[28 Day Rolling Average]],"")</f>
        <v>0.450046685340803</v>
      </c>
      <c r="O863" s="94">
        <f>IFERROR(TBLData3[[#This Row],[Week 0 TL]]/TBLData3[[#This Row],[Week -1 TL]],"")</f>
        <v>0.2156277960035789</v>
      </c>
      <c r="P863" s="26">
        <f t="shared" si="56"/>
        <v>148.64275453333511</v>
      </c>
      <c r="Q863" s="27">
        <f t="shared" si="57"/>
        <v>216.2320467352622</v>
      </c>
      <c r="R863" s="99">
        <f>IFERROR(TBLData3[[#This Row],[7 Day EWMA]]/TBLData3[[#This Row],[28 Day EWMA]],"")</f>
        <v>0.68742240929403864</v>
      </c>
      <c r="S863" s="130">
        <f>AVERAGEIFS(TBLData3[Total Load],TBLData3[[Athlete ]],TBLData3[[#This Row],[Athlete ]],TBLData3[Date],"&lt;="&amp;TBLData3[[#This Row],[Date]],TBLData3[Date],"&gt;"&amp;TBLData3[[#This Row],[Date]]-7)</f>
        <v>103.28571428571429</v>
      </c>
      <c r="T863" s="130">
        <f t="array" ref="T863">IFERROR(_xlfn.STDEV.S(IF(TBLData3[[Athlete ]]=TBLData3[[#This Row],[Athlete ]],IF(TBLData3[Date]&lt;=TBLData3[[#This Row],[Date]],IF(TBLData3[Date]&gt;TBLData3[[#This Row],[Date]]-7,TBLData3[Total Load])))),"")</f>
        <v>157.44492612308841</v>
      </c>
      <c r="U863" s="98">
        <f>IFERROR(TBLData3[[#This Row],[7 Day avg Load]]/TBLData3[[#This Row],[7 Day SD]],"")</f>
        <v>0.65601170408608056</v>
      </c>
      <c r="V863" s="98">
        <f>IFERROR(TBLData3[[#This Row],[7 Day Rolling Average]]*TBLData3[[#This Row],[Monotony]],"")</f>
        <v>67.756637436319465</v>
      </c>
    </row>
    <row r="864" spans="1:22" x14ac:dyDescent="0.25">
      <c r="A864" s="58" t="str">
        <f t="shared" si="54"/>
        <v>Week 6</v>
      </c>
      <c r="B864" s="63">
        <v>43049</v>
      </c>
      <c r="C864" s="151" t="str">
        <f t="shared" si="58"/>
        <v>Fri</v>
      </c>
      <c r="D864" s="73" t="s">
        <v>193</v>
      </c>
      <c r="E864" s="61">
        <f>tblTL[[#This Row],[Total]]</f>
        <v>0</v>
      </c>
      <c r="F864" s="71">
        <f>AVERAGEIFS(TBLData3[Total Load],TBLData3[[Athlete ]],TBLData3[[#This Row],[Athlete ]],TBLData3[Date],"&lt;="&amp;TBLData3[[#This Row],[Date]],TBLData3[Date],"&gt;"&amp;TBLData3[[#This Row],[Date]]-7)</f>
        <v>221.28571428571428</v>
      </c>
      <c r="G864" s="72">
        <f>AVERAGEIFS(TBLData3[Total Load],TBLData3[[Athlete ]],TBLData3[[#This Row],[Athlete ]],TBLData3[Date],"&lt;="&amp;TBLData3[[#This Row],[Date]],TBLData3[Date],"&gt;"&amp;TBLData3[[#This Row],[Date]]-28)</f>
        <v>131.53571428571428</v>
      </c>
      <c r="H864" s="32">
        <f>SUMIFS(TBLData3[Total Load],TBLData3[[Athlete ]],TBLData3[[#This Row],[Athlete ]],TBLData3[Date],"&lt;="&amp;TBLData3[[#This Row],[Date]],TBLData3[Date],"&gt;"&amp;TBLData3[[#This Row],[Date]]-7)</f>
        <v>1549</v>
      </c>
      <c r="I864" s="33">
        <f>IFERROR(SUMIFS(TBLData3[Total Load],TBLData3[[Athlete ]],TBLData3[[#This Row],[Athlete ]],TBLData3[Date],"&lt;="&amp;TBLData3[[#This Row],[Date]]-7,TBLData3[Date],"&gt;"&amp;TBLData3[[#This Row],[Date]]-14),"")</f>
        <v>264</v>
      </c>
      <c r="J864" s="33">
        <f>IFERROR(SUMIFS(TBLData3[Total Load],TBLData3[[Athlete ]],TBLData3[[#This Row],[Athlete ]],TBLData3[Date],"&lt;="&amp;TBLData3[[#This Row],[Date]]-14,TBLData3[Date],"&gt;"&amp;TBLData3[[#This Row],[Date]]-21),"")</f>
        <v>730</v>
      </c>
      <c r="K864" s="33">
        <f>IFERROR(SUMIFS(TBLData3[Total Load],TBLData3[[Athlete ]],TBLData3[[#This Row],[Athlete ]],TBLData3[Date],"&lt;="&amp;TBLData3[[#This Row],[Date]]-21,TBLData3[Date],"&gt;"&amp;TBLData3[[#This Row],[Date]]-28),"")</f>
        <v>1140</v>
      </c>
      <c r="L864" s="33">
        <f>IFERROR(SUMIFS(TBLData3[Total Load],TBLData3[[Athlete ]],TBLData3[[#This Row],[Athlete ]],TBLData3[Date],"&lt;="&amp;TBLData3[[#This Row],[Date]]-28,TBLData3[Date],"&gt;"&amp;TBLData3[[#This Row],[Date]]-35),"")</f>
        <v>1440</v>
      </c>
      <c r="M864" s="33">
        <f>IFERROR(AVERAGE(TBLData3[[#This Row],[Week -1 TL]:[Week -4 TL]]),"")</f>
        <v>893.5</v>
      </c>
      <c r="N864" s="98">
        <f>IFERROR(TBLData3[[#This Row],[7 Day Rolling Average]]/TBLData3[[#This Row],[28 Day Rolling Average]],"")</f>
        <v>1.6823241922345915</v>
      </c>
      <c r="O864" s="94">
        <f>IFERROR(TBLData3[[#This Row],[Week 0 TL]]/TBLData3[[#This Row],[Week -1 TL]],"")</f>
        <v>5.8674242424242422</v>
      </c>
      <c r="P864" s="26">
        <f t="shared" si="56"/>
        <v>215.68391142566983</v>
      </c>
      <c r="Q864" s="27">
        <f t="shared" si="57"/>
        <v>145.79203702198924</v>
      </c>
      <c r="R864" s="99">
        <f>IFERROR(TBLData3[[#This Row],[7 Day EWMA]]/TBLData3[[#This Row],[28 Day EWMA]],"")</f>
        <v>1.4793943196852313</v>
      </c>
      <c r="S864" s="130">
        <f>AVERAGEIFS(TBLData3[Total Load],TBLData3[[Athlete ]],TBLData3[[#This Row],[Athlete ]],TBLData3[Date],"&lt;="&amp;TBLData3[[#This Row],[Date]],TBLData3[Date],"&gt;"&amp;TBLData3[[#This Row],[Date]]-7)</f>
        <v>221.28571428571428</v>
      </c>
      <c r="T864" s="130">
        <f t="array" ref="T864">IFERROR(_xlfn.STDEV.S(IF(TBLData3[[Athlete ]]=TBLData3[[#This Row],[Athlete ]],IF(TBLData3[Date]&lt;=TBLData3[[#This Row],[Date]],IF(TBLData3[Date]&gt;TBLData3[[#This Row],[Date]]-7,TBLData3[Total Load])))),"")</f>
        <v>232.15994076334121</v>
      </c>
      <c r="U864" s="98">
        <f>IFERROR(TBLData3[[#This Row],[7 Day avg Load]]/TBLData3[[#This Row],[7 Day SD]],"")</f>
        <v>0.95316062520574174</v>
      </c>
      <c r="V864" s="98">
        <f>IFERROR(TBLData3[[#This Row],[7 Day Rolling Average]]*TBLData3[[#This Row],[Monotony]],"")</f>
        <v>210.92082977767055</v>
      </c>
    </row>
    <row r="865" spans="1:22" x14ac:dyDescent="0.25">
      <c r="A865" s="58" t="str">
        <f t="shared" si="54"/>
        <v>Week 6</v>
      </c>
      <c r="B865" s="63">
        <v>43049</v>
      </c>
      <c r="C865" s="151" t="str">
        <f t="shared" si="58"/>
        <v>Fri</v>
      </c>
      <c r="D865" s="73" t="s">
        <v>194</v>
      </c>
      <c r="E865" s="61">
        <f>tblTL[[#This Row],[Total]]</f>
        <v>0</v>
      </c>
      <c r="F865" s="71">
        <f>AVERAGEIFS(TBLData3[Total Load],TBLData3[[Athlete ]],TBLData3[[#This Row],[Athlete ]],TBLData3[Date],"&lt;="&amp;TBLData3[[#This Row],[Date]],TBLData3[Date],"&gt;"&amp;TBLData3[[#This Row],[Date]]-7)</f>
        <v>141.28571428571428</v>
      </c>
      <c r="G865" s="72">
        <f>AVERAGEIFS(TBLData3[Total Load],TBLData3[[Athlete ]],TBLData3[[#This Row],[Athlete ]],TBLData3[Date],"&lt;="&amp;TBLData3[[#This Row],[Date]],TBLData3[Date],"&gt;"&amp;TBLData3[[#This Row],[Date]]-28)</f>
        <v>102.71428571428571</v>
      </c>
      <c r="H865" s="32">
        <f>SUMIFS(TBLData3[Total Load],TBLData3[[Athlete ]],TBLData3[[#This Row],[Athlete ]],TBLData3[Date],"&lt;="&amp;TBLData3[[#This Row],[Date]],TBLData3[Date],"&gt;"&amp;TBLData3[[#This Row],[Date]]-7)</f>
        <v>989</v>
      </c>
      <c r="I865" s="33">
        <f>IFERROR(SUMIFS(TBLData3[Total Load],TBLData3[[Athlete ]],TBLData3[[#This Row],[Athlete ]],TBLData3[Date],"&lt;="&amp;TBLData3[[#This Row],[Date]]-7,TBLData3[Date],"&gt;"&amp;TBLData3[[#This Row],[Date]]-14),"")</f>
        <v>1167</v>
      </c>
      <c r="J865" s="33">
        <f>IFERROR(SUMIFS(TBLData3[Total Load],TBLData3[[Athlete ]],TBLData3[[#This Row],[Athlete ]],TBLData3[Date],"&lt;="&amp;TBLData3[[#This Row],[Date]]-14,TBLData3[Date],"&gt;"&amp;TBLData3[[#This Row],[Date]]-21),"")</f>
        <v>0</v>
      </c>
      <c r="K865" s="33">
        <f>IFERROR(SUMIFS(TBLData3[Total Load],TBLData3[[Athlete ]],TBLData3[[#This Row],[Athlete ]],TBLData3[Date],"&lt;="&amp;TBLData3[[#This Row],[Date]]-21,TBLData3[Date],"&gt;"&amp;TBLData3[[#This Row],[Date]]-28),"")</f>
        <v>720</v>
      </c>
      <c r="L865" s="33">
        <f>IFERROR(SUMIFS(TBLData3[Total Load],TBLData3[[Athlete ]],TBLData3[[#This Row],[Athlete ]],TBLData3[Date],"&lt;="&amp;TBLData3[[#This Row],[Date]]-28,TBLData3[Date],"&gt;"&amp;TBLData3[[#This Row],[Date]]-35),"")</f>
        <v>1640</v>
      </c>
      <c r="M865" s="33">
        <f>IFERROR(AVERAGE(TBLData3[[#This Row],[Week -1 TL]:[Week -4 TL]]),"")</f>
        <v>881.75</v>
      </c>
      <c r="N865" s="98">
        <f>IFERROR(TBLData3[[#This Row],[7 Day Rolling Average]]/TBLData3[[#This Row],[28 Day Rolling Average]],"")</f>
        <v>1.3755215577190543</v>
      </c>
      <c r="O865" s="94">
        <f>IFERROR(TBLData3[[#This Row],[Week 0 TL]]/TBLData3[[#This Row],[Week -1 TL]],"")</f>
        <v>0.84747215081405314</v>
      </c>
      <c r="P865" s="26">
        <f t="shared" si="56"/>
        <v>109.74281257060026</v>
      </c>
      <c r="Q865" s="27">
        <f t="shared" si="57"/>
        <v>124.19990968191375</v>
      </c>
      <c r="R865" s="99">
        <f>IFERROR(TBLData3[[#This Row],[7 Day EWMA]]/TBLData3[[#This Row],[28 Day EWMA]],"")</f>
        <v>0.88359816727452289</v>
      </c>
      <c r="S865" s="130">
        <f>AVERAGEIFS(TBLData3[Total Load],TBLData3[[Athlete ]],TBLData3[[#This Row],[Athlete ]],TBLData3[Date],"&lt;="&amp;TBLData3[[#This Row],[Date]],TBLData3[Date],"&gt;"&amp;TBLData3[[#This Row],[Date]]-7)</f>
        <v>141.28571428571428</v>
      </c>
      <c r="T865" s="130">
        <f t="array" ref="T865">IFERROR(_xlfn.STDEV.S(IF(TBLData3[[Athlete ]]=TBLData3[[#This Row],[Athlete ]],IF(TBLData3[Date]&lt;=TBLData3[[#This Row],[Date]],IF(TBLData3[Date]&gt;TBLData3[[#This Row],[Date]]-7,TBLData3[Total Load])))),"")</f>
        <v>287.42228763366882</v>
      </c>
      <c r="U865" s="98">
        <f>IFERROR(TBLData3[[#This Row],[7 Day avg Load]]/TBLData3[[#This Row],[7 Day SD]],"")</f>
        <v>0.49156144239513033</v>
      </c>
      <c r="V865" s="98">
        <f>IFERROR(TBLData3[[#This Row],[7 Day Rolling Average]]*TBLData3[[#This Row],[Monotony]],"")</f>
        <v>69.450609504111981</v>
      </c>
    </row>
    <row r="866" spans="1:22" x14ac:dyDescent="0.25">
      <c r="A866" s="58" t="str">
        <f t="shared" si="54"/>
        <v>Week 6</v>
      </c>
      <c r="B866" s="63">
        <v>43049</v>
      </c>
      <c r="C866" s="151" t="str">
        <f t="shared" si="58"/>
        <v>Fri</v>
      </c>
      <c r="D866" s="73" t="s">
        <v>213</v>
      </c>
      <c r="E866" s="61">
        <f>tblTL[[#This Row],[Total]]</f>
        <v>0</v>
      </c>
      <c r="F866" s="71">
        <f>AVERAGEIFS(TBLData3[Total Load],TBLData3[[Athlete ]],TBLData3[[#This Row],[Athlete ]],TBLData3[Date],"&lt;="&amp;TBLData3[[#This Row],[Date]],TBLData3[Date],"&gt;"&amp;TBLData3[[#This Row],[Date]]-7)</f>
        <v>0</v>
      </c>
      <c r="G866" s="72">
        <f>AVERAGEIFS(TBLData3[Total Load],TBLData3[[Athlete ]],TBLData3[[#This Row],[Athlete ]],TBLData3[Date],"&lt;="&amp;TBLData3[[#This Row],[Date]],TBLData3[Date],"&gt;"&amp;TBLData3[[#This Row],[Date]]-28)</f>
        <v>153.21428571428572</v>
      </c>
      <c r="H866" s="32">
        <f>SUMIFS(TBLData3[Total Load],TBLData3[[Athlete ]],TBLData3[[#This Row],[Athlete ]],TBLData3[Date],"&lt;="&amp;TBLData3[[#This Row],[Date]],TBLData3[Date],"&gt;"&amp;TBLData3[[#This Row],[Date]]-7)</f>
        <v>0</v>
      </c>
      <c r="I866" s="33">
        <f>IFERROR(SUMIFS(TBLData3[Total Load],TBLData3[[Athlete ]],TBLData3[[#This Row],[Athlete ]],TBLData3[Date],"&lt;="&amp;TBLData3[[#This Row],[Date]]-7,TBLData3[Date],"&gt;"&amp;TBLData3[[#This Row],[Date]]-14),"")</f>
        <v>2120</v>
      </c>
      <c r="J866" s="33">
        <f>IFERROR(SUMIFS(TBLData3[Total Load],TBLData3[[Athlete ]],TBLData3[[#This Row],[Athlete ]],TBLData3[Date],"&lt;="&amp;TBLData3[[#This Row],[Date]]-14,TBLData3[Date],"&gt;"&amp;TBLData3[[#This Row],[Date]]-21),"")</f>
        <v>1180</v>
      </c>
      <c r="K866" s="33">
        <f>IFERROR(SUMIFS(TBLData3[Total Load],TBLData3[[Athlete ]],TBLData3[[#This Row],[Athlete ]],TBLData3[Date],"&lt;="&amp;TBLData3[[#This Row],[Date]]-21,TBLData3[Date],"&gt;"&amp;TBLData3[[#This Row],[Date]]-28),"")</f>
        <v>990</v>
      </c>
      <c r="L866" s="33">
        <f>IFERROR(SUMIFS(TBLData3[Total Load],TBLData3[[Athlete ]],TBLData3[[#This Row],[Athlete ]],TBLData3[Date],"&lt;="&amp;TBLData3[[#This Row],[Date]]-28,TBLData3[Date],"&gt;"&amp;TBLData3[[#This Row],[Date]]-35),"")</f>
        <v>675</v>
      </c>
      <c r="M866" s="33">
        <f>IFERROR(AVERAGE(TBLData3[[#This Row],[Week -1 TL]:[Week -4 TL]]),"")</f>
        <v>1241.25</v>
      </c>
      <c r="N866" s="98">
        <f>IFERROR(TBLData3[[#This Row],[7 Day Rolling Average]]/TBLData3[[#This Row],[28 Day Rolling Average]],"")</f>
        <v>0</v>
      </c>
      <c r="O866" s="94">
        <f>IFERROR(TBLData3[[#This Row],[Week 0 TL]]/TBLData3[[#This Row],[Week -1 TL]],"")</f>
        <v>0</v>
      </c>
      <c r="P866" s="26">
        <f t="shared" si="56"/>
        <v>42.129937477512286</v>
      </c>
      <c r="Q866" s="27">
        <f t="shared" si="57"/>
        <v>120.16733600609108</v>
      </c>
      <c r="R866" s="99">
        <f>IFERROR(TBLData3[[#This Row],[7 Day EWMA]]/TBLData3[[#This Row],[28 Day EWMA]],"")</f>
        <v>0.35059392075877249</v>
      </c>
      <c r="S866" s="130">
        <f>AVERAGEIFS(TBLData3[Total Load],TBLData3[[Athlete ]],TBLData3[[#This Row],[Athlete ]],TBLData3[Date],"&lt;="&amp;TBLData3[[#This Row],[Date]],TBLData3[Date],"&gt;"&amp;TBLData3[[#This Row],[Date]]-7)</f>
        <v>0</v>
      </c>
      <c r="T866" s="130">
        <f t="array" ref="T866">IFERROR(_xlfn.STDEV.S(IF(TBLData3[[Athlete ]]=TBLData3[[#This Row],[Athlete ]],IF(TBLData3[Date]&lt;=TBLData3[[#This Row],[Date]],IF(TBLData3[Date]&gt;TBLData3[[#This Row],[Date]]-7,TBLData3[Total Load])))),"")</f>
        <v>0</v>
      </c>
      <c r="U866" s="98" t="str">
        <f>IFERROR(TBLData3[[#This Row],[7 Day avg Load]]/TBLData3[[#This Row],[7 Day SD]],"")</f>
        <v/>
      </c>
      <c r="V866" s="98" t="str">
        <f>IFERROR(TBLData3[[#This Row],[7 Day Rolling Average]]*TBLData3[[#This Row],[Monotony]],"")</f>
        <v/>
      </c>
    </row>
    <row r="867" spans="1:22" x14ac:dyDescent="0.25">
      <c r="A867" s="58" t="str">
        <f t="shared" si="54"/>
        <v>Week 6</v>
      </c>
      <c r="B867" s="63">
        <v>43049</v>
      </c>
      <c r="C867" s="151" t="str">
        <f t="shared" si="58"/>
        <v>Fri</v>
      </c>
      <c r="D867" s="73" t="s">
        <v>214</v>
      </c>
      <c r="E867" s="61">
        <f>tblTL[[#This Row],[Total]]</f>
        <v>0</v>
      </c>
      <c r="F867" s="71">
        <f>AVERAGEIFS(TBLData3[Total Load],TBLData3[[Athlete ]],TBLData3[[#This Row],[Athlete ]],TBLData3[Date],"&lt;="&amp;TBLData3[[#This Row],[Date]],TBLData3[Date],"&gt;"&amp;TBLData3[[#This Row],[Date]]-7)</f>
        <v>266.85714285714283</v>
      </c>
      <c r="G867" s="72">
        <f>AVERAGEIFS(TBLData3[Total Load],TBLData3[[Athlete ]],TBLData3[[#This Row],[Athlete ]],TBLData3[Date],"&lt;="&amp;TBLData3[[#This Row],[Date]],TBLData3[Date],"&gt;"&amp;TBLData3[[#This Row],[Date]]-28)</f>
        <v>257.32142857142856</v>
      </c>
      <c r="H867" s="32">
        <f>SUMIFS(TBLData3[Total Load],TBLData3[[Athlete ]],TBLData3[[#This Row],[Athlete ]],TBLData3[Date],"&lt;="&amp;TBLData3[[#This Row],[Date]],TBLData3[Date],"&gt;"&amp;TBLData3[[#This Row],[Date]]-7)</f>
        <v>1868</v>
      </c>
      <c r="I867" s="33">
        <f>IFERROR(SUMIFS(TBLData3[Total Load],TBLData3[[Athlete ]],TBLData3[[#This Row],[Athlete ]],TBLData3[Date],"&lt;="&amp;TBLData3[[#This Row],[Date]]-7,TBLData3[Date],"&gt;"&amp;TBLData3[[#This Row],[Date]]-14),"")</f>
        <v>2917</v>
      </c>
      <c r="J867" s="33">
        <f>IFERROR(SUMIFS(TBLData3[Total Load],TBLData3[[Athlete ]],TBLData3[[#This Row],[Athlete ]],TBLData3[Date],"&lt;="&amp;TBLData3[[#This Row],[Date]]-14,TBLData3[Date],"&gt;"&amp;TBLData3[[#This Row],[Date]]-21),"")</f>
        <v>1280</v>
      </c>
      <c r="K867" s="33">
        <f>IFERROR(SUMIFS(TBLData3[Total Load],TBLData3[[Athlete ]],TBLData3[[#This Row],[Athlete ]],TBLData3[Date],"&lt;="&amp;TBLData3[[#This Row],[Date]]-21,TBLData3[Date],"&gt;"&amp;TBLData3[[#This Row],[Date]]-28),"")</f>
        <v>1140</v>
      </c>
      <c r="L867" s="33">
        <f>IFERROR(SUMIFS(TBLData3[Total Load],TBLData3[[Athlete ]],TBLData3[[#This Row],[Athlete ]],TBLData3[Date],"&lt;="&amp;TBLData3[[#This Row],[Date]]-28,TBLData3[Date],"&gt;"&amp;TBLData3[[#This Row],[Date]]-35),"")</f>
        <v>1720</v>
      </c>
      <c r="M867" s="33">
        <f>IFERROR(AVERAGE(TBLData3[[#This Row],[Week -1 TL]:[Week -4 TL]]),"")</f>
        <v>1764.25</v>
      </c>
      <c r="N867" s="98">
        <f>IFERROR(TBLData3[[#This Row],[7 Day Rolling Average]]/TBLData3[[#This Row],[28 Day Rolling Average]],"")</f>
        <v>1.03705759888966</v>
      </c>
      <c r="O867" s="94">
        <f>IFERROR(TBLData3[[#This Row],[Week 0 TL]]/TBLData3[[#This Row],[Week -1 TL]],"")</f>
        <v>0.64038395611930066</v>
      </c>
      <c r="P867" s="26">
        <f t="shared" si="56"/>
        <v>299.63779778760727</v>
      </c>
      <c r="Q867" s="27">
        <f t="shared" si="57"/>
        <v>277.43390396879636</v>
      </c>
      <c r="R867" s="99">
        <f>IFERROR(TBLData3[[#This Row],[7 Day EWMA]]/TBLData3[[#This Row],[28 Day EWMA]],"")</f>
        <v>1.080033094373744</v>
      </c>
      <c r="S867" s="130">
        <f>AVERAGEIFS(TBLData3[Total Load],TBLData3[[Athlete ]],TBLData3[[#This Row],[Athlete ]],TBLData3[Date],"&lt;="&amp;TBLData3[[#This Row],[Date]],TBLData3[Date],"&gt;"&amp;TBLData3[[#This Row],[Date]]-7)</f>
        <v>266.85714285714283</v>
      </c>
      <c r="T867" s="130">
        <f t="array" ref="T867">IFERROR(_xlfn.STDEV.S(IF(TBLData3[[Athlete ]]=TBLData3[[#This Row],[Athlete ]],IF(TBLData3[Date]&lt;=TBLData3[[#This Row],[Date]],IF(TBLData3[Date]&gt;TBLData3[[#This Row],[Date]]-7,TBLData3[Total Load])))),"")</f>
        <v>320.28239028052968</v>
      </c>
      <c r="U867" s="98">
        <f>IFERROR(TBLData3[[#This Row],[7 Day avg Load]]/TBLData3[[#This Row],[7 Day SD]],"")</f>
        <v>0.83319330364497213</v>
      </c>
      <c r="V867" s="98">
        <f>IFERROR(TBLData3[[#This Row],[7 Day Rolling Average]]*TBLData3[[#This Row],[Monotony]],"")</f>
        <v>222.34358445840112</v>
      </c>
    </row>
    <row r="868" spans="1:22" x14ac:dyDescent="0.25">
      <c r="A868" s="58" t="str">
        <f t="shared" si="54"/>
        <v>Week 6</v>
      </c>
      <c r="B868" s="63">
        <v>43049</v>
      </c>
      <c r="C868" s="151" t="str">
        <f t="shared" si="58"/>
        <v>Fri</v>
      </c>
      <c r="D868" s="73" t="s">
        <v>195</v>
      </c>
      <c r="E868" s="61">
        <f>tblTL[[#This Row],[Total]]</f>
        <v>0</v>
      </c>
      <c r="F868" s="71">
        <f>AVERAGEIFS(TBLData3[Total Load],TBLData3[[Athlete ]],TBLData3[[#This Row],[Athlete ]],TBLData3[Date],"&lt;="&amp;TBLData3[[#This Row],[Date]],TBLData3[Date],"&gt;"&amp;TBLData3[[#This Row],[Date]]-7)</f>
        <v>0</v>
      </c>
      <c r="G868" s="72">
        <f>AVERAGEIFS(TBLData3[Total Load],TBLData3[[Athlete ]],TBLData3[[#This Row],[Athlete ]],TBLData3[Date],"&lt;="&amp;TBLData3[[#This Row],[Date]],TBLData3[Date],"&gt;"&amp;TBLData3[[#This Row],[Date]]-28)</f>
        <v>17.5</v>
      </c>
      <c r="H868" s="32">
        <f>SUMIFS(TBLData3[Total Load],TBLData3[[Athlete ]],TBLData3[[#This Row],[Athlete ]],TBLData3[Date],"&lt;="&amp;TBLData3[[#This Row],[Date]],TBLData3[Date],"&gt;"&amp;TBLData3[[#This Row],[Date]]-7)</f>
        <v>0</v>
      </c>
      <c r="I868" s="33">
        <f>IFERROR(SUMIFS(TBLData3[Total Load],TBLData3[[Athlete ]],TBLData3[[#This Row],[Athlete ]],TBLData3[Date],"&lt;="&amp;TBLData3[[#This Row],[Date]]-7,TBLData3[Date],"&gt;"&amp;TBLData3[[#This Row],[Date]]-14),"")</f>
        <v>490</v>
      </c>
      <c r="J868" s="33">
        <f>IFERROR(SUMIFS(TBLData3[Total Load],TBLData3[[Athlete ]],TBLData3[[#This Row],[Athlete ]],TBLData3[Date],"&lt;="&amp;TBLData3[[#This Row],[Date]]-14,TBLData3[Date],"&gt;"&amp;TBLData3[[#This Row],[Date]]-21),"")</f>
        <v>0</v>
      </c>
      <c r="K868" s="33">
        <f>IFERROR(SUMIFS(TBLData3[Total Load],TBLData3[[Athlete ]],TBLData3[[#This Row],[Athlete ]],TBLData3[Date],"&lt;="&amp;TBLData3[[#This Row],[Date]]-21,TBLData3[Date],"&gt;"&amp;TBLData3[[#This Row],[Date]]-28),"")</f>
        <v>0</v>
      </c>
      <c r="L868" s="33">
        <f>IFERROR(SUMIFS(TBLData3[Total Load],TBLData3[[Athlete ]],TBLData3[[#This Row],[Athlete ]],TBLData3[Date],"&lt;="&amp;TBLData3[[#This Row],[Date]]-28,TBLData3[Date],"&gt;"&amp;TBLData3[[#This Row],[Date]]-35),"")</f>
        <v>0</v>
      </c>
      <c r="M868" s="33">
        <f>IFERROR(AVERAGE(TBLData3[[#This Row],[Week -1 TL]:[Week -4 TL]]),"")</f>
        <v>122.5</v>
      </c>
      <c r="N868" s="98">
        <f>IFERROR(TBLData3[[#This Row],[7 Day Rolling Average]]/TBLData3[[#This Row],[28 Day Rolling Average]],"")</f>
        <v>0</v>
      </c>
      <c r="O868" s="94">
        <f>IFERROR(TBLData3[[#This Row],[Week 0 TL]]/TBLData3[[#This Row],[Week -1 TL]],"")</f>
        <v>0</v>
      </c>
      <c r="P868" s="26">
        <f t="shared" si="56"/>
        <v>12.263832092285156</v>
      </c>
      <c r="Q868" s="27">
        <f t="shared" si="57"/>
        <v>19.078938490849534</v>
      </c>
      <c r="R868" s="99">
        <f>IFERROR(TBLData3[[#This Row],[7 Day EWMA]]/TBLData3[[#This Row],[28 Day EWMA]],"")</f>
        <v>0.64279425703725723</v>
      </c>
      <c r="S868" s="130">
        <f>AVERAGEIFS(TBLData3[Total Load],TBLData3[[Athlete ]],TBLData3[[#This Row],[Athlete ]],TBLData3[Date],"&lt;="&amp;TBLData3[[#This Row],[Date]],TBLData3[Date],"&gt;"&amp;TBLData3[[#This Row],[Date]]-7)</f>
        <v>0</v>
      </c>
      <c r="T868" s="130">
        <f t="array" ref="T868">IFERROR(_xlfn.STDEV.S(IF(TBLData3[[Athlete ]]=TBLData3[[#This Row],[Athlete ]],IF(TBLData3[Date]&lt;=TBLData3[[#This Row],[Date]],IF(TBLData3[Date]&gt;TBLData3[[#This Row],[Date]]-7,TBLData3[Total Load])))),"")</f>
        <v>0</v>
      </c>
      <c r="U868" s="98" t="str">
        <f>IFERROR(TBLData3[[#This Row],[7 Day avg Load]]/TBLData3[[#This Row],[7 Day SD]],"")</f>
        <v/>
      </c>
      <c r="V868" s="98" t="str">
        <f>IFERROR(TBLData3[[#This Row],[7 Day Rolling Average]]*TBLData3[[#This Row],[Monotony]],"")</f>
        <v/>
      </c>
    </row>
    <row r="869" spans="1:22" x14ac:dyDescent="0.25">
      <c r="A869" s="58" t="str">
        <f t="shared" si="54"/>
        <v>Week 6</v>
      </c>
      <c r="B869" s="63">
        <v>43049</v>
      </c>
      <c r="C869" s="151" t="str">
        <f t="shared" si="58"/>
        <v>Fri</v>
      </c>
      <c r="D869" s="68" t="s">
        <v>196</v>
      </c>
      <c r="E869" s="61">
        <f>tblTL[[#This Row],[Total]]</f>
        <v>0</v>
      </c>
      <c r="F869" s="71">
        <f>AVERAGEIFS(TBLData3[Total Load],TBLData3[[Athlete ]],TBLData3[[#This Row],[Athlete ]],TBLData3[Date],"&lt;="&amp;TBLData3[[#This Row],[Date]],TBLData3[Date],"&gt;"&amp;TBLData3[[#This Row],[Date]]-7)</f>
        <v>363.28571428571428</v>
      </c>
      <c r="G869" s="72">
        <f>AVERAGEIFS(TBLData3[Total Load],TBLData3[[Athlete ]],TBLData3[[#This Row],[Athlete ]],TBLData3[Date],"&lt;="&amp;TBLData3[[#This Row],[Date]],TBLData3[Date],"&gt;"&amp;TBLData3[[#This Row],[Date]]-28)</f>
        <v>247.10714285714286</v>
      </c>
      <c r="H869" s="32">
        <f>SUMIFS(TBLData3[Total Load],TBLData3[[Athlete ]],TBLData3[[#This Row],[Athlete ]],TBLData3[Date],"&lt;="&amp;TBLData3[[#This Row],[Date]],TBLData3[Date],"&gt;"&amp;TBLData3[[#This Row],[Date]]-7)</f>
        <v>2543</v>
      </c>
      <c r="I869" s="33">
        <f>IFERROR(SUMIFS(TBLData3[Total Load],TBLData3[[Athlete ]],TBLData3[[#This Row],[Athlete ]],TBLData3[Date],"&lt;="&amp;TBLData3[[#This Row],[Date]]-7,TBLData3[Date],"&gt;"&amp;TBLData3[[#This Row],[Date]]-14),"")</f>
        <v>2416</v>
      </c>
      <c r="J869" s="33">
        <f>IFERROR(SUMIFS(TBLData3[Total Load],TBLData3[[Athlete ]],TBLData3[[#This Row],[Athlete ]],TBLData3[Date],"&lt;="&amp;TBLData3[[#This Row],[Date]]-14,TBLData3[Date],"&gt;"&amp;TBLData3[[#This Row],[Date]]-21),"")</f>
        <v>1960</v>
      </c>
      <c r="K869" s="33">
        <f>IFERROR(SUMIFS(TBLData3[Total Load],TBLData3[[Athlete ]],TBLData3[[#This Row],[Athlete ]],TBLData3[Date],"&lt;="&amp;TBLData3[[#This Row],[Date]]-21,TBLData3[Date],"&gt;"&amp;TBLData3[[#This Row],[Date]]-28),"")</f>
        <v>0</v>
      </c>
      <c r="L869" s="33">
        <f>IFERROR(SUMIFS(TBLData3[Total Load],TBLData3[[Athlete ]],TBLData3[[#This Row],[Athlete ]],TBLData3[Date],"&lt;="&amp;TBLData3[[#This Row],[Date]]-28,TBLData3[Date],"&gt;"&amp;TBLData3[[#This Row],[Date]]-35),"")</f>
        <v>1540</v>
      </c>
      <c r="M869" s="33">
        <f>IFERROR(AVERAGE(TBLData3[[#This Row],[Week -1 TL]:[Week -4 TL]]),"")</f>
        <v>1479</v>
      </c>
      <c r="N869" s="98">
        <f>IFERROR(TBLData3[[#This Row],[7 Day Rolling Average]]/TBLData3[[#This Row],[28 Day Rolling Average]],"")</f>
        <v>1.4701546466252349</v>
      </c>
      <c r="O869" s="94">
        <f>IFERROR(TBLData3[[#This Row],[Week 0 TL]]/TBLData3[[#This Row],[Week -1 TL]],"")</f>
        <v>1.052566225165563</v>
      </c>
      <c r="P869" s="26">
        <f t="shared" si="56"/>
        <v>373.13477506231652</v>
      </c>
      <c r="Q869" s="27">
        <f t="shared" si="57"/>
        <v>293.5047587681056</v>
      </c>
      <c r="R869" s="99">
        <f>IFERROR(TBLData3[[#This Row],[7 Day EWMA]]/TBLData3[[#This Row],[28 Day EWMA]],"")</f>
        <v>1.2713074112611769</v>
      </c>
      <c r="S869" s="130">
        <f>AVERAGEIFS(TBLData3[Total Load],TBLData3[[Athlete ]],TBLData3[[#This Row],[Athlete ]],TBLData3[Date],"&lt;="&amp;TBLData3[[#This Row],[Date]],TBLData3[Date],"&gt;"&amp;TBLData3[[#This Row],[Date]]-7)</f>
        <v>363.28571428571428</v>
      </c>
      <c r="T869" s="130">
        <f t="array" ref="T869">IFERROR(_xlfn.STDEV.S(IF(TBLData3[[Athlete ]]=TBLData3[[#This Row],[Athlete ]],IF(TBLData3[Date]&lt;=TBLData3[[#This Row],[Date]],IF(TBLData3[Date]&gt;TBLData3[[#This Row],[Date]]-7,TBLData3[Total Load])))),"")</f>
        <v>375.6490890382114</v>
      </c>
      <c r="U869" s="98">
        <f>IFERROR(TBLData3[[#This Row],[7 Day avg Load]]/TBLData3[[#This Row],[7 Day SD]],"")</f>
        <v>0.96708796823079879</v>
      </c>
      <c r="V869" s="98">
        <f>IFERROR(TBLData3[[#This Row],[7 Day Rolling Average]]*TBLData3[[#This Row],[Monotony]],"")</f>
        <v>351.32924331584587</v>
      </c>
    </row>
    <row r="870" spans="1:22" x14ac:dyDescent="0.25">
      <c r="A870" s="58" t="str">
        <f t="shared" si="54"/>
        <v>Week 6</v>
      </c>
      <c r="B870" s="63">
        <v>43049</v>
      </c>
      <c r="C870" s="151" t="str">
        <f t="shared" si="58"/>
        <v>Fri</v>
      </c>
      <c r="D870" s="73" t="s">
        <v>197</v>
      </c>
      <c r="E870" s="61">
        <f>tblTL[[#This Row],[Total]]</f>
        <v>0</v>
      </c>
      <c r="F870" s="71">
        <f>AVERAGEIFS(TBLData3[Total Load],TBLData3[[Athlete ]],TBLData3[[#This Row],[Athlete ]],TBLData3[Date],"&lt;="&amp;TBLData3[[#This Row],[Date]],TBLData3[Date],"&gt;"&amp;TBLData3[[#This Row],[Date]]-7)</f>
        <v>185</v>
      </c>
      <c r="G870" s="72">
        <f>AVERAGEIFS(TBLData3[Total Load],TBLData3[[Athlete ]],TBLData3[[#This Row],[Athlete ]],TBLData3[Date],"&lt;="&amp;TBLData3[[#This Row],[Date]],TBLData3[Date],"&gt;"&amp;TBLData3[[#This Row],[Date]]-28)</f>
        <v>250.05357142857142</v>
      </c>
      <c r="H870" s="32">
        <f>SUMIFS(TBLData3[Total Load],TBLData3[[Athlete ]],TBLData3[[#This Row],[Athlete ]],TBLData3[Date],"&lt;="&amp;TBLData3[[#This Row],[Date]],TBLData3[Date],"&gt;"&amp;TBLData3[[#This Row],[Date]]-7)</f>
        <v>1295</v>
      </c>
      <c r="I870" s="33">
        <f>IFERROR(SUMIFS(TBLData3[Total Load],TBLData3[[Athlete ]],TBLData3[[#This Row],[Athlete ]],TBLData3[Date],"&lt;="&amp;TBLData3[[#This Row],[Date]]-7,TBLData3[Date],"&gt;"&amp;TBLData3[[#This Row],[Date]]-14),"")</f>
        <v>3256.5</v>
      </c>
      <c r="J870" s="33">
        <f>IFERROR(SUMIFS(TBLData3[Total Load],TBLData3[[Athlete ]],TBLData3[[#This Row],[Athlete ]],TBLData3[Date],"&lt;="&amp;TBLData3[[#This Row],[Date]]-14,TBLData3[Date],"&gt;"&amp;TBLData3[[#This Row],[Date]]-21),"")</f>
        <v>1220</v>
      </c>
      <c r="K870" s="33">
        <f>IFERROR(SUMIFS(TBLData3[Total Load],TBLData3[[Athlete ]],TBLData3[[#This Row],[Athlete ]],TBLData3[Date],"&lt;="&amp;TBLData3[[#This Row],[Date]]-21,TBLData3[Date],"&gt;"&amp;TBLData3[[#This Row],[Date]]-28),"")</f>
        <v>1230</v>
      </c>
      <c r="L870" s="33">
        <f>IFERROR(SUMIFS(TBLData3[Total Load],TBLData3[[Athlete ]],TBLData3[[#This Row],[Athlete ]],TBLData3[Date],"&lt;="&amp;TBLData3[[#This Row],[Date]]-28,TBLData3[Date],"&gt;"&amp;TBLData3[[#This Row],[Date]]-35),"")</f>
        <v>2435</v>
      </c>
      <c r="M870" s="33">
        <f>IFERROR(AVERAGE(TBLData3[[#This Row],[Week -1 TL]:[Week -4 TL]]),"")</f>
        <v>2035.375</v>
      </c>
      <c r="N870" s="98">
        <f>IFERROR(TBLData3[[#This Row],[7 Day Rolling Average]]/TBLData3[[#This Row],[28 Day Rolling Average]],"")</f>
        <v>0.73984146254374061</v>
      </c>
      <c r="O870" s="94">
        <f>IFERROR(TBLData3[[#This Row],[Week 0 TL]]/TBLData3[[#This Row],[Week -1 TL]],"")</f>
        <v>0.39766620604943959</v>
      </c>
      <c r="P870" s="26">
        <f t="shared" si="56"/>
        <v>211.81200235140167</v>
      </c>
      <c r="Q870" s="27">
        <f t="shared" si="57"/>
        <v>261.07816034504691</v>
      </c>
      <c r="R870" s="99">
        <f>IFERROR(TBLData3[[#This Row],[7 Day EWMA]]/TBLData3[[#This Row],[28 Day EWMA]],"")</f>
        <v>0.81129728381518418</v>
      </c>
      <c r="S870" s="130">
        <f>AVERAGEIFS(TBLData3[Total Load],TBLData3[[Athlete ]],TBLData3[[#This Row],[Athlete ]],TBLData3[Date],"&lt;="&amp;TBLData3[[#This Row],[Date]],TBLData3[Date],"&gt;"&amp;TBLData3[[#This Row],[Date]]-7)</f>
        <v>185</v>
      </c>
      <c r="T870" s="130">
        <f t="array" ref="T870">IFERROR(_xlfn.STDEV.S(IF(TBLData3[[Athlete ]]=TBLData3[[#This Row],[Athlete ]],IF(TBLData3[Date]&lt;=TBLData3[[#This Row],[Date]],IF(TBLData3[Date]&gt;TBLData3[[#This Row],[Date]]-7,TBLData3[Total Load])))),"")</f>
        <v>301.73111650386124</v>
      </c>
      <c r="U870" s="98">
        <f>IFERROR(TBLData3[[#This Row],[7 Day avg Load]]/TBLData3[[#This Row],[7 Day SD]],"")</f>
        <v>0.61312867609937927</v>
      </c>
      <c r="V870" s="98">
        <f>IFERROR(TBLData3[[#This Row],[7 Day Rolling Average]]*TBLData3[[#This Row],[Monotony]],"")</f>
        <v>113.42880507838517</v>
      </c>
    </row>
    <row r="871" spans="1:22" x14ac:dyDescent="0.25">
      <c r="A871" s="58" t="str">
        <f t="shared" si="54"/>
        <v>Week 6</v>
      </c>
      <c r="B871" s="63">
        <v>43049</v>
      </c>
      <c r="C871" s="151" t="str">
        <f t="shared" si="58"/>
        <v>Fri</v>
      </c>
      <c r="D871" s="73" t="s">
        <v>198</v>
      </c>
      <c r="E871" s="61">
        <f>tblTL[[#This Row],[Total]]</f>
        <v>0</v>
      </c>
      <c r="F871" s="71">
        <f>AVERAGEIFS(TBLData3[Total Load],TBLData3[[Athlete ]],TBLData3[[#This Row],[Athlete ]],TBLData3[Date],"&lt;="&amp;TBLData3[[#This Row],[Date]],TBLData3[Date],"&gt;"&amp;TBLData3[[#This Row],[Date]]-7)</f>
        <v>129.57142857142858</v>
      </c>
      <c r="G871" s="72">
        <f>AVERAGEIFS(TBLData3[Total Load],TBLData3[[Athlete ]],TBLData3[[#This Row],[Athlete ]],TBLData3[Date],"&lt;="&amp;TBLData3[[#This Row],[Date]],TBLData3[Date],"&gt;"&amp;TBLData3[[#This Row],[Date]]-28)</f>
        <v>148.14285714285714</v>
      </c>
      <c r="H871" s="32">
        <f>SUMIFS(TBLData3[Total Load],TBLData3[[Athlete ]],TBLData3[[#This Row],[Athlete ]],TBLData3[Date],"&lt;="&amp;TBLData3[[#This Row],[Date]],TBLData3[Date],"&gt;"&amp;TBLData3[[#This Row],[Date]]-7)</f>
        <v>907</v>
      </c>
      <c r="I871" s="33">
        <f>IFERROR(SUMIFS(TBLData3[Total Load],TBLData3[[Athlete ]],TBLData3[[#This Row],[Athlete ]],TBLData3[Date],"&lt;="&amp;TBLData3[[#This Row],[Date]]-7,TBLData3[Date],"&gt;"&amp;TBLData3[[#This Row],[Date]]-14),"")</f>
        <v>2251</v>
      </c>
      <c r="J871" s="33">
        <f>IFERROR(SUMIFS(TBLData3[Total Load],TBLData3[[Athlete ]],TBLData3[[#This Row],[Athlete ]],TBLData3[Date],"&lt;="&amp;TBLData3[[#This Row],[Date]]-14,TBLData3[Date],"&gt;"&amp;TBLData3[[#This Row],[Date]]-21),"")</f>
        <v>0</v>
      </c>
      <c r="K871" s="33">
        <f>IFERROR(SUMIFS(TBLData3[Total Load],TBLData3[[Athlete ]],TBLData3[[#This Row],[Athlete ]],TBLData3[Date],"&lt;="&amp;TBLData3[[#This Row],[Date]]-21,TBLData3[Date],"&gt;"&amp;TBLData3[[#This Row],[Date]]-28),"")</f>
        <v>990</v>
      </c>
      <c r="L871" s="33">
        <f>IFERROR(SUMIFS(TBLData3[Total Load],TBLData3[[Athlete ]],TBLData3[[#This Row],[Athlete ]],TBLData3[Date],"&lt;="&amp;TBLData3[[#This Row],[Date]]-28,TBLData3[Date],"&gt;"&amp;TBLData3[[#This Row],[Date]]-35),"")</f>
        <v>960</v>
      </c>
      <c r="M871" s="33">
        <f>IFERROR(AVERAGE(TBLData3[[#This Row],[Week -1 TL]:[Week -4 TL]]),"")</f>
        <v>1050.25</v>
      </c>
      <c r="N871" s="98">
        <f>IFERROR(TBLData3[[#This Row],[7 Day Rolling Average]]/TBLData3[[#This Row],[28 Day Rolling Average]],"")</f>
        <v>0.87463837994214089</v>
      </c>
      <c r="O871" s="94">
        <f>IFERROR(TBLData3[[#This Row],[Week 0 TL]]/TBLData3[[#This Row],[Week -1 TL]],"")</f>
        <v>0.40293203020879609</v>
      </c>
      <c r="P871" s="26">
        <f t="shared" si="56"/>
        <v>122.22766113912233</v>
      </c>
      <c r="Q871" s="27">
        <f t="shared" si="57"/>
        <v>152.78313711619219</v>
      </c>
      <c r="R871" s="99">
        <f>IFERROR(TBLData3[[#This Row],[7 Day EWMA]]/TBLData3[[#This Row],[28 Day EWMA]],"")</f>
        <v>0.80000753647418366</v>
      </c>
      <c r="S871" s="130">
        <f>AVERAGEIFS(TBLData3[Total Load],TBLData3[[Athlete ]],TBLData3[[#This Row],[Athlete ]],TBLData3[Date],"&lt;="&amp;TBLData3[[#This Row],[Date]],TBLData3[Date],"&gt;"&amp;TBLData3[[#This Row],[Date]]-7)</f>
        <v>129.57142857142858</v>
      </c>
      <c r="T871" s="130">
        <f t="array" ref="T871">IFERROR(_xlfn.STDEV.S(IF(TBLData3[[Athlete ]]=TBLData3[[#This Row],[Athlete ]],IF(TBLData3[Date]&lt;=TBLData3[[#This Row],[Date]],IF(TBLData3[Date]&gt;TBLData3[[#This Row],[Date]]-7,TBLData3[Total Load])))),"")</f>
        <v>261.54913951483837</v>
      </c>
      <c r="U871" s="98">
        <f>IFERROR(TBLData3[[#This Row],[7 Day avg Load]]/TBLData3[[#This Row],[7 Day SD]],"")</f>
        <v>0.49539994209798444</v>
      </c>
      <c r="V871" s="98">
        <f>IFERROR(TBLData3[[#This Row],[7 Day Rolling Average]]*TBLData3[[#This Row],[Monotony]],"")</f>
        <v>64.189678211838853</v>
      </c>
    </row>
    <row r="872" spans="1:22" x14ac:dyDescent="0.25">
      <c r="A872" s="58" t="str">
        <f t="shared" si="54"/>
        <v>Week 6</v>
      </c>
      <c r="B872" s="63">
        <v>43049</v>
      </c>
      <c r="C872" s="151" t="str">
        <f t="shared" si="58"/>
        <v>Fri</v>
      </c>
      <c r="D872" s="73" t="s">
        <v>199</v>
      </c>
      <c r="E872" s="61">
        <f>tblTL[[#This Row],[Total]]</f>
        <v>0</v>
      </c>
      <c r="F872" s="71">
        <f>AVERAGEIFS(TBLData3[Total Load],TBLData3[[Athlete ]],TBLData3[[#This Row],[Athlete ]],TBLData3[Date],"&lt;="&amp;TBLData3[[#This Row],[Date]],TBLData3[Date],"&gt;"&amp;TBLData3[[#This Row],[Date]]-7)</f>
        <v>155.57142857142858</v>
      </c>
      <c r="G872" s="72">
        <f>AVERAGEIFS(TBLData3[Total Load],TBLData3[[Athlete ]],TBLData3[[#This Row],[Athlete ]],TBLData3[Date],"&lt;="&amp;TBLData3[[#This Row],[Date]],TBLData3[Date],"&gt;"&amp;TBLData3[[#This Row],[Date]]-28)</f>
        <v>150.14285714285714</v>
      </c>
      <c r="H872" s="32">
        <f>SUMIFS(TBLData3[Total Load],TBLData3[[Athlete ]],TBLData3[[#This Row],[Athlete ]],TBLData3[Date],"&lt;="&amp;TBLData3[[#This Row],[Date]],TBLData3[Date],"&gt;"&amp;TBLData3[[#This Row],[Date]]-7)</f>
        <v>1089</v>
      </c>
      <c r="I872" s="33">
        <f>IFERROR(SUMIFS(TBLData3[Total Load],TBLData3[[Athlete ]],TBLData3[[#This Row],[Athlete ]],TBLData3[Date],"&lt;="&amp;TBLData3[[#This Row],[Date]]-7,TBLData3[Date],"&gt;"&amp;TBLData3[[#This Row],[Date]]-14),"")</f>
        <v>665</v>
      </c>
      <c r="J872" s="33">
        <f>IFERROR(SUMIFS(TBLData3[Total Load],TBLData3[[Athlete ]],TBLData3[[#This Row],[Athlete ]],TBLData3[Date],"&lt;="&amp;TBLData3[[#This Row],[Date]]-14,TBLData3[Date],"&gt;"&amp;TBLData3[[#This Row],[Date]]-21),"")</f>
        <v>920</v>
      </c>
      <c r="K872" s="33">
        <f>IFERROR(SUMIFS(TBLData3[Total Load],TBLData3[[Athlete ]],TBLData3[[#This Row],[Athlete ]],TBLData3[Date],"&lt;="&amp;TBLData3[[#This Row],[Date]]-21,TBLData3[Date],"&gt;"&amp;TBLData3[[#This Row],[Date]]-28),"")</f>
        <v>1530</v>
      </c>
      <c r="L872" s="33">
        <f>IFERROR(SUMIFS(TBLData3[Total Load],TBLData3[[Athlete ]],TBLData3[[#This Row],[Athlete ]],TBLData3[Date],"&lt;="&amp;TBLData3[[#This Row],[Date]]-28,TBLData3[Date],"&gt;"&amp;TBLData3[[#This Row],[Date]]-35),"")</f>
        <v>1755</v>
      </c>
      <c r="M872" s="33">
        <f>IFERROR(AVERAGE(TBLData3[[#This Row],[Week -1 TL]:[Week -4 TL]]),"")</f>
        <v>1217.5</v>
      </c>
      <c r="N872" s="98">
        <f>IFERROR(TBLData3[[#This Row],[7 Day Rolling Average]]/TBLData3[[#This Row],[28 Day Rolling Average]],"")</f>
        <v>1.0361560418648907</v>
      </c>
      <c r="O872" s="94">
        <f>IFERROR(TBLData3[[#This Row],[Week 0 TL]]/TBLData3[[#This Row],[Week -1 TL]],"")</f>
        <v>1.6375939849624059</v>
      </c>
      <c r="P872" s="26">
        <f t="shared" si="56"/>
        <v>114.91885095143567</v>
      </c>
      <c r="Q872" s="27">
        <f t="shared" si="57"/>
        <v>137.69682479212736</v>
      </c>
      <c r="R872" s="99">
        <f>IFERROR(TBLData3[[#This Row],[7 Day EWMA]]/TBLData3[[#This Row],[28 Day EWMA]],"")</f>
        <v>0.83457880110831728</v>
      </c>
      <c r="S872" s="130">
        <f>AVERAGEIFS(TBLData3[Total Load],TBLData3[[Athlete ]],TBLData3[[#This Row],[Athlete ]],TBLData3[Date],"&lt;="&amp;TBLData3[[#This Row],[Date]],TBLData3[Date],"&gt;"&amp;TBLData3[[#This Row],[Date]]-7)</f>
        <v>155.57142857142858</v>
      </c>
      <c r="T872" s="130">
        <f t="array" ref="T872">IFERROR(_xlfn.STDEV.S(IF(TBLData3[[Athlete ]]=TBLData3[[#This Row],[Athlete ]],IF(TBLData3[Date]&lt;=TBLData3[[#This Row],[Date]],IF(TBLData3[Date]&gt;TBLData3[[#This Row],[Date]]-7,TBLData3[Total Load])))),"")</f>
        <v>304.69211626539624</v>
      </c>
      <c r="U872" s="98">
        <f>IFERROR(TBLData3[[#This Row],[7 Day avg Load]]/TBLData3[[#This Row],[7 Day SD]],"")</f>
        <v>0.51058567080193529</v>
      </c>
      <c r="V872" s="98">
        <f>IFERROR(TBLData3[[#This Row],[7 Day Rolling Average]]*TBLData3[[#This Row],[Monotony]],"")</f>
        <v>79.432542214758229</v>
      </c>
    </row>
    <row r="873" spans="1:22" x14ac:dyDescent="0.25">
      <c r="A873" s="58" t="str">
        <f t="shared" si="54"/>
        <v>Week 6</v>
      </c>
      <c r="B873" s="63">
        <v>43049</v>
      </c>
      <c r="C873" s="151" t="str">
        <f t="shared" si="58"/>
        <v>Fri</v>
      </c>
      <c r="D873" s="68" t="s">
        <v>200</v>
      </c>
      <c r="E873" s="61">
        <f>tblTL[[#This Row],[Total]]</f>
        <v>0</v>
      </c>
      <c r="F873" s="71">
        <f>AVERAGEIFS(TBLData3[Total Load],TBLData3[[Athlete ]],TBLData3[[#This Row],[Athlete ]],TBLData3[Date],"&lt;="&amp;TBLData3[[#This Row],[Date]],TBLData3[Date],"&gt;"&amp;TBLData3[[#This Row],[Date]]-7)</f>
        <v>62.857142857142854</v>
      </c>
      <c r="G873" s="72">
        <f>AVERAGEIFS(TBLData3[Total Load],TBLData3[[Athlete ]],TBLData3[[#This Row],[Athlete ]],TBLData3[Date],"&lt;="&amp;TBLData3[[#This Row],[Date]],TBLData3[Date],"&gt;"&amp;TBLData3[[#This Row],[Date]]-28)</f>
        <v>63.928571428571431</v>
      </c>
      <c r="H873" s="32">
        <f>SUMIFS(TBLData3[Total Load],TBLData3[[Athlete ]],TBLData3[[#This Row],[Athlete ]],TBLData3[Date],"&lt;="&amp;TBLData3[[#This Row],[Date]],TBLData3[Date],"&gt;"&amp;TBLData3[[#This Row],[Date]]-7)</f>
        <v>440</v>
      </c>
      <c r="I873" s="33">
        <f>IFERROR(SUMIFS(TBLData3[Total Load],TBLData3[[Athlete ]],TBLData3[[#This Row],[Athlete ]],TBLData3[Date],"&lt;="&amp;TBLData3[[#This Row],[Date]]-7,TBLData3[Date],"&gt;"&amp;TBLData3[[#This Row],[Date]]-14),"")</f>
        <v>0</v>
      </c>
      <c r="J873" s="33">
        <f>IFERROR(SUMIFS(TBLData3[Total Load],TBLData3[[Athlete ]],TBLData3[[#This Row],[Athlete ]],TBLData3[Date],"&lt;="&amp;TBLData3[[#This Row],[Date]]-14,TBLData3[Date],"&gt;"&amp;TBLData3[[#This Row],[Date]]-21),"")</f>
        <v>420</v>
      </c>
      <c r="K873" s="33">
        <f>IFERROR(SUMIFS(TBLData3[Total Load],TBLData3[[Athlete ]],TBLData3[[#This Row],[Athlete ]],TBLData3[Date],"&lt;="&amp;TBLData3[[#This Row],[Date]]-21,TBLData3[Date],"&gt;"&amp;TBLData3[[#This Row],[Date]]-28),"")</f>
        <v>930</v>
      </c>
      <c r="L873" s="33">
        <f>IFERROR(SUMIFS(TBLData3[Total Load],TBLData3[[Athlete ]],TBLData3[[#This Row],[Athlete ]],TBLData3[Date],"&lt;="&amp;TBLData3[[#This Row],[Date]]-28,TBLData3[Date],"&gt;"&amp;TBLData3[[#This Row],[Date]]-35),"")</f>
        <v>975</v>
      </c>
      <c r="M873" s="33">
        <f>IFERROR(AVERAGE(TBLData3[[#This Row],[Week -1 TL]:[Week -4 TL]]),"")</f>
        <v>581.25</v>
      </c>
      <c r="N873" s="98">
        <f>IFERROR(TBLData3[[#This Row],[7 Day Rolling Average]]/TBLData3[[#This Row],[28 Day Rolling Average]],"")</f>
        <v>0.98324022346368711</v>
      </c>
      <c r="O873" s="94" t="str">
        <f>IFERROR(TBLData3[[#This Row],[Week 0 TL]]/TBLData3[[#This Row],[Week -1 TL]],"")</f>
        <v/>
      </c>
      <c r="P873" s="26">
        <f t="shared" si="56"/>
        <v>70.145498636542072</v>
      </c>
      <c r="Q873" s="27">
        <f t="shared" si="57"/>
        <v>56.14699906171407</v>
      </c>
      <c r="R873" s="99">
        <f>IFERROR(TBLData3[[#This Row],[7 Day EWMA]]/TBLData3[[#This Row],[28 Day EWMA]],"")</f>
        <v>1.2493187491541895</v>
      </c>
      <c r="S873" s="130">
        <f>AVERAGEIFS(TBLData3[Total Load],TBLData3[[Athlete ]],TBLData3[[#This Row],[Athlete ]],TBLData3[Date],"&lt;="&amp;TBLData3[[#This Row],[Date]],TBLData3[Date],"&gt;"&amp;TBLData3[[#This Row],[Date]]-7)</f>
        <v>62.857142857142854</v>
      </c>
      <c r="T873" s="130">
        <f t="array" ref="T873">IFERROR(_xlfn.STDEV.S(IF(TBLData3[[Athlete ]]=TBLData3[[#This Row],[Athlete ]],IF(TBLData3[Date]&lt;=TBLData3[[#This Row],[Date]],IF(TBLData3[Date]&gt;TBLData3[[#This Row],[Date]]-7,TBLData3[Total Load])))),"")</f>
        <v>111.94705381180363</v>
      </c>
      <c r="U873" s="98">
        <f>IFERROR(TBLData3[[#This Row],[7 Day avg Load]]/TBLData3[[#This Row],[7 Day SD]],"")</f>
        <v>0.56148992507487705</v>
      </c>
      <c r="V873" s="98">
        <f>IFERROR(TBLData3[[#This Row],[7 Day Rolling Average]]*TBLData3[[#This Row],[Monotony]],"")</f>
        <v>35.293652433277984</v>
      </c>
    </row>
    <row r="874" spans="1:22" x14ac:dyDescent="0.25">
      <c r="A874" s="58" t="str">
        <f t="shared" si="54"/>
        <v>Week 6</v>
      </c>
      <c r="B874" s="63">
        <v>43049</v>
      </c>
      <c r="C874" s="151" t="str">
        <f t="shared" si="58"/>
        <v>Fri</v>
      </c>
      <c r="D874" s="73" t="s">
        <v>201</v>
      </c>
      <c r="E874" s="61">
        <f>tblTL[[#This Row],[Total]]</f>
        <v>0</v>
      </c>
      <c r="F874" s="71">
        <f>AVERAGEIFS(TBLData3[Total Load],TBLData3[[Athlete ]],TBLData3[[#This Row],[Athlete ]],TBLData3[Date],"&lt;="&amp;TBLData3[[#This Row],[Date]],TBLData3[Date],"&gt;"&amp;TBLData3[[#This Row],[Date]]-7)</f>
        <v>0</v>
      </c>
      <c r="G874" s="72">
        <f>AVERAGEIFS(TBLData3[Total Load],TBLData3[[Athlete ]],TBLData3[[#This Row],[Athlete ]],TBLData3[Date],"&lt;="&amp;TBLData3[[#This Row],[Date]],TBLData3[Date],"&gt;"&amp;TBLData3[[#This Row],[Date]]-28)</f>
        <v>25.714285714285715</v>
      </c>
      <c r="H874" s="32">
        <f>SUMIFS(TBLData3[Total Load],TBLData3[[Athlete ]],TBLData3[[#This Row],[Athlete ]],TBLData3[Date],"&lt;="&amp;TBLData3[[#This Row],[Date]],TBLData3[Date],"&gt;"&amp;TBLData3[[#This Row],[Date]]-7)</f>
        <v>0</v>
      </c>
      <c r="I874" s="33">
        <f>IFERROR(SUMIFS(TBLData3[Total Load],TBLData3[[Athlete ]],TBLData3[[#This Row],[Athlete ]],TBLData3[Date],"&lt;="&amp;TBLData3[[#This Row],[Date]]-7,TBLData3[Date],"&gt;"&amp;TBLData3[[#This Row],[Date]]-14),"")</f>
        <v>0</v>
      </c>
      <c r="J874" s="33">
        <f>IFERROR(SUMIFS(TBLData3[Total Load],TBLData3[[Athlete ]],TBLData3[[#This Row],[Athlete ]],TBLData3[Date],"&lt;="&amp;TBLData3[[#This Row],[Date]]-14,TBLData3[Date],"&gt;"&amp;TBLData3[[#This Row],[Date]]-21),"")</f>
        <v>0</v>
      </c>
      <c r="K874" s="33">
        <f>IFERROR(SUMIFS(TBLData3[Total Load],TBLData3[[Athlete ]],TBLData3[[#This Row],[Athlete ]],TBLData3[Date],"&lt;="&amp;TBLData3[[#This Row],[Date]]-21,TBLData3[Date],"&gt;"&amp;TBLData3[[#This Row],[Date]]-28),"")</f>
        <v>720</v>
      </c>
      <c r="L874" s="33">
        <f>IFERROR(SUMIFS(TBLData3[Total Load],TBLData3[[Athlete ]],TBLData3[[#This Row],[Athlete ]],TBLData3[Date],"&lt;="&amp;TBLData3[[#This Row],[Date]]-28,TBLData3[Date],"&gt;"&amp;TBLData3[[#This Row],[Date]]-35),"")</f>
        <v>2320</v>
      </c>
      <c r="M874" s="33">
        <f>IFERROR(AVERAGE(TBLData3[[#This Row],[Week -1 TL]:[Week -4 TL]]),"")</f>
        <v>760</v>
      </c>
      <c r="N874" s="98">
        <f>IFERROR(TBLData3[[#This Row],[7 Day Rolling Average]]/TBLData3[[#This Row],[28 Day Rolling Average]],"")</f>
        <v>0</v>
      </c>
      <c r="O874" s="94" t="str">
        <f>IFERROR(TBLData3[[#This Row],[Week 0 TL]]/TBLData3[[#This Row],[Week -1 TL]],"")</f>
        <v/>
      </c>
      <c r="P874" s="26">
        <f t="shared" si="56"/>
        <v>0.36529547436977511</v>
      </c>
      <c r="Q874" s="27">
        <f t="shared" si="57"/>
        <v>36.661391904271682</v>
      </c>
      <c r="R874" s="99">
        <f>IFERROR(TBLData3[[#This Row],[7 Day EWMA]]/TBLData3[[#This Row],[28 Day EWMA]],"")</f>
        <v>9.9640372445109465E-3</v>
      </c>
      <c r="S874" s="130">
        <f>AVERAGEIFS(TBLData3[Total Load],TBLData3[[Athlete ]],TBLData3[[#This Row],[Athlete ]],TBLData3[Date],"&lt;="&amp;TBLData3[[#This Row],[Date]],TBLData3[Date],"&gt;"&amp;TBLData3[[#This Row],[Date]]-7)</f>
        <v>0</v>
      </c>
      <c r="T874" s="130">
        <f t="array" ref="T874">IFERROR(_xlfn.STDEV.S(IF(TBLData3[[Athlete ]]=TBLData3[[#This Row],[Athlete ]],IF(TBLData3[Date]&lt;=TBLData3[[#This Row],[Date]],IF(TBLData3[Date]&gt;TBLData3[[#This Row],[Date]]-7,TBLData3[Total Load])))),"")</f>
        <v>0</v>
      </c>
      <c r="U874" s="98" t="str">
        <f>IFERROR(TBLData3[[#This Row],[7 Day avg Load]]/TBLData3[[#This Row],[7 Day SD]],"")</f>
        <v/>
      </c>
      <c r="V874" s="98" t="str">
        <f>IFERROR(TBLData3[[#This Row],[7 Day Rolling Average]]*TBLData3[[#This Row],[Monotony]],"")</f>
        <v/>
      </c>
    </row>
    <row r="875" spans="1:22" x14ac:dyDescent="0.25">
      <c r="A875" s="58" t="str">
        <f t="shared" si="54"/>
        <v>Week 6</v>
      </c>
      <c r="B875" s="63">
        <v>43049</v>
      </c>
      <c r="C875" s="151" t="str">
        <f t="shared" si="58"/>
        <v>Fri</v>
      </c>
      <c r="D875" s="73" t="s">
        <v>202</v>
      </c>
      <c r="E875" s="61">
        <f>tblTL[[#This Row],[Total]]</f>
        <v>0</v>
      </c>
      <c r="F875" s="71">
        <f>AVERAGEIFS(TBLData3[Total Load],TBLData3[[Athlete ]],TBLData3[[#This Row],[Athlete ]],TBLData3[Date],"&lt;="&amp;TBLData3[[#This Row],[Date]],TBLData3[Date],"&gt;"&amp;TBLData3[[#This Row],[Date]]-7)</f>
        <v>178.21428571428572</v>
      </c>
      <c r="G875" s="72">
        <f>AVERAGEIFS(TBLData3[Total Load],TBLData3[[Athlete ]],TBLData3[[#This Row],[Athlete ]],TBLData3[Date],"&lt;="&amp;TBLData3[[#This Row],[Date]],TBLData3[Date],"&gt;"&amp;TBLData3[[#This Row],[Date]]-28)</f>
        <v>261.01785714285717</v>
      </c>
      <c r="H875" s="32">
        <f>SUMIFS(TBLData3[Total Load],TBLData3[[Athlete ]],TBLData3[[#This Row],[Athlete ]],TBLData3[Date],"&lt;="&amp;TBLData3[[#This Row],[Date]],TBLData3[Date],"&gt;"&amp;TBLData3[[#This Row],[Date]]-7)</f>
        <v>1247.5</v>
      </c>
      <c r="I875" s="33">
        <f>IFERROR(SUMIFS(TBLData3[Total Load],TBLData3[[Athlete ]],TBLData3[[#This Row],[Athlete ]],TBLData3[Date],"&lt;="&amp;TBLData3[[#This Row],[Date]]-7,TBLData3[Date],"&gt;"&amp;TBLData3[[#This Row],[Date]]-14),"")</f>
        <v>2341</v>
      </c>
      <c r="J875" s="33">
        <f>IFERROR(SUMIFS(TBLData3[Total Load],TBLData3[[Athlete ]],TBLData3[[#This Row],[Athlete ]],TBLData3[Date],"&lt;="&amp;TBLData3[[#This Row],[Date]]-14,TBLData3[Date],"&gt;"&amp;TBLData3[[#This Row],[Date]]-21),"")</f>
        <v>2100</v>
      </c>
      <c r="K875" s="33">
        <f>IFERROR(SUMIFS(TBLData3[Total Load],TBLData3[[Athlete ]],TBLData3[[#This Row],[Athlete ]],TBLData3[Date],"&lt;="&amp;TBLData3[[#This Row],[Date]]-21,TBLData3[Date],"&gt;"&amp;TBLData3[[#This Row],[Date]]-28),"")</f>
        <v>1620</v>
      </c>
      <c r="L875" s="33">
        <f>IFERROR(SUMIFS(TBLData3[Total Load],TBLData3[[Athlete ]],TBLData3[[#This Row],[Athlete ]],TBLData3[Date],"&lt;="&amp;TBLData3[[#This Row],[Date]]-28,TBLData3[Date],"&gt;"&amp;TBLData3[[#This Row],[Date]]-35),"")</f>
        <v>240</v>
      </c>
      <c r="M875" s="33">
        <f>IFERROR(AVERAGE(TBLData3[[#This Row],[Week -1 TL]:[Week -4 TL]]),"")</f>
        <v>1575.25</v>
      </c>
      <c r="N875" s="98">
        <f>IFERROR(TBLData3[[#This Row],[7 Day Rolling Average]]/TBLData3[[#This Row],[28 Day Rolling Average]],"")</f>
        <v>0.68276664158171985</v>
      </c>
      <c r="O875" s="94">
        <f>IFERROR(TBLData3[[#This Row],[Week 0 TL]]/TBLData3[[#This Row],[Week -1 TL]],"")</f>
        <v>0.53289192652712514</v>
      </c>
      <c r="P875" s="26">
        <f t="shared" si="56"/>
        <v>182.97806687887788</v>
      </c>
      <c r="Q875" s="27">
        <f t="shared" si="57"/>
        <v>221.75663191961632</v>
      </c>
      <c r="R875" s="99">
        <f>IFERROR(TBLData3[[#This Row],[7 Day EWMA]]/TBLData3[[#This Row],[28 Day EWMA]],"")</f>
        <v>0.82513007748604728</v>
      </c>
      <c r="S875" s="130">
        <f>AVERAGEIFS(TBLData3[Total Load],TBLData3[[Athlete ]],TBLData3[[#This Row],[Athlete ]],TBLData3[Date],"&lt;="&amp;TBLData3[[#This Row],[Date]],TBLData3[Date],"&gt;"&amp;TBLData3[[#This Row],[Date]]-7)</f>
        <v>178.21428571428572</v>
      </c>
      <c r="T875" s="130">
        <f t="array" ref="T875">IFERROR(_xlfn.STDEV.S(IF(TBLData3[[Athlete ]]=TBLData3[[#This Row],[Athlete ]],IF(TBLData3[Date]&lt;=TBLData3[[#This Row],[Date]],IF(TBLData3[Date]&gt;TBLData3[[#This Row],[Date]]-7,TBLData3[Total Load])))),"")</f>
        <v>318.78909657520927</v>
      </c>
      <c r="U875" s="98">
        <f>IFERROR(TBLData3[[#This Row],[7 Day avg Load]]/TBLData3[[#This Row],[7 Day SD]],"")</f>
        <v>0.55903507249420969</v>
      </c>
      <c r="V875" s="98">
        <f>IFERROR(TBLData3[[#This Row],[7 Day Rolling Average]]*TBLData3[[#This Row],[Monotony]],"")</f>
        <v>99.628036133789522</v>
      </c>
    </row>
    <row r="876" spans="1:22" x14ac:dyDescent="0.25">
      <c r="A876" s="58" t="str">
        <f t="shared" si="54"/>
        <v>Week 6</v>
      </c>
      <c r="B876" s="63">
        <v>43049</v>
      </c>
      <c r="C876" s="151" t="str">
        <f t="shared" si="58"/>
        <v>Fri</v>
      </c>
      <c r="D876" s="68" t="s">
        <v>203</v>
      </c>
      <c r="E876" s="61">
        <f>tblTL[[#This Row],[Total]]</f>
        <v>0</v>
      </c>
      <c r="F876" s="71">
        <f>AVERAGEIFS(TBLData3[Total Load],TBLData3[[Athlete ]],TBLData3[[#This Row],[Athlete ]],TBLData3[Date],"&lt;="&amp;TBLData3[[#This Row],[Date]],TBLData3[Date],"&gt;"&amp;TBLData3[[#This Row],[Date]]-7)</f>
        <v>269.71428571428572</v>
      </c>
      <c r="G876" s="72">
        <f>AVERAGEIFS(TBLData3[Total Load],TBLData3[[Athlete ]],TBLData3[[#This Row],[Athlete ]],TBLData3[Date],"&lt;="&amp;TBLData3[[#This Row],[Date]],TBLData3[Date],"&gt;"&amp;TBLData3[[#This Row],[Date]]-28)</f>
        <v>165.64285714285714</v>
      </c>
      <c r="H876" s="32">
        <f>SUMIFS(TBLData3[Total Load],TBLData3[[Athlete ]],TBLData3[[#This Row],[Athlete ]],TBLData3[Date],"&lt;="&amp;TBLData3[[#This Row],[Date]],TBLData3[Date],"&gt;"&amp;TBLData3[[#This Row],[Date]]-7)</f>
        <v>1888</v>
      </c>
      <c r="I876" s="33">
        <f>IFERROR(SUMIFS(TBLData3[Total Load],TBLData3[[Athlete ]],TBLData3[[#This Row],[Athlete ]],TBLData3[Date],"&lt;="&amp;TBLData3[[#This Row],[Date]]-7,TBLData3[Date],"&gt;"&amp;TBLData3[[#This Row],[Date]]-14),"")</f>
        <v>2750</v>
      </c>
      <c r="J876" s="33">
        <f>IFERROR(SUMIFS(TBLData3[Total Load],TBLData3[[Athlete ]],TBLData3[[#This Row],[Athlete ]],TBLData3[Date],"&lt;="&amp;TBLData3[[#This Row],[Date]]-14,TBLData3[Date],"&gt;"&amp;TBLData3[[#This Row],[Date]]-21),"")</f>
        <v>0</v>
      </c>
      <c r="K876" s="33">
        <f>IFERROR(SUMIFS(TBLData3[Total Load],TBLData3[[Athlete ]],TBLData3[[#This Row],[Athlete ]],TBLData3[Date],"&lt;="&amp;TBLData3[[#This Row],[Date]]-21,TBLData3[Date],"&gt;"&amp;TBLData3[[#This Row],[Date]]-28),"")</f>
        <v>0</v>
      </c>
      <c r="L876" s="33">
        <f>IFERROR(SUMIFS(TBLData3[Total Load],TBLData3[[Athlete ]],TBLData3[[#This Row],[Athlete ]],TBLData3[Date],"&lt;="&amp;TBLData3[[#This Row],[Date]]-28,TBLData3[Date],"&gt;"&amp;TBLData3[[#This Row],[Date]]-35),"")</f>
        <v>1475</v>
      </c>
      <c r="M876" s="33">
        <f>IFERROR(AVERAGE(TBLData3[[#This Row],[Week -1 TL]:[Week -4 TL]]),"")</f>
        <v>1056.25</v>
      </c>
      <c r="N876" s="98">
        <f>IFERROR(TBLData3[[#This Row],[7 Day Rolling Average]]/TBLData3[[#This Row],[28 Day Rolling Average]],"")</f>
        <v>1.6282880551962053</v>
      </c>
      <c r="O876" s="94">
        <f>IFERROR(TBLData3[[#This Row],[Week 0 TL]]/TBLData3[[#This Row],[Week -1 TL]],"")</f>
        <v>0.68654545454545457</v>
      </c>
      <c r="P876" s="26">
        <f t="shared" si="56"/>
        <v>301.33452695572839</v>
      </c>
      <c r="Q876" s="27">
        <f t="shared" si="57"/>
        <v>228.24400992611947</v>
      </c>
      <c r="R876" s="99">
        <f>IFERROR(TBLData3[[#This Row],[7 Day EWMA]]/TBLData3[[#This Row],[28 Day EWMA]],"")</f>
        <v>1.3202297271821839</v>
      </c>
      <c r="S876" s="130">
        <f>AVERAGEIFS(TBLData3[Total Load],TBLData3[[Athlete ]],TBLData3[[#This Row],[Athlete ]],TBLData3[Date],"&lt;="&amp;TBLData3[[#This Row],[Date]],TBLData3[Date],"&gt;"&amp;TBLData3[[#This Row],[Date]]-7)</f>
        <v>269.71428571428572</v>
      </c>
      <c r="T876" s="130">
        <f t="array" ref="T876">IFERROR(_xlfn.STDEV.S(IF(TBLData3[[Athlete ]]=TBLData3[[#This Row],[Athlete ]],IF(TBLData3[Date]&lt;=TBLData3[[#This Row],[Date]],IF(TBLData3[Date]&gt;TBLData3[[#This Row],[Date]]-7,TBLData3[Total Load])))),"")</f>
        <v>366.76364518388601</v>
      </c>
      <c r="U876" s="98">
        <f>IFERROR(TBLData3[[#This Row],[7 Day avg Load]]/TBLData3[[#This Row],[7 Day SD]],"")</f>
        <v>0.73538991461124181</v>
      </c>
      <c r="V876" s="98">
        <f>IFERROR(TBLData3[[#This Row],[7 Day Rolling Average]]*TBLData3[[#This Row],[Monotony]],"")</f>
        <v>198.34516554086065</v>
      </c>
    </row>
    <row r="877" spans="1:22" x14ac:dyDescent="0.25">
      <c r="A877" s="58" t="str">
        <f t="shared" si="54"/>
        <v>Week 6</v>
      </c>
      <c r="B877" s="63">
        <v>43049</v>
      </c>
      <c r="C877" s="151" t="str">
        <f t="shared" si="58"/>
        <v>Fri</v>
      </c>
      <c r="D877" s="68" t="s">
        <v>204</v>
      </c>
      <c r="E877" s="61">
        <f>tblTL[[#This Row],[Total]]</f>
        <v>0</v>
      </c>
      <c r="F877" s="71">
        <f>AVERAGEIFS(TBLData3[Total Load],TBLData3[[Athlete ]],TBLData3[[#This Row],[Athlete ]],TBLData3[Date],"&lt;="&amp;TBLData3[[#This Row],[Date]],TBLData3[Date],"&gt;"&amp;TBLData3[[#This Row],[Date]]-7)</f>
        <v>61.857142857142854</v>
      </c>
      <c r="G877" s="72">
        <f>AVERAGEIFS(TBLData3[Total Load],TBLData3[[Athlete ]],TBLData3[[#This Row],[Athlete ]],TBLData3[Date],"&lt;="&amp;TBLData3[[#This Row],[Date]],TBLData3[Date],"&gt;"&amp;TBLData3[[#This Row],[Date]]-28)</f>
        <v>119.60714285714286</v>
      </c>
      <c r="H877" s="32">
        <f>SUMIFS(TBLData3[Total Load],TBLData3[[Athlete ]],TBLData3[[#This Row],[Athlete ]],TBLData3[Date],"&lt;="&amp;TBLData3[[#This Row],[Date]],TBLData3[Date],"&gt;"&amp;TBLData3[[#This Row],[Date]]-7)</f>
        <v>433</v>
      </c>
      <c r="I877" s="33">
        <f>IFERROR(SUMIFS(TBLData3[Total Load],TBLData3[[Athlete ]],TBLData3[[#This Row],[Athlete ]],TBLData3[Date],"&lt;="&amp;TBLData3[[#This Row],[Date]]-7,TBLData3[Date],"&gt;"&amp;TBLData3[[#This Row],[Date]]-14),"")</f>
        <v>906</v>
      </c>
      <c r="J877" s="33">
        <f>IFERROR(SUMIFS(TBLData3[Total Load],TBLData3[[Athlete ]],TBLData3[[#This Row],[Athlete ]],TBLData3[Date],"&lt;="&amp;TBLData3[[#This Row],[Date]]-14,TBLData3[Date],"&gt;"&amp;TBLData3[[#This Row],[Date]]-21),"")</f>
        <v>1290</v>
      </c>
      <c r="K877" s="33">
        <f>IFERROR(SUMIFS(TBLData3[Total Load],TBLData3[[Athlete ]],TBLData3[[#This Row],[Athlete ]],TBLData3[Date],"&lt;="&amp;TBLData3[[#This Row],[Date]]-21,TBLData3[Date],"&gt;"&amp;TBLData3[[#This Row],[Date]]-28),"")</f>
        <v>720</v>
      </c>
      <c r="L877" s="33">
        <f>IFERROR(SUMIFS(TBLData3[Total Load],TBLData3[[Athlete ]],TBLData3[[#This Row],[Athlete ]],TBLData3[Date],"&lt;="&amp;TBLData3[[#This Row],[Date]]-28,TBLData3[Date],"&gt;"&amp;TBLData3[[#This Row],[Date]]-35),"")</f>
        <v>420</v>
      </c>
      <c r="M877" s="33">
        <f>IFERROR(AVERAGE(TBLData3[[#This Row],[Week -1 TL]:[Week -4 TL]]),"")</f>
        <v>834</v>
      </c>
      <c r="N877" s="98">
        <f>IFERROR(TBLData3[[#This Row],[7 Day Rolling Average]]/TBLData3[[#This Row],[28 Day Rolling Average]],"")</f>
        <v>0.51716930426993124</v>
      </c>
      <c r="O877" s="94">
        <f>IFERROR(TBLData3[[#This Row],[Week 0 TL]]/TBLData3[[#This Row],[Week -1 TL]],"")</f>
        <v>0.47792494481236203</v>
      </c>
      <c r="P877" s="26">
        <f t="shared" si="56"/>
        <v>63.776748601453178</v>
      </c>
      <c r="Q877" s="27">
        <f t="shared" si="57"/>
        <v>101.4975597503051</v>
      </c>
      <c r="R877" s="99">
        <f>IFERROR(TBLData3[[#This Row],[7 Day EWMA]]/TBLData3[[#This Row],[28 Day EWMA]],"")</f>
        <v>0.62835745764086182</v>
      </c>
      <c r="S877" s="130">
        <f>AVERAGEIFS(TBLData3[Total Load],TBLData3[[Athlete ]],TBLData3[[#This Row],[Athlete ]],TBLData3[Date],"&lt;="&amp;TBLData3[[#This Row],[Date]],TBLData3[Date],"&gt;"&amp;TBLData3[[#This Row],[Date]]-7)</f>
        <v>61.857142857142854</v>
      </c>
      <c r="T877" s="130">
        <f t="array" ref="T877">IFERROR(_xlfn.STDEV.S(IF(TBLData3[[Athlete ]]=TBLData3[[#This Row],[Athlete ]],IF(TBLData3[Date]&lt;=TBLData3[[#This Row],[Date]],IF(TBLData3[Date]&gt;TBLData3[[#This Row],[Date]]-7,TBLData3[Total Load])))),"")</f>
        <v>130.7700635612353</v>
      </c>
      <c r="U877" s="98">
        <f>IFERROR(TBLData3[[#This Row],[7 Day avg Load]]/TBLData3[[#This Row],[7 Day SD]],"")</f>
        <v>0.47302219768500148</v>
      </c>
      <c r="V877" s="98">
        <f>IFERROR(TBLData3[[#This Row],[7 Day Rolling Average]]*TBLData3[[#This Row],[Monotony]],"")</f>
        <v>29.259801656800803</v>
      </c>
    </row>
    <row r="878" spans="1:22" x14ac:dyDescent="0.25">
      <c r="A878" s="58" t="str">
        <f t="shared" si="54"/>
        <v>Week 6</v>
      </c>
      <c r="B878" s="63">
        <v>43049</v>
      </c>
      <c r="C878" s="151" t="str">
        <f t="shared" si="58"/>
        <v>Fri</v>
      </c>
      <c r="D878" s="74" t="s">
        <v>205</v>
      </c>
      <c r="E878" s="61">
        <f>tblTL[[#This Row],[Total]]</f>
        <v>0</v>
      </c>
      <c r="F878" s="71">
        <f>AVERAGEIFS(TBLData3[Total Load],TBLData3[[Athlete ]],TBLData3[[#This Row],[Athlete ]],TBLData3[Date],"&lt;="&amp;TBLData3[[#This Row],[Date]],TBLData3[Date],"&gt;"&amp;TBLData3[[#This Row],[Date]]-7)</f>
        <v>8.5714285714285712</v>
      </c>
      <c r="G878" s="72">
        <f>AVERAGEIFS(TBLData3[Total Load],TBLData3[[Athlete ]],TBLData3[[#This Row],[Athlete ]],TBLData3[Date],"&lt;="&amp;TBLData3[[#This Row],[Date]],TBLData3[Date],"&gt;"&amp;TBLData3[[#This Row],[Date]]-28)</f>
        <v>60.392857142857146</v>
      </c>
      <c r="H878" s="32">
        <f>SUMIFS(TBLData3[Total Load],TBLData3[[Athlete ]],TBLData3[[#This Row],[Athlete ]],TBLData3[Date],"&lt;="&amp;TBLData3[[#This Row],[Date]],TBLData3[Date],"&gt;"&amp;TBLData3[[#This Row],[Date]]-7)</f>
        <v>60</v>
      </c>
      <c r="I878" s="33">
        <f>IFERROR(SUMIFS(TBLData3[Total Load],TBLData3[[Athlete ]],TBLData3[[#This Row],[Athlete ]],TBLData3[Date],"&lt;="&amp;TBLData3[[#This Row],[Date]]-7,TBLData3[Date],"&gt;"&amp;TBLData3[[#This Row],[Date]]-14),"")</f>
        <v>791</v>
      </c>
      <c r="J878" s="33">
        <f>IFERROR(SUMIFS(TBLData3[Total Load],TBLData3[[Athlete ]],TBLData3[[#This Row],[Athlete ]],TBLData3[Date],"&lt;="&amp;TBLData3[[#This Row],[Date]]-14,TBLData3[Date],"&gt;"&amp;TBLData3[[#This Row],[Date]]-21),"")</f>
        <v>120</v>
      </c>
      <c r="K878" s="33">
        <f>IFERROR(SUMIFS(TBLData3[Total Load],TBLData3[[Athlete ]],TBLData3[[#This Row],[Athlete ]],TBLData3[Date],"&lt;="&amp;TBLData3[[#This Row],[Date]]-21,TBLData3[Date],"&gt;"&amp;TBLData3[[#This Row],[Date]]-28),"")</f>
        <v>720</v>
      </c>
      <c r="L878" s="33">
        <f>IFERROR(SUMIFS(TBLData3[Total Load],TBLData3[[Athlete ]],TBLData3[[#This Row],[Athlete ]],TBLData3[Date],"&lt;="&amp;TBLData3[[#This Row],[Date]]-28,TBLData3[Date],"&gt;"&amp;TBLData3[[#This Row],[Date]]-35),"")</f>
        <v>360</v>
      </c>
      <c r="M878" s="33">
        <f>IFERROR(AVERAGE(TBLData3[[#This Row],[Week -1 TL]:[Week -4 TL]]),"")</f>
        <v>497.75</v>
      </c>
      <c r="N878" s="98">
        <f>IFERROR(TBLData3[[#This Row],[7 Day Rolling Average]]/TBLData3[[#This Row],[28 Day Rolling Average]],"")</f>
        <v>0.14192785334121821</v>
      </c>
      <c r="O878" s="94">
        <f>IFERROR(TBLData3[[#This Row],[Week 0 TL]]/TBLData3[[#This Row],[Week -1 TL]],"")</f>
        <v>7.5853350189633378E-2</v>
      </c>
      <c r="P878" s="26">
        <f t="shared" si="56"/>
        <v>19.37935181132444</v>
      </c>
      <c r="Q878" s="27">
        <f t="shared" si="57"/>
        <v>46.341860631890654</v>
      </c>
      <c r="R878" s="99">
        <f>IFERROR(TBLData3[[#This Row],[7 Day EWMA]]/TBLData3[[#This Row],[28 Day EWMA]],"")</f>
        <v>0.41818242830734181</v>
      </c>
      <c r="S878" s="130">
        <f>AVERAGEIFS(TBLData3[Total Load],TBLData3[[Athlete ]],TBLData3[[#This Row],[Athlete ]],TBLData3[Date],"&lt;="&amp;TBLData3[[#This Row],[Date]],TBLData3[Date],"&gt;"&amp;TBLData3[[#This Row],[Date]]-7)</f>
        <v>8.5714285714285712</v>
      </c>
      <c r="T878" s="130">
        <f t="array" ref="T878">IFERROR(_xlfn.STDEV.S(IF(TBLData3[[Athlete ]]=TBLData3[[#This Row],[Athlete ]],IF(TBLData3[Date]&lt;=TBLData3[[#This Row],[Date]],IF(TBLData3[Date]&gt;TBLData3[[#This Row],[Date]]-7,TBLData3[Total Load])))),"")</f>
        <v>22.677868380553633</v>
      </c>
      <c r="U878" s="98">
        <f>IFERROR(TBLData3[[#This Row],[7 Day avg Load]]/TBLData3[[#This Row],[7 Day SD]],"")</f>
        <v>0.3779644730092272</v>
      </c>
      <c r="V878" s="98">
        <f>IFERROR(TBLData3[[#This Row],[7 Day Rolling Average]]*TBLData3[[#This Row],[Monotony]],"")</f>
        <v>3.239695482936233</v>
      </c>
    </row>
    <row r="879" spans="1:22" x14ac:dyDescent="0.25">
      <c r="A879" s="58" t="str">
        <f t="shared" si="54"/>
        <v>Week 6</v>
      </c>
      <c r="B879" s="63">
        <v>43049</v>
      </c>
      <c r="C879" s="151" t="str">
        <f t="shared" si="58"/>
        <v>Fri</v>
      </c>
      <c r="D879" s="74" t="s">
        <v>206</v>
      </c>
      <c r="E879" s="61">
        <f>tblTL[[#This Row],[Total]]</f>
        <v>0</v>
      </c>
      <c r="F879" s="71">
        <f>AVERAGEIFS(TBLData3[Total Load],TBLData3[[Athlete ]],TBLData3[[#This Row],[Athlete ]],TBLData3[Date],"&lt;="&amp;TBLData3[[#This Row],[Date]],TBLData3[Date],"&gt;"&amp;TBLData3[[#This Row],[Date]]-7)</f>
        <v>294.42857142857144</v>
      </c>
      <c r="G879" s="72">
        <f>AVERAGEIFS(TBLData3[Total Load],TBLData3[[Athlete ]],TBLData3[[#This Row],[Athlete ]],TBLData3[Date],"&lt;="&amp;TBLData3[[#This Row],[Date]],TBLData3[Date],"&gt;"&amp;TBLData3[[#This Row],[Date]]-28)</f>
        <v>246.64285714285714</v>
      </c>
      <c r="H879" s="32">
        <f>SUMIFS(TBLData3[Total Load],TBLData3[[Athlete ]],TBLData3[[#This Row],[Athlete ]],TBLData3[Date],"&lt;="&amp;TBLData3[[#This Row],[Date]],TBLData3[Date],"&gt;"&amp;TBLData3[[#This Row],[Date]]-7)</f>
        <v>2061</v>
      </c>
      <c r="I879" s="33">
        <f>IFERROR(SUMIFS(TBLData3[Total Load],TBLData3[[Athlete ]],TBLData3[[#This Row],[Athlete ]],TBLData3[Date],"&lt;="&amp;TBLData3[[#This Row],[Date]]-7,TBLData3[Date],"&gt;"&amp;TBLData3[[#This Row],[Date]]-14),"")</f>
        <v>1795</v>
      </c>
      <c r="J879" s="33">
        <f>IFERROR(SUMIFS(TBLData3[Total Load],TBLData3[[Athlete ]],TBLData3[[#This Row],[Athlete ]],TBLData3[Date],"&lt;="&amp;TBLData3[[#This Row],[Date]]-14,TBLData3[Date],"&gt;"&amp;TBLData3[[#This Row],[Date]]-21),"")</f>
        <v>1250</v>
      </c>
      <c r="K879" s="33">
        <f>IFERROR(SUMIFS(TBLData3[Total Load],TBLData3[[Athlete ]],TBLData3[[#This Row],[Athlete ]],TBLData3[Date],"&lt;="&amp;TBLData3[[#This Row],[Date]]-21,TBLData3[Date],"&gt;"&amp;TBLData3[[#This Row],[Date]]-28),"")</f>
        <v>1800</v>
      </c>
      <c r="L879" s="33">
        <f>IFERROR(SUMIFS(TBLData3[Total Load],TBLData3[[Athlete ]],TBLData3[[#This Row],[Athlete ]],TBLData3[Date],"&lt;="&amp;TBLData3[[#This Row],[Date]]-28,TBLData3[Date],"&gt;"&amp;TBLData3[[#This Row],[Date]]-35),"")</f>
        <v>1680</v>
      </c>
      <c r="M879" s="33">
        <f>IFERROR(AVERAGE(TBLData3[[#This Row],[Week -1 TL]:[Week -4 TL]]),"")</f>
        <v>1631.25</v>
      </c>
      <c r="N879" s="98">
        <f>IFERROR(TBLData3[[#This Row],[7 Day Rolling Average]]/TBLData3[[#This Row],[28 Day Rolling Average]],"")</f>
        <v>1.1937445699391833</v>
      </c>
      <c r="O879" s="94">
        <f>IFERROR(TBLData3[[#This Row],[Week 0 TL]]/TBLData3[[#This Row],[Week -1 TL]],"")</f>
        <v>1.1481894150417826</v>
      </c>
      <c r="P879" s="26">
        <f t="shared" si="56"/>
        <v>312.35319997262258</v>
      </c>
      <c r="Q879" s="27">
        <f t="shared" si="57"/>
        <v>256.38051085411155</v>
      </c>
      <c r="R879" s="99">
        <f>IFERROR(TBLData3[[#This Row],[7 Day EWMA]]/TBLData3[[#This Row],[28 Day EWMA]],"")</f>
        <v>1.2183188142189216</v>
      </c>
      <c r="S879" s="130">
        <f>AVERAGEIFS(TBLData3[Total Load],TBLData3[[Athlete ]],TBLData3[[#This Row],[Athlete ]],TBLData3[Date],"&lt;="&amp;TBLData3[[#This Row],[Date]],TBLData3[Date],"&gt;"&amp;TBLData3[[#This Row],[Date]]-7)</f>
        <v>294.42857142857144</v>
      </c>
      <c r="T879" s="130">
        <f t="array" ref="T879">IFERROR(_xlfn.STDEV.S(IF(TBLData3[[Athlete ]]=TBLData3[[#This Row],[Athlete ]],IF(TBLData3[Date]&lt;=TBLData3[[#This Row],[Date]],IF(TBLData3[Date]&gt;TBLData3[[#This Row],[Date]]-7,TBLData3[Total Load])))),"")</f>
        <v>301.0049042473434</v>
      </c>
      <c r="U879" s="98">
        <f>IFERROR(TBLData3[[#This Row],[7 Day avg Load]]/TBLData3[[#This Row],[7 Day SD]],"")</f>
        <v>0.9781520741822598</v>
      </c>
      <c r="V879" s="98">
        <f>IFERROR(TBLData3[[#This Row],[7 Day Rolling Average]]*TBLData3[[#This Row],[Monotony]],"")</f>
        <v>287.99591784137681</v>
      </c>
    </row>
    <row r="880" spans="1:22" x14ac:dyDescent="0.25">
      <c r="A880" s="58" t="str">
        <f t="shared" si="54"/>
        <v>Week 6</v>
      </c>
      <c r="B880" s="63">
        <v>43049</v>
      </c>
      <c r="C880" s="151" t="str">
        <f t="shared" si="58"/>
        <v>Fri</v>
      </c>
      <c r="D880" s="74" t="s">
        <v>207</v>
      </c>
      <c r="E880" s="61">
        <f>tblTL[[#This Row],[Total]]</f>
        <v>0</v>
      </c>
      <c r="F880" s="71">
        <f>AVERAGEIFS(TBLData3[Total Load],TBLData3[[Athlete ]],TBLData3[[#This Row],[Athlete ]],TBLData3[Date],"&lt;="&amp;TBLData3[[#This Row],[Date]],TBLData3[Date],"&gt;"&amp;TBLData3[[#This Row],[Date]]-7)</f>
        <v>155</v>
      </c>
      <c r="G880" s="72">
        <f>AVERAGEIFS(TBLData3[Total Load],TBLData3[[Athlete ]],TBLData3[[#This Row],[Athlete ]],TBLData3[Date],"&lt;="&amp;TBLData3[[#This Row],[Date]],TBLData3[Date],"&gt;"&amp;TBLData3[[#This Row],[Date]]-28)</f>
        <v>175.53571428571428</v>
      </c>
      <c r="H880" s="32">
        <f>SUMIFS(TBLData3[Total Load],TBLData3[[Athlete ]],TBLData3[[#This Row],[Athlete ]],TBLData3[Date],"&lt;="&amp;TBLData3[[#This Row],[Date]],TBLData3[Date],"&gt;"&amp;TBLData3[[#This Row],[Date]]-7)</f>
        <v>1085</v>
      </c>
      <c r="I880" s="33">
        <f>IFERROR(SUMIFS(TBLData3[Total Load],TBLData3[[Athlete ]],TBLData3[[#This Row],[Athlete ]],TBLData3[Date],"&lt;="&amp;TBLData3[[#This Row],[Date]]-7,TBLData3[Date],"&gt;"&amp;TBLData3[[#This Row],[Date]]-14),"")</f>
        <v>1650</v>
      </c>
      <c r="J880" s="33">
        <f>IFERROR(SUMIFS(TBLData3[Total Load],TBLData3[[Athlete ]],TBLData3[[#This Row],[Athlete ]],TBLData3[Date],"&lt;="&amp;TBLData3[[#This Row],[Date]]-14,TBLData3[Date],"&gt;"&amp;TBLData3[[#This Row],[Date]]-21),"")</f>
        <v>860</v>
      </c>
      <c r="K880" s="33">
        <f>IFERROR(SUMIFS(TBLData3[Total Load],TBLData3[[Athlete ]],TBLData3[[#This Row],[Athlete ]],TBLData3[Date],"&lt;="&amp;TBLData3[[#This Row],[Date]]-21,TBLData3[Date],"&gt;"&amp;TBLData3[[#This Row],[Date]]-28),"")</f>
        <v>1320</v>
      </c>
      <c r="L880" s="33">
        <f>IFERROR(SUMIFS(TBLData3[Total Load],TBLData3[[Athlete ]],TBLData3[[#This Row],[Athlete ]],TBLData3[Date],"&lt;="&amp;TBLData3[[#This Row],[Date]]-28,TBLData3[Date],"&gt;"&amp;TBLData3[[#This Row],[Date]]-35),"")</f>
        <v>1420</v>
      </c>
      <c r="M880" s="33">
        <f>IFERROR(AVERAGE(TBLData3[[#This Row],[Week -1 TL]:[Week -4 TL]]),"")</f>
        <v>1312.5</v>
      </c>
      <c r="N880" s="98">
        <f>IFERROR(TBLData3[[#This Row],[7 Day Rolling Average]]/TBLData3[[#This Row],[28 Day Rolling Average]],"")</f>
        <v>0.88301119023397767</v>
      </c>
      <c r="O880" s="94">
        <f>IFERROR(TBLData3[[#This Row],[Week 0 TL]]/TBLData3[[#This Row],[Week -1 TL]],"")</f>
        <v>0.65757575757575759</v>
      </c>
      <c r="P880" s="26">
        <f t="shared" si="56"/>
        <v>192.68197103239626</v>
      </c>
      <c r="Q880" s="27">
        <f t="shared" si="57"/>
        <v>172.81334723525359</v>
      </c>
      <c r="R880" s="99">
        <f>IFERROR(TBLData3[[#This Row],[7 Day EWMA]]/TBLData3[[#This Row],[28 Day EWMA]],"")</f>
        <v>1.1149715812754624</v>
      </c>
      <c r="S880" s="130">
        <f>AVERAGEIFS(TBLData3[Total Load],TBLData3[[Athlete ]],TBLData3[[#This Row],[Athlete ]],TBLData3[Date],"&lt;="&amp;TBLData3[[#This Row],[Date]],TBLData3[Date],"&gt;"&amp;TBLData3[[#This Row],[Date]]-7)</f>
        <v>155</v>
      </c>
      <c r="T880" s="130">
        <f t="array" ref="T880">IFERROR(_xlfn.STDEV.S(IF(TBLData3[[Athlete ]]=TBLData3[[#This Row],[Athlete ]],IF(TBLData3[Date]&lt;=TBLData3[[#This Row],[Date]],IF(TBLData3[Date]&gt;TBLData3[[#This Row],[Date]]-7,TBLData3[Total Load])))),"")</f>
        <v>204.10373179668551</v>
      </c>
      <c r="U880" s="98">
        <f>IFERROR(TBLData3[[#This Row],[7 Day avg Load]]/TBLData3[[#This Row],[7 Day SD]],"")</f>
        <v>0.75941776583683751</v>
      </c>
      <c r="V880" s="98">
        <f>IFERROR(TBLData3[[#This Row],[7 Day Rolling Average]]*TBLData3[[#This Row],[Monotony]],"")</f>
        <v>117.70975370470981</v>
      </c>
    </row>
    <row r="881" spans="1:22" x14ac:dyDescent="0.25">
      <c r="A881" s="58" t="str">
        <f t="shared" si="54"/>
        <v>Week 6</v>
      </c>
      <c r="B881" s="63">
        <v>43049</v>
      </c>
      <c r="C881" s="151" t="str">
        <f t="shared" si="58"/>
        <v>Fri</v>
      </c>
      <c r="D881" s="73" t="s">
        <v>208</v>
      </c>
      <c r="E881" s="61">
        <f>tblTL[[#This Row],[Total]]</f>
        <v>0</v>
      </c>
      <c r="F881" s="71">
        <f>AVERAGEIFS(TBLData3[Total Load],TBLData3[[Athlete ]],TBLData3[[#This Row],[Athlete ]],TBLData3[Date],"&lt;="&amp;TBLData3[[#This Row],[Date]],TBLData3[Date],"&gt;"&amp;TBLData3[[#This Row],[Date]]-7)</f>
        <v>0</v>
      </c>
      <c r="G881" s="72">
        <f>AVERAGEIFS(TBLData3[Total Load],TBLData3[[Athlete ]],TBLData3[[#This Row],[Athlete ]],TBLData3[Date],"&lt;="&amp;TBLData3[[#This Row],[Date]],TBLData3[Date],"&gt;"&amp;TBLData3[[#This Row],[Date]]-28)</f>
        <v>75.535714285714292</v>
      </c>
      <c r="H881" s="32">
        <f>SUMIFS(TBLData3[Total Load],TBLData3[[Athlete ]],TBLData3[[#This Row],[Athlete ]],TBLData3[Date],"&lt;="&amp;TBLData3[[#This Row],[Date]],TBLData3[Date],"&gt;"&amp;TBLData3[[#This Row],[Date]]-7)</f>
        <v>0</v>
      </c>
      <c r="I881" s="33">
        <f>IFERROR(SUMIFS(TBLData3[Total Load],TBLData3[[Athlete ]],TBLData3[[#This Row],[Athlete ]],TBLData3[Date],"&lt;="&amp;TBLData3[[#This Row],[Date]]-7,TBLData3[Date],"&gt;"&amp;TBLData3[[#This Row],[Date]]-14),"")</f>
        <v>2115</v>
      </c>
      <c r="J881" s="33">
        <f>IFERROR(SUMIFS(TBLData3[Total Load],TBLData3[[Athlete ]],TBLData3[[#This Row],[Athlete ]],TBLData3[Date],"&lt;="&amp;TBLData3[[#This Row],[Date]]-14,TBLData3[Date],"&gt;"&amp;TBLData3[[#This Row],[Date]]-21),"")</f>
        <v>0</v>
      </c>
      <c r="K881" s="33">
        <f>IFERROR(SUMIFS(TBLData3[Total Load],TBLData3[[Athlete ]],TBLData3[[#This Row],[Athlete ]],TBLData3[Date],"&lt;="&amp;TBLData3[[#This Row],[Date]]-21,TBLData3[Date],"&gt;"&amp;TBLData3[[#This Row],[Date]]-28),"")</f>
        <v>0</v>
      </c>
      <c r="L881" s="33">
        <f>IFERROR(SUMIFS(TBLData3[Total Load],TBLData3[[Athlete ]],TBLData3[[#This Row],[Athlete ]],TBLData3[Date],"&lt;="&amp;TBLData3[[#This Row],[Date]]-28,TBLData3[Date],"&gt;"&amp;TBLData3[[#This Row],[Date]]-35),"")</f>
        <v>2142.4</v>
      </c>
      <c r="M881" s="33">
        <f>IFERROR(AVERAGE(TBLData3[[#This Row],[Week -1 TL]:[Week -4 TL]]),"")</f>
        <v>1064.3499999999999</v>
      </c>
      <c r="N881" s="98">
        <f>IFERROR(TBLData3[[#This Row],[7 Day Rolling Average]]/TBLData3[[#This Row],[28 Day Rolling Average]],"")</f>
        <v>0</v>
      </c>
      <c r="O881" s="94">
        <f>IFERROR(TBLData3[[#This Row],[Week 0 TL]]/TBLData3[[#This Row],[Week -1 TL]],"")</f>
        <v>0</v>
      </c>
      <c r="P881" s="26">
        <f t="shared" si="56"/>
        <v>35.887396515897983</v>
      </c>
      <c r="Q881" s="27">
        <f t="shared" si="57"/>
        <v>97.472153682742871</v>
      </c>
      <c r="R881" s="99">
        <f>IFERROR(TBLData3[[#This Row],[7 Day EWMA]]/TBLData3[[#This Row],[28 Day EWMA]],"")</f>
        <v>0.36818101539754661</v>
      </c>
      <c r="S881" s="130">
        <f>AVERAGEIFS(TBLData3[Total Load],TBLData3[[Athlete ]],TBLData3[[#This Row],[Athlete ]],TBLData3[Date],"&lt;="&amp;TBLData3[[#This Row],[Date]],TBLData3[Date],"&gt;"&amp;TBLData3[[#This Row],[Date]]-7)</f>
        <v>0</v>
      </c>
      <c r="T881" s="130">
        <f t="array" ref="T881">IFERROR(_xlfn.STDEV.S(IF(TBLData3[[Athlete ]]=TBLData3[[#This Row],[Athlete ]],IF(TBLData3[Date]&lt;=TBLData3[[#This Row],[Date]],IF(TBLData3[Date]&gt;TBLData3[[#This Row],[Date]]-7,TBLData3[Total Load])))),"")</f>
        <v>0</v>
      </c>
      <c r="U881" s="98" t="str">
        <f>IFERROR(TBLData3[[#This Row],[7 Day avg Load]]/TBLData3[[#This Row],[7 Day SD]],"")</f>
        <v/>
      </c>
      <c r="V881" s="98" t="str">
        <f>IFERROR(TBLData3[[#This Row],[7 Day Rolling Average]]*TBLData3[[#This Row],[Monotony]],"")</f>
        <v/>
      </c>
    </row>
    <row r="882" spans="1:22" x14ac:dyDescent="0.25">
      <c r="A882" s="58" t="str">
        <f t="shared" si="54"/>
        <v>Week 6</v>
      </c>
      <c r="B882" s="59">
        <v>43050</v>
      </c>
      <c r="C882" s="151" t="str">
        <f t="shared" ref="C882:C903" si="59">CHOOSE(WEEKDAY(B882),"Sun","Mon","Tue","Wed","Thu","Fri","Sat")</f>
        <v>Sat</v>
      </c>
      <c r="D882" s="68" t="s">
        <v>215</v>
      </c>
      <c r="E882" s="61">
        <f>tblTL[[#This Row],[Total]]</f>
        <v>0</v>
      </c>
      <c r="F882" s="71">
        <f>AVERAGEIFS(TBLData3[Total Load],TBLData3[[Athlete ]],TBLData3[[#This Row],[Athlete ]],TBLData3[Date],"&lt;="&amp;TBLData3[[#This Row],[Date]],TBLData3[Date],"&gt;"&amp;TBLData3[[#This Row],[Date]]-7)</f>
        <v>178.57142857142858</v>
      </c>
      <c r="G882" s="72">
        <f>AVERAGEIFS(TBLData3[Total Load],TBLData3[[Athlete ]],TBLData3[[#This Row],[Athlete ]],TBLData3[Date],"&lt;="&amp;TBLData3[[#This Row],[Date]],TBLData3[Date],"&gt;"&amp;TBLData3[[#This Row],[Date]]-28)</f>
        <v>158.57142857142858</v>
      </c>
      <c r="H882" s="32">
        <f>SUMIFS(TBLData3[Total Load],TBLData3[[Athlete ]],TBLData3[[#This Row],[Athlete ]],TBLData3[Date],"&lt;="&amp;TBLData3[[#This Row],[Date]],TBLData3[Date],"&gt;"&amp;TBLData3[[#This Row],[Date]]-7)</f>
        <v>1250</v>
      </c>
      <c r="I882" s="33">
        <f>IFERROR(SUMIFS(TBLData3[Total Load],TBLData3[[Athlete ]],TBLData3[[#This Row],[Athlete ]],TBLData3[Date],"&lt;="&amp;TBLData3[[#This Row],[Date]]-7,TBLData3[Date],"&gt;"&amp;TBLData3[[#This Row],[Date]]-14),"")</f>
        <v>1670</v>
      </c>
      <c r="J882" s="33">
        <f>IFERROR(SUMIFS(TBLData3[Total Load],TBLData3[[Athlete ]],TBLData3[[#This Row],[Athlete ]],TBLData3[Date],"&lt;="&amp;TBLData3[[#This Row],[Date]]-14,TBLData3[Date],"&gt;"&amp;TBLData3[[#This Row],[Date]]-21),"")</f>
        <v>800</v>
      </c>
      <c r="K882" s="33">
        <f>IFERROR(SUMIFS(TBLData3[Total Load],TBLData3[[Athlete ]],TBLData3[[#This Row],[Athlete ]],TBLData3[Date],"&lt;="&amp;TBLData3[[#This Row],[Date]]-21,TBLData3[Date],"&gt;"&amp;TBLData3[[#This Row],[Date]]-28),"")</f>
        <v>720</v>
      </c>
      <c r="L882" s="33">
        <f>IFERROR(SUMIFS(TBLData3[Total Load],TBLData3[[Athlete ]],TBLData3[[#This Row],[Athlete ]],TBLData3[Date],"&lt;="&amp;TBLData3[[#This Row],[Date]]-28,TBLData3[Date],"&gt;"&amp;TBLData3[[#This Row],[Date]]-35),"")</f>
        <v>2020</v>
      </c>
      <c r="M882" s="33">
        <f>IFERROR(AVERAGE(TBLData3[[#This Row],[Week -1 TL]:[Week -4 TL]]),"")</f>
        <v>1302.5</v>
      </c>
      <c r="N882" s="98">
        <f>IFERROR(TBLData3[[#This Row],[7 Day Rolling Average]]/TBLData3[[#This Row],[28 Day Rolling Average]],"")</f>
        <v>1.1261261261261262</v>
      </c>
      <c r="O882" s="94">
        <f>IFERROR(TBLData3[[#This Row],[Week 0 TL]]/TBLData3[[#This Row],[Week -1 TL]],"")</f>
        <v>0.74850299401197606</v>
      </c>
      <c r="P882" s="26">
        <f t="shared" si="56"/>
        <v>150.77447003501078</v>
      </c>
      <c r="Q882" s="27">
        <f t="shared" si="57"/>
        <v>172.25499623216521</v>
      </c>
      <c r="R882" s="99">
        <f>IFERROR(TBLData3[[#This Row],[7 Day EWMA]]/TBLData3[[#This Row],[28 Day EWMA]],"")</f>
        <v>0.87529809487671995</v>
      </c>
      <c r="S882" s="130">
        <f>AVERAGEIFS(TBLData3[Total Load],TBLData3[[Athlete ]],TBLData3[[#This Row],[Athlete ]],TBLData3[Date],"&lt;="&amp;TBLData3[[#This Row],[Date]],TBLData3[Date],"&gt;"&amp;TBLData3[[#This Row],[Date]]-7)</f>
        <v>178.57142857142858</v>
      </c>
      <c r="T882" s="130">
        <f t="array" ref="T882">IFERROR(_xlfn.STDEV.S(IF(TBLData3[[Athlete ]]=TBLData3[[#This Row],[Athlete ]],IF(TBLData3[Date]&lt;=TBLData3[[#This Row],[Date]],IF(TBLData3[Date]&gt;TBLData3[[#This Row],[Date]]-7,TBLData3[Total Load])))),"")</f>
        <v>341.19537762737309</v>
      </c>
      <c r="U882" s="98">
        <f>IFERROR(TBLData3[[#This Row],[7 Day avg Load]]/TBLData3[[#This Row],[7 Day SD]],"")</f>
        <v>0.52337001108628833</v>
      </c>
      <c r="V882" s="98">
        <f>IFERROR(TBLData3[[#This Row],[7 Day Rolling Average]]*TBLData3[[#This Row],[Monotony]],"")</f>
        <v>93.458930551122918</v>
      </c>
    </row>
    <row r="883" spans="1:22" x14ac:dyDescent="0.25">
      <c r="A883" s="58" t="str">
        <f t="shared" si="54"/>
        <v>Week 6</v>
      </c>
      <c r="B883" s="63">
        <v>43050</v>
      </c>
      <c r="C883" s="151" t="str">
        <f t="shared" si="59"/>
        <v>Sat</v>
      </c>
      <c r="D883" s="74" t="s">
        <v>190</v>
      </c>
      <c r="E883" s="61">
        <f>tblTL[[#This Row],[Total]]</f>
        <v>422</v>
      </c>
      <c r="F883" s="71">
        <f>AVERAGEIFS(TBLData3[Total Load],TBLData3[[Athlete ]],TBLData3[[#This Row],[Athlete ]],TBLData3[Date],"&lt;="&amp;TBLData3[[#This Row],[Date]],TBLData3[Date],"&gt;"&amp;TBLData3[[#This Row],[Date]]-7)</f>
        <v>74.571428571428569</v>
      </c>
      <c r="G883" s="72">
        <f>AVERAGEIFS(TBLData3[Total Load],TBLData3[[Athlete ]],TBLData3[[#This Row],[Athlete ]],TBLData3[Date],"&lt;="&amp;TBLData3[[#This Row],[Date]],TBLData3[Date],"&gt;"&amp;TBLData3[[#This Row],[Date]]-28)</f>
        <v>138.82142857142858</v>
      </c>
      <c r="H883" s="32">
        <f>SUMIFS(TBLData3[Total Load],TBLData3[[Athlete ]],TBLData3[[#This Row],[Athlete ]],TBLData3[Date],"&lt;="&amp;TBLData3[[#This Row],[Date]],TBLData3[Date],"&gt;"&amp;TBLData3[[#This Row],[Date]]-7)</f>
        <v>522</v>
      </c>
      <c r="I883" s="33">
        <f>IFERROR(SUMIFS(TBLData3[Total Load],TBLData3[[Athlete ]],TBLData3[[#This Row],[Athlete ]],TBLData3[Date],"&lt;="&amp;TBLData3[[#This Row],[Date]]-7,TBLData3[Date],"&gt;"&amp;TBLData3[[#This Row],[Date]]-14),"")</f>
        <v>2188</v>
      </c>
      <c r="J883" s="33">
        <f>IFERROR(SUMIFS(TBLData3[Total Load],TBLData3[[Athlete ]],TBLData3[[#This Row],[Athlete ]],TBLData3[Date],"&lt;="&amp;TBLData3[[#This Row],[Date]]-14,TBLData3[Date],"&gt;"&amp;TBLData3[[#This Row],[Date]]-21),"")</f>
        <v>367</v>
      </c>
      <c r="K883" s="33">
        <f>IFERROR(SUMIFS(TBLData3[Total Load],TBLData3[[Athlete ]],TBLData3[[#This Row],[Athlete ]],TBLData3[Date],"&lt;="&amp;TBLData3[[#This Row],[Date]]-21,TBLData3[Date],"&gt;"&amp;TBLData3[[#This Row],[Date]]-28),"")</f>
        <v>810</v>
      </c>
      <c r="L883" s="33">
        <f>IFERROR(SUMIFS(TBLData3[Total Load],TBLData3[[Athlete ]],TBLData3[[#This Row],[Athlete ]],TBLData3[Date],"&lt;="&amp;TBLData3[[#This Row],[Date]]-28,TBLData3[Date],"&gt;"&amp;TBLData3[[#This Row],[Date]]-35),"")</f>
        <v>1975</v>
      </c>
      <c r="M883" s="33">
        <f>IFERROR(AVERAGE(TBLData3[[#This Row],[Week -1 TL]:[Week -4 TL]]),"")</f>
        <v>1335</v>
      </c>
      <c r="N883" s="98">
        <f>IFERROR(TBLData3[[#This Row],[7 Day Rolling Average]]/TBLData3[[#This Row],[28 Day Rolling Average]],"")</f>
        <v>0.5371751993825572</v>
      </c>
      <c r="O883" s="94">
        <f>IFERROR(TBLData3[[#This Row],[Week 0 TL]]/TBLData3[[#This Row],[Week -1 TL]],"")</f>
        <v>0.23857404021937842</v>
      </c>
      <c r="P883" s="26">
        <f t="shared" si="56"/>
        <v>147.34459556910264</v>
      </c>
      <c r="Q883" s="27">
        <f t="shared" si="57"/>
        <v>148.62897407941765</v>
      </c>
      <c r="R883" s="99">
        <f>IFERROR(TBLData3[[#This Row],[7 Day EWMA]]/TBLData3[[#This Row],[28 Day EWMA]],"")</f>
        <v>0.99135849171892476</v>
      </c>
      <c r="S883" s="130">
        <f>AVERAGEIFS(TBLData3[Total Load],TBLData3[[Athlete ]],TBLData3[[#This Row],[Athlete ]],TBLData3[Date],"&lt;="&amp;TBLData3[[#This Row],[Date]],TBLData3[Date],"&gt;"&amp;TBLData3[[#This Row],[Date]]-7)</f>
        <v>74.571428571428569</v>
      </c>
      <c r="T883" s="130">
        <f t="array" ref="T883">IFERROR(_xlfn.STDEV.S(IF(TBLData3[[Athlete ]]=TBLData3[[#This Row],[Athlete ]],IF(TBLData3[Date]&lt;=TBLData3[[#This Row],[Date]],IF(TBLData3[Date]&gt;TBLData3[[#This Row],[Date]]-7,TBLData3[Total Load])))),"")</f>
        <v>157.66933451885643</v>
      </c>
      <c r="U883" s="98">
        <f>IFERROR(TBLData3[[#This Row],[7 Day avg Load]]/TBLData3[[#This Row],[7 Day SD]],"")</f>
        <v>0.47296088867876979</v>
      </c>
      <c r="V883" s="98">
        <f>IFERROR(TBLData3[[#This Row],[7 Day Rolling Average]]*TBLData3[[#This Row],[Monotony]],"")</f>
        <v>35.269369127188263</v>
      </c>
    </row>
    <row r="884" spans="1:22" x14ac:dyDescent="0.25">
      <c r="A884" s="58" t="str">
        <f t="shared" si="54"/>
        <v>Week 6</v>
      </c>
      <c r="B884" s="63">
        <v>43050</v>
      </c>
      <c r="C884" s="151" t="str">
        <f t="shared" si="59"/>
        <v>Sat</v>
      </c>
      <c r="D884" s="68" t="s">
        <v>191</v>
      </c>
      <c r="E884" s="61">
        <f>tblTL[[#This Row],[Total]]</f>
        <v>314</v>
      </c>
      <c r="F884" s="71">
        <f>AVERAGEIFS(TBLData3[Total Load],TBLData3[[Athlete ]],TBLData3[[#This Row],[Athlete ]],TBLData3[Date],"&lt;="&amp;TBLData3[[#This Row],[Date]],TBLData3[Date],"&gt;"&amp;TBLData3[[#This Row],[Date]]-7)</f>
        <v>170.57142857142858</v>
      </c>
      <c r="G884" s="72">
        <f>AVERAGEIFS(TBLData3[Total Load],TBLData3[[Athlete ]],TBLData3[[#This Row],[Athlete ]],TBLData3[Date],"&lt;="&amp;TBLData3[[#This Row],[Date]],TBLData3[Date],"&gt;"&amp;TBLData3[[#This Row],[Date]]-28)</f>
        <v>124.03571428571429</v>
      </c>
      <c r="H884" s="32">
        <f>SUMIFS(TBLData3[Total Load],TBLData3[[Athlete ]],TBLData3[[#This Row],[Athlete ]],TBLData3[Date],"&lt;="&amp;TBLData3[[#This Row],[Date]],TBLData3[Date],"&gt;"&amp;TBLData3[[#This Row],[Date]]-7)</f>
        <v>1194</v>
      </c>
      <c r="I884" s="33">
        <f>IFERROR(SUMIFS(TBLData3[Total Load],TBLData3[[Athlete ]],TBLData3[[#This Row],[Athlete ]],TBLData3[Date],"&lt;="&amp;TBLData3[[#This Row],[Date]]-7,TBLData3[Date],"&gt;"&amp;TBLData3[[#This Row],[Date]]-14),"")</f>
        <v>1069</v>
      </c>
      <c r="J884" s="33">
        <f>IFERROR(SUMIFS(TBLData3[Total Load],TBLData3[[Athlete ]],TBLData3[[#This Row],[Athlete ]],TBLData3[Date],"&lt;="&amp;TBLData3[[#This Row],[Date]]-14,TBLData3[Date],"&gt;"&amp;TBLData3[[#This Row],[Date]]-21),"")</f>
        <v>490</v>
      </c>
      <c r="K884" s="33">
        <f>IFERROR(SUMIFS(TBLData3[Total Load],TBLData3[[Athlete ]],TBLData3[[#This Row],[Athlete ]],TBLData3[Date],"&lt;="&amp;TBLData3[[#This Row],[Date]]-21,TBLData3[Date],"&gt;"&amp;TBLData3[[#This Row],[Date]]-28),"")</f>
        <v>720</v>
      </c>
      <c r="L884" s="33">
        <f>IFERROR(SUMIFS(TBLData3[Total Load],TBLData3[[Athlete ]],TBLData3[[#This Row],[Athlete ]],TBLData3[Date],"&lt;="&amp;TBLData3[[#This Row],[Date]]-28,TBLData3[Date],"&gt;"&amp;TBLData3[[#This Row],[Date]]-35),"")</f>
        <v>600</v>
      </c>
      <c r="M884" s="33">
        <f>IFERROR(AVERAGE(TBLData3[[#This Row],[Week -1 TL]:[Week -4 TL]]),"")</f>
        <v>719.75</v>
      </c>
      <c r="N884" s="98">
        <f>IFERROR(TBLData3[[#This Row],[7 Day Rolling Average]]/TBLData3[[#This Row],[28 Day Rolling Average]],"")</f>
        <v>1.3751799596890297</v>
      </c>
      <c r="O884" s="94">
        <f>IFERROR(TBLData3[[#This Row],[Week 0 TL]]/TBLData3[[#This Row],[Week -1 TL]],"")</f>
        <v>1.116931711880262</v>
      </c>
      <c r="P884" s="26">
        <f t="shared" si="56"/>
        <v>210.04575633293811</v>
      </c>
      <c r="Q884" s="27">
        <f t="shared" si="57"/>
        <v>133.14174024304981</v>
      </c>
      <c r="R884" s="99">
        <f>IFERROR(TBLData3[[#This Row],[7 Day EWMA]]/TBLData3[[#This Row],[28 Day EWMA]],"")</f>
        <v>1.5776101164781253</v>
      </c>
      <c r="S884" s="130">
        <f>AVERAGEIFS(TBLData3[Total Load],TBLData3[[Athlete ]],TBLData3[[#This Row],[Athlete ]],TBLData3[Date],"&lt;="&amp;TBLData3[[#This Row],[Date]],TBLData3[Date],"&gt;"&amp;TBLData3[[#This Row],[Date]]-7)</f>
        <v>170.57142857142858</v>
      </c>
      <c r="T884" s="130">
        <f t="array" ref="T884">IFERROR(_xlfn.STDEV.S(IF(TBLData3[[Athlete ]]=TBLData3[[#This Row],[Athlete ]],IF(TBLData3[Date]&lt;=TBLData3[[#This Row],[Date]],IF(TBLData3[Date]&gt;TBLData3[[#This Row],[Date]]-7,TBLData3[Total Load])))),"")</f>
        <v>227.64508717362148</v>
      </c>
      <c r="U884" s="98">
        <f>IFERROR(TBLData3[[#This Row],[7 Day avg Load]]/TBLData3[[#This Row],[7 Day SD]],"")</f>
        <v>0.74928666675479949</v>
      </c>
      <c r="V884" s="98">
        <f>IFERROR(TBLData3[[#This Row],[7 Day Rolling Average]]*TBLData3[[#This Row],[Monotony]],"")</f>
        <v>127.80689715789009</v>
      </c>
    </row>
    <row r="885" spans="1:22" x14ac:dyDescent="0.25">
      <c r="A885" s="58" t="str">
        <f t="shared" si="54"/>
        <v>Week 6</v>
      </c>
      <c r="B885" s="63">
        <v>43050</v>
      </c>
      <c r="C885" s="151" t="str">
        <f t="shared" si="59"/>
        <v>Sat</v>
      </c>
      <c r="D885" s="68" t="s">
        <v>192</v>
      </c>
      <c r="E885" s="61">
        <f>tblTL[[#This Row],[Total]]</f>
        <v>224</v>
      </c>
      <c r="F885" s="71">
        <f>AVERAGEIFS(TBLData3[Total Load],TBLData3[[Athlete ]],TBLData3[[#This Row],[Athlete ]],TBLData3[Date],"&lt;="&amp;TBLData3[[#This Row],[Date]],TBLData3[Date],"&gt;"&amp;TBLData3[[#This Row],[Date]]-7)</f>
        <v>117</v>
      </c>
      <c r="G885" s="72">
        <f>AVERAGEIFS(TBLData3[Total Load],TBLData3[[Athlete ]],TBLData3[[#This Row],[Athlete ]],TBLData3[Date],"&lt;="&amp;TBLData3[[#This Row],[Date]],TBLData3[Date],"&gt;"&amp;TBLData3[[#This Row],[Date]]-28)</f>
        <v>237.5</v>
      </c>
      <c r="H885" s="32">
        <f>SUMIFS(TBLData3[Total Load],TBLData3[[Athlete ]],TBLData3[[#This Row],[Athlete ]],TBLData3[Date],"&lt;="&amp;TBLData3[[#This Row],[Date]],TBLData3[Date],"&gt;"&amp;TBLData3[[#This Row],[Date]]-7)</f>
        <v>819</v>
      </c>
      <c r="I885" s="33">
        <f>IFERROR(SUMIFS(TBLData3[Total Load],TBLData3[[Athlete ]],TBLData3[[#This Row],[Athlete ]],TBLData3[Date],"&lt;="&amp;TBLData3[[#This Row],[Date]]-7,TBLData3[Date],"&gt;"&amp;TBLData3[[#This Row],[Date]]-14),"")</f>
        <v>3327</v>
      </c>
      <c r="J885" s="33">
        <f>IFERROR(SUMIFS(TBLData3[Total Load],TBLData3[[Athlete ]],TBLData3[[#This Row],[Athlete ]],TBLData3[Date],"&lt;="&amp;TBLData3[[#This Row],[Date]]-14,TBLData3[Date],"&gt;"&amp;TBLData3[[#This Row],[Date]]-21),"")</f>
        <v>644</v>
      </c>
      <c r="K885" s="33">
        <f>IFERROR(SUMIFS(TBLData3[Total Load],TBLData3[[Athlete ]],TBLData3[[#This Row],[Athlete ]],TBLData3[Date],"&lt;="&amp;TBLData3[[#This Row],[Date]]-21,TBLData3[Date],"&gt;"&amp;TBLData3[[#This Row],[Date]]-28),"")</f>
        <v>1860</v>
      </c>
      <c r="L885" s="33">
        <f>IFERROR(SUMIFS(TBLData3[Total Load],TBLData3[[Athlete ]],TBLData3[[#This Row],[Athlete ]],TBLData3[Date],"&lt;="&amp;TBLData3[[#This Row],[Date]]-28,TBLData3[Date],"&gt;"&amp;TBLData3[[#This Row],[Date]]-35),"")</f>
        <v>1480</v>
      </c>
      <c r="M885" s="33">
        <f>IFERROR(AVERAGE(TBLData3[[#This Row],[Week -1 TL]:[Week -4 TL]]),"")</f>
        <v>1827.75</v>
      </c>
      <c r="N885" s="98">
        <f>IFERROR(TBLData3[[#This Row],[7 Day Rolling Average]]/TBLData3[[#This Row],[28 Day Rolling Average]],"")</f>
        <v>0.49263157894736842</v>
      </c>
      <c r="O885" s="94">
        <f>IFERROR(TBLData3[[#This Row],[Week 0 TL]]/TBLData3[[#This Row],[Week -1 TL]],"")</f>
        <v>0.24616771866546439</v>
      </c>
      <c r="P885" s="26">
        <f t="shared" si="56"/>
        <v>167.48206590000132</v>
      </c>
      <c r="Q885" s="27">
        <f t="shared" si="57"/>
        <v>216.76776765007168</v>
      </c>
      <c r="R885" s="99">
        <f>IFERROR(TBLData3[[#This Row],[7 Day EWMA]]/TBLData3[[#This Row],[28 Day EWMA]],"")</f>
        <v>0.77263362406521485</v>
      </c>
      <c r="S885" s="130">
        <f>AVERAGEIFS(TBLData3[Total Load],TBLData3[[Athlete ]],TBLData3[[#This Row],[Athlete ]],TBLData3[Date],"&lt;="&amp;TBLData3[[#This Row],[Date]],TBLData3[Date],"&gt;"&amp;TBLData3[[#This Row],[Date]]-7)</f>
        <v>117</v>
      </c>
      <c r="T885" s="130">
        <f t="array" ref="T885">IFERROR(_xlfn.STDEV.S(IF(TBLData3[[Athlete ]]=TBLData3[[#This Row],[Athlete ]],IF(TBLData3[Date]&lt;=TBLData3[[#This Row],[Date]],IF(TBLData3[Date]&gt;TBLData3[[#This Row],[Date]]-7,TBLData3[Total Load])))),"")</f>
        <v>164.00101625701387</v>
      </c>
      <c r="U885" s="98">
        <f>IFERROR(TBLData3[[#This Row],[7 Day avg Load]]/TBLData3[[#This Row],[7 Day SD]],"")</f>
        <v>0.71341021336504207</v>
      </c>
      <c r="V885" s="98">
        <f>IFERROR(TBLData3[[#This Row],[7 Day Rolling Average]]*TBLData3[[#This Row],[Monotony]],"")</f>
        <v>83.468994963709918</v>
      </c>
    </row>
    <row r="886" spans="1:22" x14ac:dyDescent="0.25">
      <c r="A886" s="58" t="str">
        <f t="shared" si="54"/>
        <v>Week 6</v>
      </c>
      <c r="B886" s="63">
        <v>43050</v>
      </c>
      <c r="C886" s="151" t="str">
        <f t="shared" si="59"/>
        <v>Sat</v>
      </c>
      <c r="D886" s="73" t="s">
        <v>193</v>
      </c>
      <c r="E886" s="61">
        <f>tblTL[[#This Row],[Total]]</f>
        <v>272</v>
      </c>
      <c r="F886" s="71">
        <f>AVERAGEIFS(TBLData3[Total Load],TBLData3[[Athlete ]],TBLData3[[#This Row],[Athlete ]],TBLData3[Date],"&lt;="&amp;TBLData3[[#This Row],[Date]],TBLData3[Date],"&gt;"&amp;TBLData3[[#This Row],[Date]]-7)</f>
        <v>232.42857142857142</v>
      </c>
      <c r="G886" s="72">
        <f>AVERAGEIFS(TBLData3[Total Load],TBLData3[[Athlete ]],TBLData3[[#This Row],[Athlete ]],TBLData3[Date],"&lt;="&amp;TBLData3[[#This Row],[Date]],TBLData3[Date],"&gt;"&amp;TBLData3[[#This Row],[Date]]-28)</f>
        <v>141.25</v>
      </c>
      <c r="H886" s="32">
        <f>SUMIFS(TBLData3[Total Load],TBLData3[[Athlete ]],TBLData3[[#This Row],[Athlete ]],TBLData3[Date],"&lt;="&amp;TBLData3[[#This Row],[Date]],TBLData3[Date],"&gt;"&amp;TBLData3[[#This Row],[Date]]-7)</f>
        <v>1627</v>
      </c>
      <c r="I886" s="33">
        <f>IFERROR(SUMIFS(TBLData3[Total Load],TBLData3[[Athlete ]],TBLData3[[#This Row],[Athlete ]],TBLData3[Date],"&lt;="&amp;TBLData3[[#This Row],[Date]]-7,TBLData3[Date],"&gt;"&amp;TBLData3[[#This Row],[Date]]-14),"")</f>
        <v>334</v>
      </c>
      <c r="J886" s="33">
        <f>IFERROR(SUMIFS(TBLData3[Total Load],TBLData3[[Athlete ]],TBLData3[[#This Row],[Athlete ]],TBLData3[Date],"&lt;="&amp;TBLData3[[#This Row],[Date]]-14,TBLData3[Date],"&gt;"&amp;TBLData3[[#This Row],[Date]]-21),"")</f>
        <v>854</v>
      </c>
      <c r="K886" s="33">
        <f>IFERROR(SUMIFS(TBLData3[Total Load],TBLData3[[Athlete ]],TBLData3[[#This Row],[Athlete ]],TBLData3[Date],"&lt;="&amp;TBLData3[[#This Row],[Date]]-21,TBLData3[Date],"&gt;"&amp;TBLData3[[#This Row],[Date]]-28),"")</f>
        <v>1140</v>
      </c>
      <c r="L886" s="33">
        <f>IFERROR(SUMIFS(TBLData3[Total Load],TBLData3[[Athlete ]],TBLData3[[#This Row],[Athlete ]],TBLData3[Date],"&lt;="&amp;TBLData3[[#This Row],[Date]]-28,TBLData3[Date],"&gt;"&amp;TBLData3[[#This Row],[Date]]-35),"")</f>
        <v>1440</v>
      </c>
      <c r="M886" s="33">
        <f>IFERROR(AVERAGE(TBLData3[[#This Row],[Week -1 TL]:[Week -4 TL]]),"")</f>
        <v>942</v>
      </c>
      <c r="N886" s="98">
        <f>IFERROR(TBLData3[[#This Row],[7 Day Rolling Average]]/TBLData3[[#This Row],[28 Day Rolling Average]],"")</f>
        <v>1.6455120101137799</v>
      </c>
      <c r="O886" s="94">
        <f>IFERROR(TBLData3[[#This Row],[Week 0 TL]]/TBLData3[[#This Row],[Week -1 TL]],"")</f>
        <v>4.8712574850299397</v>
      </c>
      <c r="P886" s="26">
        <f t="shared" si="56"/>
        <v>229.76293356925237</v>
      </c>
      <c r="Q886" s="27">
        <f t="shared" si="57"/>
        <v>154.4960344687486</v>
      </c>
      <c r="R886" s="99">
        <f>IFERROR(TBLData3[[#This Row],[7 Day EWMA]]/TBLData3[[#This Row],[28 Day EWMA]],"")</f>
        <v>1.487176899778154</v>
      </c>
      <c r="S886" s="130">
        <f>AVERAGEIFS(TBLData3[Total Load],TBLData3[[Athlete ]],TBLData3[[#This Row],[Athlete ]],TBLData3[Date],"&lt;="&amp;TBLData3[[#This Row],[Date]],TBLData3[Date],"&gt;"&amp;TBLData3[[#This Row],[Date]]-7)</f>
        <v>232.42857142857142</v>
      </c>
      <c r="T886" s="130">
        <f t="array" ref="T886">IFERROR(_xlfn.STDEV.S(IF(TBLData3[[Athlete ]]=TBLData3[[#This Row],[Athlete ]],IF(TBLData3[Date]&lt;=TBLData3[[#This Row],[Date]],IF(TBLData3[Date]&gt;TBLData3[[#This Row],[Date]]-7,TBLData3[Total Load])))),"")</f>
        <v>232.5036610054826</v>
      </c>
      <c r="U886" s="98">
        <f>IFERROR(TBLData3[[#This Row],[7 Day avg Load]]/TBLData3[[#This Row],[7 Day SD]],"")</f>
        <v>0.9996770391632267</v>
      </c>
      <c r="V886" s="98">
        <f>IFERROR(TBLData3[[#This Row],[7 Day Rolling Average]]*TBLData3[[#This Row],[Monotony]],"")</f>
        <v>232.35350610265283</v>
      </c>
    </row>
    <row r="887" spans="1:22" x14ac:dyDescent="0.25">
      <c r="A887" s="58" t="str">
        <f t="shared" si="54"/>
        <v>Week 6</v>
      </c>
      <c r="B887" s="63">
        <v>43050</v>
      </c>
      <c r="C887" s="151" t="str">
        <f t="shared" si="59"/>
        <v>Sat</v>
      </c>
      <c r="D887" s="73" t="s">
        <v>194</v>
      </c>
      <c r="E887" s="61">
        <f>tblTL[[#This Row],[Total]]</f>
        <v>505</v>
      </c>
      <c r="F887" s="71">
        <f>AVERAGEIFS(TBLData3[Total Load],TBLData3[[Athlete ]],TBLData3[[#This Row],[Athlete ]],TBLData3[Date],"&lt;="&amp;TBLData3[[#This Row],[Date]],TBLData3[Date],"&gt;"&amp;TBLData3[[#This Row],[Date]]-7)</f>
        <v>181.42857142857142</v>
      </c>
      <c r="G887" s="72">
        <f>AVERAGEIFS(TBLData3[Total Load],TBLData3[[Athlete ]],TBLData3[[#This Row],[Athlete ]],TBLData3[Date],"&lt;="&amp;TBLData3[[#This Row],[Date]],TBLData3[Date],"&gt;"&amp;TBLData3[[#This Row],[Date]]-28)</f>
        <v>120.75</v>
      </c>
      <c r="H887" s="32">
        <f>SUMIFS(TBLData3[Total Load],TBLData3[[Athlete ]],TBLData3[[#This Row],[Athlete ]],TBLData3[Date],"&lt;="&amp;TBLData3[[#This Row],[Date]],TBLData3[Date],"&gt;"&amp;TBLData3[[#This Row],[Date]]-7)</f>
        <v>1270</v>
      </c>
      <c r="I887" s="33">
        <f>IFERROR(SUMIFS(TBLData3[Total Load],TBLData3[[Athlete ]],TBLData3[[#This Row],[Athlete ]],TBLData3[Date],"&lt;="&amp;TBLData3[[#This Row],[Date]]-7,TBLData3[Date],"&gt;"&amp;TBLData3[[#This Row],[Date]]-14),"")</f>
        <v>1300</v>
      </c>
      <c r="J887" s="33">
        <f>IFERROR(SUMIFS(TBLData3[Total Load],TBLData3[[Athlete ]],TBLData3[[#This Row],[Athlete ]],TBLData3[Date],"&lt;="&amp;TBLData3[[#This Row],[Date]]-14,TBLData3[Date],"&gt;"&amp;TBLData3[[#This Row],[Date]]-21),"")</f>
        <v>91</v>
      </c>
      <c r="K887" s="33">
        <f>IFERROR(SUMIFS(TBLData3[Total Load],TBLData3[[Athlete ]],TBLData3[[#This Row],[Athlete ]],TBLData3[Date],"&lt;="&amp;TBLData3[[#This Row],[Date]]-21,TBLData3[Date],"&gt;"&amp;TBLData3[[#This Row],[Date]]-28),"")</f>
        <v>720</v>
      </c>
      <c r="L887" s="33">
        <f>IFERROR(SUMIFS(TBLData3[Total Load],TBLData3[[Athlete ]],TBLData3[[#This Row],[Athlete ]],TBLData3[Date],"&lt;="&amp;TBLData3[[#This Row],[Date]]-28,TBLData3[Date],"&gt;"&amp;TBLData3[[#This Row],[Date]]-35),"")</f>
        <v>1640</v>
      </c>
      <c r="M887" s="33">
        <f>IFERROR(AVERAGE(TBLData3[[#This Row],[Week -1 TL]:[Week -4 TL]]),"")</f>
        <v>937.75</v>
      </c>
      <c r="N887" s="98">
        <f>IFERROR(TBLData3[[#This Row],[7 Day Rolling Average]]/TBLData3[[#This Row],[28 Day Rolling Average]],"")</f>
        <v>1.5025140490978999</v>
      </c>
      <c r="O887" s="94">
        <f>IFERROR(TBLData3[[#This Row],[Week 0 TL]]/TBLData3[[#This Row],[Week -1 TL]],"")</f>
        <v>0.97692307692307689</v>
      </c>
      <c r="P887" s="26">
        <f t="shared" si="56"/>
        <v>208.55710942795019</v>
      </c>
      <c r="Q887" s="27">
        <f t="shared" si="57"/>
        <v>150.46198487626452</v>
      </c>
      <c r="R887" s="99">
        <f>IFERROR(TBLData3[[#This Row],[7 Day EWMA]]/TBLData3[[#This Row],[28 Day EWMA]],"")</f>
        <v>1.3861116454063886</v>
      </c>
      <c r="S887" s="130">
        <f>AVERAGEIFS(TBLData3[Total Load],TBLData3[[Athlete ]],TBLData3[[#This Row],[Athlete ]],TBLData3[Date],"&lt;="&amp;TBLData3[[#This Row],[Date]],TBLData3[Date],"&gt;"&amp;TBLData3[[#This Row],[Date]]-7)</f>
        <v>181.42857142857142</v>
      </c>
      <c r="T887" s="130">
        <f t="array" ref="T887">IFERROR(_xlfn.STDEV.S(IF(TBLData3[[Athlete ]]=TBLData3[[#This Row],[Athlete ]],IF(TBLData3[Date]&lt;=TBLData3[[#This Row],[Date]],IF(TBLData3[Date]&gt;TBLData3[[#This Row],[Date]]-7,TBLData3[Total Load])))),"")</f>
        <v>318.80916817790188</v>
      </c>
      <c r="U887" s="98">
        <f>IFERROR(TBLData3[[#This Row],[7 Day avg Load]]/TBLData3[[#This Row],[7 Day SD]],"")</f>
        <v>0.56908203884315722</v>
      </c>
      <c r="V887" s="98">
        <f>IFERROR(TBLData3[[#This Row],[7 Day Rolling Average]]*TBLData3[[#This Row],[Monotony]],"")</f>
        <v>103.24774133297281</v>
      </c>
    </row>
    <row r="888" spans="1:22" x14ac:dyDescent="0.25">
      <c r="A888" s="58" t="str">
        <f t="shared" si="54"/>
        <v>Week 6</v>
      </c>
      <c r="B888" s="63">
        <v>43050</v>
      </c>
      <c r="C888" s="151" t="str">
        <f t="shared" si="59"/>
        <v>Sat</v>
      </c>
      <c r="D888" s="73" t="s">
        <v>213</v>
      </c>
      <c r="E888" s="61">
        <f>tblTL[[#This Row],[Total]]</f>
        <v>0</v>
      </c>
      <c r="F888" s="71">
        <f>AVERAGEIFS(TBLData3[Total Load],TBLData3[[Athlete ]],TBLData3[[#This Row],[Athlete ]],TBLData3[Date],"&lt;="&amp;TBLData3[[#This Row],[Date]],TBLData3[Date],"&gt;"&amp;TBLData3[[#This Row],[Date]]-7)</f>
        <v>0</v>
      </c>
      <c r="G888" s="72">
        <f>AVERAGEIFS(TBLData3[Total Load],TBLData3[[Athlete ]],TBLData3[[#This Row],[Athlete ]],TBLData3[Date],"&lt;="&amp;TBLData3[[#This Row],[Date]],TBLData3[Date],"&gt;"&amp;TBLData3[[#This Row],[Date]]-28)</f>
        <v>153.21428571428572</v>
      </c>
      <c r="H888" s="32">
        <f>SUMIFS(TBLData3[Total Load],TBLData3[[Athlete ]],TBLData3[[#This Row],[Athlete ]],TBLData3[Date],"&lt;="&amp;TBLData3[[#This Row],[Date]],TBLData3[Date],"&gt;"&amp;TBLData3[[#This Row],[Date]]-7)</f>
        <v>0</v>
      </c>
      <c r="I888" s="33">
        <f>IFERROR(SUMIFS(TBLData3[Total Load],TBLData3[[Athlete ]],TBLData3[[#This Row],[Athlete ]],TBLData3[Date],"&lt;="&amp;TBLData3[[#This Row],[Date]]-7,TBLData3[Date],"&gt;"&amp;TBLData3[[#This Row],[Date]]-14),"")</f>
        <v>1940</v>
      </c>
      <c r="J888" s="33">
        <f>IFERROR(SUMIFS(TBLData3[Total Load],TBLData3[[Athlete ]],TBLData3[[#This Row],[Athlete ]],TBLData3[Date],"&lt;="&amp;TBLData3[[#This Row],[Date]]-14,TBLData3[Date],"&gt;"&amp;TBLData3[[#This Row],[Date]]-21),"")</f>
        <v>1360</v>
      </c>
      <c r="K888" s="33">
        <f>IFERROR(SUMIFS(TBLData3[Total Load],TBLData3[[Athlete ]],TBLData3[[#This Row],[Athlete ]],TBLData3[Date],"&lt;="&amp;TBLData3[[#This Row],[Date]]-21,TBLData3[Date],"&gt;"&amp;TBLData3[[#This Row],[Date]]-28),"")</f>
        <v>990</v>
      </c>
      <c r="L888" s="33">
        <f>IFERROR(SUMIFS(TBLData3[Total Load],TBLData3[[Athlete ]],TBLData3[[#This Row],[Athlete ]],TBLData3[Date],"&lt;="&amp;TBLData3[[#This Row],[Date]]-28,TBLData3[Date],"&gt;"&amp;TBLData3[[#This Row],[Date]]-35),"")</f>
        <v>675</v>
      </c>
      <c r="M888" s="33">
        <f>IFERROR(AVERAGE(TBLData3[[#This Row],[Week -1 TL]:[Week -4 TL]]),"")</f>
        <v>1241.25</v>
      </c>
      <c r="N888" s="98">
        <f>IFERROR(TBLData3[[#This Row],[7 Day Rolling Average]]/TBLData3[[#This Row],[28 Day Rolling Average]],"")</f>
        <v>0</v>
      </c>
      <c r="O888" s="94">
        <f>IFERROR(TBLData3[[#This Row],[Week 0 TL]]/TBLData3[[#This Row],[Week -1 TL]],"")</f>
        <v>0</v>
      </c>
      <c r="P888" s="26">
        <f t="shared" si="56"/>
        <v>31.597453108134214</v>
      </c>
      <c r="Q888" s="27">
        <f t="shared" si="57"/>
        <v>111.87993352291238</v>
      </c>
      <c r="R888" s="99">
        <f>IFERROR(TBLData3[[#This Row],[7 Day EWMA]]/TBLData3[[#This Row],[28 Day EWMA]],"")</f>
        <v>0.28242288061123344</v>
      </c>
      <c r="S888" s="130">
        <f>AVERAGEIFS(TBLData3[Total Load],TBLData3[[Athlete ]],TBLData3[[#This Row],[Athlete ]],TBLData3[Date],"&lt;="&amp;TBLData3[[#This Row],[Date]],TBLData3[Date],"&gt;"&amp;TBLData3[[#This Row],[Date]]-7)</f>
        <v>0</v>
      </c>
      <c r="T888" s="130">
        <f t="array" ref="T888">IFERROR(_xlfn.STDEV.S(IF(TBLData3[[Athlete ]]=TBLData3[[#This Row],[Athlete ]],IF(TBLData3[Date]&lt;=TBLData3[[#This Row],[Date]],IF(TBLData3[Date]&gt;TBLData3[[#This Row],[Date]]-7,TBLData3[Total Load])))),"")</f>
        <v>0</v>
      </c>
      <c r="U888" s="98" t="str">
        <f>IFERROR(TBLData3[[#This Row],[7 Day avg Load]]/TBLData3[[#This Row],[7 Day SD]],"")</f>
        <v/>
      </c>
      <c r="V888" s="98" t="str">
        <f>IFERROR(TBLData3[[#This Row],[7 Day Rolling Average]]*TBLData3[[#This Row],[Monotony]],"")</f>
        <v/>
      </c>
    </row>
    <row r="889" spans="1:22" x14ac:dyDescent="0.25">
      <c r="A889" s="58" t="str">
        <f t="shared" si="54"/>
        <v>Week 6</v>
      </c>
      <c r="B889" s="63">
        <v>43050</v>
      </c>
      <c r="C889" s="151" t="str">
        <f t="shared" si="59"/>
        <v>Sat</v>
      </c>
      <c r="D889" s="73" t="s">
        <v>214</v>
      </c>
      <c r="E889" s="61">
        <f>tblTL[[#This Row],[Total]]</f>
        <v>0</v>
      </c>
      <c r="F889" s="71">
        <f>AVERAGEIFS(TBLData3[Total Load],TBLData3[[Athlete ]],TBLData3[[#This Row],[Athlete ]],TBLData3[Date],"&lt;="&amp;TBLData3[[#This Row],[Date]],TBLData3[Date],"&gt;"&amp;TBLData3[[#This Row],[Date]]-7)</f>
        <v>250</v>
      </c>
      <c r="G889" s="72">
        <f>AVERAGEIFS(TBLData3[Total Load],TBLData3[[Athlete ]],TBLData3[[#This Row],[Athlete ]],TBLData3[Date],"&lt;="&amp;TBLData3[[#This Row],[Date]],TBLData3[Date],"&gt;"&amp;TBLData3[[#This Row],[Date]]-28)</f>
        <v>257.32142857142856</v>
      </c>
      <c r="H889" s="32">
        <f>SUMIFS(TBLData3[Total Load],TBLData3[[Athlete ]],TBLData3[[#This Row],[Athlete ]],TBLData3[Date],"&lt;="&amp;TBLData3[[#This Row],[Date]],TBLData3[Date],"&gt;"&amp;TBLData3[[#This Row],[Date]]-7)</f>
        <v>1750</v>
      </c>
      <c r="I889" s="33">
        <f>IFERROR(SUMIFS(TBLData3[Total Load],TBLData3[[Athlete ]],TBLData3[[#This Row],[Athlete ]],TBLData3[Date],"&lt;="&amp;TBLData3[[#This Row],[Date]]-7,TBLData3[Date],"&gt;"&amp;TBLData3[[#This Row],[Date]]-14),"")</f>
        <v>3035</v>
      </c>
      <c r="J889" s="33">
        <f>IFERROR(SUMIFS(TBLData3[Total Load],TBLData3[[Athlete ]],TBLData3[[#This Row],[Athlete ]],TBLData3[Date],"&lt;="&amp;TBLData3[[#This Row],[Date]]-14,TBLData3[Date],"&gt;"&amp;TBLData3[[#This Row],[Date]]-21),"")</f>
        <v>1280</v>
      </c>
      <c r="K889" s="33">
        <f>IFERROR(SUMIFS(TBLData3[Total Load],TBLData3[[Athlete ]],TBLData3[[#This Row],[Athlete ]],TBLData3[Date],"&lt;="&amp;TBLData3[[#This Row],[Date]]-21,TBLData3[Date],"&gt;"&amp;TBLData3[[#This Row],[Date]]-28),"")</f>
        <v>1140</v>
      </c>
      <c r="L889" s="33">
        <f>IFERROR(SUMIFS(TBLData3[Total Load],TBLData3[[Athlete ]],TBLData3[[#This Row],[Athlete ]],TBLData3[Date],"&lt;="&amp;TBLData3[[#This Row],[Date]]-28,TBLData3[Date],"&gt;"&amp;TBLData3[[#This Row],[Date]]-35),"")</f>
        <v>1720</v>
      </c>
      <c r="M889" s="33">
        <f>IFERROR(AVERAGE(TBLData3[[#This Row],[Week -1 TL]:[Week -4 TL]]),"")</f>
        <v>1793.75</v>
      </c>
      <c r="N889" s="98">
        <f>IFERROR(TBLData3[[#This Row],[7 Day Rolling Average]]/TBLData3[[#This Row],[28 Day Rolling Average]],"")</f>
        <v>0.97154753643303271</v>
      </c>
      <c r="O889" s="94">
        <f>IFERROR(TBLData3[[#This Row],[Week 0 TL]]/TBLData3[[#This Row],[Week -1 TL]],"")</f>
        <v>0.57660626029654038</v>
      </c>
      <c r="P889" s="26">
        <f t="shared" si="56"/>
        <v>224.72834834070545</v>
      </c>
      <c r="Q889" s="27">
        <f t="shared" si="57"/>
        <v>258.30053128129316</v>
      </c>
      <c r="R889" s="99">
        <f>IFERROR(TBLData3[[#This Row],[7 Day EWMA]]/TBLData3[[#This Row],[28 Day EWMA]],"")</f>
        <v>0.87002665935662715</v>
      </c>
      <c r="S889" s="130">
        <f>AVERAGEIFS(TBLData3[Total Load],TBLData3[[Athlete ]],TBLData3[[#This Row],[Athlete ]],TBLData3[Date],"&lt;="&amp;TBLData3[[#This Row],[Date]],TBLData3[Date],"&gt;"&amp;TBLData3[[#This Row],[Date]]-7)</f>
        <v>250</v>
      </c>
      <c r="T889" s="130">
        <f t="array" ref="T889">IFERROR(_xlfn.STDEV.S(IF(TBLData3[[Athlete ]]=TBLData3[[#This Row],[Athlete ]],IF(TBLData3[Date]&lt;=TBLData3[[#This Row],[Date]],IF(TBLData3[Date]&gt;TBLData3[[#This Row],[Date]]-7,TBLData3[Total Load])))),"")</f>
        <v>332.30257296626519</v>
      </c>
      <c r="U889" s="98">
        <f>IFERROR(TBLData3[[#This Row],[7 Day avg Load]]/TBLData3[[#This Row],[7 Day SD]],"")</f>
        <v>0.75232640472326284</v>
      </c>
      <c r="V889" s="98">
        <f>IFERROR(TBLData3[[#This Row],[7 Day Rolling Average]]*TBLData3[[#This Row],[Monotony]],"")</f>
        <v>188.08160118081571</v>
      </c>
    </row>
    <row r="890" spans="1:22" x14ac:dyDescent="0.25">
      <c r="A890" s="58" t="str">
        <f t="shared" si="54"/>
        <v>Week 6</v>
      </c>
      <c r="B890" s="63">
        <v>43050</v>
      </c>
      <c r="C890" s="151" t="str">
        <f t="shared" si="59"/>
        <v>Sat</v>
      </c>
      <c r="D890" s="73" t="s">
        <v>195</v>
      </c>
      <c r="E890" s="61">
        <f>tblTL[[#This Row],[Total]]</f>
        <v>0</v>
      </c>
      <c r="F890" s="71">
        <f>AVERAGEIFS(TBLData3[Total Load],TBLData3[[Athlete ]],TBLData3[[#This Row],[Athlete ]],TBLData3[Date],"&lt;="&amp;TBLData3[[#This Row],[Date]],TBLData3[Date],"&gt;"&amp;TBLData3[[#This Row],[Date]]-7)</f>
        <v>0</v>
      </c>
      <c r="G890" s="72">
        <f>AVERAGEIFS(TBLData3[Total Load],TBLData3[[Athlete ]],TBLData3[[#This Row],[Athlete ]],TBLData3[Date],"&lt;="&amp;TBLData3[[#This Row],[Date]],TBLData3[Date],"&gt;"&amp;TBLData3[[#This Row],[Date]]-28)</f>
        <v>17.5</v>
      </c>
      <c r="H890" s="32">
        <f>SUMIFS(TBLData3[Total Load],TBLData3[[Athlete ]],TBLData3[[#This Row],[Athlete ]],TBLData3[Date],"&lt;="&amp;TBLData3[[#This Row],[Date]],TBLData3[Date],"&gt;"&amp;TBLData3[[#This Row],[Date]]-7)</f>
        <v>0</v>
      </c>
      <c r="I890" s="33">
        <f>IFERROR(SUMIFS(TBLData3[Total Load],TBLData3[[Athlete ]],TBLData3[[#This Row],[Athlete ]],TBLData3[Date],"&lt;="&amp;TBLData3[[#This Row],[Date]]-7,TBLData3[Date],"&gt;"&amp;TBLData3[[#This Row],[Date]]-14),"")</f>
        <v>490</v>
      </c>
      <c r="J890" s="33">
        <f>IFERROR(SUMIFS(TBLData3[Total Load],TBLData3[[Athlete ]],TBLData3[[#This Row],[Athlete ]],TBLData3[Date],"&lt;="&amp;TBLData3[[#This Row],[Date]]-14,TBLData3[Date],"&gt;"&amp;TBLData3[[#This Row],[Date]]-21),"")</f>
        <v>0</v>
      </c>
      <c r="K890" s="33">
        <f>IFERROR(SUMIFS(TBLData3[Total Load],TBLData3[[Athlete ]],TBLData3[[#This Row],[Athlete ]],TBLData3[Date],"&lt;="&amp;TBLData3[[#This Row],[Date]]-21,TBLData3[Date],"&gt;"&amp;TBLData3[[#This Row],[Date]]-28),"")</f>
        <v>0</v>
      </c>
      <c r="L890" s="33">
        <f>IFERROR(SUMIFS(TBLData3[Total Load],TBLData3[[Athlete ]],TBLData3[[#This Row],[Athlete ]],TBLData3[Date],"&lt;="&amp;TBLData3[[#This Row],[Date]]-28,TBLData3[Date],"&gt;"&amp;TBLData3[[#This Row],[Date]]-35),"")</f>
        <v>0</v>
      </c>
      <c r="M890" s="33">
        <f>IFERROR(AVERAGE(TBLData3[[#This Row],[Week -1 TL]:[Week -4 TL]]),"")</f>
        <v>122.5</v>
      </c>
      <c r="N890" s="98">
        <f>IFERROR(TBLData3[[#This Row],[7 Day Rolling Average]]/TBLData3[[#This Row],[28 Day Rolling Average]],"")</f>
        <v>0</v>
      </c>
      <c r="O890" s="94">
        <f>IFERROR(TBLData3[[#This Row],[Week 0 TL]]/TBLData3[[#This Row],[Week -1 TL]],"")</f>
        <v>0</v>
      </c>
      <c r="P890" s="26">
        <f t="shared" si="56"/>
        <v>9.1978740692138672</v>
      </c>
      <c r="Q890" s="27">
        <f t="shared" si="57"/>
        <v>17.763149629411636</v>
      </c>
      <c r="R890" s="99">
        <f>IFERROR(TBLData3[[#This Row],[7 Day EWMA]]/TBLData3[[#This Row],[28 Day EWMA]],"")</f>
        <v>0.51780648483556835</v>
      </c>
      <c r="S890" s="130">
        <f>AVERAGEIFS(TBLData3[Total Load],TBLData3[[Athlete ]],TBLData3[[#This Row],[Athlete ]],TBLData3[Date],"&lt;="&amp;TBLData3[[#This Row],[Date]],TBLData3[Date],"&gt;"&amp;TBLData3[[#This Row],[Date]]-7)</f>
        <v>0</v>
      </c>
      <c r="T890" s="130">
        <f t="array" ref="T890">IFERROR(_xlfn.STDEV.S(IF(TBLData3[[Athlete ]]=TBLData3[[#This Row],[Athlete ]],IF(TBLData3[Date]&lt;=TBLData3[[#This Row],[Date]],IF(TBLData3[Date]&gt;TBLData3[[#This Row],[Date]]-7,TBLData3[Total Load])))),"")</f>
        <v>0</v>
      </c>
      <c r="U890" s="98" t="str">
        <f>IFERROR(TBLData3[[#This Row],[7 Day avg Load]]/TBLData3[[#This Row],[7 Day SD]],"")</f>
        <v/>
      </c>
      <c r="V890" s="98" t="str">
        <f>IFERROR(TBLData3[[#This Row],[7 Day Rolling Average]]*TBLData3[[#This Row],[Monotony]],"")</f>
        <v/>
      </c>
    </row>
    <row r="891" spans="1:22" x14ac:dyDescent="0.25">
      <c r="A891" s="58" t="str">
        <f t="shared" si="54"/>
        <v>Week 6</v>
      </c>
      <c r="B891" s="63">
        <v>43050</v>
      </c>
      <c r="C891" s="151" t="str">
        <f t="shared" si="59"/>
        <v>Sat</v>
      </c>
      <c r="D891" s="68" t="s">
        <v>196</v>
      </c>
      <c r="E891" s="61">
        <f>tblTL[[#This Row],[Total]]</f>
        <v>350</v>
      </c>
      <c r="F891" s="71">
        <f>AVERAGEIFS(TBLData3[Total Load],TBLData3[[Athlete ]],TBLData3[[#This Row],[Athlete ]],TBLData3[Date],"&lt;="&amp;TBLData3[[#This Row],[Date]],TBLData3[Date],"&gt;"&amp;TBLData3[[#This Row],[Date]]-7)</f>
        <v>377.14285714285717</v>
      </c>
      <c r="G891" s="72">
        <f>AVERAGEIFS(TBLData3[Total Load],TBLData3[[Athlete ]],TBLData3[[#This Row],[Athlete ]],TBLData3[Date],"&lt;="&amp;TBLData3[[#This Row],[Date]],TBLData3[Date],"&gt;"&amp;TBLData3[[#This Row],[Date]]-28)</f>
        <v>259.60714285714283</v>
      </c>
      <c r="H891" s="32">
        <f>SUMIFS(TBLData3[Total Load],TBLData3[[Athlete ]],TBLData3[[#This Row],[Athlete ]],TBLData3[Date],"&lt;="&amp;TBLData3[[#This Row],[Date]],TBLData3[Date],"&gt;"&amp;TBLData3[[#This Row],[Date]]-7)</f>
        <v>2640</v>
      </c>
      <c r="I891" s="33">
        <f>IFERROR(SUMIFS(TBLData3[Total Load],TBLData3[[Athlete ]],TBLData3[[#This Row],[Athlete ]],TBLData3[Date],"&lt;="&amp;TBLData3[[#This Row],[Date]]-7,TBLData3[Date],"&gt;"&amp;TBLData3[[#This Row],[Date]]-14),"")</f>
        <v>2488</v>
      </c>
      <c r="J891" s="33">
        <f>IFERROR(SUMIFS(TBLData3[Total Load],TBLData3[[Athlete ]],TBLData3[[#This Row],[Athlete ]],TBLData3[Date],"&lt;="&amp;TBLData3[[#This Row],[Date]]-14,TBLData3[Date],"&gt;"&amp;TBLData3[[#This Row],[Date]]-21),"")</f>
        <v>2141</v>
      </c>
      <c r="K891" s="33">
        <f>IFERROR(SUMIFS(TBLData3[Total Load],TBLData3[[Athlete ]],TBLData3[[#This Row],[Athlete ]],TBLData3[Date],"&lt;="&amp;TBLData3[[#This Row],[Date]]-21,TBLData3[Date],"&gt;"&amp;TBLData3[[#This Row],[Date]]-28),"")</f>
        <v>0</v>
      </c>
      <c r="L891" s="33">
        <f>IFERROR(SUMIFS(TBLData3[Total Load],TBLData3[[Athlete ]],TBLData3[[#This Row],[Athlete ]],TBLData3[Date],"&lt;="&amp;TBLData3[[#This Row],[Date]]-28,TBLData3[Date],"&gt;"&amp;TBLData3[[#This Row],[Date]]-35),"")</f>
        <v>1540</v>
      </c>
      <c r="M891" s="33">
        <f>IFERROR(AVERAGE(TBLData3[[#This Row],[Week -1 TL]:[Week -4 TL]]),"")</f>
        <v>1542.25</v>
      </c>
      <c r="N891" s="98">
        <f>IFERROR(TBLData3[[#This Row],[7 Day Rolling Average]]/TBLData3[[#This Row],[28 Day Rolling Average]],"")</f>
        <v>1.452744531572431</v>
      </c>
      <c r="O891" s="94">
        <f>IFERROR(TBLData3[[#This Row],[Week 0 TL]]/TBLData3[[#This Row],[Week -1 TL]],"")</f>
        <v>1.0610932475884245</v>
      </c>
      <c r="P891" s="26">
        <f t="shared" si="56"/>
        <v>367.35108129673739</v>
      </c>
      <c r="Q891" s="27">
        <f t="shared" si="57"/>
        <v>297.40098230133964</v>
      </c>
      <c r="R891" s="99">
        <f>IFERROR(TBLData3[[#This Row],[7 Day EWMA]]/TBLData3[[#This Row],[28 Day EWMA]],"")</f>
        <v>1.2352046669587704</v>
      </c>
      <c r="S891" s="130">
        <f>AVERAGEIFS(TBLData3[Total Load],TBLData3[[Athlete ]],TBLData3[[#This Row],[Athlete ]],TBLData3[Date],"&lt;="&amp;TBLData3[[#This Row],[Date]],TBLData3[Date],"&gt;"&amp;TBLData3[[#This Row],[Date]]-7)</f>
        <v>377.14285714285717</v>
      </c>
      <c r="T891" s="130">
        <f t="array" ref="T891">IFERROR(_xlfn.STDEV.S(IF(TBLData3[[Athlete ]]=TBLData3[[#This Row],[Athlete ]],IF(TBLData3[Date]&lt;=TBLData3[[#This Row],[Date]],IF(TBLData3[Date]&gt;TBLData3[[#This Row],[Date]]-7,TBLData3[Total Load])))),"")</f>
        <v>372.68012583243046</v>
      </c>
      <c r="U891" s="98">
        <f>IFERROR(TBLData3[[#This Row],[7 Day avg Load]]/TBLData3[[#This Row],[7 Day SD]],"")</f>
        <v>1.0119746962638767</v>
      </c>
      <c r="V891" s="98">
        <f>IFERROR(TBLData3[[#This Row],[7 Day Rolling Average]]*TBLData3[[#This Row],[Monotony]],"")</f>
        <v>381.65902830523351</v>
      </c>
    </row>
    <row r="892" spans="1:22" x14ac:dyDescent="0.25">
      <c r="A892" s="58" t="str">
        <f t="shared" si="54"/>
        <v>Week 6</v>
      </c>
      <c r="B892" s="63">
        <v>43050</v>
      </c>
      <c r="C892" s="151" t="str">
        <f t="shared" si="59"/>
        <v>Sat</v>
      </c>
      <c r="D892" s="73" t="s">
        <v>197</v>
      </c>
      <c r="E892" s="61">
        <f>tblTL[[#This Row],[Total]]</f>
        <v>0</v>
      </c>
      <c r="F892" s="71">
        <f>AVERAGEIFS(TBLData3[Total Load],TBLData3[[Athlete ]],TBLData3[[#This Row],[Athlete ]],TBLData3[Date],"&lt;="&amp;TBLData3[[#This Row],[Date]],TBLData3[Date],"&gt;"&amp;TBLData3[[#This Row],[Date]]-7)</f>
        <v>163.57142857142858</v>
      </c>
      <c r="G892" s="72">
        <f>AVERAGEIFS(TBLData3[Total Load],TBLData3[[Athlete ]],TBLData3[[#This Row],[Athlete ]],TBLData3[Date],"&lt;="&amp;TBLData3[[#This Row],[Date]],TBLData3[Date],"&gt;"&amp;TBLData3[[#This Row],[Date]]-28)</f>
        <v>250.05357142857142</v>
      </c>
      <c r="H892" s="32">
        <f>SUMIFS(TBLData3[Total Load],TBLData3[[Athlete ]],TBLData3[[#This Row],[Athlete ]],TBLData3[Date],"&lt;="&amp;TBLData3[[#This Row],[Date]],TBLData3[Date],"&gt;"&amp;TBLData3[[#This Row],[Date]]-7)</f>
        <v>1145</v>
      </c>
      <c r="I892" s="33">
        <f>IFERROR(SUMIFS(TBLData3[Total Load],TBLData3[[Athlete ]],TBLData3[[#This Row],[Athlete ]],TBLData3[Date],"&lt;="&amp;TBLData3[[#This Row],[Date]]-7,TBLData3[Date],"&gt;"&amp;TBLData3[[#This Row],[Date]]-14),"")</f>
        <v>3406.5</v>
      </c>
      <c r="J892" s="33">
        <f>IFERROR(SUMIFS(TBLData3[Total Load],TBLData3[[Athlete ]],TBLData3[[#This Row],[Athlete ]],TBLData3[Date],"&lt;="&amp;TBLData3[[#This Row],[Date]]-14,TBLData3[Date],"&gt;"&amp;TBLData3[[#This Row],[Date]]-21),"")</f>
        <v>1220</v>
      </c>
      <c r="K892" s="33">
        <f>IFERROR(SUMIFS(TBLData3[Total Load],TBLData3[[Athlete ]],TBLData3[[#This Row],[Athlete ]],TBLData3[Date],"&lt;="&amp;TBLData3[[#This Row],[Date]]-21,TBLData3[Date],"&gt;"&amp;TBLData3[[#This Row],[Date]]-28),"")</f>
        <v>1230</v>
      </c>
      <c r="L892" s="33">
        <f>IFERROR(SUMIFS(TBLData3[Total Load],TBLData3[[Athlete ]],TBLData3[[#This Row],[Athlete ]],TBLData3[Date],"&lt;="&amp;TBLData3[[#This Row],[Date]]-28,TBLData3[Date],"&gt;"&amp;TBLData3[[#This Row],[Date]]-35),"")</f>
        <v>2435</v>
      </c>
      <c r="M892" s="33">
        <f>IFERROR(AVERAGE(TBLData3[[#This Row],[Week -1 TL]:[Week -4 TL]]),"")</f>
        <v>2072.875</v>
      </c>
      <c r="N892" s="98">
        <f>IFERROR(TBLData3[[#This Row],[7 Day Rolling Average]]/TBLData3[[#This Row],[28 Day Rolling Average]],"")</f>
        <v>0.65414554024137694</v>
      </c>
      <c r="O892" s="94">
        <f>IFERROR(TBLData3[[#This Row],[Week 0 TL]]/TBLData3[[#This Row],[Week -1 TL]],"")</f>
        <v>0.33612211947746956</v>
      </c>
      <c r="P892" s="26">
        <f t="shared" si="56"/>
        <v>158.85900176355125</v>
      </c>
      <c r="Q892" s="27">
        <f t="shared" si="57"/>
        <v>243.07276997642299</v>
      </c>
      <c r="R892" s="99">
        <f>IFERROR(TBLData3[[#This Row],[7 Day EWMA]]/TBLData3[[#This Row],[28 Day EWMA]],"")</f>
        <v>0.65354503418445387</v>
      </c>
      <c r="S892" s="130">
        <f>AVERAGEIFS(TBLData3[Total Load],TBLData3[[Athlete ]],TBLData3[[#This Row],[Athlete ]],TBLData3[Date],"&lt;="&amp;TBLData3[[#This Row],[Date]],TBLData3[Date],"&gt;"&amp;TBLData3[[#This Row],[Date]]-7)</f>
        <v>163.57142857142858</v>
      </c>
      <c r="T892" s="130">
        <f t="array" ref="T892">IFERROR(_xlfn.STDEV.S(IF(TBLData3[[Athlete ]]=TBLData3[[#This Row],[Athlete ]],IF(TBLData3[Date]&lt;=TBLData3[[#This Row],[Date]],IF(TBLData3[Date]&gt;TBLData3[[#This Row],[Date]]-7,TBLData3[Total Load])))),"")</f>
        <v>309.84827316115928</v>
      </c>
      <c r="U892" s="98">
        <f>IFERROR(TBLData3[[#This Row],[7 Day avg Load]]/TBLData3[[#This Row],[7 Day SD]],"")</f>
        <v>0.52790814969735622</v>
      </c>
      <c r="V892" s="98">
        <f>IFERROR(TBLData3[[#This Row],[7 Day Rolling Average]]*TBLData3[[#This Row],[Monotony]],"")</f>
        <v>86.350690200496132</v>
      </c>
    </row>
    <row r="893" spans="1:22" x14ac:dyDescent="0.25">
      <c r="A893" s="58" t="str">
        <f t="shared" si="54"/>
        <v>Week 6</v>
      </c>
      <c r="B893" s="63">
        <v>43050</v>
      </c>
      <c r="C893" s="151" t="str">
        <f t="shared" si="59"/>
        <v>Sat</v>
      </c>
      <c r="D893" s="73" t="s">
        <v>198</v>
      </c>
      <c r="E893" s="61">
        <f>tblTL[[#This Row],[Total]]</f>
        <v>196</v>
      </c>
      <c r="F893" s="71">
        <f>AVERAGEIFS(TBLData3[Total Load],TBLData3[[Athlete ]],TBLData3[[#This Row],[Athlete ]],TBLData3[Date],"&lt;="&amp;TBLData3[[#This Row],[Date]],TBLData3[Date],"&gt;"&amp;TBLData3[[#This Row],[Date]]-7)</f>
        <v>127.28571428571429</v>
      </c>
      <c r="G893" s="72">
        <f>AVERAGEIFS(TBLData3[Total Load],TBLData3[[Athlete ]],TBLData3[[#This Row],[Athlete ]],TBLData3[Date],"&lt;="&amp;TBLData3[[#This Row],[Date]],TBLData3[Date],"&gt;"&amp;TBLData3[[#This Row],[Date]]-28)</f>
        <v>155.14285714285714</v>
      </c>
      <c r="H893" s="32">
        <f>SUMIFS(TBLData3[Total Load],TBLData3[[Athlete ]],TBLData3[[#This Row],[Athlete ]],TBLData3[Date],"&lt;="&amp;TBLData3[[#This Row],[Date]],TBLData3[Date],"&gt;"&amp;TBLData3[[#This Row],[Date]]-7)</f>
        <v>891</v>
      </c>
      <c r="I893" s="33">
        <f>IFERROR(SUMIFS(TBLData3[Total Load],TBLData3[[Athlete ]],TBLData3[[#This Row],[Athlete ]],TBLData3[Date],"&lt;="&amp;TBLData3[[#This Row],[Date]]-7,TBLData3[Date],"&gt;"&amp;TBLData3[[#This Row],[Date]]-14),"")</f>
        <v>2463</v>
      </c>
      <c r="J893" s="33">
        <f>IFERROR(SUMIFS(TBLData3[Total Load],TBLData3[[Athlete ]],TBLData3[[#This Row],[Athlete ]],TBLData3[Date],"&lt;="&amp;TBLData3[[#This Row],[Date]]-14,TBLData3[Date],"&gt;"&amp;TBLData3[[#This Row],[Date]]-21),"")</f>
        <v>0</v>
      </c>
      <c r="K893" s="33">
        <f>IFERROR(SUMIFS(TBLData3[Total Load],TBLData3[[Athlete ]],TBLData3[[#This Row],[Athlete ]],TBLData3[Date],"&lt;="&amp;TBLData3[[#This Row],[Date]]-21,TBLData3[Date],"&gt;"&amp;TBLData3[[#This Row],[Date]]-28),"")</f>
        <v>990</v>
      </c>
      <c r="L893" s="33">
        <f>IFERROR(SUMIFS(TBLData3[Total Load],TBLData3[[Athlete ]],TBLData3[[#This Row],[Athlete ]],TBLData3[Date],"&lt;="&amp;TBLData3[[#This Row],[Date]]-28,TBLData3[Date],"&gt;"&amp;TBLData3[[#This Row],[Date]]-35),"")</f>
        <v>960</v>
      </c>
      <c r="M893" s="33">
        <f>IFERROR(AVERAGE(TBLData3[[#This Row],[Week -1 TL]:[Week -4 TL]]),"")</f>
        <v>1103.25</v>
      </c>
      <c r="N893" s="98">
        <f>IFERROR(TBLData3[[#This Row],[7 Day Rolling Average]]/TBLData3[[#This Row],[28 Day Rolling Average]],"")</f>
        <v>0.82044198895027631</v>
      </c>
      <c r="O893" s="94">
        <f>IFERROR(TBLData3[[#This Row],[Week 0 TL]]/TBLData3[[#This Row],[Week -1 TL]],"")</f>
        <v>0.36175395858708892</v>
      </c>
      <c r="P893" s="26">
        <f t="shared" si="56"/>
        <v>140.67074585434176</v>
      </c>
      <c r="Q893" s="27">
        <f t="shared" si="57"/>
        <v>155.76361041852377</v>
      </c>
      <c r="R893" s="99">
        <f>IFERROR(TBLData3[[#This Row],[7 Day EWMA]]/TBLData3[[#This Row],[28 Day EWMA]],"")</f>
        <v>0.90310404000248357</v>
      </c>
      <c r="S893" s="130">
        <f>AVERAGEIFS(TBLData3[Total Load],TBLData3[[Athlete ]],TBLData3[[#This Row],[Athlete ]],TBLData3[Date],"&lt;="&amp;TBLData3[[#This Row],[Date]],TBLData3[Date],"&gt;"&amp;TBLData3[[#This Row],[Date]]-7)</f>
        <v>127.28571428571429</v>
      </c>
      <c r="T893" s="130">
        <f t="array" ref="T893">IFERROR(_xlfn.STDEV.S(IF(TBLData3[[Athlete ]]=TBLData3[[#This Row],[Athlete ]],IF(TBLData3[Date]&lt;=TBLData3[[#This Row],[Date]],IF(TBLData3[Date]&gt;TBLData3[[#This Row],[Date]]-7,TBLData3[Total Load])))),"")</f>
        <v>260.77750049017794</v>
      </c>
      <c r="U893" s="98">
        <f>IFERROR(TBLData3[[#This Row],[7 Day avg Load]]/TBLData3[[#This Row],[7 Day SD]],"")</f>
        <v>0.48810082942914185</v>
      </c>
      <c r="V893" s="98">
        <f>IFERROR(TBLData3[[#This Row],[7 Day Rolling Average]]*TBLData3[[#This Row],[Monotony]],"")</f>
        <v>62.128262717337918</v>
      </c>
    </row>
    <row r="894" spans="1:22" x14ac:dyDescent="0.25">
      <c r="A894" s="58" t="str">
        <f t="shared" si="54"/>
        <v>Week 6</v>
      </c>
      <c r="B894" s="63">
        <v>43050</v>
      </c>
      <c r="C894" s="151" t="str">
        <f t="shared" si="59"/>
        <v>Sat</v>
      </c>
      <c r="D894" s="73" t="s">
        <v>199</v>
      </c>
      <c r="E894" s="61">
        <f>tblTL[[#This Row],[Total]]</f>
        <v>480</v>
      </c>
      <c r="F894" s="71">
        <f>AVERAGEIFS(TBLData3[Total Load],TBLData3[[Athlete ]],TBLData3[[#This Row],[Athlete ]],TBLData3[Date],"&lt;="&amp;TBLData3[[#This Row],[Date]],TBLData3[Date],"&gt;"&amp;TBLData3[[#This Row],[Date]]-7)</f>
        <v>191.42857142857142</v>
      </c>
      <c r="G894" s="72">
        <f>AVERAGEIFS(TBLData3[Total Load],TBLData3[[Athlete ]],TBLData3[[#This Row],[Athlete ]],TBLData3[Date],"&lt;="&amp;TBLData3[[#This Row],[Date]],TBLData3[Date],"&gt;"&amp;TBLData3[[#This Row],[Date]]-28)</f>
        <v>167.28571428571428</v>
      </c>
      <c r="H894" s="32">
        <f>SUMIFS(TBLData3[Total Load],TBLData3[[Athlete ]],TBLData3[[#This Row],[Athlete ]],TBLData3[Date],"&lt;="&amp;TBLData3[[#This Row],[Date]],TBLData3[Date],"&gt;"&amp;TBLData3[[#This Row],[Date]]-7)</f>
        <v>1340</v>
      </c>
      <c r="I894" s="33">
        <f>IFERROR(SUMIFS(TBLData3[Total Load],TBLData3[[Athlete ]],TBLData3[[#This Row],[Athlete ]],TBLData3[Date],"&lt;="&amp;TBLData3[[#This Row],[Date]]-7,TBLData3[Date],"&gt;"&amp;TBLData3[[#This Row],[Date]]-14),"")</f>
        <v>894</v>
      </c>
      <c r="J894" s="33">
        <f>IFERROR(SUMIFS(TBLData3[Total Load],TBLData3[[Athlete ]],TBLData3[[#This Row],[Athlete ]],TBLData3[Date],"&lt;="&amp;TBLData3[[#This Row],[Date]]-14,TBLData3[Date],"&gt;"&amp;TBLData3[[#This Row],[Date]]-21),"")</f>
        <v>920</v>
      </c>
      <c r="K894" s="33">
        <f>IFERROR(SUMIFS(TBLData3[Total Load],TBLData3[[Athlete ]],TBLData3[[#This Row],[Athlete ]],TBLData3[Date],"&lt;="&amp;TBLData3[[#This Row],[Date]]-21,TBLData3[Date],"&gt;"&amp;TBLData3[[#This Row],[Date]]-28),"")</f>
        <v>1530</v>
      </c>
      <c r="L894" s="33">
        <f>IFERROR(SUMIFS(TBLData3[Total Load],TBLData3[[Athlete ]],TBLData3[[#This Row],[Athlete ]],TBLData3[Date],"&lt;="&amp;TBLData3[[#This Row],[Date]]-28,TBLData3[Date],"&gt;"&amp;TBLData3[[#This Row],[Date]]-35),"")</f>
        <v>1755</v>
      </c>
      <c r="M894" s="33">
        <f>IFERROR(AVERAGE(TBLData3[[#This Row],[Week -1 TL]:[Week -4 TL]]),"")</f>
        <v>1274.75</v>
      </c>
      <c r="N894" s="98">
        <f>IFERROR(TBLData3[[#This Row],[7 Day Rolling Average]]/TBLData3[[#This Row],[28 Day Rolling Average]],"")</f>
        <v>1.1443210930828351</v>
      </c>
      <c r="O894" s="94">
        <f>IFERROR(TBLData3[[#This Row],[Week 0 TL]]/TBLData3[[#This Row],[Week -1 TL]],"")</f>
        <v>1.4988814317673378</v>
      </c>
      <c r="P894" s="26">
        <f t="shared" si="56"/>
        <v>206.18913821357677</v>
      </c>
      <c r="Q894" s="27">
        <f t="shared" si="57"/>
        <v>161.30394032370478</v>
      </c>
      <c r="R894" s="99">
        <f>IFERROR(TBLData3[[#This Row],[7 Day EWMA]]/TBLData3[[#This Row],[28 Day EWMA]],"")</f>
        <v>1.2782647330238577</v>
      </c>
      <c r="S894" s="130">
        <f>AVERAGEIFS(TBLData3[Total Load],TBLData3[[Athlete ]],TBLData3[[#This Row],[Athlete ]],TBLData3[Date],"&lt;="&amp;TBLData3[[#This Row],[Date]],TBLData3[Date],"&gt;"&amp;TBLData3[[#This Row],[Date]]-7)</f>
        <v>191.42857142857142</v>
      </c>
      <c r="T894" s="130">
        <f t="array" ref="T894">IFERROR(_xlfn.STDEV.S(IF(TBLData3[[Athlete ]]=TBLData3[[#This Row],[Athlete ]],IF(TBLData3[Date]&lt;=TBLData3[[#This Row],[Date]],IF(TBLData3[Date]&gt;TBLData3[[#This Row],[Date]]-7,TBLData3[Total Load])))),"")</f>
        <v>328.60455319571025</v>
      </c>
      <c r="U894" s="98">
        <f>IFERROR(TBLData3[[#This Row],[7 Day avg Load]]/TBLData3[[#This Row],[7 Day SD]],"")</f>
        <v>0.58254996641680867</v>
      </c>
      <c r="V894" s="98">
        <f>IFERROR(TBLData3[[#This Row],[7 Day Rolling Average]]*TBLData3[[#This Row],[Monotony]],"")</f>
        <v>111.51670785693194</v>
      </c>
    </row>
    <row r="895" spans="1:22" x14ac:dyDescent="0.25">
      <c r="A895" s="58" t="str">
        <f t="shared" si="54"/>
        <v>Week 6</v>
      </c>
      <c r="B895" s="63">
        <v>43050</v>
      </c>
      <c r="C895" s="151" t="str">
        <f t="shared" si="59"/>
        <v>Sat</v>
      </c>
      <c r="D895" s="68" t="s">
        <v>200</v>
      </c>
      <c r="E895" s="61">
        <f>tblTL[[#This Row],[Total]]</f>
        <v>0</v>
      </c>
      <c r="F895" s="71">
        <f>AVERAGEIFS(TBLData3[Total Load],TBLData3[[Athlete ]],TBLData3[[#This Row],[Athlete ]],TBLData3[Date],"&lt;="&amp;TBLData3[[#This Row],[Date]],TBLData3[Date],"&gt;"&amp;TBLData3[[#This Row],[Date]]-7)</f>
        <v>62.857142857142854</v>
      </c>
      <c r="G895" s="72">
        <f>AVERAGEIFS(TBLData3[Total Load],TBLData3[[Athlete ]],TBLData3[[#This Row],[Athlete ]],TBLData3[Date],"&lt;="&amp;TBLData3[[#This Row],[Date]],TBLData3[Date],"&gt;"&amp;TBLData3[[#This Row],[Date]]-28)</f>
        <v>63.928571428571431</v>
      </c>
      <c r="H895" s="32">
        <f>SUMIFS(TBLData3[Total Load],TBLData3[[Athlete ]],TBLData3[[#This Row],[Athlete ]],TBLData3[Date],"&lt;="&amp;TBLData3[[#This Row],[Date]],TBLData3[Date],"&gt;"&amp;TBLData3[[#This Row],[Date]]-7)</f>
        <v>440</v>
      </c>
      <c r="I895" s="33">
        <f>IFERROR(SUMIFS(TBLData3[Total Load],TBLData3[[Athlete ]],TBLData3[[#This Row],[Athlete ]],TBLData3[Date],"&lt;="&amp;TBLData3[[#This Row],[Date]]-7,TBLData3[Date],"&gt;"&amp;TBLData3[[#This Row],[Date]]-14),"")</f>
        <v>0</v>
      </c>
      <c r="J895" s="33">
        <f>IFERROR(SUMIFS(TBLData3[Total Load],TBLData3[[Athlete ]],TBLData3[[#This Row],[Athlete ]],TBLData3[Date],"&lt;="&amp;TBLData3[[#This Row],[Date]]-14,TBLData3[Date],"&gt;"&amp;TBLData3[[#This Row],[Date]]-21),"")</f>
        <v>420</v>
      </c>
      <c r="K895" s="33">
        <f>IFERROR(SUMIFS(TBLData3[Total Load],TBLData3[[Athlete ]],TBLData3[[#This Row],[Athlete ]],TBLData3[Date],"&lt;="&amp;TBLData3[[#This Row],[Date]]-21,TBLData3[Date],"&gt;"&amp;TBLData3[[#This Row],[Date]]-28),"")</f>
        <v>930</v>
      </c>
      <c r="L895" s="33">
        <f>IFERROR(SUMIFS(TBLData3[Total Load],TBLData3[[Athlete ]],TBLData3[[#This Row],[Athlete ]],TBLData3[Date],"&lt;="&amp;TBLData3[[#This Row],[Date]]-28,TBLData3[Date],"&gt;"&amp;TBLData3[[#This Row],[Date]]-35),"")</f>
        <v>975</v>
      </c>
      <c r="M895" s="33">
        <f>IFERROR(AVERAGE(TBLData3[[#This Row],[Week -1 TL]:[Week -4 TL]]),"")</f>
        <v>581.25</v>
      </c>
      <c r="N895" s="98">
        <f>IFERROR(TBLData3[[#This Row],[7 Day Rolling Average]]/TBLData3[[#This Row],[28 Day Rolling Average]],"")</f>
        <v>0.98324022346368711</v>
      </c>
      <c r="O895" s="94" t="str">
        <f>IFERROR(TBLData3[[#This Row],[Week 0 TL]]/TBLData3[[#This Row],[Week -1 TL]],"")</f>
        <v/>
      </c>
      <c r="P895" s="26">
        <f t="shared" si="56"/>
        <v>52.609123977406554</v>
      </c>
      <c r="Q895" s="27">
        <f t="shared" si="57"/>
        <v>52.274792229871721</v>
      </c>
      <c r="R895" s="99">
        <f>IFERROR(TBLData3[[#This Row],[7 Day EWMA]]/TBLData3[[#This Row],[28 Day EWMA]],"")</f>
        <v>1.0063956590408749</v>
      </c>
      <c r="S895" s="130">
        <f>AVERAGEIFS(TBLData3[Total Load],TBLData3[[Athlete ]],TBLData3[[#This Row],[Athlete ]],TBLData3[Date],"&lt;="&amp;TBLData3[[#This Row],[Date]],TBLData3[Date],"&gt;"&amp;TBLData3[[#This Row],[Date]]-7)</f>
        <v>62.857142857142854</v>
      </c>
      <c r="T895" s="130">
        <f t="array" ref="T895">IFERROR(_xlfn.STDEV.S(IF(TBLData3[[Athlete ]]=TBLData3[[#This Row],[Athlete ]],IF(TBLData3[Date]&lt;=TBLData3[[#This Row],[Date]],IF(TBLData3[Date]&gt;TBLData3[[#This Row],[Date]]-7,TBLData3[Total Load])))),"")</f>
        <v>111.94705381180363</v>
      </c>
      <c r="U895" s="98">
        <f>IFERROR(TBLData3[[#This Row],[7 Day avg Load]]/TBLData3[[#This Row],[7 Day SD]],"")</f>
        <v>0.56148992507487705</v>
      </c>
      <c r="V895" s="98">
        <f>IFERROR(TBLData3[[#This Row],[7 Day Rolling Average]]*TBLData3[[#This Row],[Monotony]],"")</f>
        <v>35.293652433277984</v>
      </c>
    </row>
    <row r="896" spans="1:22" x14ac:dyDescent="0.25">
      <c r="A896" s="58" t="str">
        <f t="shared" si="54"/>
        <v>Week 6</v>
      </c>
      <c r="B896" s="63">
        <v>43050</v>
      </c>
      <c r="C896" s="151" t="str">
        <f t="shared" si="59"/>
        <v>Sat</v>
      </c>
      <c r="D896" s="73" t="s">
        <v>201</v>
      </c>
      <c r="E896" s="61">
        <f>tblTL[[#This Row],[Total]]</f>
        <v>0</v>
      </c>
      <c r="F896" s="71">
        <f>AVERAGEIFS(TBLData3[Total Load],TBLData3[[Athlete ]],TBLData3[[#This Row],[Athlete ]],TBLData3[Date],"&lt;="&amp;TBLData3[[#This Row],[Date]],TBLData3[Date],"&gt;"&amp;TBLData3[[#This Row],[Date]]-7)</f>
        <v>0</v>
      </c>
      <c r="G896" s="72">
        <f>AVERAGEIFS(TBLData3[Total Load],TBLData3[[Athlete ]],TBLData3[[#This Row],[Athlete ]],TBLData3[Date],"&lt;="&amp;TBLData3[[#This Row],[Date]],TBLData3[Date],"&gt;"&amp;TBLData3[[#This Row],[Date]]-28)</f>
        <v>25.714285714285715</v>
      </c>
      <c r="H896" s="32">
        <f>SUMIFS(TBLData3[Total Load],TBLData3[[Athlete ]],TBLData3[[#This Row],[Athlete ]],TBLData3[Date],"&lt;="&amp;TBLData3[[#This Row],[Date]],TBLData3[Date],"&gt;"&amp;TBLData3[[#This Row],[Date]]-7)</f>
        <v>0</v>
      </c>
      <c r="I896" s="33">
        <f>IFERROR(SUMIFS(TBLData3[Total Load],TBLData3[[Athlete ]],TBLData3[[#This Row],[Athlete ]],TBLData3[Date],"&lt;="&amp;TBLData3[[#This Row],[Date]]-7,TBLData3[Date],"&gt;"&amp;TBLData3[[#This Row],[Date]]-14),"")</f>
        <v>0</v>
      </c>
      <c r="J896" s="33">
        <f>IFERROR(SUMIFS(TBLData3[Total Load],TBLData3[[Athlete ]],TBLData3[[#This Row],[Athlete ]],TBLData3[Date],"&lt;="&amp;TBLData3[[#This Row],[Date]]-14,TBLData3[Date],"&gt;"&amp;TBLData3[[#This Row],[Date]]-21),"")</f>
        <v>0</v>
      </c>
      <c r="K896" s="33">
        <f>IFERROR(SUMIFS(TBLData3[Total Load],TBLData3[[Athlete ]],TBLData3[[#This Row],[Athlete ]],TBLData3[Date],"&lt;="&amp;TBLData3[[#This Row],[Date]]-21,TBLData3[Date],"&gt;"&amp;TBLData3[[#This Row],[Date]]-28),"")</f>
        <v>720</v>
      </c>
      <c r="L896" s="33">
        <f>IFERROR(SUMIFS(TBLData3[Total Load],TBLData3[[Athlete ]],TBLData3[[#This Row],[Athlete ]],TBLData3[Date],"&lt;="&amp;TBLData3[[#This Row],[Date]]-28,TBLData3[Date],"&gt;"&amp;TBLData3[[#This Row],[Date]]-35),"")</f>
        <v>2320</v>
      </c>
      <c r="M896" s="33">
        <f>IFERROR(AVERAGE(TBLData3[[#This Row],[Week -1 TL]:[Week -4 TL]]),"")</f>
        <v>760</v>
      </c>
      <c r="N896" s="98">
        <f>IFERROR(TBLData3[[#This Row],[7 Day Rolling Average]]/TBLData3[[#This Row],[28 Day Rolling Average]],"")</f>
        <v>0</v>
      </c>
      <c r="O896" s="94" t="str">
        <f>IFERROR(TBLData3[[#This Row],[Week 0 TL]]/TBLData3[[#This Row],[Week -1 TL]],"")</f>
        <v/>
      </c>
      <c r="P896" s="26">
        <f t="shared" si="56"/>
        <v>0.27397160577733132</v>
      </c>
      <c r="Q896" s="27">
        <f t="shared" si="57"/>
        <v>34.133020048804667</v>
      </c>
      <c r="R896" s="99">
        <f>IFERROR(TBLData3[[#This Row],[7 Day EWMA]]/TBLData3[[#This Row],[28 Day EWMA]],"")</f>
        <v>8.0265855580782617E-3</v>
      </c>
      <c r="S896" s="130">
        <f>AVERAGEIFS(TBLData3[Total Load],TBLData3[[Athlete ]],TBLData3[[#This Row],[Athlete ]],TBLData3[Date],"&lt;="&amp;TBLData3[[#This Row],[Date]],TBLData3[Date],"&gt;"&amp;TBLData3[[#This Row],[Date]]-7)</f>
        <v>0</v>
      </c>
      <c r="T896" s="130">
        <f t="array" ref="T896">IFERROR(_xlfn.STDEV.S(IF(TBLData3[[Athlete ]]=TBLData3[[#This Row],[Athlete ]],IF(TBLData3[Date]&lt;=TBLData3[[#This Row],[Date]],IF(TBLData3[Date]&gt;TBLData3[[#This Row],[Date]]-7,TBLData3[Total Load])))),"")</f>
        <v>0</v>
      </c>
      <c r="U896" s="98" t="str">
        <f>IFERROR(TBLData3[[#This Row],[7 Day avg Load]]/TBLData3[[#This Row],[7 Day SD]],"")</f>
        <v/>
      </c>
      <c r="V896" s="98" t="str">
        <f>IFERROR(TBLData3[[#This Row],[7 Day Rolling Average]]*TBLData3[[#This Row],[Monotony]],"")</f>
        <v/>
      </c>
    </row>
    <row r="897" spans="1:22" x14ac:dyDescent="0.25">
      <c r="A897" s="58" t="str">
        <f t="shared" si="54"/>
        <v>Week 6</v>
      </c>
      <c r="B897" s="63">
        <v>43050</v>
      </c>
      <c r="C897" s="151" t="str">
        <f t="shared" si="59"/>
        <v>Sat</v>
      </c>
      <c r="D897" s="73" t="s">
        <v>202</v>
      </c>
      <c r="E897" s="61">
        <f>tblTL[[#This Row],[Total]]</f>
        <v>273</v>
      </c>
      <c r="F897" s="71">
        <f>AVERAGEIFS(TBLData3[Total Load],TBLData3[[Athlete ]],TBLData3[[#This Row],[Athlete ]],TBLData3[Date],"&lt;="&amp;TBLData3[[#This Row],[Date]],TBLData3[Date],"&gt;"&amp;TBLData3[[#This Row],[Date]]-7)</f>
        <v>206.85714285714286</v>
      </c>
      <c r="G897" s="72">
        <f>AVERAGEIFS(TBLData3[Total Load],TBLData3[[Athlete ]],TBLData3[[#This Row],[Athlete ]],TBLData3[Date],"&lt;="&amp;TBLData3[[#This Row],[Date]],TBLData3[Date],"&gt;"&amp;TBLData3[[#This Row],[Date]]-28)</f>
        <v>270.76785714285717</v>
      </c>
      <c r="H897" s="32">
        <f>SUMIFS(TBLData3[Total Load],TBLData3[[Athlete ]],TBLData3[[#This Row],[Athlete ]],TBLData3[Date],"&lt;="&amp;TBLData3[[#This Row],[Date]],TBLData3[Date],"&gt;"&amp;TBLData3[[#This Row],[Date]]-7)</f>
        <v>1448</v>
      </c>
      <c r="I897" s="33">
        <f>IFERROR(SUMIFS(TBLData3[Total Load],TBLData3[[Athlete ]],TBLData3[[#This Row],[Athlete ]],TBLData3[Date],"&lt;="&amp;TBLData3[[#This Row],[Date]]-7,TBLData3[Date],"&gt;"&amp;TBLData3[[#This Row],[Date]]-14),"")</f>
        <v>2197.5</v>
      </c>
      <c r="J897" s="33">
        <f>IFERROR(SUMIFS(TBLData3[Total Load],TBLData3[[Athlete ]],TBLData3[[#This Row],[Athlete ]],TBLData3[Date],"&lt;="&amp;TBLData3[[#This Row],[Date]]-14,TBLData3[Date],"&gt;"&amp;TBLData3[[#This Row],[Date]]-21),"")</f>
        <v>2316</v>
      </c>
      <c r="K897" s="33">
        <f>IFERROR(SUMIFS(TBLData3[Total Load],TBLData3[[Athlete ]],TBLData3[[#This Row],[Athlete ]],TBLData3[Date],"&lt;="&amp;TBLData3[[#This Row],[Date]]-21,TBLData3[Date],"&gt;"&amp;TBLData3[[#This Row],[Date]]-28),"")</f>
        <v>1620</v>
      </c>
      <c r="L897" s="33">
        <f>IFERROR(SUMIFS(TBLData3[Total Load],TBLData3[[Athlete ]],TBLData3[[#This Row],[Athlete ]],TBLData3[Date],"&lt;="&amp;TBLData3[[#This Row],[Date]]-28,TBLData3[Date],"&gt;"&amp;TBLData3[[#This Row],[Date]]-35),"")</f>
        <v>240</v>
      </c>
      <c r="M897" s="33">
        <f>IFERROR(AVERAGE(TBLData3[[#This Row],[Week -1 TL]:[Week -4 TL]]),"")</f>
        <v>1593.375</v>
      </c>
      <c r="N897" s="98">
        <f>IFERROR(TBLData3[[#This Row],[7 Day Rolling Average]]/TBLData3[[#This Row],[28 Day Rolling Average]],"")</f>
        <v>0.76396491459473714</v>
      </c>
      <c r="O897" s="94">
        <f>IFERROR(TBLData3[[#This Row],[Week 0 TL]]/TBLData3[[#This Row],[Week -1 TL]],"")</f>
        <v>0.65893060295790673</v>
      </c>
      <c r="P897" s="26">
        <f t="shared" si="56"/>
        <v>205.48355015915843</v>
      </c>
      <c r="Q897" s="27">
        <f t="shared" si="57"/>
        <v>225.29065730447036</v>
      </c>
      <c r="R897" s="99">
        <f>IFERROR(TBLData3[[#This Row],[7 Day EWMA]]/TBLData3[[#This Row],[28 Day EWMA]],"")</f>
        <v>0.91208198607835078</v>
      </c>
      <c r="S897" s="130">
        <f>AVERAGEIFS(TBLData3[Total Load],TBLData3[[Athlete ]],TBLData3[[#This Row],[Athlete ]],TBLData3[Date],"&lt;="&amp;TBLData3[[#This Row],[Date]],TBLData3[Date],"&gt;"&amp;TBLData3[[#This Row],[Date]]-7)</f>
        <v>206.85714285714286</v>
      </c>
      <c r="T897" s="130">
        <f t="array" ref="T897">IFERROR(_xlfn.STDEV.S(IF(TBLData3[[Athlete ]]=TBLData3[[#This Row],[Athlete ]],IF(TBLData3[Date]&lt;=TBLData3[[#This Row],[Date]],IF(TBLData3[Date]&gt;TBLData3[[#This Row],[Date]]-7,TBLData3[Total Load])))),"")</f>
        <v>316.70829300342427</v>
      </c>
      <c r="U897" s="98">
        <f>IFERROR(TBLData3[[#This Row],[7 Day avg Load]]/TBLData3[[#This Row],[7 Day SD]],"")</f>
        <v>0.65314722546563153</v>
      </c>
      <c r="V897" s="98">
        <f>IFERROR(TBLData3[[#This Row],[7 Day Rolling Average]]*TBLData3[[#This Row],[Monotony]],"")</f>
        <v>135.10816892489063</v>
      </c>
    </row>
    <row r="898" spans="1:22" x14ac:dyDescent="0.25">
      <c r="A898" s="58" t="str">
        <f t="shared" ref="A898:A961" si="60">VLOOKUP(B898, $AF$3:$AG$26, 2)</f>
        <v>Week 6</v>
      </c>
      <c r="B898" s="63">
        <v>43050</v>
      </c>
      <c r="C898" s="151" t="str">
        <f t="shared" si="59"/>
        <v>Sat</v>
      </c>
      <c r="D898" s="68" t="s">
        <v>203</v>
      </c>
      <c r="E898" s="61">
        <f>tblTL[[#This Row],[Total]]</f>
        <v>140</v>
      </c>
      <c r="F898" s="71">
        <f>AVERAGEIFS(TBLData3[Total Load],TBLData3[[Athlete ]],TBLData3[[#This Row],[Athlete ]],TBLData3[Date],"&lt;="&amp;TBLData3[[#This Row],[Date]],TBLData3[Date],"&gt;"&amp;TBLData3[[#This Row],[Date]]-7)</f>
        <v>274.28571428571428</v>
      </c>
      <c r="G898" s="72">
        <f>AVERAGEIFS(TBLData3[Total Load],TBLData3[[Athlete ]],TBLData3[[#This Row],[Athlete ]],TBLData3[Date],"&lt;="&amp;TBLData3[[#This Row],[Date]],TBLData3[Date],"&gt;"&amp;TBLData3[[#This Row],[Date]]-28)</f>
        <v>170.64285714285714</v>
      </c>
      <c r="H898" s="32">
        <f>SUMIFS(TBLData3[Total Load],TBLData3[[Athlete ]],TBLData3[[#This Row],[Athlete ]],TBLData3[Date],"&lt;="&amp;TBLData3[[#This Row],[Date]],TBLData3[Date],"&gt;"&amp;TBLData3[[#This Row],[Date]]-7)</f>
        <v>1920</v>
      </c>
      <c r="I898" s="33">
        <f>IFERROR(SUMIFS(TBLData3[Total Load],TBLData3[[Athlete ]],TBLData3[[#This Row],[Athlete ]],TBLData3[Date],"&lt;="&amp;TBLData3[[#This Row],[Date]]-7,TBLData3[Date],"&gt;"&amp;TBLData3[[#This Row],[Date]]-14),"")</f>
        <v>2858</v>
      </c>
      <c r="J898" s="33">
        <f>IFERROR(SUMIFS(TBLData3[Total Load],TBLData3[[Athlete ]],TBLData3[[#This Row],[Athlete ]],TBLData3[Date],"&lt;="&amp;TBLData3[[#This Row],[Date]]-14,TBLData3[Date],"&gt;"&amp;TBLData3[[#This Row],[Date]]-21),"")</f>
        <v>0</v>
      </c>
      <c r="K898" s="33">
        <f>IFERROR(SUMIFS(TBLData3[Total Load],TBLData3[[Athlete ]],TBLData3[[#This Row],[Athlete ]],TBLData3[Date],"&lt;="&amp;TBLData3[[#This Row],[Date]]-21,TBLData3[Date],"&gt;"&amp;TBLData3[[#This Row],[Date]]-28),"")</f>
        <v>0</v>
      </c>
      <c r="L898" s="33">
        <f>IFERROR(SUMIFS(TBLData3[Total Load],TBLData3[[Athlete ]],TBLData3[[#This Row],[Athlete ]],TBLData3[Date],"&lt;="&amp;TBLData3[[#This Row],[Date]]-28,TBLData3[Date],"&gt;"&amp;TBLData3[[#This Row],[Date]]-35),"")</f>
        <v>1475</v>
      </c>
      <c r="M898" s="33">
        <f>IFERROR(AVERAGE(TBLData3[[#This Row],[Week -1 TL]:[Week -4 TL]]),"")</f>
        <v>1083.25</v>
      </c>
      <c r="N898" s="98">
        <f>IFERROR(TBLData3[[#This Row],[7 Day Rolling Average]]/TBLData3[[#This Row],[28 Day Rolling Average]],"")</f>
        <v>1.6073670992046882</v>
      </c>
      <c r="O898" s="94">
        <f>IFERROR(TBLData3[[#This Row],[Week 0 TL]]/TBLData3[[#This Row],[Week -1 TL]],"")</f>
        <v>0.67179846046186142</v>
      </c>
      <c r="P898" s="26">
        <f t="shared" si="56"/>
        <v>261.00089521679627</v>
      </c>
      <c r="Q898" s="27">
        <f t="shared" si="57"/>
        <v>222.15821613811124</v>
      </c>
      <c r="R898" s="99">
        <f>IFERROR(TBLData3[[#This Row],[7 Day EWMA]]/TBLData3[[#This Row],[28 Day EWMA]],"")</f>
        <v>1.1748424152565995</v>
      </c>
      <c r="S898" s="130">
        <f>AVERAGEIFS(TBLData3[Total Load],TBLData3[[Athlete ]],TBLData3[[#This Row],[Athlete ]],TBLData3[Date],"&lt;="&amp;TBLData3[[#This Row],[Date]],TBLData3[Date],"&gt;"&amp;TBLData3[[#This Row],[Date]]-7)</f>
        <v>274.28571428571428</v>
      </c>
      <c r="T898" s="130">
        <f t="array" ref="T898">IFERROR(_xlfn.STDEV.S(IF(TBLData3[[Athlete ]]=TBLData3[[#This Row],[Athlete ]],IF(TBLData3[Date]&lt;=TBLData3[[#This Row],[Date]],IF(TBLData3[Date]&gt;TBLData3[[#This Row],[Date]]-7,TBLData3[Total Load])))),"")</f>
        <v>364.60513540254033</v>
      </c>
      <c r="U898" s="98">
        <f>IFERROR(TBLData3[[#This Row],[7 Day avg Load]]/TBLData3[[#This Row],[7 Day SD]],"")</f>
        <v>0.75228154420504967</v>
      </c>
      <c r="V898" s="98">
        <f>IFERROR(TBLData3[[#This Row],[7 Day Rolling Average]]*TBLData3[[#This Row],[Monotony]],"")</f>
        <v>206.34008069624218</v>
      </c>
    </row>
    <row r="899" spans="1:22" x14ac:dyDescent="0.25">
      <c r="A899" s="58" t="str">
        <f t="shared" si="60"/>
        <v>Week 6</v>
      </c>
      <c r="B899" s="63">
        <v>43050</v>
      </c>
      <c r="C899" s="151" t="str">
        <f t="shared" si="59"/>
        <v>Sat</v>
      </c>
      <c r="D899" s="68" t="s">
        <v>204</v>
      </c>
      <c r="E899" s="61">
        <f>tblTL[[#This Row],[Total]]</f>
        <v>0</v>
      </c>
      <c r="F899" s="71">
        <f>AVERAGEIFS(TBLData3[Total Load],TBLData3[[Athlete ]],TBLData3[[#This Row],[Athlete ]],TBLData3[Date],"&lt;="&amp;TBLData3[[#This Row],[Date]],TBLData3[Date],"&gt;"&amp;TBLData3[[#This Row],[Date]]-7)</f>
        <v>50</v>
      </c>
      <c r="G899" s="72">
        <f>AVERAGEIFS(TBLData3[Total Load],TBLData3[[Athlete ]],TBLData3[[#This Row],[Athlete ]],TBLData3[Date],"&lt;="&amp;TBLData3[[#This Row],[Date]],TBLData3[Date],"&gt;"&amp;TBLData3[[#This Row],[Date]]-28)</f>
        <v>119.60714285714286</v>
      </c>
      <c r="H899" s="32">
        <f>SUMIFS(TBLData3[Total Load],TBLData3[[Athlete ]],TBLData3[[#This Row],[Athlete ]],TBLData3[Date],"&lt;="&amp;TBLData3[[#This Row],[Date]],TBLData3[Date],"&gt;"&amp;TBLData3[[#This Row],[Date]]-7)</f>
        <v>350</v>
      </c>
      <c r="I899" s="33">
        <f>IFERROR(SUMIFS(TBLData3[Total Load],TBLData3[[Athlete ]],TBLData3[[#This Row],[Athlete ]],TBLData3[Date],"&lt;="&amp;TBLData3[[#This Row],[Date]]-7,TBLData3[Date],"&gt;"&amp;TBLData3[[#This Row],[Date]]-14),"")</f>
        <v>848</v>
      </c>
      <c r="J899" s="33">
        <f>IFERROR(SUMIFS(TBLData3[Total Load],TBLData3[[Athlete ]],TBLData3[[#This Row],[Athlete ]],TBLData3[Date],"&lt;="&amp;TBLData3[[#This Row],[Date]]-14,TBLData3[Date],"&gt;"&amp;TBLData3[[#This Row],[Date]]-21),"")</f>
        <v>1431</v>
      </c>
      <c r="K899" s="33">
        <f>IFERROR(SUMIFS(TBLData3[Total Load],TBLData3[[Athlete ]],TBLData3[[#This Row],[Athlete ]],TBLData3[Date],"&lt;="&amp;TBLData3[[#This Row],[Date]]-21,TBLData3[Date],"&gt;"&amp;TBLData3[[#This Row],[Date]]-28),"")</f>
        <v>720</v>
      </c>
      <c r="L899" s="33">
        <f>IFERROR(SUMIFS(TBLData3[Total Load],TBLData3[[Athlete ]],TBLData3[[#This Row],[Athlete ]],TBLData3[Date],"&lt;="&amp;TBLData3[[#This Row],[Date]]-28,TBLData3[Date],"&gt;"&amp;TBLData3[[#This Row],[Date]]-35),"")</f>
        <v>420</v>
      </c>
      <c r="M899" s="33">
        <f>IFERROR(AVERAGE(TBLData3[[#This Row],[Week -1 TL]:[Week -4 TL]]),"")</f>
        <v>854.75</v>
      </c>
      <c r="N899" s="98">
        <f>IFERROR(TBLData3[[#This Row],[7 Day Rolling Average]]/TBLData3[[#This Row],[28 Day Rolling Average]],"")</f>
        <v>0.41803523439832785</v>
      </c>
      <c r="O899" s="94">
        <f>IFERROR(TBLData3[[#This Row],[Week 0 TL]]/TBLData3[[#This Row],[Week -1 TL]],"")</f>
        <v>0.41273584905660377</v>
      </c>
      <c r="P899" s="26">
        <f t="shared" si="56"/>
        <v>47.832561451089887</v>
      </c>
      <c r="Q899" s="27">
        <f t="shared" si="57"/>
        <v>94.497728043387511</v>
      </c>
      <c r="R899" s="99">
        <f>IFERROR(TBLData3[[#This Row],[7 Day EWMA]]/TBLData3[[#This Row],[28 Day EWMA]],"")</f>
        <v>0.50617684087736092</v>
      </c>
      <c r="S899" s="130">
        <f>AVERAGEIFS(TBLData3[Total Load],TBLData3[[Athlete ]],TBLData3[[#This Row],[Athlete ]],TBLData3[Date],"&lt;="&amp;TBLData3[[#This Row],[Date]],TBLData3[Date],"&gt;"&amp;TBLData3[[#This Row],[Date]]-7)</f>
        <v>50</v>
      </c>
      <c r="T899" s="130">
        <f t="array" ref="T899">IFERROR(_xlfn.STDEV.S(IF(TBLData3[[Athlete ]]=TBLData3[[#This Row],[Athlete ]],IF(TBLData3[Date]&lt;=TBLData3[[#This Row],[Date]],IF(TBLData3[Date]&gt;TBLData3[[#This Row],[Date]]-7,TBLData3[Total Load])))),"")</f>
        <v>132.28756555322954</v>
      </c>
      <c r="U899" s="98">
        <f>IFERROR(TBLData3[[#This Row],[7 Day avg Load]]/TBLData3[[#This Row],[7 Day SD]],"")</f>
        <v>0.3779644730092272</v>
      </c>
      <c r="V899" s="98">
        <f>IFERROR(TBLData3[[#This Row],[7 Day Rolling Average]]*TBLData3[[#This Row],[Monotony]],"")</f>
        <v>18.898223650461361</v>
      </c>
    </row>
    <row r="900" spans="1:22" x14ac:dyDescent="0.25">
      <c r="A900" s="58" t="str">
        <f t="shared" si="60"/>
        <v>Week 6</v>
      </c>
      <c r="B900" s="63">
        <v>43050</v>
      </c>
      <c r="C900" s="151" t="str">
        <f t="shared" si="59"/>
        <v>Sat</v>
      </c>
      <c r="D900" s="74" t="s">
        <v>205</v>
      </c>
      <c r="E900" s="61">
        <f>tblTL[[#This Row],[Total]]</f>
        <v>0</v>
      </c>
      <c r="F900" s="71">
        <f>AVERAGEIFS(TBLData3[Total Load],TBLData3[[Athlete ]],TBLData3[[#This Row],[Athlete ]],TBLData3[Date],"&lt;="&amp;TBLData3[[#This Row],[Date]],TBLData3[Date],"&gt;"&amp;TBLData3[[#This Row],[Date]]-7)</f>
        <v>0</v>
      </c>
      <c r="G900" s="72">
        <f>AVERAGEIFS(TBLData3[Total Load],TBLData3[[Athlete ]],TBLData3[[#This Row],[Athlete ]],TBLData3[Date],"&lt;="&amp;TBLData3[[#This Row],[Date]],TBLData3[Date],"&gt;"&amp;TBLData3[[#This Row],[Date]]-28)</f>
        <v>60.392857142857146</v>
      </c>
      <c r="H900" s="32">
        <f>SUMIFS(TBLData3[Total Load],TBLData3[[Athlete ]],TBLData3[[#This Row],[Athlete ]],TBLData3[Date],"&lt;="&amp;TBLData3[[#This Row],[Date]],TBLData3[Date],"&gt;"&amp;TBLData3[[#This Row],[Date]]-7)</f>
        <v>0</v>
      </c>
      <c r="I900" s="33">
        <f>IFERROR(SUMIFS(TBLData3[Total Load],TBLData3[[Athlete ]],TBLData3[[#This Row],[Athlete ]],TBLData3[Date],"&lt;="&amp;TBLData3[[#This Row],[Date]]-7,TBLData3[Date],"&gt;"&amp;TBLData3[[#This Row],[Date]]-14),"")</f>
        <v>655</v>
      </c>
      <c r="J900" s="33">
        <f>IFERROR(SUMIFS(TBLData3[Total Load],TBLData3[[Athlete ]],TBLData3[[#This Row],[Athlete ]],TBLData3[Date],"&lt;="&amp;TBLData3[[#This Row],[Date]]-14,TBLData3[Date],"&gt;"&amp;TBLData3[[#This Row],[Date]]-21),"")</f>
        <v>316</v>
      </c>
      <c r="K900" s="33">
        <f>IFERROR(SUMIFS(TBLData3[Total Load],TBLData3[[Athlete ]],TBLData3[[#This Row],[Athlete ]],TBLData3[Date],"&lt;="&amp;TBLData3[[#This Row],[Date]]-21,TBLData3[Date],"&gt;"&amp;TBLData3[[#This Row],[Date]]-28),"")</f>
        <v>720</v>
      </c>
      <c r="L900" s="33">
        <f>IFERROR(SUMIFS(TBLData3[Total Load],TBLData3[[Athlete ]],TBLData3[[#This Row],[Athlete ]],TBLData3[Date],"&lt;="&amp;TBLData3[[#This Row],[Date]]-28,TBLData3[Date],"&gt;"&amp;TBLData3[[#This Row],[Date]]-35),"")</f>
        <v>360</v>
      </c>
      <c r="M900" s="33">
        <f>IFERROR(AVERAGE(TBLData3[[#This Row],[Week -1 TL]:[Week -4 TL]]),"")</f>
        <v>512.75</v>
      </c>
      <c r="N900" s="98">
        <f>IFERROR(TBLData3[[#This Row],[7 Day Rolling Average]]/TBLData3[[#This Row],[28 Day Rolling Average]],"")</f>
        <v>0</v>
      </c>
      <c r="O900" s="94">
        <f>IFERROR(TBLData3[[#This Row],[Week 0 TL]]/TBLData3[[#This Row],[Week -1 TL]],"")</f>
        <v>0</v>
      </c>
      <c r="P900" s="26">
        <f t="shared" si="56"/>
        <v>14.53451385849333</v>
      </c>
      <c r="Q900" s="27">
        <f t="shared" si="57"/>
        <v>43.145870243484403</v>
      </c>
      <c r="R900" s="99">
        <f>IFERROR(TBLData3[[#This Row],[7 Day EWMA]]/TBLData3[[#This Row],[28 Day EWMA]],"")</f>
        <v>0.33686917835869201</v>
      </c>
      <c r="S900" s="130">
        <f>AVERAGEIFS(TBLData3[Total Load],TBLData3[[Athlete ]],TBLData3[[#This Row],[Athlete ]],TBLData3[Date],"&lt;="&amp;TBLData3[[#This Row],[Date]],TBLData3[Date],"&gt;"&amp;TBLData3[[#This Row],[Date]]-7)</f>
        <v>0</v>
      </c>
      <c r="T900" s="130">
        <f t="array" ref="T900">IFERROR(_xlfn.STDEV.S(IF(TBLData3[[Athlete ]]=TBLData3[[#This Row],[Athlete ]],IF(TBLData3[Date]&lt;=TBLData3[[#This Row],[Date]],IF(TBLData3[Date]&gt;TBLData3[[#This Row],[Date]]-7,TBLData3[Total Load])))),"")</f>
        <v>0</v>
      </c>
      <c r="U900" s="98" t="str">
        <f>IFERROR(TBLData3[[#This Row],[7 Day avg Load]]/TBLData3[[#This Row],[7 Day SD]],"")</f>
        <v/>
      </c>
      <c r="V900" s="98" t="str">
        <f>IFERROR(TBLData3[[#This Row],[7 Day Rolling Average]]*TBLData3[[#This Row],[Monotony]],"")</f>
        <v/>
      </c>
    </row>
    <row r="901" spans="1:22" x14ac:dyDescent="0.25">
      <c r="A901" s="58" t="str">
        <f t="shared" si="60"/>
        <v>Week 6</v>
      </c>
      <c r="B901" s="63">
        <v>43050</v>
      </c>
      <c r="C901" s="151" t="str">
        <f t="shared" si="59"/>
        <v>Sat</v>
      </c>
      <c r="D901" s="74" t="s">
        <v>206</v>
      </c>
      <c r="E901" s="61">
        <f>tblTL[[#This Row],[Total]]</f>
        <v>290</v>
      </c>
      <c r="F901" s="71">
        <f>AVERAGEIFS(TBLData3[Total Load],TBLData3[[Athlete ]],TBLData3[[#This Row],[Athlete ]],TBLData3[Date],"&lt;="&amp;TBLData3[[#This Row],[Date]],TBLData3[Date],"&gt;"&amp;TBLData3[[#This Row],[Date]]-7)</f>
        <v>318.57142857142856</v>
      </c>
      <c r="G901" s="72">
        <f>AVERAGEIFS(TBLData3[Total Load],TBLData3[[Athlete ]],TBLData3[[#This Row],[Athlete ]],TBLData3[Date],"&lt;="&amp;TBLData3[[#This Row],[Date]],TBLData3[Date],"&gt;"&amp;TBLData3[[#This Row],[Date]]-28)</f>
        <v>257</v>
      </c>
      <c r="H901" s="32">
        <f>SUMIFS(TBLData3[Total Load],TBLData3[[Athlete ]],TBLData3[[#This Row],[Athlete ]],TBLData3[Date],"&lt;="&amp;TBLData3[[#This Row],[Date]],TBLData3[Date],"&gt;"&amp;TBLData3[[#This Row],[Date]]-7)</f>
        <v>2230</v>
      </c>
      <c r="I901" s="33">
        <f>IFERROR(SUMIFS(TBLData3[Total Load],TBLData3[[Athlete ]],TBLData3[[#This Row],[Athlete ]],TBLData3[Date],"&lt;="&amp;TBLData3[[#This Row],[Date]]-7,TBLData3[Date],"&gt;"&amp;TBLData3[[#This Row],[Date]]-14),"")</f>
        <v>1816</v>
      </c>
      <c r="J901" s="33">
        <f>IFERROR(SUMIFS(TBLData3[Total Load],TBLData3[[Athlete ]],TBLData3[[#This Row],[Athlete ]],TBLData3[Date],"&lt;="&amp;TBLData3[[#This Row],[Date]]-14,TBLData3[Date],"&gt;"&amp;TBLData3[[#This Row],[Date]]-21),"")</f>
        <v>1350</v>
      </c>
      <c r="K901" s="33">
        <f>IFERROR(SUMIFS(TBLData3[Total Load],TBLData3[[Athlete ]],TBLData3[[#This Row],[Athlete ]],TBLData3[Date],"&lt;="&amp;TBLData3[[#This Row],[Date]]-21,TBLData3[Date],"&gt;"&amp;TBLData3[[#This Row],[Date]]-28),"")</f>
        <v>1800</v>
      </c>
      <c r="L901" s="33">
        <f>IFERROR(SUMIFS(TBLData3[Total Load],TBLData3[[Athlete ]],TBLData3[[#This Row],[Athlete ]],TBLData3[Date],"&lt;="&amp;TBLData3[[#This Row],[Date]]-28,TBLData3[Date],"&gt;"&amp;TBLData3[[#This Row],[Date]]-35),"")</f>
        <v>1680</v>
      </c>
      <c r="M901" s="33">
        <f>IFERROR(AVERAGE(TBLData3[[#This Row],[Week -1 TL]:[Week -4 TL]]),"")</f>
        <v>1661.5</v>
      </c>
      <c r="N901" s="98">
        <f>IFERROR(TBLData3[[#This Row],[7 Day Rolling Average]]/TBLData3[[#This Row],[28 Day Rolling Average]],"")</f>
        <v>1.2395775430794886</v>
      </c>
      <c r="O901" s="94">
        <f>IFERROR(TBLData3[[#This Row],[Week 0 TL]]/TBLData3[[#This Row],[Week -1 TL]],"")</f>
        <v>1.2279735682819384</v>
      </c>
      <c r="P901" s="26">
        <f t="shared" si="56"/>
        <v>306.76489997946692</v>
      </c>
      <c r="Q901" s="27">
        <f t="shared" si="57"/>
        <v>258.69909631244866</v>
      </c>
      <c r="R901" s="99">
        <f>IFERROR(TBLData3[[#This Row],[7 Day EWMA]]/TBLData3[[#This Row],[28 Day EWMA]],"")</f>
        <v>1.1857981119847667</v>
      </c>
      <c r="S901" s="130">
        <f>AVERAGEIFS(TBLData3[Total Load],TBLData3[[Athlete ]],TBLData3[[#This Row],[Athlete ]],TBLData3[Date],"&lt;="&amp;TBLData3[[#This Row],[Date]],TBLData3[Date],"&gt;"&amp;TBLData3[[#This Row],[Date]]-7)</f>
        <v>318.57142857142856</v>
      </c>
      <c r="T901" s="130">
        <f t="array" ref="T901">IFERROR(_xlfn.STDEV.S(IF(TBLData3[[Athlete ]]=TBLData3[[#This Row],[Athlete ]],IF(TBLData3[Date]&lt;=TBLData3[[#This Row],[Date]],IF(TBLData3[Date]&gt;TBLData3[[#This Row],[Date]]-7,TBLData3[Total Load])))),"")</f>
        <v>291.4005588777855</v>
      </c>
      <c r="U901" s="98">
        <f>IFERROR(TBLData3[[#This Row],[7 Day avg Load]]/TBLData3[[#This Row],[7 Day SD]],"")</f>
        <v>1.0932423389930375</v>
      </c>
      <c r="V901" s="98">
        <f>IFERROR(TBLData3[[#This Row],[7 Day Rolling Average]]*TBLData3[[#This Row],[Monotony]],"")</f>
        <v>348.27577370778192</v>
      </c>
    </row>
    <row r="902" spans="1:22" x14ac:dyDescent="0.25">
      <c r="A902" s="58" t="str">
        <f t="shared" si="60"/>
        <v>Week 6</v>
      </c>
      <c r="B902" s="63">
        <v>43050</v>
      </c>
      <c r="C902" s="151" t="str">
        <f t="shared" si="59"/>
        <v>Sat</v>
      </c>
      <c r="D902" s="74" t="s">
        <v>207</v>
      </c>
      <c r="E902" s="61">
        <f>tblTL[[#This Row],[Total]]</f>
        <v>350</v>
      </c>
      <c r="F902" s="71">
        <f>AVERAGEIFS(TBLData3[Total Load],TBLData3[[Athlete ]],TBLData3[[#This Row],[Athlete ]],TBLData3[Date],"&lt;="&amp;TBLData3[[#This Row],[Date]],TBLData3[Date],"&gt;"&amp;TBLData3[[#This Row],[Date]]-7)</f>
        <v>205</v>
      </c>
      <c r="G902" s="72">
        <f>AVERAGEIFS(TBLData3[Total Load],TBLData3[[Athlete ]],TBLData3[[#This Row],[Athlete ]],TBLData3[Date],"&lt;="&amp;TBLData3[[#This Row],[Date]],TBLData3[Date],"&gt;"&amp;TBLData3[[#This Row],[Date]]-28)</f>
        <v>188.03571428571428</v>
      </c>
      <c r="H902" s="32">
        <f>SUMIFS(TBLData3[Total Load],TBLData3[[Athlete ]],TBLData3[[#This Row],[Athlete ]],TBLData3[Date],"&lt;="&amp;TBLData3[[#This Row],[Date]],TBLData3[Date],"&gt;"&amp;TBLData3[[#This Row],[Date]]-7)</f>
        <v>1435</v>
      </c>
      <c r="I902" s="33">
        <f>IFERROR(SUMIFS(TBLData3[Total Load],TBLData3[[Athlete ]],TBLData3[[#This Row],[Athlete ]],TBLData3[Date],"&lt;="&amp;TBLData3[[#This Row],[Date]]-7,TBLData3[Date],"&gt;"&amp;TBLData3[[#This Row],[Date]]-14),"")</f>
        <v>1450</v>
      </c>
      <c r="J902" s="33">
        <f>IFERROR(SUMIFS(TBLData3[Total Load],TBLData3[[Athlete ]],TBLData3[[#This Row],[Athlete ]],TBLData3[Date],"&lt;="&amp;TBLData3[[#This Row],[Date]]-14,TBLData3[Date],"&gt;"&amp;TBLData3[[#This Row],[Date]]-21),"")</f>
        <v>1060</v>
      </c>
      <c r="K902" s="33">
        <f>IFERROR(SUMIFS(TBLData3[Total Load],TBLData3[[Athlete ]],TBLData3[[#This Row],[Athlete ]],TBLData3[Date],"&lt;="&amp;TBLData3[[#This Row],[Date]]-21,TBLData3[Date],"&gt;"&amp;TBLData3[[#This Row],[Date]]-28),"")</f>
        <v>1320</v>
      </c>
      <c r="L902" s="33">
        <f>IFERROR(SUMIFS(TBLData3[Total Load],TBLData3[[Athlete ]],TBLData3[[#This Row],[Athlete ]],TBLData3[Date],"&lt;="&amp;TBLData3[[#This Row],[Date]]-28,TBLData3[Date],"&gt;"&amp;TBLData3[[#This Row],[Date]]-35),"")</f>
        <v>1420</v>
      </c>
      <c r="M902" s="33">
        <f>IFERROR(AVERAGE(TBLData3[[#This Row],[Week -1 TL]:[Week -4 TL]]),"")</f>
        <v>1312.5</v>
      </c>
      <c r="N902" s="98">
        <f>IFERROR(TBLData3[[#This Row],[7 Day Rolling Average]]/TBLData3[[#This Row],[28 Day Rolling Average]],"")</f>
        <v>1.0902184235517569</v>
      </c>
      <c r="O902" s="94">
        <f>IFERROR(TBLData3[[#This Row],[Week 0 TL]]/TBLData3[[#This Row],[Week -1 TL]],"")</f>
        <v>0.98965517241379308</v>
      </c>
      <c r="P902" s="26">
        <f t="shared" si="56"/>
        <v>232.01147827429719</v>
      </c>
      <c r="Q902" s="27">
        <f t="shared" si="57"/>
        <v>185.033116391443</v>
      </c>
      <c r="R902" s="99">
        <f>IFERROR(TBLData3[[#This Row],[7 Day EWMA]]/TBLData3[[#This Row],[28 Day EWMA]],"")</f>
        <v>1.2538916427450213</v>
      </c>
      <c r="S902" s="130">
        <f>AVERAGEIFS(TBLData3[Total Load],TBLData3[[Athlete ]],TBLData3[[#This Row],[Athlete ]],TBLData3[Date],"&lt;="&amp;TBLData3[[#This Row],[Date]],TBLData3[Date],"&gt;"&amp;TBLData3[[#This Row],[Date]]-7)</f>
        <v>205</v>
      </c>
      <c r="T902" s="130">
        <f t="array" ref="T902">IFERROR(_xlfn.STDEV.S(IF(TBLData3[[Athlete ]]=TBLData3[[#This Row],[Athlete ]],IF(TBLData3[Date]&lt;=TBLData3[[#This Row],[Date]],IF(TBLData3[Date]&gt;TBLData3[[#This Row],[Date]]-7,TBLData3[Total Load])))),"")</f>
        <v>202.66968199511243</v>
      </c>
      <c r="U902" s="98">
        <f>IFERROR(TBLData3[[#This Row],[7 Day avg Load]]/TBLData3[[#This Row],[7 Day SD]],"")</f>
        <v>1.0114981085574692</v>
      </c>
      <c r="V902" s="98">
        <f>IFERROR(TBLData3[[#This Row],[7 Day Rolling Average]]*TBLData3[[#This Row],[Monotony]],"")</f>
        <v>207.35711225428119</v>
      </c>
    </row>
    <row r="903" spans="1:22" x14ac:dyDescent="0.25">
      <c r="A903" s="58" t="str">
        <f t="shared" si="60"/>
        <v>Week 6</v>
      </c>
      <c r="B903" s="63">
        <v>43050</v>
      </c>
      <c r="C903" s="151" t="str">
        <f t="shared" si="59"/>
        <v>Sat</v>
      </c>
      <c r="D903" s="73" t="s">
        <v>208</v>
      </c>
      <c r="E903" s="61">
        <f>tblTL[[#This Row],[Total]]</f>
        <v>0</v>
      </c>
      <c r="F903" s="71">
        <f>AVERAGEIFS(TBLData3[Total Load],TBLData3[[Athlete ]],TBLData3[[#This Row],[Athlete ]],TBLData3[Date],"&lt;="&amp;TBLData3[[#This Row],[Date]],TBLData3[Date],"&gt;"&amp;TBLData3[[#This Row],[Date]]-7)</f>
        <v>0</v>
      </c>
      <c r="G903" s="72">
        <f>AVERAGEIFS(TBLData3[Total Load],TBLData3[[Athlete ]],TBLData3[[#This Row],[Athlete ]],TBLData3[Date],"&lt;="&amp;TBLData3[[#This Row],[Date]],TBLData3[Date],"&gt;"&amp;TBLData3[[#This Row],[Date]]-28)</f>
        <v>75.535714285714292</v>
      </c>
      <c r="H903" s="32">
        <f>SUMIFS(TBLData3[Total Load],TBLData3[[Athlete ]],TBLData3[[#This Row],[Athlete ]],TBLData3[Date],"&lt;="&amp;TBLData3[[#This Row],[Date]],TBLData3[Date],"&gt;"&amp;TBLData3[[#This Row],[Date]]-7)</f>
        <v>0</v>
      </c>
      <c r="I903" s="33">
        <f>IFERROR(SUMIFS(TBLData3[Total Load],TBLData3[[Athlete ]],TBLData3[[#This Row],[Athlete ]],TBLData3[Date],"&lt;="&amp;TBLData3[[#This Row],[Date]]-7,TBLData3[Date],"&gt;"&amp;TBLData3[[#This Row],[Date]]-14),"")</f>
        <v>2115</v>
      </c>
      <c r="J903" s="33">
        <f>IFERROR(SUMIFS(TBLData3[Total Load],TBLData3[[Athlete ]],TBLData3[[#This Row],[Athlete ]],TBLData3[Date],"&lt;="&amp;TBLData3[[#This Row],[Date]]-14,TBLData3[Date],"&gt;"&amp;TBLData3[[#This Row],[Date]]-21),"")</f>
        <v>0</v>
      </c>
      <c r="K903" s="33">
        <f>IFERROR(SUMIFS(TBLData3[Total Load],TBLData3[[Athlete ]],TBLData3[[#This Row],[Athlete ]],TBLData3[Date],"&lt;="&amp;TBLData3[[#This Row],[Date]]-21,TBLData3[Date],"&gt;"&amp;TBLData3[[#This Row],[Date]]-28),"")</f>
        <v>0</v>
      </c>
      <c r="L903" s="33">
        <f>IFERROR(SUMIFS(TBLData3[Total Load],TBLData3[[Athlete ]],TBLData3[[#This Row],[Athlete ]],TBLData3[Date],"&lt;="&amp;TBLData3[[#This Row],[Date]]-28,TBLData3[Date],"&gt;"&amp;TBLData3[[#This Row],[Date]]-35),"")</f>
        <v>2142.4</v>
      </c>
      <c r="M903" s="33">
        <f>IFERROR(AVERAGE(TBLData3[[#This Row],[Week -1 TL]:[Week -4 TL]]),"")</f>
        <v>1064.3499999999999</v>
      </c>
      <c r="N903" s="98">
        <f>IFERROR(TBLData3[[#This Row],[7 Day Rolling Average]]/TBLData3[[#This Row],[28 Day Rolling Average]],"")</f>
        <v>0</v>
      </c>
      <c r="O903" s="94">
        <f>IFERROR(TBLData3[[#This Row],[Week 0 TL]]/TBLData3[[#This Row],[Week -1 TL]],"")</f>
        <v>0</v>
      </c>
      <c r="P903" s="26">
        <f t="shared" si="56"/>
        <v>26.915547386923485</v>
      </c>
      <c r="Q903" s="27">
        <f t="shared" si="57"/>
        <v>90.749936187381294</v>
      </c>
      <c r="R903" s="99">
        <f>IFERROR(TBLData3[[#This Row],[7 Day EWMA]]/TBLData3[[#This Row],[28 Day EWMA]],"")</f>
        <v>0.29659026240357922</v>
      </c>
      <c r="S903" s="130">
        <f>AVERAGEIFS(TBLData3[Total Load],TBLData3[[Athlete ]],TBLData3[[#This Row],[Athlete ]],TBLData3[Date],"&lt;="&amp;TBLData3[[#This Row],[Date]],TBLData3[Date],"&gt;"&amp;TBLData3[[#This Row],[Date]]-7)</f>
        <v>0</v>
      </c>
      <c r="T903" s="130">
        <f t="array" ref="T903">IFERROR(_xlfn.STDEV.S(IF(TBLData3[[Athlete ]]=TBLData3[[#This Row],[Athlete ]],IF(TBLData3[Date]&lt;=TBLData3[[#This Row],[Date]],IF(TBLData3[Date]&gt;TBLData3[[#This Row],[Date]]-7,TBLData3[Total Load])))),"")</f>
        <v>0</v>
      </c>
      <c r="U903" s="98" t="str">
        <f>IFERROR(TBLData3[[#This Row],[7 Day avg Load]]/TBLData3[[#This Row],[7 Day SD]],"")</f>
        <v/>
      </c>
      <c r="V903" s="98" t="str">
        <f>IFERROR(TBLData3[[#This Row],[7 Day Rolling Average]]*TBLData3[[#This Row],[Monotony]],"")</f>
        <v/>
      </c>
    </row>
    <row r="904" spans="1:22" x14ac:dyDescent="0.25">
      <c r="A904" s="58" t="str">
        <f t="shared" si="60"/>
        <v>Week 6</v>
      </c>
      <c r="B904" s="59">
        <v>43051</v>
      </c>
      <c r="C904" s="151" t="str">
        <f t="shared" ref="C904:C925" si="61">CHOOSE(WEEKDAY(B904),"Sun","Mon","Tue","Wed","Thu","Fri","Sat")</f>
        <v>Sun</v>
      </c>
      <c r="D904" s="68" t="s">
        <v>215</v>
      </c>
      <c r="E904" s="61">
        <f>tblTL[[#This Row],[Total]]</f>
        <v>0</v>
      </c>
      <c r="F904" s="71">
        <f>AVERAGEIFS(TBLData3[Total Load],TBLData3[[Athlete ]],TBLData3[[#This Row],[Athlete ]],TBLData3[Date],"&lt;="&amp;TBLData3[[#This Row],[Date]],TBLData3[Date],"&gt;"&amp;TBLData3[[#This Row],[Date]]-7)</f>
        <v>178.57142857142858</v>
      </c>
      <c r="G904" s="72">
        <f>AVERAGEIFS(TBLData3[Total Load],TBLData3[[Athlete ]],TBLData3[[#This Row],[Athlete ]],TBLData3[Date],"&lt;="&amp;TBLData3[[#This Row],[Date]],TBLData3[Date],"&gt;"&amp;TBLData3[[#This Row],[Date]]-28)</f>
        <v>158.57142857142858</v>
      </c>
      <c r="H904" s="32">
        <f>SUMIFS(TBLData3[Total Load],TBLData3[[Athlete ]],TBLData3[[#This Row],[Athlete ]],TBLData3[Date],"&lt;="&amp;TBLData3[[#This Row],[Date]],TBLData3[Date],"&gt;"&amp;TBLData3[[#This Row],[Date]]-7)</f>
        <v>1250</v>
      </c>
      <c r="I904" s="33">
        <f>IFERROR(SUMIFS(TBLData3[Total Load],TBLData3[[Athlete ]],TBLData3[[#This Row],[Athlete ]],TBLData3[Date],"&lt;="&amp;TBLData3[[#This Row],[Date]]-7,TBLData3[Date],"&gt;"&amp;TBLData3[[#This Row],[Date]]-14),"")</f>
        <v>1670</v>
      </c>
      <c r="J904" s="33">
        <f>IFERROR(SUMIFS(TBLData3[Total Load],TBLData3[[Athlete ]],TBLData3[[#This Row],[Athlete ]],TBLData3[Date],"&lt;="&amp;TBLData3[[#This Row],[Date]]-14,TBLData3[Date],"&gt;"&amp;TBLData3[[#This Row],[Date]]-21),"")</f>
        <v>800</v>
      </c>
      <c r="K904" s="33">
        <f>IFERROR(SUMIFS(TBLData3[Total Load],TBLData3[[Athlete ]],TBLData3[[#This Row],[Athlete ]],TBLData3[Date],"&lt;="&amp;TBLData3[[#This Row],[Date]]-21,TBLData3[Date],"&gt;"&amp;TBLData3[[#This Row],[Date]]-28),"")</f>
        <v>720</v>
      </c>
      <c r="L904" s="33">
        <f>IFERROR(SUMIFS(TBLData3[Total Load],TBLData3[[Athlete ]],TBLData3[[#This Row],[Athlete ]],TBLData3[Date],"&lt;="&amp;TBLData3[[#This Row],[Date]]-28,TBLData3[Date],"&gt;"&amp;TBLData3[[#This Row],[Date]]-35),"")</f>
        <v>2020</v>
      </c>
      <c r="M904" s="33">
        <f>IFERROR(AVERAGE(TBLData3[[#This Row],[Week -1 TL]:[Week -4 TL]]),"")</f>
        <v>1302.5</v>
      </c>
      <c r="N904" s="98">
        <f>IFERROR(TBLData3[[#This Row],[7 Day Rolling Average]]/TBLData3[[#This Row],[28 Day Rolling Average]],"")</f>
        <v>1.1261261261261262</v>
      </c>
      <c r="O904" s="94">
        <f>IFERROR(TBLData3[[#This Row],[Week 0 TL]]/TBLData3[[#This Row],[Week -1 TL]],"")</f>
        <v>0.74850299401197606</v>
      </c>
      <c r="P904" s="26">
        <f t="shared" si="56"/>
        <v>113.08085252625808</v>
      </c>
      <c r="Q904" s="27">
        <f t="shared" si="57"/>
        <v>160.37534131960209</v>
      </c>
      <c r="R904" s="99">
        <f>IFERROR(TBLData3[[#This Row],[7 Day EWMA]]/TBLData3[[#This Row],[28 Day EWMA]],"")</f>
        <v>0.70510124309513555</v>
      </c>
      <c r="S904" s="130">
        <f>AVERAGEIFS(TBLData3[Total Load],TBLData3[[Athlete ]],TBLData3[[#This Row],[Athlete ]],TBLData3[Date],"&lt;="&amp;TBLData3[[#This Row],[Date]],TBLData3[Date],"&gt;"&amp;TBLData3[[#This Row],[Date]]-7)</f>
        <v>178.57142857142858</v>
      </c>
      <c r="T904" s="130">
        <f t="array" ref="T904">IFERROR(_xlfn.STDEV.S(IF(TBLData3[[Athlete ]]=TBLData3[[#This Row],[Athlete ]],IF(TBLData3[Date]&lt;=TBLData3[[#This Row],[Date]],IF(TBLData3[Date]&gt;TBLData3[[#This Row],[Date]]-7,TBLData3[Total Load])))),"")</f>
        <v>341.19537762737309</v>
      </c>
      <c r="U904" s="98">
        <f>IFERROR(TBLData3[[#This Row],[7 Day avg Load]]/TBLData3[[#This Row],[7 Day SD]],"")</f>
        <v>0.52337001108628833</v>
      </c>
      <c r="V904" s="98">
        <f>IFERROR(TBLData3[[#This Row],[7 Day Rolling Average]]*TBLData3[[#This Row],[Monotony]],"")</f>
        <v>93.458930551122918</v>
      </c>
    </row>
    <row r="905" spans="1:22" x14ac:dyDescent="0.25">
      <c r="A905" s="58" t="str">
        <f t="shared" si="60"/>
        <v>Week 6</v>
      </c>
      <c r="B905" s="63">
        <v>43051</v>
      </c>
      <c r="C905" s="151" t="str">
        <f t="shared" si="61"/>
        <v>Sun</v>
      </c>
      <c r="D905" s="74" t="s">
        <v>190</v>
      </c>
      <c r="E905" s="61">
        <f>tblTL[[#This Row],[Total]]</f>
        <v>0</v>
      </c>
      <c r="F905" s="71">
        <f>AVERAGEIFS(TBLData3[Total Load],TBLData3[[Athlete ]],TBLData3[[#This Row],[Athlete ]],TBLData3[Date],"&lt;="&amp;TBLData3[[#This Row],[Date]],TBLData3[Date],"&gt;"&amp;TBLData3[[#This Row],[Date]]-7)</f>
        <v>74.571428571428569</v>
      </c>
      <c r="G905" s="72">
        <f>AVERAGEIFS(TBLData3[Total Load],TBLData3[[Athlete ]],TBLData3[[#This Row],[Athlete ]],TBLData3[Date],"&lt;="&amp;TBLData3[[#This Row],[Date]],TBLData3[Date],"&gt;"&amp;TBLData3[[#This Row],[Date]]-28)</f>
        <v>138.82142857142858</v>
      </c>
      <c r="H905" s="32">
        <f>SUMIFS(TBLData3[Total Load],TBLData3[[Athlete ]],TBLData3[[#This Row],[Athlete ]],TBLData3[Date],"&lt;="&amp;TBLData3[[#This Row],[Date]],TBLData3[Date],"&gt;"&amp;TBLData3[[#This Row],[Date]]-7)</f>
        <v>522</v>
      </c>
      <c r="I905" s="33">
        <f>IFERROR(SUMIFS(TBLData3[Total Load],TBLData3[[Athlete ]],TBLData3[[#This Row],[Athlete ]],TBLData3[Date],"&lt;="&amp;TBLData3[[#This Row],[Date]]-7,TBLData3[Date],"&gt;"&amp;TBLData3[[#This Row],[Date]]-14),"")</f>
        <v>2076</v>
      </c>
      <c r="J905" s="33">
        <f>IFERROR(SUMIFS(TBLData3[Total Load],TBLData3[[Athlete ]],TBLData3[[#This Row],[Athlete ]],TBLData3[Date],"&lt;="&amp;TBLData3[[#This Row],[Date]]-14,TBLData3[Date],"&gt;"&amp;TBLData3[[#This Row],[Date]]-21),"")</f>
        <v>479</v>
      </c>
      <c r="K905" s="33">
        <f>IFERROR(SUMIFS(TBLData3[Total Load],TBLData3[[Athlete ]],TBLData3[[#This Row],[Athlete ]],TBLData3[Date],"&lt;="&amp;TBLData3[[#This Row],[Date]]-21,TBLData3[Date],"&gt;"&amp;TBLData3[[#This Row],[Date]]-28),"")</f>
        <v>810</v>
      </c>
      <c r="L905" s="33">
        <f>IFERROR(SUMIFS(TBLData3[Total Load],TBLData3[[Athlete ]],TBLData3[[#This Row],[Athlete ]],TBLData3[Date],"&lt;="&amp;TBLData3[[#This Row],[Date]]-28,TBLData3[Date],"&gt;"&amp;TBLData3[[#This Row],[Date]]-35),"")</f>
        <v>1975</v>
      </c>
      <c r="M905" s="33">
        <f>IFERROR(AVERAGE(TBLData3[[#This Row],[Week -1 TL]:[Week -4 TL]]),"")</f>
        <v>1335</v>
      </c>
      <c r="N905" s="98">
        <f>IFERROR(TBLData3[[#This Row],[7 Day Rolling Average]]/TBLData3[[#This Row],[28 Day Rolling Average]],"")</f>
        <v>0.5371751993825572</v>
      </c>
      <c r="O905" s="94">
        <f>IFERROR(TBLData3[[#This Row],[Week 0 TL]]/TBLData3[[#This Row],[Week -1 TL]],"")</f>
        <v>0.25144508670520233</v>
      </c>
      <c r="P905" s="26">
        <f t="shared" si="56"/>
        <v>110.50844667682698</v>
      </c>
      <c r="Q905" s="27">
        <f t="shared" si="57"/>
        <v>138.37870000497506</v>
      </c>
      <c r="R905" s="99">
        <f>IFERROR(TBLData3[[#This Row],[7 Day EWMA]]/TBLData3[[#This Row],[28 Day EWMA]],"")</f>
        <v>0.79859434055135603</v>
      </c>
      <c r="S905" s="130">
        <f>AVERAGEIFS(TBLData3[Total Load],TBLData3[[Athlete ]],TBLData3[[#This Row],[Athlete ]],TBLData3[Date],"&lt;="&amp;TBLData3[[#This Row],[Date]],TBLData3[Date],"&gt;"&amp;TBLData3[[#This Row],[Date]]-7)</f>
        <v>74.571428571428569</v>
      </c>
      <c r="T905" s="130">
        <f t="array" ref="T905">IFERROR(_xlfn.STDEV.S(IF(TBLData3[[Athlete ]]=TBLData3[[#This Row],[Athlete ]],IF(TBLData3[Date]&lt;=TBLData3[[#This Row],[Date]],IF(TBLData3[Date]&gt;TBLData3[[#This Row],[Date]]-7,TBLData3[Total Load])))),"")</f>
        <v>157.66933451885643</v>
      </c>
      <c r="U905" s="98">
        <f>IFERROR(TBLData3[[#This Row],[7 Day avg Load]]/TBLData3[[#This Row],[7 Day SD]],"")</f>
        <v>0.47296088867876979</v>
      </c>
      <c r="V905" s="98">
        <f>IFERROR(TBLData3[[#This Row],[7 Day Rolling Average]]*TBLData3[[#This Row],[Monotony]],"")</f>
        <v>35.269369127188263</v>
      </c>
    </row>
    <row r="906" spans="1:22" x14ac:dyDescent="0.25">
      <c r="A906" s="58" t="str">
        <f t="shared" si="60"/>
        <v>Week 6</v>
      </c>
      <c r="B906" s="63">
        <v>43051</v>
      </c>
      <c r="C906" s="151" t="str">
        <f t="shared" si="61"/>
        <v>Sun</v>
      </c>
      <c r="D906" s="68" t="s">
        <v>191</v>
      </c>
      <c r="E906" s="61">
        <f>tblTL[[#This Row],[Total]]</f>
        <v>0</v>
      </c>
      <c r="F906" s="71">
        <f>AVERAGEIFS(TBLData3[Total Load],TBLData3[[Athlete ]],TBLData3[[#This Row],[Athlete ]],TBLData3[Date],"&lt;="&amp;TBLData3[[#This Row],[Date]],TBLData3[Date],"&gt;"&amp;TBLData3[[#This Row],[Date]]-7)</f>
        <v>170.57142857142858</v>
      </c>
      <c r="G906" s="72">
        <f>AVERAGEIFS(TBLData3[Total Load],TBLData3[[Athlete ]],TBLData3[[#This Row],[Athlete ]],TBLData3[Date],"&lt;="&amp;TBLData3[[#This Row],[Date]],TBLData3[Date],"&gt;"&amp;TBLData3[[#This Row],[Date]]-28)</f>
        <v>124.03571428571429</v>
      </c>
      <c r="H906" s="32">
        <f>SUMIFS(TBLData3[Total Load],TBLData3[[Athlete ]],TBLData3[[#This Row],[Athlete ]],TBLData3[Date],"&lt;="&amp;TBLData3[[#This Row],[Date]],TBLData3[Date],"&gt;"&amp;TBLData3[[#This Row],[Date]]-7)</f>
        <v>1194</v>
      </c>
      <c r="I906" s="33">
        <f>IFERROR(SUMIFS(TBLData3[Total Load],TBLData3[[Athlete ]],TBLData3[[#This Row],[Athlete ]],TBLData3[Date],"&lt;="&amp;TBLData3[[#This Row],[Date]]-7,TBLData3[Date],"&gt;"&amp;TBLData3[[#This Row],[Date]]-14),"")</f>
        <v>920</v>
      </c>
      <c r="J906" s="33">
        <f>IFERROR(SUMIFS(TBLData3[Total Load],TBLData3[[Athlete ]],TBLData3[[#This Row],[Athlete ]],TBLData3[Date],"&lt;="&amp;TBLData3[[#This Row],[Date]]-14,TBLData3[Date],"&gt;"&amp;TBLData3[[#This Row],[Date]]-21),"")</f>
        <v>639</v>
      </c>
      <c r="K906" s="33">
        <f>IFERROR(SUMIFS(TBLData3[Total Load],TBLData3[[Athlete ]],TBLData3[[#This Row],[Athlete ]],TBLData3[Date],"&lt;="&amp;TBLData3[[#This Row],[Date]]-21,TBLData3[Date],"&gt;"&amp;TBLData3[[#This Row],[Date]]-28),"")</f>
        <v>720</v>
      </c>
      <c r="L906" s="33">
        <f>IFERROR(SUMIFS(TBLData3[Total Load],TBLData3[[Athlete ]],TBLData3[[#This Row],[Athlete ]],TBLData3[Date],"&lt;="&amp;TBLData3[[#This Row],[Date]]-28,TBLData3[Date],"&gt;"&amp;TBLData3[[#This Row],[Date]]-35),"")</f>
        <v>600</v>
      </c>
      <c r="M906" s="33">
        <f>IFERROR(AVERAGE(TBLData3[[#This Row],[Week -1 TL]:[Week -4 TL]]),"")</f>
        <v>719.75</v>
      </c>
      <c r="N906" s="98">
        <f>IFERROR(TBLData3[[#This Row],[7 Day Rolling Average]]/TBLData3[[#This Row],[28 Day Rolling Average]],"")</f>
        <v>1.3751799596890297</v>
      </c>
      <c r="O906" s="94">
        <f>IFERROR(TBLData3[[#This Row],[Week 0 TL]]/TBLData3[[#This Row],[Week -1 TL]],"")</f>
        <v>1.2978260869565217</v>
      </c>
      <c r="P906" s="26">
        <f t="shared" si="56"/>
        <v>157.53431724970358</v>
      </c>
      <c r="Q906" s="27">
        <f t="shared" si="57"/>
        <v>123.95955126077051</v>
      </c>
      <c r="R906" s="99">
        <f>IFERROR(TBLData3[[#This Row],[7 Day EWMA]]/TBLData3[[#This Row],[28 Day EWMA]],"")</f>
        <v>1.2708525938296009</v>
      </c>
      <c r="S906" s="130">
        <f>AVERAGEIFS(TBLData3[Total Load],TBLData3[[Athlete ]],TBLData3[[#This Row],[Athlete ]],TBLData3[Date],"&lt;="&amp;TBLData3[[#This Row],[Date]],TBLData3[Date],"&gt;"&amp;TBLData3[[#This Row],[Date]]-7)</f>
        <v>170.57142857142858</v>
      </c>
      <c r="T906" s="130">
        <f t="array" ref="T906">IFERROR(_xlfn.STDEV.S(IF(TBLData3[[Athlete ]]=TBLData3[[#This Row],[Athlete ]],IF(TBLData3[Date]&lt;=TBLData3[[#This Row],[Date]],IF(TBLData3[Date]&gt;TBLData3[[#This Row],[Date]]-7,TBLData3[Total Load])))),"")</f>
        <v>227.64508717362148</v>
      </c>
      <c r="U906" s="98">
        <f>IFERROR(TBLData3[[#This Row],[7 Day avg Load]]/TBLData3[[#This Row],[7 Day SD]],"")</f>
        <v>0.74928666675479949</v>
      </c>
      <c r="V906" s="98">
        <f>IFERROR(TBLData3[[#This Row],[7 Day Rolling Average]]*TBLData3[[#This Row],[Monotony]],"")</f>
        <v>127.80689715789009</v>
      </c>
    </row>
    <row r="907" spans="1:22" x14ac:dyDescent="0.25">
      <c r="A907" s="58" t="str">
        <f t="shared" si="60"/>
        <v>Week 6</v>
      </c>
      <c r="B907" s="63">
        <v>43051</v>
      </c>
      <c r="C907" s="151" t="str">
        <f t="shared" si="61"/>
        <v>Sun</v>
      </c>
      <c r="D907" s="68" t="s">
        <v>192</v>
      </c>
      <c r="E907" s="61">
        <f>tblTL[[#This Row],[Total]]</f>
        <v>0</v>
      </c>
      <c r="F907" s="71">
        <f>AVERAGEIFS(TBLData3[Total Load],TBLData3[[Athlete ]],TBLData3[[#This Row],[Athlete ]],TBLData3[Date],"&lt;="&amp;TBLData3[[#This Row],[Date]],TBLData3[Date],"&gt;"&amp;TBLData3[[#This Row],[Date]]-7)</f>
        <v>117</v>
      </c>
      <c r="G907" s="72">
        <f>AVERAGEIFS(TBLData3[Total Load],TBLData3[[Athlete ]],TBLData3[[#This Row],[Athlete ]],TBLData3[Date],"&lt;="&amp;TBLData3[[#This Row],[Date]],TBLData3[Date],"&gt;"&amp;TBLData3[[#This Row],[Date]]-28)</f>
        <v>237.5</v>
      </c>
      <c r="H907" s="32">
        <f>SUMIFS(TBLData3[Total Load],TBLData3[[Athlete ]],TBLData3[[#This Row],[Athlete ]],TBLData3[Date],"&lt;="&amp;TBLData3[[#This Row],[Date]],TBLData3[Date],"&gt;"&amp;TBLData3[[#This Row],[Date]]-7)</f>
        <v>819</v>
      </c>
      <c r="I907" s="33">
        <f>IFERROR(SUMIFS(TBLData3[Total Load],TBLData3[[Athlete ]],TBLData3[[#This Row],[Athlete ]],TBLData3[Date],"&lt;="&amp;TBLData3[[#This Row],[Date]]-7,TBLData3[Date],"&gt;"&amp;TBLData3[[#This Row],[Date]]-14),"")</f>
        <v>3248</v>
      </c>
      <c r="J907" s="33">
        <f>IFERROR(SUMIFS(TBLData3[Total Load],TBLData3[[Athlete ]],TBLData3[[#This Row],[Athlete ]],TBLData3[Date],"&lt;="&amp;TBLData3[[#This Row],[Date]]-14,TBLData3[Date],"&gt;"&amp;TBLData3[[#This Row],[Date]]-21),"")</f>
        <v>723</v>
      </c>
      <c r="K907" s="33">
        <f>IFERROR(SUMIFS(TBLData3[Total Load],TBLData3[[Athlete ]],TBLData3[[#This Row],[Athlete ]],TBLData3[Date],"&lt;="&amp;TBLData3[[#This Row],[Date]]-21,TBLData3[Date],"&gt;"&amp;TBLData3[[#This Row],[Date]]-28),"")</f>
        <v>1860</v>
      </c>
      <c r="L907" s="33">
        <f>IFERROR(SUMIFS(TBLData3[Total Load],TBLData3[[Athlete ]],TBLData3[[#This Row],[Athlete ]],TBLData3[Date],"&lt;="&amp;TBLData3[[#This Row],[Date]]-28,TBLData3[Date],"&gt;"&amp;TBLData3[[#This Row],[Date]]-35),"")</f>
        <v>1480</v>
      </c>
      <c r="M907" s="33">
        <f>IFERROR(AVERAGE(TBLData3[[#This Row],[Week -1 TL]:[Week -4 TL]]),"")</f>
        <v>1827.75</v>
      </c>
      <c r="N907" s="98">
        <f>IFERROR(TBLData3[[#This Row],[7 Day Rolling Average]]/TBLData3[[#This Row],[28 Day Rolling Average]],"")</f>
        <v>0.49263157894736842</v>
      </c>
      <c r="O907" s="94">
        <f>IFERROR(TBLData3[[#This Row],[Week 0 TL]]/TBLData3[[#This Row],[Week -1 TL]],"")</f>
        <v>0.25215517241379309</v>
      </c>
      <c r="P907" s="26">
        <f t="shared" si="56"/>
        <v>125.61154942500099</v>
      </c>
      <c r="Q907" s="27">
        <f t="shared" si="57"/>
        <v>201.81826643282534</v>
      </c>
      <c r="R907" s="99">
        <f>IFERROR(TBLData3[[#This Row],[7 Day EWMA]]/TBLData3[[#This Row],[28 Day EWMA]],"")</f>
        <v>0.62239930827475642</v>
      </c>
      <c r="S907" s="130">
        <f>AVERAGEIFS(TBLData3[Total Load],TBLData3[[Athlete ]],TBLData3[[#This Row],[Athlete ]],TBLData3[Date],"&lt;="&amp;TBLData3[[#This Row],[Date]],TBLData3[Date],"&gt;"&amp;TBLData3[[#This Row],[Date]]-7)</f>
        <v>117</v>
      </c>
      <c r="T907" s="130">
        <f t="array" ref="T907">IFERROR(_xlfn.STDEV.S(IF(TBLData3[[Athlete ]]=TBLData3[[#This Row],[Athlete ]],IF(TBLData3[Date]&lt;=TBLData3[[#This Row],[Date]],IF(TBLData3[Date]&gt;TBLData3[[#This Row],[Date]]-7,TBLData3[Total Load])))),"")</f>
        <v>164.00101625701387</v>
      </c>
      <c r="U907" s="98">
        <f>IFERROR(TBLData3[[#This Row],[7 Day avg Load]]/TBLData3[[#This Row],[7 Day SD]],"")</f>
        <v>0.71341021336504207</v>
      </c>
      <c r="V907" s="98">
        <f>IFERROR(TBLData3[[#This Row],[7 Day Rolling Average]]*TBLData3[[#This Row],[Monotony]],"")</f>
        <v>83.468994963709918</v>
      </c>
    </row>
    <row r="908" spans="1:22" x14ac:dyDescent="0.25">
      <c r="A908" s="58" t="str">
        <f t="shared" si="60"/>
        <v>Week 6</v>
      </c>
      <c r="B908" s="63">
        <v>43051</v>
      </c>
      <c r="C908" s="151" t="str">
        <f t="shared" si="61"/>
        <v>Sun</v>
      </c>
      <c r="D908" s="73" t="s">
        <v>193</v>
      </c>
      <c r="E908" s="61">
        <f>tblTL[[#This Row],[Total]]</f>
        <v>0</v>
      </c>
      <c r="F908" s="71">
        <f>AVERAGEIFS(TBLData3[Total Load],TBLData3[[Athlete ]],TBLData3[[#This Row],[Athlete ]],TBLData3[Date],"&lt;="&amp;TBLData3[[#This Row],[Date]],TBLData3[Date],"&gt;"&amp;TBLData3[[#This Row],[Date]]-7)</f>
        <v>232.42857142857142</v>
      </c>
      <c r="G908" s="72">
        <f>AVERAGEIFS(TBLData3[Total Load],TBLData3[[Athlete ]],TBLData3[[#This Row],[Athlete ]],TBLData3[Date],"&lt;="&amp;TBLData3[[#This Row],[Date]],TBLData3[Date],"&gt;"&amp;TBLData3[[#This Row],[Date]]-28)</f>
        <v>141.25</v>
      </c>
      <c r="H908" s="32">
        <f>SUMIFS(TBLData3[Total Load],TBLData3[[Athlete ]],TBLData3[[#This Row],[Athlete ]],TBLData3[Date],"&lt;="&amp;TBLData3[[#This Row],[Date]],TBLData3[Date],"&gt;"&amp;TBLData3[[#This Row],[Date]]-7)</f>
        <v>1627</v>
      </c>
      <c r="I908" s="33">
        <f>IFERROR(SUMIFS(TBLData3[Total Load],TBLData3[[Athlete ]],TBLData3[[#This Row],[Athlete ]],TBLData3[Date],"&lt;="&amp;TBLData3[[#This Row],[Date]]-7,TBLData3[Date],"&gt;"&amp;TBLData3[[#This Row],[Date]]-14),"")</f>
        <v>194</v>
      </c>
      <c r="J908" s="33">
        <f>IFERROR(SUMIFS(TBLData3[Total Load],TBLData3[[Athlete ]],TBLData3[[#This Row],[Athlete ]],TBLData3[Date],"&lt;="&amp;TBLData3[[#This Row],[Date]]-14,TBLData3[Date],"&gt;"&amp;TBLData3[[#This Row],[Date]]-21),"")</f>
        <v>994</v>
      </c>
      <c r="K908" s="33">
        <f>IFERROR(SUMIFS(TBLData3[Total Load],TBLData3[[Athlete ]],TBLData3[[#This Row],[Athlete ]],TBLData3[Date],"&lt;="&amp;TBLData3[[#This Row],[Date]]-21,TBLData3[Date],"&gt;"&amp;TBLData3[[#This Row],[Date]]-28),"")</f>
        <v>1140</v>
      </c>
      <c r="L908" s="33">
        <f>IFERROR(SUMIFS(TBLData3[Total Load],TBLData3[[Athlete ]],TBLData3[[#This Row],[Athlete ]],TBLData3[Date],"&lt;="&amp;TBLData3[[#This Row],[Date]]-28,TBLData3[Date],"&gt;"&amp;TBLData3[[#This Row],[Date]]-35),"")</f>
        <v>1440</v>
      </c>
      <c r="M908" s="33">
        <f>IFERROR(AVERAGE(TBLData3[[#This Row],[Week -1 TL]:[Week -4 TL]]),"")</f>
        <v>942</v>
      </c>
      <c r="N908" s="98">
        <f>IFERROR(TBLData3[[#This Row],[7 Day Rolling Average]]/TBLData3[[#This Row],[28 Day Rolling Average]],"")</f>
        <v>1.6455120101137799</v>
      </c>
      <c r="O908" s="94">
        <f>IFERROR(TBLData3[[#This Row],[Week 0 TL]]/TBLData3[[#This Row],[Week -1 TL]],"")</f>
        <v>8.3865979381443303</v>
      </c>
      <c r="P908" s="26">
        <f t="shared" si="56"/>
        <v>172.32220017693928</v>
      </c>
      <c r="Q908" s="27">
        <f t="shared" si="57"/>
        <v>143.84113553986938</v>
      </c>
      <c r="R908" s="99">
        <f>IFERROR(TBLData3[[#This Row],[7 Day EWMA]]/TBLData3[[#This Row],[28 Day EWMA]],"")</f>
        <v>1.1980036137101797</v>
      </c>
      <c r="S908" s="130">
        <f>AVERAGEIFS(TBLData3[Total Load],TBLData3[[Athlete ]],TBLData3[[#This Row],[Athlete ]],TBLData3[Date],"&lt;="&amp;TBLData3[[#This Row],[Date]],TBLData3[Date],"&gt;"&amp;TBLData3[[#This Row],[Date]]-7)</f>
        <v>232.42857142857142</v>
      </c>
      <c r="T908" s="130">
        <f t="array" ref="T908">IFERROR(_xlfn.STDEV.S(IF(TBLData3[[Athlete ]]=TBLData3[[#This Row],[Athlete ]],IF(TBLData3[Date]&lt;=TBLData3[[#This Row],[Date]],IF(TBLData3[Date]&gt;TBLData3[[#This Row],[Date]]-7,TBLData3[Total Load])))),"")</f>
        <v>232.5036610054826</v>
      </c>
      <c r="U908" s="98">
        <f>IFERROR(TBLData3[[#This Row],[7 Day avg Load]]/TBLData3[[#This Row],[7 Day SD]],"")</f>
        <v>0.9996770391632267</v>
      </c>
      <c r="V908" s="98">
        <f>IFERROR(TBLData3[[#This Row],[7 Day Rolling Average]]*TBLData3[[#This Row],[Monotony]],"")</f>
        <v>232.35350610265283</v>
      </c>
    </row>
    <row r="909" spans="1:22" x14ac:dyDescent="0.25">
      <c r="A909" s="58" t="str">
        <f t="shared" si="60"/>
        <v>Week 6</v>
      </c>
      <c r="B909" s="63">
        <v>43051</v>
      </c>
      <c r="C909" s="151" t="str">
        <f t="shared" si="61"/>
        <v>Sun</v>
      </c>
      <c r="D909" s="73" t="s">
        <v>194</v>
      </c>
      <c r="E909" s="61">
        <f>tblTL[[#This Row],[Total]]</f>
        <v>0</v>
      </c>
      <c r="F909" s="71">
        <f>AVERAGEIFS(TBLData3[Total Load],TBLData3[[Athlete ]],TBLData3[[#This Row],[Athlete ]],TBLData3[Date],"&lt;="&amp;TBLData3[[#This Row],[Date]],TBLData3[Date],"&gt;"&amp;TBLData3[[#This Row],[Date]]-7)</f>
        <v>181.42857142857142</v>
      </c>
      <c r="G909" s="72">
        <f>AVERAGEIFS(TBLData3[Total Load],TBLData3[[Athlete ]],TBLData3[[#This Row],[Athlete ]],TBLData3[Date],"&lt;="&amp;TBLData3[[#This Row],[Date]],TBLData3[Date],"&gt;"&amp;TBLData3[[#This Row],[Date]]-28)</f>
        <v>120.75</v>
      </c>
      <c r="H909" s="32">
        <f>SUMIFS(TBLData3[Total Load],TBLData3[[Athlete ]],TBLData3[[#This Row],[Athlete ]],TBLData3[Date],"&lt;="&amp;TBLData3[[#This Row],[Date]],TBLData3[Date],"&gt;"&amp;TBLData3[[#This Row],[Date]]-7)</f>
        <v>1270</v>
      </c>
      <c r="I909" s="33">
        <f>IFERROR(SUMIFS(TBLData3[Total Load],TBLData3[[Athlete ]],TBLData3[[#This Row],[Athlete ]],TBLData3[Date],"&lt;="&amp;TBLData3[[#This Row],[Date]]-7,TBLData3[Date],"&gt;"&amp;TBLData3[[#This Row],[Date]]-14),"")</f>
        <v>1104</v>
      </c>
      <c r="J909" s="33">
        <f>IFERROR(SUMIFS(TBLData3[Total Load],TBLData3[[Athlete ]],TBLData3[[#This Row],[Athlete ]],TBLData3[Date],"&lt;="&amp;TBLData3[[#This Row],[Date]]-14,TBLData3[Date],"&gt;"&amp;TBLData3[[#This Row],[Date]]-21),"")</f>
        <v>287</v>
      </c>
      <c r="K909" s="33">
        <f>IFERROR(SUMIFS(TBLData3[Total Load],TBLData3[[Athlete ]],TBLData3[[#This Row],[Athlete ]],TBLData3[Date],"&lt;="&amp;TBLData3[[#This Row],[Date]]-21,TBLData3[Date],"&gt;"&amp;TBLData3[[#This Row],[Date]]-28),"")</f>
        <v>720</v>
      </c>
      <c r="L909" s="33">
        <f>IFERROR(SUMIFS(TBLData3[Total Load],TBLData3[[Athlete ]],TBLData3[[#This Row],[Athlete ]],TBLData3[Date],"&lt;="&amp;TBLData3[[#This Row],[Date]]-28,TBLData3[Date],"&gt;"&amp;TBLData3[[#This Row],[Date]]-35),"")</f>
        <v>1640</v>
      </c>
      <c r="M909" s="33">
        <f>IFERROR(AVERAGE(TBLData3[[#This Row],[Week -1 TL]:[Week -4 TL]]),"")</f>
        <v>937.75</v>
      </c>
      <c r="N909" s="98">
        <f>IFERROR(TBLData3[[#This Row],[7 Day Rolling Average]]/TBLData3[[#This Row],[28 Day Rolling Average]],"")</f>
        <v>1.5025140490978999</v>
      </c>
      <c r="O909" s="94">
        <f>IFERROR(TBLData3[[#This Row],[Week 0 TL]]/TBLData3[[#This Row],[Week -1 TL]],"")</f>
        <v>1.1503623188405796</v>
      </c>
      <c r="P909" s="26">
        <f t="shared" si="56"/>
        <v>156.41783207096265</v>
      </c>
      <c r="Q909" s="27">
        <f t="shared" si="57"/>
        <v>140.08529626410834</v>
      </c>
      <c r="R909" s="99">
        <f>IFERROR(TBLData3[[#This Row],[7 Day EWMA]]/TBLData3[[#This Row],[28 Day EWMA]],"")</f>
        <v>1.1165899365773688</v>
      </c>
      <c r="S909" s="130">
        <f>AVERAGEIFS(TBLData3[Total Load],TBLData3[[Athlete ]],TBLData3[[#This Row],[Athlete ]],TBLData3[Date],"&lt;="&amp;TBLData3[[#This Row],[Date]],TBLData3[Date],"&gt;"&amp;TBLData3[[#This Row],[Date]]-7)</f>
        <v>181.42857142857142</v>
      </c>
      <c r="T909" s="130">
        <f t="array" ref="T909">IFERROR(_xlfn.STDEV.S(IF(TBLData3[[Athlete ]]=TBLData3[[#This Row],[Athlete ]],IF(TBLData3[Date]&lt;=TBLData3[[#This Row],[Date]],IF(TBLData3[Date]&gt;TBLData3[[#This Row],[Date]]-7,TBLData3[Total Load])))),"")</f>
        <v>318.80916817790188</v>
      </c>
      <c r="U909" s="98">
        <f>IFERROR(TBLData3[[#This Row],[7 Day avg Load]]/TBLData3[[#This Row],[7 Day SD]],"")</f>
        <v>0.56908203884315722</v>
      </c>
      <c r="V909" s="98">
        <f>IFERROR(TBLData3[[#This Row],[7 Day Rolling Average]]*TBLData3[[#This Row],[Monotony]],"")</f>
        <v>103.24774133297281</v>
      </c>
    </row>
    <row r="910" spans="1:22" x14ac:dyDescent="0.25">
      <c r="A910" s="58" t="str">
        <f t="shared" si="60"/>
        <v>Week 6</v>
      </c>
      <c r="B910" s="63">
        <v>43051</v>
      </c>
      <c r="C910" s="151" t="str">
        <f t="shared" si="61"/>
        <v>Sun</v>
      </c>
      <c r="D910" s="73" t="s">
        <v>213</v>
      </c>
      <c r="E910" s="61">
        <f>tblTL[[#This Row],[Total]]</f>
        <v>0</v>
      </c>
      <c r="F910" s="71">
        <f>AVERAGEIFS(TBLData3[Total Load],TBLData3[[Athlete ]],TBLData3[[#This Row],[Athlete ]],TBLData3[Date],"&lt;="&amp;TBLData3[[#This Row],[Date]],TBLData3[Date],"&gt;"&amp;TBLData3[[#This Row],[Date]]-7)</f>
        <v>0</v>
      </c>
      <c r="G910" s="72">
        <f>AVERAGEIFS(TBLData3[Total Load],TBLData3[[Athlete ]],TBLData3[[#This Row],[Athlete ]],TBLData3[Date],"&lt;="&amp;TBLData3[[#This Row],[Date]],TBLData3[Date],"&gt;"&amp;TBLData3[[#This Row],[Date]]-28)</f>
        <v>153.21428571428572</v>
      </c>
      <c r="H910" s="32">
        <f>SUMIFS(TBLData3[Total Load],TBLData3[[Athlete ]],TBLData3[[#This Row],[Athlete ]],TBLData3[Date],"&lt;="&amp;TBLData3[[#This Row],[Date]],TBLData3[Date],"&gt;"&amp;TBLData3[[#This Row],[Date]]-7)</f>
        <v>0</v>
      </c>
      <c r="I910" s="33">
        <f>IFERROR(SUMIFS(TBLData3[Total Load],TBLData3[[Athlete ]],TBLData3[[#This Row],[Athlete ]],TBLData3[Date],"&lt;="&amp;TBLData3[[#This Row],[Date]]-7,TBLData3[Date],"&gt;"&amp;TBLData3[[#This Row],[Date]]-14),"")</f>
        <v>1940</v>
      </c>
      <c r="J910" s="33">
        <f>IFERROR(SUMIFS(TBLData3[Total Load],TBLData3[[Athlete ]],TBLData3[[#This Row],[Athlete ]],TBLData3[Date],"&lt;="&amp;TBLData3[[#This Row],[Date]]-14,TBLData3[Date],"&gt;"&amp;TBLData3[[#This Row],[Date]]-21),"")</f>
        <v>1360</v>
      </c>
      <c r="K910" s="33">
        <f>IFERROR(SUMIFS(TBLData3[Total Load],TBLData3[[Athlete ]],TBLData3[[#This Row],[Athlete ]],TBLData3[Date],"&lt;="&amp;TBLData3[[#This Row],[Date]]-21,TBLData3[Date],"&gt;"&amp;TBLData3[[#This Row],[Date]]-28),"")</f>
        <v>990</v>
      </c>
      <c r="L910" s="33">
        <f>IFERROR(SUMIFS(TBLData3[Total Load],TBLData3[[Athlete ]],TBLData3[[#This Row],[Athlete ]],TBLData3[Date],"&lt;="&amp;TBLData3[[#This Row],[Date]]-28,TBLData3[Date],"&gt;"&amp;TBLData3[[#This Row],[Date]]-35),"")</f>
        <v>675</v>
      </c>
      <c r="M910" s="33">
        <f>IFERROR(AVERAGE(TBLData3[[#This Row],[Week -1 TL]:[Week -4 TL]]),"")</f>
        <v>1241.25</v>
      </c>
      <c r="N910" s="98">
        <f>IFERROR(TBLData3[[#This Row],[7 Day Rolling Average]]/TBLData3[[#This Row],[28 Day Rolling Average]],"")</f>
        <v>0</v>
      </c>
      <c r="O910" s="94">
        <f>IFERROR(TBLData3[[#This Row],[Week 0 TL]]/TBLData3[[#This Row],[Week -1 TL]],"")</f>
        <v>0</v>
      </c>
      <c r="P910" s="26">
        <f t="shared" si="56"/>
        <v>23.69808983110066</v>
      </c>
      <c r="Q910" s="27">
        <f t="shared" si="57"/>
        <v>104.1640760385736</v>
      </c>
      <c r="R910" s="99">
        <f>IFERROR(TBLData3[[#This Row],[7 Day EWMA]]/TBLData3[[#This Row],[28 Day EWMA]],"")</f>
        <v>0.22750732049238245</v>
      </c>
      <c r="S910" s="130">
        <f>AVERAGEIFS(TBLData3[Total Load],TBLData3[[Athlete ]],TBLData3[[#This Row],[Athlete ]],TBLData3[Date],"&lt;="&amp;TBLData3[[#This Row],[Date]],TBLData3[Date],"&gt;"&amp;TBLData3[[#This Row],[Date]]-7)</f>
        <v>0</v>
      </c>
      <c r="T910" s="130">
        <f t="array" ref="T910">IFERROR(_xlfn.STDEV.S(IF(TBLData3[[Athlete ]]=TBLData3[[#This Row],[Athlete ]],IF(TBLData3[Date]&lt;=TBLData3[[#This Row],[Date]],IF(TBLData3[Date]&gt;TBLData3[[#This Row],[Date]]-7,TBLData3[Total Load])))),"")</f>
        <v>0</v>
      </c>
      <c r="U910" s="98" t="str">
        <f>IFERROR(TBLData3[[#This Row],[7 Day avg Load]]/TBLData3[[#This Row],[7 Day SD]],"")</f>
        <v/>
      </c>
      <c r="V910" s="98" t="str">
        <f>IFERROR(TBLData3[[#This Row],[7 Day Rolling Average]]*TBLData3[[#This Row],[Monotony]],"")</f>
        <v/>
      </c>
    </row>
    <row r="911" spans="1:22" x14ac:dyDescent="0.25">
      <c r="A911" s="58" t="str">
        <f t="shared" si="60"/>
        <v>Week 6</v>
      </c>
      <c r="B911" s="63">
        <v>43051</v>
      </c>
      <c r="C911" s="151" t="str">
        <f t="shared" si="61"/>
        <v>Sun</v>
      </c>
      <c r="D911" s="73" t="s">
        <v>214</v>
      </c>
      <c r="E911" s="61">
        <f>tblTL[[#This Row],[Total]]</f>
        <v>0</v>
      </c>
      <c r="F911" s="71">
        <f>AVERAGEIFS(TBLData3[Total Load],TBLData3[[Athlete ]],TBLData3[[#This Row],[Athlete ]],TBLData3[Date],"&lt;="&amp;TBLData3[[#This Row],[Date]],TBLData3[Date],"&gt;"&amp;TBLData3[[#This Row],[Date]]-7)</f>
        <v>250</v>
      </c>
      <c r="G911" s="72">
        <f>AVERAGEIFS(TBLData3[Total Load],TBLData3[[Athlete ]],TBLData3[[#This Row],[Athlete ]],TBLData3[Date],"&lt;="&amp;TBLData3[[#This Row],[Date]],TBLData3[Date],"&gt;"&amp;TBLData3[[#This Row],[Date]]-28)</f>
        <v>257.32142857142856</v>
      </c>
      <c r="H911" s="32">
        <f>SUMIFS(TBLData3[Total Load],TBLData3[[Athlete ]],TBLData3[[#This Row],[Athlete ]],TBLData3[Date],"&lt;="&amp;TBLData3[[#This Row],[Date]],TBLData3[Date],"&gt;"&amp;TBLData3[[#This Row],[Date]]-7)</f>
        <v>1750</v>
      </c>
      <c r="I911" s="33">
        <f>IFERROR(SUMIFS(TBLData3[Total Load],TBLData3[[Athlete ]],TBLData3[[#This Row],[Athlete ]],TBLData3[Date],"&lt;="&amp;TBLData3[[#This Row],[Date]]-7,TBLData3[Date],"&gt;"&amp;TBLData3[[#This Row],[Date]]-14),"")</f>
        <v>2748</v>
      </c>
      <c r="J911" s="33">
        <f>IFERROR(SUMIFS(TBLData3[Total Load],TBLData3[[Athlete ]],TBLData3[[#This Row],[Athlete ]],TBLData3[Date],"&lt;="&amp;TBLData3[[#This Row],[Date]]-14,TBLData3[Date],"&gt;"&amp;TBLData3[[#This Row],[Date]]-21),"")</f>
        <v>1567</v>
      </c>
      <c r="K911" s="33">
        <f>IFERROR(SUMIFS(TBLData3[Total Load],TBLData3[[Athlete ]],TBLData3[[#This Row],[Athlete ]],TBLData3[Date],"&lt;="&amp;TBLData3[[#This Row],[Date]]-21,TBLData3[Date],"&gt;"&amp;TBLData3[[#This Row],[Date]]-28),"")</f>
        <v>1140</v>
      </c>
      <c r="L911" s="33">
        <f>IFERROR(SUMIFS(TBLData3[Total Load],TBLData3[[Athlete ]],TBLData3[[#This Row],[Athlete ]],TBLData3[Date],"&lt;="&amp;TBLData3[[#This Row],[Date]]-28,TBLData3[Date],"&gt;"&amp;TBLData3[[#This Row],[Date]]-35),"")</f>
        <v>1720</v>
      </c>
      <c r="M911" s="33">
        <f>IFERROR(AVERAGE(TBLData3[[#This Row],[Week -1 TL]:[Week -4 TL]]),"")</f>
        <v>1793.75</v>
      </c>
      <c r="N911" s="98">
        <f>IFERROR(TBLData3[[#This Row],[7 Day Rolling Average]]/TBLData3[[#This Row],[28 Day Rolling Average]],"")</f>
        <v>0.97154753643303271</v>
      </c>
      <c r="O911" s="94">
        <f>IFERROR(TBLData3[[#This Row],[Week 0 TL]]/TBLData3[[#This Row],[Week -1 TL]],"")</f>
        <v>0.63682678311499274</v>
      </c>
      <c r="P911" s="26">
        <f t="shared" si="56"/>
        <v>168.54626125552909</v>
      </c>
      <c r="Q911" s="27">
        <f t="shared" si="57"/>
        <v>240.48670153775569</v>
      </c>
      <c r="R911" s="99">
        <f>IFERROR(TBLData3[[#This Row],[7 Day EWMA]]/TBLData3[[#This Row],[28 Day EWMA]],"")</f>
        <v>0.70085480892617191</v>
      </c>
      <c r="S911" s="130">
        <f>AVERAGEIFS(TBLData3[Total Load],TBLData3[[Athlete ]],TBLData3[[#This Row],[Athlete ]],TBLData3[Date],"&lt;="&amp;TBLData3[[#This Row],[Date]],TBLData3[Date],"&gt;"&amp;TBLData3[[#This Row],[Date]]-7)</f>
        <v>250</v>
      </c>
      <c r="T911" s="130">
        <f t="array" ref="T911">IFERROR(_xlfn.STDEV.S(IF(TBLData3[[Athlete ]]=TBLData3[[#This Row],[Athlete ]],IF(TBLData3[Date]&lt;=TBLData3[[#This Row],[Date]],IF(TBLData3[Date]&gt;TBLData3[[#This Row],[Date]]-7,TBLData3[Total Load])))),"")</f>
        <v>332.30257296626519</v>
      </c>
      <c r="U911" s="98">
        <f>IFERROR(TBLData3[[#This Row],[7 Day avg Load]]/TBLData3[[#This Row],[7 Day SD]],"")</f>
        <v>0.75232640472326284</v>
      </c>
      <c r="V911" s="98">
        <f>IFERROR(TBLData3[[#This Row],[7 Day Rolling Average]]*TBLData3[[#This Row],[Monotony]],"")</f>
        <v>188.08160118081571</v>
      </c>
    </row>
    <row r="912" spans="1:22" x14ac:dyDescent="0.25">
      <c r="A912" s="58" t="str">
        <f t="shared" si="60"/>
        <v>Week 6</v>
      </c>
      <c r="B912" s="63">
        <v>43051</v>
      </c>
      <c r="C912" s="151" t="str">
        <f t="shared" si="61"/>
        <v>Sun</v>
      </c>
      <c r="D912" s="73" t="s">
        <v>195</v>
      </c>
      <c r="E912" s="61">
        <f>tblTL[[#This Row],[Total]]</f>
        <v>0</v>
      </c>
      <c r="F912" s="71">
        <f>AVERAGEIFS(TBLData3[Total Load],TBLData3[[Athlete ]],TBLData3[[#This Row],[Athlete ]],TBLData3[Date],"&lt;="&amp;TBLData3[[#This Row],[Date]],TBLData3[Date],"&gt;"&amp;TBLData3[[#This Row],[Date]]-7)</f>
        <v>0</v>
      </c>
      <c r="G912" s="72">
        <f>AVERAGEIFS(TBLData3[Total Load],TBLData3[[Athlete ]],TBLData3[[#This Row],[Athlete ]],TBLData3[Date],"&lt;="&amp;TBLData3[[#This Row],[Date]],TBLData3[Date],"&gt;"&amp;TBLData3[[#This Row],[Date]]-28)</f>
        <v>17.5</v>
      </c>
      <c r="H912" s="32">
        <f>SUMIFS(TBLData3[Total Load],TBLData3[[Athlete ]],TBLData3[[#This Row],[Athlete ]],TBLData3[Date],"&lt;="&amp;TBLData3[[#This Row],[Date]],TBLData3[Date],"&gt;"&amp;TBLData3[[#This Row],[Date]]-7)</f>
        <v>0</v>
      </c>
      <c r="I912" s="33">
        <f>IFERROR(SUMIFS(TBLData3[Total Load],TBLData3[[Athlete ]],TBLData3[[#This Row],[Athlete ]],TBLData3[Date],"&lt;="&amp;TBLData3[[#This Row],[Date]]-7,TBLData3[Date],"&gt;"&amp;TBLData3[[#This Row],[Date]]-14),"")</f>
        <v>490</v>
      </c>
      <c r="J912" s="33">
        <f>IFERROR(SUMIFS(TBLData3[Total Load],TBLData3[[Athlete ]],TBLData3[[#This Row],[Athlete ]],TBLData3[Date],"&lt;="&amp;TBLData3[[#This Row],[Date]]-14,TBLData3[Date],"&gt;"&amp;TBLData3[[#This Row],[Date]]-21),"")</f>
        <v>0</v>
      </c>
      <c r="K912" s="33">
        <f>IFERROR(SUMIFS(TBLData3[Total Load],TBLData3[[Athlete ]],TBLData3[[#This Row],[Athlete ]],TBLData3[Date],"&lt;="&amp;TBLData3[[#This Row],[Date]]-21,TBLData3[Date],"&gt;"&amp;TBLData3[[#This Row],[Date]]-28),"")</f>
        <v>0</v>
      </c>
      <c r="L912" s="33">
        <f>IFERROR(SUMIFS(TBLData3[Total Load],TBLData3[[Athlete ]],TBLData3[[#This Row],[Athlete ]],TBLData3[Date],"&lt;="&amp;TBLData3[[#This Row],[Date]]-28,TBLData3[Date],"&gt;"&amp;TBLData3[[#This Row],[Date]]-35),"")</f>
        <v>0</v>
      </c>
      <c r="M912" s="33">
        <f>IFERROR(AVERAGE(TBLData3[[#This Row],[Week -1 TL]:[Week -4 TL]]),"")</f>
        <v>122.5</v>
      </c>
      <c r="N912" s="98">
        <f>IFERROR(TBLData3[[#This Row],[7 Day Rolling Average]]/TBLData3[[#This Row],[28 Day Rolling Average]],"")</f>
        <v>0</v>
      </c>
      <c r="O912" s="94">
        <f>IFERROR(TBLData3[[#This Row],[Week 0 TL]]/TBLData3[[#This Row],[Week -1 TL]],"")</f>
        <v>0</v>
      </c>
      <c r="P912" s="26">
        <f t="shared" si="56"/>
        <v>6.8984055519104004</v>
      </c>
      <c r="Q912" s="27">
        <f t="shared" si="57"/>
        <v>16.538104827383247</v>
      </c>
      <c r="R912" s="99">
        <f>IFERROR(TBLData3[[#This Row],[7 Day EWMA]]/TBLData3[[#This Row],[28 Day EWMA]],"")</f>
        <v>0.41712189056198562</v>
      </c>
      <c r="S912" s="130">
        <f>AVERAGEIFS(TBLData3[Total Load],TBLData3[[Athlete ]],TBLData3[[#This Row],[Athlete ]],TBLData3[Date],"&lt;="&amp;TBLData3[[#This Row],[Date]],TBLData3[Date],"&gt;"&amp;TBLData3[[#This Row],[Date]]-7)</f>
        <v>0</v>
      </c>
      <c r="T912" s="130">
        <f t="array" ref="T912">IFERROR(_xlfn.STDEV.S(IF(TBLData3[[Athlete ]]=TBLData3[[#This Row],[Athlete ]],IF(TBLData3[Date]&lt;=TBLData3[[#This Row],[Date]],IF(TBLData3[Date]&gt;TBLData3[[#This Row],[Date]]-7,TBLData3[Total Load])))),"")</f>
        <v>0</v>
      </c>
      <c r="U912" s="98" t="str">
        <f>IFERROR(TBLData3[[#This Row],[7 Day avg Load]]/TBLData3[[#This Row],[7 Day SD]],"")</f>
        <v/>
      </c>
      <c r="V912" s="98" t="str">
        <f>IFERROR(TBLData3[[#This Row],[7 Day Rolling Average]]*TBLData3[[#This Row],[Monotony]],"")</f>
        <v/>
      </c>
    </row>
    <row r="913" spans="1:22" x14ac:dyDescent="0.25">
      <c r="A913" s="58" t="str">
        <f t="shared" si="60"/>
        <v>Week 6</v>
      </c>
      <c r="B913" s="63">
        <v>43051</v>
      </c>
      <c r="C913" s="151" t="str">
        <f t="shared" si="61"/>
        <v>Sun</v>
      </c>
      <c r="D913" s="68" t="s">
        <v>196</v>
      </c>
      <c r="E913" s="61">
        <f>tblTL[[#This Row],[Total]]</f>
        <v>0</v>
      </c>
      <c r="F913" s="71">
        <f>AVERAGEIFS(TBLData3[Total Load],TBLData3[[Athlete ]],TBLData3[[#This Row],[Athlete ]],TBLData3[Date],"&lt;="&amp;TBLData3[[#This Row],[Date]],TBLData3[Date],"&gt;"&amp;TBLData3[[#This Row],[Date]]-7)</f>
        <v>377.14285714285717</v>
      </c>
      <c r="G913" s="72">
        <f>AVERAGEIFS(TBLData3[Total Load],TBLData3[[Athlete ]],TBLData3[[#This Row],[Athlete ]],TBLData3[Date],"&lt;="&amp;TBLData3[[#This Row],[Date]],TBLData3[Date],"&gt;"&amp;TBLData3[[#This Row],[Date]]-28)</f>
        <v>259.60714285714283</v>
      </c>
      <c r="H913" s="32">
        <f>SUMIFS(TBLData3[Total Load],TBLData3[[Athlete ]],TBLData3[[#This Row],[Athlete ]],TBLData3[Date],"&lt;="&amp;TBLData3[[#This Row],[Date]],TBLData3[Date],"&gt;"&amp;TBLData3[[#This Row],[Date]]-7)</f>
        <v>2640</v>
      </c>
      <c r="I913" s="33">
        <f>IFERROR(SUMIFS(TBLData3[Total Load],TBLData3[[Athlete ]],TBLData3[[#This Row],[Athlete ]],TBLData3[Date],"&lt;="&amp;TBLData3[[#This Row],[Date]]-7,TBLData3[Date],"&gt;"&amp;TBLData3[[#This Row],[Date]]-14),"")</f>
        <v>2258</v>
      </c>
      <c r="J913" s="33">
        <f>IFERROR(SUMIFS(TBLData3[Total Load],TBLData3[[Athlete ]],TBLData3[[#This Row],[Athlete ]],TBLData3[Date],"&lt;="&amp;TBLData3[[#This Row],[Date]]-14,TBLData3[Date],"&gt;"&amp;TBLData3[[#This Row],[Date]]-21),"")</f>
        <v>2371</v>
      </c>
      <c r="K913" s="33">
        <f>IFERROR(SUMIFS(TBLData3[Total Load],TBLData3[[Athlete ]],TBLData3[[#This Row],[Athlete ]],TBLData3[Date],"&lt;="&amp;TBLData3[[#This Row],[Date]]-21,TBLData3[Date],"&gt;"&amp;TBLData3[[#This Row],[Date]]-28),"")</f>
        <v>0</v>
      </c>
      <c r="L913" s="33">
        <f>IFERROR(SUMIFS(TBLData3[Total Load],TBLData3[[Athlete ]],TBLData3[[#This Row],[Athlete ]],TBLData3[Date],"&lt;="&amp;TBLData3[[#This Row],[Date]]-28,TBLData3[Date],"&gt;"&amp;TBLData3[[#This Row],[Date]]-35),"")</f>
        <v>1540</v>
      </c>
      <c r="M913" s="33">
        <f>IFERROR(AVERAGE(TBLData3[[#This Row],[Week -1 TL]:[Week -4 TL]]),"")</f>
        <v>1542.25</v>
      </c>
      <c r="N913" s="98">
        <f>IFERROR(TBLData3[[#This Row],[7 Day Rolling Average]]/TBLData3[[#This Row],[28 Day Rolling Average]],"")</f>
        <v>1.452744531572431</v>
      </c>
      <c r="O913" s="94">
        <f>IFERROR(TBLData3[[#This Row],[Week 0 TL]]/TBLData3[[#This Row],[Week -1 TL]],"")</f>
        <v>1.1691762621789195</v>
      </c>
      <c r="P913" s="26">
        <f t="shared" si="56"/>
        <v>275.51331097255303</v>
      </c>
      <c r="Q913" s="27">
        <f t="shared" si="57"/>
        <v>276.89056972883344</v>
      </c>
      <c r="R913" s="99">
        <f>IFERROR(TBLData3[[#This Row],[7 Day EWMA]]/TBLData3[[#This Row],[28 Day EWMA]],"")</f>
        <v>0.99502598171678724</v>
      </c>
      <c r="S913" s="130">
        <f>AVERAGEIFS(TBLData3[Total Load],TBLData3[[Athlete ]],TBLData3[[#This Row],[Athlete ]],TBLData3[Date],"&lt;="&amp;TBLData3[[#This Row],[Date]],TBLData3[Date],"&gt;"&amp;TBLData3[[#This Row],[Date]]-7)</f>
        <v>377.14285714285717</v>
      </c>
      <c r="T913" s="130">
        <f t="array" ref="T913">IFERROR(_xlfn.STDEV.S(IF(TBLData3[[Athlete ]]=TBLData3[[#This Row],[Athlete ]],IF(TBLData3[Date]&lt;=TBLData3[[#This Row],[Date]],IF(TBLData3[Date]&gt;TBLData3[[#This Row],[Date]]-7,TBLData3[Total Load])))),"")</f>
        <v>372.68012583243046</v>
      </c>
      <c r="U913" s="98">
        <f>IFERROR(TBLData3[[#This Row],[7 Day avg Load]]/TBLData3[[#This Row],[7 Day SD]],"")</f>
        <v>1.0119746962638767</v>
      </c>
      <c r="V913" s="98">
        <f>IFERROR(TBLData3[[#This Row],[7 Day Rolling Average]]*TBLData3[[#This Row],[Monotony]],"")</f>
        <v>381.65902830523351</v>
      </c>
    </row>
    <row r="914" spans="1:22" x14ac:dyDescent="0.25">
      <c r="A914" s="58" t="str">
        <f t="shared" si="60"/>
        <v>Week 6</v>
      </c>
      <c r="B914" s="63">
        <v>43051</v>
      </c>
      <c r="C914" s="151" t="str">
        <f t="shared" si="61"/>
        <v>Sun</v>
      </c>
      <c r="D914" s="73" t="s">
        <v>197</v>
      </c>
      <c r="E914" s="61">
        <f>tblTL[[#This Row],[Total]]</f>
        <v>0</v>
      </c>
      <c r="F914" s="71">
        <f>AVERAGEIFS(TBLData3[Total Load],TBLData3[[Athlete ]],TBLData3[[#This Row],[Athlete ]],TBLData3[Date],"&lt;="&amp;TBLData3[[#This Row],[Date]],TBLData3[Date],"&gt;"&amp;TBLData3[[#This Row],[Date]]-7)</f>
        <v>163.57142857142858</v>
      </c>
      <c r="G914" s="72">
        <f>AVERAGEIFS(TBLData3[Total Load],TBLData3[[Athlete ]],TBLData3[[#This Row],[Athlete ]],TBLData3[Date],"&lt;="&amp;TBLData3[[#This Row],[Date]],TBLData3[Date],"&gt;"&amp;TBLData3[[#This Row],[Date]]-28)</f>
        <v>250.05357142857142</v>
      </c>
      <c r="H914" s="32">
        <f>SUMIFS(TBLData3[Total Load],TBLData3[[Athlete ]],TBLData3[[#This Row],[Athlete ]],TBLData3[Date],"&lt;="&amp;TBLData3[[#This Row],[Date]],TBLData3[Date],"&gt;"&amp;TBLData3[[#This Row],[Date]]-7)</f>
        <v>1145</v>
      </c>
      <c r="I914" s="33">
        <f>IFERROR(SUMIFS(TBLData3[Total Load],TBLData3[[Athlete ]],TBLData3[[#This Row],[Athlete ]],TBLData3[Date],"&lt;="&amp;TBLData3[[#This Row],[Date]]-7,TBLData3[Date],"&gt;"&amp;TBLData3[[#This Row],[Date]]-14),"")</f>
        <v>3132.5</v>
      </c>
      <c r="J914" s="33">
        <f>IFERROR(SUMIFS(TBLData3[Total Load],TBLData3[[Athlete ]],TBLData3[[#This Row],[Athlete ]],TBLData3[Date],"&lt;="&amp;TBLData3[[#This Row],[Date]]-14,TBLData3[Date],"&gt;"&amp;TBLData3[[#This Row],[Date]]-21),"")</f>
        <v>1494</v>
      </c>
      <c r="K914" s="33">
        <f>IFERROR(SUMIFS(TBLData3[Total Load],TBLData3[[Athlete ]],TBLData3[[#This Row],[Athlete ]],TBLData3[Date],"&lt;="&amp;TBLData3[[#This Row],[Date]]-21,TBLData3[Date],"&gt;"&amp;TBLData3[[#This Row],[Date]]-28),"")</f>
        <v>1230</v>
      </c>
      <c r="L914" s="33">
        <f>IFERROR(SUMIFS(TBLData3[Total Load],TBLData3[[Athlete ]],TBLData3[[#This Row],[Athlete ]],TBLData3[Date],"&lt;="&amp;TBLData3[[#This Row],[Date]]-28,TBLData3[Date],"&gt;"&amp;TBLData3[[#This Row],[Date]]-35),"")</f>
        <v>2435</v>
      </c>
      <c r="M914" s="33">
        <f>IFERROR(AVERAGE(TBLData3[[#This Row],[Week -1 TL]:[Week -4 TL]]),"")</f>
        <v>2072.875</v>
      </c>
      <c r="N914" s="98">
        <f>IFERROR(TBLData3[[#This Row],[7 Day Rolling Average]]/TBLData3[[#This Row],[28 Day Rolling Average]],"")</f>
        <v>0.65414554024137694</v>
      </c>
      <c r="O914" s="94">
        <f>IFERROR(TBLData3[[#This Row],[Week 0 TL]]/TBLData3[[#This Row],[Week -1 TL]],"")</f>
        <v>0.36552274541101359</v>
      </c>
      <c r="P914" s="26">
        <f t="shared" si="56"/>
        <v>119.14425132266344</v>
      </c>
      <c r="Q914" s="27">
        <f t="shared" si="57"/>
        <v>226.30913066770415</v>
      </c>
      <c r="R914" s="99">
        <f>IFERROR(TBLData3[[#This Row],[7 Day EWMA]]/TBLData3[[#This Row],[28 Day EWMA]],"")</f>
        <v>0.52646683309303233</v>
      </c>
      <c r="S914" s="130">
        <f>AVERAGEIFS(TBLData3[Total Load],TBLData3[[Athlete ]],TBLData3[[#This Row],[Athlete ]],TBLData3[Date],"&lt;="&amp;TBLData3[[#This Row],[Date]],TBLData3[Date],"&gt;"&amp;TBLData3[[#This Row],[Date]]-7)</f>
        <v>163.57142857142858</v>
      </c>
      <c r="T914" s="130">
        <f t="array" ref="T914">IFERROR(_xlfn.STDEV.S(IF(TBLData3[[Athlete ]]=TBLData3[[#This Row],[Athlete ]],IF(TBLData3[Date]&lt;=TBLData3[[#This Row],[Date]],IF(TBLData3[Date]&gt;TBLData3[[#This Row],[Date]]-7,TBLData3[Total Load])))),"")</f>
        <v>309.84827316115928</v>
      </c>
      <c r="U914" s="98">
        <f>IFERROR(TBLData3[[#This Row],[7 Day avg Load]]/TBLData3[[#This Row],[7 Day SD]],"")</f>
        <v>0.52790814969735622</v>
      </c>
      <c r="V914" s="98">
        <f>IFERROR(TBLData3[[#This Row],[7 Day Rolling Average]]*TBLData3[[#This Row],[Monotony]],"")</f>
        <v>86.350690200496132</v>
      </c>
    </row>
    <row r="915" spans="1:22" x14ac:dyDescent="0.25">
      <c r="A915" s="58" t="str">
        <f t="shared" si="60"/>
        <v>Week 6</v>
      </c>
      <c r="B915" s="63">
        <v>43051</v>
      </c>
      <c r="C915" s="151" t="str">
        <f t="shared" si="61"/>
        <v>Sun</v>
      </c>
      <c r="D915" s="73" t="s">
        <v>198</v>
      </c>
      <c r="E915" s="61">
        <f>tblTL[[#This Row],[Total]]</f>
        <v>0</v>
      </c>
      <c r="F915" s="71">
        <f>AVERAGEIFS(TBLData3[Total Load],TBLData3[[Athlete ]],TBLData3[[#This Row],[Athlete ]],TBLData3[Date],"&lt;="&amp;TBLData3[[#This Row],[Date]],TBLData3[Date],"&gt;"&amp;TBLData3[[#This Row],[Date]]-7)</f>
        <v>127.28571428571429</v>
      </c>
      <c r="G915" s="72">
        <f>AVERAGEIFS(TBLData3[Total Load],TBLData3[[Athlete ]],TBLData3[[#This Row],[Athlete ]],TBLData3[Date],"&lt;="&amp;TBLData3[[#This Row],[Date]],TBLData3[Date],"&gt;"&amp;TBLData3[[#This Row],[Date]]-28)</f>
        <v>155.14285714285714</v>
      </c>
      <c r="H915" s="32">
        <f>SUMIFS(TBLData3[Total Load],TBLData3[[Athlete ]],TBLData3[[#This Row],[Athlete ]],TBLData3[Date],"&lt;="&amp;TBLData3[[#This Row],[Date]],TBLData3[Date],"&gt;"&amp;TBLData3[[#This Row],[Date]]-7)</f>
        <v>891</v>
      </c>
      <c r="I915" s="33">
        <f>IFERROR(SUMIFS(TBLData3[Total Load],TBLData3[[Athlete ]],TBLData3[[#This Row],[Athlete ]],TBLData3[Date],"&lt;="&amp;TBLData3[[#This Row],[Date]]-7,TBLData3[Date],"&gt;"&amp;TBLData3[[#This Row],[Date]]-14),"")</f>
        <v>2347</v>
      </c>
      <c r="J915" s="33">
        <f>IFERROR(SUMIFS(TBLData3[Total Load],TBLData3[[Athlete ]],TBLData3[[#This Row],[Athlete ]],TBLData3[Date],"&lt;="&amp;TBLData3[[#This Row],[Date]]-14,TBLData3[Date],"&gt;"&amp;TBLData3[[#This Row],[Date]]-21),"")</f>
        <v>116</v>
      </c>
      <c r="K915" s="33">
        <f>IFERROR(SUMIFS(TBLData3[Total Load],TBLData3[[Athlete ]],TBLData3[[#This Row],[Athlete ]],TBLData3[Date],"&lt;="&amp;TBLData3[[#This Row],[Date]]-21,TBLData3[Date],"&gt;"&amp;TBLData3[[#This Row],[Date]]-28),"")</f>
        <v>990</v>
      </c>
      <c r="L915" s="33">
        <f>IFERROR(SUMIFS(TBLData3[Total Load],TBLData3[[Athlete ]],TBLData3[[#This Row],[Athlete ]],TBLData3[Date],"&lt;="&amp;TBLData3[[#This Row],[Date]]-28,TBLData3[Date],"&gt;"&amp;TBLData3[[#This Row],[Date]]-35),"")</f>
        <v>960</v>
      </c>
      <c r="M915" s="33">
        <f>IFERROR(AVERAGE(TBLData3[[#This Row],[Week -1 TL]:[Week -4 TL]]),"")</f>
        <v>1103.25</v>
      </c>
      <c r="N915" s="98">
        <f>IFERROR(TBLData3[[#This Row],[7 Day Rolling Average]]/TBLData3[[#This Row],[28 Day Rolling Average]],"")</f>
        <v>0.82044198895027631</v>
      </c>
      <c r="O915" s="94">
        <f>IFERROR(TBLData3[[#This Row],[Week 0 TL]]/TBLData3[[#This Row],[Week -1 TL]],"")</f>
        <v>0.37963357477631016</v>
      </c>
      <c r="P915" s="26">
        <f t="shared" si="56"/>
        <v>105.50305939075632</v>
      </c>
      <c r="Q915" s="27">
        <f t="shared" si="57"/>
        <v>145.02129245862557</v>
      </c>
      <c r="R915" s="99">
        <f>IFERROR(TBLData3[[#This Row],[7 Day EWMA]]/TBLData3[[#This Row],[28 Day EWMA]],"")</f>
        <v>0.72750047666866735</v>
      </c>
      <c r="S915" s="130">
        <f>AVERAGEIFS(TBLData3[Total Load],TBLData3[[Athlete ]],TBLData3[[#This Row],[Athlete ]],TBLData3[Date],"&lt;="&amp;TBLData3[[#This Row],[Date]],TBLData3[Date],"&gt;"&amp;TBLData3[[#This Row],[Date]]-7)</f>
        <v>127.28571428571429</v>
      </c>
      <c r="T915" s="130">
        <f t="array" ref="T915">IFERROR(_xlfn.STDEV.S(IF(TBLData3[[Athlete ]]=TBLData3[[#This Row],[Athlete ]],IF(TBLData3[Date]&lt;=TBLData3[[#This Row],[Date]],IF(TBLData3[Date]&gt;TBLData3[[#This Row],[Date]]-7,TBLData3[Total Load])))),"")</f>
        <v>260.77750049017794</v>
      </c>
      <c r="U915" s="98">
        <f>IFERROR(TBLData3[[#This Row],[7 Day avg Load]]/TBLData3[[#This Row],[7 Day SD]],"")</f>
        <v>0.48810082942914185</v>
      </c>
      <c r="V915" s="98">
        <f>IFERROR(TBLData3[[#This Row],[7 Day Rolling Average]]*TBLData3[[#This Row],[Monotony]],"")</f>
        <v>62.128262717337918</v>
      </c>
    </row>
    <row r="916" spans="1:22" x14ac:dyDescent="0.25">
      <c r="A916" s="58" t="str">
        <f t="shared" si="60"/>
        <v>Week 6</v>
      </c>
      <c r="B916" s="63">
        <v>43051</v>
      </c>
      <c r="C916" s="151" t="str">
        <f t="shared" si="61"/>
        <v>Sun</v>
      </c>
      <c r="D916" s="73" t="s">
        <v>199</v>
      </c>
      <c r="E916" s="61">
        <f>tblTL[[#This Row],[Total]]</f>
        <v>0</v>
      </c>
      <c r="F916" s="71">
        <f>AVERAGEIFS(TBLData3[Total Load],TBLData3[[Athlete ]],TBLData3[[#This Row],[Athlete ]],TBLData3[Date],"&lt;="&amp;TBLData3[[#This Row],[Date]],TBLData3[Date],"&gt;"&amp;TBLData3[[#This Row],[Date]]-7)</f>
        <v>191.42857142857142</v>
      </c>
      <c r="G916" s="72">
        <f>AVERAGEIFS(TBLData3[Total Load],TBLData3[[Athlete ]],TBLData3[[#This Row],[Athlete ]],TBLData3[Date],"&lt;="&amp;TBLData3[[#This Row],[Date]],TBLData3[Date],"&gt;"&amp;TBLData3[[#This Row],[Date]]-28)</f>
        <v>167.28571428571428</v>
      </c>
      <c r="H916" s="32">
        <f>SUMIFS(TBLData3[Total Load],TBLData3[[Athlete ]],TBLData3[[#This Row],[Athlete ]],TBLData3[Date],"&lt;="&amp;TBLData3[[#This Row],[Date]],TBLData3[Date],"&gt;"&amp;TBLData3[[#This Row],[Date]]-7)</f>
        <v>1340</v>
      </c>
      <c r="I916" s="33">
        <f>IFERROR(SUMIFS(TBLData3[Total Load],TBLData3[[Athlete ]],TBLData3[[#This Row],[Athlete ]],TBLData3[Date],"&lt;="&amp;TBLData3[[#This Row],[Date]]-7,TBLData3[Date],"&gt;"&amp;TBLData3[[#This Row],[Date]]-14),"")</f>
        <v>894</v>
      </c>
      <c r="J916" s="33">
        <f>IFERROR(SUMIFS(TBLData3[Total Load],TBLData3[[Athlete ]],TBLData3[[#This Row],[Athlete ]],TBLData3[Date],"&lt;="&amp;TBLData3[[#This Row],[Date]]-14,TBLData3[Date],"&gt;"&amp;TBLData3[[#This Row],[Date]]-21),"")</f>
        <v>920</v>
      </c>
      <c r="K916" s="33">
        <f>IFERROR(SUMIFS(TBLData3[Total Load],TBLData3[[Athlete ]],TBLData3[[#This Row],[Athlete ]],TBLData3[Date],"&lt;="&amp;TBLData3[[#This Row],[Date]]-21,TBLData3[Date],"&gt;"&amp;TBLData3[[#This Row],[Date]]-28),"")</f>
        <v>1530</v>
      </c>
      <c r="L916" s="33">
        <f>IFERROR(SUMIFS(TBLData3[Total Load],TBLData3[[Athlete ]],TBLData3[[#This Row],[Athlete ]],TBLData3[Date],"&lt;="&amp;TBLData3[[#This Row],[Date]]-28,TBLData3[Date],"&gt;"&amp;TBLData3[[#This Row],[Date]]-35),"")</f>
        <v>1755</v>
      </c>
      <c r="M916" s="33">
        <f>IFERROR(AVERAGE(TBLData3[[#This Row],[Week -1 TL]:[Week -4 TL]]),"")</f>
        <v>1274.75</v>
      </c>
      <c r="N916" s="98">
        <f>IFERROR(TBLData3[[#This Row],[7 Day Rolling Average]]/TBLData3[[#This Row],[28 Day Rolling Average]],"")</f>
        <v>1.1443210930828351</v>
      </c>
      <c r="O916" s="94">
        <f>IFERROR(TBLData3[[#This Row],[Week 0 TL]]/TBLData3[[#This Row],[Week -1 TL]],"")</f>
        <v>1.4988814317673378</v>
      </c>
      <c r="P916" s="26">
        <f t="shared" si="56"/>
        <v>154.64185366018256</v>
      </c>
      <c r="Q916" s="27">
        <f t="shared" si="57"/>
        <v>150.17953064620789</v>
      </c>
      <c r="R916" s="99">
        <f>IFERROR(TBLData3[[#This Row],[7 Day EWMA]]/TBLData3[[#This Row],[28 Day EWMA]],"")</f>
        <v>1.0297132571581076</v>
      </c>
      <c r="S916" s="130">
        <f>AVERAGEIFS(TBLData3[Total Load],TBLData3[[Athlete ]],TBLData3[[#This Row],[Athlete ]],TBLData3[Date],"&lt;="&amp;TBLData3[[#This Row],[Date]],TBLData3[Date],"&gt;"&amp;TBLData3[[#This Row],[Date]]-7)</f>
        <v>191.42857142857142</v>
      </c>
      <c r="T916" s="130">
        <f t="array" ref="T916">IFERROR(_xlfn.STDEV.S(IF(TBLData3[[Athlete ]]=TBLData3[[#This Row],[Athlete ]],IF(TBLData3[Date]&lt;=TBLData3[[#This Row],[Date]],IF(TBLData3[Date]&gt;TBLData3[[#This Row],[Date]]-7,TBLData3[Total Load])))),"")</f>
        <v>328.60455319571025</v>
      </c>
      <c r="U916" s="98">
        <f>IFERROR(TBLData3[[#This Row],[7 Day avg Load]]/TBLData3[[#This Row],[7 Day SD]],"")</f>
        <v>0.58254996641680867</v>
      </c>
      <c r="V916" s="98">
        <f>IFERROR(TBLData3[[#This Row],[7 Day Rolling Average]]*TBLData3[[#This Row],[Monotony]],"")</f>
        <v>111.51670785693194</v>
      </c>
    </row>
    <row r="917" spans="1:22" x14ac:dyDescent="0.25">
      <c r="A917" s="58" t="str">
        <f t="shared" si="60"/>
        <v>Week 6</v>
      </c>
      <c r="B917" s="63">
        <v>43051</v>
      </c>
      <c r="C917" s="151" t="str">
        <f t="shared" si="61"/>
        <v>Sun</v>
      </c>
      <c r="D917" s="68" t="s">
        <v>200</v>
      </c>
      <c r="E917" s="61">
        <f>tblTL[[#This Row],[Total]]</f>
        <v>0</v>
      </c>
      <c r="F917" s="71">
        <f>AVERAGEIFS(TBLData3[Total Load],TBLData3[[Athlete ]],TBLData3[[#This Row],[Athlete ]],TBLData3[Date],"&lt;="&amp;TBLData3[[#This Row],[Date]],TBLData3[Date],"&gt;"&amp;TBLData3[[#This Row],[Date]]-7)</f>
        <v>62.857142857142854</v>
      </c>
      <c r="G917" s="72">
        <f>AVERAGEIFS(TBLData3[Total Load],TBLData3[[Athlete ]],TBLData3[[#This Row],[Athlete ]],TBLData3[Date],"&lt;="&amp;TBLData3[[#This Row],[Date]],TBLData3[Date],"&gt;"&amp;TBLData3[[#This Row],[Date]]-28)</f>
        <v>63.928571428571431</v>
      </c>
      <c r="H917" s="32">
        <f>SUMIFS(TBLData3[Total Load],TBLData3[[Athlete ]],TBLData3[[#This Row],[Athlete ]],TBLData3[Date],"&lt;="&amp;TBLData3[[#This Row],[Date]],TBLData3[Date],"&gt;"&amp;TBLData3[[#This Row],[Date]]-7)</f>
        <v>440</v>
      </c>
      <c r="I917" s="33">
        <f>IFERROR(SUMIFS(TBLData3[Total Load],TBLData3[[Athlete ]],TBLData3[[#This Row],[Athlete ]],TBLData3[Date],"&lt;="&amp;TBLData3[[#This Row],[Date]]-7,TBLData3[Date],"&gt;"&amp;TBLData3[[#This Row],[Date]]-14),"")</f>
        <v>0</v>
      </c>
      <c r="J917" s="33">
        <f>IFERROR(SUMIFS(TBLData3[Total Load],TBLData3[[Athlete ]],TBLData3[[#This Row],[Athlete ]],TBLData3[Date],"&lt;="&amp;TBLData3[[#This Row],[Date]]-14,TBLData3[Date],"&gt;"&amp;TBLData3[[#This Row],[Date]]-21),"")</f>
        <v>420</v>
      </c>
      <c r="K917" s="33">
        <f>IFERROR(SUMIFS(TBLData3[Total Load],TBLData3[[Athlete ]],TBLData3[[#This Row],[Athlete ]],TBLData3[Date],"&lt;="&amp;TBLData3[[#This Row],[Date]]-21,TBLData3[Date],"&gt;"&amp;TBLData3[[#This Row],[Date]]-28),"")</f>
        <v>930</v>
      </c>
      <c r="L917" s="33">
        <f>IFERROR(SUMIFS(TBLData3[Total Load],TBLData3[[Athlete ]],TBLData3[[#This Row],[Athlete ]],TBLData3[Date],"&lt;="&amp;TBLData3[[#This Row],[Date]]-28,TBLData3[Date],"&gt;"&amp;TBLData3[[#This Row],[Date]]-35),"")</f>
        <v>975</v>
      </c>
      <c r="M917" s="33">
        <f>IFERROR(AVERAGE(TBLData3[[#This Row],[Week -1 TL]:[Week -4 TL]]),"")</f>
        <v>581.25</v>
      </c>
      <c r="N917" s="98">
        <f>IFERROR(TBLData3[[#This Row],[7 Day Rolling Average]]/TBLData3[[#This Row],[28 Day Rolling Average]],"")</f>
        <v>0.98324022346368711</v>
      </c>
      <c r="O917" s="94" t="str">
        <f>IFERROR(TBLData3[[#This Row],[Week 0 TL]]/TBLData3[[#This Row],[Week -1 TL]],"")</f>
        <v/>
      </c>
      <c r="P917" s="26">
        <f t="shared" si="56"/>
        <v>39.456842983054912</v>
      </c>
      <c r="Q917" s="27">
        <f t="shared" si="57"/>
        <v>48.669634145052981</v>
      </c>
      <c r="R917" s="99">
        <f>IFERROR(TBLData3[[#This Row],[7 Day EWMA]]/TBLData3[[#This Row],[28 Day EWMA]],"")</f>
        <v>0.81070761422737136</v>
      </c>
      <c r="S917" s="130">
        <f>AVERAGEIFS(TBLData3[Total Load],TBLData3[[Athlete ]],TBLData3[[#This Row],[Athlete ]],TBLData3[Date],"&lt;="&amp;TBLData3[[#This Row],[Date]],TBLData3[Date],"&gt;"&amp;TBLData3[[#This Row],[Date]]-7)</f>
        <v>62.857142857142854</v>
      </c>
      <c r="T917" s="130">
        <f t="array" ref="T917">IFERROR(_xlfn.STDEV.S(IF(TBLData3[[Athlete ]]=TBLData3[[#This Row],[Athlete ]],IF(TBLData3[Date]&lt;=TBLData3[[#This Row],[Date]],IF(TBLData3[Date]&gt;TBLData3[[#This Row],[Date]]-7,TBLData3[Total Load])))),"")</f>
        <v>111.94705381180363</v>
      </c>
      <c r="U917" s="98">
        <f>IFERROR(TBLData3[[#This Row],[7 Day avg Load]]/TBLData3[[#This Row],[7 Day SD]],"")</f>
        <v>0.56148992507487705</v>
      </c>
      <c r="V917" s="98">
        <f>IFERROR(TBLData3[[#This Row],[7 Day Rolling Average]]*TBLData3[[#This Row],[Monotony]],"")</f>
        <v>35.293652433277984</v>
      </c>
    </row>
    <row r="918" spans="1:22" x14ac:dyDescent="0.25">
      <c r="A918" s="58" t="str">
        <f t="shared" si="60"/>
        <v>Week 6</v>
      </c>
      <c r="B918" s="63">
        <v>43051</v>
      </c>
      <c r="C918" s="151" t="str">
        <f t="shared" si="61"/>
        <v>Sun</v>
      </c>
      <c r="D918" s="73" t="s">
        <v>201</v>
      </c>
      <c r="E918" s="61">
        <f>tblTL[[#This Row],[Total]]</f>
        <v>0</v>
      </c>
      <c r="F918" s="71">
        <f>AVERAGEIFS(TBLData3[Total Load],TBLData3[[Athlete ]],TBLData3[[#This Row],[Athlete ]],TBLData3[Date],"&lt;="&amp;TBLData3[[#This Row],[Date]],TBLData3[Date],"&gt;"&amp;TBLData3[[#This Row],[Date]]-7)</f>
        <v>0</v>
      </c>
      <c r="G918" s="72">
        <f>AVERAGEIFS(TBLData3[Total Load],TBLData3[[Athlete ]],TBLData3[[#This Row],[Athlete ]],TBLData3[Date],"&lt;="&amp;TBLData3[[#This Row],[Date]],TBLData3[Date],"&gt;"&amp;TBLData3[[#This Row],[Date]]-28)</f>
        <v>25.714285714285715</v>
      </c>
      <c r="H918" s="32">
        <f>SUMIFS(TBLData3[Total Load],TBLData3[[Athlete ]],TBLData3[[#This Row],[Athlete ]],TBLData3[Date],"&lt;="&amp;TBLData3[[#This Row],[Date]],TBLData3[Date],"&gt;"&amp;TBLData3[[#This Row],[Date]]-7)</f>
        <v>0</v>
      </c>
      <c r="I918" s="33">
        <f>IFERROR(SUMIFS(TBLData3[Total Load],TBLData3[[Athlete ]],TBLData3[[#This Row],[Athlete ]],TBLData3[Date],"&lt;="&amp;TBLData3[[#This Row],[Date]]-7,TBLData3[Date],"&gt;"&amp;TBLData3[[#This Row],[Date]]-14),"")</f>
        <v>0</v>
      </c>
      <c r="J918" s="33">
        <f>IFERROR(SUMIFS(TBLData3[Total Load],TBLData3[[Athlete ]],TBLData3[[#This Row],[Athlete ]],TBLData3[Date],"&lt;="&amp;TBLData3[[#This Row],[Date]]-14,TBLData3[Date],"&gt;"&amp;TBLData3[[#This Row],[Date]]-21),"")</f>
        <v>0</v>
      </c>
      <c r="K918" s="33">
        <f>IFERROR(SUMIFS(TBLData3[Total Load],TBLData3[[Athlete ]],TBLData3[[#This Row],[Athlete ]],TBLData3[Date],"&lt;="&amp;TBLData3[[#This Row],[Date]]-21,TBLData3[Date],"&gt;"&amp;TBLData3[[#This Row],[Date]]-28),"")</f>
        <v>720</v>
      </c>
      <c r="L918" s="33">
        <f>IFERROR(SUMIFS(TBLData3[Total Load],TBLData3[[Athlete ]],TBLData3[[#This Row],[Athlete ]],TBLData3[Date],"&lt;="&amp;TBLData3[[#This Row],[Date]]-28,TBLData3[Date],"&gt;"&amp;TBLData3[[#This Row],[Date]]-35),"")</f>
        <v>2320</v>
      </c>
      <c r="M918" s="33">
        <f>IFERROR(AVERAGE(TBLData3[[#This Row],[Week -1 TL]:[Week -4 TL]]),"")</f>
        <v>760</v>
      </c>
      <c r="N918" s="98">
        <f>IFERROR(TBLData3[[#This Row],[7 Day Rolling Average]]/TBLData3[[#This Row],[28 Day Rolling Average]],"")</f>
        <v>0</v>
      </c>
      <c r="O918" s="94" t="str">
        <f>IFERROR(TBLData3[[#This Row],[Week 0 TL]]/TBLData3[[#This Row],[Week -1 TL]],"")</f>
        <v/>
      </c>
      <c r="P918" s="26">
        <f t="shared" si="56"/>
        <v>0.20547870433299847</v>
      </c>
      <c r="Q918" s="27">
        <f t="shared" si="57"/>
        <v>31.779018666128483</v>
      </c>
      <c r="R918" s="99">
        <f>IFERROR(TBLData3[[#This Row],[7 Day EWMA]]/TBLData3[[#This Row],[28 Day EWMA]],"")</f>
        <v>6.4658605884519334E-3</v>
      </c>
      <c r="S918" s="130">
        <f>AVERAGEIFS(TBLData3[Total Load],TBLData3[[Athlete ]],TBLData3[[#This Row],[Athlete ]],TBLData3[Date],"&lt;="&amp;TBLData3[[#This Row],[Date]],TBLData3[Date],"&gt;"&amp;TBLData3[[#This Row],[Date]]-7)</f>
        <v>0</v>
      </c>
      <c r="T918" s="130">
        <f t="array" ref="T918">IFERROR(_xlfn.STDEV.S(IF(TBLData3[[Athlete ]]=TBLData3[[#This Row],[Athlete ]],IF(TBLData3[Date]&lt;=TBLData3[[#This Row],[Date]],IF(TBLData3[Date]&gt;TBLData3[[#This Row],[Date]]-7,TBLData3[Total Load])))),"")</f>
        <v>0</v>
      </c>
      <c r="U918" s="98" t="str">
        <f>IFERROR(TBLData3[[#This Row],[7 Day avg Load]]/TBLData3[[#This Row],[7 Day SD]],"")</f>
        <v/>
      </c>
      <c r="V918" s="98" t="str">
        <f>IFERROR(TBLData3[[#This Row],[7 Day Rolling Average]]*TBLData3[[#This Row],[Monotony]],"")</f>
        <v/>
      </c>
    </row>
    <row r="919" spans="1:22" x14ac:dyDescent="0.25">
      <c r="A919" s="58" t="str">
        <f t="shared" si="60"/>
        <v>Week 6</v>
      </c>
      <c r="B919" s="63">
        <v>43051</v>
      </c>
      <c r="C919" s="151" t="str">
        <f t="shared" si="61"/>
        <v>Sun</v>
      </c>
      <c r="D919" s="73" t="s">
        <v>202</v>
      </c>
      <c r="E919" s="61">
        <f>tblTL[[#This Row],[Total]]</f>
        <v>0</v>
      </c>
      <c r="F919" s="71">
        <f>AVERAGEIFS(TBLData3[Total Load],TBLData3[[Athlete ]],TBLData3[[#This Row],[Athlete ]],TBLData3[Date],"&lt;="&amp;TBLData3[[#This Row],[Date]],TBLData3[Date],"&gt;"&amp;TBLData3[[#This Row],[Date]]-7)</f>
        <v>206.85714285714286</v>
      </c>
      <c r="G919" s="72">
        <f>AVERAGEIFS(TBLData3[Total Load],TBLData3[[Athlete ]],TBLData3[[#This Row],[Athlete ]],TBLData3[Date],"&lt;="&amp;TBLData3[[#This Row],[Date]],TBLData3[Date],"&gt;"&amp;TBLData3[[#This Row],[Date]]-28)</f>
        <v>270.76785714285717</v>
      </c>
      <c r="H919" s="32">
        <f>SUMIFS(TBLData3[Total Load],TBLData3[[Athlete ]],TBLData3[[#This Row],[Athlete ]],TBLData3[Date],"&lt;="&amp;TBLData3[[#This Row],[Date]],TBLData3[Date],"&gt;"&amp;TBLData3[[#This Row],[Date]]-7)</f>
        <v>1448</v>
      </c>
      <c r="I919" s="33">
        <f>IFERROR(SUMIFS(TBLData3[Total Load],TBLData3[[Athlete ]],TBLData3[[#This Row],[Athlete ]],TBLData3[Date],"&lt;="&amp;TBLData3[[#This Row],[Date]]-7,TBLData3[Date],"&gt;"&amp;TBLData3[[#This Row],[Date]]-14),"")</f>
        <v>2197.5</v>
      </c>
      <c r="J919" s="33">
        <f>IFERROR(SUMIFS(TBLData3[Total Load],TBLData3[[Athlete ]],TBLData3[[#This Row],[Athlete ]],TBLData3[Date],"&lt;="&amp;TBLData3[[#This Row],[Date]]-14,TBLData3[Date],"&gt;"&amp;TBLData3[[#This Row],[Date]]-21),"")</f>
        <v>2316</v>
      </c>
      <c r="K919" s="33">
        <f>IFERROR(SUMIFS(TBLData3[Total Load],TBLData3[[Athlete ]],TBLData3[[#This Row],[Athlete ]],TBLData3[Date],"&lt;="&amp;TBLData3[[#This Row],[Date]]-21,TBLData3[Date],"&gt;"&amp;TBLData3[[#This Row],[Date]]-28),"")</f>
        <v>1620</v>
      </c>
      <c r="L919" s="33">
        <f>IFERROR(SUMIFS(TBLData3[Total Load],TBLData3[[Athlete ]],TBLData3[[#This Row],[Athlete ]],TBLData3[Date],"&lt;="&amp;TBLData3[[#This Row],[Date]]-28,TBLData3[Date],"&gt;"&amp;TBLData3[[#This Row],[Date]]-35),"")</f>
        <v>240</v>
      </c>
      <c r="M919" s="33">
        <f>IFERROR(AVERAGE(TBLData3[[#This Row],[Week -1 TL]:[Week -4 TL]]),"")</f>
        <v>1593.375</v>
      </c>
      <c r="N919" s="98">
        <f>IFERROR(TBLData3[[#This Row],[7 Day Rolling Average]]/TBLData3[[#This Row],[28 Day Rolling Average]],"")</f>
        <v>0.76396491459473714</v>
      </c>
      <c r="O919" s="94">
        <f>IFERROR(TBLData3[[#This Row],[Week 0 TL]]/TBLData3[[#This Row],[Week -1 TL]],"")</f>
        <v>0.65893060295790673</v>
      </c>
      <c r="P919" s="26">
        <f t="shared" si="56"/>
        <v>154.11266261936882</v>
      </c>
      <c r="Q919" s="27">
        <f t="shared" si="57"/>
        <v>209.75337059381724</v>
      </c>
      <c r="R919" s="99">
        <f>IFERROR(TBLData3[[#This Row],[7 Day EWMA]]/TBLData3[[#This Row],[28 Day EWMA]],"")</f>
        <v>0.73473271100756032</v>
      </c>
      <c r="S919" s="130">
        <f>AVERAGEIFS(TBLData3[Total Load],TBLData3[[Athlete ]],TBLData3[[#This Row],[Athlete ]],TBLData3[Date],"&lt;="&amp;TBLData3[[#This Row],[Date]],TBLData3[Date],"&gt;"&amp;TBLData3[[#This Row],[Date]]-7)</f>
        <v>206.85714285714286</v>
      </c>
      <c r="T919" s="130">
        <f t="array" ref="T919">IFERROR(_xlfn.STDEV.S(IF(TBLData3[[Athlete ]]=TBLData3[[#This Row],[Athlete ]],IF(TBLData3[Date]&lt;=TBLData3[[#This Row],[Date]],IF(TBLData3[Date]&gt;TBLData3[[#This Row],[Date]]-7,TBLData3[Total Load])))),"")</f>
        <v>316.70829300342427</v>
      </c>
      <c r="U919" s="98">
        <f>IFERROR(TBLData3[[#This Row],[7 Day avg Load]]/TBLData3[[#This Row],[7 Day SD]],"")</f>
        <v>0.65314722546563153</v>
      </c>
      <c r="V919" s="98">
        <f>IFERROR(TBLData3[[#This Row],[7 Day Rolling Average]]*TBLData3[[#This Row],[Monotony]],"")</f>
        <v>135.10816892489063</v>
      </c>
    </row>
    <row r="920" spans="1:22" x14ac:dyDescent="0.25">
      <c r="A920" s="58" t="str">
        <f t="shared" si="60"/>
        <v>Week 6</v>
      </c>
      <c r="B920" s="63">
        <v>43051</v>
      </c>
      <c r="C920" s="151" t="str">
        <f t="shared" si="61"/>
        <v>Sun</v>
      </c>
      <c r="D920" s="68" t="s">
        <v>203</v>
      </c>
      <c r="E920" s="61">
        <f>tblTL[[#This Row],[Total]]</f>
        <v>0</v>
      </c>
      <c r="F920" s="71">
        <f>AVERAGEIFS(TBLData3[Total Load],TBLData3[[Athlete ]],TBLData3[[#This Row],[Athlete ]],TBLData3[Date],"&lt;="&amp;TBLData3[[#This Row],[Date]],TBLData3[Date],"&gt;"&amp;TBLData3[[#This Row],[Date]]-7)</f>
        <v>274.28571428571428</v>
      </c>
      <c r="G920" s="72">
        <f>AVERAGEIFS(TBLData3[Total Load],TBLData3[[Athlete ]],TBLData3[[#This Row],[Athlete ]],TBLData3[Date],"&lt;="&amp;TBLData3[[#This Row],[Date]],TBLData3[Date],"&gt;"&amp;TBLData3[[#This Row],[Date]]-28)</f>
        <v>170.64285714285714</v>
      </c>
      <c r="H920" s="32">
        <f>SUMIFS(TBLData3[Total Load],TBLData3[[Athlete ]],TBLData3[[#This Row],[Athlete ]],TBLData3[Date],"&lt;="&amp;TBLData3[[#This Row],[Date]],TBLData3[Date],"&gt;"&amp;TBLData3[[#This Row],[Date]]-7)</f>
        <v>1920</v>
      </c>
      <c r="I920" s="33">
        <f>IFERROR(SUMIFS(TBLData3[Total Load],TBLData3[[Athlete ]],TBLData3[[#This Row],[Athlete ]],TBLData3[Date],"&lt;="&amp;TBLData3[[#This Row],[Date]]-7,TBLData3[Date],"&gt;"&amp;TBLData3[[#This Row],[Date]]-14),"")</f>
        <v>2858</v>
      </c>
      <c r="J920" s="33">
        <f>IFERROR(SUMIFS(TBLData3[Total Load],TBLData3[[Athlete ]],TBLData3[[#This Row],[Athlete ]],TBLData3[Date],"&lt;="&amp;TBLData3[[#This Row],[Date]]-14,TBLData3[Date],"&gt;"&amp;TBLData3[[#This Row],[Date]]-21),"")</f>
        <v>0</v>
      </c>
      <c r="K920" s="33">
        <f>IFERROR(SUMIFS(TBLData3[Total Load],TBLData3[[Athlete ]],TBLData3[[#This Row],[Athlete ]],TBLData3[Date],"&lt;="&amp;TBLData3[[#This Row],[Date]]-21,TBLData3[Date],"&gt;"&amp;TBLData3[[#This Row],[Date]]-28),"")</f>
        <v>0</v>
      </c>
      <c r="L920" s="33">
        <f>IFERROR(SUMIFS(TBLData3[Total Load],TBLData3[[Athlete ]],TBLData3[[#This Row],[Athlete ]],TBLData3[Date],"&lt;="&amp;TBLData3[[#This Row],[Date]]-28,TBLData3[Date],"&gt;"&amp;TBLData3[[#This Row],[Date]]-35),"")</f>
        <v>1475</v>
      </c>
      <c r="M920" s="33">
        <f>IFERROR(AVERAGE(TBLData3[[#This Row],[Week -1 TL]:[Week -4 TL]]),"")</f>
        <v>1083.25</v>
      </c>
      <c r="N920" s="98">
        <f>IFERROR(TBLData3[[#This Row],[7 Day Rolling Average]]/TBLData3[[#This Row],[28 Day Rolling Average]],"")</f>
        <v>1.6073670992046882</v>
      </c>
      <c r="O920" s="94">
        <f>IFERROR(TBLData3[[#This Row],[Week 0 TL]]/TBLData3[[#This Row],[Week -1 TL]],"")</f>
        <v>0.67179846046186142</v>
      </c>
      <c r="P920" s="26">
        <f t="shared" ref="P920:P969" si="62">E920*$AA$3+((1-$AA$3)*P898)</f>
        <v>195.7506714125972</v>
      </c>
      <c r="Q920" s="27">
        <f t="shared" ref="Q920:Q969" si="63">E920*$AA$4+((1-$AA$4)*Q898)</f>
        <v>206.83695985272425</v>
      </c>
      <c r="R920" s="99">
        <f>IFERROR(TBLData3[[#This Row],[7 Day EWMA]]/TBLData3[[#This Row],[28 Day EWMA]],"")</f>
        <v>0.94640083451226076</v>
      </c>
      <c r="S920" s="130">
        <f>AVERAGEIFS(TBLData3[Total Load],TBLData3[[Athlete ]],TBLData3[[#This Row],[Athlete ]],TBLData3[Date],"&lt;="&amp;TBLData3[[#This Row],[Date]],TBLData3[Date],"&gt;"&amp;TBLData3[[#This Row],[Date]]-7)</f>
        <v>274.28571428571428</v>
      </c>
      <c r="T920" s="130">
        <f t="array" ref="T920">IFERROR(_xlfn.STDEV.S(IF(TBLData3[[Athlete ]]=TBLData3[[#This Row],[Athlete ]],IF(TBLData3[Date]&lt;=TBLData3[[#This Row],[Date]],IF(TBLData3[Date]&gt;TBLData3[[#This Row],[Date]]-7,TBLData3[Total Load])))),"")</f>
        <v>364.60513540254033</v>
      </c>
      <c r="U920" s="98">
        <f>IFERROR(TBLData3[[#This Row],[7 Day avg Load]]/TBLData3[[#This Row],[7 Day SD]],"")</f>
        <v>0.75228154420504967</v>
      </c>
      <c r="V920" s="98">
        <f>IFERROR(TBLData3[[#This Row],[7 Day Rolling Average]]*TBLData3[[#This Row],[Monotony]],"")</f>
        <v>206.34008069624218</v>
      </c>
    </row>
    <row r="921" spans="1:22" x14ac:dyDescent="0.25">
      <c r="A921" s="58" t="str">
        <f t="shared" si="60"/>
        <v>Week 6</v>
      </c>
      <c r="B921" s="63">
        <v>43051</v>
      </c>
      <c r="C921" s="151" t="str">
        <f t="shared" si="61"/>
        <v>Sun</v>
      </c>
      <c r="D921" s="68" t="s">
        <v>204</v>
      </c>
      <c r="E921" s="61">
        <f>tblTL[[#This Row],[Total]]</f>
        <v>0</v>
      </c>
      <c r="F921" s="71">
        <f>AVERAGEIFS(TBLData3[Total Load],TBLData3[[Athlete ]],TBLData3[[#This Row],[Athlete ]],TBLData3[Date],"&lt;="&amp;TBLData3[[#This Row],[Date]],TBLData3[Date],"&gt;"&amp;TBLData3[[#This Row],[Date]]-7)</f>
        <v>50</v>
      </c>
      <c r="G921" s="72">
        <f>AVERAGEIFS(TBLData3[Total Load],TBLData3[[Athlete ]],TBLData3[[#This Row],[Athlete ]],TBLData3[Date],"&lt;="&amp;TBLData3[[#This Row],[Date]],TBLData3[Date],"&gt;"&amp;TBLData3[[#This Row],[Date]]-28)</f>
        <v>119.60714285714286</v>
      </c>
      <c r="H921" s="32">
        <f>SUMIFS(TBLData3[Total Load],TBLData3[[Athlete ]],TBLData3[[#This Row],[Athlete ]],TBLData3[Date],"&lt;="&amp;TBLData3[[#This Row],[Date]],TBLData3[Date],"&gt;"&amp;TBLData3[[#This Row],[Date]]-7)</f>
        <v>350</v>
      </c>
      <c r="I921" s="33">
        <f>IFERROR(SUMIFS(TBLData3[Total Load],TBLData3[[Athlete ]],TBLData3[[#This Row],[Athlete ]],TBLData3[Date],"&lt;="&amp;TBLData3[[#This Row],[Date]]-7,TBLData3[Date],"&gt;"&amp;TBLData3[[#This Row],[Date]]-14),"")</f>
        <v>848</v>
      </c>
      <c r="J921" s="33">
        <f>IFERROR(SUMIFS(TBLData3[Total Load],TBLData3[[Athlete ]],TBLData3[[#This Row],[Athlete ]],TBLData3[Date],"&lt;="&amp;TBLData3[[#This Row],[Date]]-14,TBLData3[Date],"&gt;"&amp;TBLData3[[#This Row],[Date]]-21),"")</f>
        <v>1431</v>
      </c>
      <c r="K921" s="33">
        <f>IFERROR(SUMIFS(TBLData3[Total Load],TBLData3[[Athlete ]],TBLData3[[#This Row],[Athlete ]],TBLData3[Date],"&lt;="&amp;TBLData3[[#This Row],[Date]]-21,TBLData3[Date],"&gt;"&amp;TBLData3[[#This Row],[Date]]-28),"")</f>
        <v>720</v>
      </c>
      <c r="L921" s="33">
        <f>IFERROR(SUMIFS(TBLData3[Total Load],TBLData3[[Athlete ]],TBLData3[[#This Row],[Athlete ]],TBLData3[Date],"&lt;="&amp;TBLData3[[#This Row],[Date]]-28,TBLData3[Date],"&gt;"&amp;TBLData3[[#This Row],[Date]]-35),"")</f>
        <v>420</v>
      </c>
      <c r="M921" s="33">
        <f>IFERROR(AVERAGE(TBLData3[[#This Row],[Week -1 TL]:[Week -4 TL]]),"")</f>
        <v>854.75</v>
      </c>
      <c r="N921" s="98">
        <f>IFERROR(TBLData3[[#This Row],[7 Day Rolling Average]]/TBLData3[[#This Row],[28 Day Rolling Average]],"")</f>
        <v>0.41803523439832785</v>
      </c>
      <c r="O921" s="94">
        <f>IFERROR(TBLData3[[#This Row],[Week 0 TL]]/TBLData3[[#This Row],[Week -1 TL]],"")</f>
        <v>0.41273584905660377</v>
      </c>
      <c r="P921" s="26">
        <f t="shared" si="62"/>
        <v>35.874421088317419</v>
      </c>
      <c r="Q921" s="27">
        <f t="shared" si="63"/>
        <v>87.980643350740095</v>
      </c>
      <c r="R921" s="99">
        <f>IFERROR(TBLData3[[#This Row],[7 Day EWMA]]/TBLData3[[#This Row],[28 Day EWMA]],"")</f>
        <v>0.40775356626231857</v>
      </c>
      <c r="S921" s="130">
        <f>AVERAGEIFS(TBLData3[Total Load],TBLData3[[Athlete ]],TBLData3[[#This Row],[Athlete ]],TBLData3[Date],"&lt;="&amp;TBLData3[[#This Row],[Date]],TBLData3[Date],"&gt;"&amp;TBLData3[[#This Row],[Date]]-7)</f>
        <v>50</v>
      </c>
      <c r="T921" s="130">
        <f t="array" ref="T921">IFERROR(_xlfn.STDEV.S(IF(TBLData3[[Athlete ]]=TBLData3[[#This Row],[Athlete ]],IF(TBLData3[Date]&lt;=TBLData3[[#This Row],[Date]],IF(TBLData3[Date]&gt;TBLData3[[#This Row],[Date]]-7,TBLData3[Total Load])))),"")</f>
        <v>132.28756555322954</v>
      </c>
      <c r="U921" s="98">
        <f>IFERROR(TBLData3[[#This Row],[7 Day avg Load]]/TBLData3[[#This Row],[7 Day SD]],"")</f>
        <v>0.3779644730092272</v>
      </c>
      <c r="V921" s="98">
        <f>IFERROR(TBLData3[[#This Row],[7 Day Rolling Average]]*TBLData3[[#This Row],[Monotony]],"")</f>
        <v>18.898223650461361</v>
      </c>
    </row>
    <row r="922" spans="1:22" x14ac:dyDescent="0.25">
      <c r="A922" s="58" t="str">
        <f t="shared" si="60"/>
        <v>Week 6</v>
      </c>
      <c r="B922" s="63">
        <v>43051</v>
      </c>
      <c r="C922" s="151" t="str">
        <f t="shared" si="61"/>
        <v>Sun</v>
      </c>
      <c r="D922" s="74" t="s">
        <v>205</v>
      </c>
      <c r="E922" s="61">
        <f>tblTL[[#This Row],[Total]]</f>
        <v>0</v>
      </c>
      <c r="F922" s="71">
        <f>AVERAGEIFS(TBLData3[Total Load],TBLData3[[Athlete ]],TBLData3[[#This Row],[Athlete ]],TBLData3[Date],"&lt;="&amp;TBLData3[[#This Row],[Date]],TBLData3[Date],"&gt;"&amp;TBLData3[[#This Row],[Date]]-7)</f>
        <v>0</v>
      </c>
      <c r="G922" s="72">
        <f>AVERAGEIFS(TBLData3[Total Load],TBLData3[[Athlete ]],TBLData3[[#This Row],[Athlete ]],TBLData3[Date],"&lt;="&amp;TBLData3[[#This Row],[Date]],TBLData3[Date],"&gt;"&amp;TBLData3[[#This Row],[Date]]-28)</f>
        <v>60.392857142857146</v>
      </c>
      <c r="H922" s="32">
        <f>SUMIFS(TBLData3[Total Load],TBLData3[[Athlete ]],TBLData3[[#This Row],[Athlete ]],TBLData3[Date],"&lt;="&amp;TBLData3[[#This Row],[Date]],TBLData3[Date],"&gt;"&amp;TBLData3[[#This Row],[Date]]-7)</f>
        <v>0</v>
      </c>
      <c r="I922" s="33">
        <f>IFERROR(SUMIFS(TBLData3[Total Load],TBLData3[[Athlete ]],TBLData3[[#This Row],[Athlete ]],TBLData3[Date],"&lt;="&amp;TBLData3[[#This Row],[Date]]-7,TBLData3[Date],"&gt;"&amp;TBLData3[[#This Row],[Date]]-14),"")</f>
        <v>655</v>
      </c>
      <c r="J922" s="33">
        <f>IFERROR(SUMIFS(TBLData3[Total Load],TBLData3[[Athlete ]],TBLData3[[#This Row],[Athlete ]],TBLData3[Date],"&lt;="&amp;TBLData3[[#This Row],[Date]]-14,TBLData3[Date],"&gt;"&amp;TBLData3[[#This Row],[Date]]-21),"")</f>
        <v>316</v>
      </c>
      <c r="K922" s="33">
        <f>IFERROR(SUMIFS(TBLData3[Total Load],TBLData3[[Athlete ]],TBLData3[[#This Row],[Athlete ]],TBLData3[Date],"&lt;="&amp;TBLData3[[#This Row],[Date]]-21,TBLData3[Date],"&gt;"&amp;TBLData3[[#This Row],[Date]]-28),"")</f>
        <v>720</v>
      </c>
      <c r="L922" s="33">
        <f>IFERROR(SUMIFS(TBLData3[Total Load],TBLData3[[Athlete ]],TBLData3[[#This Row],[Athlete ]],TBLData3[Date],"&lt;="&amp;TBLData3[[#This Row],[Date]]-28,TBLData3[Date],"&gt;"&amp;TBLData3[[#This Row],[Date]]-35),"")</f>
        <v>360</v>
      </c>
      <c r="M922" s="33">
        <f>IFERROR(AVERAGE(TBLData3[[#This Row],[Week -1 TL]:[Week -4 TL]]),"")</f>
        <v>512.75</v>
      </c>
      <c r="N922" s="98">
        <f>IFERROR(TBLData3[[#This Row],[7 Day Rolling Average]]/TBLData3[[#This Row],[28 Day Rolling Average]],"")</f>
        <v>0</v>
      </c>
      <c r="O922" s="94">
        <f>IFERROR(TBLData3[[#This Row],[Week 0 TL]]/TBLData3[[#This Row],[Week -1 TL]],"")</f>
        <v>0</v>
      </c>
      <c r="P922" s="26">
        <f t="shared" si="62"/>
        <v>10.900885393869999</v>
      </c>
      <c r="Q922" s="27">
        <f t="shared" si="63"/>
        <v>40.170292985313061</v>
      </c>
      <c r="R922" s="99">
        <f>IFERROR(TBLData3[[#This Row],[7 Day EWMA]]/TBLData3[[#This Row],[28 Day EWMA]],"")</f>
        <v>0.27136683812227974</v>
      </c>
      <c r="S922" s="130">
        <f>AVERAGEIFS(TBLData3[Total Load],TBLData3[[Athlete ]],TBLData3[[#This Row],[Athlete ]],TBLData3[Date],"&lt;="&amp;TBLData3[[#This Row],[Date]],TBLData3[Date],"&gt;"&amp;TBLData3[[#This Row],[Date]]-7)</f>
        <v>0</v>
      </c>
      <c r="T922" s="130">
        <f t="array" ref="T922">IFERROR(_xlfn.STDEV.S(IF(TBLData3[[Athlete ]]=TBLData3[[#This Row],[Athlete ]],IF(TBLData3[Date]&lt;=TBLData3[[#This Row],[Date]],IF(TBLData3[Date]&gt;TBLData3[[#This Row],[Date]]-7,TBLData3[Total Load])))),"")</f>
        <v>0</v>
      </c>
      <c r="U922" s="98" t="str">
        <f>IFERROR(TBLData3[[#This Row],[7 Day avg Load]]/TBLData3[[#This Row],[7 Day SD]],"")</f>
        <v/>
      </c>
      <c r="V922" s="98" t="str">
        <f>IFERROR(TBLData3[[#This Row],[7 Day Rolling Average]]*TBLData3[[#This Row],[Monotony]],"")</f>
        <v/>
      </c>
    </row>
    <row r="923" spans="1:22" x14ac:dyDescent="0.25">
      <c r="A923" s="58" t="str">
        <f t="shared" si="60"/>
        <v>Week 6</v>
      </c>
      <c r="B923" s="63">
        <v>43051</v>
      </c>
      <c r="C923" s="151" t="str">
        <f t="shared" si="61"/>
        <v>Sun</v>
      </c>
      <c r="D923" s="74" t="s">
        <v>206</v>
      </c>
      <c r="E923" s="61">
        <f>tblTL[[#This Row],[Total]]</f>
        <v>0</v>
      </c>
      <c r="F923" s="71">
        <f>AVERAGEIFS(TBLData3[Total Load],TBLData3[[Athlete ]],TBLData3[[#This Row],[Athlete ]],TBLData3[Date],"&lt;="&amp;TBLData3[[#This Row],[Date]],TBLData3[Date],"&gt;"&amp;TBLData3[[#This Row],[Date]]-7)</f>
        <v>318.57142857142856</v>
      </c>
      <c r="G923" s="72">
        <f>AVERAGEIFS(TBLData3[Total Load],TBLData3[[Athlete ]],TBLData3[[#This Row],[Athlete ]],TBLData3[Date],"&lt;="&amp;TBLData3[[#This Row],[Date]],TBLData3[Date],"&gt;"&amp;TBLData3[[#This Row],[Date]]-28)</f>
        <v>257</v>
      </c>
      <c r="H923" s="32">
        <f>SUMIFS(TBLData3[Total Load],TBLData3[[Athlete ]],TBLData3[[#This Row],[Athlete ]],TBLData3[Date],"&lt;="&amp;TBLData3[[#This Row],[Date]],TBLData3[Date],"&gt;"&amp;TBLData3[[#This Row],[Date]]-7)</f>
        <v>2230</v>
      </c>
      <c r="I923" s="33">
        <f>IFERROR(SUMIFS(TBLData3[Total Load],TBLData3[[Athlete ]],TBLData3[[#This Row],[Athlete ]],TBLData3[Date],"&lt;="&amp;TBLData3[[#This Row],[Date]]-7,TBLData3[Date],"&gt;"&amp;TBLData3[[#This Row],[Date]]-14),"")</f>
        <v>1676</v>
      </c>
      <c r="J923" s="33">
        <f>IFERROR(SUMIFS(TBLData3[Total Load],TBLData3[[Athlete ]],TBLData3[[#This Row],[Athlete ]],TBLData3[Date],"&lt;="&amp;TBLData3[[#This Row],[Date]]-14,TBLData3[Date],"&gt;"&amp;TBLData3[[#This Row],[Date]]-21),"")</f>
        <v>1490</v>
      </c>
      <c r="K923" s="33">
        <f>IFERROR(SUMIFS(TBLData3[Total Load],TBLData3[[Athlete ]],TBLData3[[#This Row],[Athlete ]],TBLData3[Date],"&lt;="&amp;TBLData3[[#This Row],[Date]]-21,TBLData3[Date],"&gt;"&amp;TBLData3[[#This Row],[Date]]-28),"")</f>
        <v>1800</v>
      </c>
      <c r="L923" s="33">
        <f>IFERROR(SUMIFS(TBLData3[Total Load],TBLData3[[Athlete ]],TBLData3[[#This Row],[Athlete ]],TBLData3[Date],"&lt;="&amp;TBLData3[[#This Row],[Date]]-28,TBLData3[Date],"&gt;"&amp;TBLData3[[#This Row],[Date]]-35),"")</f>
        <v>1680</v>
      </c>
      <c r="M923" s="33">
        <f>IFERROR(AVERAGE(TBLData3[[#This Row],[Week -1 TL]:[Week -4 TL]]),"")</f>
        <v>1661.5</v>
      </c>
      <c r="N923" s="98">
        <f>IFERROR(TBLData3[[#This Row],[7 Day Rolling Average]]/TBLData3[[#This Row],[28 Day Rolling Average]],"")</f>
        <v>1.2395775430794886</v>
      </c>
      <c r="O923" s="94">
        <f>IFERROR(TBLData3[[#This Row],[Week 0 TL]]/TBLData3[[#This Row],[Week -1 TL]],"")</f>
        <v>1.3305489260143197</v>
      </c>
      <c r="P923" s="26">
        <f t="shared" si="62"/>
        <v>230.07367498460019</v>
      </c>
      <c r="Q923" s="27">
        <f t="shared" si="63"/>
        <v>240.85777932538323</v>
      </c>
      <c r="R923" s="99">
        <f>IFERROR(TBLData3[[#This Row],[7 Day EWMA]]/TBLData3[[#This Row],[28 Day EWMA]],"")</f>
        <v>0.95522625687661755</v>
      </c>
      <c r="S923" s="130">
        <f>AVERAGEIFS(TBLData3[Total Load],TBLData3[[Athlete ]],TBLData3[[#This Row],[Athlete ]],TBLData3[Date],"&lt;="&amp;TBLData3[[#This Row],[Date]],TBLData3[Date],"&gt;"&amp;TBLData3[[#This Row],[Date]]-7)</f>
        <v>318.57142857142856</v>
      </c>
      <c r="T923" s="130">
        <f t="array" ref="T923">IFERROR(_xlfn.STDEV.S(IF(TBLData3[[Athlete ]]=TBLData3[[#This Row],[Athlete ]],IF(TBLData3[Date]&lt;=TBLData3[[#This Row],[Date]],IF(TBLData3[Date]&gt;TBLData3[[#This Row],[Date]]-7,TBLData3[Total Load])))),"")</f>
        <v>291.4005588777855</v>
      </c>
      <c r="U923" s="98">
        <f>IFERROR(TBLData3[[#This Row],[7 Day avg Load]]/TBLData3[[#This Row],[7 Day SD]],"")</f>
        <v>1.0932423389930375</v>
      </c>
      <c r="V923" s="98">
        <f>IFERROR(TBLData3[[#This Row],[7 Day Rolling Average]]*TBLData3[[#This Row],[Monotony]],"")</f>
        <v>348.27577370778192</v>
      </c>
    </row>
    <row r="924" spans="1:22" x14ac:dyDescent="0.25">
      <c r="A924" s="58" t="str">
        <f t="shared" si="60"/>
        <v>Week 6</v>
      </c>
      <c r="B924" s="63">
        <v>43051</v>
      </c>
      <c r="C924" s="151" t="str">
        <f t="shared" si="61"/>
        <v>Sun</v>
      </c>
      <c r="D924" s="74" t="s">
        <v>207</v>
      </c>
      <c r="E924" s="61">
        <f>tblTL[[#This Row],[Total]]</f>
        <v>0</v>
      </c>
      <c r="F924" s="71">
        <f>AVERAGEIFS(TBLData3[Total Load],TBLData3[[Athlete ]],TBLData3[[#This Row],[Athlete ]],TBLData3[Date],"&lt;="&amp;TBLData3[[#This Row],[Date]],TBLData3[Date],"&gt;"&amp;TBLData3[[#This Row],[Date]]-7)</f>
        <v>205</v>
      </c>
      <c r="G924" s="72">
        <f>AVERAGEIFS(TBLData3[Total Load],TBLData3[[Athlete ]],TBLData3[[#This Row],[Athlete ]],TBLData3[Date],"&lt;="&amp;TBLData3[[#This Row],[Date]],TBLData3[Date],"&gt;"&amp;TBLData3[[#This Row],[Date]]-28)</f>
        <v>188.03571428571428</v>
      </c>
      <c r="H924" s="32">
        <f>SUMIFS(TBLData3[Total Load],TBLData3[[Athlete ]],TBLData3[[#This Row],[Athlete ]],TBLData3[Date],"&lt;="&amp;TBLData3[[#This Row],[Date]],TBLData3[Date],"&gt;"&amp;TBLData3[[#This Row],[Date]]-7)</f>
        <v>1435</v>
      </c>
      <c r="I924" s="33">
        <f>IFERROR(SUMIFS(TBLData3[Total Load],TBLData3[[Athlete ]],TBLData3[[#This Row],[Athlete ]],TBLData3[Date],"&lt;="&amp;TBLData3[[#This Row],[Date]]-7,TBLData3[Date],"&gt;"&amp;TBLData3[[#This Row],[Date]]-14),"")</f>
        <v>1450</v>
      </c>
      <c r="J924" s="33">
        <f>IFERROR(SUMIFS(TBLData3[Total Load],TBLData3[[Athlete ]],TBLData3[[#This Row],[Athlete ]],TBLData3[Date],"&lt;="&amp;TBLData3[[#This Row],[Date]]-14,TBLData3[Date],"&gt;"&amp;TBLData3[[#This Row],[Date]]-21),"")</f>
        <v>1060</v>
      </c>
      <c r="K924" s="33">
        <f>IFERROR(SUMIFS(TBLData3[Total Load],TBLData3[[Athlete ]],TBLData3[[#This Row],[Athlete ]],TBLData3[Date],"&lt;="&amp;TBLData3[[#This Row],[Date]]-21,TBLData3[Date],"&gt;"&amp;TBLData3[[#This Row],[Date]]-28),"")</f>
        <v>1320</v>
      </c>
      <c r="L924" s="33">
        <f>IFERROR(SUMIFS(TBLData3[Total Load],TBLData3[[Athlete ]],TBLData3[[#This Row],[Athlete ]],TBLData3[Date],"&lt;="&amp;TBLData3[[#This Row],[Date]]-28,TBLData3[Date],"&gt;"&amp;TBLData3[[#This Row],[Date]]-35),"")</f>
        <v>1420</v>
      </c>
      <c r="M924" s="33">
        <f>IFERROR(AVERAGE(TBLData3[[#This Row],[Week -1 TL]:[Week -4 TL]]),"")</f>
        <v>1312.5</v>
      </c>
      <c r="N924" s="98">
        <f>IFERROR(TBLData3[[#This Row],[7 Day Rolling Average]]/TBLData3[[#This Row],[28 Day Rolling Average]],"")</f>
        <v>1.0902184235517569</v>
      </c>
      <c r="O924" s="94">
        <f>IFERROR(TBLData3[[#This Row],[Week 0 TL]]/TBLData3[[#This Row],[Week -1 TL]],"")</f>
        <v>0.98965517241379308</v>
      </c>
      <c r="P924" s="26">
        <f t="shared" si="62"/>
        <v>174.00860870572291</v>
      </c>
      <c r="Q924" s="27">
        <f t="shared" si="63"/>
        <v>172.27221181272279</v>
      </c>
      <c r="R924" s="99">
        <f>IFERROR(TBLData3[[#This Row],[7 Day EWMA]]/TBLData3[[#This Row],[28 Day EWMA]],"")</f>
        <v>1.0100793788779339</v>
      </c>
      <c r="S924" s="130">
        <f>AVERAGEIFS(TBLData3[Total Load],TBLData3[[Athlete ]],TBLData3[[#This Row],[Athlete ]],TBLData3[Date],"&lt;="&amp;TBLData3[[#This Row],[Date]],TBLData3[Date],"&gt;"&amp;TBLData3[[#This Row],[Date]]-7)</f>
        <v>205</v>
      </c>
      <c r="T924" s="130">
        <f t="array" ref="T924">IFERROR(_xlfn.STDEV.S(IF(TBLData3[[Athlete ]]=TBLData3[[#This Row],[Athlete ]],IF(TBLData3[Date]&lt;=TBLData3[[#This Row],[Date]],IF(TBLData3[Date]&gt;TBLData3[[#This Row],[Date]]-7,TBLData3[Total Load])))),"")</f>
        <v>202.66968199511243</v>
      </c>
      <c r="U924" s="98">
        <f>IFERROR(TBLData3[[#This Row],[7 Day avg Load]]/TBLData3[[#This Row],[7 Day SD]],"")</f>
        <v>1.0114981085574692</v>
      </c>
      <c r="V924" s="98">
        <f>IFERROR(TBLData3[[#This Row],[7 Day Rolling Average]]*TBLData3[[#This Row],[Monotony]],"")</f>
        <v>207.35711225428119</v>
      </c>
    </row>
    <row r="925" spans="1:22" x14ac:dyDescent="0.25">
      <c r="A925" s="58" t="str">
        <f t="shared" si="60"/>
        <v>Week 6</v>
      </c>
      <c r="B925" s="63">
        <v>43051</v>
      </c>
      <c r="C925" s="151" t="str">
        <f t="shared" si="61"/>
        <v>Sun</v>
      </c>
      <c r="D925" s="73" t="s">
        <v>208</v>
      </c>
      <c r="E925" s="61">
        <f>tblTL[[#This Row],[Total]]</f>
        <v>0</v>
      </c>
      <c r="F925" s="71">
        <f>AVERAGEIFS(TBLData3[Total Load],TBLData3[[Athlete ]],TBLData3[[#This Row],[Athlete ]],TBLData3[Date],"&lt;="&amp;TBLData3[[#This Row],[Date]],TBLData3[Date],"&gt;"&amp;TBLData3[[#This Row],[Date]]-7)</f>
        <v>0</v>
      </c>
      <c r="G925" s="72">
        <f>AVERAGEIFS(TBLData3[Total Load],TBLData3[[Athlete ]],TBLData3[[#This Row],[Athlete ]],TBLData3[Date],"&lt;="&amp;TBLData3[[#This Row],[Date]],TBLData3[Date],"&gt;"&amp;TBLData3[[#This Row],[Date]]-28)</f>
        <v>75.535714285714292</v>
      </c>
      <c r="H925" s="32">
        <f>SUMIFS(TBLData3[Total Load],TBLData3[[Athlete ]],TBLData3[[#This Row],[Athlete ]],TBLData3[Date],"&lt;="&amp;TBLData3[[#This Row],[Date]],TBLData3[Date],"&gt;"&amp;TBLData3[[#This Row],[Date]]-7)</f>
        <v>0</v>
      </c>
      <c r="I925" s="33">
        <f>IFERROR(SUMIFS(TBLData3[Total Load],TBLData3[[Athlete ]],TBLData3[[#This Row],[Athlete ]],TBLData3[Date],"&lt;="&amp;TBLData3[[#This Row],[Date]]-7,TBLData3[Date],"&gt;"&amp;TBLData3[[#This Row],[Date]]-14),"")</f>
        <v>2115</v>
      </c>
      <c r="J925" s="33">
        <f>IFERROR(SUMIFS(TBLData3[Total Load],TBLData3[[Athlete ]],TBLData3[[#This Row],[Athlete ]],TBLData3[Date],"&lt;="&amp;TBLData3[[#This Row],[Date]]-14,TBLData3[Date],"&gt;"&amp;TBLData3[[#This Row],[Date]]-21),"")</f>
        <v>0</v>
      </c>
      <c r="K925" s="33">
        <f>IFERROR(SUMIFS(TBLData3[Total Load],TBLData3[[Athlete ]],TBLData3[[#This Row],[Athlete ]],TBLData3[Date],"&lt;="&amp;TBLData3[[#This Row],[Date]]-21,TBLData3[Date],"&gt;"&amp;TBLData3[[#This Row],[Date]]-28),"")</f>
        <v>0</v>
      </c>
      <c r="L925" s="33">
        <f>IFERROR(SUMIFS(TBLData3[Total Load],TBLData3[[Athlete ]],TBLData3[[#This Row],[Athlete ]],TBLData3[Date],"&lt;="&amp;TBLData3[[#This Row],[Date]]-28,TBLData3[Date],"&gt;"&amp;TBLData3[[#This Row],[Date]]-35),"")</f>
        <v>2142.4</v>
      </c>
      <c r="M925" s="33">
        <f>IFERROR(AVERAGE(TBLData3[[#This Row],[Week -1 TL]:[Week -4 TL]]),"")</f>
        <v>1064.3499999999999</v>
      </c>
      <c r="N925" s="98">
        <f>IFERROR(TBLData3[[#This Row],[7 Day Rolling Average]]/TBLData3[[#This Row],[28 Day Rolling Average]],"")</f>
        <v>0</v>
      </c>
      <c r="O925" s="94">
        <f>IFERROR(TBLData3[[#This Row],[Week 0 TL]]/TBLData3[[#This Row],[Week -1 TL]],"")</f>
        <v>0</v>
      </c>
      <c r="P925" s="26">
        <f t="shared" si="62"/>
        <v>20.186660540192612</v>
      </c>
      <c r="Q925" s="27">
        <f t="shared" si="63"/>
        <v>84.491319898596373</v>
      </c>
      <c r="R925" s="99">
        <f>IFERROR(TBLData3[[#This Row],[7 Day EWMA]]/TBLData3[[#This Row],[28 Day EWMA]],"")</f>
        <v>0.23891993360288324</v>
      </c>
      <c r="S925" s="130">
        <f>AVERAGEIFS(TBLData3[Total Load],TBLData3[[Athlete ]],TBLData3[[#This Row],[Athlete ]],TBLData3[Date],"&lt;="&amp;TBLData3[[#This Row],[Date]],TBLData3[Date],"&gt;"&amp;TBLData3[[#This Row],[Date]]-7)</f>
        <v>0</v>
      </c>
      <c r="T925" s="130">
        <f t="array" ref="T925">IFERROR(_xlfn.STDEV.S(IF(TBLData3[[Athlete ]]=TBLData3[[#This Row],[Athlete ]],IF(TBLData3[Date]&lt;=TBLData3[[#This Row],[Date]],IF(TBLData3[Date]&gt;TBLData3[[#This Row],[Date]]-7,TBLData3[Total Load])))),"")</f>
        <v>0</v>
      </c>
      <c r="U925" s="98" t="str">
        <f>IFERROR(TBLData3[[#This Row],[7 Day avg Load]]/TBLData3[[#This Row],[7 Day SD]],"")</f>
        <v/>
      </c>
      <c r="V925" s="98" t="str">
        <f>IFERROR(TBLData3[[#This Row],[7 Day Rolling Average]]*TBLData3[[#This Row],[Monotony]],"")</f>
        <v/>
      </c>
    </row>
    <row r="926" spans="1:22" x14ac:dyDescent="0.25">
      <c r="A926" s="58" t="str">
        <f t="shared" si="60"/>
        <v>Week 7</v>
      </c>
      <c r="B926" s="59">
        <v>43052</v>
      </c>
      <c r="C926" s="151" t="str">
        <f t="shared" ref="C926:C947" si="64">CHOOSE(WEEKDAY(B926),"Sun","Mon","Tue","Wed","Thu","Fri","Sat")</f>
        <v>Mon</v>
      </c>
      <c r="D926" s="68" t="s">
        <v>215</v>
      </c>
      <c r="E926" s="61">
        <f>tblTL[[#This Row],[Total]]</f>
        <v>0</v>
      </c>
      <c r="F926" s="71">
        <f>AVERAGEIFS(TBLData3[Total Load],TBLData3[[Athlete ]],TBLData3[[#This Row],[Athlete ]],TBLData3[Date],"&lt;="&amp;TBLData3[[#This Row],[Date]],TBLData3[Date],"&gt;"&amp;TBLData3[[#This Row],[Date]]-7)</f>
        <v>178.57142857142858</v>
      </c>
      <c r="G926" s="72">
        <f>AVERAGEIFS(TBLData3[Total Load],TBLData3[[Athlete ]],TBLData3[[#This Row],[Athlete ]],TBLData3[Date],"&lt;="&amp;TBLData3[[#This Row],[Date]],TBLData3[Date],"&gt;"&amp;TBLData3[[#This Row],[Date]]-28)</f>
        <v>158.57142857142858</v>
      </c>
      <c r="H926" s="32">
        <f>SUMIFS(TBLData3[Total Load],TBLData3[[Athlete ]],TBLData3[[#This Row],[Athlete ]],TBLData3[Date],"&lt;="&amp;TBLData3[[#This Row],[Date]],TBLData3[Date],"&gt;"&amp;TBLData3[[#This Row],[Date]]-7)</f>
        <v>1250</v>
      </c>
      <c r="I926" s="33">
        <f>IFERROR(SUMIFS(TBLData3[Total Load],TBLData3[[Athlete ]],TBLData3[[#This Row],[Athlete ]],TBLData3[Date],"&lt;="&amp;TBLData3[[#This Row],[Date]]-7,TBLData3[Date],"&gt;"&amp;TBLData3[[#This Row],[Date]]-14),"")</f>
        <v>1670</v>
      </c>
      <c r="J926" s="33">
        <f>IFERROR(SUMIFS(TBLData3[Total Load],TBLData3[[Athlete ]],TBLData3[[#This Row],[Athlete ]],TBLData3[Date],"&lt;="&amp;TBLData3[[#This Row],[Date]]-14,TBLData3[Date],"&gt;"&amp;TBLData3[[#This Row],[Date]]-21),"")</f>
        <v>800</v>
      </c>
      <c r="K926" s="33">
        <f>IFERROR(SUMIFS(TBLData3[Total Load],TBLData3[[Athlete ]],TBLData3[[#This Row],[Athlete ]],TBLData3[Date],"&lt;="&amp;TBLData3[[#This Row],[Date]]-21,TBLData3[Date],"&gt;"&amp;TBLData3[[#This Row],[Date]]-28),"")</f>
        <v>720</v>
      </c>
      <c r="L926" s="33">
        <f>IFERROR(SUMIFS(TBLData3[Total Load],TBLData3[[Athlete ]],TBLData3[[#This Row],[Athlete ]],TBLData3[Date],"&lt;="&amp;TBLData3[[#This Row],[Date]]-28,TBLData3[Date],"&gt;"&amp;TBLData3[[#This Row],[Date]]-35),"")</f>
        <v>2020</v>
      </c>
      <c r="M926" s="33">
        <f>IFERROR(AVERAGE(TBLData3[[#This Row],[Week -1 TL]:[Week -4 TL]]),"")</f>
        <v>1302.5</v>
      </c>
      <c r="N926" s="98">
        <f>IFERROR(TBLData3[[#This Row],[7 Day Rolling Average]]/TBLData3[[#This Row],[28 Day Rolling Average]],"")</f>
        <v>1.1261261261261262</v>
      </c>
      <c r="O926" s="94">
        <f>IFERROR(TBLData3[[#This Row],[Week 0 TL]]/TBLData3[[#This Row],[Week -1 TL]],"")</f>
        <v>0.74850299401197606</v>
      </c>
      <c r="P926" s="26">
        <f t="shared" si="62"/>
        <v>84.810639394693567</v>
      </c>
      <c r="Q926" s="27">
        <f t="shared" si="63"/>
        <v>149.31497295273297</v>
      </c>
      <c r="R926" s="99">
        <f>IFERROR(TBLData3[[#This Row],[7 Day EWMA]]/TBLData3[[#This Row],[28 Day EWMA]],"")</f>
        <v>0.56799822360441476</v>
      </c>
      <c r="S926" s="130">
        <f>AVERAGEIFS(TBLData3[Total Load],TBLData3[[Athlete ]],TBLData3[[#This Row],[Athlete ]],TBLData3[Date],"&lt;="&amp;TBLData3[[#This Row],[Date]],TBLData3[Date],"&gt;"&amp;TBLData3[[#This Row],[Date]]-7)</f>
        <v>178.57142857142858</v>
      </c>
      <c r="T926" s="130">
        <f t="array" ref="T926">IFERROR(_xlfn.STDEV.S(IF(TBLData3[[Athlete ]]=TBLData3[[#This Row],[Athlete ]],IF(TBLData3[Date]&lt;=TBLData3[[#This Row],[Date]],IF(TBLData3[Date]&gt;TBLData3[[#This Row],[Date]]-7,TBLData3[Total Load])))),"")</f>
        <v>341.19537762737309</v>
      </c>
      <c r="U926" s="98">
        <f>IFERROR(TBLData3[[#This Row],[7 Day avg Load]]/TBLData3[[#This Row],[7 Day SD]],"")</f>
        <v>0.52337001108628833</v>
      </c>
      <c r="V926" s="98">
        <f>IFERROR(TBLData3[[#This Row],[7 Day Rolling Average]]*TBLData3[[#This Row],[Monotony]],"")</f>
        <v>93.458930551122918</v>
      </c>
    </row>
    <row r="927" spans="1:22" x14ac:dyDescent="0.25">
      <c r="A927" s="58" t="str">
        <f t="shared" si="60"/>
        <v>Week 7</v>
      </c>
      <c r="B927" s="63">
        <v>43052</v>
      </c>
      <c r="C927" s="151" t="str">
        <f t="shared" si="64"/>
        <v>Mon</v>
      </c>
      <c r="D927" s="74" t="s">
        <v>190</v>
      </c>
      <c r="E927" s="61">
        <f>tblTL[[#This Row],[Total]]</f>
        <v>48</v>
      </c>
      <c r="F927" s="71">
        <f>AVERAGEIFS(TBLData3[Total Load],TBLData3[[Athlete ]],TBLData3[[#This Row],[Athlete ]],TBLData3[Date],"&lt;="&amp;TBLData3[[#This Row],[Date]],TBLData3[Date],"&gt;"&amp;TBLData3[[#This Row],[Date]]-7)</f>
        <v>67.142857142857139</v>
      </c>
      <c r="G927" s="72">
        <f>AVERAGEIFS(TBLData3[Total Load],TBLData3[[Athlete ]],TBLData3[[#This Row],[Athlete ]],TBLData3[Date],"&lt;="&amp;TBLData3[[#This Row],[Date]],TBLData3[Date],"&gt;"&amp;TBLData3[[#This Row],[Date]]-28)</f>
        <v>140.53571428571428</v>
      </c>
      <c r="H927" s="32">
        <f>SUMIFS(TBLData3[Total Load],TBLData3[[Athlete ]],TBLData3[[#This Row],[Athlete ]],TBLData3[Date],"&lt;="&amp;TBLData3[[#This Row],[Date]],TBLData3[Date],"&gt;"&amp;TBLData3[[#This Row],[Date]]-7)</f>
        <v>470</v>
      </c>
      <c r="I927" s="33">
        <f>IFERROR(SUMIFS(TBLData3[Total Load],TBLData3[[Athlete ]],TBLData3[[#This Row],[Athlete ]],TBLData3[Date],"&lt;="&amp;TBLData3[[#This Row],[Date]]-7,TBLData3[Date],"&gt;"&amp;TBLData3[[#This Row],[Date]]-14),"")</f>
        <v>2176</v>
      </c>
      <c r="J927" s="33">
        <f>IFERROR(SUMIFS(TBLData3[Total Load],TBLData3[[Athlete ]],TBLData3[[#This Row],[Athlete ]],TBLData3[Date],"&lt;="&amp;TBLData3[[#This Row],[Date]]-14,TBLData3[Date],"&gt;"&amp;TBLData3[[#This Row],[Date]]-21),"")</f>
        <v>479</v>
      </c>
      <c r="K927" s="33">
        <f>IFERROR(SUMIFS(TBLData3[Total Load],TBLData3[[Athlete ]],TBLData3[[#This Row],[Athlete ]],TBLData3[Date],"&lt;="&amp;TBLData3[[#This Row],[Date]]-21,TBLData3[Date],"&gt;"&amp;TBLData3[[#This Row],[Date]]-28),"")</f>
        <v>810</v>
      </c>
      <c r="L927" s="33">
        <f>IFERROR(SUMIFS(TBLData3[Total Load],TBLData3[[Athlete ]],TBLData3[[#This Row],[Athlete ]],TBLData3[Date],"&lt;="&amp;TBLData3[[#This Row],[Date]]-28,TBLData3[Date],"&gt;"&amp;TBLData3[[#This Row],[Date]]-35),"")</f>
        <v>1975</v>
      </c>
      <c r="M927" s="33">
        <f>IFERROR(AVERAGE(TBLData3[[#This Row],[Week -1 TL]:[Week -4 TL]]),"")</f>
        <v>1360</v>
      </c>
      <c r="N927" s="98">
        <f>IFERROR(TBLData3[[#This Row],[7 Day Rolling Average]]/TBLData3[[#This Row],[28 Day Rolling Average]],"")</f>
        <v>0.47776365946632782</v>
      </c>
      <c r="O927" s="94">
        <f>IFERROR(TBLData3[[#This Row],[Week 0 TL]]/TBLData3[[#This Row],[Week -1 TL]],"")</f>
        <v>0.21599264705882354</v>
      </c>
      <c r="P927" s="26">
        <f t="shared" si="62"/>
        <v>94.881335007620237</v>
      </c>
      <c r="Q927" s="27">
        <f t="shared" si="63"/>
        <v>132.1456862115285</v>
      </c>
      <c r="R927" s="99">
        <f>IFERROR(TBLData3[[#This Row],[7 Day EWMA]]/TBLData3[[#This Row],[28 Day EWMA]],"")</f>
        <v>0.71800554166968111</v>
      </c>
      <c r="S927" s="130">
        <f>AVERAGEIFS(TBLData3[Total Load],TBLData3[[Athlete ]],TBLData3[[#This Row],[Athlete ]],TBLData3[Date],"&lt;="&amp;TBLData3[[#This Row],[Date]],TBLData3[Date],"&gt;"&amp;TBLData3[[#This Row],[Date]]-7)</f>
        <v>67.142857142857139</v>
      </c>
      <c r="T927" s="130">
        <f t="array" ref="T927">IFERROR(_xlfn.STDEV.S(IF(TBLData3[[Athlete ]]=TBLData3[[#This Row],[Athlete ]],IF(TBLData3[Date]&lt;=TBLData3[[#This Row],[Date]],IF(TBLData3[Date]&gt;TBLData3[[#This Row],[Date]]-7,TBLData3[Total Load])))),"")</f>
        <v>157.49648522155297</v>
      </c>
      <c r="U927" s="98">
        <f>IFERROR(TBLData3[[#This Row],[7 Day avg Load]]/TBLData3[[#This Row],[7 Day SD]],"")</f>
        <v>0.42631336850727902</v>
      </c>
      <c r="V927" s="98">
        <f>IFERROR(TBLData3[[#This Row],[7 Day Rolling Average]]*TBLData3[[#This Row],[Monotony]],"")</f>
        <v>28.623897599774448</v>
      </c>
    </row>
    <row r="928" spans="1:22" x14ac:dyDescent="0.25">
      <c r="A928" s="58" t="str">
        <f t="shared" si="60"/>
        <v>Week 7</v>
      </c>
      <c r="B928" s="63">
        <v>43052</v>
      </c>
      <c r="C928" s="151" t="str">
        <f t="shared" si="64"/>
        <v>Mon</v>
      </c>
      <c r="D928" s="68" t="s">
        <v>191</v>
      </c>
      <c r="E928" s="61">
        <f>tblTL[[#This Row],[Total]]</f>
        <v>36</v>
      </c>
      <c r="F928" s="71">
        <f>AVERAGEIFS(TBLData3[Total Load],TBLData3[[Athlete ]],TBLData3[[#This Row],[Athlete ]],TBLData3[Date],"&lt;="&amp;TBLData3[[#This Row],[Date]],TBLData3[Date],"&gt;"&amp;TBLData3[[#This Row],[Date]]-7)</f>
        <v>175.71428571428572</v>
      </c>
      <c r="G928" s="72">
        <f>AVERAGEIFS(TBLData3[Total Load],TBLData3[[Athlete ]],TBLData3[[#This Row],[Athlete ]],TBLData3[Date],"&lt;="&amp;TBLData3[[#This Row],[Date]],TBLData3[Date],"&gt;"&amp;TBLData3[[#This Row],[Date]]-28)</f>
        <v>125.32142857142857</v>
      </c>
      <c r="H928" s="32">
        <f>SUMIFS(TBLData3[Total Load],TBLData3[[Athlete ]],TBLData3[[#This Row],[Athlete ]],TBLData3[Date],"&lt;="&amp;TBLData3[[#This Row],[Date]],TBLData3[Date],"&gt;"&amp;TBLData3[[#This Row],[Date]]-7)</f>
        <v>1230</v>
      </c>
      <c r="I928" s="33">
        <f>IFERROR(SUMIFS(TBLData3[Total Load],TBLData3[[Athlete ]],TBLData3[[#This Row],[Athlete ]],TBLData3[Date],"&lt;="&amp;TBLData3[[#This Row],[Date]]-7,TBLData3[Date],"&gt;"&amp;TBLData3[[#This Row],[Date]]-14),"")</f>
        <v>920</v>
      </c>
      <c r="J928" s="33">
        <f>IFERROR(SUMIFS(TBLData3[Total Load],TBLData3[[Athlete ]],TBLData3[[#This Row],[Athlete ]],TBLData3[Date],"&lt;="&amp;TBLData3[[#This Row],[Date]]-14,TBLData3[Date],"&gt;"&amp;TBLData3[[#This Row],[Date]]-21),"")</f>
        <v>639</v>
      </c>
      <c r="K928" s="33">
        <f>IFERROR(SUMIFS(TBLData3[Total Load],TBLData3[[Athlete ]],TBLData3[[#This Row],[Athlete ]],TBLData3[Date],"&lt;="&amp;TBLData3[[#This Row],[Date]]-21,TBLData3[Date],"&gt;"&amp;TBLData3[[#This Row],[Date]]-28),"")</f>
        <v>720</v>
      </c>
      <c r="L928" s="33">
        <f>IFERROR(SUMIFS(TBLData3[Total Load],TBLData3[[Athlete ]],TBLData3[[#This Row],[Athlete ]],TBLData3[Date],"&lt;="&amp;TBLData3[[#This Row],[Date]]-28,TBLData3[Date],"&gt;"&amp;TBLData3[[#This Row],[Date]]-35),"")</f>
        <v>600</v>
      </c>
      <c r="M928" s="33">
        <f>IFERROR(AVERAGE(TBLData3[[#This Row],[Week -1 TL]:[Week -4 TL]]),"")</f>
        <v>719.75</v>
      </c>
      <c r="N928" s="98">
        <f>IFERROR(TBLData3[[#This Row],[7 Day Rolling Average]]/TBLData3[[#This Row],[28 Day Rolling Average]],"")</f>
        <v>1.40210886292391</v>
      </c>
      <c r="O928" s="94">
        <f>IFERROR(TBLData3[[#This Row],[Week 0 TL]]/TBLData3[[#This Row],[Week -1 TL]],"")</f>
        <v>1.3369565217391304</v>
      </c>
      <c r="P928" s="26">
        <f t="shared" si="62"/>
        <v>127.15073793727768</v>
      </c>
      <c r="Q928" s="27">
        <f t="shared" si="63"/>
        <v>117.89337531175185</v>
      </c>
      <c r="R928" s="99">
        <f>IFERROR(TBLData3[[#This Row],[7 Day EWMA]]/TBLData3[[#This Row],[28 Day EWMA]],"")</f>
        <v>1.0785231791103282</v>
      </c>
      <c r="S928" s="130">
        <f>AVERAGEIFS(TBLData3[Total Load],TBLData3[[Athlete ]],TBLData3[[#This Row],[Athlete ]],TBLData3[Date],"&lt;="&amp;TBLData3[[#This Row],[Date]],TBLData3[Date],"&gt;"&amp;TBLData3[[#This Row],[Date]]-7)</f>
        <v>175.71428571428572</v>
      </c>
      <c r="T928" s="130">
        <f t="array" ref="T928">IFERROR(_xlfn.STDEV.S(IF(TBLData3[[Athlete ]]=TBLData3[[#This Row],[Athlete ]],IF(TBLData3[Date]&lt;=TBLData3[[#This Row],[Date]],IF(TBLData3[Date]&gt;TBLData3[[#This Row],[Date]]-7,TBLData3[Total Load])))),"")</f>
        <v>223.51861539605918</v>
      </c>
      <c r="U928" s="98">
        <f>IFERROR(TBLData3[[#This Row],[7 Day avg Load]]/TBLData3[[#This Row],[7 Day SD]],"")</f>
        <v>0.78612819519722077</v>
      </c>
      <c r="V928" s="98">
        <f>IFERROR(TBLData3[[#This Row],[7 Day Rolling Average]]*TBLData3[[#This Row],[Monotony]],"")</f>
        <v>138.13395429894024</v>
      </c>
    </row>
    <row r="929" spans="1:22" x14ac:dyDescent="0.25">
      <c r="A929" s="58" t="str">
        <f t="shared" si="60"/>
        <v>Week 7</v>
      </c>
      <c r="B929" s="63">
        <v>43052</v>
      </c>
      <c r="C929" s="151" t="str">
        <f t="shared" si="64"/>
        <v>Mon</v>
      </c>
      <c r="D929" s="68" t="s">
        <v>192</v>
      </c>
      <c r="E929" s="61">
        <f>tblTL[[#This Row],[Total]]</f>
        <v>72</v>
      </c>
      <c r="F929" s="71">
        <f>AVERAGEIFS(TBLData3[Total Load],TBLData3[[Athlete ]],TBLData3[[#This Row],[Athlete ]],TBLData3[Date],"&lt;="&amp;TBLData3[[#This Row],[Date]],TBLData3[Date],"&gt;"&amp;TBLData3[[#This Row],[Date]]-7)</f>
        <v>127.28571428571429</v>
      </c>
      <c r="G929" s="72">
        <f>AVERAGEIFS(TBLData3[Total Load],TBLData3[[Athlete ]],TBLData3[[#This Row],[Athlete ]],TBLData3[Date],"&lt;="&amp;TBLData3[[#This Row],[Date]],TBLData3[Date],"&gt;"&amp;TBLData3[[#This Row],[Date]]-28)</f>
        <v>240.07142857142858</v>
      </c>
      <c r="H929" s="32">
        <f>SUMIFS(TBLData3[Total Load],TBLData3[[Athlete ]],TBLData3[[#This Row],[Athlete ]],TBLData3[Date],"&lt;="&amp;TBLData3[[#This Row],[Date]],TBLData3[Date],"&gt;"&amp;TBLData3[[#This Row],[Date]]-7)</f>
        <v>891</v>
      </c>
      <c r="I929" s="33">
        <f>IFERROR(SUMIFS(TBLData3[Total Load],TBLData3[[Athlete ]],TBLData3[[#This Row],[Athlete ]],TBLData3[Date],"&lt;="&amp;TBLData3[[#This Row],[Date]]-7,TBLData3[Date],"&gt;"&amp;TBLData3[[#This Row],[Date]]-14),"")</f>
        <v>3248</v>
      </c>
      <c r="J929" s="33">
        <f>IFERROR(SUMIFS(TBLData3[Total Load],TBLData3[[Athlete ]],TBLData3[[#This Row],[Athlete ]],TBLData3[Date],"&lt;="&amp;TBLData3[[#This Row],[Date]]-14,TBLData3[Date],"&gt;"&amp;TBLData3[[#This Row],[Date]]-21),"")</f>
        <v>723</v>
      </c>
      <c r="K929" s="33">
        <f>IFERROR(SUMIFS(TBLData3[Total Load],TBLData3[[Athlete ]],TBLData3[[#This Row],[Athlete ]],TBLData3[Date],"&lt;="&amp;TBLData3[[#This Row],[Date]]-21,TBLData3[Date],"&gt;"&amp;TBLData3[[#This Row],[Date]]-28),"")</f>
        <v>1860</v>
      </c>
      <c r="L929" s="33">
        <f>IFERROR(SUMIFS(TBLData3[Total Load],TBLData3[[Athlete ]],TBLData3[[#This Row],[Athlete ]],TBLData3[Date],"&lt;="&amp;TBLData3[[#This Row],[Date]]-28,TBLData3[Date],"&gt;"&amp;TBLData3[[#This Row],[Date]]-35),"")</f>
        <v>1480</v>
      </c>
      <c r="M929" s="33">
        <f>IFERROR(AVERAGE(TBLData3[[#This Row],[Week -1 TL]:[Week -4 TL]]),"")</f>
        <v>1827.75</v>
      </c>
      <c r="N929" s="98">
        <f>IFERROR(TBLData3[[#This Row],[7 Day Rolling Average]]/TBLData3[[#This Row],[28 Day Rolling Average]],"")</f>
        <v>0.53019934543290692</v>
      </c>
      <c r="O929" s="94">
        <f>IFERROR(TBLData3[[#This Row],[Week 0 TL]]/TBLData3[[#This Row],[Week -1 TL]],"")</f>
        <v>0.27432266009852219</v>
      </c>
      <c r="P929" s="26">
        <f t="shared" si="62"/>
        <v>112.20866206875074</v>
      </c>
      <c r="Q929" s="27">
        <f t="shared" si="63"/>
        <v>192.86528254090635</v>
      </c>
      <c r="R929" s="99">
        <f>IFERROR(TBLData3[[#This Row],[7 Day EWMA]]/TBLData3[[#This Row],[28 Day EWMA]],"")</f>
        <v>0.58179813697134164</v>
      </c>
      <c r="S929" s="130">
        <f>AVERAGEIFS(TBLData3[Total Load],TBLData3[[Athlete ]],TBLData3[[#This Row],[Athlete ]],TBLData3[Date],"&lt;="&amp;TBLData3[[#This Row],[Date]],TBLData3[Date],"&gt;"&amp;TBLData3[[#This Row],[Date]]-7)</f>
        <v>127.28571428571429</v>
      </c>
      <c r="T929" s="130">
        <f t="array" ref="T929">IFERROR(_xlfn.STDEV.S(IF(TBLData3[[Athlete ]]=TBLData3[[#This Row],[Athlete ]],IF(TBLData3[Date]&lt;=TBLData3[[#This Row],[Date]],IF(TBLData3[Date]&gt;TBLData3[[#This Row],[Date]]-7,TBLData3[Total Load])))),"")</f>
        <v>157.57190346602013</v>
      </c>
      <c r="U929" s="98">
        <f>IFERROR(TBLData3[[#This Row],[7 Day avg Load]]/TBLData3[[#This Row],[7 Day SD]],"")</f>
        <v>0.80779448293688372</v>
      </c>
      <c r="V929" s="98">
        <f>IFERROR(TBLData3[[#This Row],[7 Day Rolling Average]]*TBLData3[[#This Row],[Monotony]],"")</f>
        <v>102.82069775668049</v>
      </c>
    </row>
    <row r="930" spans="1:22" x14ac:dyDescent="0.25">
      <c r="A930" s="58" t="str">
        <f t="shared" si="60"/>
        <v>Week 7</v>
      </c>
      <c r="B930" s="63">
        <v>43052</v>
      </c>
      <c r="C930" s="151" t="str">
        <f t="shared" si="64"/>
        <v>Mon</v>
      </c>
      <c r="D930" s="73" t="s">
        <v>193</v>
      </c>
      <c r="E930" s="61">
        <f>tblTL[[#This Row],[Total]]</f>
        <v>0</v>
      </c>
      <c r="F930" s="71">
        <f>AVERAGEIFS(TBLData3[Total Load],TBLData3[[Athlete ]],TBLData3[[#This Row],[Athlete ]],TBLData3[Date],"&lt;="&amp;TBLData3[[#This Row],[Date]],TBLData3[Date],"&gt;"&amp;TBLData3[[#This Row],[Date]]-7)</f>
        <v>232.42857142857142</v>
      </c>
      <c r="G930" s="72">
        <f>AVERAGEIFS(TBLData3[Total Load],TBLData3[[Athlete ]],TBLData3[[#This Row],[Athlete ]],TBLData3[Date],"&lt;="&amp;TBLData3[[#This Row],[Date]],TBLData3[Date],"&gt;"&amp;TBLData3[[#This Row],[Date]]-28)</f>
        <v>141.25</v>
      </c>
      <c r="H930" s="32">
        <f>SUMIFS(TBLData3[Total Load],TBLData3[[Athlete ]],TBLData3[[#This Row],[Athlete ]],TBLData3[Date],"&lt;="&amp;TBLData3[[#This Row],[Date]],TBLData3[Date],"&gt;"&amp;TBLData3[[#This Row],[Date]]-7)</f>
        <v>1627</v>
      </c>
      <c r="I930" s="33">
        <f>IFERROR(SUMIFS(TBLData3[Total Load],TBLData3[[Athlete ]],TBLData3[[#This Row],[Athlete ]],TBLData3[Date],"&lt;="&amp;TBLData3[[#This Row],[Date]]-7,TBLData3[Date],"&gt;"&amp;TBLData3[[#This Row],[Date]]-14),"")</f>
        <v>194</v>
      </c>
      <c r="J930" s="33">
        <f>IFERROR(SUMIFS(TBLData3[Total Load],TBLData3[[Athlete ]],TBLData3[[#This Row],[Athlete ]],TBLData3[Date],"&lt;="&amp;TBLData3[[#This Row],[Date]]-14,TBLData3[Date],"&gt;"&amp;TBLData3[[#This Row],[Date]]-21),"")</f>
        <v>994</v>
      </c>
      <c r="K930" s="33">
        <f>IFERROR(SUMIFS(TBLData3[Total Load],TBLData3[[Athlete ]],TBLData3[[#This Row],[Athlete ]],TBLData3[Date],"&lt;="&amp;TBLData3[[#This Row],[Date]]-21,TBLData3[Date],"&gt;"&amp;TBLData3[[#This Row],[Date]]-28),"")</f>
        <v>1140</v>
      </c>
      <c r="L930" s="33">
        <f>IFERROR(SUMIFS(TBLData3[Total Load],TBLData3[[Athlete ]],TBLData3[[#This Row],[Athlete ]],TBLData3[Date],"&lt;="&amp;TBLData3[[#This Row],[Date]]-28,TBLData3[Date],"&gt;"&amp;TBLData3[[#This Row],[Date]]-35),"")</f>
        <v>1440</v>
      </c>
      <c r="M930" s="33">
        <f>IFERROR(AVERAGE(TBLData3[[#This Row],[Week -1 TL]:[Week -4 TL]]),"")</f>
        <v>942</v>
      </c>
      <c r="N930" s="98">
        <f>IFERROR(TBLData3[[#This Row],[7 Day Rolling Average]]/TBLData3[[#This Row],[28 Day Rolling Average]],"")</f>
        <v>1.6455120101137799</v>
      </c>
      <c r="O930" s="94">
        <f>IFERROR(TBLData3[[#This Row],[Week 0 TL]]/TBLData3[[#This Row],[Week -1 TL]],"")</f>
        <v>8.3865979381443303</v>
      </c>
      <c r="P930" s="26">
        <f t="shared" si="62"/>
        <v>129.24165013270445</v>
      </c>
      <c r="Q930" s="27">
        <f t="shared" si="63"/>
        <v>133.92105722677493</v>
      </c>
      <c r="R930" s="99">
        <f>IFERROR(TBLData3[[#This Row],[7 Day EWMA]]/TBLData3[[#This Row],[28 Day EWMA]],"")</f>
        <v>0.96505846659986694</v>
      </c>
      <c r="S930" s="130">
        <f>AVERAGEIFS(TBLData3[Total Load],TBLData3[[Athlete ]],TBLData3[[#This Row],[Athlete ]],TBLData3[Date],"&lt;="&amp;TBLData3[[#This Row],[Date]],TBLData3[Date],"&gt;"&amp;TBLData3[[#This Row],[Date]]-7)</f>
        <v>232.42857142857142</v>
      </c>
      <c r="T930" s="130">
        <f t="array" ref="T930">IFERROR(_xlfn.STDEV.S(IF(TBLData3[[Athlete ]]=TBLData3[[#This Row],[Athlete ]],IF(TBLData3[Date]&lt;=TBLData3[[#This Row],[Date]],IF(TBLData3[Date]&gt;TBLData3[[#This Row],[Date]]-7,TBLData3[Total Load])))),"")</f>
        <v>232.5036610054826</v>
      </c>
      <c r="U930" s="98">
        <f>IFERROR(TBLData3[[#This Row],[7 Day avg Load]]/TBLData3[[#This Row],[7 Day SD]],"")</f>
        <v>0.9996770391632267</v>
      </c>
      <c r="V930" s="98">
        <f>IFERROR(TBLData3[[#This Row],[7 Day Rolling Average]]*TBLData3[[#This Row],[Monotony]],"")</f>
        <v>232.35350610265283</v>
      </c>
    </row>
    <row r="931" spans="1:22" x14ac:dyDescent="0.25">
      <c r="A931" s="58" t="str">
        <f t="shared" si="60"/>
        <v>Week 7</v>
      </c>
      <c r="B931" s="63">
        <v>43052</v>
      </c>
      <c r="C931" s="151" t="str">
        <f t="shared" si="64"/>
        <v>Mon</v>
      </c>
      <c r="D931" s="73" t="s">
        <v>194</v>
      </c>
      <c r="E931" s="61">
        <f>tblTL[[#This Row],[Total]]</f>
        <v>0</v>
      </c>
      <c r="F931" s="71">
        <f>AVERAGEIFS(TBLData3[Total Load],TBLData3[[Athlete ]],TBLData3[[#This Row],[Athlete ]],TBLData3[Date],"&lt;="&amp;TBLData3[[#This Row],[Date]],TBLData3[Date],"&gt;"&amp;TBLData3[[#This Row],[Date]]-7)</f>
        <v>181.42857142857142</v>
      </c>
      <c r="G931" s="72">
        <f>AVERAGEIFS(TBLData3[Total Load],TBLData3[[Athlete ]],TBLData3[[#This Row],[Athlete ]],TBLData3[Date],"&lt;="&amp;TBLData3[[#This Row],[Date]],TBLData3[Date],"&gt;"&amp;TBLData3[[#This Row],[Date]]-28)</f>
        <v>120.75</v>
      </c>
      <c r="H931" s="32">
        <f>SUMIFS(TBLData3[Total Load],TBLData3[[Athlete ]],TBLData3[[#This Row],[Athlete ]],TBLData3[Date],"&lt;="&amp;TBLData3[[#This Row],[Date]],TBLData3[Date],"&gt;"&amp;TBLData3[[#This Row],[Date]]-7)</f>
        <v>1270</v>
      </c>
      <c r="I931" s="33">
        <f>IFERROR(SUMIFS(TBLData3[Total Load],TBLData3[[Athlete ]],TBLData3[[#This Row],[Athlete ]],TBLData3[Date],"&lt;="&amp;TBLData3[[#This Row],[Date]]-7,TBLData3[Date],"&gt;"&amp;TBLData3[[#This Row],[Date]]-14),"")</f>
        <v>1104</v>
      </c>
      <c r="J931" s="33">
        <f>IFERROR(SUMIFS(TBLData3[Total Load],TBLData3[[Athlete ]],TBLData3[[#This Row],[Athlete ]],TBLData3[Date],"&lt;="&amp;TBLData3[[#This Row],[Date]]-14,TBLData3[Date],"&gt;"&amp;TBLData3[[#This Row],[Date]]-21),"")</f>
        <v>287</v>
      </c>
      <c r="K931" s="33">
        <f>IFERROR(SUMIFS(TBLData3[Total Load],TBLData3[[Athlete ]],TBLData3[[#This Row],[Athlete ]],TBLData3[Date],"&lt;="&amp;TBLData3[[#This Row],[Date]]-21,TBLData3[Date],"&gt;"&amp;TBLData3[[#This Row],[Date]]-28),"")</f>
        <v>720</v>
      </c>
      <c r="L931" s="33">
        <f>IFERROR(SUMIFS(TBLData3[Total Load],TBLData3[[Athlete ]],TBLData3[[#This Row],[Athlete ]],TBLData3[Date],"&lt;="&amp;TBLData3[[#This Row],[Date]]-28,TBLData3[Date],"&gt;"&amp;TBLData3[[#This Row],[Date]]-35),"")</f>
        <v>1640</v>
      </c>
      <c r="M931" s="33">
        <f>IFERROR(AVERAGE(TBLData3[[#This Row],[Week -1 TL]:[Week -4 TL]]),"")</f>
        <v>937.75</v>
      </c>
      <c r="N931" s="98">
        <f>IFERROR(TBLData3[[#This Row],[7 Day Rolling Average]]/TBLData3[[#This Row],[28 Day Rolling Average]],"")</f>
        <v>1.5025140490978999</v>
      </c>
      <c r="O931" s="94">
        <f>IFERROR(TBLData3[[#This Row],[Week 0 TL]]/TBLData3[[#This Row],[Week -1 TL]],"")</f>
        <v>1.1503623188405796</v>
      </c>
      <c r="P931" s="26">
        <f t="shared" si="62"/>
        <v>117.31337405322199</v>
      </c>
      <c r="Q931" s="27">
        <f t="shared" si="63"/>
        <v>130.42424134934225</v>
      </c>
      <c r="R931" s="99">
        <f>IFERROR(TBLData3[[#This Row],[7 Day EWMA]]/TBLData3[[#This Row],[28 Day EWMA]],"")</f>
        <v>0.89947522668732482</v>
      </c>
      <c r="S931" s="130">
        <f>AVERAGEIFS(TBLData3[Total Load],TBLData3[[Athlete ]],TBLData3[[#This Row],[Athlete ]],TBLData3[Date],"&lt;="&amp;TBLData3[[#This Row],[Date]],TBLData3[Date],"&gt;"&amp;TBLData3[[#This Row],[Date]]-7)</f>
        <v>181.42857142857142</v>
      </c>
      <c r="T931" s="130">
        <f t="array" ref="T931">IFERROR(_xlfn.STDEV.S(IF(TBLData3[[Athlete ]]=TBLData3[[#This Row],[Athlete ]],IF(TBLData3[Date]&lt;=TBLData3[[#This Row],[Date]],IF(TBLData3[Date]&gt;TBLData3[[#This Row],[Date]]-7,TBLData3[Total Load])))),"")</f>
        <v>318.80916817790188</v>
      </c>
      <c r="U931" s="98">
        <f>IFERROR(TBLData3[[#This Row],[7 Day avg Load]]/TBLData3[[#This Row],[7 Day SD]],"")</f>
        <v>0.56908203884315722</v>
      </c>
      <c r="V931" s="98">
        <f>IFERROR(TBLData3[[#This Row],[7 Day Rolling Average]]*TBLData3[[#This Row],[Monotony]],"")</f>
        <v>103.24774133297281</v>
      </c>
    </row>
    <row r="932" spans="1:22" x14ac:dyDescent="0.25">
      <c r="A932" s="58" t="str">
        <f t="shared" si="60"/>
        <v>Week 7</v>
      </c>
      <c r="B932" s="63">
        <v>43052</v>
      </c>
      <c r="C932" s="151" t="str">
        <f t="shared" si="64"/>
        <v>Mon</v>
      </c>
      <c r="D932" s="73" t="s">
        <v>213</v>
      </c>
      <c r="E932" s="61">
        <f>tblTL[[#This Row],[Total]]</f>
        <v>0</v>
      </c>
      <c r="F932" s="71">
        <f>AVERAGEIFS(TBLData3[Total Load],TBLData3[[Athlete ]],TBLData3[[#This Row],[Athlete ]],TBLData3[Date],"&lt;="&amp;TBLData3[[#This Row],[Date]],TBLData3[Date],"&gt;"&amp;TBLData3[[#This Row],[Date]]-7)</f>
        <v>0</v>
      </c>
      <c r="G932" s="72">
        <f>AVERAGEIFS(TBLData3[Total Load],TBLData3[[Athlete ]],TBLData3[[#This Row],[Athlete ]],TBLData3[Date],"&lt;="&amp;TBLData3[[#This Row],[Date]],TBLData3[Date],"&gt;"&amp;TBLData3[[#This Row],[Date]]-28)</f>
        <v>153.21428571428572</v>
      </c>
      <c r="H932" s="32">
        <f>SUMIFS(TBLData3[Total Load],TBLData3[[Athlete ]],TBLData3[[#This Row],[Athlete ]],TBLData3[Date],"&lt;="&amp;TBLData3[[#This Row],[Date]],TBLData3[Date],"&gt;"&amp;TBLData3[[#This Row],[Date]]-7)</f>
        <v>0</v>
      </c>
      <c r="I932" s="33">
        <f>IFERROR(SUMIFS(TBLData3[Total Load],TBLData3[[Athlete ]],TBLData3[[#This Row],[Athlete ]],TBLData3[Date],"&lt;="&amp;TBLData3[[#This Row],[Date]]-7,TBLData3[Date],"&gt;"&amp;TBLData3[[#This Row],[Date]]-14),"")</f>
        <v>1940</v>
      </c>
      <c r="J932" s="33">
        <f>IFERROR(SUMIFS(TBLData3[Total Load],TBLData3[[Athlete ]],TBLData3[[#This Row],[Athlete ]],TBLData3[Date],"&lt;="&amp;TBLData3[[#This Row],[Date]]-14,TBLData3[Date],"&gt;"&amp;TBLData3[[#This Row],[Date]]-21),"")</f>
        <v>1360</v>
      </c>
      <c r="K932" s="33">
        <f>IFERROR(SUMIFS(TBLData3[Total Load],TBLData3[[Athlete ]],TBLData3[[#This Row],[Athlete ]],TBLData3[Date],"&lt;="&amp;TBLData3[[#This Row],[Date]]-21,TBLData3[Date],"&gt;"&amp;TBLData3[[#This Row],[Date]]-28),"")</f>
        <v>990</v>
      </c>
      <c r="L932" s="33">
        <f>IFERROR(SUMIFS(TBLData3[Total Load],TBLData3[[Athlete ]],TBLData3[[#This Row],[Athlete ]],TBLData3[Date],"&lt;="&amp;TBLData3[[#This Row],[Date]]-28,TBLData3[Date],"&gt;"&amp;TBLData3[[#This Row],[Date]]-35),"")</f>
        <v>675</v>
      </c>
      <c r="M932" s="33">
        <f>IFERROR(AVERAGE(TBLData3[[#This Row],[Week -1 TL]:[Week -4 TL]]),"")</f>
        <v>1241.25</v>
      </c>
      <c r="N932" s="98">
        <f>IFERROR(TBLData3[[#This Row],[7 Day Rolling Average]]/TBLData3[[#This Row],[28 Day Rolling Average]],"")</f>
        <v>0</v>
      </c>
      <c r="O932" s="94">
        <f>IFERROR(TBLData3[[#This Row],[Week 0 TL]]/TBLData3[[#This Row],[Week -1 TL]],"")</f>
        <v>0</v>
      </c>
      <c r="P932" s="26">
        <f t="shared" si="62"/>
        <v>17.773567373325495</v>
      </c>
      <c r="Q932" s="27">
        <f t="shared" si="63"/>
        <v>96.980346656603004</v>
      </c>
      <c r="R932" s="99">
        <f>IFERROR(TBLData3[[#This Row],[7 Day EWMA]]/TBLData3[[#This Row],[28 Day EWMA]],"")</f>
        <v>0.18326978595219698</v>
      </c>
      <c r="S932" s="130">
        <f>AVERAGEIFS(TBLData3[Total Load],TBLData3[[Athlete ]],TBLData3[[#This Row],[Athlete ]],TBLData3[Date],"&lt;="&amp;TBLData3[[#This Row],[Date]],TBLData3[Date],"&gt;"&amp;TBLData3[[#This Row],[Date]]-7)</f>
        <v>0</v>
      </c>
      <c r="T932" s="130">
        <f t="array" ref="T932">IFERROR(_xlfn.STDEV.S(IF(TBLData3[[Athlete ]]=TBLData3[[#This Row],[Athlete ]],IF(TBLData3[Date]&lt;=TBLData3[[#This Row],[Date]],IF(TBLData3[Date]&gt;TBLData3[[#This Row],[Date]]-7,TBLData3[Total Load])))),"")</f>
        <v>0</v>
      </c>
      <c r="U932" s="98" t="str">
        <f>IFERROR(TBLData3[[#This Row],[7 Day avg Load]]/TBLData3[[#This Row],[7 Day SD]],"")</f>
        <v/>
      </c>
      <c r="V932" s="98" t="str">
        <f>IFERROR(TBLData3[[#This Row],[7 Day Rolling Average]]*TBLData3[[#This Row],[Monotony]],"")</f>
        <v/>
      </c>
    </row>
    <row r="933" spans="1:22" x14ac:dyDescent="0.25">
      <c r="A933" s="58" t="str">
        <f t="shared" si="60"/>
        <v>Week 7</v>
      </c>
      <c r="B933" s="63">
        <v>43052</v>
      </c>
      <c r="C933" s="151" t="str">
        <f t="shared" si="64"/>
        <v>Mon</v>
      </c>
      <c r="D933" s="73" t="s">
        <v>214</v>
      </c>
      <c r="E933" s="61">
        <f>tblTL[[#This Row],[Total]]</f>
        <v>24</v>
      </c>
      <c r="F933" s="71">
        <f>AVERAGEIFS(TBLData3[Total Load],TBLData3[[Athlete ]],TBLData3[[#This Row],[Athlete ]],TBLData3[Date],"&lt;="&amp;TBLData3[[#This Row],[Date]],TBLData3[Date],"&gt;"&amp;TBLData3[[#This Row],[Date]]-7)</f>
        <v>242</v>
      </c>
      <c r="G933" s="72">
        <f>AVERAGEIFS(TBLData3[Total Load],TBLData3[[Athlete ]],TBLData3[[#This Row],[Athlete ]],TBLData3[Date],"&lt;="&amp;TBLData3[[#This Row],[Date]],TBLData3[Date],"&gt;"&amp;TBLData3[[#This Row],[Date]]-28)</f>
        <v>258.17857142857144</v>
      </c>
      <c r="H933" s="32">
        <f>SUMIFS(TBLData3[Total Load],TBLData3[[Athlete ]],TBLData3[[#This Row],[Athlete ]],TBLData3[Date],"&lt;="&amp;TBLData3[[#This Row],[Date]],TBLData3[Date],"&gt;"&amp;TBLData3[[#This Row],[Date]]-7)</f>
        <v>1694</v>
      </c>
      <c r="I933" s="33">
        <f>IFERROR(SUMIFS(TBLData3[Total Load],TBLData3[[Athlete ]],TBLData3[[#This Row],[Athlete ]],TBLData3[Date],"&lt;="&amp;TBLData3[[#This Row],[Date]]-7,TBLData3[Date],"&gt;"&amp;TBLData3[[#This Row],[Date]]-14),"")</f>
        <v>2828</v>
      </c>
      <c r="J933" s="33">
        <f>IFERROR(SUMIFS(TBLData3[Total Load],TBLData3[[Athlete ]],TBLData3[[#This Row],[Athlete ]],TBLData3[Date],"&lt;="&amp;TBLData3[[#This Row],[Date]]-14,TBLData3[Date],"&gt;"&amp;TBLData3[[#This Row],[Date]]-21),"")</f>
        <v>1567</v>
      </c>
      <c r="K933" s="33">
        <f>IFERROR(SUMIFS(TBLData3[Total Load],TBLData3[[Athlete ]],TBLData3[[#This Row],[Athlete ]],TBLData3[Date],"&lt;="&amp;TBLData3[[#This Row],[Date]]-21,TBLData3[Date],"&gt;"&amp;TBLData3[[#This Row],[Date]]-28),"")</f>
        <v>1140</v>
      </c>
      <c r="L933" s="33">
        <f>IFERROR(SUMIFS(TBLData3[Total Load],TBLData3[[Athlete ]],TBLData3[[#This Row],[Athlete ]],TBLData3[Date],"&lt;="&amp;TBLData3[[#This Row],[Date]]-28,TBLData3[Date],"&gt;"&amp;TBLData3[[#This Row],[Date]]-35),"")</f>
        <v>1720</v>
      </c>
      <c r="M933" s="33">
        <f>IFERROR(AVERAGE(TBLData3[[#This Row],[Week -1 TL]:[Week -4 TL]]),"")</f>
        <v>1813.75</v>
      </c>
      <c r="N933" s="98">
        <f>IFERROR(TBLData3[[#This Row],[7 Day Rolling Average]]/TBLData3[[#This Row],[28 Day Rolling Average]],"")</f>
        <v>0.93733573108313728</v>
      </c>
      <c r="O933" s="94">
        <f>IFERROR(TBLData3[[#This Row],[Week 0 TL]]/TBLData3[[#This Row],[Week -1 TL]],"")</f>
        <v>0.59900990099009899</v>
      </c>
      <c r="P933" s="26">
        <f t="shared" si="62"/>
        <v>132.40969594164682</v>
      </c>
      <c r="Q933" s="27">
        <f t="shared" si="63"/>
        <v>225.55658419032426</v>
      </c>
      <c r="R933" s="99">
        <f>IFERROR(TBLData3[[#This Row],[7 Day EWMA]]/TBLData3[[#This Row],[28 Day EWMA]],"")</f>
        <v>0.58703538367968788</v>
      </c>
      <c r="S933" s="130">
        <f>AVERAGEIFS(TBLData3[Total Load],TBLData3[[Athlete ]],TBLData3[[#This Row],[Athlete ]],TBLData3[Date],"&lt;="&amp;TBLData3[[#This Row],[Date]],TBLData3[Date],"&gt;"&amp;TBLData3[[#This Row],[Date]]-7)</f>
        <v>242</v>
      </c>
      <c r="T933" s="130">
        <f t="array" ref="T933">IFERROR(_xlfn.STDEV.S(IF(TBLData3[[Athlete ]]=TBLData3[[#This Row],[Athlete ]],IF(TBLData3[Date]&lt;=TBLData3[[#This Row],[Date]],IF(TBLData3[Date]&gt;TBLData3[[#This Row],[Date]]-7,TBLData3[Total Load])))),"")</f>
        <v>337.70746709738791</v>
      </c>
      <c r="U933" s="98">
        <f>IFERROR(TBLData3[[#This Row],[7 Day avg Load]]/TBLData3[[#This Row],[7 Day SD]],"")</f>
        <v>0.71659653273290569</v>
      </c>
      <c r="V933" s="98">
        <f>IFERROR(TBLData3[[#This Row],[7 Day Rolling Average]]*TBLData3[[#This Row],[Monotony]],"")</f>
        <v>173.41636092136318</v>
      </c>
    </row>
    <row r="934" spans="1:22" x14ac:dyDescent="0.25">
      <c r="A934" s="58" t="str">
        <f t="shared" si="60"/>
        <v>Week 7</v>
      </c>
      <c r="B934" s="63">
        <v>43052</v>
      </c>
      <c r="C934" s="151" t="str">
        <f t="shared" si="64"/>
        <v>Mon</v>
      </c>
      <c r="D934" s="73" t="s">
        <v>195</v>
      </c>
      <c r="E934" s="61">
        <f>tblTL[[#This Row],[Total]]</f>
        <v>0</v>
      </c>
      <c r="F934" s="71">
        <f>AVERAGEIFS(TBLData3[Total Load],TBLData3[[Athlete ]],TBLData3[[#This Row],[Athlete ]],TBLData3[Date],"&lt;="&amp;TBLData3[[#This Row],[Date]],TBLData3[Date],"&gt;"&amp;TBLData3[[#This Row],[Date]]-7)</f>
        <v>0</v>
      </c>
      <c r="G934" s="72">
        <f>AVERAGEIFS(TBLData3[Total Load],TBLData3[[Athlete ]],TBLData3[[#This Row],[Athlete ]],TBLData3[Date],"&lt;="&amp;TBLData3[[#This Row],[Date]],TBLData3[Date],"&gt;"&amp;TBLData3[[#This Row],[Date]]-28)</f>
        <v>17.5</v>
      </c>
      <c r="H934" s="32">
        <f>SUMIFS(TBLData3[Total Load],TBLData3[[Athlete ]],TBLData3[[#This Row],[Athlete ]],TBLData3[Date],"&lt;="&amp;TBLData3[[#This Row],[Date]],TBLData3[Date],"&gt;"&amp;TBLData3[[#This Row],[Date]]-7)</f>
        <v>0</v>
      </c>
      <c r="I934" s="33">
        <f>IFERROR(SUMIFS(TBLData3[Total Load],TBLData3[[Athlete ]],TBLData3[[#This Row],[Athlete ]],TBLData3[Date],"&lt;="&amp;TBLData3[[#This Row],[Date]]-7,TBLData3[Date],"&gt;"&amp;TBLData3[[#This Row],[Date]]-14),"")</f>
        <v>490</v>
      </c>
      <c r="J934" s="33">
        <f>IFERROR(SUMIFS(TBLData3[Total Load],TBLData3[[Athlete ]],TBLData3[[#This Row],[Athlete ]],TBLData3[Date],"&lt;="&amp;TBLData3[[#This Row],[Date]]-14,TBLData3[Date],"&gt;"&amp;TBLData3[[#This Row],[Date]]-21),"")</f>
        <v>0</v>
      </c>
      <c r="K934" s="33">
        <f>IFERROR(SUMIFS(TBLData3[Total Load],TBLData3[[Athlete ]],TBLData3[[#This Row],[Athlete ]],TBLData3[Date],"&lt;="&amp;TBLData3[[#This Row],[Date]]-21,TBLData3[Date],"&gt;"&amp;TBLData3[[#This Row],[Date]]-28),"")</f>
        <v>0</v>
      </c>
      <c r="L934" s="33">
        <f>IFERROR(SUMIFS(TBLData3[Total Load],TBLData3[[Athlete ]],TBLData3[[#This Row],[Athlete ]],TBLData3[Date],"&lt;="&amp;TBLData3[[#This Row],[Date]]-28,TBLData3[Date],"&gt;"&amp;TBLData3[[#This Row],[Date]]-35),"")</f>
        <v>0</v>
      </c>
      <c r="M934" s="33">
        <f>IFERROR(AVERAGE(TBLData3[[#This Row],[Week -1 TL]:[Week -4 TL]]),"")</f>
        <v>122.5</v>
      </c>
      <c r="N934" s="98">
        <f>IFERROR(TBLData3[[#This Row],[7 Day Rolling Average]]/TBLData3[[#This Row],[28 Day Rolling Average]],"")</f>
        <v>0</v>
      </c>
      <c r="O934" s="94">
        <f>IFERROR(TBLData3[[#This Row],[Week 0 TL]]/TBLData3[[#This Row],[Week -1 TL]],"")</f>
        <v>0</v>
      </c>
      <c r="P934" s="26">
        <f t="shared" si="62"/>
        <v>5.1738041639328003</v>
      </c>
      <c r="Q934" s="27">
        <f t="shared" si="63"/>
        <v>15.397545873770609</v>
      </c>
      <c r="R934" s="99">
        <f>IFERROR(TBLData3[[#This Row],[7 Day EWMA]]/TBLData3[[#This Row],[28 Day EWMA]],"")</f>
        <v>0.33601485628604394</v>
      </c>
      <c r="S934" s="130">
        <f>AVERAGEIFS(TBLData3[Total Load],TBLData3[[Athlete ]],TBLData3[[#This Row],[Athlete ]],TBLData3[Date],"&lt;="&amp;TBLData3[[#This Row],[Date]],TBLData3[Date],"&gt;"&amp;TBLData3[[#This Row],[Date]]-7)</f>
        <v>0</v>
      </c>
      <c r="T934" s="130">
        <f t="array" ref="T934">IFERROR(_xlfn.STDEV.S(IF(TBLData3[[Athlete ]]=TBLData3[[#This Row],[Athlete ]],IF(TBLData3[Date]&lt;=TBLData3[[#This Row],[Date]],IF(TBLData3[Date]&gt;TBLData3[[#This Row],[Date]]-7,TBLData3[Total Load])))),"")</f>
        <v>0</v>
      </c>
      <c r="U934" s="98" t="str">
        <f>IFERROR(TBLData3[[#This Row],[7 Day avg Load]]/TBLData3[[#This Row],[7 Day SD]],"")</f>
        <v/>
      </c>
      <c r="V934" s="98" t="str">
        <f>IFERROR(TBLData3[[#This Row],[7 Day Rolling Average]]*TBLData3[[#This Row],[Monotony]],"")</f>
        <v/>
      </c>
    </row>
    <row r="935" spans="1:22" x14ac:dyDescent="0.25">
      <c r="A935" s="58" t="str">
        <f t="shared" si="60"/>
        <v>Week 7</v>
      </c>
      <c r="B935" s="63">
        <v>43052</v>
      </c>
      <c r="C935" s="151" t="str">
        <f t="shared" si="64"/>
        <v>Mon</v>
      </c>
      <c r="D935" s="68" t="s">
        <v>196</v>
      </c>
      <c r="E935" s="61">
        <f>tblTL[[#This Row],[Total]]</f>
        <v>36</v>
      </c>
      <c r="F935" s="71">
        <f>AVERAGEIFS(TBLData3[Total Load],TBLData3[[Athlete ]],TBLData3[[#This Row],[Athlete ]],TBLData3[Date],"&lt;="&amp;TBLData3[[#This Row],[Date]],TBLData3[Date],"&gt;"&amp;TBLData3[[#This Row],[Date]]-7)</f>
        <v>373.71428571428572</v>
      </c>
      <c r="G935" s="72">
        <f>AVERAGEIFS(TBLData3[Total Load],TBLData3[[Athlete ]],TBLData3[[#This Row],[Athlete ]],TBLData3[Date],"&lt;="&amp;TBLData3[[#This Row],[Date]],TBLData3[Date],"&gt;"&amp;TBLData3[[#This Row],[Date]]-28)</f>
        <v>260.89285714285717</v>
      </c>
      <c r="H935" s="32">
        <f>SUMIFS(TBLData3[Total Load],TBLData3[[Athlete ]],TBLData3[[#This Row],[Athlete ]],TBLData3[Date],"&lt;="&amp;TBLData3[[#This Row],[Date]],TBLData3[Date],"&gt;"&amp;TBLData3[[#This Row],[Date]]-7)</f>
        <v>2616</v>
      </c>
      <c r="I935" s="33">
        <f>IFERROR(SUMIFS(TBLData3[Total Load],TBLData3[[Athlete ]],TBLData3[[#This Row],[Athlete ]],TBLData3[Date],"&lt;="&amp;TBLData3[[#This Row],[Date]]-7,TBLData3[Date],"&gt;"&amp;TBLData3[[#This Row],[Date]]-14),"")</f>
        <v>2318</v>
      </c>
      <c r="J935" s="33">
        <f>IFERROR(SUMIFS(TBLData3[Total Load],TBLData3[[Athlete ]],TBLData3[[#This Row],[Athlete ]],TBLData3[Date],"&lt;="&amp;TBLData3[[#This Row],[Date]]-14,TBLData3[Date],"&gt;"&amp;TBLData3[[#This Row],[Date]]-21),"")</f>
        <v>2371</v>
      </c>
      <c r="K935" s="33">
        <f>IFERROR(SUMIFS(TBLData3[Total Load],TBLData3[[Athlete ]],TBLData3[[#This Row],[Athlete ]],TBLData3[Date],"&lt;="&amp;TBLData3[[#This Row],[Date]]-21,TBLData3[Date],"&gt;"&amp;TBLData3[[#This Row],[Date]]-28),"")</f>
        <v>0</v>
      </c>
      <c r="L935" s="33">
        <f>IFERROR(SUMIFS(TBLData3[Total Load],TBLData3[[Athlete ]],TBLData3[[#This Row],[Athlete ]],TBLData3[Date],"&lt;="&amp;TBLData3[[#This Row],[Date]]-28,TBLData3[Date],"&gt;"&amp;TBLData3[[#This Row],[Date]]-35),"")</f>
        <v>1540</v>
      </c>
      <c r="M935" s="33">
        <f>IFERROR(AVERAGE(TBLData3[[#This Row],[Week -1 TL]:[Week -4 TL]]),"")</f>
        <v>1557.25</v>
      </c>
      <c r="N935" s="98">
        <f>IFERROR(TBLData3[[#This Row],[7 Day Rolling Average]]/TBLData3[[#This Row],[28 Day Rolling Average]],"")</f>
        <v>1.4324435318275153</v>
      </c>
      <c r="O935" s="94">
        <f>IFERROR(TBLData3[[#This Row],[Week 0 TL]]/TBLData3[[#This Row],[Week -1 TL]],"")</f>
        <v>1.1285591026747195</v>
      </c>
      <c r="P935" s="26">
        <f t="shared" si="62"/>
        <v>215.63498322941479</v>
      </c>
      <c r="Q935" s="27">
        <f t="shared" si="63"/>
        <v>260.27742698891387</v>
      </c>
      <c r="R935" s="99">
        <f>IFERROR(TBLData3[[#This Row],[7 Day EWMA]]/TBLData3[[#This Row],[28 Day EWMA]],"")</f>
        <v>0.82848130828725086</v>
      </c>
      <c r="S935" s="130">
        <f>AVERAGEIFS(TBLData3[Total Load],TBLData3[[Athlete ]],TBLData3[[#This Row],[Athlete ]],TBLData3[Date],"&lt;="&amp;TBLData3[[#This Row],[Date]],TBLData3[Date],"&gt;"&amp;TBLData3[[#This Row],[Date]]-7)</f>
        <v>373.71428571428572</v>
      </c>
      <c r="T935" s="130">
        <f t="array" ref="T935">IFERROR(_xlfn.STDEV.S(IF(TBLData3[[Athlete ]]=TBLData3[[#This Row],[Athlete ]],IF(TBLData3[Date]&lt;=TBLData3[[#This Row],[Date]],IF(TBLData3[Date]&gt;TBLData3[[#This Row],[Date]]-7,TBLData3[Total Load])))),"")</f>
        <v>376.17802269923317</v>
      </c>
      <c r="U935" s="98">
        <f>IFERROR(TBLData3[[#This Row],[7 Day avg Load]]/TBLData3[[#This Row],[7 Day SD]],"")</f>
        <v>0.9934506089237507</v>
      </c>
      <c r="V935" s="98">
        <f>IFERROR(TBLData3[[#This Row],[7 Day Rolling Average]]*TBLData3[[#This Row],[Monotony]],"")</f>
        <v>371.26668470636167</v>
      </c>
    </row>
    <row r="936" spans="1:22" x14ac:dyDescent="0.25">
      <c r="A936" s="58" t="str">
        <f t="shared" si="60"/>
        <v>Week 7</v>
      </c>
      <c r="B936" s="63">
        <v>43052</v>
      </c>
      <c r="C936" s="151" t="str">
        <f t="shared" si="64"/>
        <v>Mon</v>
      </c>
      <c r="D936" s="73" t="s">
        <v>197</v>
      </c>
      <c r="E936" s="61">
        <f>tblTL[[#This Row],[Total]]</f>
        <v>24</v>
      </c>
      <c r="F936" s="71">
        <f>AVERAGEIFS(TBLData3[Total Load],TBLData3[[Athlete ]],TBLData3[[#This Row],[Athlete ]],TBLData3[Date],"&lt;="&amp;TBLData3[[#This Row],[Date]],TBLData3[Date],"&gt;"&amp;TBLData3[[#This Row],[Date]]-7)</f>
        <v>158.42857142857142</v>
      </c>
      <c r="G936" s="72">
        <f>AVERAGEIFS(TBLData3[Total Load],TBLData3[[Athlete ]],TBLData3[[#This Row],[Athlete ]],TBLData3[Date],"&lt;="&amp;TBLData3[[#This Row],[Date]],TBLData3[Date],"&gt;"&amp;TBLData3[[#This Row],[Date]]-28)</f>
        <v>250.91071428571428</v>
      </c>
      <c r="H936" s="32">
        <f>SUMIFS(TBLData3[Total Load],TBLData3[[Athlete ]],TBLData3[[#This Row],[Athlete ]],TBLData3[Date],"&lt;="&amp;TBLData3[[#This Row],[Date]],TBLData3[Date],"&gt;"&amp;TBLData3[[#This Row],[Date]]-7)</f>
        <v>1109</v>
      </c>
      <c r="I936" s="33">
        <f>IFERROR(SUMIFS(TBLData3[Total Load],TBLData3[[Athlete ]],TBLData3[[#This Row],[Athlete ]],TBLData3[Date],"&lt;="&amp;TBLData3[[#This Row],[Date]]-7,TBLData3[Date],"&gt;"&amp;TBLData3[[#This Row],[Date]]-14),"")</f>
        <v>3192.5</v>
      </c>
      <c r="J936" s="33">
        <f>IFERROR(SUMIFS(TBLData3[Total Load],TBLData3[[Athlete ]],TBLData3[[#This Row],[Athlete ]],TBLData3[Date],"&lt;="&amp;TBLData3[[#This Row],[Date]]-14,TBLData3[Date],"&gt;"&amp;TBLData3[[#This Row],[Date]]-21),"")</f>
        <v>1494</v>
      </c>
      <c r="K936" s="33">
        <f>IFERROR(SUMIFS(TBLData3[Total Load],TBLData3[[Athlete ]],TBLData3[[#This Row],[Athlete ]],TBLData3[Date],"&lt;="&amp;TBLData3[[#This Row],[Date]]-21,TBLData3[Date],"&gt;"&amp;TBLData3[[#This Row],[Date]]-28),"")</f>
        <v>1230</v>
      </c>
      <c r="L936" s="33">
        <f>IFERROR(SUMIFS(TBLData3[Total Load],TBLData3[[Athlete ]],TBLData3[[#This Row],[Athlete ]],TBLData3[Date],"&lt;="&amp;TBLData3[[#This Row],[Date]]-28,TBLData3[Date],"&gt;"&amp;TBLData3[[#This Row],[Date]]-35),"")</f>
        <v>2435</v>
      </c>
      <c r="M936" s="33">
        <f>IFERROR(AVERAGE(TBLData3[[#This Row],[Week -1 TL]:[Week -4 TL]]),"")</f>
        <v>2087.875</v>
      </c>
      <c r="N936" s="98">
        <f>IFERROR(TBLData3[[#This Row],[7 Day Rolling Average]]/TBLData3[[#This Row],[28 Day Rolling Average]],"")</f>
        <v>0.631414134225322</v>
      </c>
      <c r="O936" s="94">
        <f>IFERROR(TBLData3[[#This Row],[Week 0 TL]]/TBLData3[[#This Row],[Week -1 TL]],"")</f>
        <v>0.34737666405638212</v>
      </c>
      <c r="P936" s="26">
        <f t="shared" si="62"/>
        <v>95.358188491997581</v>
      </c>
      <c r="Q936" s="27">
        <f t="shared" si="63"/>
        <v>212.35677682855214</v>
      </c>
      <c r="R936" s="99">
        <f>IFERROR(TBLData3[[#This Row],[7 Day EWMA]]/TBLData3[[#This Row],[28 Day EWMA]],"")</f>
        <v>0.44904707029427998</v>
      </c>
      <c r="S936" s="130">
        <f>AVERAGEIFS(TBLData3[Total Load],TBLData3[[Athlete ]],TBLData3[[#This Row],[Athlete ]],TBLData3[Date],"&lt;="&amp;TBLData3[[#This Row],[Date]],TBLData3[Date],"&gt;"&amp;TBLData3[[#This Row],[Date]]-7)</f>
        <v>158.42857142857142</v>
      </c>
      <c r="T936" s="130">
        <f t="array" ref="T936">IFERROR(_xlfn.STDEV.S(IF(TBLData3[[Athlete ]]=TBLData3[[#This Row],[Athlete ]],IF(TBLData3[Date]&lt;=TBLData3[[#This Row],[Date]],IF(TBLData3[Date]&gt;TBLData3[[#This Row],[Date]]-7,TBLData3[Total Load])))),"")</f>
        <v>312.14412116993714</v>
      </c>
      <c r="U936" s="98">
        <f>IFERROR(TBLData3[[#This Row],[7 Day avg Load]]/TBLData3[[#This Row],[7 Day SD]],"")</f>
        <v>0.50754943208531522</v>
      </c>
      <c r="V936" s="98">
        <f>IFERROR(TBLData3[[#This Row],[7 Day Rolling Average]]*TBLData3[[#This Row],[Monotony]],"")</f>
        <v>80.410331454659215</v>
      </c>
    </row>
    <row r="937" spans="1:22" x14ac:dyDescent="0.25">
      <c r="A937" s="58" t="str">
        <f t="shared" si="60"/>
        <v>Week 7</v>
      </c>
      <c r="B937" s="63">
        <v>43052</v>
      </c>
      <c r="C937" s="151" t="str">
        <f t="shared" si="64"/>
        <v>Mon</v>
      </c>
      <c r="D937" s="73" t="s">
        <v>198</v>
      </c>
      <c r="E937" s="61">
        <f>tblTL[[#This Row],[Total]]</f>
        <v>60</v>
      </c>
      <c r="F937" s="71">
        <f>AVERAGEIFS(TBLData3[Total Load],TBLData3[[Athlete ]],TBLData3[[#This Row],[Athlete ]],TBLData3[Date],"&lt;="&amp;TBLData3[[#This Row],[Date]],TBLData3[Date],"&gt;"&amp;TBLData3[[#This Row],[Date]]-7)</f>
        <v>135.85714285714286</v>
      </c>
      <c r="G937" s="72">
        <f>AVERAGEIFS(TBLData3[Total Load],TBLData3[[Athlete ]],TBLData3[[#This Row],[Athlete ]],TBLData3[Date],"&lt;="&amp;TBLData3[[#This Row],[Date]],TBLData3[Date],"&gt;"&amp;TBLData3[[#This Row],[Date]]-28)</f>
        <v>157.28571428571428</v>
      </c>
      <c r="H937" s="32">
        <f>SUMIFS(TBLData3[Total Load],TBLData3[[Athlete ]],TBLData3[[#This Row],[Athlete ]],TBLData3[Date],"&lt;="&amp;TBLData3[[#This Row],[Date]],TBLData3[Date],"&gt;"&amp;TBLData3[[#This Row],[Date]]-7)</f>
        <v>951</v>
      </c>
      <c r="I937" s="33">
        <f>IFERROR(SUMIFS(TBLData3[Total Load],TBLData3[[Athlete ]],TBLData3[[#This Row],[Athlete ]],TBLData3[Date],"&lt;="&amp;TBLData3[[#This Row],[Date]]-7,TBLData3[Date],"&gt;"&amp;TBLData3[[#This Row],[Date]]-14),"")</f>
        <v>2347</v>
      </c>
      <c r="J937" s="33">
        <f>IFERROR(SUMIFS(TBLData3[Total Load],TBLData3[[Athlete ]],TBLData3[[#This Row],[Athlete ]],TBLData3[Date],"&lt;="&amp;TBLData3[[#This Row],[Date]]-14,TBLData3[Date],"&gt;"&amp;TBLData3[[#This Row],[Date]]-21),"")</f>
        <v>116</v>
      </c>
      <c r="K937" s="33">
        <f>IFERROR(SUMIFS(TBLData3[Total Load],TBLData3[[Athlete ]],TBLData3[[#This Row],[Athlete ]],TBLData3[Date],"&lt;="&amp;TBLData3[[#This Row],[Date]]-21,TBLData3[Date],"&gt;"&amp;TBLData3[[#This Row],[Date]]-28),"")</f>
        <v>990</v>
      </c>
      <c r="L937" s="33">
        <f>IFERROR(SUMIFS(TBLData3[Total Load],TBLData3[[Athlete ]],TBLData3[[#This Row],[Athlete ]],TBLData3[Date],"&lt;="&amp;TBLData3[[#This Row],[Date]]-28,TBLData3[Date],"&gt;"&amp;TBLData3[[#This Row],[Date]]-35),"")</f>
        <v>960</v>
      </c>
      <c r="M937" s="33">
        <f>IFERROR(AVERAGE(TBLData3[[#This Row],[Week -1 TL]:[Week -4 TL]]),"")</f>
        <v>1103.25</v>
      </c>
      <c r="N937" s="98">
        <f>IFERROR(TBLData3[[#This Row],[7 Day Rolling Average]]/TBLData3[[#This Row],[28 Day Rolling Average]],"")</f>
        <v>0.86376021798365132</v>
      </c>
      <c r="O937" s="94">
        <f>IFERROR(TBLData3[[#This Row],[Week 0 TL]]/TBLData3[[#This Row],[Week -1 TL]],"")</f>
        <v>0.40519812526629739</v>
      </c>
      <c r="P937" s="26">
        <f t="shared" si="62"/>
        <v>94.127294543067237</v>
      </c>
      <c r="Q937" s="27">
        <f t="shared" si="63"/>
        <v>139.15775504768587</v>
      </c>
      <c r="R937" s="99">
        <f>IFERROR(TBLData3[[#This Row],[7 Day EWMA]]/TBLData3[[#This Row],[28 Day EWMA]],"")</f>
        <v>0.67640710724897923</v>
      </c>
      <c r="S937" s="130">
        <f>AVERAGEIFS(TBLData3[Total Load],TBLData3[[Athlete ]],TBLData3[[#This Row],[Athlete ]],TBLData3[Date],"&lt;="&amp;TBLData3[[#This Row],[Date]],TBLData3[Date],"&gt;"&amp;TBLData3[[#This Row],[Date]]-7)</f>
        <v>135.85714285714286</v>
      </c>
      <c r="T937" s="130">
        <f t="array" ref="T937">IFERROR(_xlfn.STDEV.S(IF(TBLData3[[Athlete ]]=TBLData3[[#This Row],[Athlete ]],IF(TBLData3[Date]&lt;=TBLData3[[#This Row],[Date]],IF(TBLData3[Date]&gt;TBLData3[[#This Row],[Date]]-7,TBLData3[Total Load])))),"")</f>
        <v>256.8530244915878</v>
      </c>
      <c r="U937" s="98">
        <f>IFERROR(TBLData3[[#This Row],[7 Day avg Load]]/TBLData3[[#This Row],[7 Day SD]],"")</f>
        <v>0.52892950404635908</v>
      </c>
      <c r="V937" s="98">
        <f>IFERROR(TBLData3[[#This Row],[7 Day Rolling Average]]*TBLData3[[#This Row],[Monotony]],"")</f>
        <v>71.858851192583927</v>
      </c>
    </row>
    <row r="938" spans="1:22" x14ac:dyDescent="0.25">
      <c r="A938" s="58" t="str">
        <f t="shared" si="60"/>
        <v>Week 7</v>
      </c>
      <c r="B938" s="63">
        <v>43052</v>
      </c>
      <c r="C938" s="151" t="str">
        <f t="shared" si="64"/>
        <v>Mon</v>
      </c>
      <c r="D938" s="73" t="s">
        <v>199</v>
      </c>
      <c r="E938" s="61">
        <f>tblTL[[#This Row],[Total]]</f>
        <v>0</v>
      </c>
      <c r="F938" s="71">
        <f>AVERAGEIFS(TBLData3[Total Load],TBLData3[[Athlete ]],TBLData3[[#This Row],[Athlete ]],TBLData3[Date],"&lt;="&amp;TBLData3[[#This Row],[Date]],TBLData3[Date],"&gt;"&amp;TBLData3[[#This Row],[Date]]-7)</f>
        <v>185.71428571428572</v>
      </c>
      <c r="G938" s="72">
        <f>AVERAGEIFS(TBLData3[Total Load],TBLData3[[Athlete ]],TBLData3[[#This Row],[Athlete ]],TBLData3[Date],"&lt;="&amp;TBLData3[[#This Row],[Date]],TBLData3[Date],"&gt;"&amp;TBLData3[[#This Row],[Date]]-28)</f>
        <v>167.28571428571428</v>
      </c>
      <c r="H938" s="32">
        <f>SUMIFS(TBLData3[Total Load],TBLData3[[Athlete ]],TBLData3[[#This Row],[Athlete ]],TBLData3[Date],"&lt;="&amp;TBLData3[[#This Row],[Date]],TBLData3[Date],"&gt;"&amp;TBLData3[[#This Row],[Date]]-7)</f>
        <v>1300</v>
      </c>
      <c r="I938" s="33">
        <f>IFERROR(SUMIFS(TBLData3[Total Load],TBLData3[[Athlete ]],TBLData3[[#This Row],[Athlete ]],TBLData3[Date],"&lt;="&amp;TBLData3[[#This Row],[Date]]-7,TBLData3[Date],"&gt;"&amp;TBLData3[[#This Row],[Date]]-14),"")</f>
        <v>934</v>
      </c>
      <c r="J938" s="33">
        <f>IFERROR(SUMIFS(TBLData3[Total Load],TBLData3[[Athlete ]],TBLData3[[#This Row],[Athlete ]],TBLData3[Date],"&lt;="&amp;TBLData3[[#This Row],[Date]]-14,TBLData3[Date],"&gt;"&amp;TBLData3[[#This Row],[Date]]-21),"")</f>
        <v>920</v>
      </c>
      <c r="K938" s="33">
        <f>IFERROR(SUMIFS(TBLData3[Total Load],TBLData3[[Athlete ]],TBLData3[[#This Row],[Athlete ]],TBLData3[Date],"&lt;="&amp;TBLData3[[#This Row],[Date]]-21,TBLData3[Date],"&gt;"&amp;TBLData3[[#This Row],[Date]]-28),"")</f>
        <v>1530</v>
      </c>
      <c r="L938" s="33">
        <f>IFERROR(SUMIFS(TBLData3[Total Load],TBLData3[[Athlete ]],TBLData3[[#This Row],[Athlete ]],TBLData3[Date],"&lt;="&amp;TBLData3[[#This Row],[Date]]-28,TBLData3[Date],"&gt;"&amp;TBLData3[[#This Row],[Date]]-35),"")</f>
        <v>1755</v>
      </c>
      <c r="M938" s="33">
        <f>IFERROR(AVERAGE(TBLData3[[#This Row],[Week -1 TL]:[Week -4 TL]]),"")</f>
        <v>1284.75</v>
      </c>
      <c r="N938" s="98">
        <f>IFERROR(TBLData3[[#This Row],[7 Day Rolling Average]]/TBLData3[[#This Row],[28 Day Rolling Average]],"")</f>
        <v>1.1101622544833476</v>
      </c>
      <c r="O938" s="94">
        <f>IFERROR(TBLData3[[#This Row],[Week 0 TL]]/TBLData3[[#This Row],[Week -1 TL]],"")</f>
        <v>1.39186295503212</v>
      </c>
      <c r="P938" s="26">
        <f t="shared" si="62"/>
        <v>115.98139024513692</v>
      </c>
      <c r="Q938" s="27">
        <f t="shared" si="63"/>
        <v>139.8223216361246</v>
      </c>
      <c r="R938" s="99">
        <f>IFERROR(TBLData3[[#This Row],[7 Day EWMA]]/TBLData3[[#This Row],[28 Day EWMA]],"")</f>
        <v>0.82949123493291987</v>
      </c>
      <c r="S938" s="130">
        <f>AVERAGEIFS(TBLData3[Total Load],TBLData3[[Athlete ]],TBLData3[[#This Row],[Athlete ]],TBLData3[Date],"&lt;="&amp;TBLData3[[#This Row],[Date]],TBLData3[Date],"&gt;"&amp;TBLData3[[#This Row],[Date]]-7)</f>
        <v>185.71428571428572</v>
      </c>
      <c r="T938" s="130">
        <f t="array" ref="T938">IFERROR(_xlfn.STDEV.S(IF(TBLData3[[Athlete ]]=TBLData3[[#This Row],[Athlete ]],IF(TBLData3[Date]&lt;=TBLData3[[#This Row],[Date]],IF(TBLData3[Date]&gt;TBLData3[[#This Row],[Date]]-7,TBLData3[Total Load])))),"")</f>
        <v>332.00688461020115</v>
      </c>
      <c r="U938" s="98">
        <f>IFERROR(TBLData3[[#This Row],[7 Day avg Load]]/TBLData3[[#This Row],[7 Day SD]],"")</f>
        <v>0.55936877915145355</v>
      </c>
      <c r="V938" s="98">
        <f>IFERROR(TBLData3[[#This Row],[7 Day Rolling Average]]*TBLData3[[#This Row],[Monotony]],"")</f>
        <v>103.88277327098423</v>
      </c>
    </row>
    <row r="939" spans="1:22" x14ac:dyDescent="0.25">
      <c r="A939" s="58" t="str">
        <f t="shared" si="60"/>
        <v>Week 7</v>
      </c>
      <c r="B939" s="63">
        <v>43052</v>
      </c>
      <c r="C939" s="151" t="str">
        <f t="shared" si="64"/>
        <v>Mon</v>
      </c>
      <c r="D939" s="68" t="s">
        <v>200</v>
      </c>
      <c r="E939" s="61">
        <f>tblTL[[#This Row],[Total]]</f>
        <v>0</v>
      </c>
      <c r="F939" s="71">
        <f>AVERAGEIFS(TBLData3[Total Load],TBLData3[[Athlete ]],TBLData3[[#This Row],[Athlete ]],TBLData3[Date],"&lt;="&amp;TBLData3[[#This Row],[Date]],TBLData3[Date],"&gt;"&amp;TBLData3[[#This Row],[Date]]-7)</f>
        <v>62.857142857142854</v>
      </c>
      <c r="G939" s="72">
        <f>AVERAGEIFS(TBLData3[Total Load],TBLData3[[Athlete ]],TBLData3[[#This Row],[Athlete ]],TBLData3[Date],"&lt;="&amp;TBLData3[[#This Row],[Date]],TBLData3[Date],"&gt;"&amp;TBLData3[[#This Row],[Date]]-28)</f>
        <v>63.928571428571431</v>
      </c>
      <c r="H939" s="32">
        <f>SUMIFS(TBLData3[Total Load],TBLData3[[Athlete ]],TBLData3[[#This Row],[Athlete ]],TBLData3[Date],"&lt;="&amp;TBLData3[[#This Row],[Date]],TBLData3[Date],"&gt;"&amp;TBLData3[[#This Row],[Date]]-7)</f>
        <v>440</v>
      </c>
      <c r="I939" s="33">
        <f>IFERROR(SUMIFS(TBLData3[Total Load],TBLData3[[Athlete ]],TBLData3[[#This Row],[Athlete ]],TBLData3[Date],"&lt;="&amp;TBLData3[[#This Row],[Date]]-7,TBLData3[Date],"&gt;"&amp;TBLData3[[#This Row],[Date]]-14),"")</f>
        <v>0</v>
      </c>
      <c r="J939" s="33">
        <f>IFERROR(SUMIFS(TBLData3[Total Load],TBLData3[[Athlete ]],TBLData3[[#This Row],[Athlete ]],TBLData3[Date],"&lt;="&amp;TBLData3[[#This Row],[Date]]-14,TBLData3[Date],"&gt;"&amp;TBLData3[[#This Row],[Date]]-21),"")</f>
        <v>420</v>
      </c>
      <c r="K939" s="33">
        <f>IFERROR(SUMIFS(TBLData3[Total Load],TBLData3[[Athlete ]],TBLData3[[#This Row],[Athlete ]],TBLData3[Date],"&lt;="&amp;TBLData3[[#This Row],[Date]]-21,TBLData3[Date],"&gt;"&amp;TBLData3[[#This Row],[Date]]-28),"")</f>
        <v>930</v>
      </c>
      <c r="L939" s="33">
        <f>IFERROR(SUMIFS(TBLData3[Total Load],TBLData3[[Athlete ]],TBLData3[[#This Row],[Athlete ]],TBLData3[Date],"&lt;="&amp;TBLData3[[#This Row],[Date]]-28,TBLData3[Date],"&gt;"&amp;TBLData3[[#This Row],[Date]]-35),"")</f>
        <v>975</v>
      </c>
      <c r="M939" s="33">
        <f>IFERROR(AVERAGE(TBLData3[[#This Row],[Week -1 TL]:[Week -4 TL]]),"")</f>
        <v>581.25</v>
      </c>
      <c r="N939" s="98">
        <f>IFERROR(TBLData3[[#This Row],[7 Day Rolling Average]]/TBLData3[[#This Row],[28 Day Rolling Average]],"")</f>
        <v>0.98324022346368711</v>
      </c>
      <c r="O939" s="94" t="str">
        <f>IFERROR(TBLData3[[#This Row],[Week 0 TL]]/TBLData3[[#This Row],[Week -1 TL]],"")</f>
        <v/>
      </c>
      <c r="P939" s="26">
        <f t="shared" si="62"/>
        <v>29.592632237291184</v>
      </c>
      <c r="Q939" s="27">
        <f t="shared" si="63"/>
        <v>45.313107652290704</v>
      </c>
      <c r="R939" s="99">
        <f>IFERROR(TBLData3[[#This Row],[7 Day EWMA]]/TBLData3[[#This Row],[28 Day EWMA]],"")</f>
        <v>0.65307002257204916</v>
      </c>
      <c r="S939" s="130">
        <f>AVERAGEIFS(TBLData3[Total Load],TBLData3[[Athlete ]],TBLData3[[#This Row],[Athlete ]],TBLData3[Date],"&lt;="&amp;TBLData3[[#This Row],[Date]],TBLData3[Date],"&gt;"&amp;TBLData3[[#This Row],[Date]]-7)</f>
        <v>62.857142857142854</v>
      </c>
      <c r="T939" s="130">
        <f t="array" ref="T939">IFERROR(_xlfn.STDEV.S(IF(TBLData3[[Athlete ]]=TBLData3[[#This Row],[Athlete ]],IF(TBLData3[Date]&lt;=TBLData3[[#This Row],[Date]],IF(TBLData3[Date]&gt;TBLData3[[#This Row],[Date]]-7,TBLData3[Total Load])))),"")</f>
        <v>111.94705381180363</v>
      </c>
      <c r="U939" s="98">
        <f>IFERROR(TBLData3[[#This Row],[7 Day avg Load]]/TBLData3[[#This Row],[7 Day SD]],"")</f>
        <v>0.56148992507487705</v>
      </c>
      <c r="V939" s="98">
        <f>IFERROR(TBLData3[[#This Row],[7 Day Rolling Average]]*TBLData3[[#This Row],[Monotony]],"")</f>
        <v>35.293652433277984</v>
      </c>
    </row>
    <row r="940" spans="1:22" x14ac:dyDescent="0.25">
      <c r="A940" s="58" t="str">
        <f t="shared" si="60"/>
        <v>Week 7</v>
      </c>
      <c r="B940" s="63">
        <v>43052</v>
      </c>
      <c r="C940" s="151" t="str">
        <f t="shared" si="64"/>
        <v>Mon</v>
      </c>
      <c r="D940" s="73" t="s">
        <v>201</v>
      </c>
      <c r="E940" s="61">
        <f>tblTL[[#This Row],[Total]]</f>
        <v>0</v>
      </c>
      <c r="F940" s="71">
        <f>AVERAGEIFS(TBLData3[Total Load],TBLData3[[Athlete ]],TBLData3[[#This Row],[Athlete ]],TBLData3[Date],"&lt;="&amp;TBLData3[[#This Row],[Date]],TBLData3[Date],"&gt;"&amp;TBLData3[[#This Row],[Date]]-7)</f>
        <v>0</v>
      </c>
      <c r="G940" s="72">
        <f>AVERAGEIFS(TBLData3[Total Load],TBLData3[[Athlete ]],TBLData3[[#This Row],[Athlete ]],TBLData3[Date],"&lt;="&amp;TBLData3[[#This Row],[Date]],TBLData3[Date],"&gt;"&amp;TBLData3[[#This Row],[Date]]-28)</f>
        <v>25.714285714285715</v>
      </c>
      <c r="H940" s="32">
        <f>SUMIFS(TBLData3[Total Load],TBLData3[[Athlete ]],TBLData3[[#This Row],[Athlete ]],TBLData3[Date],"&lt;="&amp;TBLData3[[#This Row],[Date]],TBLData3[Date],"&gt;"&amp;TBLData3[[#This Row],[Date]]-7)</f>
        <v>0</v>
      </c>
      <c r="I940" s="33">
        <f>IFERROR(SUMIFS(TBLData3[Total Load],TBLData3[[Athlete ]],TBLData3[[#This Row],[Athlete ]],TBLData3[Date],"&lt;="&amp;TBLData3[[#This Row],[Date]]-7,TBLData3[Date],"&gt;"&amp;TBLData3[[#This Row],[Date]]-14),"")</f>
        <v>0</v>
      </c>
      <c r="J940" s="33">
        <f>IFERROR(SUMIFS(TBLData3[Total Load],TBLData3[[Athlete ]],TBLData3[[#This Row],[Athlete ]],TBLData3[Date],"&lt;="&amp;TBLData3[[#This Row],[Date]]-14,TBLData3[Date],"&gt;"&amp;TBLData3[[#This Row],[Date]]-21),"")</f>
        <v>0</v>
      </c>
      <c r="K940" s="33">
        <f>IFERROR(SUMIFS(TBLData3[Total Load],TBLData3[[Athlete ]],TBLData3[[#This Row],[Athlete ]],TBLData3[Date],"&lt;="&amp;TBLData3[[#This Row],[Date]]-21,TBLData3[Date],"&gt;"&amp;TBLData3[[#This Row],[Date]]-28),"")</f>
        <v>720</v>
      </c>
      <c r="L940" s="33">
        <f>IFERROR(SUMIFS(TBLData3[Total Load],TBLData3[[Athlete ]],TBLData3[[#This Row],[Athlete ]],TBLData3[Date],"&lt;="&amp;TBLData3[[#This Row],[Date]]-28,TBLData3[Date],"&gt;"&amp;TBLData3[[#This Row],[Date]]-35),"")</f>
        <v>2320</v>
      </c>
      <c r="M940" s="33">
        <f>IFERROR(AVERAGE(TBLData3[[#This Row],[Week -1 TL]:[Week -4 TL]]),"")</f>
        <v>760</v>
      </c>
      <c r="N940" s="98">
        <f>IFERROR(TBLData3[[#This Row],[7 Day Rolling Average]]/TBLData3[[#This Row],[28 Day Rolling Average]],"")</f>
        <v>0</v>
      </c>
      <c r="O940" s="94" t="str">
        <f>IFERROR(TBLData3[[#This Row],[Week 0 TL]]/TBLData3[[#This Row],[Week -1 TL]],"")</f>
        <v/>
      </c>
      <c r="P940" s="26">
        <f t="shared" si="62"/>
        <v>0.15410902824974887</v>
      </c>
      <c r="Q940" s="27">
        <f t="shared" si="63"/>
        <v>29.587362206395483</v>
      </c>
      <c r="R940" s="99">
        <f>IFERROR(TBLData3[[#This Row],[7 Day EWMA]]/TBLData3[[#This Row],[28 Day EWMA]],"")</f>
        <v>5.2086099184751686E-3</v>
      </c>
      <c r="S940" s="130">
        <f>AVERAGEIFS(TBLData3[Total Load],TBLData3[[Athlete ]],TBLData3[[#This Row],[Athlete ]],TBLData3[Date],"&lt;="&amp;TBLData3[[#This Row],[Date]],TBLData3[Date],"&gt;"&amp;TBLData3[[#This Row],[Date]]-7)</f>
        <v>0</v>
      </c>
      <c r="T940" s="130">
        <f t="array" ref="T940">IFERROR(_xlfn.STDEV.S(IF(TBLData3[[Athlete ]]=TBLData3[[#This Row],[Athlete ]],IF(TBLData3[Date]&lt;=TBLData3[[#This Row],[Date]],IF(TBLData3[Date]&gt;TBLData3[[#This Row],[Date]]-7,TBLData3[Total Load])))),"")</f>
        <v>0</v>
      </c>
      <c r="U940" s="98" t="str">
        <f>IFERROR(TBLData3[[#This Row],[7 Day avg Load]]/TBLData3[[#This Row],[7 Day SD]],"")</f>
        <v/>
      </c>
      <c r="V940" s="98" t="str">
        <f>IFERROR(TBLData3[[#This Row],[7 Day Rolling Average]]*TBLData3[[#This Row],[Monotony]],"")</f>
        <v/>
      </c>
    </row>
    <row r="941" spans="1:22" x14ac:dyDescent="0.25">
      <c r="A941" s="58" t="str">
        <f t="shared" si="60"/>
        <v>Week 7</v>
      </c>
      <c r="B941" s="63">
        <v>43052</v>
      </c>
      <c r="C941" s="151" t="str">
        <f t="shared" si="64"/>
        <v>Mon</v>
      </c>
      <c r="D941" s="73" t="s">
        <v>202</v>
      </c>
      <c r="E941" s="61">
        <f>tblTL[[#This Row],[Total]]</f>
        <v>36</v>
      </c>
      <c r="F941" s="71">
        <f>AVERAGEIFS(TBLData3[Total Load],TBLData3[[Athlete ]],TBLData3[[#This Row],[Athlete ]],TBLData3[Date],"&lt;="&amp;TBLData3[[#This Row],[Date]],TBLData3[Date],"&gt;"&amp;TBLData3[[#This Row],[Date]]-7)</f>
        <v>203.42857142857142</v>
      </c>
      <c r="G941" s="72">
        <f>AVERAGEIFS(TBLData3[Total Load],TBLData3[[Athlete ]],TBLData3[[#This Row],[Athlete ]],TBLData3[Date],"&lt;="&amp;TBLData3[[#This Row],[Date]],TBLData3[Date],"&gt;"&amp;TBLData3[[#This Row],[Date]]-28)</f>
        <v>272.05357142857144</v>
      </c>
      <c r="H941" s="32">
        <f>SUMIFS(TBLData3[Total Load],TBLData3[[Athlete ]],TBLData3[[#This Row],[Athlete ]],TBLData3[Date],"&lt;="&amp;TBLData3[[#This Row],[Date]],TBLData3[Date],"&gt;"&amp;TBLData3[[#This Row],[Date]]-7)</f>
        <v>1424</v>
      </c>
      <c r="I941" s="33">
        <f>IFERROR(SUMIFS(TBLData3[Total Load],TBLData3[[Athlete ]],TBLData3[[#This Row],[Athlete ]],TBLData3[Date],"&lt;="&amp;TBLData3[[#This Row],[Date]]-7,TBLData3[Date],"&gt;"&amp;TBLData3[[#This Row],[Date]]-14),"")</f>
        <v>2257.5</v>
      </c>
      <c r="J941" s="33">
        <f>IFERROR(SUMIFS(TBLData3[Total Load],TBLData3[[Athlete ]],TBLData3[[#This Row],[Athlete ]],TBLData3[Date],"&lt;="&amp;TBLData3[[#This Row],[Date]]-14,TBLData3[Date],"&gt;"&amp;TBLData3[[#This Row],[Date]]-21),"")</f>
        <v>2316</v>
      </c>
      <c r="K941" s="33">
        <f>IFERROR(SUMIFS(TBLData3[Total Load],TBLData3[[Athlete ]],TBLData3[[#This Row],[Athlete ]],TBLData3[Date],"&lt;="&amp;TBLData3[[#This Row],[Date]]-21,TBLData3[Date],"&gt;"&amp;TBLData3[[#This Row],[Date]]-28),"")</f>
        <v>1620</v>
      </c>
      <c r="L941" s="33">
        <f>IFERROR(SUMIFS(TBLData3[Total Load],TBLData3[[Athlete ]],TBLData3[[#This Row],[Athlete ]],TBLData3[Date],"&lt;="&amp;TBLData3[[#This Row],[Date]]-28,TBLData3[Date],"&gt;"&amp;TBLData3[[#This Row],[Date]]-35),"")</f>
        <v>240</v>
      </c>
      <c r="M941" s="33">
        <f>IFERROR(AVERAGE(TBLData3[[#This Row],[Week -1 TL]:[Week -4 TL]]),"")</f>
        <v>1608.375</v>
      </c>
      <c r="N941" s="98">
        <f>IFERROR(TBLData3[[#This Row],[7 Day Rolling Average]]/TBLData3[[#This Row],[28 Day Rolling Average]],"")</f>
        <v>0.74775188710206753</v>
      </c>
      <c r="O941" s="94">
        <f>IFERROR(TBLData3[[#This Row],[Week 0 TL]]/TBLData3[[#This Row],[Week -1 TL]],"")</f>
        <v>0.63078626799557036</v>
      </c>
      <c r="P941" s="26">
        <f t="shared" si="62"/>
        <v>124.58449696452661</v>
      </c>
      <c r="Q941" s="27">
        <f t="shared" si="63"/>
        <v>197.77037951838156</v>
      </c>
      <c r="R941" s="99">
        <f>IFERROR(TBLData3[[#This Row],[7 Day EWMA]]/TBLData3[[#This Row],[28 Day EWMA]],"")</f>
        <v>0.6299451781804728</v>
      </c>
      <c r="S941" s="130">
        <f>AVERAGEIFS(TBLData3[Total Load],TBLData3[[Athlete ]],TBLData3[[#This Row],[Athlete ]],TBLData3[Date],"&lt;="&amp;TBLData3[[#This Row],[Date]],TBLData3[Date],"&gt;"&amp;TBLData3[[#This Row],[Date]]-7)</f>
        <v>203.42857142857142</v>
      </c>
      <c r="T941" s="130">
        <f t="array" ref="T941">IFERROR(_xlfn.STDEV.S(IF(TBLData3[[Athlete ]]=TBLData3[[#This Row],[Athlete ]],IF(TBLData3[Date]&lt;=TBLData3[[#This Row],[Date]],IF(TBLData3[Date]&gt;TBLData3[[#This Row],[Date]]-7,TBLData3[Total Load])))),"")</f>
        <v>318.68681446568468</v>
      </c>
      <c r="U941" s="98">
        <f>IFERROR(TBLData3[[#This Row],[7 Day avg Load]]/TBLData3[[#This Row],[7 Day SD]],"")</f>
        <v>0.63833381926906185</v>
      </c>
      <c r="V941" s="98">
        <f>IFERROR(TBLData3[[#This Row],[7 Day Rolling Average]]*TBLData3[[#This Row],[Monotony]],"")</f>
        <v>129.85533694844915</v>
      </c>
    </row>
    <row r="942" spans="1:22" x14ac:dyDescent="0.25">
      <c r="A942" s="58" t="str">
        <f t="shared" si="60"/>
        <v>Week 7</v>
      </c>
      <c r="B942" s="63">
        <v>43052</v>
      </c>
      <c r="C942" s="151" t="str">
        <f t="shared" si="64"/>
        <v>Mon</v>
      </c>
      <c r="D942" s="68" t="s">
        <v>203</v>
      </c>
      <c r="E942" s="61">
        <f>tblTL[[#This Row],[Total]]</f>
        <v>0</v>
      </c>
      <c r="F942" s="71">
        <f>AVERAGEIFS(TBLData3[Total Load],TBLData3[[Athlete ]],TBLData3[[#This Row],[Athlete ]],TBLData3[Date],"&lt;="&amp;TBLData3[[#This Row],[Date]],TBLData3[Date],"&gt;"&amp;TBLData3[[#This Row],[Date]]-7)</f>
        <v>274.28571428571428</v>
      </c>
      <c r="G942" s="72">
        <f>AVERAGEIFS(TBLData3[Total Load],TBLData3[[Athlete ]],TBLData3[[#This Row],[Athlete ]],TBLData3[Date],"&lt;="&amp;TBLData3[[#This Row],[Date]],TBLData3[Date],"&gt;"&amp;TBLData3[[#This Row],[Date]]-28)</f>
        <v>170.64285714285714</v>
      </c>
      <c r="H942" s="32">
        <f>SUMIFS(TBLData3[Total Load],TBLData3[[Athlete ]],TBLData3[[#This Row],[Athlete ]],TBLData3[Date],"&lt;="&amp;TBLData3[[#This Row],[Date]],TBLData3[Date],"&gt;"&amp;TBLData3[[#This Row],[Date]]-7)</f>
        <v>1920</v>
      </c>
      <c r="I942" s="33">
        <f>IFERROR(SUMIFS(TBLData3[Total Load],TBLData3[[Athlete ]],TBLData3[[#This Row],[Athlete ]],TBLData3[Date],"&lt;="&amp;TBLData3[[#This Row],[Date]]-7,TBLData3[Date],"&gt;"&amp;TBLData3[[#This Row],[Date]]-14),"")</f>
        <v>2218</v>
      </c>
      <c r="J942" s="33">
        <f>IFERROR(SUMIFS(TBLData3[Total Load],TBLData3[[Athlete ]],TBLData3[[#This Row],[Athlete ]],TBLData3[Date],"&lt;="&amp;TBLData3[[#This Row],[Date]]-14,TBLData3[Date],"&gt;"&amp;TBLData3[[#This Row],[Date]]-21),"")</f>
        <v>640</v>
      </c>
      <c r="K942" s="33">
        <f>IFERROR(SUMIFS(TBLData3[Total Load],TBLData3[[Athlete ]],TBLData3[[#This Row],[Athlete ]],TBLData3[Date],"&lt;="&amp;TBLData3[[#This Row],[Date]]-21,TBLData3[Date],"&gt;"&amp;TBLData3[[#This Row],[Date]]-28),"")</f>
        <v>0</v>
      </c>
      <c r="L942" s="33">
        <f>IFERROR(SUMIFS(TBLData3[Total Load],TBLData3[[Athlete ]],TBLData3[[#This Row],[Athlete ]],TBLData3[Date],"&lt;="&amp;TBLData3[[#This Row],[Date]]-28,TBLData3[Date],"&gt;"&amp;TBLData3[[#This Row],[Date]]-35),"")</f>
        <v>1475</v>
      </c>
      <c r="M942" s="33">
        <f>IFERROR(AVERAGE(TBLData3[[#This Row],[Week -1 TL]:[Week -4 TL]]),"")</f>
        <v>1083.25</v>
      </c>
      <c r="N942" s="98">
        <f>IFERROR(TBLData3[[#This Row],[7 Day Rolling Average]]/TBLData3[[#This Row],[28 Day Rolling Average]],"")</f>
        <v>1.6073670992046882</v>
      </c>
      <c r="O942" s="94">
        <f>IFERROR(TBLData3[[#This Row],[Week 0 TL]]/TBLData3[[#This Row],[Week -1 TL]],"")</f>
        <v>0.86564472497745715</v>
      </c>
      <c r="P942" s="26">
        <f t="shared" si="62"/>
        <v>146.81300355944791</v>
      </c>
      <c r="Q942" s="27">
        <f t="shared" si="63"/>
        <v>192.57234193184672</v>
      </c>
      <c r="R942" s="99">
        <f>IFERROR(TBLData3[[#This Row],[7 Day EWMA]]/TBLData3[[#This Row],[28 Day EWMA]],"")</f>
        <v>0.76237845002376559</v>
      </c>
      <c r="S942" s="130">
        <f>AVERAGEIFS(TBLData3[Total Load],TBLData3[[Athlete ]],TBLData3[[#This Row],[Athlete ]],TBLData3[Date],"&lt;="&amp;TBLData3[[#This Row],[Date]],TBLData3[Date],"&gt;"&amp;TBLData3[[#This Row],[Date]]-7)</f>
        <v>274.28571428571428</v>
      </c>
      <c r="T942" s="130">
        <f t="array" ref="T942">IFERROR(_xlfn.STDEV.S(IF(TBLData3[[Athlete ]]=TBLData3[[#This Row],[Athlete ]],IF(TBLData3[Date]&lt;=TBLData3[[#This Row],[Date]],IF(TBLData3[Date]&gt;TBLData3[[#This Row],[Date]]-7,TBLData3[Total Load])))),"")</f>
        <v>364.60513540254033</v>
      </c>
      <c r="U942" s="98">
        <f>IFERROR(TBLData3[[#This Row],[7 Day avg Load]]/TBLData3[[#This Row],[7 Day SD]],"")</f>
        <v>0.75228154420504967</v>
      </c>
      <c r="V942" s="98">
        <f>IFERROR(TBLData3[[#This Row],[7 Day Rolling Average]]*TBLData3[[#This Row],[Monotony]],"")</f>
        <v>206.34008069624218</v>
      </c>
    </row>
    <row r="943" spans="1:22" x14ac:dyDescent="0.25">
      <c r="A943" s="58" t="str">
        <f t="shared" si="60"/>
        <v>Week 7</v>
      </c>
      <c r="B943" s="63">
        <v>43052</v>
      </c>
      <c r="C943" s="151" t="str">
        <f t="shared" si="64"/>
        <v>Mon</v>
      </c>
      <c r="D943" s="68" t="s">
        <v>204</v>
      </c>
      <c r="E943" s="61">
        <f>tblTL[[#This Row],[Total]]</f>
        <v>0</v>
      </c>
      <c r="F943" s="71">
        <f>AVERAGEIFS(TBLData3[Total Load],TBLData3[[Athlete ]],TBLData3[[#This Row],[Athlete ]],TBLData3[Date],"&lt;="&amp;TBLData3[[#This Row],[Date]],TBLData3[Date],"&gt;"&amp;TBLData3[[#This Row],[Date]]-7)</f>
        <v>50</v>
      </c>
      <c r="G943" s="72">
        <f>AVERAGEIFS(TBLData3[Total Load],TBLData3[[Athlete ]],TBLData3[[#This Row],[Athlete ]],TBLData3[Date],"&lt;="&amp;TBLData3[[#This Row],[Date]],TBLData3[Date],"&gt;"&amp;TBLData3[[#This Row],[Date]]-28)</f>
        <v>119.60714285714286</v>
      </c>
      <c r="H943" s="32">
        <f>SUMIFS(TBLData3[Total Load],TBLData3[[Athlete ]],TBLData3[[#This Row],[Athlete ]],TBLData3[Date],"&lt;="&amp;TBLData3[[#This Row],[Date]],TBLData3[Date],"&gt;"&amp;TBLData3[[#This Row],[Date]]-7)</f>
        <v>350</v>
      </c>
      <c r="I943" s="33">
        <f>IFERROR(SUMIFS(TBLData3[Total Load],TBLData3[[Athlete ]],TBLData3[[#This Row],[Athlete ]],TBLData3[Date],"&lt;="&amp;TBLData3[[#This Row],[Date]]-7,TBLData3[Date],"&gt;"&amp;TBLData3[[#This Row],[Date]]-14),"")</f>
        <v>848</v>
      </c>
      <c r="J943" s="33">
        <f>IFERROR(SUMIFS(TBLData3[Total Load],TBLData3[[Athlete ]],TBLData3[[#This Row],[Athlete ]],TBLData3[Date],"&lt;="&amp;TBLData3[[#This Row],[Date]]-14,TBLData3[Date],"&gt;"&amp;TBLData3[[#This Row],[Date]]-21),"")</f>
        <v>1431</v>
      </c>
      <c r="K943" s="33">
        <f>IFERROR(SUMIFS(TBLData3[Total Load],TBLData3[[Athlete ]],TBLData3[[#This Row],[Athlete ]],TBLData3[Date],"&lt;="&amp;TBLData3[[#This Row],[Date]]-21,TBLData3[Date],"&gt;"&amp;TBLData3[[#This Row],[Date]]-28),"")</f>
        <v>720</v>
      </c>
      <c r="L943" s="33">
        <f>IFERROR(SUMIFS(TBLData3[Total Load],TBLData3[[Athlete ]],TBLData3[[#This Row],[Athlete ]],TBLData3[Date],"&lt;="&amp;TBLData3[[#This Row],[Date]]-28,TBLData3[Date],"&gt;"&amp;TBLData3[[#This Row],[Date]]-35),"")</f>
        <v>420</v>
      </c>
      <c r="M943" s="33">
        <f>IFERROR(AVERAGE(TBLData3[[#This Row],[Week -1 TL]:[Week -4 TL]]),"")</f>
        <v>854.75</v>
      </c>
      <c r="N943" s="98">
        <f>IFERROR(TBLData3[[#This Row],[7 Day Rolling Average]]/TBLData3[[#This Row],[28 Day Rolling Average]],"")</f>
        <v>0.41803523439832785</v>
      </c>
      <c r="O943" s="94">
        <f>IFERROR(TBLData3[[#This Row],[Week 0 TL]]/TBLData3[[#This Row],[Week -1 TL]],"")</f>
        <v>0.41273584905660377</v>
      </c>
      <c r="P943" s="26">
        <f t="shared" si="62"/>
        <v>26.905815816238064</v>
      </c>
      <c r="Q943" s="27">
        <f t="shared" si="63"/>
        <v>81.913012774826981</v>
      </c>
      <c r="R943" s="99">
        <f>IFERROR(TBLData3[[#This Row],[7 Day EWMA]]/TBLData3[[#This Row],[28 Day EWMA]],"")</f>
        <v>0.32846815060020107</v>
      </c>
      <c r="S943" s="130">
        <f>AVERAGEIFS(TBLData3[Total Load],TBLData3[[Athlete ]],TBLData3[[#This Row],[Athlete ]],TBLData3[Date],"&lt;="&amp;TBLData3[[#This Row],[Date]],TBLData3[Date],"&gt;"&amp;TBLData3[[#This Row],[Date]]-7)</f>
        <v>50</v>
      </c>
      <c r="T943" s="130">
        <f t="array" ref="T943">IFERROR(_xlfn.STDEV.S(IF(TBLData3[[Athlete ]]=TBLData3[[#This Row],[Athlete ]],IF(TBLData3[Date]&lt;=TBLData3[[#This Row],[Date]],IF(TBLData3[Date]&gt;TBLData3[[#This Row],[Date]]-7,TBLData3[Total Load])))),"")</f>
        <v>132.28756555322954</v>
      </c>
      <c r="U943" s="98">
        <f>IFERROR(TBLData3[[#This Row],[7 Day avg Load]]/TBLData3[[#This Row],[7 Day SD]],"")</f>
        <v>0.3779644730092272</v>
      </c>
      <c r="V943" s="98">
        <f>IFERROR(TBLData3[[#This Row],[7 Day Rolling Average]]*TBLData3[[#This Row],[Monotony]],"")</f>
        <v>18.898223650461361</v>
      </c>
    </row>
    <row r="944" spans="1:22" x14ac:dyDescent="0.25">
      <c r="A944" s="58" t="str">
        <f t="shared" si="60"/>
        <v>Week 7</v>
      </c>
      <c r="B944" s="63">
        <v>43052</v>
      </c>
      <c r="C944" s="151" t="str">
        <f t="shared" si="64"/>
        <v>Mon</v>
      </c>
      <c r="D944" s="74" t="s">
        <v>205</v>
      </c>
      <c r="E944" s="61">
        <f>tblTL[[#This Row],[Total]]</f>
        <v>0</v>
      </c>
      <c r="F944" s="71">
        <f>AVERAGEIFS(TBLData3[Total Load],TBLData3[[Athlete ]],TBLData3[[#This Row],[Athlete ]],TBLData3[Date],"&lt;="&amp;TBLData3[[#This Row],[Date]],TBLData3[Date],"&gt;"&amp;TBLData3[[#This Row],[Date]]-7)</f>
        <v>0</v>
      </c>
      <c r="G944" s="72">
        <f>AVERAGEIFS(TBLData3[Total Load],TBLData3[[Athlete ]],TBLData3[[#This Row],[Athlete ]],TBLData3[Date],"&lt;="&amp;TBLData3[[#This Row],[Date]],TBLData3[Date],"&gt;"&amp;TBLData3[[#This Row],[Date]]-28)</f>
        <v>60.392857142857146</v>
      </c>
      <c r="H944" s="32">
        <f>SUMIFS(TBLData3[Total Load],TBLData3[[Athlete ]],TBLData3[[#This Row],[Athlete ]],TBLData3[Date],"&lt;="&amp;TBLData3[[#This Row],[Date]],TBLData3[Date],"&gt;"&amp;TBLData3[[#This Row],[Date]]-7)</f>
        <v>0</v>
      </c>
      <c r="I944" s="33">
        <f>IFERROR(SUMIFS(TBLData3[Total Load],TBLData3[[Athlete ]],TBLData3[[#This Row],[Athlete ]],TBLData3[Date],"&lt;="&amp;TBLData3[[#This Row],[Date]]-7,TBLData3[Date],"&gt;"&amp;TBLData3[[#This Row],[Date]]-14),"")</f>
        <v>655</v>
      </c>
      <c r="J944" s="33">
        <f>IFERROR(SUMIFS(TBLData3[Total Load],TBLData3[[Athlete ]],TBLData3[[#This Row],[Athlete ]],TBLData3[Date],"&lt;="&amp;TBLData3[[#This Row],[Date]]-14,TBLData3[Date],"&gt;"&amp;TBLData3[[#This Row],[Date]]-21),"")</f>
        <v>316</v>
      </c>
      <c r="K944" s="33">
        <f>IFERROR(SUMIFS(TBLData3[Total Load],TBLData3[[Athlete ]],TBLData3[[#This Row],[Athlete ]],TBLData3[Date],"&lt;="&amp;TBLData3[[#This Row],[Date]]-21,TBLData3[Date],"&gt;"&amp;TBLData3[[#This Row],[Date]]-28),"")</f>
        <v>720</v>
      </c>
      <c r="L944" s="33">
        <f>IFERROR(SUMIFS(TBLData3[Total Load],TBLData3[[Athlete ]],TBLData3[[#This Row],[Athlete ]],TBLData3[Date],"&lt;="&amp;TBLData3[[#This Row],[Date]]-28,TBLData3[Date],"&gt;"&amp;TBLData3[[#This Row],[Date]]-35),"")</f>
        <v>360</v>
      </c>
      <c r="M944" s="33">
        <f>IFERROR(AVERAGE(TBLData3[[#This Row],[Week -1 TL]:[Week -4 TL]]),"")</f>
        <v>512.75</v>
      </c>
      <c r="N944" s="98">
        <f>IFERROR(TBLData3[[#This Row],[7 Day Rolling Average]]/TBLData3[[#This Row],[28 Day Rolling Average]],"")</f>
        <v>0</v>
      </c>
      <c r="O944" s="94">
        <f>IFERROR(TBLData3[[#This Row],[Week 0 TL]]/TBLData3[[#This Row],[Week -1 TL]],"")</f>
        <v>0</v>
      </c>
      <c r="P944" s="26">
        <f t="shared" si="62"/>
        <v>8.1756640454024989</v>
      </c>
      <c r="Q944" s="27">
        <f t="shared" si="63"/>
        <v>37.399927951843196</v>
      </c>
      <c r="R944" s="99">
        <f>IFERROR(TBLData3[[#This Row],[7 Day EWMA]]/TBLData3[[#This Row],[28 Day EWMA]],"")</f>
        <v>0.21860106404294755</v>
      </c>
      <c r="S944" s="130">
        <f>AVERAGEIFS(TBLData3[Total Load],TBLData3[[Athlete ]],TBLData3[[#This Row],[Athlete ]],TBLData3[Date],"&lt;="&amp;TBLData3[[#This Row],[Date]],TBLData3[Date],"&gt;"&amp;TBLData3[[#This Row],[Date]]-7)</f>
        <v>0</v>
      </c>
      <c r="T944" s="130">
        <f t="array" ref="T944">IFERROR(_xlfn.STDEV.S(IF(TBLData3[[Athlete ]]=TBLData3[[#This Row],[Athlete ]],IF(TBLData3[Date]&lt;=TBLData3[[#This Row],[Date]],IF(TBLData3[Date]&gt;TBLData3[[#This Row],[Date]]-7,TBLData3[Total Load])))),"")</f>
        <v>0</v>
      </c>
      <c r="U944" s="98" t="str">
        <f>IFERROR(TBLData3[[#This Row],[7 Day avg Load]]/TBLData3[[#This Row],[7 Day SD]],"")</f>
        <v/>
      </c>
      <c r="V944" s="98" t="str">
        <f>IFERROR(TBLData3[[#This Row],[7 Day Rolling Average]]*TBLData3[[#This Row],[Monotony]],"")</f>
        <v/>
      </c>
    </row>
    <row r="945" spans="1:22" x14ac:dyDescent="0.25">
      <c r="A945" s="58" t="str">
        <f t="shared" si="60"/>
        <v>Week 7</v>
      </c>
      <c r="B945" s="63">
        <v>43052</v>
      </c>
      <c r="C945" s="151" t="str">
        <f t="shared" si="64"/>
        <v>Mon</v>
      </c>
      <c r="D945" s="74" t="s">
        <v>206</v>
      </c>
      <c r="E945" s="61">
        <f>tblTL[[#This Row],[Total]]</f>
        <v>0</v>
      </c>
      <c r="F945" s="71">
        <f>AVERAGEIFS(TBLData3[Total Load],TBLData3[[Athlete ]],TBLData3[[#This Row],[Athlete ]],TBLData3[Date],"&lt;="&amp;TBLData3[[#This Row],[Date]],TBLData3[Date],"&gt;"&amp;TBLData3[[#This Row],[Date]]-7)</f>
        <v>297.14285714285717</v>
      </c>
      <c r="G945" s="72">
        <f>AVERAGEIFS(TBLData3[Total Load],TBLData3[[Athlete ]],TBLData3[[#This Row],[Athlete ]],TBLData3[Date],"&lt;="&amp;TBLData3[[#This Row],[Date]],TBLData3[Date],"&gt;"&amp;TBLData3[[#This Row],[Date]]-28)</f>
        <v>257</v>
      </c>
      <c r="H945" s="32">
        <f>SUMIFS(TBLData3[Total Load],TBLData3[[Athlete ]],TBLData3[[#This Row],[Athlete ]],TBLData3[Date],"&lt;="&amp;TBLData3[[#This Row],[Date]],TBLData3[Date],"&gt;"&amp;TBLData3[[#This Row],[Date]]-7)</f>
        <v>2080</v>
      </c>
      <c r="I945" s="33">
        <f>IFERROR(SUMIFS(TBLData3[Total Load],TBLData3[[Athlete ]],TBLData3[[#This Row],[Athlete ]],TBLData3[Date],"&lt;="&amp;TBLData3[[#This Row],[Date]]-7,TBLData3[Date],"&gt;"&amp;TBLData3[[#This Row],[Date]]-14),"")</f>
        <v>1826</v>
      </c>
      <c r="J945" s="33">
        <f>IFERROR(SUMIFS(TBLData3[Total Load],TBLData3[[Athlete ]],TBLData3[[#This Row],[Athlete ]],TBLData3[Date],"&lt;="&amp;TBLData3[[#This Row],[Date]]-14,TBLData3[Date],"&gt;"&amp;TBLData3[[#This Row],[Date]]-21),"")</f>
        <v>1490</v>
      </c>
      <c r="K945" s="33">
        <f>IFERROR(SUMIFS(TBLData3[Total Load],TBLData3[[Athlete ]],TBLData3[[#This Row],[Athlete ]],TBLData3[Date],"&lt;="&amp;TBLData3[[#This Row],[Date]]-21,TBLData3[Date],"&gt;"&amp;TBLData3[[#This Row],[Date]]-28),"")</f>
        <v>1800</v>
      </c>
      <c r="L945" s="33">
        <f>IFERROR(SUMIFS(TBLData3[Total Load],TBLData3[[Athlete ]],TBLData3[[#This Row],[Athlete ]],TBLData3[Date],"&lt;="&amp;TBLData3[[#This Row],[Date]]-28,TBLData3[Date],"&gt;"&amp;TBLData3[[#This Row],[Date]]-35),"")</f>
        <v>1680</v>
      </c>
      <c r="M945" s="33">
        <f>IFERROR(AVERAGE(TBLData3[[#This Row],[Week -1 TL]:[Week -4 TL]]),"")</f>
        <v>1699</v>
      </c>
      <c r="N945" s="98">
        <f>IFERROR(TBLData3[[#This Row],[7 Day Rolling Average]]/TBLData3[[#This Row],[28 Day Rolling Average]],"")</f>
        <v>1.1561978877153976</v>
      </c>
      <c r="O945" s="94">
        <f>IFERROR(TBLData3[[#This Row],[Week 0 TL]]/TBLData3[[#This Row],[Week -1 TL]],"")</f>
        <v>1.1391018619934283</v>
      </c>
      <c r="P945" s="26">
        <f t="shared" si="62"/>
        <v>172.55525623845014</v>
      </c>
      <c r="Q945" s="27">
        <f t="shared" si="63"/>
        <v>224.24689799259818</v>
      </c>
      <c r="R945" s="99">
        <f>IFERROR(TBLData3[[#This Row],[7 Day EWMA]]/TBLData3[[#This Row],[28 Day EWMA]],"")</f>
        <v>0.76948781803949751</v>
      </c>
      <c r="S945" s="130">
        <f>AVERAGEIFS(TBLData3[Total Load],TBLData3[[Athlete ]],TBLData3[[#This Row],[Athlete ]],TBLData3[Date],"&lt;="&amp;TBLData3[[#This Row],[Date]],TBLData3[Date],"&gt;"&amp;TBLData3[[#This Row],[Date]]-7)</f>
        <v>297.14285714285717</v>
      </c>
      <c r="T945" s="130">
        <f t="array" ref="T945">IFERROR(_xlfn.STDEV.S(IF(TBLData3[[Athlete ]]=TBLData3[[#This Row],[Athlete ]],IF(TBLData3[Date]&lt;=TBLData3[[#This Row],[Date]],IF(TBLData3[Date]&gt;TBLData3[[#This Row],[Date]]-7,TBLData3[Total Load])))),"")</f>
        <v>310.73645241127224</v>
      </c>
      <c r="U945" s="98">
        <f>IFERROR(TBLData3[[#This Row],[7 Day avg Load]]/TBLData3[[#This Row],[7 Day SD]],"")</f>
        <v>0.95625361890138527</v>
      </c>
      <c r="V945" s="98">
        <f>IFERROR(TBLData3[[#This Row],[7 Day Rolling Average]]*TBLData3[[#This Row],[Monotony]],"")</f>
        <v>284.14393247355451</v>
      </c>
    </row>
    <row r="946" spans="1:22" x14ac:dyDescent="0.25">
      <c r="A946" s="58" t="str">
        <f t="shared" si="60"/>
        <v>Week 7</v>
      </c>
      <c r="B946" s="63">
        <v>43052</v>
      </c>
      <c r="C946" s="151" t="str">
        <f t="shared" si="64"/>
        <v>Mon</v>
      </c>
      <c r="D946" s="74" t="s">
        <v>207</v>
      </c>
      <c r="E946" s="61">
        <f>tblTL[[#This Row],[Total]]</f>
        <v>0</v>
      </c>
      <c r="F946" s="71">
        <f>AVERAGEIFS(TBLData3[Total Load],TBLData3[[Athlete ]],TBLData3[[#This Row],[Athlete ]],TBLData3[Date],"&lt;="&amp;TBLData3[[#This Row],[Date]],TBLData3[Date],"&gt;"&amp;TBLData3[[#This Row],[Date]]-7)</f>
        <v>205</v>
      </c>
      <c r="G946" s="72">
        <f>AVERAGEIFS(TBLData3[Total Load],TBLData3[[Athlete ]],TBLData3[[#This Row],[Athlete ]],TBLData3[Date],"&lt;="&amp;TBLData3[[#This Row],[Date]],TBLData3[Date],"&gt;"&amp;TBLData3[[#This Row],[Date]]-28)</f>
        <v>188.03571428571428</v>
      </c>
      <c r="H946" s="32">
        <f>SUMIFS(TBLData3[Total Load],TBLData3[[Athlete ]],TBLData3[[#This Row],[Athlete ]],TBLData3[Date],"&lt;="&amp;TBLData3[[#This Row],[Date]],TBLData3[Date],"&gt;"&amp;TBLData3[[#This Row],[Date]]-7)</f>
        <v>1435</v>
      </c>
      <c r="I946" s="33">
        <f>IFERROR(SUMIFS(TBLData3[Total Load],TBLData3[[Athlete ]],TBLData3[[#This Row],[Athlete ]],TBLData3[Date],"&lt;="&amp;TBLData3[[#This Row],[Date]]-7,TBLData3[Date],"&gt;"&amp;TBLData3[[#This Row],[Date]]-14),"")</f>
        <v>1450</v>
      </c>
      <c r="J946" s="33">
        <f>IFERROR(SUMIFS(TBLData3[Total Load],TBLData3[[Athlete ]],TBLData3[[#This Row],[Athlete ]],TBLData3[Date],"&lt;="&amp;TBLData3[[#This Row],[Date]]-14,TBLData3[Date],"&gt;"&amp;TBLData3[[#This Row],[Date]]-21),"")</f>
        <v>1060</v>
      </c>
      <c r="K946" s="33">
        <f>IFERROR(SUMIFS(TBLData3[Total Load],TBLData3[[Athlete ]],TBLData3[[#This Row],[Athlete ]],TBLData3[Date],"&lt;="&amp;TBLData3[[#This Row],[Date]]-21,TBLData3[Date],"&gt;"&amp;TBLData3[[#This Row],[Date]]-28),"")</f>
        <v>1320</v>
      </c>
      <c r="L946" s="33">
        <f>IFERROR(SUMIFS(TBLData3[Total Load],TBLData3[[Athlete ]],TBLData3[[#This Row],[Athlete ]],TBLData3[Date],"&lt;="&amp;TBLData3[[#This Row],[Date]]-28,TBLData3[Date],"&gt;"&amp;TBLData3[[#This Row],[Date]]-35),"")</f>
        <v>1420</v>
      </c>
      <c r="M946" s="33">
        <f>IFERROR(AVERAGE(TBLData3[[#This Row],[Week -1 TL]:[Week -4 TL]]),"")</f>
        <v>1312.5</v>
      </c>
      <c r="N946" s="98">
        <f>IFERROR(TBLData3[[#This Row],[7 Day Rolling Average]]/TBLData3[[#This Row],[28 Day Rolling Average]],"")</f>
        <v>1.0902184235517569</v>
      </c>
      <c r="O946" s="94">
        <f>IFERROR(TBLData3[[#This Row],[Week 0 TL]]/TBLData3[[#This Row],[Week -1 TL]],"")</f>
        <v>0.98965517241379308</v>
      </c>
      <c r="P946" s="26">
        <f t="shared" si="62"/>
        <v>130.50645652929217</v>
      </c>
      <c r="Q946" s="27">
        <f t="shared" si="63"/>
        <v>160.39136961874189</v>
      </c>
      <c r="R946" s="99">
        <f>IFERROR(TBLData3[[#This Row],[7 Day EWMA]]/TBLData3[[#This Row],[28 Day EWMA]],"")</f>
        <v>0.8136750552072245</v>
      </c>
      <c r="S946" s="130">
        <f>AVERAGEIFS(TBLData3[Total Load],TBLData3[[Athlete ]],TBLData3[[#This Row],[Athlete ]],TBLData3[Date],"&lt;="&amp;TBLData3[[#This Row],[Date]],TBLData3[Date],"&gt;"&amp;TBLData3[[#This Row],[Date]]-7)</f>
        <v>205</v>
      </c>
      <c r="T946" s="130">
        <f t="array" ref="T946">IFERROR(_xlfn.STDEV.S(IF(TBLData3[[Athlete ]]=TBLData3[[#This Row],[Athlete ]],IF(TBLData3[Date]&lt;=TBLData3[[#This Row],[Date]],IF(TBLData3[Date]&gt;TBLData3[[#This Row],[Date]]-7,TBLData3[Total Load])))),"")</f>
        <v>202.66968199511243</v>
      </c>
      <c r="U946" s="98">
        <f>IFERROR(TBLData3[[#This Row],[7 Day avg Load]]/TBLData3[[#This Row],[7 Day SD]],"")</f>
        <v>1.0114981085574692</v>
      </c>
      <c r="V946" s="98">
        <f>IFERROR(TBLData3[[#This Row],[7 Day Rolling Average]]*TBLData3[[#This Row],[Monotony]],"")</f>
        <v>207.35711225428119</v>
      </c>
    </row>
    <row r="947" spans="1:22" x14ac:dyDescent="0.25">
      <c r="A947" s="58" t="str">
        <f t="shared" si="60"/>
        <v>Week 7</v>
      </c>
      <c r="B947" s="63">
        <v>43052</v>
      </c>
      <c r="C947" s="151" t="str">
        <f t="shared" si="64"/>
        <v>Mon</v>
      </c>
      <c r="D947" s="73" t="s">
        <v>208</v>
      </c>
      <c r="E947" s="61">
        <f>tblTL[[#This Row],[Total]]</f>
        <v>0</v>
      </c>
      <c r="F947" s="71">
        <f>AVERAGEIFS(TBLData3[Total Load],TBLData3[[Athlete ]],TBLData3[[#This Row],[Athlete ]],TBLData3[Date],"&lt;="&amp;TBLData3[[#This Row],[Date]],TBLData3[Date],"&gt;"&amp;TBLData3[[#This Row],[Date]]-7)</f>
        <v>0</v>
      </c>
      <c r="G947" s="72">
        <f>AVERAGEIFS(TBLData3[Total Load],TBLData3[[Athlete ]],TBLData3[[#This Row],[Athlete ]],TBLData3[Date],"&lt;="&amp;TBLData3[[#This Row],[Date]],TBLData3[Date],"&gt;"&amp;TBLData3[[#This Row],[Date]]-28)</f>
        <v>75.535714285714292</v>
      </c>
      <c r="H947" s="32">
        <f>SUMIFS(TBLData3[Total Load],TBLData3[[Athlete ]],TBLData3[[#This Row],[Athlete ]],TBLData3[Date],"&lt;="&amp;TBLData3[[#This Row],[Date]],TBLData3[Date],"&gt;"&amp;TBLData3[[#This Row],[Date]]-7)</f>
        <v>0</v>
      </c>
      <c r="I947" s="33">
        <f>IFERROR(SUMIFS(TBLData3[Total Load],TBLData3[[Athlete ]],TBLData3[[#This Row],[Athlete ]],TBLData3[Date],"&lt;="&amp;TBLData3[[#This Row],[Date]]-7,TBLData3[Date],"&gt;"&amp;TBLData3[[#This Row],[Date]]-14),"")</f>
        <v>1485</v>
      </c>
      <c r="J947" s="33">
        <f>IFERROR(SUMIFS(TBLData3[Total Load],TBLData3[[Athlete ]],TBLData3[[#This Row],[Athlete ]],TBLData3[Date],"&lt;="&amp;TBLData3[[#This Row],[Date]]-14,TBLData3[Date],"&gt;"&amp;TBLData3[[#This Row],[Date]]-21),"")</f>
        <v>630</v>
      </c>
      <c r="K947" s="33">
        <f>IFERROR(SUMIFS(TBLData3[Total Load],TBLData3[[Athlete ]],TBLData3[[#This Row],[Athlete ]],TBLData3[Date],"&lt;="&amp;TBLData3[[#This Row],[Date]]-21,TBLData3[Date],"&gt;"&amp;TBLData3[[#This Row],[Date]]-28),"")</f>
        <v>0</v>
      </c>
      <c r="L947" s="33">
        <f>IFERROR(SUMIFS(TBLData3[Total Load],TBLData3[[Athlete ]],TBLData3[[#This Row],[Athlete ]],TBLData3[Date],"&lt;="&amp;TBLData3[[#This Row],[Date]]-28,TBLData3[Date],"&gt;"&amp;TBLData3[[#This Row],[Date]]-35),"")</f>
        <v>2142.4</v>
      </c>
      <c r="M947" s="33">
        <f>IFERROR(AVERAGE(TBLData3[[#This Row],[Week -1 TL]:[Week -4 TL]]),"")</f>
        <v>1064.3499999999999</v>
      </c>
      <c r="N947" s="98">
        <f>IFERROR(TBLData3[[#This Row],[7 Day Rolling Average]]/TBLData3[[#This Row],[28 Day Rolling Average]],"")</f>
        <v>0</v>
      </c>
      <c r="O947" s="94">
        <f>IFERROR(TBLData3[[#This Row],[Week 0 TL]]/TBLData3[[#This Row],[Week -1 TL]],"")</f>
        <v>0</v>
      </c>
      <c r="P947" s="26">
        <f t="shared" si="62"/>
        <v>15.139995405144459</v>
      </c>
      <c r="Q947" s="27">
        <f t="shared" si="63"/>
        <v>78.664332319382822</v>
      </c>
      <c r="R947" s="99">
        <f>IFERROR(TBLData3[[#This Row],[7 Day EWMA]]/TBLData3[[#This Row],[28 Day EWMA]],"")</f>
        <v>0.19246327984676706</v>
      </c>
      <c r="S947" s="130">
        <f>AVERAGEIFS(TBLData3[Total Load],TBLData3[[Athlete ]],TBLData3[[#This Row],[Athlete ]],TBLData3[Date],"&lt;="&amp;TBLData3[[#This Row],[Date]],TBLData3[Date],"&gt;"&amp;TBLData3[[#This Row],[Date]]-7)</f>
        <v>0</v>
      </c>
      <c r="T947" s="130">
        <f t="array" ref="T947">IFERROR(_xlfn.STDEV.S(IF(TBLData3[[Athlete ]]=TBLData3[[#This Row],[Athlete ]],IF(TBLData3[Date]&lt;=TBLData3[[#This Row],[Date]],IF(TBLData3[Date]&gt;TBLData3[[#This Row],[Date]]-7,TBLData3[Total Load])))),"")</f>
        <v>0</v>
      </c>
      <c r="U947" s="98" t="str">
        <f>IFERROR(TBLData3[[#This Row],[7 Day avg Load]]/TBLData3[[#This Row],[7 Day SD]],"")</f>
        <v/>
      </c>
      <c r="V947" s="98" t="str">
        <f>IFERROR(TBLData3[[#This Row],[7 Day Rolling Average]]*TBLData3[[#This Row],[Monotony]],"")</f>
        <v/>
      </c>
    </row>
    <row r="948" spans="1:22" x14ac:dyDescent="0.25">
      <c r="A948" s="58" t="str">
        <f t="shared" si="60"/>
        <v>Week 7</v>
      </c>
      <c r="B948" s="59">
        <v>43053</v>
      </c>
      <c r="C948" s="151" t="str">
        <f t="shared" ref="C948:C969" si="65">CHOOSE(WEEKDAY(B948),"Sun","Mon","Tue","Wed","Thu","Fri","Sat")</f>
        <v>Tue</v>
      </c>
      <c r="D948" s="68" t="s">
        <v>215</v>
      </c>
      <c r="E948" s="61">
        <f>tblTL[[#This Row],[Total]]</f>
        <v>0</v>
      </c>
      <c r="F948" s="71">
        <f>AVERAGEIFS(TBLData3[Total Load],TBLData3[[Athlete ]],TBLData3[[#This Row],[Athlete ]],TBLData3[Date],"&lt;="&amp;TBLData3[[#This Row],[Date]],TBLData3[Date],"&gt;"&amp;TBLData3[[#This Row],[Date]]-7)</f>
        <v>51.428571428571431</v>
      </c>
      <c r="G948" s="72">
        <f>AVERAGEIFS(TBLData3[Total Load],TBLData3[[Athlete ]],TBLData3[[#This Row],[Athlete ]],TBLData3[Date],"&lt;="&amp;TBLData3[[#This Row],[Date]],TBLData3[Date],"&gt;"&amp;TBLData3[[#This Row],[Date]]-28)</f>
        <v>158.57142857142858</v>
      </c>
      <c r="H948" s="32">
        <f>SUMIFS(TBLData3[Total Load],TBLData3[[Athlete ]],TBLData3[[#This Row],[Athlete ]],TBLData3[Date],"&lt;="&amp;TBLData3[[#This Row],[Date]],TBLData3[Date],"&gt;"&amp;TBLData3[[#This Row],[Date]]-7)</f>
        <v>360</v>
      </c>
      <c r="I948" s="33">
        <f>IFERROR(SUMIFS(TBLData3[Total Load],TBLData3[[Athlete ]],TBLData3[[#This Row],[Athlete ]],TBLData3[Date],"&lt;="&amp;TBLData3[[#This Row],[Date]]-7,TBLData3[Date],"&gt;"&amp;TBLData3[[#This Row],[Date]]-14),"")</f>
        <v>1830</v>
      </c>
      <c r="J948" s="33">
        <f>IFERROR(SUMIFS(TBLData3[Total Load],TBLData3[[Athlete ]],TBLData3[[#This Row],[Athlete ]],TBLData3[Date],"&lt;="&amp;TBLData3[[#This Row],[Date]]-14,TBLData3[Date],"&gt;"&amp;TBLData3[[#This Row],[Date]]-21),"")</f>
        <v>1530</v>
      </c>
      <c r="K948" s="33">
        <f>IFERROR(SUMIFS(TBLData3[Total Load],TBLData3[[Athlete ]],TBLData3[[#This Row],[Athlete ]],TBLData3[Date],"&lt;="&amp;TBLData3[[#This Row],[Date]]-21,TBLData3[Date],"&gt;"&amp;TBLData3[[#This Row],[Date]]-28),"")</f>
        <v>720</v>
      </c>
      <c r="L948" s="33">
        <f>IFERROR(SUMIFS(TBLData3[Total Load],TBLData3[[Athlete ]],TBLData3[[#This Row],[Athlete ]],TBLData3[Date],"&lt;="&amp;TBLData3[[#This Row],[Date]]-28,TBLData3[Date],"&gt;"&amp;TBLData3[[#This Row],[Date]]-35),"")</f>
        <v>1720</v>
      </c>
      <c r="M948" s="33">
        <f>IFERROR(AVERAGE(TBLData3[[#This Row],[Week -1 TL]:[Week -4 TL]]),"")</f>
        <v>1450</v>
      </c>
      <c r="N948" s="98">
        <f>IFERROR(TBLData3[[#This Row],[7 Day Rolling Average]]/TBLData3[[#This Row],[28 Day Rolling Average]],"")</f>
        <v>0.32432432432432429</v>
      </c>
      <c r="O948" s="94">
        <f>IFERROR(TBLData3[[#This Row],[Week 0 TL]]/TBLData3[[#This Row],[Week -1 TL]],"")</f>
        <v>0.19672131147540983</v>
      </c>
      <c r="P948" s="26">
        <f t="shared" si="62"/>
        <v>63.607979546020175</v>
      </c>
      <c r="Q948" s="27">
        <f t="shared" si="63"/>
        <v>139.01738861116519</v>
      </c>
      <c r="R948" s="99">
        <f>IFERROR(TBLData3[[#This Row],[7 Day EWMA]]/TBLData3[[#This Row],[28 Day EWMA]],"")</f>
        <v>0.45755412457022299</v>
      </c>
      <c r="S948" s="130">
        <f>AVERAGEIFS(TBLData3[Total Load],TBLData3[[Athlete ]],TBLData3[[#This Row],[Athlete ]],TBLData3[Date],"&lt;="&amp;TBLData3[[#This Row],[Date]],TBLData3[Date],"&gt;"&amp;TBLData3[[#This Row],[Date]]-7)</f>
        <v>51.428571428571431</v>
      </c>
      <c r="T948" s="130">
        <f t="array" ref="T948">IFERROR(_xlfn.STDEV.S(IF(TBLData3[[Athlete ]]=TBLData3[[#This Row],[Athlete ]],IF(TBLData3[Date]&lt;=TBLData3[[#This Row],[Date]],IF(TBLData3[Date]&gt;TBLData3[[#This Row],[Date]]-7,TBLData3[Total Load])))),"")</f>
        <v>136.0672102833218</v>
      </c>
      <c r="U948" s="98">
        <f>IFERROR(TBLData3[[#This Row],[7 Day avg Load]]/TBLData3[[#This Row],[7 Day SD]],"")</f>
        <v>0.37796447300922725</v>
      </c>
      <c r="V948" s="98">
        <f>IFERROR(TBLData3[[#This Row],[7 Day Rolling Average]]*TBLData3[[#This Row],[Monotony]],"")</f>
        <v>19.438172897617402</v>
      </c>
    </row>
    <row r="949" spans="1:22" x14ac:dyDescent="0.25">
      <c r="A949" s="58" t="str">
        <f t="shared" si="60"/>
        <v>Week 7</v>
      </c>
      <c r="B949" s="63">
        <v>43053</v>
      </c>
      <c r="C949" s="151" t="str">
        <f t="shared" si="65"/>
        <v>Tue</v>
      </c>
      <c r="D949" s="74" t="s">
        <v>190</v>
      </c>
      <c r="E949" s="61">
        <f>tblTL[[#This Row],[Total]]</f>
        <v>1080</v>
      </c>
      <c r="F949" s="71">
        <f>AVERAGEIFS(TBLData3[Total Load],TBLData3[[Athlete ]],TBLData3[[#This Row],[Athlete ]],TBLData3[Date],"&lt;="&amp;TBLData3[[#This Row],[Date]],TBLData3[Date],"&gt;"&amp;TBLData3[[#This Row],[Date]]-7)</f>
        <v>221.42857142857142</v>
      </c>
      <c r="G949" s="72">
        <f>AVERAGEIFS(TBLData3[Total Load],TBLData3[[Athlete ]],TBLData3[[#This Row],[Athlete ]],TBLData3[Date],"&lt;="&amp;TBLData3[[#This Row],[Date]],TBLData3[Date],"&gt;"&amp;TBLData3[[#This Row],[Date]]-28)</f>
        <v>179.10714285714286</v>
      </c>
      <c r="H949" s="32">
        <f>SUMIFS(TBLData3[Total Load],TBLData3[[Athlete ]],TBLData3[[#This Row],[Athlete ]],TBLData3[Date],"&lt;="&amp;TBLData3[[#This Row],[Date]],TBLData3[Date],"&gt;"&amp;TBLData3[[#This Row],[Date]]-7)</f>
        <v>1550</v>
      </c>
      <c r="I949" s="33">
        <f>IFERROR(SUMIFS(TBLData3[Total Load],TBLData3[[Athlete ]],TBLData3[[#This Row],[Athlete ]],TBLData3[Date],"&lt;="&amp;TBLData3[[#This Row],[Date]]-7,TBLData3[Date],"&gt;"&amp;TBLData3[[#This Row],[Date]]-14),"")</f>
        <v>1686</v>
      </c>
      <c r="J949" s="33">
        <f>IFERROR(SUMIFS(TBLData3[Total Load],TBLData3[[Athlete ]],TBLData3[[#This Row],[Athlete ]],TBLData3[Date],"&lt;="&amp;TBLData3[[#This Row],[Date]]-14,TBLData3[Date],"&gt;"&amp;TBLData3[[#This Row],[Date]]-21),"")</f>
        <v>669</v>
      </c>
      <c r="K949" s="33">
        <f>IFERROR(SUMIFS(TBLData3[Total Load],TBLData3[[Athlete ]],TBLData3[[#This Row],[Athlete ]],TBLData3[Date],"&lt;="&amp;TBLData3[[#This Row],[Date]]-21,TBLData3[Date],"&gt;"&amp;TBLData3[[#This Row],[Date]]-28),"")</f>
        <v>1110</v>
      </c>
      <c r="L949" s="33">
        <f>IFERROR(SUMIFS(TBLData3[Total Load],TBLData3[[Athlete ]],TBLData3[[#This Row],[Athlete ]],TBLData3[Date],"&lt;="&amp;TBLData3[[#This Row],[Date]]-28,TBLData3[Date],"&gt;"&amp;TBLData3[[#This Row],[Date]]-35),"")</f>
        <v>1675</v>
      </c>
      <c r="M949" s="33">
        <f>IFERROR(AVERAGE(TBLData3[[#This Row],[Week -1 TL]:[Week -4 TL]]),"")</f>
        <v>1285</v>
      </c>
      <c r="N949" s="98">
        <f>IFERROR(TBLData3[[#This Row],[7 Day Rolling Average]]/TBLData3[[#This Row],[28 Day Rolling Average]],"")</f>
        <v>1.2362911266201395</v>
      </c>
      <c r="O949" s="94">
        <f>IFERROR(TBLData3[[#This Row],[Week 0 TL]]/TBLData3[[#This Row],[Week -1 TL]],"")</f>
        <v>0.91933570581257418</v>
      </c>
      <c r="P949" s="26">
        <f t="shared" si="62"/>
        <v>341.16100125571518</v>
      </c>
      <c r="Q949" s="27">
        <f t="shared" si="63"/>
        <v>197.51494923142309</v>
      </c>
      <c r="R949" s="99">
        <f>IFERROR(TBLData3[[#This Row],[7 Day EWMA]]/TBLData3[[#This Row],[28 Day EWMA]],"")</f>
        <v>1.7272667339016743</v>
      </c>
      <c r="S949" s="130">
        <f>AVERAGEIFS(TBLData3[Total Load],TBLData3[[Athlete ]],TBLData3[[#This Row],[Athlete ]],TBLData3[Date],"&lt;="&amp;TBLData3[[#This Row],[Date]],TBLData3[Date],"&gt;"&amp;TBLData3[[#This Row],[Date]]-7)</f>
        <v>221.42857142857142</v>
      </c>
      <c r="T949" s="130">
        <f t="array" ref="T949">IFERROR(_xlfn.STDEV.S(IF(TBLData3[[Athlete ]]=TBLData3[[#This Row],[Athlete ]],IF(TBLData3[Date]&lt;=TBLData3[[#This Row],[Date]],IF(TBLData3[Date]&gt;TBLData3[[#This Row],[Date]]-7,TBLData3[Total Load])))),"")</f>
        <v>408.97712126020656</v>
      </c>
      <c r="U949" s="98">
        <f>IFERROR(TBLData3[[#This Row],[7 Day avg Load]]/TBLData3[[#This Row],[7 Day SD]],"")</f>
        <v>0.54142043629792747</v>
      </c>
      <c r="V949" s="98">
        <f>IFERROR(TBLData3[[#This Row],[7 Day Rolling Average]]*TBLData3[[#This Row],[Monotony]],"")</f>
        <v>119.88595375168393</v>
      </c>
    </row>
    <row r="950" spans="1:22" x14ac:dyDescent="0.25">
      <c r="A950" s="58" t="str">
        <f t="shared" si="60"/>
        <v>Week 7</v>
      </c>
      <c r="B950" s="63">
        <v>43053</v>
      </c>
      <c r="C950" s="151" t="str">
        <f t="shared" si="65"/>
        <v>Tue</v>
      </c>
      <c r="D950" s="68" t="s">
        <v>191</v>
      </c>
      <c r="E950" s="61">
        <f>tblTL[[#This Row],[Total]]</f>
        <v>330</v>
      </c>
      <c r="F950" s="71">
        <f>AVERAGEIFS(TBLData3[Total Load],TBLData3[[Athlete ]],TBLData3[[#This Row],[Athlete ]],TBLData3[Date],"&lt;="&amp;TBLData3[[#This Row],[Date]],TBLData3[Date],"&gt;"&amp;TBLData3[[#This Row],[Date]]-7)</f>
        <v>222.85714285714286</v>
      </c>
      <c r="G950" s="72">
        <f>AVERAGEIFS(TBLData3[Total Load],TBLData3[[Athlete ]],TBLData3[[#This Row],[Athlete ]],TBLData3[Date],"&lt;="&amp;TBLData3[[#This Row],[Date]],TBLData3[Date],"&gt;"&amp;TBLData3[[#This Row],[Date]]-28)</f>
        <v>137.10714285714286</v>
      </c>
      <c r="H950" s="32">
        <f>SUMIFS(TBLData3[Total Load],TBLData3[[Athlete ]],TBLData3[[#This Row],[Athlete ]],TBLData3[Date],"&lt;="&amp;TBLData3[[#This Row],[Date]],TBLData3[Date],"&gt;"&amp;TBLData3[[#This Row],[Date]]-7)</f>
        <v>1560</v>
      </c>
      <c r="I950" s="33">
        <f>IFERROR(SUMIFS(TBLData3[Total Load],TBLData3[[Athlete ]],TBLData3[[#This Row],[Athlete ]],TBLData3[Date],"&lt;="&amp;TBLData3[[#This Row],[Date]]-7,TBLData3[Date],"&gt;"&amp;TBLData3[[#This Row],[Date]]-14),"")</f>
        <v>920</v>
      </c>
      <c r="J950" s="33">
        <f>IFERROR(SUMIFS(TBLData3[Total Load],TBLData3[[Athlete ]],TBLData3[[#This Row],[Athlete ]],TBLData3[Date],"&lt;="&amp;TBLData3[[#This Row],[Date]]-14,TBLData3[Date],"&gt;"&amp;TBLData3[[#This Row],[Date]]-21),"")</f>
        <v>149</v>
      </c>
      <c r="K950" s="33">
        <f>IFERROR(SUMIFS(TBLData3[Total Load],TBLData3[[Athlete ]],TBLData3[[#This Row],[Athlete ]],TBLData3[Date],"&lt;="&amp;TBLData3[[#This Row],[Date]]-21,TBLData3[Date],"&gt;"&amp;TBLData3[[#This Row],[Date]]-28),"")</f>
        <v>1210</v>
      </c>
      <c r="L950" s="33">
        <f>IFERROR(SUMIFS(TBLData3[Total Load],TBLData3[[Athlete ]],TBLData3[[#This Row],[Athlete ]],TBLData3[Date],"&lt;="&amp;TBLData3[[#This Row],[Date]]-28,TBLData3[Date],"&gt;"&amp;TBLData3[[#This Row],[Date]]-35),"")</f>
        <v>600</v>
      </c>
      <c r="M950" s="33">
        <f>IFERROR(AVERAGE(TBLData3[[#This Row],[Week -1 TL]:[Week -4 TL]]),"")</f>
        <v>719.75</v>
      </c>
      <c r="N950" s="98">
        <f>IFERROR(TBLData3[[#This Row],[7 Day Rolling Average]]/TBLData3[[#This Row],[28 Day Rolling Average]],"")</f>
        <v>1.6254232873144048</v>
      </c>
      <c r="O950" s="94">
        <f>IFERROR(TBLData3[[#This Row],[Week 0 TL]]/TBLData3[[#This Row],[Week -1 TL]],"")</f>
        <v>1.6956521739130435</v>
      </c>
      <c r="P950" s="26">
        <f t="shared" si="62"/>
        <v>177.86305345295827</v>
      </c>
      <c r="Q950" s="27">
        <f t="shared" si="63"/>
        <v>132.5214183937</v>
      </c>
      <c r="R950" s="99">
        <f>IFERROR(TBLData3[[#This Row],[7 Day EWMA]]/TBLData3[[#This Row],[28 Day EWMA]],"")</f>
        <v>1.3421457120580726</v>
      </c>
      <c r="S950" s="130">
        <f>AVERAGEIFS(TBLData3[Total Load],TBLData3[[Athlete ]],TBLData3[[#This Row],[Athlete ]],TBLData3[Date],"&lt;="&amp;TBLData3[[#This Row],[Date]],TBLData3[Date],"&gt;"&amp;TBLData3[[#This Row],[Date]]-7)</f>
        <v>222.85714285714286</v>
      </c>
      <c r="T950" s="130">
        <f t="array" ref="T950">IFERROR(_xlfn.STDEV.S(IF(TBLData3[[Athlete ]]=TBLData3[[#This Row],[Athlete ]],IF(TBLData3[Date]&lt;=TBLData3[[#This Row],[Date]],IF(TBLData3[Date]&gt;TBLData3[[#This Row],[Date]]-7,TBLData3[Total Load])))),"")</f>
        <v>214.91659511806634</v>
      </c>
      <c r="U950" s="98">
        <f>IFERROR(TBLData3[[#This Row],[7 Day avg Load]]/TBLData3[[#This Row],[7 Day SD]],"")</f>
        <v>1.036947113063625</v>
      </c>
      <c r="V950" s="98">
        <f>IFERROR(TBLData3[[#This Row],[7 Day Rolling Average]]*TBLData3[[#This Row],[Monotony]],"")</f>
        <v>231.09107091132213</v>
      </c>
    </row>
    <row r="951" spans="1:22" x14ac:dyDescent="0.25">
      <c r="A951" s="58" t="str">
        <f t="shared" si="60"/>
        <v>Week 7</v>
      </c>
      <c r="B951" s="63">
        <v>43053</v>
      </c>
      <c r="C951" s="151" t="str">
        <f t="shared" si="65"/>
        <v>Tue</v>
      </c>
      <c r="D951" s="68" t="s">
        <v>192</v>
      </c>
      <c r="E951" s="61">
        <f>tblTL[[#This Row],[Total]]</f>
        <v>360</v>
      </c>
      <c r="F951" s="71">
        <f>AVERAGEIFS(TBLData3[Total Load],TBLData3[[Athlete ]],TBLData3[[#This Row],[Athlete ]],TBLData3[Date],"&lt;="&amp;TBLData3[[#This Row],[Date]],TBLData3[Date],"&gt;"&amp;TBLData3[[#This Row],[Date]]-7)</f>
        <v>118.71428571428571</v>
      </c>
      <c r="G951" s="72">
        <f>AVERAGEIFS(TBLData3[Total Load],TBLData3[[Athlete ]],TBLData3[[#This Row],[Athlete ]],TBLData3[Date],"&lt;="&amp;TBLData3[[#This Row],[Date]],TBLData3[Date],"&gt;"&amp;TBLData3[[#This Row],[Date]]-28)</f>
        <v>240.07142857142858</v>
      </c>
      <c r="H951" s="32">
        <f>SUMIFS(TBLData3[Total Load],TBLData3[[Athlete ]],TBLData3[[#This Row],[Athlete ]],TBLData3[Date],"&lt;="&amp;TBLData3[[#This Row],[Date]],TBLData3[Date],"&gt;"&amp;TBLData3[[#This Row],[Date]]-7)</f>
        <v>831</v>
      </c>
      <c r="I951" s="33">
        <f>IFERROR(SUMIFS(TBLData3[Total Load],TBLData3[[Athlete ]],TBLData3[[#This Row],[Athlete ]],TBLData3[Date],"&lt;="&amp;TBLData3[[#This Row],[Date]]-7,TBLData3[Date],"&gt;"&amp;TBLData3[[#This Row],[Date]]-14),"")</f>
        <v>2618</v>
      </c>
      <c r="J951" s="33">
        <f>IFERROR(SUMIFS(TBLData3[Total Load],TBLData3[[Athlete ]],TBLData3[[#This Row],[Athlete ]],TBLData3[Date],"&lt;="&amp;TBLData3[[#This Row],[Date]]-14,TBLData3[Date],"&gt;"&amp;TBLData3[[#This Row],[Date]]-21),"")</f>
        <v>1283</v>
      </c>
      <c r="K951" s="33">
        <f>IFERROR(SUMIFS(TBLData3[Total Load],TBLData3[[Athlete ]],TBLData3[[#This Row],[Athlete ]],TBLData3[Date],"&lt;="&amp;TBLData3[[#This Row],[Date]]-21,TBLData3[Date],"&gt;"&amp;TBLData3[[#This Row],[Date]]-28),"")</f>
        <v>1990</v>
      </c>
      <c r="L951" s="33">
        <f>IFERROR(SUMIFS(TBLData3[Total Load],TBLData3[[Athlete ]],TBLData3[[#This Row],[Athlete ]],TBLData3[Date],"&lt;="&amp;TBLData3[[#This Row],[Date]]-28,TBLData3[Date],"&gt;"&amp;TBLData3[[#This Row],[Date]]-35),"")</f>
        <v>1480</v>
      </c>
      <c r="M951" s="33">
        <f>IFERROR(AVERAGE(TBLData3[[#This Row],[Week -1 TL]:[Week -4 TL]]),"")</f>
        <v>1842.75</v>
      </c>
      <c r="N951" s="98">
        <f>IFERROR(TBLData3[[#This Row],[7 Day Rolling Average]]/TBLData3[[#This Row],[28 Day Rolling Average]],"")</f>
        <v>0.49449568580779524</v>
      </c>
      <c r="O951" s="94">
        <f>IFERROR(TBLData3[[#This Row],[Week 0 TL]]/TBLData3[[#This Row],[Week -1 TL]],"")</f>
        <v>0.31741787624140566</v>
      </c>
      <c r="P951" s="26">
        <f t="shared" si="62"/>
        <v>174.15649655156307</v>
      </c>
      <c r="Q951" s="27">
        <f t="shared" si="63"/>
        <v>204.39181477946451</v>
      </c>
      <c r="R951" s="99">
        <f>IFERROR(TBLData3[[#This Row],[7 Day EWMA]]/TBLData3[[#This Row],[28 Day EWMA]],"")</f>
        <v>0.85207177567005377</v>
      </c>
      <c r="S951" s="130">
        <f>AVERAGEIFS(TBLData3[Total Load],TBLData3[[Athlete ]],TBLData3[[#This Row],[Athlete ]],TBLData3[Date],"&lt;="&amp;TBLData3[[#This Row],[Date]],TBLData3[Date],"&gt;"&amp;TBLData3[[#This Row],[Date]]-7)</f>
        <v>118.71428571428571</v>
      </c>
      <c r="T951" s="130">
        <f t="array" ref="T951">IFERROR(_xlfn.STDEV.S(IF(TBLData3[[Athlete ]]=TBLData3[[#This Row],[Athlete ]],IF(TBLData3[Date]&lt;=TBLData3[[#This Row],[Date]],IF(TBLData3[Date]&gt;TBLData3[[#This Row],[Date]]-7,TBLData3[Total Load])))),"")</f>
        <v>139.60266745984748</v>
      </c>
      <c r="U951" s="98">
        <f>IFERROR(TBLData3[[#This Row],[7 Day avg Load]]/TBLData3[[#This Row],[7 Day SD]],"")</f>
        <v>0.85037261733147262</v>
      </c>
      <c r="V951" s="98">
        <f>IFERROR(TBLData3[[#This Row],[7 Day Rolling Average]]*TBLData3[[#This Row],[Monotony]],"")</f>
        <v>100.95137785749338</v>
      </c>
    </row>
    <row r="952" spans="1:22" x14ac:dyDescent="0.25">
      <c r="A952" s="58" t="str">
        <f t="shared" si="60"/>
        <v>Week 7</v>
      </c>
      <c r="B952" s="63">
        <v>43053</v>
      </c>
      <c r="C952" s="151" t="str">
        <f t="shared" si="65"/>
        <v>Tue</v>
      </c>
      <c r="D952" s="73" t="s">
        <v>193</v>
      </c>
      <c r="E952" s="61">
        <f>tblTL[[#This Row],[Total]]</f>
        <v>360</v>
      </c>
      <c r="F952" s="71">
        <f>AVERAGEIFS(TBLData3[Total Load],TBLData3[[Athlete ]],TBLData3[[#This Row],[Athlete ]],TBLData3[Date],"&lt;="&amp;TBLData3[[#This Row],[Date]],TBLData3[Date],"&gt;"&amp;TBLData3[[#This Row],[Date]]-7)</f>
        <v>233.85714285714286</v>
      </c>
      <c r="G952" s="72">
        <f>AVERAGEIFS(TBLData3[Total Load],TBLData3[[Athlete ]],TBLData3[[#This Row],[Athlete ]],TBLData3[Date],"&lt;="&amp;TBLData3[[#This Row],[Date]],TBLData3[Date],"&gt;"&amp;TBLData3[[#This Row],[Date]]-28)</f>
        <v>154.10714285714286</v>
      </c>
      <c r="H952" s="32">
        <f>SUMIFS(TBLData3[Total Load],TBLData3[[Athlete ]],TBLData3[[#This Row],[Athlete ]],TBLData3[Date],"&lt;="&amp;TBLData3[[#This Row],[Date]],TBLData3[Date],"&gt;"&amp;TBLData3[[#This Row],[Date]]-7)</f>
        <v>1637</v>
      </c>
      <c r="I952" s="33">
        <f>IFERROR(SUMIFS(TBLData3[Total Load],TBLData3[[Athlete ]],TBLData3[[#This Row],[Athlete ]],TBLData3[Date],"&lt;="&amp;TBLData3[[#This Row],[Date]]-7,TBLData3[Date],"&gt;"&amp;TBLData3[[#This Row],[Date]]-14),"")</f>
        <v>544</v>
      </c>
      <c r="J952" s="33">
        <f>IFERROR(SUMIFS(TBLData3[Total Load],TBLData3[[Athlete ]],TBLData3[[#This Row],[Athlete ]],TBLData3[Date],"&lt;="&amp;TBLData3[[#This Row],[Date]]-14,TBLData3[Date],"&gt;"&amp;TBLData3[[#This Row],[Date]]-21),"")</f>
        <v>994</v>
      </c>
      <c r="K952" s="33">
        <f>IFERROR(SUMIFS(TBLData3[Total Load],TBLData3[[Athlete ]],TBLData3[[#This Row],[Athlete ]],TBLData3[Date],"&lt;="&amp;TBLData3[[#This Row],[Date]]-21,TBLData3[Date],"&gt;"&amp;TBLData3[[#This Row],[Date]]-28),"")</f>
        <v>1140</v>
      </c>
      <c r="L952" s="33">
        <f>IFERROR(SUMIFS(TBLData3[Total Load],TBLData3[[Athlete ]],TBLData3[[#This Row],[Athlete ]],TBLData3[Date],"&lt;="&amp;TBLData3[[#This Row],[Date]]-28,TBLData3[Date],"&gt;"&amp;TBLData3[[#This Row],[Date]]-35),"")</f>
        <v>1080</v>
      </c>
      <c r="M952" s="33">
        <f>IFERROR(AVERAGE(TBLData3[[#This Row],[Week -1 TL]:[Week -4 TL]]),"")</f>
        <v>939.5</v>
      </c>
      <c r="N952" s="98">
        <f>IFERROR(TBLData3[[#This Row],[7 Day Rolling Average]]/TBLData3[[#This Row],[28 Day Rolling Average]],"")</f>
        <v>1.5174971031286211</v>
      </c>
      <c r="O952" s="94">
        <f>IFERROR(TBLData3[[#This Row],[Week 0 TL]]/TBLData3[[#This Row],[Week -1 TL]],"")</f>
        <v>3.0091911764705883</v>
      </c>
      <c r="P952" s="26">
        <f t="shared" si="62"/>
        <v>186.93123759952834</v>
      </c>
      <c r="Q952" s="27">
        <f t="shared" si="63"/>
        <v>149.51270845251457</v>
      </c>
      <c r="R952" s="99">
        <f>IFERROR(TBLData3[[#This Row],[7 Day EWMA]]/TBLData3[[#This Row],[28 Day EWMA]],"")</f>
        <v>1.2502698903277372</v>
      </c>
      <c r="S952" s="130">
        <f>AVERAGEIFS(TBLData3[Total Load],TBLData3[[Athlete ]],TBLData3[[#This Row],[Athlete ]],TBLData3[Date],"&lt;="&amp;TBLData3[[#This Row],[Date]],TBLData3[Date],"&gt;"&amp;TBLData3[[#This Row],[Date]]-7)</f>
        <v>233.85714285714286</v>
      </c>
      <c r="T952" s="130">
        <f t="array" ref="T952">IFERROR(_xlfn.STDEV.S(IF(TBLData3[[Athlete ]]=TBLData3[[#This Row],[Athlete ]],IF(TBLData3[Date]&lt;=TBLData3[[#This Row],[Date]],IF(TBLData3[Date]&gt;TBLData3[[#This Row],[Date]]-7,TBLData3[Total Load])))),"")</f>
        <v>233.37554040032316</v>
      </c>
      <c r="U952" s="98">
        <f>IFERROR(TBLData3[[#This Row],[7 Day avg Load]]/TBLData3[[#This Row],[7 Day SD]],"")</f>
        <v>1.0020636372431899</v>
      </c>
      <c r="V952" s="98">
        <f>IFERROR(TBLData3[[#This Row],[7 Day Rolling Average]]*TBLData3[[#This Row],[Monotony]],"")</f>
        <v>234.33973916672883</v>
      </c>
    </row>
    <row r="953" spans="1:22" x14ac:dyDescent="0.25">
      <c r="A953" s="58" t="str">
        <f t="shared" si="60"/>
        <v>Week 7</v>
      </c>
      <c r="B953" s="63">
        <v>43053</v>
      </c>
      <c r="C953" s="151" t="str">
        <f t="shared" si="65"/>
        <v>Tue</v>
      </c>
      <c r="D953" s="73" t="s">
        <v>194</v>
      </c>
      <c r="E953" s="61">
        <f>tblTL[[#This Row],[Total]]</f>
        <v>1320</v>
      </c>
      <c r="F953" s="71">
        <f>AVERAGEIFS(TBLData3[Total Load],TBLData3[[Athlete ]],TBLData3[[#This Row],[Athlete ]],TBLData3[Date],"&lt;="&amp;TBLData3[[#This Row],[Date]],TBLData3[Date],"&gt;"&amp;TBLData3[[#This Row],[Date]]-7)</f>
        <v>260.71428571428572</v>
      </c>
      <c r="G953" s="72">
        <f>AVERAGEIFS(TBLData3[Total Load],TBLData3[[Athlete ]],TBLData3[[#This Row],[Athlete ]],TBLData3[Date],"&lt;="&amp;TBLData3[[#This Row],[Date]],TBLData3[Date],"&gt;"&amp;TBLData3[[#This Row],[Date]]-28)</f>
        <v>167.89285714285714</v>
      </c>
      <c r="H953" s="32">
        <f>SUMIFS(TBLData3[Total Load],TBLData3[[Athlete ]],TBLData3[[#This Row],[Athlete ]],TBLData3[Date],"&lt;="&amp;TBLData3[[#This Row],[Date]],TBLData3[Date],"&gt;"&amp;TBLData3[[#This Row],[Date]]-7)</f>
        <v>1825</v>
      </c>
      <c r="I953" s="33">
        <f>IFERROR(SUMIFS(TBLData3[Total Load],TBLData3[[Athlete ]],TBLData3[[#This Row],[Athlete ]],TBLData3[Date],"&lt;="&amp;TBLData3[[#This Row],[Date]]-7,TBLData3[Date],"&gt;"&amp;TBLData3[[#This Row],[Date]]-14),"")</f>
        <v>1379</v>
      </c>
      <c r="J953" s="33">
        <f>IFERROR(SUMIFS(TBLData3[Total Load],TBLData3[[Athlete ]],TBLData3[[#This Row],[Athlete ]],TBLData3[Date],"&lt;="&amp;TBLData3[[#This Row],[Date]]-14,TBLData3[Date],"&gt;"&amp;TBLData3[[#This Row],[Date]]-21),"")</f>
        <v>777</v>
      </c>
      <c r="K953" s="33">
        <f>IFERROR(SUMIFS(TBLData3[Total Load],TBLData3[[Athlete ]],TBLData3[[#This Row],[Athlete ]],TBLData3[Date],"&lt;="&amp;TBLData3[[#This Row],[Date]]-21,TBLData3[Date],"&gt;"&amp;TBLData3[[#This Row],[Date]]-28),"")</f>
        <v>720</v>
      </c>
      <c r="L953" s="33">
        <f>IFERROR(SUMIFS(TBLData3[Total Load],TBLData3[[Athlete ]],TBLData3[[#This Row],[Athlete ]],TBLData3[Date],"&lt;="&amp;TBLData3[[#This Row],[Date]]-28,TBLData3[Date],"&gt;"&amp;TBLData3[[#This Row],[Date]]-35),"")</f>
        <v>1640</v>
      </c>
      <c r="M953" s="33">
        <f>IFERROR(AVERAGE(TBLData3[[#This Row],[Week -1 TL]:[Week -4 TL]]),"")</f>
        <v>1129</v>
      </c>
      <c r="N953" s="98">
        <f>IFERROR(TBLData3[[#This Row],[7 Day Rolling Average]]/TBLData3[[#This Row],[28 Day Rolling Average]],"")</f>
        <v>1.5528610933843865</v>
      </c>
      <c r="O953" s="94">
        <f>IFERROR(TBLData3[[#This Row],[Week 0 TL]]/TBLData3[[#This Row],[Week -1 TL]],"")</f>
        <v>1.3234227701232777</v>
      </c>
      <c r="P953" s="26">
        <f t="shared" si="62"/>
        <v>417.98503053991647</v>
      </c>
      <c r="Q953" s="27">
        <f t="shared" si="63"/>
        <v>212.46394884249105</v>
      </c>
      <c r="R953" s="99">
        <f>IFERROR(TBLData3[[#This Row],[7 Day EWMA]]/TBLData3[[#This Row],[28 Day EWMA]],"")</f>
        <v>1.9673221401424075</v>
      </c>
      <c r="S953" s="130">
        <f>AVERAGEIFS(TBLData3[Total Load],TBLData3[[Athlete ]],TBLData3[[#This Row],[Athlete ]],TBLData3[Date],"&lt;="&amp;TBLData3[[#This Row],[Date]],TBLData3[Date],"&gt;"&amp;TBLData3[[#This Row],[Date]]-7)</f>
        <v>260.71428571428572</v>
      </c>
      <c r="T953" s="130">
        <f t="array" ref="T953">IFERROR(_xlfn.STDEV.S(IF(TBLData3[[Athlete ]]=TBLData3[[#This Row],[Athlete ]],IF(TBLData3[Date]&lt;=TBLData3[[#This Row],[Date]],IF(TBLData3[Date]&gt;TBLData3[[#This Row],[Date]]-7,TBLData3[Total Load])))),"")</f>
        <v>503.59067845679141</v>
      </c>
      <c r="U953" s="98">
        <f>IFERROR(TBLData3[[#This Row],[7 Day avg Load]]/TBLData3[[#This Row],[7 Day SD]],"")</f>
        <v>0.51771070607029768</v>
      </c>
      <c r="V953" s="98">
        <f>IFERROR(TBLData3[[#This Row],[7 Day Rolling Average]]*TBLData3[[#This Row],[Monotony]],"")</f>
        <v>134.97457693975619</v>
      </c>
    </row>
    <row r="954" spans="1:22" x14ac:dyDescent="0.25">
      <c r="A954" s="58" t="str">
        <f t="shared" si="60"/>
        <v>Week 7</v>
      </c>
      <c r="B954" s="63">
        <v>43053</v>
      </c>
      <c r="C954" s="151" t="str">
        <f t="shared" si="65"/>
        <v>Tue</v>
      </c>
      <c r="D954" s="73" t="s">
        <v>213</v>
      </c>
      <c r="E954" s="61">
        <f>tblTL[[#This Row],[Total]]</f>
        <v>0</v>
      </c>
      <c r="F954" s="71">
        <f>AVERAGEIFS(TBLData3[Total Load],TBLData3[[Athlete ]],TBLData3[[#This Row],[Athlete ]],TBLData3[Date],"&lt;="&amp;TBLData3[[#This Row],[Date]],TBLData3[Date],"&gt;"&amp;TBLData3[[#This Row],[Date]]-7)</f>
        <v>0</v>
      </c>
      <c r="G954" s="72">
        <f>AVERAGEIFS(TBLData3[Total Load],TBLData3[[Athlete ]],TBLData3[[#This Row],[Athlete ]],TBLData3[Date],"&lt;="&amp;TBLData3[[#This Row],[Date]],TBLData3[Date],"&gt;"&amp;TBLData3[[#This Row],[Date]]-28)</f>
        <v>153.21428571428572</v>
      </c>
      <c r="H954" s="32">
        <f>SUMIFS(TBLData3[Total Load],TBLData3[[Athlete ]],TBLData3[[#This Row],[Athlete ]],TBLData3[Date],"&lt;="&amp;TBLData3[[#This Row],[Date]],TBLData3[Date],"&gt;"&amp;TBLData3[[#This Row],[Date]]-7)</f>
        <v>0</v>
      </c>
      <c r="I954" s="33">
        <f>IFERROR(SUMIFS(TBLData3[Total Load],TBLData3[[Athlete ]],TBLData3[[#This Row],[Athlete ]],TBLData3[Date],"&lt;="&amp;TBLData3[[#This Row],[Date]]-7,TBLData3[Date],"&gt;"&amp;TBLData3[[#This Row],[Date]]-14),"")</f>
        <v>1340</v>
      </c>
      <c r="J954" s="33">
        <f>IFERROR(SUMIFS(TBLData3[Total Load],TBLData3[[Athlete ]],TBLData3[[#This Row],[Athlete ]],TBLData3[Date],"&lt;="&amp;TBLData3[[#This Row],[Date]]-14,TBLData3[Date],"&gt;"&amp;TBLData3[[#This Row],[Date]]-21),"")</f>
        <v>1660</v>
      </c>
      <c r="K954" s="33">
        <f>IFERROR(SUMIFS(TBLData3[Total Load],TBLData3[[Athlete ]],TBLData3[[#This Row],[Athlete ]],TBLData3[Date],"&lt;="&amp;TBLData3[[#This Row],[Date]]-21,TBLData3[Date],"&gt;"&amp;TBLData3[[#This Row],[Date]]-28),"")</f>
        <v>1290</v>
      </c>
      <c r="L954" s="33">
        <f>IFERROR(SUMIFS(TBLData3[Total Load],TBLData3[[Athlete ]],TBLData3[[#This Row],[Athlete ]],TBLData3[Date],"&lt;="&amp;TBLData3[[#This Row],[Date]]-28,TBLData3[Date],"&gt;"&amp;TBLData3[[#This Row],[Date]]-35),"")</f>
        <v>675</v>
      </c>
      <c r="M954" s="33">
        <f>IFERROR(AVERAGE(TBLData3[[#This Row],[Week -1 TL]:[Week -4 TL]]),"")</f>
        <v>1241.25</v>
      </c>
      <c r="N954" s="98">
        <f>IFERROR(TBLData3[[#This Row],[7 Day Rolling Average]]/TBLData3[[#This Row],[28 Day Rolling Average]],"")</f>
        <v>0</v>
      </c>
      <c r="O954" s="94">
        <f>IFERROR(TBLData3[[#This Row],[Week 0 TL]]/TBLData3[[#This Row],[Week -1 TL]],"")</f>
        <v>0</v>
      </c>
      <c r="P954" s="26">
        <f t="shared" si="62"/>
        <v>13.330175529994122</v>
      </c>
      <c r="Q954" s="27">
        <f t="shared" si="63"/>
        <v>90.29204688718211</v>
      </c>
      <c r="R954" s="99">
        <f>IFERROR(TBLData3[[#This Row],[7 Day EWMA]]/TBLData3[[#This Row],[28 Day EWMA]],"")</f>
        <v>0.14763399423926979</v>
      </c>
      <c r="S954" s="130">
        <f>AVERAGEIFS(TBLData3[Total Load],TBLData3[[Athlete ]],TBLData3[[#This Row],[Athlete ]],TBLData3[Date],"&lt;="&amp;TBLData3[[#This Row],[Date]],TBLData3[Date],"&gt;"&amp;TBLData3[[#This Row],[Date]]-7)</f>
        <v>0</v>
      </c>
      <c r="T954" s="130">
        <f t="array" ref="T954">IFERROR(_xlfn.STDEV.S(IF(TBLData3[[Athlete ]]=TBLData3[[#This Row],[Athlete ]],IF(TBLData3[Date]&lt;=TBLData3[[#This Row],[Date]],IF(TBLData3[Date]&gt;TBLData3[[#This Row],[Date]]-7,TBLData3[Total Load])))),"")</f>
        <v>0</v>
      </c>
      <c r="U954" s="98" t="str">
        <f>IFERROR(TBLData3[[#This Row],[7 Day avg Load]]/TBLData3[[#This Row],[7 Day SD]],"")</f>
        <v/>
      </c>
      <c r="V954" s="98" t="str">
        <f>IFERROR(TBLData3[[#This Row],[7 Day Rolling Average]]*TBLData3[[#This Row],[Monotony]],"")</f>
        <v/>
      </c>
    </row>
    <row r="955" spans="1:22" x14ac:dyDescent="0.25">
      <c r="A955" s="58" t="str">
        <f t="shared" si="60"/>
        <v>Week 7</v>
      </c>
      <c r="B955" s="63">
        <v>43053</v>
      </c>
      <c r="C955" s="151" t="str">
        <f t="shared" si="65"/>
        <v>Tue</v>
      </c>
      <c r="D955" s="73" t="s">
        <v>214</v>
      </c>
      <c r="E955" s="61">
        <f>tblTL[[#This Row],[Total]]</f>
        <v>420</v>
      </c>
      <c r="F955" s="71">
        <f>AVERAGEIFS(TBLData3[Total Load],TBLData3[[Athlete ]],TBLData3[[#This Row],[Athlete ]],TBLData3[Date],"&lt;="&amp;TBLData3[[#This Row],[Date]],TBLData3[Date],"&gt;"&amp;TBLData3[[#This Row],[Date]]-7)</f>
        <v>177</v>
      </c>
      <c r="G955" s="72">
        <f>AVERAGEIFS(TBLData3[Total Load],TBLData3[[Athlete ]],TBLData3[[#This Row],[Athlete ]],TBLData3[Date],"&lt;="&amp;TBLData3[[#This Row],[Date]],TBLData3[Date],"&gt;"&amp;TBLData3[[#This Row],[Date]]-28)</f>
        <v>273.17857142857144</v>
      </c>
      <c r="H955" s="32">
        <f>SUMIFS(TBLData3[Total Load],TBLData3[[Athlete ]],TBLData3[[#This Row],[Athlete ]],TBLData3[Date],"&lt;="&amp;TBLData3[[#This Row],[Date]],TBLData3[Date],"&gt;"&amp;TBLData3[[#This Row],[Date]]-7)</f>
        <v>1239</v>
      </c>
      <c r="I955" s="33">
        <f>IFERROR(SUMIFS(TBLData3[Total Load],TBLData3[[Athlete ]],TBLData3[[#This Row],[Athlete ]],TBLData3[Date],"&lt;="&amp;TBLData3[[#This Row],[Date]]-7,TBLData3[Date],"&gt;"&amp;TBLData3[[#This Row],[Date]]-14),"")</f>
        <v>3178</v>
      </c>
      <c r="J955" s="33">
        <f>IFERROR(SUMIFS(TBLData3[Total Load],TBLData3[[Athlete ]],TBLData3[[#This Row],[Athlete ]],TBLData3[Date],"&lt;="&amp;TBLData3[[#This Row],[Date]]-14,TBLData3[Date],"&gt;"&amp;TBLData3[[#This Row],[Date]]-21),"")</f>
        <v>1672</v>
      </c>
      <c r="K955" s="33">
        <f>IFERROR(SUMIFS(TBLData3[Total Load],TBLData3[[Athlete ]],TBLData3[[#This Row],[Athlete ]],TBLData3[Date],"&lt;="&amp;TBLData3[[#This Row],[Date]]-21,TBLData3[Date],"&gt;"&amp;TBLData3[[#This Row],[Date]]-28),"")</f>
        <v>1560</v>
      </c>
      <c r="L955" s="33">
        <f>IFERROR(SUMIFS(TBLData3[Total Load],TBLData3[[Athlete ]],TBLData3[[#This Row],[Athlete ]],TBLData3[Date],"&lt;="&amp;TBLData3[[#This Row],[Date]]-28,TBLData3[Date],"&gt;"&amp;TBLData3[[#This Row],[Date]]-35),"")</f>
        <v>1720</v>
      </c>
      <c r="M955" s="33">
        <f>IFERROR(AVERAGE(TBLData3[[#This Row],[Week -1 TL]:[Week -4 TL]]),"")</f>
        <v>2032.5</v>
      </c>
      <c r="N955" s="98">
        <f>IFERROR(TBLData3[[#This Row],[7 Day Rolling Average]]/TBLData3[[#This Row],[28 Day Rolling Average]],"")</f>
        <v>0.64792783370375207</v>
      </c>
      <c r="O955" s="94">
        <f>IFERROR(TBLData3[[#This Row],[Week 0 TL]]/TBLData3[[#This Row],[Week -1 TL]],"")</f>
        <v>0.38986784140969161</v>
      </c>
      <c r="P955" s="26">
        <f t="shared" si="62"/>
        <v>204.30727195623513</v>
      </c>
      <c r="Q955" s="27">
        <f t="shared" si="63"/>
        <v>238.96647493581912</v>
      </c>
      <c r="R955" s="99">
        <f>IFERROR(TBLData3[[#This Row],[7 Day EWMA]]/TBLData3[[#This Row],[28 Day EWMA]],"")</f>
        <v>0.85496206951668574</v>
      </c>
      <c r="S955" s="130">
        <f>AVERAGEIFS(TBLData3[Total Load],TBLData3[[Athlete ]],TBLData3[[#This Row],[Athlete ]],TBLData3[Date],"&lt;="&amp;TBLData3[[#This Row],[Date]],TBLData3[Date],"&gt;"&amp;TBLData3[[#This Row],[Date]]-7)</f>
        <v>177</v>
      </c>
      <c r="T955" s="130">
        <f t="array" ref="T955">IFERROR(_xlfn.STDEV.S(IF(TBLData3[[Athlete ]]=TBLData3[[#This Row],[Athlete ]],IF(TBLData3[Date]&lt;=TBLData3[[#This Row],[Date]],IF(TBLData3[Date]&gt;TBLData3[[#This Row],[Date]]-7,TBLData3[Total Load])))),"")</f>
        <v>218.2116709374944</v>
      </c>
      <c r="U955" s="98">
        <f>IFERROR(TBLData3[[#This Row],[7 Day avg Load]]/TBLData3[[#This Row],[7 Day SD]],"")</f>
        <v>0.81113901579856706</v>
      </c>
      <c r="V955" s="98">
        <f>IFERROR(TBLData3[[#This Row],[7 Day Rolling Average]]*TBLData3[[#This Row],[Monotony]],"")</f>
        <v>143.57160579634638</v>
      </c>
    </row>
    <row r="956" spans="1:22" x14ac:dyDescent="0.25">
      <c r="A956" s="58" t="str">
        <f t="shared" si="60"/>
        <v>Week 7</v>
      </c>
      <c r="B956" s="63">
        <v>43053</v>
      </c>
      <c r="C956" s="151" t="str">
        <f t="shared" si="65"/>
        <v>Tue</v>
      </c>
      <c r="D956" s="73" t="s">
        <v>195</v>
      </c>
      <c r="E956" s="61">
        <f>tblTL[[#This Row],[Total]]</f>
        <v>0</v>
      </c>
      <c r="F956" s="71">
        <f>AVERAGEIFS(TBLData3[Total Load],TBLData3[[Athlete ]],TBLData3[[#This Row],[Athlete ]],TBLData3[Date],"&lt;="&amp;TBLData3[[#This Row],[Date]],TBLData3[Date],"&gt;"&amp;TBLData3[[#This Row],[Date]]-7)</f>
        <v>0</v>
      </c>
      <c r="G956" s="72">
        <f>AVERAGEIFS(TBLData3[Total Load],TBLData3[[Athlete ]],TBLData3[[#This Row],[Athlete ]],TBLData3[Date],"&lt;="&amp;TBLData3[[#This Row],[Date]],TBLData3[Date],"&gt;"&amp;TBLData3[[#This Row],[Date]]-28)</f>
        <v>17.5</v>
      </c>
      <c r="H956" s="32">
        <f>SUMIFS(TBLData3[Total Load],TBLData3[[Athlete ]],TBLData3[[#This Row],[Athlete ]],TBLData3[Date],"&lt;="&amp;TBLData3[[#This Row],[Date]],TBLData3[Date],"&gt;"&amp;TBLData3[[#This Row],[Date]]-7)</f>
        <v>0</v>
      </c>
      <c r="I956" s="33">
        <f>IFERROR(SUMIFS(TBLData3[Total Load],TBLData3[[Athlete ]],TBLData3[[#This Row],[Athlete ]],TBLData3[Date],"&lt;="&amp;TBLData3[[#This Row],[Date]]-7,TBLData3[Date],"&gt;"&amp;TBLData3[[#This Row],[Date]]-14),"")</f>
        <v>490</v>
      </c>
      <c r="J956" s="33">
        <f>IFERROR(SUMIFS(TBLData3[Total Load],TBLData3[[Athlete ]],TBLData3[[#This Row],[Athlete ]],TBLData3[Date],"&lt;="&amp;TBLData3[[#This Row],[Date]]-14,TBLData3[Date],"&gt;"&amp;TBLData3[[#This Row],[Date]]-21),"")</f>
        <v>0</v>
      </c>
      <c r="K956" s="33">
        <f>IFERROR(SUMIFS(TBLData3[Total Load],TBLData3[[Athlete ]],TBLData3[[#This Row],[Athlete ]],TBLData3[Date],"&lt;="&amp;TBLData3[[#This Row],[Date]]-21,TBLData3[Date],"&gt;"&amp;TBLData3[[#This Row],[Date]]-28),"")</f>
        <v>0</v>
      </c>
      <c r="L956" s="33">
        <f>IFERROR(SUMIFS(TBLData3[Total Load],TBLData3[[Athlete ]],TBLData3[[#This Row],[Athlete ]],TBLData3[Date],"&lt;="&amp;TBLData3[[#This Row],[Date]]-28,TBLData3[Date],"&gt;"&amp;TBLData3[[#This Row],[Date]]-35),"")</f>
        <v>0</v>
      </c>
      <c r="M956" s="33">
        <f>IFERROR(AVERAGE(TBLData3[[#This Row],[Week -1 TL]:[Week -4 TL]]),"")</f>
        <v>122.5</v>
      </c>
      <c r="N956" s="98">
        <f>IFERROR(TBLData3[[#This Row],[7 Day Rolling Average]]/TBLData3[[#This Row],[28 Day Rolling Average]],"")</f>
        <v>0</v>
      </c>
      <c r="O956" s="94">
        <f>IFERROR(TBLData3[[#This Row],[Week 0 TL]]/TBLData3[[#This Row],[Week -1 TL]],"")</f>
        <v>0</v>
      </c>
      <c r="P956" s="26">
        <f t="shared" si="62"/>
        <v>3.8803531229496002</v>
      </c>
      <c r="Q956" s="27">
        <f t="shared" si="63"/>
        <v>14.335646158338152</v>
      </c>
      <c r="R956" s="99">
        <f>IFERROR(TBLData3[[#This Row],[7 Day EWMA]]/TBLData3[[#This Row],[28 Day EWMA]],"")</f>
        <v>0.27067863423042432</v>
      </c>
      <c r="S956" s="130">
        <f>AVERAGEIFS(TBLData3[Total Load],TBLData3[[Athlete ]],TBLData3[[#This Row],[Athlete ]],TBLData3[Date],"&lt;="&amp;TBLData3[[#This Row],[Date]],TBLData3[Date],"&gt;"&amp;TBLData3[[#This Row],[Date]]-7)</f>
        <v>0</v>
      </c>
      <c r="T956" s="130">
        <f t="array" ref="T956">IFERROR(_xlfn.STDEV.S(IF(TBLData3[[Athlete ]]=TBLData3[[#This Row],[Athlete ]],IF(TBLData3[Date]&lt;=TBLData3[[#This Row],[Date]],IF(TBLData3[Date]&gt;TBLData3[[#This Row],[Date]]-7,TBLData3[Total Load])))),"")</f>
        <v>0</v>
      </c>
      <c r="U956" s="98" t="str">
        <f>IFERROR(TBLData3[[#This Row],[7 Day avg Load]]/TBLData3[[#This Row],[7 Day SD]],"")</f>
        <v/>
      </c>
      <c r="V956" s="98" t="str">
        <f>IFERROR(TBLData3[[#This Row],[7 Day Rolling Average]]*TBLData3[[#This Row],[Monotony]],"")</f>
        <v/>
      </c>
    </row>
    <row r="957" spans="1:22" x14ac:dyDescent="0.25">
      <c r="A957" s="58" t="str">
        <f t="shared" si="60"/>
        <v>Week 7</v>
      </c>
      <c r="B957" s="63">
        <v>43053</v>
      </c>
      <c r="C957" s="151" t="str">
        <f t="shared" si="65"/>
        <v>Tue</v>
      </c>
      <c r="D957" s="68" t="s">
        <v>196</v>
      </c>
      <c r="E957" s="61">
        <f>tblTL[[#This Row],[Total]]</f>
        <v>360</v>
      </c>
      <c r="F957" s="71">
        <f>AVERAGEIFS(TBLData3[Total Load],TBLData3[[Athlete ]],TBLData3[[#This Row],[Athlete ]],TBLData3[Date],"&lt;="&amp;TBLData3[[#This Row],[Date]],TBLData3[Date],"&gt;"&amp;TBLData3[[#This Row],[Date]]-7)</f>
        <v>308</v>
      </c>
      <c r="G957" s="72">
        <f>AVERAGEIFS(TBLData3[Total Load],TBLData3[[Athlete ]],TBLData3[[#This Row],[Athlete ]],TBLData3[Date],"&lt;="&amp;TBLData3[[#This Row],[Date]],TBLData3[Date],"&gt;"&amp;TBLData3[[#This Row],[Date]]-28)</f>
        <v>273.75</v>
      </c>
      <c r="H957" s="32">
        <f>SUMIFS(TBLData3[Total Load],TBLData3[[Athlete ]],TBLData3[[#This Row],[Athlete ]],TBLData3[Date],"&lt;="&amp;TBLData3[[#This Row],[Date]],TBLData3[Date],"&gt;"&amp;TBLData3[[#This Row],[Date]]-7)</f>
        <v>2156</v>
      </c>
      <c r="I957" s="33">
        <f>IFERROR(SUMIFS(TBLData3[Total Load],TBLData3[[Athlete ]],TBLData3[[#This Row],[Athlete ]],TBLData3[Date],"&lt;="&amp;TBLData3[[#This Row],[Date]]-7,TBLData3[Date],"&gt;"&amp;TBLData3[[#This Row],[Date]]-14),"")</f>
        <v>2053</v>
      </c>
      <c r="J957" s="33">
        <f>IFERROR(SUMIFS(TBLData3[Total Load],TBLData3[[Athlete ]],TBLData3[[#This Row],[Athlete ]],TBLData3[Date],"&lt;="&amp;TBLData3[[#This Row],[Date]]-14,TBLData3[Date],"&gt;"&amp;TBLData3[[#This Row],[Date]]-21),"")</f>
        <v>2416</v>
      </c>
      <c r="K957" s="33">
        <f>IFERROR(SUMIFS(TBLData3[Total Load],TBLData3[[Athlete ]],TBLData3[[#This Row],[Athlete ]],TBLData3[Date],"&lt;="&amp;TBLData3[[#This Row],[Date]]-21,TBLData3[Date],"&gt;"&amp;TBLData3[[#This Row],[Date]]-28),"")</f>
        <v>1040</v>
      </c>
      <c r="L957" s="33">
        <f>IFERROR(SUMIFS(TBLData3[Total Load],TBLData3[[Athlete ]],TBLData3[[#This Row],[Athlete ]],TBLData3[Date],"&lt;="&amp;TBLData3[[#This Row],[Date]]-28,TBLData3[Date],"&gt;"&amp;TBLData3[[#This Row],[Date]]-35),"")</f>
        <v>1060</v>
      </c>
      <c r="M957" s="33">
        <f>IFERROR(AVERAGE(TBLData3[[#This Row],[Week -1 TL]:[Week -4 TL]]),"")</f>
        <v>1642.25</v>
      </c>
      <c r="N957" s="98">
        <f>IFERROR(TBLData3[[#This Row],[7 Day Rolling Average]]/TBLData3[[#This Row],[28 Day Rolling Average]],"")</f>
        <v>1.1251141552511414</v>
      </c>
      <c r="O957" s="94">
        <f>IFERROR(TBLData3[[#This Row],[Week 0 TL]]/TBLData3[[#This Row],[Week -1 TL]],"")</f>
        <v>1.0501704822211397</v>
      </c>
      <c r="P957" s="26">
        <f t="shared" si="62"/>
        <v>251.7262374220611</v>
      </c>
      <c r="Q957" s="27">
        <f t="shared" si="63"/>
        <v>267.15484581726463</v>
      </c>
      <c r="R957" s="99">
        <f>IFERROR(TBLData3[[#This Row],[7 Day EWMA]]/TBLData3[[#This Row],[28 Day EWMA]],"")</f>
        <v>0.94224844266625518</v>
      </c>
      <c r="S957" s="130">
        <f>AVERAGEIFS(TBLData3[Total Load],TBLData3[[Athlete ]],TBLData3[[#This Row],[Athlete ]],TBLData3[Date],"&lt;="&amp;TBLData3[[#This Row],[Date]],TBLData3[Date],"&gt;"&amp;TBLData3[[#This Row],[Date]]-7)</f>
        <v>308</v>
      </c>
      <c r="T957" s="130">
        <f t="array" ref="T957">IFERROR(_xlfn.STDEV.S(IF(TBLData3[[Athlete ]]=TBLData3[[#This Row],[Athlete ]],IF(TBLData3[Date]&lt;=TBLData3[[#This Row],[Date]],IF(TBLData3[Date]&gt;TBLData3[[#This Row],[Date]]-7,TBLData3[Total Load])))),"")</f>
        <v>321.41561878664203</v>
      </c>
      <c r="U957" s="98">
        <f>IFERROR(TBLData3[[#This Row],[7 Day avg Load]]/TBLData3[[#This Row],[7 Day SD]],"")</f>
        <v>0.95826083736289303</v>
      </c>
      <c r="V957" s="98">
        <f>IFERROR(TBLData3[[#This Row],[7 Day Rolling Average]]*TBLData3[[#This Row],[Monotony]],"")</f>
        <v>295.14433790777105</v>
      </c>
    </row>
    <row r="958" spans="1:22" x14ac:dyDescent="0.25">
      <c r="A958" s="58" t="str">
        <f t="shared" si="60"/>
        <v>Week 7</v>
      </c>
      <c r="B958" s="63">
        <v>43053</v>
      </c>
      <c r="C958" s="151" t="str">
        <f t="shared" si="65"/>
        <v>Tue</v>
      </c>
      <c r="D958" s="73" t="s">
        <v>197</v>
      </c>
      <c r="E958" s="61">
        <f>tblTL[[#This Row],[Total]]</f>
        <v>300</v>
      </c>
      <c r="F958" s="71">
        <f>AVERAGEIFS(TBLData3[Total Load],TBLData3[[Athlete ]],TBLData3[[#This Row],[Athlete ]],TBLData3[Date],"&lt;="&amp;TBLData3[[#This Row],[Date]],TBLData3[Date],"&gt;"&amp;TBLData3[[#This Row],[Date]]-7)</f>
        <v>82</v>
      </c>
      <c r="G958" s="72">
        <f>AVERAGEIFS(TBLData3[Total Load],TBLData3[[Athlete ]],TBLData3[[#This Row],[Athlete ]],TBLData3[Date],"&lt;="&amp;TBLData3[[#This Row],[Date]],TBLData3[Date],"&gt;"&amp;TBLData3[[#This Row],[Date]]-28)</f>
        <v>261.625</v>
      </c>
      <c r="H958" s="32">
        <f>SUMIFS(TBLData3[Total Load],TBLData3[[Athlete ]],TBLData3[[#This Row],[Athlete ]],TBLData3[Date],"&lt;="&amp;TBLData3[[#This Row],[Date]],TBLData3[Date],"&gt;"&amp;TBLData3[[#This Row],[Date]]-7)</f>
        <v>574</v>
      </c>
      <c r="I958" s="33">
        <f>IFERROR(SUMIFS(TBLData3[Total Load],TBLData3[[Athlete ]],TBLData3[[#This Row],[Athlete ]],TBLData3[Date],"&lt;="&amp;TBLData3[[#This Row],[Date]]-7,TBLData3[Date],"&gt;"&amp;TBLData3[[#This Row],[Date]]-14),"")</f>
        <v>3012.5</v>
      </c>
      <c r="J958" s="33">
        <f>IFERROR(SUMIFS(TBLData3[Total Load],TBLData3[[Athlete ]],TBLData3[[#This Row],[Athlete ]],TBLData3[Date],"&lt;="&amp;TBLData3[[#This Row],[Date]]-14,TBLData3[Date],"&gt;"&amp;TBLData3[[#This Row],[Date]]-21),"")</f>
        <v>2509</v>
      </c>
      <c r="K958" s="33">
        <f>IFERROR(SUMIFS(TBLData3[Total Load],TBLData3[[Athlete ]],TBLData3[[#This Row],[Athlete ]],TBLData3[Date],"&lt;="&amp;TBLData3[[#This Row],[Date]]-21,TBLData3[Date],"&gt;"&amp;TBLData3[[#This Row],[Date]]-28),"")</f>
        <v>1230</v>
      </c>
      <c r="L958" s="33">
        <f>IFERROR(SUMIFS(TBLData3[Total Load],TBLData3[[Athlete ]],TBLData3[[#This Row],[Athlete ]],TBLData3[Date],"&lt;="&amp;TBLData3[[#This Row],[Date]]-28,TBLData3[Date],"&gt;"&amp;TBLData3[[#This Row],[Date]]-35),"")</f>
        <v>1715</v>
      </c>
      <c r="M958" s="33">
        <f>IFERROR(AVERAGE(TBLData3[[#This Row],[Week -1 TL]:[Week -4 TL]]),"")</f>
        <v>2116.625</v>
      </c>
      <c r="N958" s="98">
        <f>IFERROR(TBLData3[[#This Row],[7 Day Rolling Average]]/TBLData3[[#This Row],[28 Day Rolling Average]],"")</f>
        <v>0.31342570473005255</v>
      </c>
      <c r="O958" s="94">
        <f>IFERROR(TBLData3[[#This Row],[Week 0 TL]]/TBLData3[[#This Row],[Week -1 TL]],"")</f>
        <v>0.19053941908713692</v>
      </c>
      <c r="P958" s="26">
        <f t="shared" si="62"/>
        <v>146.5186413689982</v>
      </c>
      <c r="Q958" s="27">
        <f t="shared" si="63"/>
        <v>218.4011370472727</v>
      </c>
      <c r="R958" s="99">
        <f>IFERROR(TBLData3[[#This Row],[7 Day EWMA]]/TBLData3[[#This Row],[28 Day EWMA]],"")</f>
        <v>0.67086940732036759</v>
      </c>
      <c r="S958" s="130">
        <f>AVERAGEIFS(TBLData3[Total Load],TBLData3[[Athlete ]],TBLData3[[#This Row],[Athlete ]],TBLData3[Date],"&lt;="&amp;TBLData3[[#This Row],[Date]],TBLData3[Date],"&gt;"&amp;TBLData3[[#This Row],[Date]]-7)</f>
        <v>82</v>
      </c>
      <c r="T958" s="130">
        <f t="array" ref="T958">IFERROR(_xlfn.STDEV.S(IF(TBLData3[[Athlete ]]=TBLData3[[#This Row],[Athlete ]],IF(TBLData3[Date]&lt;=TBLData3[[#This Row],[Date]],IF(TBLData3[Date]&gt;TBLData3[[#This Row],[Date]]-7,TBLData3[Total Load])))),"")</f>
        <v>132.92102918650608</v>
      </c>
      <c r="U958" s="98">
        <f>IFERROR(TBLData3[[#This Row],[7 Day avg Load]]/TBLData3[[#This Row],[7 Day SD]],"")</f>
        <v>0.6169076518730755</v>
      </c>
      <c r="V958" s="98">
        <f>IFERROR(TBLData3[[#This Row],[7 Day Rolling Average]]*TBLData3[[#This Row],[Monotony]],"")</f>
        <v>50.586427453592194</v>
      </c>
    </row>
    <row r="959" spans="1:22" x14ac:dyDescent="0.25">
      <c r="A959" s="58" t="str">
        <f t="shared" si="60"/>
        <v>Week 7</v>
      </c>
      <c r="B959" s="63">
        <v>43053</v>
      </c>
      <c r="C959" s="151" t="str">
        <f t="shared" si="65"/>
        <v>Tue</v>
      </c>
      <c r="D959" s="73" t="s">
        <v>198</v>
      </c>
      <c r="E959" s="61">
        <f>tblTL[[#This Row],[Total]]</f>
        <v>900</v>
      </c>
      <c r="F959" s="71">
        <f>AVERAGEIFS(TBLData3[Total Load],TBLData3[[Athlete ]],TBLData3[[#This Row],[Athlete ]],TBLData3[Date],"&lt;="&amp;TBLData3[[#This Row],[Date]],TBLData3[Date],"&gt;"&amp;TBLData3[[#This Row],[Date]]-7)</f>
        <v>165.14285714285714</v>
      </c>
      <c r="G959" s="72">
        <f>AVERAGEIFS(TBLData3[Total Load],TBLData3[[Athlete ]],TBLData3[[#This Row],[Athlete ]],TBLData3[Date],"&lt;="&amp;TBLData3[[#This Row],[Date]],TBLData3[Date],"&gt;"&amp;TBLData3[[#This Row],[Date]]-28)</f>
        <v>189.42857142857142</v>
      </c>
      <c r="H959" s="32">
        <f>SUMIFS(TBLData3[Total Load],TBLData3[[Athlete ]],TBLData3[[#This Row],[Athlete ]],TBLData3[Date],"&lt;="&amp;TBLData3[[#This Row],[Date]],TBLData3[Date],"&gt;"&amp;TBLData3[[#This Row],[Date]]-7)</f>
        <v>1156</v>
      </c>
      <c r="I959" s="33">
        <f>IFERROR(SUMIFS(TBLData3[Total Load],TBLData3[[Athlete ]],TBLData3[[#This Row],[Athlete ]],TBLData3[Date],"&lt;="&amp;TBLData3[[#This Row],[Date]]-7,TBLData3[Date],"&gt;"&amp;TBLData3[[#This Row],[Date]]-14),"")</f>
        <v>2027</v>
      </c>
      <c r="J959" s="33">
        <f>IFERROR(SUMIFS(TBLData3[Total Load],TBLData3[[Athlete ]],TBLData3[[#This Row],[Athlete ]],TBLData3[Date],"&lt;="&amp;TBLData3[[#This Row],[Date]]-14,TBLData3[Date],"&gt;"&amp;TBLData3[[#This Row],[Date]]-21),"")</f>
        <v>1131</v>
      </c>
      <c r="K959" s="33">
        <f>IFERROR(SUMIFS(TBLData3[Total Load],TBLData3[[Athlete ]],TBLData3[[#This Row],[Athlete ]],TBLData3[Date],"&lt;="&amp;TBLData3[[#This Row],[Date]]-21,TBLData3[Date],"&gt;"&amp;TBLData3[[#This Row],[Date]]-28),"")</f>
        <v>990</v>
      </c>
      <c r="L959" s="33">
        <f>IFERROR(SUMIFS(TBLData3[Total Load],TBLData3[[Athlete ]],TBLData3[[#This Row],[Athlete ]],TBLData3[Date],"&lt;="&amp;TBLData3[[#This Row],[Date]]-28,TBLData3[Date],"&gt;"&amp;TBLData3[[#This Row],[Date]]-35),"")</f>
        <v>600</v>
      </c>
      <c r="M959" s="33">
        <f>IFERROR(AVERAGE(TBLData3[[#This Row],[Week -1 TL]:[Week -4 TL]]),"")</f>
        <v>1187</v>
      </c>
      <c r="N959" s="98">
        <f>IFERROR(TBLData3[[#This Row],[7 Day Rolling Average]]/TBLData3[[#This Row],[28 Day Rolling Average]],"")</f>
        <v>0.87179487179487181</v>
      </c>
      <c r="O959" s="94">
        <f>IFERROR(TBLData3[[#This Row],[Week 0 TL]]/TBLData3[[#This Row],[Week -1 TL]],"")</f>
        <v>0.57030093734583132</v>
      </c>
      <c r="P959" s="26">
        <f t="shared" si="62"/>
        <v>295.59547090730041</v>
      </c>
      <c r="Q959" s="27">
        <f t="shared" si="63"/>
        <v>191.62963400991441</v>
      </c>
      <c r="R959" s="99">
        <f>IFERROR(TBLData3[[#This Row],[7 Day EWMA]]/TBLData3[[#This Row],[28 Day EWMA]],"")</f>
        <v>1.5425352787137665</v>
      </c>
      <c r="S959" s="130">
        <f>AVERAGEIFS(TBLData3[Total Load],TBLData3[[Athlete ]],TBLData3[[#This Row],[Athlete ]],TBLData3[Date],"&lt;="&amp;TBLData3[[#This Row],[Date]],TBLData3[Date],"&gt;"&amp;TBLData3[[#This Row],[Date]]-7)</f>
        <v>165.14285714285714</v>
      </c>
      <c r="T959" s="130">
        <f t="array" ref="T959">IFERROR(_xlfn.STDEV.S(IF(TBLData3[[Athlete ]]=TBLData3[[#This Row],[Athlete ]],IF(TBLData3[Date]&lt;=TBLData3[[#This Row],[Date]],IF(TBLData3[Date]&gt;TBLData3[[#This Row],[Date]]-7,TBLData3[Total Load])))),"")</f>
        <v>331.94147504815191</v>
      </c>
      <c r="U959" s="98">
        <f>IFERROR(TBLData3[[#This Row],[7 Day avg Load]]/TBLData3[[#This Row],[7 Day SD]],"")</f>
        <v>0.49750594474191956</v>
      </c>
      <c r="V959" s="98">
        <f>IFERROR(TBLData3[[#This Row],[7 Day Rolling Average]]*TBLData3[[#This Row],[Monotony]],"")</f>
        <v>82.159553160236996</v>
      </c>
    </row>
    <row r="960" spans="1:22" x14ac:dyDescent="0.25">
      <c r="A960" s="58" t="str">
        <f t="shared" si="60"/>
        <v>Week 7</v>
      </c>
      <c r="B960" s="63">
        <v>43053</v>
      </c>
      <c r="C960" s="151" t="str">
        <f t="shared" si="65"/>
        <v>Tue</v>
      </c>
      <c r="D960" s="73" t="s">
        <v>199</v>
      </c>
      <c r="E960" s="61">
        <f>tblTL[[#This Row],[Total]]</f>
        <v>960</v>
      </c>
      <c r="F960" s="71">
        <f>AVERAGEIFS(TBLData3[Total Load],TBLData3[[Athlete ]],TBLData3[[#This Row],[Athlete ]],TBLData3[Date],"&lt;="&amp;TBLData3[[#This Row],[Date]],TBLData3[Date],"&gt;"&amp;TBLData3[[#This Row],[Date]]-7)</f>
        <v>205.71428571428572</v>
      </c>
      <c r="G960" s="72">
        <f>AVERAGEIFS(TBLData3[Total Load],TBLData3[[Athlete ]],TBLData3[[#This Row],[Athlete ]],TBLData3[Date],"&lt;="&amp;TBLData3[[#This Row],[Date]],TBLData3[Date],"&gt;"&amp;TBLData3[[#This Row],[Date]]-28)</f>
        <v>188.71428571428572</v>
      </c>
      <c r="H960" s="32">
        <f>SUMIFS(TBLData3[Total Load],TBLData3[[Athlete ]],TBLData3[[#This Row],[Athlete ]],TBLData3[Date],"&lt;="&amp;TBLData3[[#This Row],[Date]],TBLData3[Date],"&gt;"&amp;TBLData3[[#This Row],[Date]]-7)</f>
        <v>1440</v>
      </c>
      <c r="I960" s="33">
        <f>IFERROR(SUMIFS(TBLData3[Total Load],TBLData3[[Athlete ]],TBLData3[[#This Row],[Athlete ]],TBLData3[Date],"&lt;="&amp;TBLData3[[#This Row],[Date]]-7,TBLData3[Date],"&gt;"&amp;TBLData3[[#This Row],[Date]]-14),"")</f>
        <v>1754</v>
      </c>
      <c r="J960" s="33">
        <f>IFERROR(SUMIFS(TBLData3[Total Load],TBLData3[[Athlete ]],TBLData3[[#This Row],[Athlete ]],TBLData3[Date],"&lt;="&amp;TBLData3[[#This Row],[Date]]-14,TBLData3[Date],"&gt;"&amp;TBLData3[[#This Row],[Date]]-21),"")</f>
        <v>500</v>
      </c>
      <c r="K960" s="33">
        <f>IFERROR(SUMIFS(TBLData3[Total Load],TBLData3[[Athlete ]],TBLData3[[#This Row],[Athlete ]],TBLData3[Date],"&lt;="&amp;TBLData3[[#This Row],[Date]]-21,TBLData3[Date],"&gt;"&amp;TBLData3[[#This Row],[Date]]-28),"")</f>
        <v>1590</v>
      </c>
      <c r="L960" s="33">
        <f>IFERROR(SUMIFS(TBLData3[Total Load],TBLData3[[Athlete ]],TBLData3[[#This Row],[Athlete ]],TBLData3[Date],"&lt;="&amp;TBLData3[[#This Row],[Date]]-28,TBLData3[Date],"&gt;"&amp;TBLData3[[#This Row],[Date]]-35),"")</f>
        <v>1275</v>
      </c>
      <c r="M960" s="33">
        <f>IFERROR(AVERAGE(TBLData3[[#This Row],[Week -1 TL]:[Week -4 TL]]),"")</f>
        <v>1279.75</v>
      </c>
      <c r="N960" s="98">
        <f>IFERROR(TBLData3[[#This Row],[7 Day Rolling Average]]/TBLData3[[#This Row],[28 Day Rolling Average]],"")</f>
        <v>1.0900832702498107</v>
      </c>
      <c r="O960" s="94">
        <f>IFERROR(TBLData3[[#This Row],[Week 0 TL]]/TBLData3[[#This Row],[Week -1 TL]],"")</f>
        <v>0.82098061573546177</v>
      </c>
      <c r="P960" s="26">
        <f t="shared" si="62"/>
        <v>326.9860426838527</v>
      </c>
      <c r="Q960" s="27">
        <f t="shared" si="63"/>
        <v>196.38629945432291</v>
      </c>
      <c r="R960" s="99">
        <f>IFERROR(TBLData3[[#This Row],[7 Day EWMA]]/TBLData3[[#This Row],[28 Day EWMA]],"")</f>
        <v>1.6650145330525246</v>
      </c>
      <c r="S960" s="130">
        <f>AVERAGEIFS(TBLData3[Total Load],TBLData3[[Athlete ]],TBLData3[[#This Row],[Athlete ]],TBLData3[Date],"&lt;="&amp;TBLData3[[#This Row],[Date]],TBLData3[Date],"&gt;"&amp;TBLData3[[#This Row],[Date]]-7)</f>
        <v>205.71428571428572</v>
      </c>
      <c r="T960" s="130">
        <f t="array" ref="T960">IFERROR(_xlfn.STDEV.S(IF(TBLData3[[Athlete ]]=TBLData3[[#This Row],[Athlete ]],IF(TBLData3[Date]&lt;=TBLData3[[#This Row],[Date]],IF(TBLData3[Date]&gt;TBLData3[[#This Row],[Date]]-7,TBLData3[Total Load])))),"")</f>
        <v>377.66198038533275</v>
      </c>
      <c r="U960" s="98">
        <f>IFERROR(TBLData3[[#This Row],[7 Day avg Load]]/TBLData3[[#This Row],[7 Day SD]],"")</f>
        <v>0.54470477940192219</v>
      </c>
      <c r="V960" s="98">
        <f>IFERROR(TBLData3[[#This Row],[7 Day Rolling Average]]*TBLData3[[#This Row],[Monotony]],"")</f>
        <v>112.053554619824</v>
      </c>
    </row>
    <row r="961" spans="1:22" x14ac:dyDescent="0.25">
      <c r="A961" s="58" t="str">
        <f t="shared" si="60"/>
        <v>Week 7</v>
      </c>
      <c r="B961" s="63">
        <v>43053</v>
      </c>
      <c r="C961" s="151" t="str">
        <f t="shared" si="65"/>
        <v>Tue</v>
      </c>
      <c r="D961" s="68" t="s">
        <v>200</v>
      </c>
      <c r="E961" s="61">
        <f>tblTL[[#This Row],[Total]]</f>
        <v>540</v>
      </c>
      <c r="F961" s="71">
        <f>AVERAGEIFS(TBLData3[Total Load],TBLData3[[Athlete ]],TBLData3[[#This Row],[Athlete ]],TBLData3[Date],"&lt;="&amp;TBLData3[[#This Row],[Date]],TBLData3[Date],"&gt;"&amp;TBLData3[[#This Row],[Date]]-7)</f>
        <v>116.42857142857143</v>
      </c>
      <c r="G961" s="72">
        <f>AVERAGEIFS(TBLData3[Total Load],TBLData3[[Athlete ]],TBLData3[[#This Row],[Athlete ]],TBLData3[Date],"&lt;="&amp;TBLData3[[#This Row],[Date]],TBLData3[Date],"&gt;"&amp;TBLData3[[#This Row],[Date]]-28)</f>
        <v>83.214285714285708</v>
      </c>
      <c r="H961" s="32">
        <f>SUMIFS(TBLData3[Total Load],TBLData3[[Athlete ]],TBLData3[[#This Row],[Athlete ]],TBLData3[Date],"&lt;="&amp;TBLData3[[#This Row],[Date]],TBLData3[Date],"&gt;"&amp;TBLData3[[#This Row],[Date]]-7)</f>
        <v>815</v>
      </c>
      <c r="I961" s="33">
        <f>IFERROR(SUMIFS(TBLData3[Total Load],TBLData3[[Athlete ]],TBLData3[[#This Row],[Athlete ]],TBLData3[Date],"&lt;="&amp;TBLData3[[#This Row],[Date]]-7,TBLData3[Date],"&gt;"&amp;TBLData3[[#This Row],[Date]]-14),"")</f>
        <v>165</v>
      </c>
      <c r="J961" s="33">
        <f>IFERROR(SUMIFS(TBLData3[Total Load],TBLData3[[Athlete ]],TBLData3[[#This Row],[Athlete ]],TBLData3[Date],"&lt;="&amp;TBLData3[[#This Row],[Date]]-14,TBLData3[Date],"&gt;"&amp;TBLData3[[#This Row],[Date]]-21),"")</f>
        <v>0</v>
      </c>
      <c r="K961" s="33">
        <f>IFERROR(SUMIFS(TBLData3[Total Load],TBLData3[[Athlete ]],TBLData3[[#This Row],[Athlete ]],TBLData3[Date],"&lt;="&amp;TBLData3[[#This Row],[Date]]-21,TBLData3[Date],"&gt;"&amp;TBLData3[[#This Row],[Date]]-28),"")</f>
        <v>1350</v>
      </c>
      <c r="L961" s="33">
        <f>IFERROR(SUMIFS(TBLData3[Total Load],TBLData3[[Athlete ]],TBLData3[[#This Row],[Athlete ]],TBLData3[Date],"&lt;="&amp;TBLData3[[#This Row],[Date]]-28,TBLData3[Date],"&gt;"&amp;TBLData3[[#This Row],[Date]]-35),"")</f>
        <v>975</v>
      </c>
      <c r="M961" s="33">
        <f>IFERROR(AVERAGE(TBLData3[[#This Row],[Week -1 TL]:[Week -4 TL]]),"")</f>
        <v>622.5</v>
      </c>
      <c r="N961" s="98">
        <f>IFERROR(TBLData3[[#This Row],[7 Day Rolling Average]]/TBLData3[[#This Row],[28 Day Rolling Average]],"")</f>
        <v>1.3991416309012876</v>
      </c>
      <c r="O961" s="94">
        <f>IFERROR(TBLData3[[#This Row],[Week 0 TL]]/TBLData3[[#This Row],[Week -1 TL]],"")</f>
        <v>4.9393939393939394</v>
      </c>
      <c r="P961" s="26">
        <f t="shared" si="62"/>
        <v>157.1944741779684</v>
      </c>
      <c r="Q961" s="27">
        <f t="shared" si="63"/>
        <v>79.429445055580999</v>
      </c>
      <c r="R961" s="99">
        <f>IFERROR(TBLData3[[#This Row],[7 Day EWMA]]/TBLData3[[#This Row],[28 Day EWMA]],"")</f>
        <v>1.9790453536213313</v>
      </c>
      <c r="S961" s="130">
        <f>AVERAGEIFS(TBLData3[Total Load],TBLData3[[Athlete ]],TBLData3[[#This Row],[Athlete ]],TBLData3[Date],"&lt;="&amp;TBLData3[[#This Row],[Date]],TBLData3[Date],"&gt;"&amp;TBLData3[[#This Row],[Date]]-7)</f>
        <v>116.42857142857143</v>
      </c>
      <c r="T961" s="130">
        <f t="array" ref="T961">IFERROR(_xlfn.STDEV.S(IF(TBLData3[[Athlete ]]=TBLData3[[#This Row],[Athlete ]],IF(TBLData3[Date]&lt;=TBLData3[[#This Row],[Date]],IF(TBLData3[Date]&gt;TBLData3[[#This Row],[Date]]-7,TBLData3[Total Load])))),"")</f>
        <v>213.0476137258658</v>
      </c>
      <c r="U961" s="98">
        <f>IFERROR(TBLData3[[#This Row],[7 Day avg Load]]/TBLData3[[#This Row],[7 Day SD]],"")</f>
        <v>0.54649084959188166</v>
      </c>
      <c r="V961" s="98">
        <f>IFERROR(TBLData3[[#This Row],[7 Day Rolling Average]]*TBLData3[[#This Row],[Monotony]],"")</f>
        <v>63.62714891676908</v>
      </c>
    </row>
    <row r="962" spans="1:22" x14ac:dyDescent="0.25">
      <c r="A962" s="58" t="str">
        <f t="shared" ref="A962:A1025" si="66">VLOOKUP(B962, $AF$3:$AG$26, 2)</f>
        <v>Week 7</v>
      </c>
      <c r="B962" s="63">
        <v>43053</v>
      </c>
      <c r="C962" s="151" t="str">
        <f t="shared" si="65"/>
        <v>Tue</v>
      </c>
      <c r="D962" s="73" t="s">
        <v>201</v>
      </c>
      <c r="E962" s="61">
        <f>tblTL[[#This Row],[Total]]</f>
        <v>0</v>
      </c>
      <c r="F962" s="71">
        <f>AVERAGEIFS(TBLData3[Total Load],TBLData3[[Athlete ]],TBLData3[[#This Row],[Athlete ]],TBLData3[Date],"&lt;="&amp;TBLData3[[#This Row],[Date]],TBLData3[Date],"&gt;"&amp;TBLData3[[#This Row],[Date]]-7)</f>
        <v>0</v>
      </c>
      <c r="G962" s="72">
        <f>AVERAGEIFS(TBLData3[Total Load],TBLData3[[Athlete ]],TBLData3[[#This Row],[Athlete ]],TBLData3[Date],"&lt;="&amp;TBLData3[[#This Row],[Date]],TBLData3[Date],"&gt;"&amp;TBLData3[[#This Row],[Date]]-28)</f>
        <v>25.714285714285715</v>
      </c>
      <c r="H962" s="32">
        <f>SUMIFS(TBLData3[Total Load],TBLData3[[Athlete ]],TBLData3[[#This Row],[Athlete ]],TBLData3[Date],"&lt;="&amp;TBLData3[[#This Row],[Date]],TBLData3[Date],"&gt;"&amp;TBLData3[[#This Row],[Date]]-7)</f>
        <v>0</v>
      </c>
      <c r="I962" s="33">
        <f>IFERROR(SUMIFS(TBLData3[Total Load],TBLData3[[Athlete ]],TBLData3[[#This Row],[Athlete ]],TBLData3[Date],"&lt;="&amp;TBLData3[[#This Row],[Date]]-7,TBLData3[Date],"&gt;"&amp;TBLData3[[#This Row],[Date]]-14),"")</f>
        <v>0</v>
      </c>
      <c r="J962" s="33">
        <f>IFERROR(SUMIFS(TBLData3[Total Load],TBLData3[[Athlete ]],TBLData3[[#This Row],[Athlete ]],TBLData3[Date],"&lt;="&amp;TBLData3[[#This Row],[Date]]-14,TBLData3[Date],"&gt;"&amp;TBLData3[[#This Row],[Date]]-21),"")</f>
        <v>0</v>
      </c>
      <c r="K962" s="33">
        <f>IFERROR(SUMIFS(TBLData3[Total Load],TBLData3[[Athlete ]],TBLData3[[#This Row],[Athlete ]],TBLData3[Date],"&lt;="&amp;TBLData3[[#This Row],[Date]]-21,TBLData3[Date],"&gt;"&amp;TBLData3[[#This Row],[Date]]-28),"")</f>
        <v>720</v>
      </c>
      <c r="L962" s="33">
        <f>IFERROR(SUMIFS(TBLData3[Total Load],TBLData3[[Athlete ]],TBLData3[[#This Row],[Athlete ]],TBLData3[Date],"&lt;="&amp;TBLData3[[#This Row],[Date]]-28,TBLData3[Date],"&gt;"&amp;TBLData3[[#This Row],[Date]]-35),"")</f>
        <v>1720</v>
      </c>
      <c r="M962" s="33">
        <f>IFERROR(AVERAGE(TBLData3[[#This Row],[Week -1 TL]:[Week -4 TL]]),"")</f>
        <v>610</v>
      </c>
      <c r="N962" s="98">
        <f>IFERROR(TBLData3[[#This Row],[7 Day Rolling Average]]/TBLData3[[#This Row],[28 Day Rolling Average]],"")</f>
        <v>0</v>
      </c>
      <c r="O962" s="94" t="str">
        <f>IFERROR(TBLData3[[#This Row],[Week 0 TL]]/TBLData3[[#This Row],[Week -1 TL]],"")</f>
        <v/>
      </c>
      <c r="P962" s="26">
        <f t="shared" si="62"/>
        <v>0.11558177118731165</v>
      </c>
      <c r="Q962" s="27">
        <f t="shared" si="63"/>
        <v>27.54685446802338</v>
      </c>
      <c r="R962" s="99">
        <f>IFERROR(TBLData3[[#This Row],[7 Day EWMA]]/TBLData3[[#This Row],[28 Day EWMA]],"")</f>
        <v>4.1958246565494415E-3</v>
      </c>
      <c r="S962" s="130">
        <f>AVERAGEIFS(TBLData3[Total Load],TBLData3[[Athlete ]],TBLData3[[#This Row],[Athlete ]],TBLData3[Date],"&lt;="&amp;TBLData3[[#This Row],[Date]],TBLData3[Date],"&gt;"&amp;TBLData3[[#This Row],[Date]]-7)</f>
        <v>0</v>
      </c>
      <c r="T962" s="130">
        <f t="array" ref="T962">IFERROR(_xlfn.STDEV.S(IF(TBLData3[[Athlete ]]=TBLData3[[#This Row],[Athlete ]],IF(TBLData3[Date]&lt;=TBLData3[[#This Row],[Date]],IF(TBLData3[Date]&gt;TBLData3[[#This Row],[Date]]-7,TBLData3[Total Load])))),"")</f>
        <v>0</v>
      </c>
      <c r="U962" s="98" t="str">
        <f>IFERROR(TBLData3[[#This Row],[7 Day avg Load]]/TBLData3[[#This Row],[7 Day SD]],"")</f>
        <v/>
      </c>
      <c r="V962" s="98" t="str">
        <f>IFERROR(TBLData3[[#This Row],[7 Day Rolling Average]]*TBLData3[[#This Row],[Monotony]],"")</f>
        <v/>
      </c>
    </row>
    <row r="963" spans="1:22" x14ac:dyDescent="0.25">
      <c r="A963" s="58" t="str">
        <f t="shared" si="66"/>
        <v>Week 7</v>
      </c>
      <c r="B963" s="63">
        <v>43053</v>
      </c>
      <c r="C963" s="151" t="str">
        <f t="shared" si="65"/>
        <v>Tue</v>
      </c>
      <c r="D963" s="73" t="s">
        <v>202</v>
      </c>
      <c r="E963" s="61">
        <f>tblTL[[#This Row],[Total]]</f>
        <v>360</v>
      </c>
      <c r="F963" s="71">
        <f>AVERAGEIFS(TBLData3[Total Load],TBLData3[[Athlete ]],TBLData3[[#This Row],[Athlete ]],TBLData3[Date],"&lt;="&amp;TBLData3[[#This Row],[Date]],TBLData3[Date],"&gt;"&amp;TBLData3[[#This Row],[Date]]-7)</f>
        <v>129.85714285714286</v>
      </c>
      <c r="G963" s="72">
        <f>AVERAGEIFS(TBLData3[Total Load],TBLData3[[Athlete ]],TBLData3[[#This Row],[Athlete ]],TBLData3[Date],"&lt;="&amp;TBLData3[[#This Row],[Date]],TBLData3[Date],"&gt;"&amp;TBLData3[[#This Row],[Date]]-28)</f>
        <v>267.76785714285717</v>
      </c>
      <c r="H963" s="32">
        <f>SUMIFS(TBLData3[Total Load],TBLData3[[Athlete ]],TBLData3[[#This Row],[Athlete ]],TBLData3[Date],"&lt;="&amp;TBLData3[[#This Row],[Date]],TBLData3[Date],"&gt;"&amp;TBLData3[[#This Row],[Date]]-7)</f>
        <v>909</v>
      </c>
      <c r="I963" s="33">
        <f>IFERROR(SUMIFS(TBLData3[Total Load],TBLData3[[Athlete ]],TBLData3[[#This Row],[Athlete ]],TBLData3[Date],"&lt;="&amp;TBLData3[[#This Row],[Date]]-7,TBLData3[Date],"&gt;"&amp;TBLData3[[#This Row],[Date]]-14),"")</f>
        <v>2572.5</v>
      </c>
      <c r="J963" s="33">
        <f>IFERROR(SUMIFS(TBLData3[Total Load],TBLData3[[Athlete ]],TBLData3[[#This Row],[Athlete ]],TBLData3[Date],"&lt;="&amp;TBLData3[[#This Row],[Date]]-14,TBLData3[Date],"&gt;"&amp;TBLData3[[#This Row],[Date]]-21),"")</f>
        <v>1836</v>
      </c>
      <c r="K963" s="33">
        <f>IFERROR(SUMIFS(TBLData3[Total Load],TBLData3[[Athlete ]],TBLData3[[#This Row],[Athlete ]],TBLData3[Date],"&lt;="&amp;TBLData3[[#This Row],[Date]]-21,TBLData3[Date],"&gt;"&amp;TBLData3[[#This Row],[Date]]-28),"")</f>
        <v>2180</v>
      </c>
      <c r="L963" s="33">
        <f>IFERROR(SUMIFS(TBLData3[Total Load],TBLData3[[Athlete ]],TBLData3[[#This Row],[Athlete ]],TBLData3[Date],"&lt;="&amp;TBLData3[[#This Row],[Date]]-28,TBLData3[Date],"&gt;"&amp;TBLData3[[#This Row],[Date]]-35),"")</f>
        <v>720</v>
      </c>
      <c r="M963" s="33">
        <f>IFERROR(AVERAGE(TBLData3[[#This Row],[Week -1 TL]:[Week -4 TL]]),"")</f>
        <v>1827.125</v>
      </c>
      <c r="N963" s="98">
        <f>IFERROR(TBLData3[[#This Row],[7 Day Rolling Average]]/TBLData3[[#This Row],[28 Day Rolling Average]],"")</f>
        <v>0.4849616538846282</v>
      </c>
      <c r="O963" s="94">
        <f>IFERROR(TBLData3[[#This Row],[Week 0 TL]]/TBLData3[[#This Row],[Week -1 TL]],"")</f>
        <v>0.35335276967930029</v>
      </c>
      <c r="P963" s="26">
        <f t="shared" si="62"/>
        <v>183.43837272339496</v>
      </c>
      <c r="Q963" s="27">
        <f t="shared" si="63"/>
        <v>208.95862920676902</v>
      </c>
      <c r="R963" s="99">
        <f>IFERROR(TBLData3[[#This Row],[7 Day EWMA]]/TBLData3[[#This Row],[28 Day EWMA]],"")</f>
        <v>0.87786933432588121</v>
      </c>
      <c r="S963" s="130">
        <f>AVERAGEIFS(TBLData3[Total Load],TBLData3[[Athlete ]],TBLData3[[#This Row],[Athlete ]],TBLData3[Date],"&lt;="&amp;TBLData3[[#This Row],[Date]],TBLData3[Date],"&gt;"&amp;TBLData3[[#This Row],[Date]]-7)</f>
        <v>129.85714285714286</v>
      </c>
      <c r="T963" s="130">
        <f t="array" ref="T963">IFERROR(_xlfn.STDEV.S(IF(TBLData3[[Athlete ]]=TBLData3[[#This Row],[Athlete ]],IF(TBLData3[Date]&lt;=TBLData3[[#This Row],[Date]],IF(TBLData3[Date]&gt;TBLData3[[#This Row],[Date]]-7,TBLData3[Total Load])))),"")</f>
        <v>155.4481999160584</v>
      </c>
      <c r="U963" s="98">
        <f>IFERROR(TBLData3[[#This Row],[7 Day avg Load]]/TBLData3[[#This Row],[7 Day SD]],"")</f>
        <v>0.83537244514420472</v>
      </c>
      <c r="V963" s="98">
        <f>IFERROR(TBLData3[[#This Row],[7 Day Rolling Average]]*TBLData3[[#This Row],[Monotony]],"")</f>
        <v>108.47907894801173</v>
      </c>
    </row>
    <row r="964" spans="1:22" x14ac:dyDescent="0.25">
      <c r="A964" s="58" t="str">
        <f t="shared" si="66"/>
        <v>Week 7</v>
      </c>
      <c r="B964" s="63">
        <v>43053</v>
      </c>
      <c r="C964" s="151" t="str">
        <f t="shared" si="65"/>
        <v>Tue</v>
      </c>
      <c r="D964" s="68" t="s">
        <v>203</v>
      </c>
      <c r="E964" s="61">
        <f>tblTL[[#This Row],[Total]]</f>
        <v>360</v>
      </c>
      <c r="F964" s="71">
        <f>AVERAGEIFS(TBLData3[Total Load],TBLData3[[Athlete ]],TBLData3[[#This Row],[Athlete ]],TBLData3[Date],"&lt;="&amp;TBLData3[[#This Row],[Date]],TBLData3[Date],"&gt;"&amp;TBLData3[[#This Row],[Date]]-7)</f>
        <v>190.71428571428572</v>
      </c>
      <c r="G964" s="72">
        <f>AVERAGEIFS(TBLData3[Total Load],TBLData3[[Athlete ]],TBLData3[[#This Row],[Athlete ]],TBLData3[Date],"&lt;="&amp;TBLData3[[#This Row],[Date]],TBLData3[Date],"&gt;"&amp;TBLData3[[#This Row],[Date]]-28)</f>
        <v>183.5</v>
      </c>
      <c r="H964" s="32">
        <f>SUMIFS(TBLData3[Total Load],TBLData3[[Athlete ]],TBLData3[[#This Row],[Athlete ]],TBLData3[Date],"&lt;="&amp;TBLData3[[#This Row],[Date]],TBLData3[Date],"&gt;"&amp;TBLData3[[#This Row],[Date]]-7)</f>
        <v>1335</v>
      </c>
      <c r="I964" s="33">
        <f>IFERROR(SUMIFS(TBLData3[Total Load],TBLData3[[Athlete ]],TBLData3[[#This Row],[Athlete ]],TBLData3[Date],"&lt;="&amp;TBLData3[[#This Row],[Date]]-7,TBLData3[Date],"&gt;"&amp;TBLData3[[#This Row],[Date]]-14),"")</f>
        <v>2783</v>
      </c>
      <c r="J964" s="33">
        <f>IFERROR(SUMIFS(TBLData3[Total Load],TBLData3[[Athlete ]],TBLData3[[#This Row],[Athlete ]],TBLData3[Date],"&lt;="&amp;TBLData3[[#This Row],[Date]]-14,TBLData3[Date],"&gt;"&amp;TBLData3[[#This Row],[Date]]-21),"")</f>
        <v>1020</v>
      </c>
      <c r="K964" s="33">
        <f>IFERROR(SUMIFS(TBLData3[Total Load],TBLData3[[Athlete ]],TBLData3[[#This Row],[Athlete ]],TBLData3[Date],"&lt;="&amp;TBLData3[[#This Row],[Date]]-21,TBLData3[Date],"&gt;"&amp;TBLData3[[#This Row],[Date]]-28),"")</f>
        <v>0</v>
      </c>
      <c r="L964" s="33">
        <f>IFERROR(SUMIFS(TBLData3[Total Load],TBLData3[[Athlete ]],TBLData3[[#This Row],[Athlete ]],TBLData3[Date],"&lt;="&amp;TBLData3[[#This Row],[Date]]-28,TBLData3[Date],"&gt;"&amp;TBLData3[[#This Row],[Date]]-35),"")</f>
        <v>960</v>
      </c>
      <c r="M964" s="33">
        <f>IFERROR(AVERAGE(TBLData3[[#This Row],[Week -1 TL]:[Week -4 TL]]),"")</f>
        <v>1190.75</v>
      </c>
      <c r="N964" s="98">
        <f>IFERROR(TBLData3[[#This Row],[7 Day Rolling Average]]/TBLData3[[#This Row],[28 Day Rolling Average]],"")</f>
        <v>1.0393149085247178</v>
      </c>
      <c r="O964" s="94">
        <f>IFERROR(TBLData3[[#This Row],[Week 0 TL]]/TBLData3[[#This Row],[Week -1 TL]],"")</f>
        <v>0.47969816744520299</v>
      </c>
      <c r="P964" s="26">
        <f t="shared" si="62"/>
        <v>200.10975266958593</v>
      </c>
      <c r="Q964" s="27">
        <f t="shared" si="63"/>
        <v>204.1190769710297</v>
      </c>
      <c r="R964" s="99">
        <f>IFERROR(TBLData3[[#This Row],[7 Day EWMA]]/TBLData3[[#This Row],[28 Day EWMA]],"")</f>
        <v>0.98035791479689671</v>
      </c>
      <c r="S964" s="130">
        <f>AVERAGEIFS(TBLData3[Total Load],TBLData3[[Athlete ]],TBLData3[[#This Row],[Athlete ]],TBLData3[Date],"&lt;="&amp;TBLData3[[#This Row],[Date]],TBLData3[Date],"&gt;"&amp;TBLData3[[#This Row],[Date]]-7)</f>
        <v>190.71428571428572</v>
      </c>
      <c r="T964" s="130">
        <f t="array" ref="T964">IFERROR(_xlfn.STDEV.S(IF(TBLData3[[Athlete ]]=TBLData3[[#This Row],[Athlete ]],IF(TBLData3[Date]&lt;=TBLData3[[#This Row],[Date]],IF(TBLData3[Date]&gt;TBLData3[[#This Row],[Date]]-7,TBLData3[Total Load])))),"")</f>
        <v>225.91348955275947</v>
      </c>
      <c r="U964" s="98">
        <f>IFERROR(TBLData3[[#This Row],[7 Day avg Load]]/TBLData3[[#This Row],[7 Day SD]],"")</f>
        <v>0.84419166864202067</v>
      </c>
      <c r="V964" s="98">
        <f>IFERROR(TBLData3[[#This Row],[7 Day Rolling Average]]*TBLData3[[#This Row],[Monotony]],"")</f>
        <v>160.99941109101394</v>
      </c>
    </row>
    <row r="965" spans="1:22" x14ac:dyDescent="0.25">
      <c r="A965" s="58" t="str">
        <f t="shared" si="66"/>
        <v>Week 7</v>
      </c>
      <c r="B965" s="63">
        <v>43053</v>
      </c>
      <c r="C965" s="151" t="str">
        <f t="shared" si="65"/>
        <v>Tue</v>
      </c>
      <c r="D965" s="68" t="s">
        <v>204</v>
      </c>
      <c r="E965" s="61">
        <f>tblTL[[#This Row],[Total]]</f>
        <v>0</v>
      </c>
      <c r="F965" s="71">
        <f>AVERAGEIFS(TBLData3[Total Load],TBLData3[[Athlete ]],TBLData3[[#This Row],[Athlete ]],TBLData3[Date],"&lt;="&amp;TBLData3[[#This Row],[Date]],TBLData3[Date],"&gt;"&amp;TBLData3[[#This Row],[Date]]-7)</f>
        <v>0</v>
      </c>
      <c r="G965" s="72">
        <f>AVERAGEIFS(TBLData3[Total Load],TBLData3[[Athlete ]],TBLData3[[#This Row],[Athlete ]],TBLData3[Date],"&lt;="&amp;TBLData3[[#This Row],[Date]],TBLData3[Date],"&gt;"&amp;TBLData3[[#This Row],[Date]]-28)</f>
        <v>119.60714285714286</v>
      </c>
      <c r="H965" s="32">
        <f>SUMIFS(TBLData3[Total Load],TBLData3[[Athlete ]],TBLData3[[#This Row],[Athlete ]],TBLData3[Date],"&lt;="&amp;TBLData3[[#This Row],[Date]],TBLData3[Date],"&gt;"&amp;TBLData3[[#This Row],[Date]]-7)</f>
        <v>0</v>
      </c>
      <c r="I965" s="33">
        <f>IFERROR(SUMIFS(TBLData3[Total Load],TBLData3[[Athlete ]],TBLData3[[#This Row],[Athlete ]],TBLData3[Date],"&lt;="&amp;TBLData3[[#This Row],[Date]]-7,TBLData3[Date],"&gt;"&amp;TBLData3[[#This Row],[Date]]-14),"")</f>
        <v>1198</v>
      </c>
      <c r="J965" s="33">
        <f>IFERROR(SUMIFS(TBLData3[Total Load],TBLData3[[Athlete ]],TBLData3[[#This Row],[Athlete ]],TBLData3[Date],"&lt;="&amp;TBLData3[[#This Row],[Date]]-14,TBLData3[Date],"&gt;"&amp;TBLData3[[#This Row],[Date]]-21),"")</f>
        <v>941</v>
      </c>
      <c r="K965" s="33">
        <f>IFERROR(SUMIFS(TBLData3[Total Load],TBLData3[[Athlete ]],TBLData3[[#This Row],[Athlete ]],TBLData3[Date],"&lt;="&amp;TBLData3[[#This Row],[Date]]-21,TBLData3[Date],"&gt;"&amp;TBLData3[[#This Row],[Date]]-28),"")</f>
        <v>1210</v>
      </c>
      <c r="L965" s="33">
        <f>IFERROR(SUMIFS(TBLData3[Total Load],TBLData3[[Athlete ]],TBLData3[[#This Row],[Athlete ]],TBLData3[Date],"&lt;="&amp;TBLData3[[#This Row],[Date]]-28,TBLData3[Date],"&gt;"&amp;TBLData3[[#This Row],[Date]]-35),"")</f>
        <v>0</v>
      </c>
      <c r="M965" s="33">
        <f>IFERROR(AVERAGE(TBLData3[[#This Row],[Week -1 TL]:[Week -4 TL]]),"")</f>
        <v>837.25</v>
      </c>
      <c r="N965" s="98">
        <f>IFERROR(TBLData3[[#This Row],[7 Day Rolling Average]]/TBLData3[[#This Row],[28 Day Rolling Average]],"")</f>
        <v>0</v>
      </c>
      <c r="O965" s="94">
        <f>IFERROR(TBLData3[[#This Row],[Week 0 TL]]/TBLData3[[#This Row],[Week -1 TL]],"")</f>
        <v>0</v>
      </c>
      <c r="P965" s="26">
        <f t="shared" si="62"/>
        <v>20.179361862178549</v>
      </c>
      <c r="Q965" s="27">
        <f t="shared" si="63"/>
        <v>76.263839480011328</v>
      </c>
      <c r="R965" s="99">
        <f>IFERROR(TBLData3[[#This Row],[7 Day EWMA]]/TBLData3[[#This Row],[28 Day EWMA]],"")</f>
        <v>0.2645993435390509</v>
      </c>
      <c r="S965" s="130">
        <f>AVERAGEIFS(TBLData3[Total Load],TBLData3[[Athlete ]],TBLData3[[#This Row],[Athlete ]],TBLData3[Date],"&lt;="&amp;TBLData3[[#This Row],[Date]],TBLData3[Date],"&gt;"&amp;TBLData3[[#This Row],[Date]]-7)</f>
        <v>0</v>
      </c>
      <c r="T965" s="130">
        <f t="array" ref="T965">IFERROR(_xlfn.STDEV.S(IF(TBLData3[[Athlete ]]=TBLData3[[#This Row],[Athlete ]],IF(TBLData3[Date]&lt;=TBLData3[[#This Row],[Date]],IF(TBLData3[Date]&gt;TBLData3[[#This Row],[Date]]-7,TBLData3[Total Load])))),"")</f>
        <v>0</v>
      </c>
      <c r="U965" s="98" t="str">
        <f>IFERROR(TBLData3[[#This Row],[7 Day avg Load]]/TBLData3[[#This Row],[7 Day SD]],"")</f>
        <v/>
      </c>
      <c r="V965" s="98" t="str">
        <f>IFERROR(TBLData3[[#This Row],[7 Day Rolling Average]]*TBLData3[[#This Row],[Monotony]],"")</f>
        <v/>
      </c>
    </row>
    <row r="966" spans="1:22" x14ac:dyDescent="0.25">
      <c r="A966" s="58" t="str">
        <f t="shared" si="66"/>
        <v>Week 7</v>
      </c>
      <c r="B966" s="63">
        <v>43053</v>
      </c>
      <c r="C966" s="151" t="str">
        <f t="shared" si="65"/>
        <v>Tue</v>
      </c>
      <c r="D966" s="74" t="s">
        <v>205</v>
      </c>
      <c r="E966" s="61">
        <f>tblTL[[#This Row],[Total]]</f>
        <v>0</v>
      </c>
      <c r="F966" s="71">
        <f>AVERAGEIFS(TBLData3[Total Load],TBLData3[[Athlete ]],TBLData3[[#This Row],[Athlete ]],TBLData3[Date],"&lt;="&amp;TBLData3[[#This Row],[Date]],TBLData3[Date],"&gt;"&amp;TBLData3[[#This Row],[Date]]-7)</f>
        <v>0</v>
      </c>
      <c r="G966" s="72">
        <f>AVERAGEIFS(TBLData3[Total Load],TBLData3[[Athlete ]],TBLData3[[#This Row],[Athlete ]],TBLData3[Date],"&lt;="&amp;TBLData3[[#This Row],[Date]],TBLData3[Date],"&gt;"&amp;TBLData3[[#This Row],[Date]]-28)</f>
        <v>60.392857142857146</v>
      </c>
      <c r="H966" s="32">
        <f>SUMIFS(TBLData3[Total Load],TBLData3[[Athlete ]],TBLData3[[#This Row],[Athlete ]],TBLData3[Date],"&lt;="&amp;TBLData3[[#This Row],[Date]],TBLData3[Date],"&gt;"&amp;TBLData3[[#This Row],[Date]]-7)</f>
        <v>0</v>
      </c>
      <c r="I966" s="33">
        <f>IFERROR(SUMIFS(TBLData3[Total Load],TBLData3[[Athlete ]],TBLData3[[#This Row],[Athlete ]],TBLData3[Date],"&lt;="&amp;TBLData3[[#This Row],[Date]]-7,TBLData3[Date],"&gt;"&amp;TBLData3[[#This Row],[Date]]-14),"")</f>
        <v>655</v>
      </c>
      <c r="J966" s="33">
        <f>IFERROR(SUMIFS(TBLData3[Total Load],TBLData3[[Athlete ]],TBLData3[[#This Row],[Athlete ]],TBLData3[Date],"&lt;="&amp;TBLData3[[#This Row],[Date]]-14,TBLData3[Date],"&gt;"&amp;TBLData3[[#This Row],[Date]]-21),"")</f>
        <v>316</v>
      </c>
      <c r="K966" s="33">
        <f>IFERROR(SUMIFS(TBLData3[Total Load],TBLData3[[Athlete ]],TBLData3[[#This Row],[Athlete ]],TBLData3[Date],"&lt;="&amp;TBLData3[[#This Row],[Date]]-21,TBLData3[Date],"&gt;"&amp;TBLData3[[#This Row],[Date]]-28),"")</f>
        <v>720</v>
      </c>
      <c r="L966" s="33">
        <f>IFERROR(SUMIFS(TBLData3[Total Load],TBLData3[[Athlete ]],TBLData3[[#This Row],[Athlete ]],TBLData3[Date],"&lt;="&amp;TBLData3[[#This Row],[Date]]-28,TBLData3[Date],"&gt;"&amp;TBLData3[[#This Row],[Date]]-35),"")</f>
        <v>0</v>
      </c>
      <c r="M966" s="33">
        <f>IFERROR(AVERAGE(TBLData3[[#This Row],[Week -1 TL]:[Week -4 TL]]),"")</f>
        <v>422.75</v>
      </c>
      <c r="N966" s="98">
        <f>IFERROR(TBLData3[[#This Row],[7 Day Rolling Average]]/TBLData3[[#This Row],[28 Day Rolling Average]],"")</f>
        <v>0</v>
      </c>
      <c r="O966" s="94">
        <f>IFERROR(TBLData3[[#This Row],[Week 0 TL]]/TBLData3[[#This Row],[Week -1 TL]],"")</f>
        <v>0</v>
      </c>
      <c r="P966" s="26">
        <f t="shared" si="62"/>
        <v>6.1317480340518742</v>
      </c>
      <c r="Q966" s="27">
        <f t="shared" si="63"/>
        <v>34.82062257585401</v>
      </c>
      <c r="R966" s="99">
        <f>IFERROR(TBLData3[[#This Row],[7 Day EWMA]]/TBLData3[[#This Row],[28 Day EWMA]],"")</f>
        <v>0.17609530159015219</v>
      </c>
      <c r="S966" s="130">
        <f>AVERAGEIFS(TBLData3[Total Load],TBLData3[[Athlete ]],TBLData3[[#This Row],[Athlete ]],TBLData3[Date],"&lt;="&amp;TBLData3[[#This Row],[Date]],TBLData3[Date],"&gt;"&amp;TBLData3[[#This Row],[Date]]-7)</f>
        <v>0</v>
      </c>
      <c r="T966" s="130">
        <f t="array" ref="T966">IFERROR(_xlfn.STDEV.S(IF(TBLData3[[Athlete ]]=TBLData3[[#This Row],[Athlete ]],IF(TBLData3[Date]&lt;=TBLData3[[#This Row],[Date]],IF(TBLData3[Date]&gt;TBLData3[[#This Row],[Date]]-7,TBLData3[Total Load])))),"")</f>
        <v>0</v>
      </c>
      <c r="U966" s="98" t="str">
        <f>IFERROR(TBLData3[[#This Row],[7 Day avg Load]]/TBLData3[[#This Row],[7 Day SD]],"")</f>
        <v/>
      </c>
      <c r="V966" s="98" t="str">
        <f>IFERROR(TBLData3[[#This Row],[7 Day Rolling Average]]*TBLData3[[#This Row],[Monotony]],"")</f>
        <v/>
      </c>
    </row>
    <row r="967" spans="1:22" x14ac:dyDescent="0.25">
      <c r="A967" s="58" t="str">
        <f t="shared" si="66"/>
        <v>Week 7</v>
      </c>
      <c r="B967" s="63">
        <v>43053</v>
      </c>
      <c r="C967" s="151" t="str">
        <f t="shared" si="65"/>
        <v>Tue</v>
      </c>
      <c r="D967" s="74" t="s">
        <v>206</v>
      </c>
      <c r="E967" s="61">
        <f>tblTL[[#This Row],[Total]]</f>
        <v>0</v>
      </c>
      <c r="F967" s="71">
        <f>AVERAGEIFS(TBLData3[Total Load],TBLData3[[Athlete ]],TBLData3[[#This Row],[Athlete ]],TBLData3[Date],"&lt;="&amp;TBLData3[[#This Row],[Date]],TBLData3[Date],"&gt;"&amp;TBLData3[[#This Row],[Date]]-7)</f>
        <v>210</v>
      </c>
      <c r="G967" s="72">
        <f>AVERAGEIFS(TBLData3[Total Load],TBLData3[[Athlete ]],TBLData3[[#This Row],[Athlete ]],TBLData3[Date],"&lt;="&amp;TBLData3[[#This Row],[Date]],TBLData3[Date],"&gt;"&amp;TBLData3[[#This Row],[Date]]-28)</f>
        <v>244.14285714285714</v>
      </c>
      <c r="H967" s="32">
        <f>SUMIFS(TBLData3[Total Load],TBLData3[[Athlete ]],TBLData3[[#This Row],[Athlete ]],TBLData3[Date],"&lt;="&amp;TBLData3[[#This Row],[Date]],TBLData3[Date],"&gt;"&amp;TBLData3[[#This Row],[Date]]-7)</f>
        <v>1470</v>
      </c>
      <c r="I967" s="33">
        <f>IFERROR(SUMIFS(TBLData3[Total Load],TBLData3[[Athlete ]],TBLData3[[#This Row],[Athlete ]],TBLData3[Date],"&lt;="&amp;TBLData3[[#This Row],[Date]]-7,TBLData3[Date],"&gt;"&amp;TBLData3[[#This Row],[Date]]-14),"")</f>
        <v>2436</v>
      </c>
      <c r="J967" s="33">
        <f>IFERROR(SUMIFS(TBLData3[Total Load],TBLData3[[Athlete ]],TBLData3[[#This Row],[Athlete ]],TBLData3[Date],"&lt;="&amp;TBLData3[[#This Row],[Date]]-14,TBLData3[Date],"&gt;"&amp;TBLData3[[#This Row],[Date]]-21),"")</f>
        <v>1000</v>
      </c>
      <c r="K967" s="33">
        <f>IFERROR(SUMIFS(TBLData3[Total Load],TBLData3[[Athlete ]],TBLData3[[#This Row],[Athlete ]],TBLData3[Date],"&lt;="&amp;TBLData3[[#This Row],[Date]]-21,TBLData3[Date],"&gt;"&amp;TBLData3[[#This Row],[Date]]-28),"")</f>
        <v>1930</v>
      </c>
      <c r="L967" s="33">
        <f>IFERROR(SUMIFS(TBLData3[Total Load],TBLData3[[Athlete ]],TBLData3[[#This Row],[Athlete ]],TBLData3[Date],"&lt;="&amp;TBLData3[[#This Row],[Date]]-28,TBLData3[Date],"&gt;"&amp;TBLData3[[#This Row],[Date]]-35),"")</f>
        <v>1260</v>
      </c>
      <c r="M967" s="33">
        <f>IFERROR(AVERAGE(TBLData3[[#This Row],[Week -1 TL]:[Week -4 TL]]),"")</f>
        <v>1656.5</v>
      </c>
      <c r="N967" s="98">
        <f>IFERROR(TBLData3[[#This Row],[7 Day Rolling Average]]/TBLData3[[#This Row],[28 Day Rolling Average]],"")</f>
        <v>0.86015213575190175</v>
      </c>
      <c r="O967" s="94">
        <f>IFERROR(TBLData3[[#This Row],[Week 0 TL]]/TBLData3[[#This Row],[Week -1 TL]],"")</f>
        <v>0.60344827586206895</v>
      </c>
      <c r="P967" s="26">
        <f t="shared" si="62"/>
        <v>129.4164421788376</v>
      </c>
      <c r="Q967" s="27">
        <f t="shared" si="63"/>
        <v>208.78159468276382</v>
      </c>
      <c r="R967" s="99">
        <f>IFERROR(TBLData3[[#This Row],[7 Day EWMA]]/TBLData3[[#This Row],[28 Day EWMA]],"")</f>
        <v>0.61986518675403957</v>
      </c>
      <c r="S967" s="130">
        <f>AVERAGEIFS(TBLData3[Total Load],TBLData3[[Athlete ]],TBLData3[[#This Row],[Athlete ]],TBLData3[Date],"&lt;="&amp;TBLData3[[#This Row],[Date]],TBLData3[Date],"&gt;"&amp;TBLData3[[#This Row],[Date]]-7)</f>
        <v>210</v>
      </c>
      <c r="T967" s="130">
        <f t="array" ref="T967">IFERROR(_xlfn.STDEV.S(IF(TBLData3[[Athlete ]]=TBLData3[[#This Row],[Athlete ]],IF(TBLData3[Date]&lt;=TBLData3[[#This Row],[Date]],IF(TBLData3[Date]&gt;TBLData3[[#This Row],[Date]]-7,TBLData3[Total Load])))),"")</f>
        <v>293.42801502242418</v>
      </c>
      <c r="U967" s="98">
        <f>IFERROR(TBLData3[[#This Row],[7 Day avg Load]]/TBLData3[[#This Row],[7 Day SD]],"")</f>
        <v>0.71567808542054689</v>
      </c>
      <c r="V967" s="98">
        <f>IFERROR(TBLData3[[#This Row],[7 Day Rolling Average]]*TBLData3[[#This Row],[Monotony]],"")</f>
        <v>150.29239793831485</v>
      </c>
    </row>
    <row r="968" spans="1:22" x14ac:dyDescent="0.25">
      <c r="A968" s="58" t="str">
        <f t="shared" si="66"/>
        <v>Week 7</v>
      </c>
      <c r="B968" s="63">
        <v>43053</v>
      </c>
      <c r="C968" s="151" t="str">
        <f t="shared" si="65"/>
        <v>Tue</v>
      </c>
      <c r="D968" s="74" t="s">
        <v>207</v>
      </c>
      <c r="E968" s="61">
        <f>tblTL[[#This Row],[Total]]</f>
        <v>0</v>
      </c>
      <c r="F968" s="71">
        <f>AVERAGEIFS(TBLData3[Total Load],TBLData3[[Athlete ]],TBLData3[[#This Row],[Athlete ]],TBLData3[Date],"&lt;="&amp;TBLData3[[#This Row],[Date]],TBLData3[Date],"&gt;"&amp;TBLData3[[#This Row],[Date]]-7)</f>
        <v>165.71428571428572</v>
      </c>
      <c r="G968" s="72">
        <f>AVERAGEIFS(TBLData3[Total Load],TBLData3[[Athlete ]],TBLData3[[#This Row],[Athlete ]],TBLData3[Date],"&lt;="&amp;TBLData3[[#This Row],[Date]],TBLData3[Date],"&gt;"&amp;TBLData3[[#This Row],[Date]]-28)</f>
        <v>163.39285714285714</v>
      </c>
      <c r="H968" s="32">
        <f>SUMIFS(TBLData3[Total Load],TBLData3[[Athlete ]],TBLData3[[#This Row],[Athlete ]],TBLData3[Date],"&lt;="&amp;TBLData3[[#This Row],[Date]],TBLData3[Date],"&gt;"&amp;TBLData3[[#This Row],[Date]]-7)</f>
        <v>1160</v>
      </c>
      <c r="I968" s="33">
        <f>IFERROR(SUMIFS(TBLData3[Total Load],TBLData3[[Athlete ]],TBLData3[[#This Row],[Athlete ]],TBLData3[Date],"&lt;="&amp;TBLData3[[#This Row],[Date]]-7,TBLData3[Date],"&gt;"&amp;TBLData3[[#This Row],[Date]]-14),"")</f>
        <v>815</v>
      </c>
      <c r="J968" s="33">
        <f>IFERROR(SUMIFS(TBLData3[Total Load],TBLData3[[Athlete ]],TBLData3[[#This Row],[Athlete ]],TBLData3[Date],"&lt;="&amp;TBLData3[[#This Row],[Date]]-14,TBLData3[Date],"&gt;"&amp;TBLData3[[#This Row],[Date]]-21),"")</f>
        <v>1970</v>
      </c>
      <c r="K968" s="33">
        <f>IFERROR(SUMIFS(TBLData3[Total Load],TBLData3[[Athlete ]],TBLData3[[#This Row],[Athlete ]],TBLData3[Date],"&lt;="&amp;TBLData3[[#This Row],[Date]]-21,TBLData3[Date],"&gt;"&amp;TBLData3[[#This Row],[Date]]-28),"")</f>
        <v>630</v>
      </c>
      <c r="L968" s="33">
        <f>IFERROR(SUMIFS(TBLData3[Total Load],TBLData3[[Athlete ]],TBLData3[[#This Row],[Athlete ]],TBLData3[Date],"&lt;="&amp;TBLData3[[#This Row],[Date]]-28,TBLData3[Date],"&gt;"&amp;TBLData3[[#This Row],[Date]]-35),"")</f>
        <v>1690</v>
      </c>
      <c r="M968" s="33">
        <f>IFERROR(AVERAGE(TBLData3[[#This Row],[Week -1 TL]:[Week -4 TL]]),"")</f>
        <v>1276.25</v>
      </c>
      <c r="N968" s="98">
        <f>IFERROR(TBLData3[[#This Row],[7 Day Rolling Average]]/TBLData3[[#This Row],[28 Day Rolling Average]],"")</f>
        <v>1.014207650273224</v>
      </c>
      <c r="O968" s="94">
        <f>IFERROR(TBLData3[[#This Row],[Week 0 TL]]/TBLData3[[#This Row],[Week -1 TL]],"")</f>
        <v>1.4233128834355828</v>
      </c>
      <c r="P968" s="26">
        <f t="shared" si="62"/>
        <v>97.879842396969124</v>
      </c>
      <c r="Q968" s="27">
        <f t="shared" si="63"/>
        <v>149.32989585193209</v>
      </c>
      <c r="R968" s="99">
        <f>IFERROR(TBLData3[[#This Row],[7 Day EWMA]]/TBLData3[[#This Row],[28 Day EWMA]],"")</f>
        <v>0.65546046113915313</v>
      </c>
      <c r="S968" s="130">
        <f>AVERAGEIFS(TBLData3[Total Load],TBLData3[[Athlete ]],TBLData3[[#This Row],[Athlete ]],TBLData3[Date],"&lt;="&amp;TBLData3[[#This Row],[Date]],TBLData3[Date],"&gt;"&amp;TBLData3[[#This Row],[Date]]-7)</f>
        <v>165.71428571428572</v>
      </c>
      <c r="T968" s="130">
        <f t="array" ref="T968">IFERROR(_xlfn.STDEV.S(IF(TBLData3[[Athlete ]]=TBLData3[[#This Row],[Athlete ]],IF(TBLData3[Date]&lt;=TBLData3[[#This Row],[Date]],IF(TBLData3[Date]&gt;TBLData3[[#This Row],[Date]]-7,TBLData3[Total Load])))),"")</f>
        <v>213.21797476269387</v>
      </c>
      <c r="U968" s="98">
        <f>IFERROR(TBLData3[[#This Row],[7 Day avg Load]]/TBLData3[[#This Row],[7 Day SD]],"")</f>
        <v>0.777205983213758</v>
      </c>
      <c r="V968" s="98">
        <f>IFERROR(TBLData3[[#This Row],[7 Day Rolling Average]]*TBLData3[[#This Row],[Monotony]],"")</f>
        <v>128.79413436113705</v>
      </c>
    </row>
    <row r="969" spans="1:22" x14ac:dyDescent="0.25">
      <c r="A969" s="58" t="str">
        <f t="shared" si="66"/>
        <v>Week 7</v>
      </c>
      <c r="B969" s="63">
        <v>43053</v>
      </c>
      <c r="C969" s="151" t="str">
        <f t="shared" si="65"/>
        <v>Tue</v>
      </c>
      <c r="D969" s="73" t="s">
        <v>208</v>
      </c>
      <c r="E969" s="61">
        <f>tblTL[[#This Row],[Total]]</f>
        <v>0</v>
      </c>
      <c r="F969" s="71">
        <f>AVERAGEIFS(TBLData3[Total Load],TBLData3[[Athlete ]],TBLData3[[#This Row],[Athlete ]],TBLData3[Date],"&lt;="&amp;TBLData3[[#This Row],[Date]],TBLData3[Date],"&gt;"&amp;TBLData3[[#This Row],[Date]]-7)</f>
        <v>0</v>
      </c>
      <c r="G969" s="72">
        <f>AVERAGEIFS(TBLData3[Total Load],TBLData3[[Athlete ]],TBLData3[[#This Row],[Athlete ]],TBLData3[Date],"&lt;="&amp;TBLData3[[#This Row],[Date]],TBLData3[Date],"&gt;"&amp;TBLData3[[#This Row],[Date]]-28)</f>
        <v>75.535714285714292</v>
      </c>
      <c r="H969" s="32">
        <f>SUMIFS(TBLData3[Total Load],TBLData3[[Athlete ]],TBLData3[[#This Row],[Athlete ]],TBLData3[Date],"&lt;="&amp;TBLData3[[#This Row],[Date]],TBLData3[Date],"&gt;"&amp;TBLData3[[#This Row],[Date]]-7)</f>
        <v>0</v>
      </c>
      <c r="I969" s="33">
        <f>IFERROR(SUMIFS(TBLData3[Total Load],TBLData3[[Athlete ]],TBLData3[[#This Row],[Athlete ]],TBLData3[Date],"&lt;="&amp;TBLData3[[#This Row],[Date]]-7,TBLData3[Date],"&gt;"&amp;TBLData3[[#This Row],[Date]]-14),"")</f>
        <v>750</v>
      </c>
      <c r="J969" s="33">
        <f>IFERROR(SUMIFS(TBLData3[Total Load],TBLData3[[Athlete ]],TBLData3[[#This Row],[Athlete ]],TBLData3[Date],"&lt;="&amp;TBLData3[[#This Row],[Date]]-14,TBLData3[Date],"&gt;"&amp;TBLData3[[#This Row],[Date]]-21),"")</f>
        <v>1365</v>
      </c>
      <c r="K969" s="33">
        <f>IFERROR(SUMIFS(TBLData3[Total Load],TBLData3[[Athlete ]],TBLData3[[#This Row],[Athlete ]],TBLData3[Date],"&lt;="&amp;TBLData3[[#This Row],[Date]]-21,TBLData3[Date],"&gt;"&amp;TBLData3[[#This Row],[Date]]-28),"")</f>
        <v>0</v>
      </c>
      <c r="L969" s="33">
        <f>IFERROR(SUMIFS(TBLData3[Total Load],TBLData3[[Athlete ]],TBLData3[[#This Row],[Athlete ]],TBLData3[Date],"&lt;="&amp;TBLData3[[#This Row],[Date]]-28,TBLData3[Date],"&gt;"&amp;TBLData3[[#This Row],[Date]]-35),"")</f>
        <v>1722.4</v>
      </c>
      <c r="M969" s="33">
        <f>IFERROR(AVERAGE(TBLData3[[#This Row],[Week -1 TL]:[Week -4 TL]]),"")</f>
        <v>959.35</v>
      </c>
      <c r="N969" s="98">
        <f>IFERROR(TBLData3[[#This Row],[7 Day Rolling Average]]/TBLData3[[#This Row],[28 Day Rolling Average]],"")</f>
        <v>0</v>
      </c>
      <c r="O969" s="94">
        <f>IFERROR(TBLData3[[#This Row],[Week 0 TL]]/TBLData3[[#This Row],[Week -1 TL]],"")</f>
        <v>0</v>
      </c>
      <c r="P969" s="26">
        <f t="shared" si="62"/>
        <v>11.354996553858344</v>
      </c>
      <c r="Q969" s="27">
        <f t="shared" si="63"/>
        <v>73.239205952528835</v>
      </c>
      <c r="R969" s="99">
        <f>IFERROR(TBLData3[[#This Row],[7 Day EWMA]]/TBLData3[[#This Row],[28 Day EWMA]],"")</f>
        <v>0.1550398643210068</v>
      </c>
      <c r="S969" s="130">
        <f>AVERAGEIFS(TBLData3[Total Load],TBLData3[[Athlete ]],TBLData3[[#This Row],[Athlete ]],TBLData3[Date],"&lt;="&amp;TBLData3[[#This Row],[Date]],TBLData3[Date],"&gt;"&amp;TBLData3[[#This Row],[Date]]-7)</f>
        <v>0</v>
      </c>
      <c r="T969" s="130">
        <f t="array" ref="T969">IFERROR(_xlfn.STDEV.S(IF(TBLData3[[Athlete ]]=TBLData3[[#This Row],[Athlete ]],IF(TBLData3[Date]&lt;=TBLData3[[#This Row],[Date]],IF(TBLData3[Date]&gt;TBLData3[[#This Row],[Date]]-7,TBLData3[Total Load])))),"")</f>
        <v>0</v>
      </c>
      <c r="U969" s="98" t="str">
        <f>IFERROR(TBLData3[[#This Row],[7 Day avg Load]]/TBLData3[[#This Row],[7 Day SD]],"")</f>
        <v/>
      </c>
      <c r="V969" s="98" t="str">
        <f>IFERROR(TBLData3[[#This Row],[7 Day Rolling Average]]*TBLData3[[#This Row],[Monotony]],"")</f>
        <v/>
      </c>
    </row>
    <row r="970" spans="1:22" x14ac:dyDescent="0.25">
      <c r="A970" s="58" t="str">
        <f t="shared" si="66"/>
        <v>Week 7</v>
      </c>
      <c r="B970" s="63">
        <v>43054</v>
      </c>
      <c r="C970" s="151" t="str">
        <f t="shared" ref="C970:C991" si="67">CHOOSE(WEEKDAY(B970),"Sun","Mon","Tue","Wed","Thu","Fri","Sat")</f>
        <v>Wed</v>
      </c>
      <c r="D970" s="68" t="s">
        <v>215</v>
      </c>
      <c r="E970" s="61">
        <f>tblTL[[#This Row],[Total]]</f>
        <v>0</v>
      </c>
      <c r="F970" s="71">
        <f>AVERAGEIFS(TBLData3[Total Load],TBLData3[[Athlete ]],TBLData3[[#This Row],[Athlete ]],TBLData3[Date],"&lt;="&amp;TBLData3[[#This Row],[Date]],TBLData3[Date],"&gt;"&amp;TBLData3[[#This Row],[Date]]-7)</f>
        <v>51.428571428571431</v>
      </c>
      <c r="G970" s="72">
        <f>AVERAGEIFS(TBLData3[Total Load],TBLData3[[Athlete ]],TBLData3[[#This Row],[Athlete ]],TBLData3[Date],"&lt;="&amp;TBLData3[[#This Row],[Date]],TBLData3[Date],"&gt;"&amp;TBLData3[[#This Row],[Date]]-28)</f>
        <v>132.85714285714286</v>
      </c>
      <c r="H970" s="32">
        <f>SUMIFS(TBLData3[Total Load],TBLData3[[Athlete ]],TBLData3[[#This Row],[Athlete ]],TBLData3[Date],"&lt;="&amp;TBLData3[[#This Row],[Date]],TBLData3[Date],"&gt;"&amp;TBLData3[[#This Row],[Date]]-7)</f>
        <v>360</v>
      </c>
      <c r="I970" s="33">
        <f>IFERROR(SUMIFS(TBLData3[Total Load],TBLData3[[Athlete ]],TBLData3[[#This Row],[Athlete ]],TBLData3[Date],"&lt;="&amp;TBLData3[[#This Row],[Date]]-7,TBLData3[Date],"&gt;"&amp;TBLData3[[#This Row],[Date]]-14),"")</f>
        <v>1830</v>
      </c>
      <c r="J970" s="33">
        <f>IFERROR(SUMIFS(TBLData3[Total Load],TBLData3[[Athlete ]],TBLData3[[#This Row],[Athlete ]],TBLData3[Date],"&lt;="&amp;TBLData3[[#This Row],[Date]]-14,TBLData3[Date],"&gt;"&amp;TBLData3[[#This Row],[Date]]-21),"")</f>
        <v>730</v>
      </c>
      <c r="K970" s="33">
        <f>IFERROR(SUMIFS(TBLData3[Total Load],TBLData3[[Athlete ]],TBLData3[[#This Row],[Athlete ]],TBLData3[Date],"&lt;="&amp;TBLData3[[#This Row],[Date]]-21,TBLData3[Date],"&gt;"&amp;TBLData3[[#This Row],[Date]]-28),"")</f>
        <v>800</v>
      </c>
      <c r="L970" s="33">
        <f>IFERROR(SUMIFS(TBLData3[Total Load],TBLData3[[Athlete ]],TBLData3[[#This Row],[Athlete ]],TBLData3[Date],"&lt;="&amp;TBLData3[[#This Row],[Date]]-28,TBLData3[Date],"&gt;"&amp;TBLData3[[#This Row],[Date]]-35),"")</f>
        <v>1840</v>
      </c>
      <c r="M970" s="33">
        <f>IFERROR(AVERAGE(TBLData3[[#This Row],[Week -1 TL]:[Week -4 TL]]),"")</f>
        <v>1300</v>
      </c>
      <c r="N970" s="98">
        <f>IFERROR(TBLData3[[#This Row],[7 Day Rolling Average]]/TBLData3[[#This Row],[28 Day Rolling Average]],"")</f>
        <v>0.38709677419354838</v>
      </c>
      <c r="O970" s="94">
        <f>IFERROR(TBLData3[[#This Row],[Week 0 TL]]/TBLData3[[#This Row],[Week -1 TL]],"")</f>
        <v>0.19672131147540983</v>
      </c>
      <c r="P970" s="26">
        <f t="shared" ref="P970:P1033" si="68">E970*$AA$3+((1-$AA$3)*P948)</f>
        <v>47.705984659515131</v>
      </c>
      <c r="Q970" s="27">
        <f t="shared" ref="Q970:Q1033" si="69">E970*$AA$4+((1-$AA$4)*Q948)</f>
        <v>129.42998250005036</v>
      </c>
      <c r="R970" s="99">
        <f>IFERROR(TBLData3[[#This Row],[7 Day EWMA]]/TBLData3[[#This Row],[28 Day EWMA]],"")</f>
        <v>0.36858526701490185</v>
      </c>
      <c r="S970" s="130">
        <f>AVERAGEIFS(TBLData3[Total Load],TBLData3[[Athlete ]],TBLData3[[#This Row],[Athlete ]],TBLData3[Date],"&lt;="&amp;TBLData3[[#This Row],[Date]],TBLData3[Date],"&gt;"&amp;TBLData3[[#This Row],[Date]]-7)</f>
        <v>51.428571428571431</v>
      </c>
      <c r="T970" s="130">
        <f t="array" ref="T970">IFERROR(_xlfn.STDEV.S(IF(TBLData3[[Athlete ]]=TBLData3[[#This Row],[Athlete ]],IF(TBLData3[Date]&lt;=TBLData3[[#This Row],[Date]],IF(TBLData3[Date]&gt;TBLData3[[#This Row],[Date]]-7,TBLData3[Total Load])))),"")</f>
        <v>136.0672102833218</v>
      </c>
      <c r="U970" s="98">
        <f>IFERROR(TBLData3[[#This Row],[7 Day avg Load]]/TBLData3[[#This Row],[7 Day SD]],"")</f>
        <v>0.37796447300922725</v>
      </c>
      <c r="V970" s="98">
        <f>IFERROR(TBLData3[[#This Row],[7 Day Rolling Average]]*TBLData3[[#This Row],[Monotony]],"")</f>
        <v>19.438172897617402</v>
      </c>
    </row>
    <row r="971" spans="1:22" x14ac:dyDescent="0.25">
      <c r="A971" s="58" t="str">
        <f t="shared" si="66"/>
        <v>Week 7</v>
      </c>
      <c r="B971" s="63">
        <v>43054</v>
      </c>
      <c r="C971" s="151" t="str">
        <f t="shared" si="67"/>
        <v>Wed</v>
      </c>
      <c r="D971" s="74" t="s">
        <v>190</v>
      </c>
      <c r="E971" s="61">
        <f>tblTL[[#This Row],[Total]]</f>
        <v>720</v>
      </c>
      <c r="F971" s="71">
        <f>AVERAGEIFS(TBLData3[Total Load],TBLData3[[Athlete ]],TBLData3[[#This Row],[Athlete ]],TBLData3[Date],"&lt;="&amp;TBLData3[[#This Row],[Date]],TBLData3[Date],"&gt;"&amp;TBLData3[[#This Row],[Date]]-7)</f>
        <v>324.28571428571428</v>
      </c>
      <c r="G971" s="72">
        <f>AVERAGEIFS(TBLData3[Total Load],TBLData3[[Athlete ]],TBLData3[[#This Row],[Athlete ]],TBLData3[Date],"&lt;="&amp;TBLData3[[#This Row],[Date]],TBLData3[Date],"&gt;"&amp;TBLData3[[#This Row],[Date]]-28)</f>
        <v>175.89285714285714</v>
      </c>
      <c r="H971" s="32">
        <f>SUMIFS(TBLData3[Total Load],TBLData3[[Athlete ]],TBLData3[[#This Row],[Athlete ]],TBLData3[Date],"&lt;="&amp;TBLData3[[#This Row],[Date]],TBLData3[Date],"&gt;"&amp;TBLData3[[#This Row],[Date]]-7)</f>
        <v>2270</v>
      </c>
      <c r="I971" s="33">
        <f>IFERROR(SUMIFS(TBLData3[Total Load],TBLData3[[Athlete ]],TBLData3[[#This Row],[Athlete ]],TBLData3[Date],"&lt;="&amp;TBLData3[[#This Row],[Date]]-7,TBLData3[Date],"&gt;"&amp;TBLData3[[#This Row],[Date]]-14),"")</f>
        <v>926</v>
      </c>
      <c r="J971" s="33">
        <f>IFERROR(SUMIFS(TBLData3[Total Load],TBLData3[[Athlete ]],TBLData3[[#This Row],[Athlete ]],TBLData3[Date],"&lt;="&amp;TBLData3[[#This Row],[Date]]-14,TBLData3[Date],"&gt;"&amp;TBLData3[[#This Row],[Date]]-21),"")</f>
        <v>1429</v>
      </c>
      <c r="K971" s="33">
        <f>IFERROR(SUMIFS(TBLData3[Total Load],TBLData3[[Athlete ]],TBLData3[[#This Row],[Athlete ]],TBLData3[Date],"&lt;="&amp;TBLData3[[#This Row],[Date]]-21,TBLData3[Date],"&gt;"&amp;TBLData3[[#This Row],[Date]]-28),"")</f>
        <v>300</v>
      </c>
      <c r="L971" s="33">
        <f>IFERROR(SUMIFS(TBLData3[Total Load],TBLData3[[Athlete ]],TBLData3[[#This Row],[Athlete ]],TBLData3[Date],"&lt;="&amp;TBLData3[[#This Row],[Date]]-28,TBLData3[Date],"&gt;"&amp;TBLData3[[#This Row],[Date]]-35),"")</f>
        <v>1810</v>
      </c>
      <c r="M971" s="33">
        <f>IFERROR(AVERAGE(TBLData3[[#This Row],[Week -1 TL]:[Week -4 TL]]),"")</f>
        <v>1116.25</v>
      </c>
      <c r="N971" s="98">
        <f>IFERROR(TBLData3[[#This Row],[7 Day Rolling Average]]/TBLData3[[#This Row],[28 Day Rolling Average]],"")</f>
        <v>1.8436548223350253</v>
      </c>
      <c r="O971" s="94">
        <f>IFERROR(TBLData3[[#This Row],[Week 0 TL]]/TBLData3[[#This Row],[Week -1 TL]],"")</f>
        <v>2.451403887688985</v>
      </c>
      <c r="P971" s="26">
        <f t="shared" si="68"/>
        <v>435.87075094178635</v>
      </c>
      <c r="Q971" s="27">
        <f t="shared" si="69"/>
        <v>233.54840100856632</v>
      </c>
      <c r="R971" s="99">
        <f>IFERROR(TBLData3[[#This Row],[7 Day EWMA]]/TBLData3[[#This Row],[28 Day EWMA]],"")</f>
        <v>1.8662973030836509</v>
      </c>
      <c r="S971" s="130">
        <f>AVERAGEIFS(TBLData3[Total Load],TBLData3[[Athlete ]],TBLData3[[#This Row],[Athlete ]],TBLData3[Date],"&lt;="&amp;TBLData3[[#This Row],[Date]],TBLData3[Date],"&gt;"&amp;TBLData3[[#This Row],[Date]]-7)</f>
        <v>324.28571428571428</v>
      </c>
      <c r="T971" s="130">
        <f t="array" ref="T971">IFERROR(_xlfn.STDEV.S(IF(TBLData3[[Athlete ]]=TBLData3[[#This Row],[Athlete ]],IF(TBLData3[Date]&lt;=TBLData3[[#This Row],[Date]],IF(TBLData3[Date]&gt;TBLData3[[#This Row],[Date]]-7,TBLData3[Total Load])))),"")</f>
        <v>433.7932358031548</v>
      </c>
      <c r="U971" s="98">
        <f>IFERROR(TBLData3[[#This Row],[7 Day avg Load]]/TBLData3[[#This Row],[7 Day SD]],"")</f>
        <v>0.74755825476464444</v>
      </c>
      <c r="V971" s="98">
        <f>IFERROR(TBLData3[[#This Row],[7 Day Rolling Average]]*TBLData3[[#This Row],[Monotony]],"")</f>
        <v>242.42246261653469</v>
      </c>
    </row>
    <row r="972" spans="1:22" x14ac:dyDescent="0.25">
      <c r="A972" s="58" t="str">
        <f t="shared" si="66"/>
        <v>Week 7</v>
      </c>
      <c r="B972" s="63">
        <v>43054</v>
      </c>
      <c r="C972" s="151" t="str">
        <f t="shared" si="67"/>
        <v>Wed</v>
      </c>
      <c r="D972" s="68" t="s">
        <v>191</v>
      </c>
      <c r="E972" s="61">
        <f>tblTL[[#This Row],[Total]]</f>
        <v>0</v>
      </c>
      <c r="F972" s="71">
        <f>AVERAGEIFS(TBLData3[Total Load],TBLData3[[Athlete ]],TBLData3[[#This Row],[Athlete ]],TBLData3[Date],"&lt;="&amp;TBLData3[[#This Row],[Date]],TBLData3[Date],"&gt;"&amp;TBLData3[[#This Row],[Date]]-7)</f>
        <v>177.14285714285714</v>
      </c>
      <c r="G972" s="72">
        <f>AVERAGEIFS(TBLData3[Total Load],TBLData3[[Athlete ]],TBLData3[[#This Row],[Athlete ]],TBLData3[Date],"&lt;="&amp;TBLData3[[#This Row],[Date]],TBLData3[Date],"&gt;"&amp;TBLData3[[#This Row],[Date]]-28)</f>
        <v>111.39285714285714</v>
      </c>
      <c r="H972" s="32">
        <f>SUMIFS(TBLData3[Total Load],TBLData3[[Athlete ]],TBLData3[[#This Row],[Athlete ]],TBLData3[Date],"&lt;="&amp;TBLData3[[#This Row],[Date]],TBLData3[Date],"&gt;"&amp;TBLData3[[#This Row],[Date]]-7)</f>
        <v>1240</v>
      </c>
      <c r="I972" s="33">
        <f>IFERROR(SUMIFS(TBLData3[Total Load],TBLData3[[Athlete ]],TBLData3[[#This Row],[Athlete ]],TBLData3[Date],"&lt;="&amp;TBLData3[[#This Row],[Date]]-7,TBLData3[Date],"&gt;"&amp;TBLData3[[#This Row],[Date]]-14),"")</f>
        <v>1240</v>
      </c>
      <c r="J972" s="33">
        <f>IFERROR(SUMIFS(TBLData3[Total Load],TBLData3[[Athlete ]],TBLData3[[#This Row],[Athlete ]],TBLData3[Date],"&lt;="&amp;TBLData3[[#This Row],[Date]]-14,TBLData3[Date],"&gt;"&amp;TBLData3[[#This Row],[Date]]-21),"")</f>
        <v>149</v>
      </c>
      <c r="K972" s="33">
        <f>IFERROR(SUMIFS(TBLData3[Total Load],TBLData3[[Athlete ]],TBLData3[[#This Row],[Athlete ]],TBLData3[Date],"&lt;="&amp;TBLData3[[#This Row],[Date]]-21,TBLData3[Date],"&gt;"&amp;TBLData3[[#This Row],[Date]]-28),"")</f>
        <v>490</v>
      </c>
      <c r="L972" s="33">
        <f>IFERROR(SUMIFS(TBLData3[Total Load],TBLData3[[Athlete ]],TBLData3[[#This Row],[Athlete ]],TBLData3[Date],"&lt;="&amp;TBLData3[[#This Row],[Date]]-28,TBLData3[Date],"&gt;"&amp;TBLData3[[#This Row],[Date]]-35),"")</f>
        <v>720</v>
      </c>
      <c r="M972" s="33">
        <f>IFERROR(AVERAGE(TBLData3[[#This Row],[Week -1 TL]:[Week -4 TL]]),"")</f>
        <v>649.75</v>
      </c>
      <c r="N972" s="98">
        <f>IFERROR(TBLData3[[#This Row],[7 Day Rolling Average]]/TBLData3[[#This Row],[28 Day Rolling Average]],"")</f>
        <v>1.5902532863097147</v>
      </c>
      <c r="O972" s="94">
        <f>IFERROR(TBLData3[[#This Row],[Week 0 TL]]/TBLData3[[#This Row],[Week -1 TL]],"")</f>
        <v>1</v>
      </c>
      <c r="P972" s="26">
        <f t="shared" si="68"/>
        <v>133.39729008971869</v>
      </c>
      <c r="Q972" s="27">
        <f t="shared" si="69"/>
        <v>123.38201022861725</v>
      </c>
      <c r="R972" s="99">
        <f>IFERROR(TBLData3[[#This Row],[7 Day EWMA]]/TBLData3[[#This Row],[28 Day EWMA]],"")</f>
        <v>1.0811729347134473</v>
      </c>
      <c r="S972" s="130">
        <f>AVERAGEIFS(TBLData3[Total Load],TBLData3[[Athlete ]],TBLData3[[#This Row],[Athlete ]],TBLData3[Date],"&lt;="&amp;TBLData3[[#This Row],[Date]],TBLData3[Date],"&gt;"&amp;TBLData3[[#This Row],[Date]]-7)</f>
        <v>177.14285714285714</v>
      </c>
      <c r="T972" s="130">
        <f t="array" ref="T972">IFERROR(_xlfn.STDEV.S(IF(TBLData3[[Athlete ]]=TBLData3[[#This Row],[Athlete ]],IF(TBLData3[Date]&lt;=TBLData3[[#This Row],[Date]],IF(TBLData3[Date]&gt;TBLData3[[#This Row],[Date]]-7,TBLData3[Total Load])))),"")</f>
        <v>224.62370650447724</v>
      </c>
      <c r="U972" s="98">
        <f>IFERROR(TBLData3[[#This Row],[7 Day avg Load]]/TBLData3[[#This Row],[7 Day SD]],"")</f>
        <v>0.78862048845822197</v>
      </c>
      <c r="V972" s="98">
        <f>IFERROR(TBLData3[[#This Row],[7 Day Rolling Average]]*TBLData3[[#This Row],[Monotony]],"")</f>
        <v>139.69848652688503</v>
      </c>
    </row>
    <row r="973" spans="1:22" x14ac:dyDescent="0.25">
      <c r="A973" s="58" t="str">
        <f t="shared" si="66"/>
        <v>Week 7</v>
      </c>
      <c r="B973" s="63">
        <v>43054</v>
      </c>
      <c r="C973" s="151" t="str">
        <f t="shared" si="67"/>
        <v>Wed</v>
      </c>
      <c r="D973" s="68" t="s">
        <v>192</v>
      </c>
      <c r="E973" s="61">
        <f>tblTL[[#This Row],[Total]]</f>
        <v>0</v>
      </c>
      <c r="F973" s="71">
        <f>AVERAGEIFS(TBLData3[Total Load],TBLData3[[Athlete ]],TBLData3[[#This Row],[Athlete ]],TBLData3[Date],"&lt;="&amp;TBLData3[[#This Row],[Date]],TBLData3[Date],"&gt;"&amp;TBLData3[[#This Row],[Date]]-7)</f>
        <v>118.71428571428571</v>
      </c>
      <c r="G973" s="72">
        <f>AVERAGEIFS(TBLData3[Total Load],TBLData3[[Athlete ]],TBLData3[[#This Row],[Athlete ]],TBLData3[Date],"&lt;="&amp;TBLData3[[#This Row],[Date]],TBLData3[Date],"&gt;"&amp;TBLData3[[#This Row],[Date]]-28)</f>
        <v>201.5</v>
      </c>
      <c r="H973" s="32">
        <f>SUMIFS(TBLData3[Total Load],TBLData3[[Athlete ]],TBLData3[[#This Row],[Athlete ]],TBLData3[Date],"&lt;="&amp;TBLData3[[#This Row],[Date]],TBLData3[Date],"&gt;"&amp;TBLData3[[#This Row],[Date]]-7)</f>
        <v>831</v>
      </c>
      <c r="I973" s="33">
        <f>IFERROR(SUMIFS(TBLData3[Total Load],TBLData3[[Athlete ]],TBLData3[[#This Row],[Athlete ]],TBLData3[Date],"&lt;="&amp;TBLData3[[#This Row],[Date]]-7,TBLData3[Date],"&gt;"&amp;TBLData3[[#This Row],[Date]]-14),"")</f>
        <v>1988</v>
      </c>
      <c r="J973" s="33">
        <f>IFERROR(SUMIFS(TBLData3[Total Load],TBLData3[[Athlete ]],TBLData3[[#This Row],[Athlete ]],TBLData3[Date],"&lt;="&amp;TBLData3[[#This Row],[Date]]-14,TBLData3[Date],"&gt;"&amp;TBLData3[[#This Row],[Date]]-21),"")</f>
        <v>1913</v>
      </c>
      <c r="K973" s="33">
        <f>IFERROR(SUMIFS(TBLData3[Total Load],TBLData3[[Athlete ]],TBLData3[[#This Row],[Athlete ]],TBLData3[Date],"&lt;="&amp;TBLData3[[#This Row],[Date]]-21,TBLData3[Date],"&gt;"&amp;TBLData3[[#This Row],[Date]]-28),"")</f>
        <v>910</v>
      </c>
      <c r="L973" s="33">
        <f>IFERROR(SUMIFS(TBLData3[Total Load],TBLData3[[Athlete ]],TBLData3[[#This Row],[Athlete ]],TBLData3[Date],"&lt;="&amp;TBLData3[[#This Row],[Date]]-28,TBLData3[Date],"&gt;"&amp;TBLData3[[#This Row],[Date]]-35),"")</f>
        <v>2560</v>
      </c>
      <c r="M973" s="33">
        <f>IFERROR(AVERAGE(TBLData3[[#This Row],[Week -1 TL]:[Week -4 TL]]),"")</f>
        <v>1842.75</v>
      </c>
      <c r="N973" s="98">
        <f>IFERROR(TBLData3[[#This Row],[7 Day Rolling Average]]/TBLData3[[#This Row],[28 Day Rolling Average]],"")</f>
        <v>0.58915278270116977</v>
      </c>
      <c r="O973" s="94">
        <f>IFERROR(TBLData3[[#This Row],[Week 0 TL]]/TBLData3[[#This Row],[Week -1 TL]],"")</f>
        <v>0.41800804828973842</v>
      </c>
      <c r="P973" s="26">
        <f t="shared" si="68"/>
        <v>130.61737241367229</v>
      </c>
      <c r="Q973" s="27">
        <f t="shared" si="69"/>
        <v>190.29582755329454</v>
      </c>
      <c r="R973" s="99">
        <f>IFERROR(TBLData3[[#This Row],[7 Day EWMA]]/TBLData3[[#This Row],[28 Day EWMA]],"")</f>
        <v>0.6863911526230988</v>
      </c>
      <c r="S973" s="130">
        <f>AVERAGEIFS(TBLData3[Total Load],TBLData3[[Athlete ]],TBLData3[[#This Row],[Athlete ]],TBLData3[Date],"&lt;="&amp;TBLData3[[#This Row],[Date]],TBLData3[Date],"&gt;"&amp;TBLData3[[#This Row],[Date]]-7)</f>
        <v>118.71428571428571</v>
      </c>
      <c r="T973" s="130">
        <f t="array" ref="T973">IFERROR(_xlfn.STDEV.S(IF(TBLData3[[Athlete ]]=TBLData3[[#This Row],[Athlete ]],IF(TBLData3[Date]&lt;=TBLData3[[#This Row],[Date]],IF(TBLData3[Date]&gt;TBLData3[[#This Row],[Date]]-7,TBLData3[Total Load])))),"")</f>
        <v>139.60266745984748</v>
      </c>
      <c r="U973" s="98">
        <f>IFERROR(TBLData3[[#This Row],[7 Day avg Load]]/TBLData3[[#This Row],[7 Day SD]],"")</f>
        <v>0.85037261733147262</v>
      </c>
      <c r="V973" s="98">
        <f>IFERROR(TBLData3[[#This Row],[7 Day Rolling Average]]*TBLData3[[#This Row],[Monotony]],"")</f>
        <v>100.95137785749338</v>
      </c>
    </row>
    <row r="974" spans="1:22" x14ac:dyDescent="0.25">
      <c r="A974" s="58" t="str">
        <f t="shared" si="66"/>
        <v>Week 7</v>
      </c>
      <c r="B974" s="63">
        <v>43054</v>
      </c>
      <c r="C974" s="151" t="str">
        <f t="shared" si="67"/>
        <v>Wed</v>
      </c>
      <c r="D974" s="73" t="s">
        <v>193</v>
      </c>
      <c r="E974" s="61">
        <f>tblTL[[#This Row],[Total]]</f>
        <v>765</v>
      </c>
      <c r="F974" s="71">
        <f>AVERAGEIFS(TBLData3[Total Load],TBLData3[[Athlete ]],TBLData3[[#This Row],[Athlete ]],TBLData3[Date],"&lt;="&amp;TBLData3[[#This Row],[Date]],TBLData3[Date],"&gt;"&amp;TBLData3[[#This Row],[Date]]-7)</f>
        <v>274.57142857142856</v>
      </c>
      <c r="G974" s="72">
        <f>AVERAGEIFS(TBLData3[Total Load],TBLData3[[Athlete ]],TBLData3[[#This Row],[Athlete ]],TBLData3[Date],"&lt;="&amp;TBLData3[[#This Row],[Date]],TBLData3[Date],"&gt;"&amp;TBLData3[[#This Row],[Date]]-28)</f>
        <v>155.71428571428572</v>
      </c>
      <c r="H974" s="32">
        <f>SUMIFS(TBLData3[Total Load],TBLData3[[Athlete ]],TBLData3[[#This Row],[Athlete ]],TBLData3[Date],"&lt;="&amp;TBLData3[[#This Row],[Date]],TBLData3[Date],"&gt;"&amp;TBLData3[[#This Row],[Date]]-7)</f>
        <v>1922</v>
      </c>
      <c r="I974" s="33">
        <f>IFERROR(SUMIFS(TBLData3[Total Load],TBLData3[[Athlete ]],TBLData3[[#This Row],[Athlete ]],TBLData3[Date],"&lt;="&amp;TBLData3[[#This Row],[Date]]-7,TBLData3[Date],"&gt;"&amp;TBLData3[[#This Row],[Date]]-14),"")</f>
        <v>1024</v>
      </c>
      <c r="J974" s="33">
        <f>IFERROR(SUMIFS(TBLData3[Total Load],TBLData3[[Athlete ]],TBLData3[[#This Row],[Athlete ]],TBLData3[Date],"&lt;="&amp;TBLData3[[#This Row],[Date]]-14,TBLData3[Date],"&gt;"&amp;TBLData3[[#This Row],[Date]]-21),"")</f>
        <v>294</v>
      </c>
      <c r="K974" s="33">
        <f>IFERROR(SUMIFS(TBLData3[Total Load],TBLData3[[Athlete ]],TBLData3[[#This Row],[Athlete ]],TBLData3[Date],"&lt;="&amp;TBLData3[[#This Row],[Date]]-21,TBLData3[Date],"&gt;"&amp;TBLData3[[#This Row],[Date]]-28),"")</f>
        <v>1120</v>
      </c>
      <c r="L974" s="33">
        <f>IFERROR(SUMIFS(TBLData3[Total Load],TBLData3[[Athlete ]],TBLData3[[#This Row],[Athlete ]],TBLData3[Date],"&lt;="&amp;TBLData3[[#This Row],[Date]]-28,TBLData3[Date],"&gt;"&amp;TBLData3[[#This Row],[Date]]-35),"")</f>
        <v>1200</v>
      </c>
      <c r="M974" s="33">
        <f>IFERROR(AVERAGE(TBLData3[[#This Row],[Week -1 TL]:[Week -4 TL]]),"")</f>
        <v>909.5</v>
      </c>
      <c r="N974" s="98">
        <f>IFERROR(TBLData3[[#This Row],[7 Day Rolling Average]]/TBLData3[[#This Row],[28 Day Rolling Average]],"")</f>
        <v>1.7633027522935778</v>
      </c>
      <c r="O974" s="94">
        <f>IFERROR(TBLData3[[#This Row],[Week 0 TL]]/TBLData3[[#This Row],[Week -1 TL]],"")</f>
        <v>1.876953125</v>
      </c>
      <c r="P974" s="26">
        <f t="shared" si="68"/>
        <v>331.44842819964629</v>
      </c>
      <c r="Q974" s="27">
        <f t="shared" si="69"/>
        <v>191.96010786958254</v>
      </c>
      <c r="R974" s="99">
        <f>IFERROR(TBLData3[[#This Row],[7 Day EWMA]]/TBLData3[[#This Row],[28 Day EWMA]],"")</f>
        <v>1.7266526461051581</v>
      </c>
      <c r="S974" s="130">
        <f>AVERAGEIFS(TBLData3[Total Load],TBLData3[[Athlete ]],TBLData3[[#This Row],[Athlete ]],TBLData3[Date],"&lt;="&amp;TBLData3[[#This Row],[Date]],TBLData3[Date],"&gt;"&amp;TBLData3[[#This Row],[Date]]-7)</f>
        <v>274.57142857142856</v>
      </c>
      <c r="T974" s="130">
        <f t="array" ref="T974">IFERROR(_xlfn.STDEV.S(IF(TBLData3[[Athlete ]]=TBLData3[[#This Row],[Athlete ]],IF(TBLData3[Date]&lt;=TBLData3[[#This Row],[Date]],IF(TBLData3[Date]&gt;TBLData3[[#This Row],[Date]]-7,TBLData3[Total Load])))),"")</f>
        <v>299.08407800196539</v>
      </c>
      <c r="U974" s="98">
        <f>IFERROR(TBLData3[[#This Row],[7 Day avg Load]]/TBLData3[[#This Row],[7 Day SD]],"")</f>
        <v>0.91804094154963423</v>
      </c>
      <c r="V974" s="98">
        <f>IFERROR(TBLData3[[#This Row],[7 Day Rolling Average]]*TBLData3[[#This Row],[Monotony]],"")</f>
        <v>252.06781280834241</v>
      </c>
    </row>
    <row r="975" spans="1:22" x14ac:dyDescent="0.25">
      <c r="A975" s="58" t="str">
        <f t="shared" si="66"/>
        <v>Week 7</v>
      </c>
      <c r="B975" s="63">
        <v>43054</v>
      </c>
      <c r="C975" s="151" t="str">
        <f t="shared" si="67"/>
        <v>Wed</v>
      </c>
      <c r="D975" s="73" t="s">
        <v>194</v>
      </c>
      <c r="E975" s="61">
        <f>tblTL[[#This Row],[Total]]</f>
        <v>720</v>
      </c>
      <c r="F975" s="71">
        <f>AVERAGEIFS(TBLData3[Total Load],TBLData3[[Athlete ]],TBLData3[[#This Row],[Athlete ]],TBLData3[Date],"&lt;="&amp;TBLData3[[#This Row],[Date]],TBLData3[Date],"&gt;"&amp;TBLData3[[#This Row],[Date]]-7)</f>
        <v>363.57142857142856</v>
      </c>
      <c r="G975" s="72">
        <f>AVERAGEIFS(TBLData3[Total Load],TBLData3[[Athlete ]],TBLData3[[#This Row],[Athlete ]],TBLData3[Date],"&lt;="&amp;TBLData3[[#This Row],[Date]],TBLData3[Date],"&gt;"&amp;TBLData3[[#This Row],[Date]]-28)</f>
        <v>167.89285714285714</v>
      </c>
      <c r="H975" s="32">
        <f>SUMIFS(TBLData3[Total Load],TBLData3[[Athlete ]],TBLData3[[#This Row],[Athlete ]],TBLData3[Date],"&lt;="&amp;TBLData3[[#This Row],[Date]],TBLData3[Date],"&gt;"&amp;TBLData3[[#This Row],[Date]]-7)</f>
        <v>2545</v>
      </c>
      <c r="I975" s="33">
        <f>IFERROR(SUMIFS(TBLData3[Total Load],TBLData3[[Athlete ]],TBLData3[[#This Row],[Athlete ]],TBLData3[Date],"&lt;="&amp;TBLData3[[#This Row],[Date]]-7,TBLData3[Date],"&gt;"&amp;TBLData3[[#This Row],[Date]]-14),"")</f>
        <v>1379</v>
      </c>
      <c r="J975" s="33">
        <f>IFERROR(SUMIFS(TBLData3[Total Load],TBLData3[[Athlete ]],TBLData3[[#This Row],[Athlete ]],TBLData3[Date],"&lt;="&amp;TBLData3[[#This Row],[Date]]-14,TBLData3[Date],"&gt;"&amp;TBLData3[[#This Row],[Date]]-21),"")</f>
        <v>777</v>
      </c>
      <c r="K975" s="33">
        <f>IFERROR(SUMIFS(TBLData3[Total Load],TBLData3[[Athlete ]],TBLData3[[#This Row],[Athlete ]],TBLData3[Date],"&lt;="&amp;TBLData3[[#This Row],[Date]]-21,TBLData3[Date],"&gt;"&amp;TBLData3[[#This Row],[Date]]-28),"")</f>
        <v>0</v>
      </c>
      <c r="L975" s="33">
        <f>IFERROR(SUMIFS(TBLData3[Total Load],TBLData3[[Athlete ]],TBLData3[[#This Row],[Athlete ]],TBLData3[Date],"&lt;="&amp;TBLData3[[#This Row],[Date]]-28,TBLData3[Date],"&gt;"&amp;TBLData3[[#This Row],[Date]]-35),"")</f>
        <v>1760</v>
      </c>
      <c r="M975" s="33">
        <f>IFERROR(AVERAGE(TBLData3[[#This Row],[Week -1 TL]:[Week -4 TL]]),"")</f>
        <v>979</v>
      </c>
      <c r="N975" s="98">
        <f>IFERROR(TBLData3[[#This Row],[7 Day Rolling Average]]/TBLData3[[#This Row],[28 Day Rolling Average]],"")</f>
        <v>2.1654967028291852</v>
      </c>
      <c r="O975" s="94">
        <f>IFERROR(TBLData3[[#This Row],[Week 0 TL]]/TBLData3[[#This Row],[Week -1 TL]],"")</f>
        <v>1.8455402465554749</v>
      </c>
      <c r="P975" s="26">
        <f t="shared" si="68"/>
        <v>493.48877290493738</v>
      </c>
      <c r="Q975" s="27">
        <f t="shared" si="69"/>
        <v>247.4664351292158</v>
      </c>
      <c r="R975" s="99">
        <f>IFERROR(TBLData3[[#This Row],[7 Day EWMA]]/TBLData3[[#This Row],[28 Day EWMA]],"")</f>
        <v>1.9941644718293203</v>
      </c>
      <c r="S975" s="130">
        <f>AVERAGEIFS(TBLData3[Total Load],TBLData3[[Athlete ]],TBLData3[[#This Row],[Athlete ]],TBLData3[Date],"&lt;="&amp;TBLData3[[#This Row],[Date]],TBLData3[Date],"&gt;"&amp;TBLData3[[#This Row],[Date]]-7)</f>
        <v>363.57142857142856</v>
      </c>
      <c r="T975" s="130">
        <f t="array" ref="T975">IFERROR(_xlfn.STDEV.S(IF(TBLData3[[Athlete ]]=TBLData3[[#This Row],[Athlete ]],IF(TBLData3[Date]&lt;=TBLData3[[#This Row],[Date]],IF(TBLData3[Date]&gt;TBLData3[[#This Row],[Date]]-7,TBLData3[Total Load])))),"")</f>
        <v>514.86822169782988</v>
      </c>
      <c r="U975" s="98">
        <f>IFERROR(TBLData3[[#This Row],[7 Day avg Load]]/TBLData3[[#This Row],[7 Day SD]],"")</f>
        <v>0.70614462740099804</v>
      </c>
      <c r="V975" s="98">
        <f>IFERROR(TBLData3[[#This Row],[7 Day Rolling Average]]*TBLData3[[#This Row],[Monotony]],"")</f>
        <v>256.73401096222</v>
      </c>
    </row>
    <row r="976" spans="1:22" x14ac:dyDescent="0.25">
      <c r="A976" s="58" t="str">
        <f t="shared" si="66"/>
        <v>Week 7</v>
      </c>
      <c r="B976" s="63">
        <v>43054</v>
      </c>
      <c r="C976" s="151" t="str">
        <f t="shared" si="67"/>
        <v>Wed</v>
      </c>
      <c r="D976" s="73" t="s">
        <v>213</v>
      </c>
      <c r="E976" s="61">
        <f>tblTL[[#This Row],[Total]]</f>
        <v>720</v>
      </c>
      <c r="F976" s="71">
        <f>AVERAGEIFS(TBLData3[Total Load],TBLData3[[Athlete ]],TBLData3[[#This Row],[Athlete ]],TBLData3[Date],"&lt;="&amp;TBLData3[[#This Row],[Date]],TBLData3[Date],"&gt;"&amp;TBLData3[[#This Row],[Date]]-7)</f>
        <v>102.85714285714286</v>
      </c>
      <c r="G976" s="72">
        <f>AVERAGEIFS(TBLData3[Total Load],TBLData3[[Athlete ]],TBLData3[[#This Row],[Athlete ]],TBLData3[Date],"&lt;="&amp;TBLData3[[#This Row],[Date]],TBLData3[Date],"&gt;"&amp;TBLData3[[#This Row],[Date]]-28)</f>
        <v>156.42857142857142</v>
      </c>
      <c r="H976" s="32">
        <f>SUMIFS(TBLData3[Total Load],TBLData3[[Athlete ]],TBLData3[[#This Row],[Athlete ]],TBLData3[Date],"&lt;="&amp;TBLData3[[#This Row],[Date]],TBLData3[Date],"&gt;"&amp;TBLData3[[#This Row],[Date]]-7)</f>
        <v>720</v>
      </c>
      <c r="I976" s="33">
        <f>IFERROR(SUMIFS(TBLData3[Total Load],TBLData3[[Athlete ]],TBLData3[[#This Row],[Athlete ]],TBLData3[Date],"&lt;="&amp;TBLData3[[#This Row],[Date]]-7,TBLData3[Date],"&gt;"&amp;TBLData3[[#This Row],[Date]]-14),"")</f>
        <v>675</v>
      </c>
      <c r="J976" s="33">
        <f>IFERROR(SUMIFS(TBLData3[Total Load],TBLData3[[Athlete ]],TBLData3[[#This Row],[Athlete ]],TBLData3[Date],"&lt;="&amp;TBLData3[[#This Row],[Date]]-14,TBLData3[Date],"&gt;"&amp;TBLData3[[#This Row],[Date]]-21),"")</f>
        <v>1525</v>
      </c>
      <c r="K976" s="33">
        <f>IFERROR(SUMIFS(TBLData3[Total Load],TBLData3[[Athlete ]],TBLData3[[#This Row],[Athlete ]],TBLData3[Date],"&lt;="&amp;TBLData3[[#This Row],[Date]]-21,TBLData3[Date],"&gt;"&amp;TBLData3[[#This Row],[Date]]-28),"")</f>
        <v>1460</v>
      </c>
      <c r="L976" s="33">
        <f>IFERROR(SUMIFS(TBLData3[Total Load],TBLData3[[Athlete ]],TBLData3[[#This Row],[Athlete ]],TBLData3[Date],"&lt;="&amp;TBLData3[[#This Row],[Date]]-28,TBLData3[Date],"&gt;"&amp;TBLData3[[#This Row],[Date]]-35),"")</f>
        <v>630</v>
      </c>
      <c r="M976" s="33">
        <f>IFERROR(AVERAGE(TBLData3[[#This Row],[Week -1 TL]:[Week -4 TL]]),"")</f>
        <v>1072.5</v>
      </c>
      <c r="N976" s="98">
        <f>IFERROR(TBLData3[[#This Row],[7 Day Rolling Average]]/TBLData3[[#This Row],[28 Day Rolling Average]],"")</f>
        <v>0.65753424657534254</v>
      </c>
      <c r="O976" s="94">
        <f>IFERROR(TBLData3[[#This Row],[Week 0 TL]]/TBLData3[[#This Row],[Week -1 TL]],"")</f>
        <v>1.0666666666666667</v>
      </c>
      <c r="P976" s="26">
        <f t="shared" si="68"/>
        <v>189.99763164749558</v>
      </c>
      <c r="Q976" s="27">
        <f t="shared" si="69"/>
        <v>133.72018158461782</v>
      </c>
      <c r="R976" s="99">
        <f>IFERROR(TBLData3[[#This Row],[7 Day EWMA]]/TBLData3[[#This Row],[28 Day EWMA]],"")</f>
        <v>1.4208598088633728</v>
      </c>
      <c r="S976" s="130">
        <f>AVERAGEIFS(TBLData3[Total Load],TBLData3[[Athlete ]],TBLData3[[#This Row],[Athlete ]],TBLData3[Date],"&lt;="&amp;TBLData3[[#This Row],[Date]],TBLData3[Date],"&gt;"&amp;TBLData3[[#This Row],[Date]]-7)</f>
        <v>102.85714285714286</v>
      </c>
      <c r="T976" s="130">
        <f t="array" ref="T976">IFERROR(_xlfn.STDEV.S(IF(TBLData3[[Athlete ]]=TBLData3[[#This Row],[Athlete ]],IF(TBLData3[Date]&lt;=TBLData3[[#This Row],[Date]],IF(TBLData3[Date]&gt;TBLData3[[#This Row],[Date]]-7,TBLData3[Total Load])))),"")</f>
        <v>272.1344205666436</v>
      </c>
      <c r="U976" s="98">
        <f>IFERROR(TBLData3[[#This Row],[7 Day avg Load]]/TBLData3[[#This Row],[7 Day SD]],"")</f>
        <v>0.37796447300922725</v>
      </c>
      <c r="V976" s="98">
        <f>IFERROR(TBLData3[[#This Row],[7 Day Rolling Average]]*TBLData3[[#This Row],[Monotony]],"")</f>
        <v>38.876345795234805</v>
      </c>
    </row>
    <row r="977" spans="1:22" x14ac:dyDescent="0.25">
      <c r="A977" s="58" t="str">
        <f t="shared" si="66"/>
        <v>Week 7</v>
      </c>
      <c r="B977" s="63">
        <v>43054</v>
      </c>
      <c r="C977" s="151" t="str">
        <f t="shared" si="67"/>
        <v>Wed</v>
      </c>
      <c r="D977" s="73" t="s">
        <v>214</v>
      </c>
      <c r="E977" s="61">
        <f>tblTL[[#This Row],[Total]]</f>
        <v>720</v>
      </c>
      <c r="F977" s="71">
        <f>AVERAGEIFS(TBLData3[Total Load],TBLData3[[Athlete ]],TBLData3[[#This Row],[Athlete ]],TBLData3[Date],"&lt;="&amp;TBLData3[[#This Row],[Date]],TBLData3[Date],"&gt;"&amp;TBLData3[[#This Row],[Date]]-7)</f>
        <v>234.14285714285714</v>
      </c>
      <c r="G977" s="72">
        <f>AVERAGEIFS(TBLData3[Total Load],TBLData3[[Athlete ]],TBLData3[[#This Row],[Athlete ]],TBLData3[Date],"&lt;="&amp;TBLData3[[#This Row],[Date]],TBLData3[Date],"&gt;"&amp;TBLData3[[#This Row],[Date]]-28)</f>
        <v>273.17857142857144</v>
      </c>
      <c r="H977" s="32">
        <f>SUMIFS(TBLData3[Total Load],TBLData3[[Athlete ]],TBLData3[[#This Row],[Athlete ]],TBLData3[Date],"&lt;="&amp;TBLData3[[#This Row],[Date]],TBLData3[Date],"&gt;"&amp;TBLData3[[#This Row],[Date]]-7)</f>
        <v>1639</v>
      </c>
      <c r="I977" s="33">
        <f>IFERROR(SUMIFS(TBLData3[Total Load],TBLData3[[Athlete ]],TBLData3[[#This Row],[Athlete ]],TBLData3[Date],"&lt;="&amp;TBLData3[[#This Row],[Date]]-7,TBLData3[Date],"&gt;"&amp;TBLData3[[#This Row],[Date]]-14),"")</f>
        <v>2833</v>
      </c>
      <c r="J977" s="33">
        <f>IFERROR(SUMIFS(TBLData3[Total Load],TBLData3[[Athlete ]],TBLData3[[#This Row],[Athlete ]],TBLData3[Date],"&lt;="&amp;TBLData3[[#This Row],[Date]]-14,TBLData3[Date],"&gt;"&amp;TBLData3[[#This Row],[Date]]-21),"")</f>
        <v>1537</v>
      </c>
      <c r="K977" s="33">
        <f>IFERROR(SUMIFS(TBLData3[Total Load],TBLData3[[Athlete ]],TBLData3[[#This Row],[Athlete ]],TBLData3[Date],"&lt;="&amp;TBLData3[[#This Row],[Date]]-21,TBLData3[Date],"&gt;"&amp;TBLData3[[#This Row],[Date]]-28),"")</f>
        <v>1640</v>
      </c>
      <c r="L977" s="33">
        <f>IFERROR(SUMIFS(TBLData3[Total Load],TBLData3[[Athlete ]],TBLData3[[#This Row],[Athlete ]],TBLData3[Date],"&lt;="&amp;TBLData3[[#This Row],[Date]]-28,TBLData3[Date],"&gt;"&amp;TBLData3[[#This Row],[Date]]-35),"")</f>
        <v>1840</v>
      </c>
      <c r="M977" s="33">
        <f>IFERROR(AVERAGE(TBLData3[[#This Row],[Week -1 TL]:[Week -4 TL]]),"")</f>
        <v>1962.5</v>
      </c>
      <c r="N977" s="98">
        <f>IFERROR(TBLData3[[#This Row],[7 Day Rolling Average]]/TBLData3[[#This Row],[28 Day Rolling Average]],"")</f>
        <v>0.85710550398744922</v>
      </c>
      <c r="O977" s="94">
        <f>IFERROR(TBLData3[[#This Row],[Week 0 TL]]/TBLData3[[#This Row],[Week -1 TL]],"")</f>
        <v>0.57853865160607132</v>
      </c>
      <c r="P977" s="26">
        <f t="shared" si="68"/>
        <v>333.23045396717635</v>
      </c>
      <c r="Q977" s="27">
        <f t="shared" si="69"/>
        <v>272.14120080231436</v>
      </c>
      <c r="R977" s="99">
        <f>IFERROR(TBLData3[[#This Row],[7 Day EWMA]]/TBLData3[[#This Row],[28 Day EWMA]],"")</f>
        <v>1.2244763122407096</v>
      </c>
      <c r="S977" s="130">
        <f>AVERAGEIFS(TBLData3[Total Load],TBLData3[[Athlete ]],TBLData3[[#This Row],[Athlete ]],TBLData3[Date],"&lt;="&amp;TBLData3[[#This Row],[Date]],TBLData3[Date],"&gt;"&amp;TBLData3[[#This Row],[Date]]-7)</f>
        <v>234.14285714285714</v>
      </c>
      <c r="T977" s="130">
        <f t="array" ref="T977">IFERROR(_xlfn.STDEV.S(IF(TBLData3[[Athlete ]]=TBLData3[[#This Row],[Athlete ]],IF(TBLData3[Date]&lt;=TBLData3[[#This Row],[Date]],IF(TBLData3[Date]&gt;TBLData3[[#This Row],[Date]]-7,TBLData3[Total Load])))),"")</f>
        <v>299.2325898981307</v>
      </c>
      <c r="U977" s="98">
        <f>IFERROR(TBLData3[[#This Row],[7 Day avg Load]]/TBLData3[[#This Row],[7 Day SD]],"")</f>
        <v>0.78247779502415693</v>
      </c>
      <c r="V977" s="98">
        <f>IFERROR(TBLData3[[#This Row],[7 Day Rolling Average]]*TBLData3[[#This Row],[Monotony]],"")</f>
        <v>183.21158657779904</v>
      </c>
    </row>
    <row r="978" spans="1:22" x14ac:dyDescent="0.25">
      <c r="A978" s="58" t="str">
        <f t="shared" si="66"/>
        <v>Week 7</v>
      </c>
      <c r="B978" s="63">
        <v>43054</v>
      </c>
      <c r="C978" s="151" t="str">
        <f t="shared" si="67"/>
        <v>Wed</v>
      </c>
      <c r="D978" s="73" t="s">
        <v>195</v>
      </c>
      <c r="E978" s="61">
        <f>tblTL[[#This Row],[Total]]</f>
        <v>0</v>
      </c>
      <c r="F978" s="71">
        <f>AVERAGEIFS(TBLData3[Total Load],TBLData3[[Athlete ]],TBLData3[[#This Row],[Athlete ]],TBLData3[Date],"&lt;="&amp;TBLData3[[#This Row],[Date]],TBLData3[Date],"&gt;"&amp;TBLData3[[#This Row],[Date]]-7)</f>
        <v>0</v>
      </c>
      <c r="G978" s="72">
        <f>AVERAGEIFS(TBLData3[Total Load],TBLData3[[Athlete ]],TBLData3[[#This Row],[Athlete ]],TBLData3[Date],"&lt;="&amp;TBLData3[[#This Row],[Date]],TBLData3[Date],"&gt;"&amp;TBLData3[[#This Row],[Date]]-28)</f>
        <v>17.5</v>
      </c>
      <c r="H978" s="32">
        <f>SUMIFS(TBLData3[Total Load],TBLData3[[Athlete ]],TBLData3[[#This Row],[Athlete ]],TBLData3[Date],"&lt;="&amp;TBLData3[[#This Row],[Date]],TBLData3[Date],"&gt;"&amp;TBLData3[[#This Row],[Date]]-7)</f>
        <v>0</v>
      </c>
      <c r="I978" s="33">
        <f>IFERROR(SUMIFS(TBLData3[Total Load],TBLData3[[Athlete ]],TBLData3[[#This Row],[Athlete ]],TBLData3[Date],"&lt;="&amp;TBLData3[[#This Row],[Date]]-7,TBLData3[Date],"&gt;"&amp;TBLData3[[#This Row],[Date]]-14),"")</f>
        <v>490</v>
      </c>
      <c r="J978" s="33">
        <f>IFERROR(SUMIFS(TBLData3[Total Load],TBLData3[[Athlete ]],TBLData3[[#This Row],[Athlete ]],TBLData3[Date],"&lt;="&amp;TBLData3[[#This Row],[Date]]-14,TBLData3[Date],"&gt;"&amp;TBLData3[[#This Row],[Date]]-21),"")</f>
        <v>0</v>
      </c>
      <c r="K978" s="33">
        <f>IFERROR(SUMIFS(TBLData3[Total Load],TBLData3[[Athlete ]],TBLData3[[#This Row],[Athlete ]],TBLData3[Date],"&lt;="&amp;TBLData3[[#This Row],[Date]]-21,TBLData3[Date],"&gt;"&amp;TBLData3[[#This Row],[Date]]-28),"")</f>
        <v>0</v>
      </c>
      <c r="L978" s="33">
        <f>IFERROR(SUMIFS(TBLData3[Total Load],TBLData3[[Athlete ]],TBLData3[[#This Row],[Athlete ]],TBLData3[Date],"&lt;="&amp;TBLData3[[#This Row],[Date]]-28,TBLData3[Date],"&gt;"&amp;TBLData3[[#This Row],[Date]]-35),"")</f>
        <v>0</v>
      </c>
      <c r="M978" s="33">
        <f>IFERROR(AVERAGE(TBLData3[[#This Row],[Week -1 TL]:[Week -4 TL]]),"")</f>
        <v>122.5</v>
      </c>
      <c r="N978" s="98">
        <f>IFERROR(TBLData3[[#This Row],[7 Day Rolling Average]]/TBLData3[[#This Row],[28 Day Rolling Average]],"")</f>
        <v>0</v>
      </c>
      <c r="O978" s="94">
        <f>IFERROR(TBLData3[[#This Row],[Week 0 TL]]/TBLData3[[#This Row],[Week -1 TL]],"")</f>
        <v>0</v>
      </c>
      <c r="P978" s="26">
        <f t="shared" si="68"/>
        <v>2.9102648422122002</v>
      </c>
      <c r="Q978" s="27">
        <f t="shared" si="69"/>
        <v>13.346980906038969</v>
      </c>
      <c r="R978" s="99">
        <f>IFERROR(TBLData3[[#This Row],[7 Day EWMA]]/TBLData3[[#This Row],[28 Day EWMA]],"")</f>
        <v>0.21804667757450849</v>
      </c>
      <c r="S978" s="130">
        <f>AVERAGEIFS(TBLData3[Total Load],TBLData3[[Athlete ]],TBLData3[[#This Row],[Athlete ]],TBLData3[Date],"&lt;="&amp;TBLData3[[#This Row],[Date]],TBLData3[Date],"&gt;"&amp;TBLData3[[#This Row],[Date]]-7)</f>
        <v>0</v>
      </c>
      <c r="T978" s="130">
        <f t="array" ref="T978">IFERROR(_xlfn.STDEV.S(IF(TBLData3[[Athlete ]]=TBLData3[[#This Row],[Athlete ]],IF(TBLData3[Date]&lt;=TBLData3[[#This Row],[Date]],IF(TBLData3[Date]&gt;TBLData3[[#This Row],[Date]]-7,TBLData3[Total Load])))),"")</f>
        <v>0</v>
      </c>
      <c r="U978" s="98" t="str">
        <f>IFERROR(TBLData3[[#This Row],[7 Day avg Load]]/TBLData3[[#This Row],[7 Day SD]],"")</f>
        <v/>
      </c>
      <c r="V978" s="98" t="str">
        <f>IFERROR(TBLData3[[#This Row],[7 Day Rolling Average]]*TBLData3[[#This Row],[Monotony]],"")</f>
        <v/>
      </c>
    </row>
    <row r="979" spans="1:22" x14ac:dyDescent="0.25">
      <c r="A979" s="58" t="str">
        <f t="shared" si="66"/>
        <v>Week 7</v>
      </c>
      <c r="B979" s="63">
        <v>43054</v>
      </c>
      <c r="C979" s="151" t="str">
        <f t="shared" si="67"/>
        <v>Wed</v>
      </c>
      <c r="D979" s="68" t="s">
        <v>196</v>
      </c>
      <c r="E979" s="61">
        <f>tblTL[[#This Row],[Total]]</f>
        <v>720</v>
      </c>
      <c r="F979" s="71">
        <f>AVERAGEIFS(TBLData3[Total Load],TBLData3[[Athlete ]],TBLData3[[#This Row],[Athlete ]],TBLData3[Date],"&lt;="&amp;TBLData3[[#This Row],[Date]],TBLData3[Date],"&gt;"&amp;TBLData3[[#This Row],[Date]]-7)</f>
        <v>290.85714285714283</v>
      </c>
      <c r="G979" s="72">
        <f>AVERAGEIFS(TBLData3[Total Load],TBLData3[[Athlete ]],TBLData3[[#This Row],[Athlete ]],TBLData3[Date],"&lt;="&amp;TBLData3[[#This Row],[Date]],TBLData3[Date],"&gt;"&amp;TBLData3[[#This Row],[Date]]-28)</f>
        <v>299.46428571428572</v>
      </c>
      <c r="H979" s="32">
        <f>SUMIFS(TBLData3[Total Load],TBLData3[[Athlete ]],TBLData3[[#This Row],[Athlete ]],TBLData3[Date],"&lt;="&amp;TBLData3[[#This Row],[Date]],TBLData3[Date],"&gt;"&amp;TBLData3[[#This Row],[Date]]-7)</f>
        <v>2036</v>
      </c>
      <c r="I979" s="33">
        <f>IFERROR(SUMIFS(TBLData3[Total Load],TBLData3[[Athlete ]],TBLData3[[#This Row],[Athlete ]],TBLData3[Date],"&lt;="&amp;TBLData3[[#This Row],[Date]]-7,TBLData3[Date],"&gt;"&amp;TBLData3[[#This Row],[Date]]-14),"")</f>
        <v>2893</v>
      </c>
      <c r="J979" s="33">
        <f>IFERROR(SUMIFS(TBLData3[Total Load],TBLData3[[Athlete ]],TBLData3[[#This Row],[Athlete ]],TBLData3[Date],"&lt;="&amp;TBLData3[[#This Row],[Date]]-14,TBLData3[Date],"&gt;"&amp;TBLData3[[#This Row],[Date]]-21),"")</f>
        <v>1616</v>
      </c>
      <c r="K979" s="33">
        <f>IFERROR(SUMIFS(TBLData3[Total Load],TBLData3[[Athlete ]],TBLData3[[#This Row],[Athlete ]],TBLData3[Date],"&lt;="&amp;TBLData3[[#This Row],[Date]]-21,TBLData3[Date],"&gt;"&amp;TBLData3[[#This Row],[Date]]-28),"")</f>
        <v>1840</v>
      </c>
      <c r="L979" s="33">
        <f>IFERROR(SUMIFS(TBLData3[Total Load],TBLData3[[Athlete ]],TBLData3[[#This Row],[Athlete ]],TBLData3[Date],"&lt;="&amp;TBLData3[[#This Row],[Date]]-28,TBLData3[Date],"&gt;"&amp;TBLData3[[#This Row],[Date]]-35),"")</f>
        <v>1060</v>
      </c>
      <c r="M979" s="33">
        <f>IFERROR(AVERAGE(TBLData3[[#This Row],[Week -1 TL]:[Week -4 TL]]),"")</f>
        <v>1852.25</v>
      </c>
      <c r="N979" s="98">
        <f>IFERROR(TBLData3[[#This Row],[7 Day Rolling Average]]/TBLData3[[#This Row],[28 Day Rolling Average]],"")</f>
        <v>0.97125819916517575</v>
      </c>
      <c r="O979" s="94">
        <f>IFERROR(TBLData3[[#This Row],[Week 0 TL]]/TBLData3[[#This Row],[Week -1 TL]],"")</f>
        <v>0.70376771517455927</v>
      </c>
      <c r="P979" s="26">
        <f t="shared" si="68"/>
        <v>368.79467806654583</v>
      </c>
      <c r="Q979" s="27">
        <f t="shared" si="69"/>
        <v>298.38554610572913</v>
      </c>
      <c r="R979" s="99">
        <f>IFERROR(TBLData3[[#This Row],[7 Day EWMA]]/TBLData3[[#This Row],[28 Day EWMA]],"")</f>
        <v>1.2359669658257111</v>
      </c>
      <c r="S979" s="130">
        <f>AVERAGEIFS(TBLData3[Total Load],TBLData3[[Athlete ]],TBLData3[[#This Row],[Athlete ]],TBLData3[Date],"&lt;="&amp;TBLData3[[#This Row],[Date]],TBLData3[Date],"&gt;"&amp;TBLData3[[#This Row],[Date]]-7)</f>
        <v>290.85714285714283</v>
      </c>
      <c r="T979" s="130">
        <f t="array" ref="T979">IFERROR(_xlfn.STDEV.S(IF(TBLData3[[Athlete ]]=TBLData3[[#This Row],[Athlete ]],IF(TBLData3[Date]&lt;=TBLData3[[#This Row],[Date]],IF(TBLData3[Date]&gt;TBLData3[[#This Row],[Date]]-7,TBLData3[Total Load])))),"")</f>
        <v>289.97438310503026</v>
      </c>
      <c r="U979" s="98">
        <f>IFERROR(TBLData3[[#This Row],[7 Day avg Load]]/TBLData3[[#This Row],[7 Day SD]],"")</f>
        <v>1.0030442680579574</v>
      </c>
      <c r="V979" s="98">
        <f>IFERROR(TBLData3[[#This Row],[7 Day Rolling Average]]*TBLData3[[#This Row],[Monotony]],"")</f>
        <v>291.74258996657159</v>
      </c>
    </row>
    <row r="980" spans="1:22" x14ac:dyDescent="0.25">
      <c r="A980" s="58" t="str">
        <f t="shared" si="66"/>
        <v>Week 7</v>
      </c>
      <c r="B980" s="63">
        <v>43054</v>
      </c>
      <c r="C980" s="151" t="str">
        <f t="shared" si="67"/>
        <v>Wed</v>
      </c>
      <c r="D980" s="73" t="s">
        <v>197</v>
      </c>
      <c r="E980" s="61">
        <f>tblTL[[#This Row],[Total]]</f>
        <v>810</v>
      </c>
      <c r="F980" s="71">
        <f>AVERAGEIFS(TBLData3[Total Load],TBLData3[[Athlete ]],TBLData3[[#This Row],[Athlete ]],TBLData3[Date],"&lt;="&amp;TBLData3[[#This Row],[Date]],TBLData3[Date],"&gt;"&amp;TBLData3[[#This Row],[Date]]-7)</f>
        <v>197.71428571428572</v>
      </c>
      <c r="G980" s="72">
        <f>AVERAGEIFS(TBLData3[Total Load],TBLData3[[Athlete ]],TBLData3[[#This Row],[Athlete ]],TBLData3[Date],"&lt;="&amp;TBLData3[[#This Row],[Date]],TBLData3[Date],"&gt;"&amp;TBLData3[[#This Row],[Date]]-28)</f>
        <v>261.625</v>
      </c>
      <c r="H980" s="32">
        <f>SUMIFS(TBLData3[Total Load],TBLData3[[Athlete ]],TBLData3[[#This Row],[Athlete ]],TBLData3[Date],"&lt;="&amp;TBLData3[[#This Row],[Date]],TBLData3[Date],"&gt;"&amp;TBLData3[[#This Row],[Date]]-7)</f>
        <v>1384</v>
      </c>
      <c r="I980" s="33">
        <f>IFERROR(SUMIFS(TBLData3[Total Load],TBLData3[[Athlete ]],TBLData3[[#This Row],[Athlete ]],TBLData3[Date],"&lt;="&amp;TBLData3[[#This Row],[Date]]-7,TBLData3[Date],"&gt;"&amp;TBLData3[[#This Row],[Date]]-14),"")</f>
        <v>2347.5</v>
      </c>
      <c r="J980" s="33">
        <f>IFERROR(SUMIFS(TBLData3[Total Load],TBLData3[[Athlete ]],TBLData3[[#This Row],[Athlete ]],TBLData3[Date],"&lt;="&amp;TBLData3[[#This Row],[Date]]-14,TBLData3[Date],"&gt;"&amp;TBLData3[[#This Row],[Date]]-21),"")</f>
        <v>2274</v>
      </c>
      <c r="K980" s="33">
        <f>IFERROR(SUMIFS(TBLData3[Total Load],TBLData3[[Athlete ]],TBLData3[[#This Row],[Athlete ]],TBLData3[Date],"&lt;="&amp;TBLData3[[#This Row],[Date]]-21,TBLData3[Date],"&gt;"&amp;TBLData3[[#This Row],[Date]]-28),"")</f>
        <v>1320</v>
      </c>
      <c r="L980" s="33">
        <f>IFERROR(SUMIFS(TBLData3[Total Load],TBLData3[[Athlete ]],TBLData3[[#This Row],[Athlete ]],TBLData3[Date],"&lt;="&amp;TBLData3[[#This Row],[Date]]-28,TBLData3[Date],"&gt;"&amp;TBLData3[[#This Row],[Date]]-35),"")</f>
        <v>1850</v>
      </c>
      <c r="M980" s="33">
        <f>IFERROR(AVERAGE(TBLData3[[#This Row],[Week -1 TL]:[Week -4 TL]]),"")</f>
        <v>1947.875</v>
      </c>
      <c r="N980" s="98">
        <f>IFERROR(TBLData3[[#This Row],[7 Day Rolling Average]]/TBLData3[[#This Row],[28 Day Rolling Average]],"")</f>
        <v>0.7557163333560849</v>
      </c>
      <c r="O980" s="94">
        <f>IFERROR(TBLData3[[#This Row],[Week 0 TL]]/TBLData3[[#This Row],[Week -1 TL]],"")</f>
        <v>0.58956336528221509</v>
      </c>
      <c r="P980" s="26">
        <f t="shared" si="68"/>
        <v>312.38898102674864</v>
      </c>
      <c r="Q980" s="27">
        <f t="shared" si="69"/>
        <v>259.20105863021939</v>
      </c>
      <c r="R980" s="99">
        <f>IFERROR(TBLData3[[#This Row],[7 Day EWMA]]/TBLData3[[#This Row],[28 Day EWMA]],"")</f>
        <v>1.2051994798077119</v>
      </c>
      <c r="S980" s="130">
        <f>AVERAGEIFS(TBLData3[Total Load],TBLData3[[Athlete ]],TBLData3[[#This Row],[Athlete ]],TBLData3[Date],"&lt;="&amp;TBLData3[[#This Row],[Date]],TBLData3[Date],"&gt;"&amp;TBLData3[[#This Row],[Date]]-7)</f>
        <v>197.71428571428572</v>
      </c>
      <c r="T980" s="130">
        <f t="array" ref="T980">IFERROR(_xlfn.STDEV.S(IF(TBLData3[[Athlete ]]=TBLData3[[#This Row],[Athlete ]],IF(TBLData3[Date]&lt;=TBLData3[[#This Row],[Date]],IF(TBLData3[Date]&gt;TBLData3[[#This Row],[Date]]-7,TBLData3[Total Load])))),"")</f>
        <v>298.75838302643734</v>
      </c>
      <c r="U980" s="98">
        <f>IFERROR(TBLData3[[#This Row],[7 Day avg Load]]/TBLData3[[#This Row],[7 Day SD]],"")</f>
        <v>0.66178657051035739</v>
      </c>
      <c r="V980" s="98">
        <f>IFERROR(TBLData3[[#This Row],[7 Day Rolling Average]]*TBLData3[[#This Row],[Monotony]],"")</f>
        <v>130.84465908376208</v>
      </c>
    </row>
    <row r="981" spans="1:22" x14ac:dyDescent="0.25">
      <c r="A981" s="58" t="str">
        <f t="shared" si="66"/>
        <v>Week 7</v>
      </c>
      <c r="B981" s="63">
        <v>43054</v>
      </c>
      <c r="C981" s="151" t="str">
        <f t="shared" si="67"/>
        <v>Wed</v>
      </c>
      <c r="D981" s="73" t="s">
        <v>198</v>
      </c>
      <c r="E981" s="61">
        <f>tblTL[[#This Row],[Total]]</f>
        <v>630</v>
      </c>
      <c r="F981" s="71">
        <f>AVERAGEIFS(TBLData3[Total Load],TBLData3[[Athlete ]],TBLData3[[#This Row],[Athlete ]],TBLData3[Date],"&lt;="&amp;TBLData3[[#This Row],[Date]],TBLData3[Date],"&gt;"&amp;TBLData3[[#This Row],[Date]]-7)</f>
        <v>255.14285714285714</v>
      </c>
      <c r="G981" s="72">
        <f>AVERAGEIFS(TBLData3[Total Load],TBLData3[[Athlete ]],TBLData3[[#This Row],[Athlete ]],TBLData3[Date],"&lt;="&amp;TBLData3[[#This Row],[Date]],TBLData3[Date],"&gt;"&amp;TBLData3[[#This Row],[Date]]-28)</f>
        <v>189.42857142857142</v>
      </c>
      <c r="H981" s="32">
        <f>SUMIFS(TBLData3[Total Load],TBLData3[[Athlete ]],TBLData3[[#This Row],[Athlete ]],TBLData3[Date],"&lt;="&amp;TBLData3[[#This Row],[Date]],TBLData3[Date],"&gt;"&amp;TBLData3[[#This Row],[Date]]-7)</f>
        <v>1786</v>
      </c>
      <c r="I981" s="33">
        <f>IFERROR(SUMIFS(TBLData3[Total Load],TBLData3[[Athlete ]],TBLData3[[#This Row],[Athlete ]],TBLData3[Date],"&lt;="&amp;TBLData3[[#This Row],[Date]]-7,TBLData3[Date],"&gt;"&amp;TBLData3[[#This Row],[Date]]-14),"")</f>
        <v>1362</v>
      </c>
      <c r="J981" s="33">
        <f>IFERROR(SUMIFS(TBLData3[Total Load],TBLData3[[Athlete ]],TBLData3[[#This Row],[Athlete ]],TBLData3[Date],"&lt;="&amp;TBLData3[[#This Row],[Date]]-14,TBLData3[Date],"&gt;"&amp;TBLData3[[#This Row],[Date]]-21),"")</f>
        <v>1796</v>
      </c>
      <c r="K981" s="33">
        <f>IFERROR(SUMIFS(TBLData3[Total Load],TBLData3[[Athlete ]],TBLData3[[#This Row],[Athlete ]],TBLData3[Date],"&lt;="&amp;TBLData3[[#This Row],[Date]]-21,TBLData3[Date],"&gt;"&amp;TBLData3[[#This Row],[Date]]-28),"")</f>
        <v>360</v>
      </c>
      <c r="L981" s="33">
        <f>IFERROR(SUMIFS(TBLData3[Total Load],TBLData3[[Athlete ]],TBLData3[[#This Row],[Athlete ]],TBLData3[Date],"&lt;="&amp;TBLData3[[#This Row],[Date]]-28,TBLData3[Date],"&gt;"&amp;TBLData3[[#This Row],[Date]]-35),"")</f>
        <v>630</v>
      </c>
      <c r="M981" s="33">
        <f>IFERROR(AVERAGE(TBLData3[[#This Row],[Week -1 TL]:[Week -4 TL]]),"")</f>
        <v>1037</v>
      </c>
      <c r="N981" s="98">
        <f>IFERROR(TBLData3[[#This Row],[7 Day Rolling Average]]/TBLData3[[#This Row],[28 Day Rolling Average]],"")</f>
        <v>1.3469079939668176</v>
      </c>
      <c r="O981" s="94">
        <f>IFERROR(TBLData3[[#This Row],[Week 0 TL]]/TBLData3[[#This Row],[Week -1 TL]],"")</f>
        <v>1.3113069016152716</v>
      </c>
      <c r="P981" s="26">
        <f t="shared" si="68"/>
        <v>379.19660318047534</v>
      </c>
      <c r="Q981" s="27">
        <f t="shared" si="69"/>
        <v>221.86207304371339</v>
      </c>
      <c r="R981" s="99">
        <f>IFERROR(TBLData3[[#This Row],[7 Day EWMA]]/TBLData3[[#This Row],[28 Day EWMA]],"")</f>
        <v>1.7091546922747918</v>
      </c>
      <c r="S981" s="130">
        <f>AVERAGEIFS(TBLData3[Total Load],TBLData3[[Athlete ]],TBLData3[[#This Row],[Athlete ]],TBLData3[Date],"&lt;="&amp;TBLData3[[#This Row],[Date]],TBLData3[Date],"&gt;"&amp;TBLData3[[#This Row],[Date]]-7)</f>
        <v>255.14285714285714</v>
      </c>
      <c r="T981" s="130">
        <f t="array" ref="T981">IFERROR(_xlfn.STDEV.S(IF(TBLData3[[Athlete ]]=TBLData3[[#This Row],[Athlete ]],IF(TBLData3[Date]&lt;=TBLData3[[#This Row],[Date]],IF(TBLData3[Date]&gt;TBLData3[[#This Row],[Date]]-7,TBLData3[Total Load])))),"")</f>
        <v>363.60025145362988</v>
      </c>
      <c r="U981" s="98">
        <f>IFERROR(TBLData3[[#This Row],[7 Day avg Load]]/TBLData3[[#This Row],[7 Day SD]],"")</f>
        <v>0.70171254316471676</v>
      </c>
      <c r="V981" s="98">
        <f>IFERROR(TBLData3[[#This Row],[7 Day Rolling Average]]*TBLData3[[#This Row],[Monotony]],"")</f>
        <v>179.0369431560263</v>
      </c>
    </row>
    <row r="982" spans="1:22" x14ac:dyDescent="0.25">
      <c r="A982" s="58" t="str">
        <f t="shared" si="66"/>
        <v>Week 7</v>
      </c>
      <c r="B982" s="63">
        <v>43054</v>
      </c>
      <c r="C982" s="151" t="str">
        <f t="shared" si="67"/>
        <v>Wed</v>
      </c>
      <c r="D982" s="73" t="s">
        <v>199</v>
      </c>
      <c r="E982" s="61">
        <f>tblTL[[#This Row],[Total]]</f>
        <v>0</v>
      </c>
      <c r="F982" s="71">
        <f>AVERAGEIFS(TBLData3[Total Load],TBLData3[[Athlete ]],TBLData3[[#This Row],[Athlete ]],TBLData3[Date],"&lt;="&amp;TBLData3[[#This Row],[Date]],TBLData3[Date],"&gt;"&amp;TBLData3[[#This Row],[Date]]-7)</f>
        <v>205.71428571428572</v>
      </c>
      <c r="G982" s="72">
        <f>AVERAGEIFS(TBLData3[Total Load],TBLData3[[Athlete ]],TBLData3[[#This Row],[Athlete ]],TBLData3[Date],"&lt;="&amp;TBLData3[[#This Row],[Date]],TBLData3[Date],"&gt;"&amp;TBLData3[[#This Row],[Date]]-28)</f>
        <v>146.92857142857142</v>
      </c>
      <c r="H982" s="32">
        <f>SUMIFS(TBLData3[Total Load],TBLData3[[Athlete ]],TBLData3[[#This Row],[Athlete ]],TBLData3[Date],"&lt;="&amp;TBLData3[[#This Row],[Date]],TBLData3[Date],"&gt;"&amp;TBLData3[[#This Row],[Date]]-7)</f>
        <v>1440</v>
      </c>
      <c r="I982" s="33">
        <f>IFERROR(SUMIFS(TBLData3[Total Load],TBLData3[[Athlete ]],TBLData3[[#This Row],[Athlete ]],TBLData3[Date],"&lt;="&amp;TBLData3[[#This Row],[Date]]-7,TBLData3[Date],"&gt;"&amp;TBLData3[[#This Row],[Date]]-14),"")</f>
        <v>1089</v>
      </c>
      <c r="J982" s="33">
        <f>IFERROR(SUMIFS(TBLData3[Total Load],TBLData3[[Athlete ]],TBLData3[[#This Row],[Athlete ]],TBLData3[Date],"&lt;="&amp;TBLData3[[#This Row],[Date]]-14,TBLData3[Date],"&gt;"&amp;TBLData3[[#This Row],[Date]]-21),"")</f>
        <v>665</v>
      </c>
      <c r="K982" s="33">
        <f>IFERROR(SUMIFS(TBLData3[Total Load],TBLData3[[Athlete ]],TBLData3[[#This Row],[Athlete ]],TBLData3[Date],"&lt;="&amp;TBLData3[[#This Row],[Date]]-21,TBLData3[Date],"&gt;"&amp;TBLData3[[#This Row],[Date]]-28),"")</f>
        <v>920</v>
      </c>
      <c r="L982" s="33">
        <f>IFERROR(SUMIFS(TBLData3[Total Load],TBLData3[[Athlete ]],TBLData3[[#This Row],[Athlete ]],TBLData3[Date],"&lt;="&amp;TBLData3[[#This Row],[Date]]-28,TBLData3[Date],"&gt;"&amp;TBLData3[[#This Row],[Date]]-35),"")</f>
        <v>1770</v>
      </c>
      <c r="M982" s="33">
        <f>IFERROR(AVERAGE(TBLData3[[#This Row],[Week -1 TL]:[Week -4 TL]]),"")</f>
        <v>1111</v>
      </c>
      <c r="N982" s="98">
        <f>IFERROR(TBLData3[[#This Row],[7 Day Rolling Average]]/TBLData3[[#This Row],[28 Day Rolling Average]],"")</f>
        <v>1.4000972289742344</v>
      </c>
      <c r="O982" s="94">
        <f>IFERROR(TBLData3[[#This Row],[Week 0 TL]]/TBLData3[[#This Row],[Week -1 TL]],"")</f>
        <v>1.3223140495867769</v>
      </c>
      <c r="P982" s="26">
        <f t="shared" si="68"/>
        <v>245.23953201288953</v>
      </c>
      <c r="Q982" s="27">
        <f t="shared" si="69"/>
        <v>182.84241673333511</v>
      </c>
      <c r="R982" s="99">
        <f>IFERROR(TBLData3[[#This Row],[7 Day EWMA]]/TBLData3[[#This Row],[28 Day EWMA]],"")</f>
        <v>1.3412617071812003</v>
      </c>
      <c r="S982" s="130">
        <f>AVERAGEIFS(TBLData3[Total Load],TBLData3[[Athlete ]],TBLData3[[#This Row],[Athlete ]],TBLData3[Date],"&lt;="&amp;TBLData3[[#This Row],[Date]],TBLData3[Date],"&gt;"&amp;TBLData3[[#This Row],[Date]]-7)</f>
        <v>205.71428571428572</v>
      </c>
      <c r="T982" s="130">
        <f t="array" ref="T982">IFERROR(_xlfn.STDEV.S(IF(TBLData3[[Athlete ]]=TBLData3[[#This Row],[Athlete ]],IF(TBLData3[Date]&lt;=TBLData3[[#This Row],[Date]],IF(TBLData3[Date]&gt;TBLData3[[#This Row],[Date]]-7,TBLData3[Total Load])))),"")</f>
        <v>377.66198038533275</v>
      </c>
      <c r="U982" s="98">
        <f>IFERROR(TBLData3[[#This Row],[7 Day avg Load]]/TBLData3[[#This Row],[7 Day SD]],"")</f>
        <v>0.54470477940192219</v>
      </c>
      <c r="V982" s="98">
        <f>IFERROR(TBLData3[[#This Row],[7 Day Rolling Average]]*TBLData3[[#This Row],[Monotony]],"")</f>
        <v>112.053554619824</v>
      </c>
    </row>
    <row r="983" spans="1:22" x14ac:dyDescent="0.25">
      <c r="A983" s="58" t="str">
        <f t="shared" si="66"/>
        <v>Week 7</v>
      </c>
      <c r="B983" s="63">
        <v>43054</v>
      </c>
      <c r="C983" s="151" t="str">
        <f t="shared" si="67"/>
        <v>Wed</v>
      </c>
      <c r="D983" s="68" t="s">
        <v>200</v>
      </c>
      <c r="E983" s="61">
        <f>tblTL[[#This Row],[Total]]</f>
        <v>665</v>
      </c>
      <c r="F983" s="71">
        <f>AVERAGEIFS(TBLData3[Total Load],TBLData3[[Athlete ]],TBLData3[[#This Row],[Athlete ]],TBLData3[Date],"&lt;="&amp;TBLData3[[#This Row],[Date]],TBLData3[Date],"&gt;"&amp;TBLData3[[#This Row],[Date]]-7)</f>
        <v>211.42857142857142</v>
      </c>
      <c r="G983" s="72">
        <f>AVERAGEIFS(TBLData3[Total Load],TBLData3[[Athlete ]],TBLData3[[#This Row],[Athlete ]],TBLData3[Date],"&lt;="&amp;TBLData3[[#This Row],[Date]],TBLData3[Date],"&gt;"&amp;TBLData3[[#This Row],[Date]]-28)</f>
        <v>84.464285714285708</v>
      </c>
      <c r="H983" s="32">
        <f>SUMIFS(TBLData3[Total Load],TBLData3[[Athlete ]],TBLData3[[#This Row],[Athlete ]],TBLData3[Date],"&lt;="&amp;TBLData3[[#This Row],[Date]],TBLData3[Date],"&gt;"&amp;TBLData3[[#This Row],[Date]]-7)</f>
        <v>1480</v>
      </c>
      <c r="I983" s="33">
        <f>IFERROR(SUMIFS(TBLData3[Total Load],TBLData3[[Athlete ]],TBLData3[[#This Row],[Athlete ]],TBLData3[Date],"&lt;="&amp;TBLData3[[#This Row],[Date]]-7,TBLData3[Date],"&gt;"&amp;TBLData3[[#This Row],[Date]]-14),"")</f>
        <v>165</v>
      </c>
      <c r="J983" s="33">
        <f>IFERROR(SUMIFS(TBLData3[Total Load],TBLData3[[Athlete ]],TBLData3[[#This Row],[Athlete ]],TBLData3[Date],"&lt;="&amp;TBLData3[[#This Row],[Date]]-14,TBLData3[Date],"&gt;"&amp;TBLData3[[#This Row],[Date]]-21),"")</f>
        <v>0</v>
      </c>
      <c r="K983" s="33">
        <f>IFERROR(SUMIFS(TBLData3[Total Load],TBLData3[[Athlete ]],TBLData3[[#This Row],[Athlete ]],TBLData3[Date],"&lt;="&amp;TBLData3[[#This Row],[Date]]-21,TBLData3[Date],"&gt;"&amp;TBLData3[[#This Row],[Date]]-28),"")</f>
        <v>720</v>
      </c>
      <c r="L983" s="33">
        <f>IFERROR(SUMIFS(TBLData3[Total Load],TBLData3[[Athlete ]],TBLData3[[#This Row],[Athlete ]],TBLData3[Date],"&lt;="&amp;TBLData3[[#This Row],[Date]]-28,TBLData3[Date],"&gt;"&amp;TBLData3[[#This Row],[Date]]-35),"")</f>
        <v>855</v>
      </c>
      <c r="M983" s="33">
        <f>IFERROR(AVERAGE(TBLData3[[#This Row],[Week -1 TL]:[Week -4 TL]]),"")</f>
        <v>435</v>
      </c>
      <c r="N983" s="98">
        <f>IFERROR(TBLData3[[#This Row],[7 Day Rolling Average]]/TBLData3[[#This Row],[28 Day Rolling Average]],"")</f>
        <v>2.5031712473572938</v>
      </c>
      <c r="O983" s="94">
        <f>IFERROR(TBLData3[[#This Row],[Week 0 TL]]/TBLData3[[#This Row],[Week -1 TL]],"")</f>
        <v>8.9696969696969688</v>
      </c>
      <c r="P983" s="26">
        <f t="shared" si="68"/>
        <v>284.14585563347629</v>
      </c>
      <c r="Q983" s="27">
        <f t="shared" si="69"/>
        <v>119.81362125864437</v>
      </c>
      <c r="R983" s="99">
        <f>IFERROR(TBLData3[[#This Row],[7 Day EWMA]]/TBLData3[[#This Row],[28 Day EWMA]],"")</f>
        <v>2.3715655419518971</v>
      </c>
      <c r="S983" s="130">
        <f>AVERAGEIFS(TBLData3[Total Load],TBLData3[[Athlete ]],TBLData3[[#This Row],[Athlete ]],TBLData3[Date],"&lt;="&amp;TBLData3[[#This Row],[Date]],TBLData3[Date],"&gt;"&amp;TBLData3[[#This Row],[Date]]-7)</f>
        <v>211.42857142857142</v>
      </c>
      <c r="T983" s="130">
        <f t="array" ref="T983">IFERROR(_xlfn.STDEV.S(IF(TBLData3[[Athlete ]]=TBLData3[[#This Row],[Athlete ]],IF(TBLData3[Date]&lt;=TBLData3[[#This Row],[Date]],IF(TBLData3[Date]&gt;TBLData3[[#This Row],[Date]]-7,TBLData3[Total Load])))),"")</f>
        <v>287.67334318798532</v>
      </c>
      <c r="U983" s="98">
        <f>IFERROR(TBLData3[[#This Row],[7 Day avg Load]]/TBLData3[[#This Row],[7 Day SD]],"")</f>
        <v>0.73496059483832543</v>
      </c>
      <c r="V983" s="98">
        <f>IFERROR(TBLData3[[#This Row],[7 Day Rolling Average]]*TBLData3[[#This Row],[Monotony]],"")</f>
        <v>155.39166862296022</v>
      </c>
    </row>
    <row r="984" spans="1:22" x14ac:dyDescent="0.25">
      <c r="A984" s="58" t="str">
        <f t="shared" si="66"/>
        <v>Week 7</v>
      </c>
      <c r="B984" s="63">
        <v>43054</v>
      </c>
      <c r="C984" s="151" t="str">
        <f t="shared" si="67"/>
        <v>Wed</v>
      </c>
      <c r="D984" s="73" t="s">
        <v>201</v>
      </c>
      <c r="E984" s="61">
        <f>tblTL[[#This Row],[Total]]</f>
        <v>0</v>
      </c>
      <c r="F984" s="71">
        <f>AVERAGEIFS(TBLData3[Total Load],TBLData3[[Athlete ]],TBLData3[[#This Row],[Athlete ]],TBLData3[Date],"&lt;="&amp;TBLData3[[#This Row],[Date]],TBLData3[Date],"&gt;"&amp;TBLData3[[#This Row],[Date]]-7)</f>
        <v>0</v>
      </c>
      <c r="G984" s="72">
        <f>AVERAGEIFS(TBLData3[Total Load],TBLData3[[Athlete ]],TBLData3[[#This Row],[Athlete ]],TBLData3[Date],"&lt;="&amp;TBLData3[[#This Row],[Date]],TBLData3[Date],"&gt;"&amp;TBLData3[[#This Row],[Date]]-28)</f>
        <v>0</v>
      </c>
      <c r="H984" s="32">
        <f>SUMIFS(TBLData3[Total Load],TBLData3[[Athlete ]],TBLData3[[#This Row],[Athlete ]],TBLData3[Date],"&lt;="&amp;TBLData3[[#This Row],[Date]],TBLData3[Date],"&gt;"&amp;TBLData3[[#This Row],[Date]]-7)</f>
        <v>0</v>
      </c>
      <c r="I984" s="33">
        <f>IFERROR(SUMIFS(TBLData3[Total Load],TBLData3[[Athlete ]],TBLData3[[#This Row],[Athlete ]],TBLData3[Date],"&lt;="&amp;TBLData3[[#This Row],[Date]]-7,TBLData3[Date],"&gt;"&amp;TBLData3[[#This Row],[Date]]-14),"")</f>
        <v>0</v>
      </c>
      <c r="J984" s="33">
        <f>IFERROR(SUMIFS(TBLData3[Total Load],TBLData3[[Athlete ]],TBLData3[[#This Row],[Athlete ]],TBLData3[Date],"&lt;="&amp;TBLData3[[#This Row],[Date]]-14,TBLData3[Date],"&gt;"&amp;TBLData3[[#This Row],[Date]]-21),"")</f>
        <v>0</v>
      </c>
      <c r="K984" s="33">
        <f>IFERROR(SUMIFS(TBLData3[Total Load],TBLData3[[Athlete ]],TBLData3[[#This Row],[Athlete ]],TBLData3[Date],"&lt;="&amp;TBLData3[[#This Row],[Date]]-21,TBLData3[Date],"&gt;"&amp;TBLData3[[#This Row],[Date]]-28),"")</f>
        <v>0</v>
      </c>
      <c r="L984" s="33">
        <f>IFERROR(SUMIFS(TBLData3[Total Load],TBLData3[[Athlete ]],TBLData3[[#This Row],[Athlete ]],TBLData3[Date],"&lt;="&amp;TBLData3[[#This Row],[Date]]-28,TBLData3[Date],"&gt;"&amp;TBLData3[[#This Row],[Date]]-35),"")</f>
        <v>1840</v>
      </c>
      <c r="M984" s="33">
        <f>IFERROR(AVERAGE(TBLData3[[#This Row],[Week -1 TL]:[Week -4 TL]]),"")</f>
        <v>460</v>
      </c>
      <c r="N984" s="98" t="str">
        <f>IFERROR(TBLData3[[#This Row],[7 Day Rolling Average]]/TBLData3[[#This Row],[28 Day Rolling Average]],"")</f>
        <v/>
      </c>
      <c r="O984" s="94" t="str">
        <f>IFERROR(TBLData3[[#This Row],[Week 0 TL]]/TBLData3[[#This Row],[Week -1 TL]],"")</f>
        <v/>
      </c>
      <c r="P984" s="26">
        <f t="shared" si="68"/>
        <v>8.6686328390483736E-2</v>
      </c>
      <c r="Q984" s="27">
        <f t="shared" si="69"/>
        <v>25.647071401263148</v>
      </c>
      <c r="R984" s="99">
        <f>IFERROR(TBLData3[[#This Row],[7 Day EWMA]]/TBLData3[[#This Row],[28 Day EWMA]],"")</f>
        <v>3.3799698622203832E-3</v>
      </c>
      <c r="S984" s="130">
        <f>AVERAGEIFS(TBLData3[Total Load],TBLData3[[Athlete ]],TBLData3[[#This Row],[Athlete ]],TBLData3[Date],"&lt;="&amp;TBLData3[[#This Row],[Date]],TBLData3[Date],"&gt;"&amp;TBLData3[[#This Row],[Date]]-7)</f>
        <v>0</v>
      </c>
      <c r="T984" s="130">
        <f t="array" ref="T984">IFERROR(_xlfn.STDEV.S(IF(TBLData3[[Athlete ]]=TBLData3[[#This Row],[Athlete ]],IF(TBLData3[Date]&lt;=TBLData3[[#This Row],[Date]],IF(TBLData3[Date]&gt;TBLData3[[#This Row],[Date]]-7,TBLData3[Total Load])))),"")</f>
        <v>0</v>
      </c>
      <c r="U984" s="98" t="str">
        <f>IFERROR(TBLData3[[#This Row],[7 Day avg Load]]/TBLData3[[#This Row],[7 Day SD]],"")</f>
        <v/>
      </c>
      <c r="V984" s="98" t="str">
        <f>IFERROR(TBLData3[[#This Row],[7 Day Rolling Average]]*TBLData3[[#This Row],[Monotony]],"")</f>
        <v/>
      </c>
    </row>
    <row r="985" spans="1:22" x14ac:dyDescent="0.25">
      <c r="A985" s="58" t="str">
        <f t="shared" si="66"/>
        <v>Week 7</v>
      </c>
      <c r="B985" s="63">
        <v>43054</v>
      </c>
      <c r="C985" s="151" t="str">
        <f t="shared" si="67"/>
        <v>Wed</v>
      </c>
      <c r="D985" s="73" t="s">
        <v>202</v>
      </c>
      <c r="E985" s="61">
        <f>tblTL[[#This Row],[Total]]</f>
        <v>855</v>
      </c>
      <c r="F985" s="71">
        <f>AVERAGEIFS(TBLData3[Total Load],TBLData3[[Athlete ]],TBLData3[[#This Row],[Athlete ]],TBLData3[Date],"&lt;="&amp;TBLData3[[#This Row],[Date]],TBLData3[Date],"&gt;"&amp;TBLData3[[#This Row],[Date]]-7)</f>
        <v>217.71428571428572</v>
      </c>
      <c r="G985" s="72">
        <f>AVERAGEIFS(TBLData3[Total Load],TBLData3[[Athlete ]],TBLData3[[#This Row],[Athlete ]],TBLData3[Date],"&lt;="&amp;TBLData3[[#This Row],[Date]],TBLData3[Date],"&gt;"&amp;TBLData3[[#This Row],[Date]]-28)</f>
        <v>272.58928571428572</v>
      </c>
      <c r="H985" s="32">
        <f>SUMIFS(TBLData3[Total Load],TBLData3[[Athlete ]],TBLData3[[#This Row],[Athlete ]],TBLData3[Date],"&lt;="&amp;TBLData3[[#This Row],[Date]],TBLData3[Date],"&gt;"&amp;TBLData3[[#This Row],[Date]]-7)</f>
        <v>1524</v>
      </c>
      <c r="I985" s="33">
        <f>IFERROR(SUMIFS(TBLData3[Total Load],TBLData3[[Athlete ]],TBLData3[[#This Row],[Athlete ]],TBLData3[Date],"&lt;="&amp;TBLData3[[#This Row],[Date]]-7,TBLData3[Date],"&gt;"&amp;TBLData3[[#This Row],[Date]]-14),"")</f>
        <v>2052.5</v>
      </c>
      <c r="J985" s="33">
        <f>IFERROR(SUMIFS(TBLData3[Total Load],TBLData3[[Athlete ]],TBLData3[[#This Row],[Athlete ]],TBLData3[Date],"&lt;="&amp;TBLData3[[#This Row],[Date]]-14,TBLData3[Date],"&gt;"&amp;TBLData3[[#This Row],[Date]]-21),"")</f>
        <v>1796</v>
      </c>
      <c r="K985" s="33">
        <f>IFERROR(SUMIFS(TBLData3[Total Load],TBLData3[[Athlete ]],TBLData3[[#This Row],[Athlete ]],TBLData3[Date],"&lt;="&amp;TBLData3[[#This Row],[Date]]-21,TBLData3[Date],"&gt;"&amp;TBLData3[[#This Row],[Date]]-28),"")</f>
        <v>2260</v>
      </c>
      <c r="L985" s="33">
        <f>IFERROR(SUMIFS(TBLData3[Total Load],TBLData3[[Athlete ]],TBLData3[[#This Row],[Athlete ]],TBLData3[Date],"&lt;="&amp;TBLData3[[#This Row],[Date]]-28,TBLData3[Date],"&gt;"&amp;TBLData3[[#This Row],[Date]]-35),"")</f>
        <v>1440</v>
      </c>
      <c r="M985" s="33">
        <f>IFERROR(AVERAGE(TBLData3[[#This Row],[Week -1 TL]:[Week -4 TL]]),"")</f>
        <v>1887.125</v>
      </c>
      <c r="N985" s="98">
        <f>IFERROR(TBLData3[[#This Row],[7 Day Rolling Average]]/TBLData3[[#This Row],[28 Day Rolling Average]],"")</f>
        <v>0.79868981329839506</v>
      </c>
      <c r="O985" s="94">
        <f>IFERROR(TBLData3[[#This Row],[Week 0 TL]]/TBLData3[[#This Row],[Week -1 TL]],"")</f>
        <v>0.74250913520097439</v>
      </c>
      <c r="P985" s="26">
        <f t="shared" si="68"/>
        <v>351.32877954254621</v>
      </c>
      <c r="Q985" s="27">
        <f t="shared" si="69"/>
        <v>253.5132065028539</v>
      </c>
      <c r="R985" s="99">
        <f>IFERROR(TBLData3[[#This Row],[7 Day EWMA]]/TBLData3[[#This Row],[28 Day EWMA]],"")</f>
        <v>1.3858401476949926</v>
      </c>
      <c r="S985" s="130">
        <f>AVERAGEIFS(TBLData3[Total Load],TBLData3[[Athlete ]],TBLData3[[#This Row],[Athlete ]],TBLData3[Date],"&lt;="&amp;TBLData3[[#This Row],[Date]],TBLData3[Date],"&gt;"&amp;TBLData3[[#This Row],[Date]]-7)</f>
        <v>217.71428571428572</v>
      </c>
      <c r="T985" s="130">
        <f t="array" ref="T985">IFERROR(_xlfn.STDEV.S(IF(TBLData3[[Athlete ]]=TBLData3[[#This Row],[Athlete ]],IF(TBLData3[Date]&lt;=TBLData3[[#This Row],[Date]],IF(TBLData3[Date]&gt;TBLData3[[#This Row],[Date]]-7,TBLData3[Total Load])))),"")</f>
        <v>317.45168361275302</v>
      </c>
      <c r="U985" s="98">
        <f>IFERROR(TBLData3[[#This Row],[7 Day avg Load]]/TBLData3[[#This Row],[7 Day SD]],"")</f>
        <v>0.68581865194914804</v>
      </c>
      <c r="V985" s="98">
        <f>IFERROR(TBLData3[[#This Row],[7 Day Rolling Average]]*TBLData3[[#This Row],[Monotony]],"")</f>
        <v>149.31251793864308</v>
      </c>
    </row>
    <row r="986" spans="1:22" x14ac:dyDescent="0.25">
      <c r="A986" s="58" t="str">
        <f t="shared" si="66"/>
        <v>Week 7</v>
      </c>
      <c r="B986" s="63">
        <v>43054</v>
      </c>
      <c r="C986" s="151" t="str">
        <f t="shared" si="67"/>
        <v>Wed</v>
      </c>
      <c r="D986" s="68" t="s">
        <v>203</v>
      </c>
      <c r="E986" s="61">
        <f>tblTL[[#This Row],[Total]]</f>
        <v>0</v>
      </c>
      <c r="F986" s="71">
        <f>AVERAGEIFS(TBLData3[Total Load],TBLData3[[Athlete ]],TBLData3[[#This Row],[Athlete ]],TBLData3[Date],"&lt;="&amp;TBLData3[[#This Row],[Date]],TBLData3[Date],"&gt;"&amp;TBLData3[[#This Row],[Date]]-7)</f>
        <v>156.42857142857142</v>
      </c>
      <c r="G986" s="72">
        <f>AVERAGEIFS(TBLData3[Total Load],TBLData3[[Athlete ]],TBLData3[[#This Row],[Athlete ]],TBLData3[Date],"&lt;="&amp;TBLData3[[#This Row],[Date]],TBLData3[Date],"&gt;"&amp;TBLData3[[#This Row],[Date]]-28)</f>
        <v>183.5</v>
      </c>
      <c r="H986" s="32">
        <f>SUMIFS(TBLData3[Total Load],TBLData3[[Athlete ]],TBLData3[[#This Row],[Athlete ]],TBLData3[Date],"&lt;="&amp;TBLData3[[#This Row],[Date]],TBLData3[Date],"&gt;"&amp;TBLData3[[#This Row],[Date]]-7)</f>
        <v>1095</v>
      </c>
      <c r="I986" s="33">
        <f>IFERROR(SUMIFS(TBLData3[Total Load],TBLData3[[Athlete ]],TBLData3[[#This Row],[Athlete ]],TBLData3[Date],"&lt;="&amp;TBLData3[[#This Row],[Date]]-7,TBLData3[Date],"&gt;"&amp;TBLData3[[#This Row],[Date]]-14),"")</f>
        <v>2393</v>
      </c>
      <c r="J986" s="33">
        <f>IFERROR(SUMIFS(TBLData3[Total Load],TBLData3[[Athlete ]],TBLData3[[#This Row],[Athlete ]],TBLData3[Date],"&lt;="&amp;TBLData3[[#This Row],[Date]]-14,TBLData3[Date],"&gt;"&amp;TBLData3[[#This Row],[Date]]-21),"")</f>
        <v>1650</v>
      </c>
      <c r="K986" s="33">
        <f>IFERROR(SUMIFS(TBLData3[Total Load],TBLData3[[Athlete ]],TBLData3[[#This Row],[Athlete ]],TBLData3[Date],"&lt;="&amp;TBLData3[[#This Row],[Date]]-21,TBLData3[Date],"&gt;"&amp;TBLData3[[#This Row],[Date]]-28),"")</f>
        <v>0</v>
      </c>
      <c r="L986" s="33">
        <f>IFERROR(SUMIFS(TBLData3[Total Load],TBLData3[[Athlete ]],TBLData3[[#This Row],[Athlete ]],TBLData3[Date],"&lt;="&amp;TBLData3[[#This Row],[Date]]-28,TBLData3[Date],"&gt;"&amp;TBLData3[[#This Row],[Date]]-35),"")</f>
        <v>960</v>
      </c>
      <c r="M986" s="33">
        <f>IFERROR(AVERAGE(TBLData3[[#This Row],[Week -1 TL]:[Week -4 TL]]),"")</f>
        <v>1250.75</v>
      </c>
      <c r="N986" s="98">
        <f>IFERROR(TBLData3[[#This Row],[7 Day Rolling Average]]/TBLData3[[#This Row],[28 Day Rolling Average]],"")</f>
        <v>0.85247177890229653</v>
      </c>
      <c r="O986" s="94">
        <f>IFERROR(TBLData3[[#This Row],[Week 0 TL]]/TBLData3[[#This Row],[Week -1 TL]],"")</f>
        <v>0.45758462181362308</v>
      </c>
      <c r="P986" s="26">
        <f t="shared" si="68"/>
        <v>150.08231450218943</v>
      </c>
      <c r="Q986" s="27">
        <f t="shared" si="69"/>
        <v>190.04189924888971</v>
      </c>
      <c r="R986" s="99">
        <f>IFERROR(TBLData3[[#This Row],[7 Day EWMA]]/TBLData3[[#This Row],[28 Day EWMA]],"")</f>
        <v>0.78973276469750009</v>
      </c>
      <c r="S986" s="130">
        <f>AVERAGEIFS(TBLData3[Total Load],TBLData3[[Athlete ]],TBLData3[[#This Row],[Athlete ]],TBLData3[Date],"&lt;="&amp;TBLData3[[#This Row],[Date]],TBLData3[Date],"&gt;"&amp;TBLData3[[#This Row],[Date]]-7)</f>
        <v>156.42857142857142</v>
      </c>
      <c r="T986" s="130">
        <f t="array" ref="T986">IFERROR(_xlfn.STDEV.S(IF(TBLData3[[Athlete ]]=TBLData3[[#This Row],[Athlete ]],IF(TBLData3[Date]&lt;=TBLData3[[#This Row],[Date]],IF(TBLData3[Date]&gt;TBLData3[[#This Row],[Date]]-7,TBLData3[Total Load])))),"")</f>
        <v>235.20760839653775</v>
      </c>
      <c r="U986" s="98">
        <f>IFERROR(TBLData3[[#This Row],[7 Day avg Load]]/TBLData3[[#This Row],[7 Day SD]],"")</f>
        <v>0.66506594958802379</v>
      </c>
      <c r="V986" s="98">
        <f>IFERROR(TBLData3[[#This Row],[7 Day Rolling Average]]*TBLData3[[#This Row],[Monotony]],"")</f>
        <v>104.03531639984085</v>
      </c>
    </row>
    <row r="987" spans="1:22" x14ac:dyDescent="0.25">
      <c r="A987" s="58" t="str">
        <f t="shared" si="66"/>
        <v>Week 7</v>
      </c>
      <c r="B987" s="63">
        <v>43054</v>
      </c>
      <c r="C987" s="151" t="str">
        <f t="shared" si="67"/>
        <v>Wed</v>
      </c>
      <c r="D987" s="68" t="s">
        <v>204</v>
      </c>
      <c r="E987" s="61">
        <f>tblTL[[#This Row],[Total]]</f>
        <v>0</v>
      </c>
      <c r="F987" s="71">
        <f>AVERAGEIFS(TBLData3[Total Load],TBLData3[[Athlete ]],TBLData3[[#This Row],[Athlete ]],TBLData3[Date],"&lt;="&amp;TBLData3[[#This Row],[Date]],TBLData3[Date],"&gt;"&amp;TBLData3[[#This Row],[Date]]-7)</f>
        <v>0</v>
      </c>
      <c r="G987" s="72">
        <f>AVERAGEIFS(TBLData3[Total Load],TBLData3[[Athlete ]],TBLData3[[#This Row],[Athlete ]],TBLData3[Date],"&lt;="&amp;TBLData3[[#This Row],[Date]],TBLData3[Date],"&gt;"&amp;TBLData3[[#This Row],[Date]]-28)</f>
        <v>93.892857142857139</v>
      </c>
      <c r="H987" s="32">
        <f>SUMIFS(TBLData3[Total Load],TBLData3[[Athlete ]],TBLData3[[#This Row],[Athlete ]],TBLData3[Date],"&lt;="&amp;TBLData3[[#This Row],[Date]],TBLData3[Date],"&gt;"&amp;TBLData3[[#This Row],[Date]]-7)</f>
        <v>0</v>
      </c>
      <c r="I987" s="33">
        <f>IFERROR(SUMIFS(TBLData3[Total Load],TBLData3[[Athlete ]],TBLData3[[#This Row],[Athlete ]],TBLData3[Date],"&lt;="&amp;TBLData3[[#This Row],[Date]]-7,TBLData3[Date],"&gt;"&amp;TBLData3[[#This Row],[Date]]-14),"")</f>
        <v>1198</v>
      </c>
      <c r="J987" s="33">
        <f>IFERROR(SUMIFS(TBLData3[Total Load],TBLData3[[Athlete ]],TBLData3[[#This Row],[Athlete ]],TBLData3[Date],"&lt;="&amp;TBLData3[[#This Row],[Date]]-14,TBLData3[Date],"&gt;"&amp;TBLData3[[#This Row],[Date]]-21),"")</f>
        <v>141</v>
      </c>
      <c r="K987" s="33">
        <f>IFERROR(SUMIFS(TBLData3[Total Load],TBLData3[[Athlete ]],TBLData3[[#This Row],[Athlete ]],TBLData3[Date],"&lt;="&amp;TBLData3[[#This Row],[Date]]-21,TBLData3[Date],"&gt;"&amp;TBLData3[[#This Row],[Date]]-28),"")</f>
        <v>1290</v>
      </c>
      <c r="L987" s="33">
        <f>IFERROR(SUMIFS(TBLData3[Total Load],TBLData3[[Athlete ]],TBLData3[[#This Row],[Athlete ]],TBLData3[Date],"&lt;="&amp;TBLData3[[#This Row],[Date]]-28,TBLData3[Date],"&gt;"&amp;TBLData3[[#This Row],[Date]]-35),"")</f>
        <v>720</v>
      </c>
      <c r="M987" s="33">
        <f>IFERROR(AVERAGE(TBLData3[[#This Row],[Week -1 TL]:[Week -4 TL]]),"")</f>
        <v>837.25</v>
      </c>
      <c r="N987" s="98">
        <f>IFERROR(TBLData3[[#This Row],[7 Day Rolling Average]]/TBLData3[[#This Row],[28 Day Rolling Average]],"")</f>
        <v>0</v>
      </c>
      <c r="O987" s="94">
        <f>IFERROR(TBLData3[[#This Row],[Week 0 TL]]/TBLData3[[#This Row],[Week -1 TL]],"")</f>
        <v>0</v>
      </c>
      <c r="P987" s="26">
        <f t="shared" si="68"/>
        <v>15.134521396633911</v>
      </c>
      <c r="Q987" s="27">
        <f t="shared" si="69"/>
        <v>71.004264343458814</v>
      </c>
      <c r="R987" s="99">
        <f>IFERROR(TBLData3[[#This Row],[7 Day EWMA]]/TBLData3[[#This Row],[28 Day EWMA]],"")</f>
        <v>0.21314947118423544</v>
      </c>
      <c r="S987" s="130">
        <f>AVERAGEIFS(TBLData3[Total Load],TBLData3[[Athlete ]],TBLData3[[#This Row],[Athlete ]],TBLData3[Date],"&lt;="&amp;TBLData3[[#This Row],[Date]],TBLData3[Date],"&gt;"&amp;TBLData3[[#This Row],[Date]]-7)</f>
        <v>0</v>
      </c>
      <c r="T987" s="130">
        <f t="array" ref="T987">IFERROR(_xlfn.STDEV.S(IF(TBLData3[[Athlete ]]=TBLData3[[#This Row],[Athlete ]],IF(TBLData3[Date]&lt;=TBLData3[[#This Row],[Date]],IF(TBLData3[Date]&gt;TBLData3[[#This Row],[Date]]-7,TBLData3[Total Load])))),"")</f>
        <v>0</v>
      </c>
      <c r="U987" s="98" t="str">
        <f>IFERROR(TBLData3[[#This Row],[7 Day avg Load]]/TBLData3[[#This Row],[7 Day SD]],"")</f>
        <v/>
      </c>
      <c r="V987" s="98" t="str">
        <f>IFERROR(TBLData3[[#This Row],[7 Day Rolling Average]]*TBLData3[[#This Row],[Monotony]],"")</f>
        <v/>
      </c>
    </row>
    <row r="988" spans="1:22" x14ac:dyDescent="0.25">
      <c r="A988" s="58" t="str">
        <f t="shared" si="66"/>
        <v>Week 7</v>
      </c>
      <c r="B988" s="63">
        <v>43054</v>
      </c>
      <c r="C988" s="151" t="str">
        <f t="shared" si="67"/>
        <v>Wed</v>
      </c>
      <c r="D988" s="74" t="s">
        <v>205</v>
      </c>
      <c r="E988" s="61">
        <f>tblTL[[#This Row],[Total]]</f>
        <v>0</v>
      </c>
      <c r="F988" s="71">
        <f>AVERAGEIFS(TBLData3[Total Load],TBLData3[[Athlete ]],TBLData3[[#This Row],[Athlete ]],TBLData3[Date],"&lt;="&amp;TBLData3[[#This Row],[Date]],TBLData3[Date],"&gt;"&amp;TBLData3[[#This Row],[Date]]-7)</f>
        <v>0</v>
      </c>
      <c r="G988" s="72">
        <f>AVERAGEIFS(TBLData3[Total Load],TBLData3[[Athlete ]],TBLData3[[#This Row],[Athlete ]],TBLData3[Date],"&lt;="&amp;TBLData3[[#This Row],[Date]],TBLData3[Date],"&gt;"&amp;TBLData3[[#This Row],[Date]]-28)</f>
        <v>34.678571428571431</v>
      </c>
      <c r="H988" s="32">
        <f>SUMIFS(TBLData3[Total Load],TBLData3[[Athlete ]],TBLData3[[#This Row],[Athlete ]],TBLData3[Date],"&lt;="&amp;TBLData3[[#This Row],[Date]],TBLData3[Date],"&gt;"&amp;TBLData3[[#This Row],[Date]]-7)</f>
        <v>0</v>
      </c>
      <c r="I988" s="33">
        <f>IFERROR(SUMIFS(TBLData3[Total Load],TBLData3[[Athlete ]],TBLData3[[#This Row],[Athlete ]],TBLData3[Date],"&lt;="&amp;TBLData3[[#This Row],[Date]]-7,TBLData3[Date],"&gt;"&amp;TBLData3[[#This Row],[Date]]-14),"")</f>
        <v>655</v>
      </c>
      <c r="J988" s="33">
        <f>IFERROR(SUMIFS(TBLData3[Total Load],TBLData3[[Athlete ]],TBLData3[[#This Row],[Athlete ]],TBLData3[Date],"&lt;="&amp;TBLData3[[#This Row],[Date]]-14,TBLData3[Date],"&gt;"&amp;TBLData3[[#This Row],[Date]]-21),"")</f>
        <v>316</v>
      </c>
      <c r="K988" s="33">
        <f>IFERROR(SUMIFS(TBLData3[Total Load],TBLData3[[Athlete ]],TBLData3[[#This Row],[Athlete ]],TBLData3[Date],"&lt;="&amp;TBLData3[[#This Row],[Date]]-21,TBLData3[Date],"&gt;"&amp;TBLData3[[#This Row],[Date]]-28),"")</f>
        <v>0</v>
      </c>
      <c r="L988" s="33">
        <f>IFERROR(SUMIFS(TBLData3[Total Load],TBLData3[[Athlete ]],TBLData3[[#This Row],[Athlete ]],TBLData3[Date],"&lt;="&amp;TBLData3[[#This Row],[Date]]-28,TBLData3[Date],"&gt;"&amp;TBLData3[[#This Row],[Date]]-35),"")</f>
        <v>720</v>
      </c>
      <c r="M988" s="33">
        <f>IFERROR(AVERAGE(TBLData3[[#This Row],[Week -1 TL]:[Week -4 TL]]),"")</f>
        <v>422.75</v>
      </c>
      <c r="N988" s="98">
        <f>IFERROR(TBLData3[[#This Row],[7 Day Rolling Average]]/TBLData3[[#This Row],[28 Day Rolling Average]],"")</f>
        <v>0</v>
      </c>
      <c r="O988" s="94">
        <f>IFERROR(TBLData3[[#This Row],[Week 0 TL]]/TBLData3[[#This Row],[Week -1 TL]],"")</f>
        <v>0</v>
      </c>
      <c r="P988" s="26">
        <f t="shared" si="68"/>
        <v>4.5988110255389056</v>
      </c>
      <c r="Q988" s="27">
        <f t="shared" si="69"/>
        <v>32.419200329243388</v>
      </c>
      <c r="R988" s="99">
        <f>IFERROR(TBLData3[[#This Row],[7 Day EWMA]]/TBLData3[[#This Row],[28 Day EWMA]],"")</f>
        <v>0.14185454850317816</v>
      </c>
      <c r="S988" s="130">
        <f>AVERAGEIFS(TBLData3[Total Load],TBLData3[[Athlete ]],TBLData3[[#This Row],[Athlete ]],TBLData3[Date],"&lt;="&amp;TBLData3[[#This Row],[Date]],TBLData3[Date],"&gt;"&amp;TBLData3[[#This Row],[Date]]-7)</f>
        <v>0</v>
      </c>
      <c r="T988" s="130">
        <f t="array" ref="T988">IFERROR(_xlfn.STDEV.S(IF(TBLData3[[Athlete ]]=TBLData3[[#This Row],[Athlete ]],IF(TBLData3[Date]&lt;=TBLData3[[#This Row],[Date]],IF(TBLData3[Date]&gt;TBLData3[[#This Row],[Date]]-7,TBLData3[Total Load])))),"")</f>
        <v>0</v>
      </c>
      <c r="U988" s="98" t="str">
        <f>IFERROR(TBLData3[[#This Row],[7 Day avg Load]]/TBLData3[[#This Row],[7 Day SD]],"")</f>
        <v/>
      </c>
      <c r="V988" s="98" t="str">
        <f>IFERROR(TBLData3[[#This Row],[7 Day Rolling Average]]*TBLData3[[#This Row],[Monotony]],"")</f>
        <v/>
      </c>
    </row>
    <row r="989" spans="1:22" x14ac:dyDescent="0.25">
      <c r="A989" s="58" t="str">
        <f t="shared" si="66"/>
        <v>Week 7</v>
      </c>
      <c r="B989" s="63">
        <v>43054</v>
      </c>
      <c r="C989" s="151" t="str">
        <f t="shared" si="67"/>
        <v>Wed</v>
      </c>
      <c r="D989" s="74" t="s">
        <v>206</v>
      </c>
      <c r="E989" s="61">
        <f>tblTL[[#This Row],[Total]]</f>
        <v>0</v>
      </c>
      <c r="F989" s="71">
        <f>AVERAGEIFS(TBLData3[Total Load],TBLData3[[Athlete ]],TBLData3[[#This Row],[Athlete ]],TBLData3[Date],"&lt;="&amp;TBLData3[[#This Row],[Date]],TBLData3[Date],"&gt;"&amp;TBLData3[[#This Row],[Date]]-7)</f>
        <v>104.28571428571429</v>
      </c>
      <c r="G989" s="72">
        <f>AVERAGEIFS(TBLData3[Total Load],TBLData3[[Athlete ]],TBLData3[[#This Row],[Athlete ]],TBLData3[Date],"&lt;="&amp;TBLData3[[#This Row],[Date]],TBLData3[Date],"&gt;"&amp;TBLData3[[#This Row],[Date]]-28)</f>
        <v>208.78571428571428</v>
      </c>
      <c r="H989" s="32">
        <f>SUMIFS(TBLData3[Total Load],TBLData3[[Athlete ]],TBLData3[[#This Row],[Athlete ]],TBLData3[Date],"&lt;="&amp;TBLData3[[#This Row],[Date]],TBLData3[Date],"&gt;"&amp;TBLData3[[#This Row],[Date]]-7)</f>
        <v>730</v>
      </c>
      <c r="I989" s="33">
        <f>IFERROR(SUMIFS(TBLData3[Total Load],TBLData3[[Athlete ]],TBLData3[[#This Row],[Athlete ]],TBLData3[Date],"&lt;="&amp;TBLData3[[#This Row],[Date]]-7,TBLData3[Date],"&gt;"&amp;TBLData3[[#This Row],[Date]]-14),"")</f>
        <v>3176</v>
      </c>
      <c r="J989" s="33">
        <f>IFERROR(SUMIFS(TBLData3[Total Load],TBLData3[[Athlete ]],TBLData3[[#This Row],[Athlete ]],TBLData3[Date],"&lt;="&amp;TBLData3[[#This Row],[Date]]-14,TBLData3[Date],"&gt;"&amp;TBLData3[[#This Row],[Date]]-21),"")</f>
        <v>300</v>
      </c>
      <c r="K989" s="33">
        <f>IFERROR(SUMIFS(TBLData3[Total Load],TBLData3[[Athlete ]],TBLData3[[#This Row],[Athlete ]],TBLData3[Date],"&lt;="&amp;TBLData3[[#This Row],[Date]]-21,TBLData3[Date],"&gt;"&amp;TBLData3[[#This Row],[Date]]-28),"")</f>
        <v>1640</v>
      </c>
      <c r="L989" s="33">
        <f>IFERROR(SUMIFS(TBLData3[Total Load],TBLData3[[Athlete ]],TBLData3[[#This Row],[Athlete ]],TBLData3[Date],"&lt;="&amp;TBLData3[[#This Row],[Date]]-28,TBLData3[Date],"&gt;"&amp;TBLData3[[#This Row],[Date]]-35),"")</f>
        <v>2250</v>
      </c>
      <c r="M989" s="33">
        <f>IFERROR(AVERAGE(TBLData3[[#This Row],[Week -1 TL]:[Week -4 TL]]),"")</f>
        <v>1841.5</v>
      </c>
      <c r="N989" s="98">
        <f>IFERROR(TBLData3[[#This Row],[7 Day Rolling Average]]/TBLData3[[#This Row],[28 Day Rolling Average]],"")</f>
        <v>0.49948682860075272</v>
      </c>
      <c r="O989" s="94">
        <f>IFERROR(TBLData3[[#This Row],[Week 0 TL]]/TBLData3[[#This Row],[Week -1 TL]],"")</f>
        <v>0.22984886649874056</v>
      </c>
      <c r="P989" s="26">
        <f t="shared" si="68"/>
        <v>97.062331634128199</v>
      </c>
      <c r="Q989" s="27">
        <f t="shared" si="69"/>
        <v>194.38286401498701</v>
      </c>
      <c r="R989" s="99">
        <f>IFERROR(TBLData3[[#This Row],[7 Day EWMA]]/TBLData3[[#This Row],[28 Day EWMA]],"")</f>
        <v>0.49933584488519855</v>
      </c>
      <c r="S989" s="130">
        <f>AVERAGEIFS(TBLData3[Total Load],TBLData3[[Athlete ]],TBLData3[[#This Row],[Athlete ]],TBLData3[Date],"&lt;="&amp;TBLData3[[#This Row],[Date]],TBLData3[Date],"&gt;"&amp;TBLData3[[#This Row],[Date]]-7)</f>
        <v>104.28571428571429</v>
      </c>
      <c r="T989" s="130">
        <f t="array" ref="T989">IFERROR(_xlfn.STDEV.S(IF(TBLData3[[Athlete ]]=TBLData3[[#This Row],[Athlete ]],IF(TBLData3[Date]&lt;=TBLData3[[#This Row],[Date]],IF(TBLData3[Date]&gt;TBLData3[[#This Row],[Date]]-7,TBLData3[Total Load])))),"")</f>
        <v>183.29003817785107</v>
      </c>
      <c r="U989" s="98">
        <f>IFERROR(TBLData3[[#This Row],[7 Day avg Load]]/TBLData3[[#This Row],[7 Day SD]],"")</f>
        <v>0.56896553311055109</v>
      </c>
      <c r="V989" s="98">
        <f>IFERROR(TBLData3[[#This Row],[7 Day Rolling Average]]*TBLData3[[#This Row],[Monotony]],"")</f>
        <v>59.334977024386049</v>
      </c>
    </row>
    <row r="990" spans="1:22" x14ac:dyDescent="0.25">
      <c r="A990" s="58" t="str">
        <f t="shared" si="66"/>
        <v>Week 7</v>
      </c>
      <c r="B990" s="63">
        <v>43054</v>
      </c>
      <c r="C990" s="151" t="str">
        <f t="shared" si="67"/>
        <v>Wed</v>
      </c>
      <c r="D990" s="74" t="s">
        <v>207</v>
      </c>
      <c r="E990" s="61">
        <f>tblTL[[#This Row],[Total]]</f>
        <v>0</v>
      </c>
      <c r="F990" s="71">
        <f>AVERAGEIFS(TBLData3[Total Load],TBLData3[[Athlete ]],TBLData3[[#This Row],[Athlete ]],TBLData3[Date],"&lt;="&amp;TBLData3[[#This Row],[Date]],TBLData3[Date],"&gt;"&amp;TBLData3[[#This Row],[Date]]-7)</f>
        <v>120</v>
      </c>
      <c r="G990" s="72">
        <f>AVERAGEIFS(TBLData3[Total Load],TBLData3[[Athlete ]],TBLData3[[#This Row],[Athlete ]],TBLData3[Date],"&lt;="&amp;TBLData3[[#This Row],[Date]],TBLData3[Date],"&gt;"&amp;TBLData3[[#This Row],[Date]]-28)</f>
        <v>140.89285714285714</v>
      </c>
      <c r="H990" s="32">
        <f>SUMIFS(TBLData3[Total Load],TBLData3[[Athlete ]],TBLData3[[#This Row],[Athlete ]],TBLData3[Date],"&lt;="&amp;TBLData3[[#This Row],[Date]],TBLData3[Date],"&gt;"&amp;TBLData3[[#This Row],[Date]]-7)</f>
        <v>840</v>
      </c>
      <c r="I990" s="33">
        <f>IFERROR(SUMIFS(TBLData3[Total Load],TBLData3[[Athlete ]],TBLData3[[#This Row],[Athlete ]],TBLData3[Date],"&lt;="&amp;TBLData3[[#This Row],[Date]]-7,TBLData3[Date],"&gt;"&amp;TBLData3[[#This Row],[Date]]-14),"")</f>
        <v>595</v>
      </c>
      <c r="J990" s="33">
        <f>IFERROR(SUMIFS(TBLData3[Total Load],TBLData3[[Athlete ]],TBLData3[[#This Row],[Athlete ]],TBLData3[Date],"&lt;="&amp;TBLData3[[#This Row],[Date]]-14,TBLData3[Date],"&gt;"&amp;TBLData3[[#This Row],[Date]]-21),"")</f>
        <v>1710</v>
      </c>
      <c r="K990" s="33">
        <f>IFERROR(SUMIFS(TBLData3[Total Load],TBLData3[[Athlete ]],TBLData3[[#This Row],[Athlete ]],TBLData3[Date],"&lt;="&amp;TBLData3[[#This Row],[Date]]-21,TBLData3[Date],"&gt;"&amp;TBLData3[[#This Row],[Date]]-28),"")</f>
        <v>800</v>
      </c>
      <c r="L990" s="33">
        <f>IFERROR(SUMIFS(TBLData3[Total Load],TBLData3[[Athlete ]],TBLData3[[#This Row],[Athlete ]],TBLData3[Date],"&lt;="&amp;TBLData3[[#This Row],[Date]]-28,TBLData3[Date],"&gt;"&amp;TBLData3[[#This Row],[Date]]-35),"")</f>
        <v>2320</v>
      </c>
      <c r="M990" s="33">
        <f>IFERROR(AVERAGE(TBLData3[[#This Row],[Week -1 TL]:[Week -4 TL]]),"")</f>
        <v>1356.25</v>
      </c>
      <c r="N990" s="98">
        <f>IFERROR(TBLData3[[#This Row],[7 Day Rolling Average]]/TBLData3[[#This Row],[28 Day Rolling Average]],"")</f>
        <v>0.85171102661596965</v>
      </c>
      <c r="O990" s="94">
        <f>IFERROR(TBLData3[[#This Row],[Week 0 TL]]/TBLData3[[#This Row],[Week -1 TL]],"")</f>
        <v>1.411764705882353</v>
      </c>
      <c r="P990" s="26">
        <f t="shared" si="68"/>
        <v>73.40988179772684</v>
      </c>
      <c r="Q990" s="27">
        <f t="shared" si="69"/>
        <v>139.03128234490228</v>
      </c>
      <c r="R990" s="99">
        <f>IFERROR(TBLData3[[#This Row],[7 Day EWMA]]/TBLData3[[#This Row],[28 Day EWMA]],"")</f>
        <v>0.52800981591765117</v>
      </c>
      <c r="S990" s="130">
        <f>AVERAGEIFS(TBLData3[Total Load],TBLData3[[Athlete ]],TBLData3[[#This Row],[Athlete ]],TBLData3[Date],"&lt;="&amp;TBLData3[[#This Row],[Date]],TBLData3[Date],"&gt;"&amp;TBLData3[[#This Row],[Date]]-7)</f>
        <v>120</v>
      </c>
      <c r="T990" s="130">
        <f t="array" ref="T990">IFERROR(_xlfn.STDEV.S(IF(TBLData3[[Athlete ]]=TBLData3[[#This Row],[Athlete ]],IF(TBLData3[Date]&lt;=TBLData3[[#This Row],[Date]],IF(TBLData3[Date]&gt;TBLData3[[#This Row],[Date]]-7,TBLData3[Total Load])))),"")</f>
        <v>208.88593378524399</v>
      </c>
      <c r="U990" s="98">
        <f>IFERROR(TBLData3[[#This Row],[7 Day avg Load]]/TBLData3[[#This Row],[7 Day SD]],"")</f>
        <v>0.57447621209081612</v>
      </c>
      <c r="V990" s="98">
        <f>IFERROR(TBLData3[[#This Row],[7 Day Rolling Average]]*TBLData3[[#This Row],[Monotony]],"")</f>
        <v>68.93714545089793</v>
      </c>
    </row>
    <row r="991" spans="1:22" x14ac:dyDescent="0.25">
      <c r="A991" s="58" t="str">
        <f t="shared" si="66"/>
        <v>Week 7</v>
      </c>
      <c r="B991" s="63">
        <v>43054</v>
      </c>
      <c r="C991" s="151" t="str">
        <f t="shared" si="67"/>
        <v>Wed</v>
      </c>
      <c r="D991" s="73" t="s">
        <v>208</v>
      </c>
      <c r="E991" s="61">
        <f>tblTL[[#This Row],[Total]]</f>
        <v>720</v>
      </c>
      <c r="F991" s="71">
        <f>AVERAGEIFS(TBLData3[Total Load],TBLData3[[Athlete ]],TBLData3[[#This Row],[Athlete ]],TBLData3[Date],"&lt;="&amp;TBLData3[[#This Row],[Date]],TBLData3[Date],"&gt;"&amp;TBLData3[[#This Row],[Date]]-7)</f>
        <v>102.85714285714286</v>
      </c>
      <c r="G991" s="72">
        <f>AVERAGEIFS(TBLData3[Total Load],TBLData3[[Athlete ]],TBLData3[[#This Row],[Athlete ]],TBLData3[Date],"&lt;="&amp;TBLData3[[#This Row],[Date]],TBLData3[Date],"&gt;"&amp;TBLData3[[#This Row],[Date]]-28)</f>
        <v>101.25</v>
      </c>
      <c r="H991" s="32">
        <f>SUMIFS(TBLData3[Total Load],TBLData3[[Athlete ]],TBLData3[[#This Row],[Athlete ]],TBLData3[Date],"&lt;="&amp;TBLData3[[#This Row],[Date]],TBLData3[Date],"&gt;"&amp;TBLData3[[#This Row],[Date]]-7)</f>
        <v>720</v>
      </c>
      <c r="I991" s="33">
        <f>IFERROR(SUMIFS(TBLData3[Total Load],TBLData3[[Athlete ]],TBLData3[[#This Row],[Athlete ]],TBLData3[Date],"&lt;="&amp;TBLData3[[#This Row],[Date]]-7,TBLData3[Date],"&gt;"&amp;TBLData3[[#This Row],[Date]]-14),"")</f>
        <v>750</v>
      </c>
      <c r="J991" s="33">
        <f>IFERROR(SUMIFS(TBLData3[Total Load],TBLData3[[Athlete ]],TBLData3[[#This Row],[Athlete ]],TBLData3[Date],"&lt;="&amp;TBLData3[[#This Row],[Date]]-14,TBLData3[Date],"&gt;"&amp;TBLData3[[#This Row],[Date]]-21),"")</f>
        <v>1365</v>
      </c>
      <c r="K991" s="33">
        <f>IFERROR(SUMIFS(TBLData3[Total Load],TBLData3[[Athlete ]],TBLData3[[#This Row],[Athlete ]],TBLData3[Date],"&lt;="&amp;TBLData3[[#This Row],[Date]]-21,TBLData3[Date],"&gt;"&amp;TBLData3[[#This Row],[Date]]-28),"")</f>
        <v>0</v>
      </c>
      <c r="L991" s="33">
        <f>IFERROR(SUMIFS(TBLData3[Total Load],TBLData3[[Athlete ]],TBLData3[[#This Row],[Athlete ]],TBLData3[Date],"&lt;="&amp;TBLData3[[#This Row],[Date]]-28,TBLData3[Date],"&gt;"&amp;TBLData3[[#This Row],[Date]]-35),"")</f>
        <v>1122.4000000000001</v>
      </c>
      <c r="M991" s="33">
        <f>IFERROR(AVERAGE(TBLData3[[#This Row],[Week -1 TL]:[Week -4 TL]]),"")</f>
        <v>809.35</v>
      </c>
      <c r="N991" s="98">
        <f>IFERROR(TBLData3[[#This Row],[7 Day Rolling Average]]/TBLData3[[#This Row],[28 Day Rolling Average]],"")</f>
        <v>1.0158730158730158</v>
      </c>
      <c r="O991" s="94">
        <f>IFERROR(TBLData3[[#This Row],[Week 0 TL]]/TBLData3[[#This Row],[Week -1 TL]],"")</f>
        <v>0.96</v>
      </c>
      <c r="P991" s="26">
        <f t="shared" si="68"/>
        <v>188.51624741539376</v>
      </c>
      <c r="Q991" s="27">
        <f t="shared" si="69"/>
        <v>117.84339864545788</v>
      </c>
      <c r="R991" s="99">
        <f>IFERROR(TBLData3[[#This Row],[7 Day EWMA]]/TBLData3[[#This Row],[28 Day EWMA]],"")</f>
        <v>1.599718351492571</v>
      </c>
      <c r="S991" s="130">
        <f>AVERAGEIFS(TBLData3[Total Load],TBLData3[[Athlete ]],TBLData3[[#This Row],[Athlete ]],TBLData3[Date],"&lt;="&amp;TBLData3[[#This Row],[Date]],TBLData3[Date],"&gt;"&amp;TBLData3[[#This Row],[Date]]-7)</f>
        <v>102.85714285714286</v>
      </c>
      <c r="T991" s="130">
        <f t="array" ref="T991">IFERROR(_xlfn.STDEV.S(IF(TBLData3[[Athlete ]]=TBLData3[[#This Row],[Athlete ]],IF(TBLData3[Date]&lt;=TBLData3[[#This Row],[Date]],IF(TBLData3[Date]&gt;TBLData3[[#This Row],[Date]]-7,TBLData3[Total Load])))),"")</f>
        <v>272.1344205666436</v>
      </c>
      <c r="U991" s="98">
        <f>IFERROR(TBLData3[[#This Row],[7 Day avg Load]]/TBLData3[[#This Row],[7 Day SD]],"")</f>
        <v>0.37796447300922725</v>
      </c>
      <c r="V991" s="98">
        <f>IFERROR(TBLData3[[#This Row],[7 Day Rolling Average]]*TBLData3[[#This Row],[Monotony]],"")</f>
        <v>38.876345795234805</v>
      </c>
    </row>
    <row r="992" spans="1:22" x14ac:dyDescent="0.25">
      <c r="A992" s="58" t="str">
        <f t="shared" si="66"/>
        <v>Week 7</v>
      </c>
      <c r="B992" s="63">
        <v>43055</v>
      </c>
      <c r="C992" s="151" t="str">
        <f t="shared" ref="C992:C1013" si="70">CHOOSE(WEEKDAY(B992),"Sun","Mon","Tue","Wed","Thu","Fri","Sat")</f>
        <v>Thu</v>
      </c>
      <c r="D992" s="68" t="s">
        <v>215</v>
      </c>
      <c r="E992" s="61">
        <f>tblTL[[#This Row],[Total]]</f>
        <v>0</v>
      </c>
      <c r="F992" s="71">
        <f>AVERAGEIFS(TBLData3[Total Load],TBLData3[[Athlete ]],TBLData3[[#This Row],[Athlete ]],TBLData3[Date],"&lt;="&amp;TBLData3[[#This Row],[Date]],TBLData3[Date],"&gt;"&amp;TBLData3[[#This Row],[Date]]-7)</f>
        <v>0</v>
      </c>
      <c r="G992" s="72">
        <f>AVERAGEIFS(TBLData3[Total Load],TBLData3[[Athlete ]],TBLData3[[#This Row],[Athlete ]],TBLData3[Date],"&lt;="&amp;TBLData3[[#This Row],[Date]],TBLData3[Date],"&gt;"&amp;TBLData3[[#This Row],[Date]]-28)</f>
        <v>132.85714285714286</v>
      </c>
      <c r="H992" s="32">
        <f>SUMIFS(TBLData3[Total Load],TBLData3[[Athlete ]],TBLData3[[#This Row],[Athlete ]],TBLData3[Date],"&lt;="&amp;TBLData3[[#This Row],[Date]],TBLData3[Date],"&gt;"&amp;TBLData3[[#This Row],[Date]]-7)</f>
        <v>0</v>
      </c>
      <c r="I992" s="33">
        <f>IFERROR(SUMIFS(TBLData3[Total Load],TBLData3[[Athlete ]],TBLData3[[#This Row],[Athlete ]],TBLData3[Date],"&lt;="&amp;TBLData3[[#This Row],[Date]]-7,TBLData3[Date],"&gt;"&amp;TBLData3[[#This Row],[Date]]-14),"")</f>
        <v>1670</v>
      </c>
      <c r="J992" s="33">
        <f>IFERROR(SUMIFS(TBLData3[Total Load],TBLData3[[Athlete ]],TBLData3[[#This Row],[Athlete ]],TBLData3[Date],"&lt;="&amp;TBLData3[[#This Row],[Date]]-14,TBLData3[Date],"&gt;"&amp;TBLData3[[#This Row],[Date]]-21),"")</f>
        <v>1250</v>
      </c>
      <c r="K992" s="33">
        <f>IFERROR(SUMIFS(TBLData3[Total Load],TBLData3[[Athlete ]],TBLData3[[#This Row],[Athlete ]],TBLData3[Date],"&lt;="&amp;TBLData3[[#This Row],[Date]]-21,TBLData3[Date],"&gt;"&amp;TBLData3[[#This Row],[Date]]-28),"")</f>
        <v>800</v>
      </c>
      <c r="L992" s="33">
        <f>IFERROR(SUMIFS(TBLData3[Total Load],TBLData3[[Athlete ]],TBLData3[[#This Row],[Athlete ]],TBLData3[Date],"&lt;="&amp;TBLData3[[#This Row],[Date]]-28,TBLData3[Date],"&gt;"&amp;TBLData3[[#This Row],[Date]]-35),"")</f>
        <v>720</v>
      </c>
      <c r="M992" s="33">
        <f>IFERROR(AVERAGE(TBLData3[[#This Row],[Week -1 TL]:[Week -4 TL]]),"")</f>
        <v>1110</v>
      </c>
      <c r="N992" s="98">
        <f>IFERROR(TBLData3[[#This Row],[7 Day Rolling Average]]/TBLData3[[#This Row],[28 Day Rolling Average]],"")</f>
        <v>0</v>
      </c>
      <c r="O992" s="94">
        <f>IFERROR(TBLData3[[#This Row],[Week 0 TL]]/TBLData3[[#This Row],[Week -1 TL]],"")</f>
        <v>0</v>
      </c>
      <c r="P992" s="26">
        <f t="shared" si="68"/>
        <v>35.779488494636347</v>
      </c>
      <c r="Q992" s="27">
        <f t="shared" si="69"/>
        <v>120.50377681039171</v>
      </c>
      <c r="R992" s="99">
        <f>IFERROR(TBLData3[[#This Row],[7 Day EWMA]]/TBLData3[[#This Row],[28 Day EWMA]],"")</f>
        <v>0.29691590953978203</v>
      </c>
      <c r="S992" s="130">
        <f>AVERAGEIFS(TBLData3[Total Load],TBLData3[[Athlete ]],TBLData3[[#This Row],[Athlete ]],TBLData3[Date],"&lt;="&amp;TBLData3[[#This Row],[Date]],TBLData3[Date],"&gt;"&amp;TBLData3[[#This Row],[Date]]-7)</f>
        <v>0</v>
      </c>
      <c r="T992" s="130">
        <f t="array" ref="T992">IFERROR(_xlfn.STDEV.S(IF(TBLData3[[Athlete ]]=TBLData3[[#This Row],[Athlete ]],IF(TBLData3[Date]&lt;=TBLData3[[#This Row],[Date]],IF(TBLData3[Date]&gt;TBLData3[[#This Row],[Date]]-7,TBLData3[Total Load])))),"")</f>
        <v>0</v>
      </c>
      <c r="U992" s="98" t="str">
        <f>IFERROR(TBLData3[[#This Row],[7 Day avg Load]]/TBLData3[[#This Row],[7 Day SD]],"")</f>
        <v/>
      </c>
      <c r="V992" s="98" t="str">
        <f>IFERROR(TBLData3[[#This Row],[7 Day Rolling Average]]*TBLData3[[#This Row],[Monotony]],"")</f>
        <v/>
      </c>
    </row>
    <row r="993" spans="1:22" x14ac:dyDescent="0.25">
      <c r="A993" s="58" t="str">
        <f t="shared" si="66"/>
        <v>Week 7</v>
      </c>
      <c r="B993" s="63">
        <v>43055</v>
      </c>
      <c r="C993" s="151" t="str">
        <f t="shared" si="70"/>
        <v>Thu</v>
      </c>
      <c r="D993" s="74" t="s">
        <v>190</v>
      </c>
      <c r="E993" s="61">
        <f>tblTL[[#This Row],[Total]]</f>
        <v>450</v>
      </c>
      <c r="F993" s="71">
        <f>AVERAGEIFS(TBLData3[Total Load],TBLData3[[Athlete ]],TBLData3[[#This Row],[Athlete ]],TBLData3[Date],"&lt;="&amp;TBLData3[[#This Row],[Date]],TBLData3[Date],"&gt;"&amp;TBLData3[[#This Row],[Date]]-7)</f>
        <v>388.57142857142856</v>
      </c>
      <c r="G993" s="72">
        <f>AVERAGEIFS(TBLData3[Total Load],TBLData3[[Athlete ]],TBLData3[[#This Row],[Athlete ]],TBLData3[Date],"&lt;="&amp;TBLData3[[#This Row],[Date]],TBLData3[Date],"&gt;"&amp;TBLData3[[#This Row],[Date]]-28)</f>
        <v>191.96428571428572</v>
      </c>
      <c r="H993" s="32">
        <f>SUMIFS(TBLData3[Total Load],TBLData3[[Athlete ]],TBLData3[[#This Row],[Athlete ]],TBLData3[Date],"&lt;="&amp;TBLData3[[#This Row],[Date]],TBLData3[Date],"&gt;"&amp;TBLData3[[#This Row],[Date]]-7)</f>
        <v>2720</v>
      </c>
      <c r="I993" s="33">
        <f>IFERROR(SUMIFS(TBLData3[Total Load],TBLData3[[Athlete ]],TBLData3[[#This Row],[Athlete ]],TBLData3[Date],"&lt;="&amp;TBLData3[[#This Row],[Date]]-7,TBLData3[Date],"&gt;"&amp;TBLData3[[#This Row],[Date]]-14),"")</f>
        <v>296</v>
      </c>
      <c r="J993" s="33">
        <f>IFERROR(SUMIFS(TBLData3[Total Load],TBLData3[[Athlete ]],TBLData3[[#This Row],[Athlete ]],TBLData3[Date],"&lt;="&amp;TBLData3[[#This Row],[Date]]-14,TBLData3[Date],"&gt;"&amp;TBLData3[[#This Row],[Date]]-21),"")</f>
        <v>2059</v>
      </c>
      <c r="K993" s="33">
        <f>IFERROR(SUMIFS(TBLData3[Total Load],TBLData3[[Athlete ]],TBLData3[[#This Row],[Athlete ]],TBLData3[Date],"&lt;="&amp;TBLData3[[#This Row],[Date]]-21,TBLData3[Date],"&gt;"&amp;TBLData3[[#This Row],[Date]]-28),"")</f>
        <v>300</v>
      </c>
      <c r="L993" s="33">
        <f>IFERROR(SUMIFS(TBLData3[Total Load],TBLData3[[Athlete ]],TBLData3[[#This Row],[Athlete ]],TBLData3[Date],"&lt;="&amp;TBLData3[[#This Row],[Date]]-28,TBLData3[Date],"&gt;"&amp;TBLData3[[#This Row],[Date]]-35),"")</f>
        <v>810</v>
      </c>
      <c r="M993" s="33">
        <f>IFERROR(AVERAGE(TBLData3[[#This Row],[Week -1 TL]:[Week -4 TL]]),"")</f>
        <v>866.25</v>
      </c>
      <c r="N993" s="98">
        <f>IFERROR(TBLData3[[#This Row],[7 Day Rolling Average]]/TBLData3[[#This Row],[28 Day Rolling Average]],"")</f>
        <v>2.0241860465116277</v>
      </c>
      <c r="O993" s="94">
        <f>IFERROR(TBLData3[[#This Row],[Week 0 TL]]/TBLData3[[#This Row],[Week -1 TL]],"")</f>
        <v>9.1891891891891895</v>
      </c>
      <c r="P993" s="26">
        <f t="shared" si="68"/>
        <v>439.40306320633977</v>
      </c>
      <c r="Q993" s="27">
        <f t="shared" si="69"/>
        <v>248.47609749073416</v>
      </c>
      <c r="R993" s="99">
        <f>IFERROR(TBLData3[[#This Row],[7 Day EWMA]]/TBLData3[[#This Row],[28 Day EWMA]],"")</f>
        <v>1.7683916788926766</v>
      </c>
      <c r="S993" s="130">
        <f>AVERAGEIFS(TBLData3[Total Load],TBLData3[[Athlete ]],TBLData3[[#This Row],[Athlete ]],TBLData3[Date],"&lt;="&amp;TBLData3[[#This Row],[Date]],TBLData3[Date],"&gt;"&amp;TBLData3[[#This Row],[Date]]-7)</f>
        <v>388.57142857142856</v>
      </c>
      <c r="T993" s="130">
        <f t="array" ref="T993">IFERROR(_xlfn.STDEV.S(IF(TBLData3[[Athlete ]]=TBLData3[[#This Row],[Athlete ]],IF(TBLData3[Date]&lt;=TBLData3[[#This Row],[Date]],IF(TBLData3[Date]&gt;TBLData3[[#This Row],[Date]]-7,TBLData3[Total Load])))),"")</f>
        <v>410.4415740568756</v>
      </c>
      <c r="U993" s="98">
        <f>IFERROR(TBLData3[[#This Row],[7 Day avg Load]]/TBLData3[[#This Row],[7 Day SD]],"")</f>
        <v>0.94671556960159098</v>
      </c>
      <c r="V993" s="98">
        <f>IFERROR(TBLData3[[#This Row],[7 Day Rolling Average]]*TBLData3[[#This Row],[Monotony]],"")</f>
        <v>367.86662133090391</v>
      </c>
    </row>
    <row r="994" spans="1:22" x14ac:dyDescent="0.25">
      <c r="A994" s="58" t="str">
        <f t="shared" si="66"/>
        <v>Week 7</v>
      </c>
      <c r="B994" s="63">
        <v>43055</v>
      </c>
      <c r="C994" s="151" t="str">
        <f t="shared" si="70"/>
        <v>Thu</v>
      </c>
      <c r="D994" s="68" t="s">
        <v>191</v>
      </c>
      <c r="E994" s="61">
        <f>tblTL[[#This Row],[Total]]</f>
        <v>1260</v>
      </c>
      <c r="F994" s="71">
        <f>AVERAGEIFS(TBLData3[Total Load],TBLData3[[Athlete ]],TBLData3[[#This Row],[Athlete ]],TBLData3[Date],"&lt;="&amp;TBLData3[[#This Row],[Date]],TBLData3[Date],"&gt;"&amp;TBLData3[[#This Row],[Date]]-7)</f>
        <v>277.14285714285717</v>
      </c>
      <c r="G994" s="72">
        <f>AVERAGEIFS(TBLData3[Total Load],TBLData3[[Athlete ]],TBLData3[[#This Row],[Athlete ]],TBLData3[Date],"&lt;="&amp;TBLData3[[#This Row],[Date]],TBLData3[Date],"&gt;"&amp;TBLData3[[#This Row],[Date]]-28)</f>
        <v>156.39285714285714</v>
      </c>
      <c r="H994" s="32">
        <f>SUMIFS(TBLData3[Total Load],TBLData3[[Athlete ]],TBLData3[[#This Row],[Athlete ]],TBLData3[Date],"&lt;="&amp;TBLData3[[#This Row],[Date]],TBLData3[Date],"&gt;"&amp;TBLData3[[#This Row],[Date]]-7)</f>
        <v>1940</v>
      </c>
      <c r="I994" s="33">
        <f>IFERROR(SUMIFS(TBLData3[Total Load],TBLData3[[Athlete ]],TBLData3[[#This Row],[Athlete ]],TBLData3[Date],"&lt;="&amp;TBLData3[[#This Row],[Date]]-7,TBLData3[Date],"&gt;"&amp;TBLData3[[#This Row],[Date]]-14),"")</f>
        <v>880</v>
      </c>
      <c r="J994" s="33">
        <f>IFERROR(SUMIFS(TBLData3[Total Load],TBLData3[[Athlete ]],TBLData3[[#This Row],[Athlete ]],TBLData3[Date],"&lt;="&amp;TBLData3[[#This Row],[Date]]-14,TBLData3[Date],"&gt;"&amp;TBLData3[[#This Row],[Date]]-21),"")</f>
        <v>1069</v>
      </c>
      <c r="K994" s="33">
        <f>IFERROR(SUMIFS(TBLData3[Total Load],TBLData3[[Athlete ]],TBLData3[[#This Row],[Athlete ]],TBLData3[Date],"&lt;="&amp;TBLData3[[#This Row],[Date]]-21,TBLData3[Date],"&gt;"&amp;TBLData3[[#This Row],[Date]]-28),"")</f>
        <v>490</v>
      </c>
      <c r="L994" s="33">
        <f>IFERROR(SUMIFS(TBLData3[Total Load],TBLData3[[Athlete ]],TBLData3[[#This Row],[Athlete ]],TBLData3[Date],"&lt;="&amp;TBLData3[[#This Row],[Date]]-28,TBLData3[Date],"&gt;"&amp;TBLData3[[#This Row],[Date]]-35),"")</f>
        <v>720</v>
      </c>
      <c r="M994" s="33">
        <f>IFERROR(AVERAGE(TBLData3[[#This Row],[Week -1 TL]:[Week -4 TL]]),"")</f>
        <v>789.75</v>
      </c>
      <c r="N994" s="98">
        <f>IFERROR(TBLData3[[#This Row],[7 Day Rolling Average]]/TBLData3[[#This Row],[28 Day Rolling Average]],"")</f>
        <v>1.7720940854076275</v>
      </c>
      <c r="O994" s="94">
        <f>IFERROR(TBLData3[[#This Row],[Week 0 TL]]/TBLData3[[#This Row],[Week -1 TL]],"")</f>
        <v>2.2045454545454546</v>
      </c>
      <c r="P994" s="26">
        <f t="shared" si="68"/>
        <v>415.04796756728899</v>
      </c>
      <c r="Q994" s="27">
        <f t="shared" si="69"/>
        <v>201.76945779905742</v>
      </c>
      <c r="R994" s="99">
        <f>IFERROR(TBLData3[[#This Row],[7 Day EWMA]]/TBLData3[[#This Row],[28 Day EWMA]],"")</f>
        <v>2.0570406051278387</v>
      </c>
      <c r="S994" s="130">
        <f>AVERAGEIFS(TBLData3[Total Load],TBLData3[[Athlete ]],TBLData3[[#This Row],[Athlete ]],TBLData3[Date],"&lt;="&amp;TBLData3[[#This Row],[Date]],TBLData3[Date],"&gt;"&amp;TBLData3[[#This Row],[Date]]-7)</f>
        <v>277.14285714285717</v>
      </c>
      <c r="T994" s="130">
        <f t="array" ref="T994">IFERROR(_xlfn.STDEV.S(IF(TBLData3[[Athlete ]]=TBLData3[[#This Row],[Athlete ]],IF(TBLData3[Date]&lt;=TBLData3[[#This Row],[Date]],IF(TBLData3[Date]&gt;TBLData3[[#This Row],[Date]]-7,TBLData3[Total Load])))),"")</f>
        <v>458.02744771153493</v>
      </c>
      <c r="U994" s="98">
        <f>IFERROR(TBLData3[[#This Row],[7 Day avg Load]]/TBLData3[[#This Row],[7 Day SD]],"")</f>
        <v>0.60507914651744055</v>
      </c>
      <c r="V994" s="98">
        <f>IFERROR(TBLData3[[#This Row],[7 Day Rolling Average]]*TBLData3[[#This Row],[Monotony]],"")</f>
        <v>167.69336346340498</v>
      </c>
    </row>
    <row r="995" spans="1:22" x14ac:dyDescent="0.25">
      <c r="A995" s="58" t="str">
        <f t="shared" si="66"/>
        <v>Week 7</v>
      </c>
      <c r="B995" s="63">
        <v>43055</v>
      </c>
      <c r="C995" s="151" t="str">
        <f t="shared" si="70"/>
        <v>Thu</v>
      </c>
      <c r="D995" s="68" t="s">
        <v>192</v>
      </c>
      <c r="E995" s="61">
        <f>tblTL[[#This Row],[Total]]</f>
        <v>0</v>
      </c>
      <c r="F995" s="71">
        <f>AVERAGEIFS(TBLData3[Total Load],TBLData3[[Athlete ]],TBLData3[[#This Row],[Athlete ]],TBLData3[Date],"&lt;="&amp;TBLData3[[#This Row],[Date]],TBLData3[Date],"&gt;"&amp;TBLData3[[#This Row],[Date]]-7)</f>
        <v>93.714285714285708</v>
      </c>
      <c r="G995" s="72">
        <f>AVERAGEIFS(TBLData3[Total Load],TBLData3[[Athlete ]],TBLData3[[#This Row],[Athlete ]],TBLData3[Date],"&lt;="&amp;TBLData3[[#This Row],[Date]],TBLData3[Date],"&gt;"&amp;TBLData3[[#This Row],[Date]]-28)</f>
        <v>186.5</v>
      </c>
      <c r="H995" s="32">
        <f>SUMIFS(TBLData3[Total Load],TBLData3[[Athlete ]],TBLData3[[#This Row],[Athlete ]],TBLData3[Date],"&lt;="&amp;TBLData3[[#This Row],[Date]],TBLData3[Date],"&gt;"&amp;TBLData3[[#This Row],[Date]]-7)</f>
        <v>656</v>
      </c>
      <c r="I995" s="33">
        <f>IFERROR(SUMIFS(TBLData3[Total Load],TBLData3[[Athlete ]],TBLData3[[#This Row],[Athlete ]],TBLData3[Date],"&lt;="&amp;TBLData3[[#This Row],[Date]]-7,TBLData3[Date],"&gt;"&amp;TBLData3[[#This Row],[Date]]-14),"")</f>
        <v>723</v>
      </c>
      <c r="J995" s="33">
        <f>IFERROR(SUMIFS(TBLData3[Total Load],TBLData3[[Athlete ]],TBLData3[[#This Row],[Athlete ]],TBLData3[Date],"&lt;="&amp;TBLData3[[#This Row],[Date]]-14,TBLData3[Date],"&gt;"&amp;TBLData3[[#This Row],[Date]]-21),"")</f>
        <v>3353</v>
      </c>
      <c r="K995" s="33">
        <f>IFERROR(SUMIFS(TBLData3[Total Load],TBLData3[[Athlete ]],TBLData3[[#This Row],[Athlete ]],TBLData3[Date],"&lt;="&amp;TBLData3[[#This Row],[Date]]-21,TBLData3[Date],"&gt;"&amp;TBLData3[[#This Row],[Date]]-28),"")</f>
        <v>490</v>
      </c>
      <c r="L995" s="33">
        <f>IFERROR(SUMIFS(TBLData3[Total Load],TBLData3[[Athlete ]],TBLData3[[#This Row],[Athlete ]],TBLData3[Date],"&lt;="&amp;TBLData3[[#This Row],[Date]]-28,TBLData3[Date],"&gt;"&amp;TBLData3[[#This Row],[Date]]-35),"")</f>
        <v>1860</v>
      </c>
      <c r="M995" s="33">
        <f>IFERROR(AVERAGE(TBLData3[[#This Row],[Week -1 TL]:[Week -4 TL]]),"")</f>
        <v>1606.5</v>
      </c>
      <c r="N995" s="98">
        <f>IFERROR(TBLData3[[#This Row],[7 Day Rolling Average]]/TBLData3[[#This Row],[28 Day Rolling Average]],"")</f>
        <v>0.50248946763692071</v>
      </c>
      <c r="O995" s="94">
        <f>IFERROR(TBLData3[[#This Row],[Week 0 TL]]/TBLData3[[#This Row],[Week -1 TL]],"")</f>
        <v>0.90733056708160442</v>
      </c>
      <c r="P995" s="26">
        <f t="shared" si="68"/>
        <v>97.963029310254214</v>
      </c>
      <c r="Q995" s="27">
        <f t="shared" si="69"/>
        <v>177.17197737720525</v>
      </c>
      <c r="R995" s="99">
        <f>IFERROR(TBLData3[[#This Row],[7 Day EWMA]]/TBLData3[[#This Row],[28 Day EWMA]],"")</f>
        <v>0.55292620627971856</v>
      </c>
      <c r="S995" s="130">
        <f>AVERAGEIFS(TBLData3[Total Load],TBLData3[[Athlete ]],TBLData3[[#This Row],[Athlete ]],TBLData3[Date],"&lt;="&amp;TBLData3[[#This Row],[Date]],TBLData3[Date],"&gt;"&amp;TBLData3[[#This Row],[Date]]-7)</f>
        <v>93.714285714285708</v>
      </c>
      <c r="T995" s="130">
        <f t="array" ref="T995">IFERROR(_xlfn.STDEV.S(IF(TBLData3[[Athlete ]]=TBLData3[[#This Row],[Athlete ]],IF(TBLData3[Date]&lt;=TBLData3[[#This Row],[Date]],IF(TBLData3[Date]&gt;TBLData3[[#This Row],[Date]]-7,TBLData3[Total Load])))),"")</f>
        <v>143.45930234241149</v>
      </c>
      <c r="U995" s="98">
        <f>IFERROR(TBLData3[[#This Row],[7 Day avg Load]]/TBLData3[[#This Row],[7 Day SD]],"")</f>
        <v>0.65324649000875945</v>
      </c>
      <c r="V995" s="98">
        <f>IFERROR(TBLData3[[#This Row],[7 Day Rolling Average]]*TBLData3[[#This Row],[Monotony]],"")</f>
        <v>61.218528206535169</v>
      </c>
    </row>
    <row r="996" spans="1:22" x14ac:dyDescent="0.25">
      <c r="A996" s="58" t="str">
        <f t="shared" si="66"/>
        <v>Week 7</v>
      </c>
      <c r="B996" s="63">
        <v>43055</v>
      </c>
      <c r="C996" s="151" t="str">
        <f t="shared" si="70"/>
        <v>Thu</v>
      </c>
      <c r="D996" s="73" t="s">
        <v>193</v>
      </c>
      <c r="E996" s="61">
        <f>tblTL[[#This Row],[Total]]</f>
        <v>0</v>
      </c>
      <c r="F996" s="71">
        <f>AVERAGEIFS(TBLData3[Total Load],TBLData3[[Athlete ]],TBLData3[[#This Row],[Athlete ]],TBLData3[Date],"&lt;="&amp;TBLData3[[#This Row],[Date]],TBLData3[Date],"&gt;"&amp;TBLData3[[#This Row],[Date]]-7)</f>
        <v>199.57142857142858</v>
      </c>
      <c r="G996" s="72">
        <f>AVERAGEIFS(TBLData3[Total Load],TBLData3[[Athlete ]],TBLData3[[#This Row],[Athlete ]],TBLData3[Date],"&lt;="&amp;TBLData3[[#This Row],[Date]],TBLData3[Date],"&gt;"&amp;TBLData3[[#This Row],[Date]]-28)</f>
        <v>140.71428571428572</v>
      </c>
      <c r="H996" s="32">
        <f>SUMIFS(TBLData3[Total Load],TBLData3[[Athlete ]],TBLData3[[#This Row],[Athlete ]],TBLData3[Date],"&lt;="&amp;TBLData3[[#This Row],[Date]],TBLData3[Date],"&gt;"&amp;TBLData3[[#This Row],[Date]]-7)</f>
        <v>1397</v>
      </c>
      <c r="I996" s="33">
        <f>IFERROR(SUMIFS(TBLData3[Total Load],TBLData3[[Athlete ]],TBLData3[[#This Row],[Athlete ]],TBLData3[Date],"&lt;="&amp;TBLData3[[#This Row],[Date]]-7,TBLData3[Date],"&gt;"&amp;TBLData3[[#This Row],[Date]]-14),"")</f>
        <v>1549</v>
      </c>
      <c r="J996" s="33">
        <f>IFERROR(SUMIFS(TBLData3[Total Load],TBLData3[[Athlete ]],TBLData3[[#This Row],[Athlete ]],TBLData3[Date],"&lt;="&amp;TBLData3[[#This Row],[Date]]-14,TBLData3[Date],"&gt;"&amp;TBLData3[[#This Row],[Date]]-21),"")</f>
        <v>264</v>
      </c>
      <c r="K996" s="33">
        <f>IFERROR(SUMIFS(TBLData3[Total Load],TBLData3[[Athlete ]],TBLData3[[#This Row],[Athlete ]],TBLData3[Date],"&lt;="&amp;TBLData3[[#This Row],[Date]]-21,TBLData3[Date],"&gt;"&amp;TBLData3[[#This Row],[Date]]-28),"")</f>
        <v>730</v>
      </c>
      <c r="L996" s="33">
        <f>IFERROR(SUMIFS(TBLData3[Total Load],TBLData3[[Athlete ]],TBLData3[[#This Row],[Athlete ]],TBLData3[Date],"&lt;="&amp;TBLData3[[#This Row],[Date]]-28,TBLData3[Date],"&gt;"&amp;TBLData3[[#This Row],[Date]]-35),"")</f>
        <v>1140</v>
      </c>
      <c r="M996" s="33">
        <f>IFERROR(AVERAGE(TBLData3[[#This Row],[Week -1 TL]:[Week -4 TL]]),"")</f>
        <v>920.75</v>
      </c>
      <c r="N996" s="98">
        <f>IFERROR(TBLData3[[#This Row],[7 Day Rolling Average]]/TBLData3[[#This Row],[28 Day Rolling Average]],"")</f>
        <v>1.418274111675127</v>
      </c>
      <c r="O996" s="94">
        <f>IFERROR(TBLData3[[#This Row],[Week 0 TL]]/TBLData3[[#This Row],[Week -1 TL]],"")</f>
        <v>0.90187217559715949</v>
      </c>
      <c r="P996" s="26">
        <f t="shared" si="68"/>
        <v>248.58632114973472</v>
      </c>
      <c r="Q996" s="27">
        <f t="shared" si="69"/>
        <v>178.7214797406458</v>
      </c>
      <c r="R996" s="99">
        <f>IFERROR(TBLData3[[#This Row],[7 Day EWMA]]/TBLData3[[#This Row],[28 Day EWMA]],"")</f>
        <v>1.3909146315847107</v>
      </c>
      <c r="S996" s="130">
        <f>AVERAGEIFS(TBLData3[Total Load],TBLData3[[Athlete ]],TBLData3[[#This Row],[Athlete ]],TBLData3[Date],"&lt;="&amp;TBLData3[[#This Row],[Date]],TBLData3[Date],"&gt;"&amp;TBLData3[[#This Row],[Date]]-7)</f>
        <v>199.57142857142858</v>
      </c>
      <c r="T996" s="130">
        <f t="array" ref="T996">IFERROR(_xlfn.STDEV.S(IF(TBLData3[[Athlete ]]=TBLData3[[#This Row],[Athlete ]],IF(TBLData3[Date]&lt;=TBLData3[[#This Row],[Date]],IF(TBLData3[Date]&gt;TBLData3[[#This Row],[Date]]-7,TBLData3[Total Load])))),"")</f>
        <v>291.5497997157359</v>
      </c>
      <c r="U996" s="98">
        <f>IFERROR(TBLData3[[#This Row],[7 Day avg Load]]/TBLData3[[#This Row],[7 Day SD]],"")</f>
        <v>0.6845191756811797</v>
      </c>
      <c r="V996" s="98">
        <f>IFERROR(TBLData3[[#This Row],[7 Day Rolling Average]]*TBLData3[[#This Row],[Monotony]],"")</f>
        <v>136.61046977522972</v>
      </c>
    </row>
    <row r="997" spans="1:22" x14ac:dyDescent="0.25">
      <c r="A997" s="58" t="str">
        <f t="shared" si="66"/>
        <v>Week 7</v>
      </c>
      <c r="B997" s="63">
        <v>43055</v>
      </c>
      <c r="C997" s="151" t="str">
        <f t="shared" si="70"/>
        <v>Thu</v>
      </c>
      <c r="D997" s="73" t="s">
        <v>194</v>
      </c>
      <c r="E997" s="61">
        <f>tblTL[[#This Row],[Total]]</f>
        <v>450</v>
      </c>
      <c r="F997" s="71">
        <f>AVERAGEIFS(TBLData3[Total Load],TBLData3[[Athlete ]],TBLData3[[#This Row],[Athlete ]],TBLData3[Date],"&lt;="&amp;TBLData3[[#This Row],[Date]],TBLData3[Date],"&gt;"&amp;TBLData3[[#This Row],[Date]]-7)</f>
        <v>427.85714285714283</v>
      </c>
      <c r="G997" s="72">
        <f>AVERAGEIFS(TBLData3[Total Load],TBLData3[[Athlete ]],TBLData3[[#This Row],[Athlete ]],TBLData3[Date],"&lt;="&amp;TBLData3[[#This Row],[Date]],TBLData3[Date],"&gt;"&amp;TBLData3[[#This Row],[Date]]-28)</f>
        <v>183.96428571428572</v>
      </c>
      <c r="H997" s="32">
        <f>SUMIFS(TBLData3[Total Load],TBLData3[[Athlete ]],TBLData3[[#This Row],[Athlete ]],TBLData3[Date],"&lt;="&amp;TBLData3[[#This Row],[Date]],TBLData3[Date],"&gt;"&amp;TBLData3[[#This Row],[Date]]-7)</f>
        <v>2995</v>
      </c>
      <c r="I997" s="33">
        <f>IFERROR(SUMIFS(TBLData3[Total Load],TBLData3[[Athlete ]],TBLData3[[#This Row],[Athlete ]],TBLData3[Date],"&lt;="&amp;TBLData3[[#This Row],[Date]]-7,TBLData3[Date],"&gt;"&amp;TBLData3[[#This Row],[Date]]-14),"")</f>
        <v>989</v>
      </c>
      <c r="J997" s="33">
        <f>IFERROR(SUMIFS(TBLData3[Total Load],TBLData3[[Athlete ]],TBLData3[[#This Row],[Athlete ]],TBLData3[Date],"&lt;="&amp;TBLData3[[#This Row],[Date]]-14,TBLData3[Date],"&gt;"&amp;TBLData3[[#This Row],[Date]]-21),"")</f>
        <v>1167</v>
      </c>
      <c r="K997" s="33">
        <f>IFERROR(SUMIFS(TBLData3[Total Load],TBLData3[[Athlete ]],TBLData3[[#This Row],[Athlete ]],TBLData3[Date],"&lt;="&amp;TBLData3[[#This Row],[Date]]-21,TBLData3[Date],"&gt;"&amp;TBLData3[[#This Row],[Date]]-28),"")</f>
        <v>0</v>
      </c>
      <c r="L997" s="33">
        <f>IFERROR(SUMIFS(TBLData3[Total Load],TBLData3[[Athlete ]],TBLData3[[#This Row],[Athlete ]],TBLData3[Date],"&lt;="&amp;TBLData3[[#This Row],[Date]]-28,TBLData3[Date],"&gt;"&amp;TBLData3[[#This Row],[Date]]-35),"")</f>
        <v>720</v>
      </c>
      <c r="M997" s="33">
        <f>IFERROR(AVERAGE(TBLData3[[#This Row],[Week -1 TL]:[Week -4 TL]]),"")</f>
        <v>719</v>
      </c>
      <c r="N997" s="98">
        <f>IFERROR(TBLData3[[#This Row],[7 Day Rolling Average]]/TBLData3[[#This Row],[28 Day Rolling Average]],"")</f>
        <v>2.3257619879635021</v>
      </c>
      <c r="O997" s="94">
        <f>IFERROR(TBLData3[[#This Row],[Week 0 TL]]/TBLData3[[#This Row],[Week -1 TL]],"")</f>
        <v>3.0283114256825074</v>
      </c>
      <c r="P997" s="26">
        <f t="shared" si="68"/>
        <v>482.61657967870303</v>
      </c>
      <c r="Q997" s="27">
        <f t="shared" si="69"/>
        <v>261.43426718926986</v>
      </c>
      <c r="R997" s="99">
        <f>IFERROR(TBLData3[[#This Row],[7 Day EWMA]]/TBLData3[[#This Row],[28 Day EWMA]],"")</f>
        <v>1.8460341288363105</v>
      </c>
      <c r="S997" s="130">
        <f>AVERAGEIFS(TBLData3[Total Load],TBLData3[[Athlete ]],TBLData3[[#This Row],[Athlete ]],TBLData3[Date],"&lt;="&amp;TBLData3[[#This Row],[Date]],TBLData3[Date],"&gt;"&amp;TBLData3[[#This Row],[Date]]-7)</f>
        <v>427.85714285714283</v>
      </c>
      <c r="T997" s="130">
        <f t="array" ref="T997">IFERROR(_xlfn.STDEV.S(IF(TBLData3[[Athlete ]]=TBLData3[[#This Row],[Athlete ]],IF(TBLData3[Date]&lt;=TBLData3[[#This Row],[Date]],IF(TBLData3[Date]&gt;TBLData3[[#This Row],[Date]]-7,TBLData3[Total Load])))),"")</f>
        <v>489.36912740501197</v>
      </c>
      <c r="U997" s="98">
        <f>IFERROR(TBLData3[[#This Row],[7 Day avg Load]]/TBLData3[[#This Row],[7 Day SD]],"")</f>
        <v>0.87430350403579804</v>
      </c>
      <c r="V997" s="98">
        <f>IFERROR(TBLData3[[#This Row],[7 Day Rolling Average]]*TBLData3[[#This Row],[Monotony]],"")</f>
        <v>374.07699922674499</v>
      </c>
    </row>
    <row r="998" spans="1:22" x14ac:dyDescent="0.25">
      <c r="A998" s="58" t="str">
        <f t="shared" si="66"/>
        <v>Week 7</v>
      </c>
      <c r="B998" s="63">
        <v>43055</v>
      </c>
      <c r="C998" s="151" t="str">
        <f t="shared" si="70"/>
        <v>Thu</v>
      </c>
      <c r="D998" s="73" t="s">
        <v>213</v>
      </c>
      <c r="E998" s="61">
        <f>tblTL[[#This Row],[Total]]</f>
        <v>1050</v>
      </c>
      <c r="F998" s="71">
        <f>AVERAGEIFS(TBLData3[Total Load],TBLData3[[Athlete ]],TBLData3[[#This Row],[Athlete ]],TBLData3[Date],"&lt;="&amp;TBLData3[[#This Row],[Date]],TBLData3[Date],"&gt;"&amp;TBLData3[[#This Row],[Date]]-7)</f>
        <v>252.85714285714286</v>
      </c>
      <c r="G998" s="72">
        <f>AVERAGEIFS(TBLData3[Total Load],TBLData3[[Athlete ]],TBLData3[[#This Row],[Athlete ]],TBLData3[Date],"&lt;="&amp;TBLData3[[#This Row],[Date]],TBLData3[Date],"&gt;"&amp;TBLData3[[#This Row],[Date]]-28)</f>
        <v>181.07142857142858</v>
      </c>
      <c r="H998" s="32">
        <f>SUMIFS(TBLData3[Total Load],TBLData3[[Athlete ]],TBLData3[[#This Row],[Athlete ]],TBLData3[Date],"&lt;="&amp;TBLData3[[#This Row],[Date]],TBLData3[Date],"&gt;"&amp;TBLData3[[#This Row],[Date]]-7)</f>
        <v>1770</v>
      </c>
      <c r="I998" s="33">
        <f>IFERROR(SUMIFS(TBLData3[Total Load],TBLData3[[Athlete ]],TBLData3[[#This Row],[Athlete ]],TBLData3[Date],"&lt;="&amp;TBLData3[[#This Row],[Date]]-7,TBLData3[Date],"&gt;"&amp;TBLData3[[#This Row],[Date]]-14),"")</f>
        <v>0</v>
      </c>
      <c r="J998" s="33">
        <f>IFERROR(SUMIFS(TBLData3[Total Load],TBLData3[[Athlete ]],TBLData3[[#This Row],[Athlete ]],TBLData3[Date],"&lt;="&amp;TBLData3[[#This Row],[Date]]-14,TBLData3[Date],"&gt;"&amp;TBLData3[[#This Row],[Date]]-21),"")</f>
        <v>2120</v>
      </c>
      <c r="K998" s="33">
        <f>IFERROR(SUMIFS(TBLData3[Total Load],TBLData3[[Athlete ]],TBLData3[[#This Row],[Athlete ]],TBLData3[Date],"&lt;="&amp;TBLData3[[#This Row],[Date]]-21,TBLData3[Date],"&gt;"&amp;TBLData3[[#This Row],[Date]]-28),"")</f>
        <v>1180</v>
      </c>
      <c r="L998" s="33">
        <f>IFERROR(SUMIFS(TBLData3[Total Load],TBLData3[[Athlete ]],TBLData3[[#This Row],[Athlete ]],TBLData3[Date],"&lt;="&amp;TBLData3[[#This Row],[Date]]-28,TBLData3[Date],"&gt;"&amp;TBLData3[[#This Row],[Date]]-35),"")</f>
        <v>990</v>
      </c>
      <c r="M998" s="33">
        <f>IFERROR(AVERAGE(TBLData3[[#This Row],[Week -1 TL]:[Week -4 TL]]),"")</f>
        <v>1072.5</v>
      </c>
      <c r="N998" s="98">
        <f>IFERROR(TBLData3[[#This Row],[7 Day Rolling Average]]/TBLData3[[#This Row],[28 Day Rolling Average]],"")</f>
        <v>1.3964497041420119</v>
      </c>
      <c r="O998" s="94" t="str">
        <f>IFERROR(TBLData3[[#This Row],[Week 0 TL]]/TBLData3[[#This Row],[Week -1 TL]],"")</f>
        <v/>
      </c>
      <c r="P998" s="26">
        <f t="shared" si="68"/>
        <v>404.99822373562165</v>
      </c>
      <c r="Q998" s="27">
        <f t="shared" si="69"/>
        <v>196.91189319947176</v>
      </c>
      <c r="R998" s="99">
        <f>IFERROR(TBLData3[[#This Row],[7 Day EWMA]]/TBLData3[[#This Row],[28 Day EWMA]],"")</f>
        <v>2.0567484124758195</v>
      </c>
      <c r="S998" s="130">
        <f>AVERAGEIFS(TBLData3[Total Load],TBLData3[[Athlete ]],TBLData3[[#This Row],[Athlete ]],TBLData3[Date],"&lt;="&amp;TBLData3[[#This Row],[Date]],TBLData3[Date],"&gt;"&amp;TBLData3[[#This Row],[Date]]-7)</f>
        <v>252.85714285714286</v>
      </c>
      <c r="T998" s="130">
        <f t="array" ref="T998">IFERROR(_xlfn.STDEV.S(IF(TBLData3[[Athlete ]]=TBLData3[[#This Row],[Athlete ]],IF(TBLData3[Date]&lt;=TBLData3[[#This Row],[Date]],IF(TBLData3[Date]&gt;TBLData3[[#This Row],[Date]]-7,TBLData3[Total Load])))),"")</f>
        <v>442.21843342079586</v>
      </c>
      <c r="U998" s="98">
        <f>IFERROR(TBLData3[[#This Row],[7 Day avg Load]]/TBLData3[[#This Row],[7 Day SD]],"")</f>
        <v>0.57179240788575403</v>
      </c>
      <c r="V998" s="98">
        <f>IFERROR(TBLData3[[#This Row],[7 Day Rolling Average]]*TBLData3[[#This Row],[Monotony]],"")</f>
        <v>144.58179456539781</v>
      </c>
    </row>
    <row r="999" spans="1:22" x14ac:dyDescent="0.25">
      <c r="A999" s="58" t="str">
        <f t="shared" si="66"/>
        <v>Week 7</v>
      </c>
      <c r="B999" s="63">
        <v>43055</v>
      </c>
      <c r="C999" s="151" t="str">
        <f t="shared" si="70"/>
        <v>Thu</v>
      </c>
      <c r="D999" s="73" t="s">
        <v>214</v>
      </c>
      <c r="E999" s="61">
        <f>tblTL[[#This Row],[Total]]</f>
        <v>1350</v>
      </c>
      <c r="F999" s="71">
        <f>AVERAGEIFS(TBLData3[Total Load],TBLData3[[Athlete ]],TBLData3[[#This Row],[Athlete ]],TBLData3[Date],"&lt;="&amp;TBLData3[[#This Row],[Date]],TBLData3[Date],"&gt;"&amp;TBLData3[[#This Row],[Date]]-7)</f>
        <v>359.14285714285717</v>
      </c>
      <c r="G999" s="72">
        <f>AVERAGEIFS(TBLData3[Total Load],TBLData3[[Athlete ]],TBLData3[[#This Row],[Athlete ]],TBLData3[Date],"&lt;="&amp;TBLData3[[#This Row],[Date]],TBLData3[Date],"&gt;"&amp;TBLData3[[#This Row],[Date]]-28)</f>
        <v>306.39285714285717</v>
      </c>
      <c r="H999" s="32">
        <f>SUMIFS(TBLData3[Total Load],TBLData3[[Athlete ]],TBLData3[[#This Row],[Athlete ]],TBLData3[Date],"&lt;="&amp;TBLData3[[#This Row],[Date]],TBLData3[Date],"&gt;"&amp;TBLData3[[#This Row],[Date]]-7)</f>
        <v>2514</v>
      </c>
      <c r="I999" s="33">
        <f>IFERROR(SUMIFS(TBLData3[Total Load],TBLData3[[Athlete ]],TBLData3[[#This Row],[Athlete ]],TBLData3[Date],"&lt;="&amp;TBLData3[[#This Row],[Date]]-7,TBLData3[Date],"&gt;"&amp;TBLData3[[#This Row],[Date]]-14),"")</f>
        <v>1868</v>
      </c>
      <c r="J999" s="33">
        <f>IFERROR(SUMIFS(TBLData3[Total Load],TBLData3[[Athlete ]],TBLData3[[#This Row],[Athlete ]],TBLData3[Date],"&lt;="&amp;TBLData3[[#This Row],[Date]]-14,TBLData3[Date],"&gt;"&amp;TBLData3[[#This Row],[Date]]-21),"")</f>
        <v>2917</v>
      </c>
      <c r="K999" s="33">
        <f>IFERROR(SUMIFS(TBLData3[Total Load],TBLData3[[Athlete ]],TBLData3[[#This Row],[Athlete ]],TBLData3[Date],"&lt;="&amp;TBLData3[[#This Row],[Date]]-21,TBLData3[Date],"&gt;"&amp;TBLData3[[#This Row],[Date]]-28),"")</f>
        <v>1280</v>
      </c>
      <c r="L999" s="33">
        <f>IFERROR(SUMIFS(TBLData3[Total Load],TBLData3[[Athlete ]],TBLData3[[#This Row],[Athlete ]],TBLData3[Date],"&lt;="&amp;TBLData3[[#This Row],[Date]]-28,TBLData3[Date],"&gt;"&amp;TBLData3[[#This Row],[Date]]-35),"")</f>
        <v>1140</v>
      </c>
      <c r="M999" s="33">
        <f>IFERROR(AVERAGE(TBLData3[[#This Row],[Week -1 TL]:[Week -4 TL]]),"")</f>
        <v>1801.25</v>
      </c>
      <c r="N999" s="98">
        <f>IFERROR(TBLData3[[#This Row],[7 Day Rolling Average]]/TBLData3[[#This Row],[28 Day Rolling Average]],"")</f>
        <v>1.1721645879473133</v>
      </c>
      <c r="O999" s="94">
        <f>IFERROR(TBLData3[[#This Row],[Week 0 TL]]/TBLData3[[#This Row],[Week -1 TL]],"")</f>
        <v>1.3458244111349036</v>
      </c>
      <c r="P999" s="26">
        <f t="shared" si="68"/>
        <v>587.42284047538226</v>
      </c>
      <c r="Q999" s="27">
        <f t="shared" si="69"/>
        <v>346.47629040215475</v>
      </c>
      <c r="R999" s="99">
        <f>IFERROR(TBLData3[[#This Row],[7 Day EWMA]]/TBLData3[[#This Row],[28 Day EWMA]],"")</f>
        <v>1.6954200236719259</v>
      </c>
      <c r="S999" s="130">
        <f>AVERAGEIFS(TBLData3[Total Load],TBLData3[[Athlete ]],TBLData3[[#This Row],[Athlete ]],TBLData3[Date],"&lt;="&amp;TBLData3[[#This Row],[Date]],TBLData3[Date],"&gt;"&amp;TBLData3[[#This Row],[Date]]-7)</f>
        <v>359.14285714285717</v>
      </c>
      <c r="T999" s="130">
        <f t="array" ref="T999">IFERROR(_xlfn.STDEV.S(IF(TBLData3[[Athlete ]]=TBLData3[[#This Row],[Athlete ]],IF(TBLData3[Date]&lt;=TBLData3[[#This Row],[Date]],IF(TBLData3[Date]&gt;TBLData3[[#This Row],[Date]]-7,TBLData3[Total Load])))),"")</f>
        <v>518.81127865259725</v>
      </c>
      <c r="U999" s="98">
        <f>IFERROR(TBLData3[[#This Row],[7 Day avg Load]]/TBLData3[[#This Row],[7 Day SD]],"")</f>
        <v>0.69224180722436424</v>
      </c>
      <c r="V999" s="98">
        <f>IFERROR(TBLData3[[#This Row],[7 Day Rolling Average]]*TBLData3[[#This Row],[Monotony]],"")</f>
        <v>248.61370048029312</v>
      </c>
    </row>
    <row r="1000" spans="1:22" x14ac:dyDescent="0.25">
      <c r="A1000" s="58" t="str">
        <f t="shared" si="66"/>
        <v>Week 7</v>
      </c>
      <c r="B1000" s="63">
        <v>43055</v>
      </c>
      <c r="C1000" s="151" t="str">
        <f t="shared" si="70"/>
        <v>Thu</v>
      </c>
      <c r="D1000" s="73" t="s">
        <v>195</v>
      </c>
      <c r="E1000" s="61">
        <f>tblTL[[#This Row],[Total]]</f>
        <v>0</v>
      </c>
      <c r="F1000" s="71">
        <f>AVERAGEIFS(TBLData3[Total Load],TBLData3[[Athlete ]],TBLData3[[#This Row],[Athlete ]],TBLData3[Date],"&lt;="&amp;TBLData3[[#This Row],[Date]],TBLData3[Date],"&gt;"&amp;TBLData3[[#This Row],[Date]]-7)</f>
        <v>0</v>
      </c>
      <c r="G1000" s="72">
        <f>AVERAGEIFS(TBLData3[Total Load],TBLData3[[Athlete ]],TBLData3[[#This Row],[Athlete ]],TBLData3[Date],"&lt;="&amp;TBLData3[[#This Row],[Date]],TBLData3[Date],"&gt;"&amp;TBLData3[[#This Row],[Date]]-28)</f>
        <v>17.5</v>
      </c>
      <c r="H1000" s="32">
        <f>SUMIFS(TBLData3[Total Load],TBLData3[[Athlete ]],TBLData3[[#This Row],[Athlete ]],TBLData3[Date],"&lt;="&amp;TBLData3[[#This Row],[Date]],TBLData3[Date],"&gt;"&amp;TBLData3[[#This Row],[Date]]-7)</f>
        <v>0</v>
      </c>
      <c r="I1000" s="33">
        <f>IFERROR(SUMIFS(TBLData3[Total Load],TBLData3[[Athlete ]],TBLData3[[#This Row],[Athlete ]],TBLData3[Date],"&lt;="&amp;TBLData3[[#This Row],[Date]]-7,TBLData3[Date],"&gt;"&amp;TBLData3[[#This Row],[Date]]-14),"")</f>
        <v>0</v>
      </c>
      <c r="J1000" s="33">
        <f>IFERROR(SUMIFS(TBLData3[Total Load],TBLData3[[Athlete ]],TBLData3[[#This Row],[Athlete ]],TBLData3[Date],"&lt;="&amp;TBLData3[[#This Row],[Date]]-14,TBLData3[Date],"&gt;"&amp;TBLData3[[#This Row],[Date]]-21),"")</f>
        <v>490</v>
      </c>
      <c r="K1000" s="33">
        <f>IFERROR(SUMIFS(TBLData3[Total Load],TBLData3[[Athlete ]],TBLData3[[#This Row],[Athlete ]],TBLData3[Date],"&lt;="&amp;TBLData3[[#This Row],[Date]]-21,TBLData3[Date],"&gt;"&amp;TBLData3[[#This Row],[Date]]-28),"")</f>
        <v>0</v>
      </c>
      <c r="L1000" s="33">
        <f>IFERROR(SUMIFS(TBLData3[Total Load],TBLData3[[Athlete ]],TBLData3[[#This Row],[Athlete ]],TBLData3[Date],"&lt;="&amp;TBLData3[[#This Row],[Date]]-28,TBLData3[Date],"&gt;"&amp;TBLData3[[#This Row],[Date]]-35),"")</f>
        <v>0</v>
      </c>
      <c r="M1000" s="33">
        <f>IFERROR(AVERAGE(TBLData3[[#This Row],[Week -1 TL]:[Week -4 TL]]),"")</f>
        <v>122.5</v>
      </c>
      <c r="N1000" s="98">
        <f>IFERROR(TBLData3[[#This Row],[7 Day Rolling Average]]/TBLData3[[#This Row],[28 Day Rolling Average]],"")</f>
        <v>0</v>
      </c>
      <c r="O1000" s="94" t="str">
        <f>IFERROR(TBLData3[[#This Row],[Week 0 TL]]/TBLData3[[#This Row],[Week -1 TL]],"")</f>
        <v/>
      </c>
      <c r="P1000" s="26">
        <f t="shared" si="68"/>
        <v>2.1826986316591501</v>
      </c>
      <c r="Q1000" s="27">
        <f t="shared" si="69"/>
        <v>12.426499464243177</v>
      </c>
      <c r="R1000" s="99">
        <f>IFERROR(TBLData3[[#This Row],[7 Day EWMA]]/TBLData3[[#This Row],[28 Day EWMA]],"")</f>
        <v>0.17564871249057629</v>
      </c>
      <c r="S1000" s="130">
        <f>AVERAGEIFS(TBLData3[Total Load],TBLData3[[Athlete ]],TBLData3[[#This Row],[Athlete ]],TBLData3[Date],"&lt;="&amp;TBLData3[[#This Row],[Date]],TBLData3[Date],"&gt;"&amp;TBLData3[[#This Row],[Date]]-7)</f>
        <v>0</v>
      </c>
      <c r="T1000" s="130">
        <f t="array" ref="T1000">IFERROR(_xlfn.STDEV.S(IF(TBLData3[[Athlete ]]=TBLData3[[#This Row],[Athlete ]],IF(TBLData3[Date]&lt;=TBLData3[[#This Row],[Date]],IF(TBLData3[Date]&gt;TBLData3[[#This Row],[Date]]-7,TBLData3[Total Load])))),"")</f>
        <v>0</v>
      </c>
      <c r="U1000" s="98" t="str">
        <f>IFERROR(TBLData3[[#This Row],[7 Day avg Load]]/TBLData3[[#This Row],[7 Day SD]],"")</f>
        <v/>
      </c>
      <c r="V1000" s="98" t="str">
        <f>IFERROR(TBLData3[[#This Row],[7 Day Rolling Average]]*TBLData3[[#This Row],[Monotony]],"")</f>
        <v/>
      </c>
    </row>
    <row r="1001" spans="1:22" x14ac:dyDescent="0.25">
      <c r="A1001" s="58" t="str">
        <f t="shared" si="66"/>
        <v>Week 7</v>
      </c>
      <c r="B1001" s="63">
        <v>43055</v>
      </c>
      <c r="C1001" s="151" t="str">
        <f t="shared" si="70"/>
        <v>Thu</v>
      </c>
      <c r="D1001" s="68" t="s">
        <v>196</v>
      </c>
      <c r="E1001" s="61">
        <f>tblTL[[#This Row],[Total]]</f>
        <v>540</v>
      </c>
      <c r="F1001" s="71">
        <f>AVERAGEIFS(TBLData3[Total Load],TBLData3[[Athlete ]],TBLData3[[#This Row],[Athlete ]],TBLData3[Date],"&lt;="&amp;TBLData3[[#This Row],[Date]],TBLData3[Date],"&gt;"&amp;TBLData3[[#This Row],[Date]]-7)</f>
        <v>286.57142857142856</v>
      </c>
      <c r="G1001" s="72">
        <f>AVERAGEIFS(TBLData3[Total Load],TBLData3[[Athlete ]],TBLData3[[#This Row],[Athlete ]],TBLData3[Date],"&lt;="&amp;TBLData3[[#This Row],[Date]],TBLData3[Date],"&gt;"&amp;TBLData3[[#This Row],[Date]]-28)</f>
        <v>318.75</v>
      </c>
      <c r="H1001" s="32">
        <f>SUMIFS(TBLData3[Total Load],TBLData3[[Athlete ]],TBLData3[[#This Row],[Athlete ]],TBLData3[Date],"&lt;="&amp;TBLData3[[#This Row],[Date]],TBLData3[Date],"&gt;"&amp;TBLData3[[#This Row],[Date]]-7)</f>
        <v>2006</v>
      </c>
      <c r="I1001" s="33">
        <f>IFERROR(SUMIFS(TBLData3[Total Load],TBLData3[[Athlete ]],TBLData3[[#This Row],[Athlete ]],TBLData3[Date],"&lt;="&amp;TBLData3[[#This Row],[Date]]-7,TBLData3[Date],"&gt;"&amp;TBLData3[[#This Row],[Date]]-14),"")</f>
        <v>2543</v>
      </c>
      <c r="J1001" s="33">
        <f>IFERROR(SUMIFS(TBLData3[Total Load],TBLData3[[Athlete ]],TBLData3[[#This Row],[Athlete ]],TBLData3[Date],"&lt;="&amp;TBLData3[[#This Row],[Date]]-14,TBLData3[Date],"&gt;"&amp;TBLData3[[#This Row],[Date]]-21),"")</f>
        <v>2416</v>
      </c>
      <c r="K1001" s="33">
        <f>IFERROR(SUMIFS(TBLData3[Total Load],TBLData3[[Athlete ]],TBLData3[[#This Row],[Athlete ]],TBLData3[Date],"&lt;="&amp;TBLData3[[#This Row],[Date]]-21,TBLData3[Date],"&gt;"&amp;TBLData3[[#This Row],[Date]]-28),"")</f>
        <v>1960</v>
      </c>
      <c r="L1001" s="33">
        <f>IFERROR(SUMIFS(TBLData3[Total Load],TBLData3[[Athlete ]],TBLData3[[#This Row],[Athlete ]],TBLData3[Date],"&lt;="&amp;TBLData3[[#This Row],[Date]]-28,TBLData3[Date],"&gt;"&amp;TBLData3[[#This Row],[Date]]-35),"")</f>
        <v>0</v>
      </c>
      <c r="M1001" s="33">
        <f>IFERROR(AVERAGE(TBLData3[[#This Row],[Week -1 TL]:[Week -4 TL]]),"")</f>
        <v>1729.75</v>
      </c>
      <c r="N1001" s="98">
        <f>IFERROR(TBLData3[[#This Row],[7 Day Rolling Average]]/TBLData3[[#This Row],[28 Day Rolling Average]],"")</f>
        <v>0.89904761904761898</v>
      </c>
      <c r="O1001" s="94">
        <f>IFERROR(TBLData3[[#This Row],[Week 0 TL]]/TBLData3[[#This Row],[Week -1 TL]],"")</f>
        <v>0.7888320880849391</v>
      </c>
      <c r="P1001" s="26">
        <f t="shared" si="68"/>
        <v>411.59600854990936</v>
      </c>
      <c r="Q1001" s="27">
        <f t="shared" si="69"/>
        <v>315.04861189154093</v>
      </c>
      <c r="R1001" s="99">
        <f>IFERROR(TBLData3[[#This Row],[7 Day EWMA]]/TBLData3[[#This Row],[28 Day EWMA]],"")</f>
        <v>1.3064523791382581</v>
      </c>
      <c r="S1001" s="130">
        <f>AVERAGEIFS(TBLData3[Total Load],TBLData3[[Athlete ]],TBLData3[[#This Row],[Athlete ]],TBLData3[Date],"&lt;="&amp;TBLData3[[#This Row],[Date]],TBLData3[Date],"&gt;"&amp;TBLData3[[#This Row],[Date]]-7)</f>
        <v>286.57142857142856</v>
      </c>
      <c r="T1001" s="130">
        <f t="array" ref="T1001">IFERROR(_xlfn.STDEV.S(IF(TBLData3[[Athlete ]]=TBLData3[[#This Row],[Athlete ]],IF(TBLData3[Date]&lt;=TBLData3[[#This Row],[Date]],IF(TBLData3[Date]&gt;TBLData3[[#This Row],[Date]]-7,TBLData3[Total Load])))),"")</f>
        <v>285.34590537501276</v>
      </c>
      <c r="U1001" s="98">
        <f>IFERROR(TBLData3[[#This Row],[7 Day avg Load]]/TBLData3[[#This Row],[7 Day SD]],"")</f>
        <v>1.0042948686956106</v>
      </c>
      <c r="V1001" s="98">
        <f>IFERROR(TBLData3[[#This Row],[7 Day Rolling Average]]*TBLData3[[#This Row],[Monotony]],"")</f>
        <v>287.8022152290564</v>
      </c>
    </row>
    <row r="1002" spans="1:22" x14ac:dyDescent="0.25">
      <c r="A1002" s="58" t="str">
        <f t="shared" si="66"/>
        <v>Week 7</v>
      </c>
      <c r="B1002" s="63">
        <v>43055</v>
      </c>
      <c r="C1002" s="151" t="str">
        <f t="shared" si="70"/>
        <v>Thu</v>
      </c>
      <c r="D1002" s="73" t="s">
        <v>197</v>
      </c>
      <c r="E1002" s="61">
        <f>tblTL[[#This Row],[Total]]</f>
        <v>1140</v>
      </c>
      <c r="F1002" s="71">
        <f>AVERAGEIFS(TBLData3[Total Load],TBLData3[[Athlete ]],TBLData3[[#This Row],[Athlete ]],TBLData3[Date],"&lt;="&amp;TBLData3[[#This Row],[Date]],TBLData3[Date],"&gt;"&amp;TBLData3[[#This Row],[Date]]-7)</f>
        <v>324.85714285714283</v>
      </c>
      <c r="G1002" s="72">
        <f>AVERAGEIFS(TBLData3[Total Load],TBLData3[[Athlete ]],TBLData3[[#This Row],[Athlete ]],TBLData3[Date],"&lt;="&amp;TBLData3[[#This Row],[Date]],TBLData3[Date],"&gt;"&amp;TBLData3[[#This Row],[Date]]-28)</f>
        <v>287.33928571428572</v>
      </c>
      <c r="H1002" s="32">
        <f>SUMIFS(TBLData3[Total Load],TBLData3[[Athlete ]],TBLData3[[#This Row],[Athlete ]],TBLData3[Date],"&lt;="&amp;TBLData3[[#This Row],[Date]],TBLData3[Date],"&gt;"&amp;TBLData3[[#This Row],[Date]]-7)</f>
        <v>2274</v>
      </c>
      <c r="I1002" s="33">
        <f>IFERROR(SUMIFS(TBLData3[Total Load],TBLData3[[Athlete ]],TBLData3[[#This Row],[Athlete ]],TBLData3[Date],"&lt;="&amp;TBLData3[[#This Row],[Date]]-7,TBLData3[Date],"&gt;"&amp;TBLData3[[#This Row],[Date]]-14),"")</f>
        <v>1295</v>
      </c>
      <c r="J1002" s="33">
        <f>IFERROR(SUMIFS(TBLData3[Total Load],TBLData3[[Athlete ]],TBLData3[[#This Row],[Athlete ]],TBLData3[Date],"&lt;="&amp;TBLData3[[#This Row],[Date]]-14,TBLData3[Date],"&gt;"&amp;TBLData3[[#This Row],[Date]]-21),"")</f>
        <v>3256.5</v>
      </c>
      <c r="K1002" s="33">
        <f>IFERROR(SUMIFS(TBLData3[Total Load],TBLData3[[Athlete ]],TBLData3[[#This Row],[Athlete ]],TBLData3[Date],"&lt;="&amp;TBLData3[[#This Row],[Date]]-21,TBLData3[Date],"&gt;"&amp;TBLData3[[#This Row],[Date]]-28),"")</f>
        <v>1220</v>
      </c>
      <c r="L1002" s="33">
        <f>IFERROR(SUMIFS(TBLData3[Total Load],TBLData3[[Athlete ]],TBLData3[[#This Row],[Athlete ]],TBLData3[Date],"&lt;="&amp;TBLData3[[#This Row],[Date]]-28,TBLData3[Date],"&gt;"&amp;TBLData3[[#This Row],[Date]]-35),"")</f>
        <v>1230</v>
      </c>
      <c r="M1002" s="33">
        <f>IFERROR(AVERAGE(TBLData3[[#This Row],[Week -1 TL]:[Week -4 TL]]),"")</f>
        <v>1750.375</v>
      </c>
      <c r="N1002" s="98">
        <f>IFERROR(TBLData3[[#This Row],[7 Day Rolling Average]]/TBLData3[[#This Row],[28 Day Rolling Average]],"")</f>
        <v>1.1305698837859672</v>
      </c>
      <c r="O1002" s="94">
        <f>IFERROR(TBLData3[[#This Row],[Week 0 TL]]/TBLData3[[#This Row],[Week -1 TL]],"")</f>
        <v>1.7559845559845559</v>
      </c>
      <c r="P1002" s="26">
        <f t="shared" si="68"/>
        <v>519.29173577006145</v>
      </c>
      <c r="Q1002" s="27">
        <f t="shared" si="69"/>
        <v>319.94581320744567</v>
      </c>
      <c r="R1002" s="99">
        <f>IFERROR(TBLData3[[#This Row],[7 Day EWMA]]/TBLData3[[#This Row],[28 Day EWMA]],"")</f>
        <v>1.623061513336211</v>
      </c>
      <c r="S1002" s="130">
        <f>AVERAGEIFS(TBLData3[Total Load],TBLData3[[Athlete ]],TBLData3[[#This Row],[Athlete ]],TBLData3[Date],"&lt;="&amp;TBLData3[[#This Row],[Date]],TBLData3[Date],"&gt;"&amp;TBLData3[[#This Row],[Date]]-7)</f>
        <v>324.85714285714283</v>
      </c>
      <c r="T1002" s="130">
        <f t="array" ref="T1002">IFERROR(_xlfn.STDEV.S(IF(TBLData3[[Athlete ]]=TBLData3[[#This Row],[Athlete ]],IF(TBLData3[Date]&lt;=TBLData3[[#This Row],[Date]],IF(TBLData3[Date]&gt;TBLData3[[#This Row],[Date]]-7,TBLData3[Total Load])))),"")</f>
        <v>466.82453112185834</v>
      </c>
      <c r="U1002" s="98">
        <f>IFERROR(TBLData3[[#This Row],[7 Day avg Load]]/TBLData3[[#This Row],[7 Day SD]],"")</f>
        <v>0.6958870436316964</v>
      </c>
      <c r="V1002" s="98">
        <f>IFERROR(TBLData3[[#This Row],[7 Day Rolling Average]]*TBLData3[[#This Row],[Monotony]],"")</f>
        <v>226.0638767454968</v>
      </c>
    </row>
    <row r="1003" spans="1:22" x14ac:dyDescent="0.25">
      <c r="A1003" s="58" t="str">
        <f t="shared" si="66"/>
        <v>Week 7</v>
      </c>
      <c r="B1003" s="63">
        <v>43055</v>
      </c>
      <c r="C1003" s="151" t="str">
        <f t="shared" si="70"/>
        <v>Thu</v>
      </c>
      <c r="D1003" s="73" t="s">
        <v>198</v>
      </c>
      <c r="E1003" s="61">
        <f>tblTL[[#This Row],[Total]]</f>
        <v>540</v>
      </c>
      <c r="F1003" s="71">
        <f>AVERAGEIFS(TBLData3[Total Load],TBLData3[[Athlete ]],TBLData3[[#This Row],[Athlete ]],TBLData3[Date],"&lt;="&amp;TBLData3[[#This Row],[Date]],TBLData3[Date],"&gt;"&amp;TBLData3[[#This Row],[Date]]-7)</f>
        <v>332.28571428571428</v>
      </c>
      <c r="G1003" s="72">
        <f>AVERAGEIFS(TBLData3[Total Load],TBLData3[[Athlete ]],TBLData3[[#This Row],[Athlete ]],TBLData3[Date],"&lt;="&amp;TBLData3[[#This Row],[Date]],TBLData3[Date],"&gt;"&amp;TBLData3[[#This Row],[Date]]-28)</f>
        <v>195.85714285714286</v>
      </c>
      <c r="H1003" s="32">
        <f>SUMIFS(TBLData3[Total Load],TBLData3[[Athlete ]],TBLData3[[#This Row],[Athlete ]],TBLData3[Date],"&lt;="&amp;TBLData3[[#This Row],[Date]],TBLData3[Date],"&gt;"&amp;TBLData3[[#This Row],[Date]]-7)</f>
        <v>2326</v>
      </c>
      <c r="I1003" s="33">
        <f>IFERROR(SUMIFS(TBLData3[Total Load],TBLData3[[Athlete ]],TBLData3[[#This Row],[Athlete ]],TBLData3[Date],"&lt;="&amp;TBLData3[[#This Row],[Date]]-7,TBLData3[Date],"&gt;"&amp;TBLData3[[#This Row],[Date]]-14),"")</f>
        <v>907</v>
      </c>
      <c r="J1003" s="33">
        <f>IFERROR(SUMIFS(TBLData3[Total Load],TBLData3[[Athlete ]],TBLData3[[#This Row],[Athlete ]],TBLData3[Date],"&lt;="&amp;TBLData3[[#This Row],[Date]]-14,TBLData3[Date],"&gt;"&amp;TBLData3[[#This Row],[Date]]-21),"")</f>
        <v>2251</v>
      </c>
      <c r="K1003" s="33">
        <f>IFERROR(SUMIFS(TBLData3[Total Load],TBLData3[[Athlete ]],TBLData3[[#This Row],[Athlete ]],TBLData3[Date],"&lt;="&amp;TBLData3[[#This Row],[Date]]-21,TBLData3[Date],"&gt;"&amp;TBLData3[[#This Row],[Date]]-28),"")</f>
        <v>0</v>
      </c>
      <c r="L1003" s="33">
        <f>IFERROR(SUMIFS(TBLData3[Total Load],TBLData3[[Athlete ]],TBLData3[[#This Row],[Athlete ]],TBLData3[Date],"&lt;="&amp;TBLData3[[#This Row],[Date]]-28,TBLData3[Date],"&gt;"&amp;TBLData3[[#This Row],[Date]]-35),"")</f>
        <v>990</v>
      </c>
      <c r="M1003" s="33">
        <f>IFERROR(AVERAGE(TBLData3[[#This Row],[Week -1 TL]:[Week -4 TL]]),"")</f>
        <v>1037</v>
      </c>
      <c r="N1003" s="98">
        <f>IFERROR(TBLData3[[#This Row],[7 Day Rolling Average]]/TBLData3[[#This Row],[28 Day Rolling Average]],"")</f>
        <v>1.6965718453683443</v>
      </c>
      <c r="O1003" s="94">
        <f>IFERROR(TBLData3[[#This Row],[Week 0 TL]]/TBLData3[[#This Row],[Week -1 TL]],"")</f>
        <v>2.5644983461962512</v>
      </c>
      <c r="P1003" s="26">
        <f t="shared" si="68"/>
        <v>419.39745238535647</v>
      </c>
      <c r="Q1003" s="27">
        <f t="shared" si="69"/>
        <v>243.80261973035385</v>
      </c>
      <c r="R1003" s="99">
        <f>IFERROR(TBLData3[[#This Row],[7 Day EWMA]]/TBLData3[[#This Row],[28 Day EWMA]],"")</f>
        <v>1.7202335760346252</v>
      </c>
      <c r="S1003" s="130">
        <f>AVERAGEIFS(TBLData3[Total Load],TBLData3[[Athlete ]],TBLData3[[#This Row],[Athlete ]],TBLData3[Date],"&lt;="&amp;TBLData3[[#This Row],[Date]],TBLData3[Date],"&gt;"&amp;TBLData3[[#This Row],[Date]]-7)</f>
        <v>332.28571428571428</v>
      </c>
      <c r="T1003" s="130">
        <f t="array" ref="T1003">IFERROR(_xlfn.STDEV.S(IF(TBLData3[[Athlete ]]=TBLData3[[#This Row],[Athlete ]],IF(TBLData3[Date]&lt;=TBLData3[[#This Row],[Date]],IF(TBLData3[Date]&gt;TBLData3[[#This Row],[Date]]-7,TBLData3[Total Load])))),"")</f>
        <v>357.68222129226859</v>
      </c>
      <c r="U1003" s="98">
        <f>IFERROR(TBLData3[[#This Row],[7 Day avg Load]]/TBLData3[[#This Row],[7 Day SD]],"")</f>
        <v>0.92899701048936856</v>
      </c>
      <c r="V1003" s="98">
        <f>IFERROR(TBLData3[[#This Row],[7 Day Rolling Average]]*TBLData3[[#This Row],[Monotony]],"")</f>
        <v>308.69243519975305</v>
      </c>
    </row>
    <row r="1004" spans="1:22" x14ac:dyDescent="0.25">
      <c r="A1004" s="58" t="str">
        <f t="shared" si="66"/>
        <v>Week 7</v>
      </c>
      <c r="B1004" s="63">
        <v>43055</v>
      </c>
      <c r="C1004" s="151" t="str">
        <f t="shared" si="70"/>
        <v>Thu</v>
      </c>
      <c r="D1004" s="73" t="s">
        <v>199</v>
      </c>
      <c r="E1004" s="61">
        <f>tblTL[[#This Row],[Total]]</f>
        <v>630</v>
      </c>
      <c r="F1004" s="71">
        <f>AVERAGEIFS(TBLData3[Total Load],TBLData3[[Athlete ]],TBLData3[[#This Row],[Athlete ]],TBLData3[Date],"&lt;="&amp;TBLData3[[#This Row],[Date]],TBLData3[Date],"&gt;"&amp;TBLData3[[#This Row],[Date]]-7)</f>
        <v>295.71428571428572</v>
      </c>
      <c r="G1004" s="72">
        <f>AVERAGEIFS(TBLData3[Total Load],TBLData3[[Athlete ]],TBLData3[[#This Row],[Athlete ]],TBLData3[Date],"&lt;="&amp;TBLData3[[#This Row],[Date]],TBLData3[Date],"&gt;"&amp;TBLData3[[#This Row],[Date]]-28)</f>
        <v>169.42857142857142</v>
      </c>
      <c r="H1004" s="32">
        <f>SUMIFS(TBLData3[Total Load],TBLData3[[Athlete ]],TBLData3[[#This Row],[Athlete ]],TBLData3[Date],"&lt;="&amp;TBLData3[[#This Row],[Date]],TBLData3[Date],"&gt;"&amp;TBLData3[[#This Row],[Date]]-7)</f>
        <v>2070</v>
      </c>
      <c r="I1004" s="33">
        <f>IFERROR(SUMIFS(TBLData3[Total Load],TBLData3[[Athlete ]],TBLData3[[#This Row],[Athlete ]],TBLData3[Date],"&lt;="&amp;TBLData3[[#This Row],[Date]]-7,TBLData3[Date],"&gt;"&amp;TBLData3[[#This Row],[Date]]-14),"")</f>
        <v>1089</v>
      </c>
      <c r="J1004" s="33">
        <f>IFERROR(SUMIFS(TBLData3[Total Load],TBLData3[[Athlete ]],TBLData3[[#This Row],[Athlete ]],TBLData3[Date],"&lt;="&amp;TBLData3[[#This Row],[Date]]-14,TBLData3[Date],"&gt;"&amp;TBLData3[[#This Row],[Date]]-21),"")</f>
        <v>665</v>
      </c>
      <c r="K1004" s="33">
        <f>IFERROR(SUMIFS(TBLData3[Total Load],TBLData3[[Athlete ]],TBLData3[[#This Row],[Athlete ]],TBLData3[Date],"&lt;="&amp;TBLData3[[#This Row],[Date]]-21,TBLData3[Date],"&gt;"&amp;TBLData3[[#This Row],[Date]]-28),"")</f>
        <v>920</v>
      </c>
      <c r="L1004" s="33">
        <f>IFERROR(SUMIFS(TBLData3[Total Load],TBLData3[[Athlete ]],TBLData3[[#This Row],[Athlete ]],TBLData3[Date],"&lt;="&amp;TBLData3[[#This Row],[Date]]-28,TBLData3[Date],"&gt;"&amp;TBLData3[[#This Row],[Date]]-35),"")</f>
        <v>1530</v>
      </c>
      <c r="M1004" s="33">
        <f>IFERROR(AVERAGE(TBLData3[[#This Row],[Week -1 TL]:[Week -4 TL]]),"")</f>
        <v>1051</v>
      </c>
      <c r="N1004" s="98">
        <f>IFERROR(TBLData3[[#This Row],[7 Day Rolling Average]]/TBLData3[[#This Row],[28 Day Rolling Average]],"")</f>
        <v>1.7453625632377743</v>
      </c>
      <c r="O1004" s="94">
        <f>IFERROR(TBLData3[[#This Row],[Week 0 TL]]/TBLData3[[#This Row],[Week -1 TL]],"")</f>
        <v>1.9008264462809918</v>
      </c>
      <c r="P1004" s="26">
        <f t="shared" si="68"/>
        <v>341.42964900966717</v>
      </c>
      <c r="Q1004" s="27">
        <f t="shared" si="69"/>
        <v>213.68087075172582</v>
      </c>
      <c r="R1004" s="99">
        <f>IFERROR(TBLData3[[#This Row],[7 Day EWMA]]/TBLData3[[#This Row],[28 Day EWMA]],"")</f>
        <v>1.5978484541387501</v>
      </c>
      <c r="S1004" s="130">
        <f>AVERAGEIFS(TBLData3[Total Load],TBLData3[[Athlete ]],TBLData3[[#This Row],[Athlete ]],TBLData3[Date],"&lt;="&amp;TBLData3[[#This Row],[Date]],TBLData3[Date],"&gt;"&amp;TBLData3[[#This Row],[Date]]-7)</f>
        <v>295.71428571428572</v>
      </c>
      <c r="T1004" s="130">
        <f t="array" ref="T1004">IFERROR(_xlfn.STDEV.S(IF(TBLData3[[Athlete ]]=TBLData3[[#This Row],[Athlete ]],IF(TBLData3[Date]&lt;=TBLData3[[#This Row],[Date]],IF(TBLData3[Date]&gt;TBLData3[[#This Row],[Date]]-7,TBLData3[Total Load])))),"")</f>
        <v>395.13108132437696</v>
      </c>
      <c r="U1004" s="98">
        <f>IFERROR(TBLData3[[#This Row],[7 Day avg Load]]/TBLData3[[#This Row],[7 Day SD]],"")</f>
        <v>0.7483954051985181</v>
      </c>
      <c r="V1004" s="98">
        <f>IFERROR(TBLData3[[#This Row],[7 Day Rolling Average]]*TBLData3[[#This Row],[Monotony]],"")</f>
        <v>221.31121268013322</v>
      </c>
    </row>
    <row r="1005" spans="1:22" x14ac:dyDescent="0.25">
      <c r="A1005" s="58" t="str">
        <f t="shared" si="66"/>
        <v>Week 7</v>
      </c>
      <c r="B1005" s="63">
        <v>43055</v>
      </c>
      <c r="C1005" s="151" t="str">
        <f t="shared" si="70"/>
        <v>Thu</v>
      </c>
      <c r="D1005" s="68" t="s">
        <v>200</v>
      </c>
      <c r="E1005" s="61">
        <f>tblTL[[#This Row],[Total]]</f>
        <v>770</v>
      </c>
      <c r="F1005" s="71">
        <f>AVERAGEIFS(TBLData3[Total Load],TBLData3[[Athlete ]],TBLData3[[#This Row],[Athlete ]],TBLData3[Date],"&lt;="&amp;TBLData3[[#This Row],[Date]],TBLData3[Date],"&gt;"&amp;TBLData3[[#This Row],[Date]]-7)</f>
        <v>282.14285714285717</v>
      </c>
      <c r="G1005" s="72">
        <f>AVERAGEIFS(TBLData3[Total Load],TBLData3[[Athlete ]],TBLData3[[#This Row],[Athlete ]],TBLData3[Date],"&lt;="&amp;TBLData3[[#This Row],[Date]],TBLData3[Date],"&gt;"&amp;TBLData3[[#This Row],[Date]]-28)</f>
        <v>101.25</v>
      </c>
      <c r="H1005" s="32">
        <f>SUMIFS(TBLData3[Total Load],TBLData3[[Athlete ]],TBLData3[[#This Row],[Athlete ]],TBLData3[Date],"&lt;="&amp;TBLData3[[#This Row],[Date]],TBLData3[Date],"&gt;"&amp;TBLData3[[#This Row],[Date]]-7)</f>
        <v>1975</v>
      </c>
      <c r="I1005" s="33">
        <f>IFERROR(SUMIFS(TBLData3[Total Load],TBLData3[[Athlete ]],TBLData3[[#This Row],[Athlete ]],TBLData3[Date],"&lt;="&amp;TBLData3[[#This Row],[Date]]-7,TBLData3[Date],"&gt;"&amp;TBLData3[[#This Row],[Date]]-14),"")</f>
        <v>440</v>
      </c>
      <c r="J1005" s="33">
        <f>IFERROR(SUMIFS(TBLData3[Total Load],TBLData3[[Athlete ]],TBLData3[[#This Row],[Athlete ]],TBLData3[Date],"&lt;="&amp;TBLData3[[#This Row],[Date]]-14,TBLData3[Date],"&gt;"&amp;TBLData3[[#This Row],[Date]]-21),"")</f>
        <v>0</v>
      </c>
      <c r="K1005" s="33">
        <f>IFERROR(SUMIFS(TBLData3[Total Load],TBLData3[[Athlete ]],TBLData3[[#This Row],[Athlete ]],TBLData3[Date],"&lt;="&amp;TBLData3[[#This Row],[Date]]-21,TBLData3[Date],"&gt;"&amp;TBLData3[[#This Row],[Date]]-28),"")</f>
        <v>420</v>
      </c>
      <c r="L1005" s="33">
        <f>IFERROR(SUMIFS(TBLData3[Total Load],TBLData3[[Athlete ]],TBLData3[[#This Row],[Athlete ]],TBLData3[Date],"&lt;="&amp;TBLData3[[#This Row],[Date]]-28,TBLData3[Date],"&gt;"&amp;TBLData3[[#This Row],[Date]]-35),"")</f>
        <v>930</v>
      </c>
      <c r="M1005" s="33">
        <f>IFERROR(AVERAGE(TBLData3[[#This Row],[Week -1 TL]:[Week -4 TL]]),"")</f>
        <v>447.5</v>
      </c>
      <c r="N1005" s="98">
        <f>IFERROR(TBLData3[[#This Row],[7 Day Rolling Average]]/TBLData3[[#This Row],[28 Day Rolling Average]],"")</f>
        <v>2.7865961199294533</v>
      </c>
      <c r="O1005" s="94">
        <f>IFERROR(TBLData3[[#This Row],[Week 0 TL]]/TBLData3[[#This Row],[Week -1 TL]],"")</f>
        <v>4.4886363636363633</v>
      </c>
      <c r="P1005" s="26">
        <f t="shared" si="68"/>
        <v>405.60939172510723</v>
      </c>
      <c r="Q1005" s="27">
        <f t="shared" si="69"/>
        <v>164.65406117184131</v>
      </c>
      <c r="R1005" s="99">
        <f>IFERROR(TBLData3[[#This Row],[7 Day EWMA]]/TBLData3[[#This Row],[28 Day EWMA]],"")</f>
        <v>2.4634035069550624</v>
      </c>
      <c r="S1005" s="130">
        <f>AVERAGEIFS(TBLData3[Total Load],TBLData3[[Athlete ]],TBLData3[[#This Row],[Athlete ]],TBLData3[Date],"&lt;="&amp;TBLData3[[#This Row],[Date]],TBLData3[Date],"&gt;"&amp;TBLData3[[#This Row],[Date]]-7)</f>
        <v>282.14285714285717</v>
      </c>
      <c r="T1005" s="130">
        <f t="array" ref="T1005">IFERROR(_xlfn.STDEV.S(IF(TBLData3[[Athlete ]]=TBLData3[[#This Row],[Athlete ]],IF(TBLData3[Date]&lt;=TBLData3[[#This Row],[Date]],IF(TBLData3[Date]&gt;TBLData3[[#This Row],[Date]]-7,TBLData3[Total Load])))),"")</f>
        <v>358.1184294668588</v>
      </c>
      <c r="U1005" s="98">
        <f>IFERROR(TBLData3[[#This Row],[7 Day avg Load]]/TBLData3[[#This Row],[7 Day SD]],"")</f>
        <v>0.78784791266646437</v>
      </c>
      <c r="V1005" s="98">
        <f>IFERROR(TBLData3[[#This Row],[7 Day Rolling Average]]*TBLData3[[#This Row],[Monotony]],"")</f>
        <v>222.28566107375246</v>
      </c>
    </row>
    <row r="1006" spans="1:22" x14ac:dyDescent="0.25">
      <c r="A1006" s="58" t="str">
        <f t="shared" si="66"/>
        <v>Week 7</v>
      </c>
      <c r="B1006" s="63">
        <v>43055</v>
      </c>
      <c r="C1006" s="151" t="str">
        <f t="shared" si="70"/>
        <v>Thu</v>
      </c>
      <c r="D1006" s="73" t="s">
        <v>201</v>
      </c>
      <c r="E1006" s="61">
        <f>tblTL[[#This Row],[Total]]</f>
        <v>0</v>
      </c>
      <c r="F1006" s="71">
        <f>AVERAGEIFS(TBLData3[Total Load],TBLData3[[Athlete ]],TBLData3[[#This Row],[Athlete ]],TBLData3[Date],"&lt;="&amp;TBLData3[[#This Row],[Date]],TBLData3[Date],"&gt;"&amp;TBLData3[[#This Row],[Date]]-7)</f>
        <v>0</v>
      </c>
      <c r="G1006" s="72">
        <f>AVERAGEIFS(TBLData3[Total Load],TBLData3[[Athlete ]],TBLData3[[#This Row],[Athlete ]],TBLData3[Date],"&lt;="&amp;TBLData3[[#This Row],[Date]],TBLData3[Date],"&gt;"&amp;TBLData3[[#This Row],[Date]]-28)</f>
        <v>0</v>
      </c>
      <c r="H1006" s="32">
        <f>SUMIFS(TBLData3[Total Load],TBLData3[[Athlete ]],TBLData3[[#This Row],[Athlete ]],TBLData3[Date],"&lt;="&amp;TBLData3[[#This Row],[Date]],TBLData3[Date],"&gt;"&amp;TBLData3[[#This Row],[Date]]-7)</f>
        <v>0</v>
      </c>
      <c r="I1006" s="33">
        <f>IFERROR(SUMIFS(TBLData3[Total Load],TBLData3[[Athlete ]],TBLData3[[#This Row],[Athlete ]],TBLData3[Date],"&lt;="&amp;TBLData3[[#This Row],[Date]]-7,TBLData3[Date],"&gt;"&amp;TBLData3[[#This Row],[Date]]-14),"")</f>
        <v>0</v>
      </c>
      <c r="J1006" s="33">
        <f>IFERROR(SUMIFS(TBLData3[Total Load],TBLData3[[Athlete ]],TBLData3[[#This Row],[Athlete ]],TBLData3[Date],"&lt;="&amp;TBLData3[[#This Row],[Date]]-14,TBLData3[Date],"&gt;"&amp;TBLData3[[#This Row],[Date]]-21),"")</f>
        <v>0</v>
      </c>
      <c r="K1006" s="33">
        <f>IFERROR(SUMIFS(TBLData3[Total Load],TBLData3[[Athlete ]],TBLData3[[#This Row],[Athlete ]],TBLData3[Date],"&lt;="&amp;TBLData3[[#This Row],[Date]]-21,TBLData3[Date],"&gt;"&amp;TBLData3[[#This Row],[Date]]-28),"")</f>
        <v>0</v>
      </c>
      <c r="L1006" s="33">
        <f>IFERROR(SUMIFS(TBLData3[Total Load],TBLData3[[Athlete ]],TBLData3[[#This Row],[Athlete ]],TBLData3[Date],"&lt;="&amp;TBLData3[[#This Row],[Date]]-28,TBLData3[Date],"&gt;"&amp;TBLData3[[#This Row],[Date]]-35),"")</f>
        <v>720</v>
      </c>
      <c r="M1006" s="33">
        <f>IFERROR(AVERAGE(TBLData3[[#This Row],[Week -1 TL]:[Week -4 TL]]),"")</f>
        <v>180</v>
      </c>
      <c r="N1006" s="98" t="str">
        <f>IFERROR(TBLData3[[#This Row],[7 Day Rolling Average]]/TBLData3[[#This Row],[28 Day Rolling Average]],"")</f>
        <v/>
      </c>
      <c r="O1006" s="94" t="str">
        <f>IFERROR(TBLData3[[#This Row],[Week 0 TL]]/TBLData3[[#This Row],[Week -1 TL]],"")</f>
        <v/>
      </c>
      <c r="P1006" s="26">
        <f t="shared" si="68"/>
        <v>6.5014746292862802E-2</v>
      </c>
      <c r="Q1006" s="27">
        <f t="shared" si="69"/>
        <v>23.878307856348446</v>
      </c>
      <c r="R1006" s="99">
        <f>IFERROR(TBLData3[[#This Row],[7 Day EWMA]]/TBLData3[[#This Row],[28 Day EWMA]],"")</f>
        <v>2.7227535001219756E-3</v>
      </c>
      <c r="S1006" s="130">
        <f>AVERAGEIFS(TBLData3[Total Load],TBLData3[[Athlete ]],TBLData3[[#This Row],[Athlete ]],TBLData3[Date],"&lt;="&amp;TBLData3[[#This Row],[Date]],TBLData3[Date],"&gt;"&amp;TBLData3[[#This Row],[Date]]-7)</f>
        <v>0</v>
      </c>
      <c r="T1006" s="130">
        <f t="array" ref="T1006">IFERROR(_xlfn.STDEV.S(IF(TBLData3[[Athlete ]]=TBLData3[[#This Row],[Athlete ]],IF(TBLData3[Date]&lt;=TBLData3[[#This Row],[Date]],IF(TBLData3[Date]&gt;TBLData3[[#This Row],[Date]]-7,TBLData3[Total Load])))),"")</f>
        <v>0</v>
      </c>
      <c r="U1006" s="98" t="str">
        <f>IFERROR(TBLData3[[#This Row],[7 Day avg Load]]/TBLData3[[#This Row],[7 Day SD]],"")</f>
        <v/>
      </c>
      <c r="V1006" s="98" t="str">
        <f>IFERROR(TBLData3[[#This Row],[7 Day Rolling Average]]*TBLData3[[#This Row],[Monotony]],"")</f>
        <v/>
      </c>
    </row>
    <row r="1007" spans="1:22" x14ac:dyDescent="0.25">
      <c r="A1007" s="58" t="str">
        <f t="shared" si="66"/>
        <v>Week 7</v>
      </c>
      <c r="B1007" s="63">
        <v>43055</v>
      </c>
      <c r="C1007" s="151" t="str">
        <f t="shared" si="70"/>
        <v>Thu</v>
      </c>
      <c r="D1007" s="73" t="s">
        <v>202</v>
      </c>
      <c r="E1007" s="61">
        <f>tblTL[[#This Row],[Total]]</f>
        <v>810</v>
      </c>
      <c r="F1007" s="71">
        <f>AVERAGEIFS(TBLData3[Total Load],TBLData3[[Athlete ]],TBLData3[[#This Row],[Athlete ]],TBLData3[Date],"&lt;="&amp;TBLData3[[#This Row],[Date]],TBLData3[Date],"&gt;"&amp;TBLData3[[#This Row],[Date]]-7)</f>
        <v>333.42857142857144</v>
      </c>
      <c r="G1007" s="72">
        <f>AVERAGEIFS(TBLData3[Total Load],TBLData3[[Athlete ]],TBLData3[[#This Row],[Athlete ]],TBLData3[Date],"&lt;="&amp;TBLData3[[#This Row],[Date]],TBLData3[Date],"&gt;"&amp;TBLData3[[#This Row],[Date]]-28)</f>
        <v>286.51785714285717</v>
      </c>
      <c r="H1007" s="32">
        <f>SUMIFS(TBLData3[Total Load],TBLData3[[Athlete ]],TBLData3[[#This Row],[Athlete ]],TBLData3[Date],"&lt;="&amp;TBLData3[[#This Row],[Date]],TBLData3[Date],"&gt;"&amp;TBLData3[[#This Row],[Date]]-7)</f>
        <v>2334</v>
      </c>
      <c r="I1007" s="33">
        <f>IFERROR(SUMIFS(TBLData3[Total Load],TBLData3[[Athlete ]],TBLData3[[#This Row],[Athlete ]],TBLData3[Date],"&lt;="&amp;TBLData3[[#This Row],[Date]]-7,TBLData3[Date],"&gt;"&amp;TBLData3[[#This Row],[Date]]-14),"")</f>
        <v>1247.5</v>
      </c>
      <c r="J1007" s="33">
        <f>IFERROR(SUMIFS(TBLData3[Total Load],TBLData3[[Athlete ]],TBLData3[[#This Row],[Athlete ]],TBLData3[Date],"&lt;="&amp;TBLData3[[#This Row],[Date]]-14,TBLData3[Date],"&gt;"&amp;TBLData3[[#This Row],[Date]]-21),"")</f>
        <v>2341</v>
      </c>
      <c r="K1007" s="33">
        <f>IFERROR(SUMIFS(TBLData3[Total Load],TBLData3[[Athlete ]],TBLData3[[#This Row],[Athlete ]],TBLData3[Date],"&lt;="&amp;TBLData3[[#This Row],[Date]]-21,TBLData3[Date],"&gt;"&amp;TBLData3[[#This Row],[Date]]-28),"")</f>
        <v>2100</v>
      </c>
      <c r="L1007" s="33">
        <f>IFERROR(SUMIFS(TBLData3[Total Load],TBLData3[[Athlete ]],TBLData3[[#This Row],[Athlete ]],TBLData3[Date],"&lt;="&amp;TBLData3[[#This Row],[Date]]-28,TBLData3[Date],"&gt;"&amp;TBLData3[[#This Row],[Date]]-35),"")</f>
        <v>1620</v>
      </c>
      <c r="M1007" s="33">
        <f>IFERROR(AVERAGE(TBLData3[[#This Row],[Week -1 TL]:[Week -4 TL]]),"")</f>
        <v>1827.125</v>
      </c>
      <c r="N1007" s="98">
        <f>IFERROR(TBLData3[[#This Row],[7 Day Rolling Average]]/TBLData3[[#This Row],[28 Day Rolling Average]],"")</f>
        <v>1.1637270177625427</v>
      </c>
      <c r="O1007" s="94">
        <f>IFERROR(TBLData3[[#This Row],[Week 0 TL]]/TBLData3[[#This Row],[Week -1 TL]],"")</f>
        <v>1.8709418837675351</v>
      </c>
      <c r="P1007" s="26">
        <f t="shared" si="68"/>
        <v>465.99658465690965</v>
      </c>
      <c r="Q1007" s="27">
        <f t="shared" si="69"/>
        <v>291.89160605438121</v>
      </c>
      <c r="R1007" s="99">
        <f>IFERROR(TBLData3[[#This Row],[7 Day EWMA]]/TBLData3[[#This Row],[28 Day EWMA]],"")</f>
        <v>1.5964713441265987</v>
      </c>
      <c r="S1007" s="130">
        <f>AVERAGEIFS(TBLData3[Total Load],TBLData3[[Athlete ]],TBLData3[[#This Row],[Athlete ]],TBLData3[Date],"&lt;="&amp;TBLData3[[#This Row],[Date]],TBLData3[Date],"&gt;"&amp;TBLData3[[#This Row],[Date]]-7)</f>
        <v>333.42857142857144</v>
      </c>
      <c r="T1007" s="130">
        <f t="array" ref="T1007">IFERROR(_xlfn.STDEV.S(IF(TBLData3[[Athlete ]]=TBLData3[[#This Row],[Athlete ]],IF(TBLData3[Date]&lt;=TBLData3[[#This Row],[Date]],IF(TBLData3[Date]&gt;TBLData3[[#This Row],[Date]]-7,TBLData3[Total Load])))),"")</f>
        <v>368.40369937649336</v>
      </c>
      <c r="U1007" s="98">
        <f>IFERROR(TBLData3[[#This Row],[7 Day avg Load]]/TBLData3[[#This Row],[7 Day SD]],"")</f>
        <v>0.90506303816406908</v>
      </c>
      <c r="V1007" s="98">
        <f>IFERROR(TBLData3[[#This Row],[7 Day Rolling Average]]*TBLData3[[#This Row],[Monotony]],"")</f>
        <v>301.77387586784818</v>
      </c>
    </row>
    <row r="1008" spans="1:22" x14ac:dyDescent="0.25">
      <c r="A1008" s="58" t="str">
        <f t="shared" si="66"/>
        <v>Week 7</v>
      </c>
      <c r="B1008" s="63">
        <v>43055</v>
      </c>
      <c r="C1008" s="151" t="str">
        <f t="shared" si="70"/>
        <v>Thu</v>
      </c>
      <c r="D1008" s="68" t="s">
        <v>203</v>
      </c>
      <c r="E1008" s="61">
        <f>tblTL[[#This Row],[Total]]</f>
        <v>420</v>
      </c>
      <c r="F1008" s="71">
        <f>AVERAGEIFS(TBLData3[Total Load],TBLData3[[Athlete ]],TBLData3[[#This Row],[Athlete ]],TBLData3[Date],"&lt;="&amp;TBLData3[[#This Row],[Date]],TBLData3[Date],"&gt;"&amp;TBLData3[[#This Row],[Date]]-7)</f>
        <v>131.42857142857142</v>
      </c>
      <c r="G1008" s="72">
        <f>AVERAGEIFS(TBLData3[Total Load],TBLData3[[Athlete ]],TBLData3[[#This Row],[Athlete ]],TBLData3[Date],"&lt;="&amp;TBLData3[[#This Row],[Date]],TBLData3[Date],"&gt;"&amp;TBLData3[[#This Row],[Date]]-28)</f>
        <v>198.5</v>
      </c>
      <c r="H1008" s="32">
        <f>SUMIFS(TBLData3[Total Load],TBLData3[[Athlete ]],TBLData3[[#This Row],[Athlete ]],TBLData3[Date],"&lt;="&amp;TBLData3[[#This Row],[Date]],TBLData3[Date],"&gt;"&amp;TBLData3[[#This Row],[Date]]-7)</f>
        <v>920</v>
      </c>
      <c r="I1008" s="33">
        <f>IFERROR(SUMIFS(TBLData3[Total Load],TBLData3[[Athlete ]],TBLData3[[#This Row],[Athlete ]],TBLData3[Date],"&lt;="&amp;TBLData3[[#This Row],[Date]]-7,TBLData3[Date],"&gt;"&amp;TBLData3[[#This Row],[Date]]-14),"")</f>
        <v>1888</v>
      </c>
      <c r="J1008" s="33">
        <f>IFERROR(SUMIFS(TBLData3[Total Load],TBLData3[[Athlete ]],TBLData3[[#This Row],[Athlete ]],TBLData3[Date],"&lt;="&amp;TBLData3[[#This Row],[Date]]-14,TBLData3[Date],"&gt;"&amp;TBLData3[[#This Row],[Date]]-21),"")</f>
        <v>2750</v>
      </c>
      <c r="K1008" s="33">
        <f>IFERROR(SUMIFS(TBLData3[Total Load],TBLData3[[Athlete ]],TBLData3[[#This Row],[Athlete ]],TBLData3[Date],"&lt;="&amp;TBLData3[[#This Row],[Date]]-21,TBLData3[Date],"&gt;"&amp;TBLData3[[#This Row],[Date]]-28),"")</f>
        <v>0</v>
      </c>
      <c r="L1008" s="33">
        <f>IFERROR(SUMIFS(TBLData3[Total Load],TBLData3[[Athlete ]],TBLData3[[#This Row],[Athlete ]],TBLData3[Date],"&lt;="&amp;TBLData3[[#This Row],[Date]]-28,TBLData3[Date],"&gt;"&amp;TBLData3[[#This Row],[Date]]-35),"")</f>
        <v>0</v>
      </c>
      <c r="M1008" s="33">
        <f>IFERROR(AVERAGE(TBLData3[[#This Row],[Week -1 TL]:[Week -4 TL]]),"")</f>
        <v>1159.5</v>
      </c>
      <c r="N1008" s="98">
        <f>IFERROR(TBLData3[[#This Row],[7 Day Rolling Average]]/TBLData3[[#This Row],[28 Day Rolling Average]],"")</f>
        <v>0.66210867218423886</v>
      </c>
      <c r="O1008" s="94">
        <f>IFERROR(TBLData3[[#This Row],[Week 0 TL]]/TBLData3[[#This Row],[Week -1 TL]],"")</f>
        <v>0.48728813559322032</v>
      </c>
      <c r="P1008" s="26">
        <f t="shared" si="68"/>
        <v>217.56173587664208</v>
      </c>
      <c r="Q1008" s="27">
        <f t="shared" si="69"/>
        <v>205.90107861103522</v>
      </c>
      <c r="R1008" s="99">
        <f>IFERROR(TBLData3[[#This Row],[7 Day EWMA]]/TBLData3[[#This Row],[28 Day EWMA]],"")</f>
        <v>1.0566323272528106</v>
      </c>
      <c r="S1008" s="130">
        <f>AVERAGEIFS(TBLData3[Total Load],TBLData3[[Athlete ]],TBLData3[[#This Row],[Athlete ]],TBLData3[Date],"&lt;="&amp;TBLData3[[#This Row],[Date]],TBLData3[Date],"&gt;"&amp;TBLData3[[#This Row],[Date]]-7)</f>
        <v>131.42857142857142</v>
      </c>
      <c r="T1008" s="130">
        <f t="array" ref="T1008">IFERROR(_xlfn.STDEV.S(IF(TBLData3[[Athlete ]]=TBLData3[[#This Row],[Athlete ]],IF(TBLData3[Date]&lt;=TBLData3[[#This Row],[Date]],IF(TBLData3[Date]&gt;TBLData3[[#This Row],[Date]]-7,TBLData3[Total Load])))),"")</f>
        <v>184.70052981593128</v>
      </c>
      <c r="U1008" s="98">
        <f>IFERROR(TBLData3[[#This Row],[7 Day avg Load]]/TBLData3[[#This Row],[7 Day SD]],"")</f>
        <v>0.7115765805303883</v>
      </c>
      <c r="V1008" s="98">
        <f>IFERROR(TBLData3[[#This Row],[7 Day Rolling Average]]*TBLData3[[#This Row],[Monotony]],"")</f>
        <v>93.521493441136741</v>
      </c>
    </row>
    <row r="1009" spans="1:22" x14ac:dyDescent="0.25">
      <c r="A1009" s="58" t="str">
        <f t="shared" si="66"/>
        <v>Week 7</v>
      </c>
      <c r="B1009" s="63">
        <v>43055</v>
      </c>
      <c r="C1009" s="151" t="str">
        <f t="shared" si="70"/>
        <v>Thu</v>
      </c>
      <c r="D1009" s="68" t="s">
        <v>204</v>
      </c>
      <c r="E1009" s="61">
        <f>tblTL[[#This Row],[Total]]</f>
        <v>0</v>
      </c>
      <c r="F1009" s="71">
        <f>AVERAGEIFS(TBLData3[Total Load],TBLData3[[Athlete ]],TBLData3[[#This Row],[Athlete ]],TBLData3[Date],"&lt;="&amp;TBLData3[[#This Row],[Date]],TBLData3[Date],"&gt;"&amp;TBLData3[[#This Row],[Date]]-7)</f>
        <v>0</v>
      </c>
      <c r="G1009" s="72">
        <f>AVERAGEIFS(TBLData3[Total Load],TBLData3[[Athlete ]],TBLData3[[#This Row],[Athlete ]],TBLData3[Date],"&lt;="&amp;TBLData3[[#This Row],[Date]],TBLData3[Date],"&gt;"&amp;TBLData3[[#This Row],[Date]]-28)</f>
        <v>93.892857142857139</v>
      </c>
      <c r="H1009" s="32">
        <f>SUMIFS(TBLData3[Total Load],TBLData3[[Athlete ]],TBLData3[[#This Row],[Athlete ]],TBLData3[Date],"&lt;="&amp;TBLData3[[#This Row],[Date]],TBLData3[Date],"&gt;"&amp;TBLData3[[#This Row],[Date]]-7)</f>
        <v>0</v>
      </c>
      <c r="I1009" s="33">
        <f>IFERROR(SUMIFS(TBLData3[Total Load],TBLData3[[Athlete ]],TBLData3[[#This Row],[Athlete ]],TBLData3[Date],"&lt;="&amp;TBLData3[[#This Row],[Date]]-7,TBLData3[Date],"&gt;"&amp;TBLData3[[#This Row],[Date]]-14),"")</f>
        <v>433</v>
      </c>
      <c r="J1009" s="33">
        <f>IFERROR(SUMIFS(TBLData3[Total Load],TBLData3[[Athlete ]],TBLData3[[#This Row],[Athlete ]],TBLData3[Date],"&lt;="&amp;TBLData3[[#This Row],[Date]]-14,TBLData3[Date],"&gt;"&amp;TBLData3[[#This Row],[Date]]-21),"")</f>
        <v>906</v>
      </c>
      <c r="K1009" s="33">
        <f>IFERROR(SUMIFS(TBLData3[Total Load],TBLData3[[Athlete ]],TBLData3[[#This Row],[Athlete ]],TBLData3[Date],"&lt;="&amp;TBLData3[[#This Row],[Date]]-21,TBLData3[Date],"&gt;"&amp;TBLData3[[#This Row],[Date]]-28),"")</f>
        <v>1290</v>
      </c>
      <c r="L1009" s="33">
        <f>IFERROR(SUMIFS(TBLData3[Total Load],TBLData3[[Athlete ]],TBLData3[[#This Row],[Athlete ]],TBLData3[Date],"&lt;="&amp;TBLData3[[#This Row],[Date]]-28,TBLData3[Date],"&gt;"&amp;TBLData3[[#This Row],[Date]]-35),"")</f>
        <v>720</v>
      </c>
      <c r="M1009" s="33">
        <f>IFERROR(AVERAGE(TBLData3[[#This Row],[Week -1 TL]:[Week -4 TL]]),"")</f>
        <v>837.25</v>
      </c>
      <c r="N1009" s="98">
        <f>IFERROR(TBLData3[[#This Row],[7 Day Rolling Average]]/TBLData3[[#This Row],[28 Day Rolling Average]],"")</f>
        <v>0</v>
      </c>
      <c r="O1009" s="94">
        <f>IFERROR(TBLData3[[#This Row],[Week 0 TL]]/TBLData3[[#This Row],[Week -1 TL]],"")</f>
        <v>0</v>
      </c>
      <c r="P1009" s="26">
        <f t="shared" si="68"/>
        <v>11.350891047475432</v>
      </c>
      <c r="Q1009" s="27">
        <f t="shared" si="69"/>
        <v>66.107418526668553</v>
      </c>
      <c r="R1009" s="99">
        <f>IFERROR(TBLData3[[#This Row],[7 Day EWMA]]/TBLData3[[#This Row],[28 Day EWMA]],"")</f>
        <v>0.17170374067618965</v>
      </c>
      <c r="S1009" s="130">
        <f>AVERAGEIFS(TBLData3[Total Load],TBLData3[[Athlete ]],TBLData3[[#This Row],[Athlete ]],TBLData3[Date],"&lt;="&amp;TBLData3[[#This Row],[Date]],TBLData3[Date],"&gt;"&amp;TBLData3[[#This Row],[Date]]-7)</f>
        <v>0</v>
      </c>
      <c r="T1009" s="130">
        <f t="array" ref="T1009">IFERROR(_xlfn.STDEV.S(IF(TBLData3[[Athlete ]]=TBLData3[[#This Row],[Athlete ]],IF(TBLData3[Date]&lt;=TBLData3[[#This Row],[Date]],IF(TBLData3[Date]&gt;TBLData3[[#This Row],[Date]]-7,TBLData3[Total Load])))),"")</f>
        <v>0</v>
      </c>
      <c r="U1009" s="98" t="str">
        <f>IFERROR(TBLData3[[#This Row],[7 Day avg Load]]/TBLData3[[#This Row],[7 Day SD]],"")</f>
        <v/>
      </c>
      <c r="V1009" s="98" t="str">
        <f>IFERROR(TBLData3[[#This Row],[7 Day Rolling Average]]*TBLData3[[#This Row],[Monotony]],"")</f>
        <v/>
      </c>
    </row>
    <row r="1010" spans="1:22" x14ac:dyDescent="0.25">
      <c r="A1010" s="58" t="str">
        <f t="shared" si="66"/>
        <v>Week 7</v>
      </c>
      <c r="B1010" s="63">
        <v>43055</v>
      </c>
      <c r="C1010" s="151" t="str">
        <f t="shared" si="70"/>
        <v>Thu</v>
      </c>
      <c r="D1010" s="74" t="s">
        <v>205</v>
      </c>
      <c r="E1010" s="61">
        <f>tblTL[[#This Row],[Total]]</f>
        <v>0</v>
      </c>
      <c r="F1010" s="71">
        <f>AVERAGEIFS(TBLData3[Total Load],TBLData3[[Athlete ]],TBLData3[[#This Row],[Athlete ]],TBLData3[Date],"&lt;="&amp;TBLData3[[#This Row],[Date]],TBLData3[Date],"&gt;"&amp;TBLData3[[#This Row],[Date]]-7)</f>
        <v>0</v>
      </c>
      <c r="G1010" s="72">
        <f>AVERAGEIFS(TBLData3[Total Load],TBLData3[[Athlete ]],TBLData3[[#This Row],[Athlete ]],TBLData3[Date],"&lt;="&amp;TBLData3[[#This Row],[Date]],TBLData3[Date],"&gt;"&amp;TBLData3[[#This Row],[Date]]-28)</f>
        <v>34.678571428571431</v>
      </c>
      <c r="H1010" s="32">
        <f>SUMIFS(TBLData3[Total Load],TBLData3[[Athlete ]],TBLData3[[#This Row],[Athlete ]],TBLData3[Date],"&lt;="&amp;TBLData3[[#This Row],[Date]],TBLData3[Date],"&gt;"&amp;TBLData3[[#This Row],[Date]]-7)</f>
        <v>0</v>
      </c>
      <c r="I1010" s="33">
        <f>IFERROR(SUMIFS(TBLData3[Total Load],TBLData3[[Athlete ]],TBLData3[[#This Row],[Athlete ]],TBLData3[Date],"&lt;="&amp;TBLData3[[#This Row],[Date]]-7,TBLData3[Date],"&gt;"&amp;TBLData3[[#This Row],[Date]]-14),"")</f>
        <v>60</v>
      </c>
      <c r="J1010" s="33">
        <f>IFERROR(SUMIFS(TBLData3[Total Load],TBLData3[[Athlete ]],TBLData3[[#This Row],[Athlete ]],TBLData3[Date],"&lt;="&amp;TBLData3[[#This Row],[Date]]-14,TBLData3[Date],"&gt;"&amp;TBLData3[[#This Row],[Date]]-21),"")</f>
        <v>791</v>
      </c>
      <c r="K1010" s="33">
        <f>IFERROR(SUMIFS(TBLData3[Total Load],TBLData3[[Athlete ]],TBLData3[[#This Row],[Athlete ]],TBLData3[Date],"&lt;="&amp;TBLData3[[#This Row],[Date]]-21,TBLData3[Date],"&gt;"&amp;TBLData3[[#This Row],[Date]]-28),"")</f>
        <v>120</v>
      </c>
      <c r="L1010" s="33">
        <f>IFERROR(SUMIFS(TBLData3[Total Load],TBLData3[[Athlete ]],TBLData3[[#This Row],[Athlete ]],TBLData3[Date],"&lt;="&amp;TBLData3[[#This Row],[Date]]-28,TBLData3[Date],"&gt;"&amp;TBLData3[[#This Row],[Date]]-35),"")</f>
        <v>720</v>
      </c>
      <c r="M1010" s="33">
        <f>IFERROR(AVERAGE(TBLData3[[#This Row],[Week -1 TL]:[Week -4 TL]]),"")</f>
        <v>422.75</v>
      </c>
      <c r="N1010" s="98">
        <f>IFERROR(TBLData3[[#This Row],[7 Day Rolling Average]]/TBLData3[[#This Row],[28 Day Rolling Average]],"")</f>
        <v>0</v>
      </c>
      <c r="O1010" s="94">
        <f>IFERROR(TBLData3[[#This Row],[Week 0 TL]]/TBLData3[[#This Row],[Week -1 TL]],"")</f>
        <v>0</v>
      </c>
      <c r="P1010" s="26">
        <f t="shared" si="68"/>
        <v>3.4491082691541792</v>
      </c>
      <c r="Q1010" s="27">
        <f t="shared" si="69"/>
        <v>30.183393409985221</v>
      </c>
      <c r="R1010" s="99">
        <f>IFERROR(TBLData3[[#This Row],[7 Day EWMA]]/TBLData3[[#This Row],[28 Day EWMA]],"")</f>
        <v>0.11427171962756019</v>
      </c>
      <c r="S1010" s="130">
        <f>AVERAGEIFS(TBLData3[Total Load],TBLData3[[Athlete ]],TBLData3[[#This Row],[Athlete ]],TBLData3[Date],"&lt;="&amp;TBLData3[[#This Row],[Date]],TBLData3[Date],"&gt;"&amp;TBLData3[[#This Row],[Date]]-7)</f>
        <v>0</v>
      </c>
      <c r="T1010" s="130">
        <f t="array" ref="T1010">IFERROR(_xlfn.STDEV.S(IF(TBLData3[[Athlete ]]=TBLData3[[#This Row],[Athlete ]],IF(TBLData3[Date]&lt;=TBLData3[[#This Row],[Date]],IF(TBLData3[Date]&gt;TBLData3[[#This Row],[Date]]-7,TBLData3[Total Load])))),"")</f>
        <v>0</v>
      </c>
      <c r="U1010" s="98" t="str">
        <f>IFERROR(TBLData3[[#This Row],[7 Day avg Load]]/TBLData3[[#This Row],[7 Day SD]],"")</f>
        <v/>
      </c>
      <c r="V1010" s="98" t="str">
        <f>IFERROR(TBLData3[[#This Row],[7 Day Rolling Average]]*TBLData3[[#This Row],[Monotony]],"")</f>
        <v/>
      </c>
    </row>
    <row r="1011" spans="1:22" x14ac:dyDescent="0.25">
      <c r="A1011" s="58" t="str">
        <f t="shared" si="66"/>
        <v>Week 7</v>
      </c>
      <c r="B1011" s="63">
        <v>43055</v>
      </c>
      <c r="C1011" s="151" t="str">
        <f t="shared" si="70"/>
        <v>Thu</v>
      </c>
      <c r="D1011" s="74" t="s">
        <v>206</v>
      </c>
      <c r="E1011" s="61">
        <f>tblTL[[#This Row],[Total]]</f>
        <v>0</v>
      </c>
      <c r="F1011" s="71">
        <f>AVERAGEIFS(TBLData3[Total Load],TBLData3[[Athlete ]],TBLData3[[#This Row],[Athlete ]],TBLData3[Date],"&lt;="&amp;TBLData3[[#This Row],[Date]],TBLData3[Date],"&gt;"&amp;TBLData3[[#This Row],[Date]]-7)</f>
        <v>41.428571428571431</v>
      </c>
      <c r="G1011" s="72">
        <f>AVERAGEIFS(TBLData3[Total Load],TBLData3[[Athlete ]],TBLData3[[#This Row],[Athlete ]],TBLData3[Date],"&lt;="&amp;TBLData3[[#This Row],[Date]],TBLData3[Date],"&gt;"&amp;TBLData3[[#This Row],[Date]]-28)</f>
        <v>192.71428571428572</v>
      </c>
      <c r="H1011" s="32">
        <f>SUMIFS(TBLData3[Total Load],TBLData3[[Athlete ]],TBLData3[[#This Row],[Athlete ]],TBLData3[Date],"&lt;="&amp;TBLData3[[#This Row],[Date]],TBLData3[Date],"&gt;"&amp;TBLData3[[#This Row],[Date]]-7)</f>
        <v>290</v>
      </c>
      <c r="I1011" s="33">
        <f>IFERROR(SUMIFS(TBLData3[Total Load],TBLData3[[Athlete ]],TBLData3[[#This Row],[Athlete ]],TBLData3[Date],"&lt;="&amp;TBLData3[[#This Row],[Date]]-7,TBLData3[Date],"&gt;"&amp;TBLData3[[#This Row],[Date]]-14),"")</f>
        <v>2061</v>
      </c>
      <c r="J1011" s="33">
        <f>IFERROR(SUMIFS(TBLData3[Total Load],TBLData3[[Athlete ]],TBLData3[[#This Row],[Athlete ]],TBLData3[Date],"&lt;="&amp;TBLData3[[#This Row],[Date]]-14,TBLData3[Date],"&gt;"&amp;TBLData3[[#This Row],[Date]]-21),"")</f>
        <v>1795</v>
      </c>
      <c r="K1011" s="33">
        <f>IFERROR(SUMIFS(TBLData3[Total Load],TBLData3[[Athlete ]],TBLData3[[#This Row],[Athlete ]],TBLData3[Date],"&lt;="&amp;TBLData3[[#This Row],[Date]]-21,TBLData3[Date],"&gt;"&amp;TBLData3[[#This Row],[Date]]-28),"")</f>
        <v>1250</v>
      </c>
      <c r="L1011" s="33">
        <f>IFERROR(SUMIFS(TBLData3[Total Load],TBLData3[[Athlete ]],TBLData3[[#This Row],[Athlete ]],TBLData3[Date],"&lt;="&amp;TBLData3[[#This Row],[Date]]-28,TBLData3[Date],"&gt;"&amp;TBLData3[[#This Row],[Date]]-35),"")</f>
        <v>1800</v>
      </c>
      <c r="M1011" s="33">
        <f>IFERROR(AVERAGE(TBLData3[[#This Row],[Week -1 TL]:[Week -4 TL]]),"")</f>
        <v>1726.5</v>
      </c>
      <c r="N1011" s="98">
        <f>IFERROR(TBLData3[[#This Row],[7 Day Rolling Average]]/TBLData3[[#This Row],[28 Day Rolling Average]],"")</f>
        <v>0.21497405485544849</v>
      </c>
      <c r="O1011" s="94">
        <f>IFERROR(TBLData3[[#This Row],[Week 0 TL]]/TBLData3[[#This Row],[Week -1 TL]],"")</f>
        <v>0.14070839398350315</v>
      </c>
      <c r="P1011" s="26">
        <f t="shared" si="68"/>
        <v>72.796748725596146</v>
      </c>
      <c r="Q1011" s="27">
        <f t="shared" si="69"/>
        <v>180.97714925533273</v>
      </c>
      <c r="R1011" s="99">
        <f>IFERROR(TBLData3[[#This Row],[7 Day EWMA]]/TBLData3[[#This Row],[28 Day EWMA]],"")</f>
        <v>0.40224276393529884</v>
      </c>
      <c r="S1011" s="130">
        <f>AVERAGEIFS(TBLData3[Total Load],TBLData3[[Athlete ]],TBLData3[[#This Row],[Athlete ]],TBLData3[Date],"&lt;="&amp;TBLData3[[#This Row],[Date]],TBLData3[Date],"&gt;"&amp;TBLData3[[#This Row],[Date]]-7)</f>
        <v>41.428571428571431</v>
      </c>
      <c r="T1011" s="130">
        <f t="array" ref="T1011">IFERROR(_xlfn.STDEV.S(IF(TBLData3[[Athlete ]]=TBLData3[[#This Row],[Athlete ]],IF(TBLData3[Date]&lt;=TBLData3[[#This Row],[Date]],IF(TBLData3[Date]&gt;TBLData3[[#This Row],[Date]]-7,TBLData3[Total Load])))),"")</f>
        <v>109.60969717267591</v>
      </c>
      <c r="U1011" s="98">
        <f>IFERROR(TBLData3[[#This Row],[7 Day avg Load]]/TBLData3[[#This Row],[7 Day SD]],"")</f>
        <v>0.3779644730092272</v>
      </c>
      <c r="V1011" s="98">
        <f>IFERROR(TBLData3[[#This Row],[7 Day Rolling Average]]*TBLData3[[#This Row],[Monotony]],"")</f>
        <v>15.658528167525127</v>
      </c>
    </row>
    <row r="1012" spans="1:22" x14ac:dyDescent="0.25">
      <c r="A1012" s="58" t="str">
        <f t="shared" si="66"/>
        <v>Week 7</v>
      </c>
      <c r="B1012" s="63">
        <v>43055</v>
      </c>
      <c r="C1012" s="151" t="str">
        <f t="shared" si="70"/>
        <v>Thu</v>
      </c>
      <c r="D1012" s="74" t="s">
        <v>207</v>
      </c>
      <c r="E1012" s="61">
        <f>tblTL[[#This Row],[Total]]</f>
        <v>0</v>
      </c>
      <c r="F1012" s="71">
        <f>AVERAGEIFS(TBLData3[Total Load],TBLData3[[Athlete ]],TBLData3[[#This Row],[Athlete ]],TBLData3[Date],"&lt;="&amp;TBLData3[[#This Row],[Date]],TBLData3[Date],"&gt;"&amp;TBLData3[[#This Row],[Date]]-7)</f>
        <v>50</v>
      </c>
      <c r="G1012" s="72">
        <f>AVERAGEIFS(TBLData3[Total Load],TBLData3[[Athlete ]],TBLData3[[#This Row],[Athlete ]],TBLData3[Date],"&lt;="&amp;TBLData3[[#This Row],[Date]],TBLData3[Date],"&gt;"&amp;TBLData3[[#This Row],[Date]]-28)</f>
        <v>140.89285714285714</v>
      </c>
      <c r="H1012" s="32">
        <f>SUMIFS(TBLData3[Total Load],TBLData3[[Athlete ]],TBLData3[[#This Row],[Athlete ]],TBLData3[Date],"&lt;="&amp;TBLData3[[#This Row],[Date]],TBLData3[Date],"&gt;"&amp;TBLData3[[#This Row],[Date]]-7)</f>
        <v>350</v>
      </c>
      <c r="I1012" s="33">
        <f>IFERROR(SUMIFS(TBLData3[Total Load],TBLData3[[Athlete ]],TBLData3[[#This Row],[Athlete ]],TBLData3[Date],"&lt;="&amp;TBLData3[[#This Row],[Date]]-7,TBLData3[Date],"&gt;"&amp;TBLData3[[#This Row],[Date]]-14),"")</f>
        <v>1085</v>
      </c>
      <c r="J1012" s="33">
        <f>IFERROR(SUMIFS(TBLData3[Total Load],TBLData3[[Athlete ]],TBLData3[[#This Row],[Athlete ]],TBLData3[Date],"&lt;="&amp;TBLData3[[#This Row],[Date]]-14,TBLData3[Date],"&gt;"&amp;TBLData3[[#This Row],[Date]]-21),"")</f>
        <v>1650</v>
      </c>
      <c r="K1012" s="33">
        <f>IFERROR(SUMIFS(TBLData3[Total Load],TBLData3[[Athlete ]],TBLData3[[#This Row],[Athlete ]],TBLData3[Date],"&lt;="&amp;TBLData3[[#This Row],[Date]]-21,TBLData3[Date],"&gt;"&amp;TBLData3[[#This Row],[Date]]-28),"")</f>
        <v>860</v>
      </c>
      <c r="L1012" s="33">
        <f>IFERROR(SUMIFS(TBLData3[Total Load],TBLData3[[Athlete ]],TBLData3[[#This Row],[Athlete ]],TBLData3[Date],"&lt;="&amp;TBLData3[[#This Row],[Date]]-28,TBLData3[Date],"&gt;"&amp;TBLData3[[#This Row],[Date]]-35),"")</f>
        <v>1320</v>
      </c>
      <c r="M1012" s="33">
        <f>IFERROR(AVERAGE(TBLData3[[#This Row],[Week -1 TL]:[Week -4 TL]]),"")</f>
        <v>1228.75</v>
      </c>
      <c r="N1012" s="98">
        <f>IFERROR(TBLData3[[#This Row],[7 Day Rolling Average]]/TBLData3[[#This Row],[28 Day Rolling Average]],"")</f>
        <v>0.35487959442332068</v>
      </c>
      <c r="O1012" s="94">
        <f>IFERROR(TBLData3[[#This Row],[Week 0 TL]]/TBLData3[[#This Row],[Week -1 TL]],"")</f>
        <v>0.32258064516129031</v>
      </c>
      <c r="P1012" s="26">
        <f t="shared" si="68"/>
        <v>55.057411348295133</v>
      </c>
      <c r="Q1012" s="27">
        <f t="shared" si="69"/>
        <v>129.44291804525383</v>
      </c>
      <c r="R1012" s="99">
        <f>IFERROR(TBLData3[[#This Row],[7 Day EWMA]]/TBLData3[[#This Row],[28 Day EWMA]],"")</f>
        <v>0.42534124060033018</v>
      </c>
      <c r="S1012" s="130">
        <f>AVERAGEIFS(TBLData3[Total Load],TBLData3[[Athlete ]],TBLData3[[#This Row],[Athlete ]],TBLData3[Date],"&lt;="&amp;TBLData3[[#This Row],[Date]],TBLData3[Date],"&gt;"&amp;TBLData3[[#This Row],[Date]]-7)</f>
        <v>50</v>
      </c>
      <c r="T1012" s="130">
        <f t="array" ref="T1012">IFERROR(_xlfn.STDEV.S(IF(TBLData3[[Athlete ]]=TBLData3[[#This Row],[Athlete ]],IF(TBLData3[Date]&lt;=TBLData3[[#This Row],[Date]],IF(TBLData3[Date]&gt;TBLData3[[#This Row],[Date]]-7,TBLData3[Total Load])))),"")</f>
        <v>132.28756555322954</v>
      </c>
      <c r="U1012" s="98">
        <f>IFERROR(TBLData3[[#This Row],[7 Day avg Load]]/TBLData3[[#This Row],[7 Day SD]],"")</f>
        <v>0.3779644730092272</v>
      </c>
      <c r="V1012" s="98">
        <f>IFERROR(TBLData3[[#This Row],[7 Day Rolling Average]]*TBLData3[[#This Row],[Monotony]],"")</f>
        <v>18.898223650461361</v>
      </c>
    </row>
    <row r="1013" spans="1:22" x14ac:dyDescent="0.25">
      <c r="A1013" s="58" t="str">
        <f t="shared" si="66"/>
        <v>Week 7</v>
      </c>
      <c r="B1013" s="63">
        <v>43055</v>
      </c>
      <c r="C1013" s="151" t="str">
        <f t="shared" si="70"/>
        <v>Thu</v>
      </c>
      <c r="D1013" s="73" t="s">
        <v>208</v>
      </c>
      <c r="E1013" s="61">
        <f>tblTL[[#This Row],[Total]]</f>
        <v>0</v>
      </c>
      <c r="F1013" s="71">
        <f>AVERAGEIFS(TBLData3[Total Load],TBLData3[[Athlete ]],TBLData3[[#This Row],[Athlete ]],TBLData3[Date],"&lt;="&amp;TBLData3[[#This Row],[Date]],TBLData3[Date],"&gt;"&amp;TBLData3[[#This Row],[Date]]-7)</f>
        <v>102.85714285714286</v>
      </c>
      <c r="G1013" s="72">
        <f>AVERAGEIFS(TBLData3[Total Load],TBLData3[[Athlete ]],TBLData3[[#This Row],[Athlete ]],TBLData3[Date],"&lt;="&amp;TBLData3[[#This Row],[Date]],TBLData3[Date],"&gt;"&amp;TBLData3[[#This Row],[Date]]-28)</f>
        <v>101.25</v>
      </c>
      <c r="H1013" s="32">
        <f>SUMIFS(TBLData3[Total Load],TBLData3[[Athlete ]],TBLData3[[#This Row],[Athlete ]],TBLData3[Date],"&lt;="&amp;TBLData3[[#This Row],[Date]],TBLData3[Date],"&gt;"&amp;TBLData3[[#This Row],[Date]]-7)</f>
        <v>720</v>
      </c>
      <c r="I1013" s="33">
        <f>IFERROR(SUMIFS(TBLData3[Total Load],TBLData3[[Athlete ]],TBLData3[[#This Row],[Athlete ]],TBLData3[Date],"&lt;="&amp;TBLData3[[#This Row],[Date]]-7,TBLData3[Date],"&gt;"&amp;TBLData3[[#This Row],[Date]]-14),"")</f>
        <v>0</v>
      </c>
      <c r="J1013" s="33">
        <f>IFERROR(SUMIFS(TBLData3[Total Load],TBLData3[[Athlete ]],TBLData3[[#This Row],[Athlete ]],TBLData3[Date],"&lt;="&amp;TBLData3[[#This Row],[Date]]-14,TBLData3[Date],"&gt;"&amp;TBLData3[[#This Row],[Date]]-21),"")</f>
        <v>2115</v>
      </c>
      <c r="K1013" s="33">
        <f>IFERROR(SUMIFS(TBLData3[Total Load],TBLData3[[Athlete ]],TBLData3[[#This Row],[Athlete ]],TBLData3[Date],"&lt;="&amp;TBLData3[[#This Row],[Date]]-21,TBLData3[Date],"&gt;"&amp;TBLData3[[#This Row],[Date]]-28),"")</f>
        <v>0</v>
      </c>
      <c r="L1013" s="33">
        <f>IFERROR(SUMIFS(TBLData3[Total Load],TBLData3[[Athlete ]],TBLData3[[#This Row],[Athlete ]],TBLData3[Date],"&lt;="&amp;TBLData3[[#This Row],[Date]]-28,TBLData3[Date],"&gt;"&amp;TBLData3[[#This Row],[Date]]-35),"")</f>
        <v>0</v>
      </c>
      <c r="M1013" s="33">
        <f>IFERROR(AVERAGE(TBLData3[[#This Row],[Week -1 TL]:[Week -4 TL]]),"")</f>
        <v>528.75</v>
      </c>
      <c r="N1013" s="98">
        <f>IFERROR(TBLData3[[#This Row],[7 Day Rolling Average]]/TBLData3[[#This Row],[28 Day Rolling Average]],"")</f>
        <v>1.0158730158730158</v>
      </c>
      <c r="O1013" s="94" t="str">
        <f>IFERROR(TBLData3[[#This Row],[Week 0 TL]]/TBLData3[[#This Row],[Week -1 TL]],"")</f>
        <v/>
      </c>
      <c r="P1013" s="26">
        <f t="shared" si="68"/>
        <v>141.38718556154532</v>
      </c>
      <c r="Q1013" s="27">
        <f t="shared" si="69"/>
        <v>109.71626770439181</v>
      </c>
      <c r="R1013" s="99">
        <f>IFERROR(TBLData3[[#This Row],[7 Day EWMA]]/TBLData3[[#This Row],[28 Day EWMA]],"")</f>
        <v>1.2886620053690157</v>
      </c>
      <c r="S1013" s="130">
        <f>AVERAGEIFS(TBLData3[Total Load],TBLData3[[Athlete ]],TBLData3[[#This Row],[Athlete ]],TBLData3[Date],"&lt;="&amp;TBLData3[[#This Row],[Date]],TBLData3[Date],"&gt;"&amp;TBLData3[[#This Row],[Date]]-7)</f>
        <v>102.85714285714286</v>
      </c>
      <c r="T1013" s="130">
        <f t="array" ref="T1013">IFERROR(_xlfn.STDEV.S(IF(TBLData3[[Athlete ]]=TBLData3[[#This Row],[Athlete ]],IF(TBLData3[Date]&lt;=TBLData3[[#This Row],[Date]],IF(TBLData3[Date]&gt;TBLData3[[#This Row],[Date]]-7,TBLData3[Total Load])))),"")</f>
        <v>272.1344205666436</v>
      </c>
      <c r="U1013" s="98">
        <f>IFERROR(TBLData3[[#This Row],[7 Day avg Load]]/TBLData3[[#This Row],[7 Day SD]],"")</f>
        <v>0.37796447300922725</v>
      </c>
      <c r="V1013" s="98">
        <f>IFERROR(TBLData3[[#This Row],[7 Day Rolling Average]]*TBLData3[[#This Row],[Monotony]],"")</f>
        <v>38.876345795234805</v>
      </c>
    </row>
    <row r="1014" spans="1:22" x14ac:dyDescent="0.25">
      <c r="A1014" s="58" t="str">
        <f t="shared" si="66"/>
        <v>Week 7</v>
      </c>
      <c r="B1014" s="59">
        <v>43056</v>
      </c>
      <c r="C1014" s="151" t="str">
        <f t="shared" ref="C1014:C1035" si="71">CHOOSE(WEEKDAY(B1014),"Sun","Mon","Tue","Wed","Thu","Fri","Sat")</f>
        <v>Fri</v>
      </c>
      <c r="D1014" s="68" t="s">
        <v>215</v>
      </c>
      <c r="E1014" s="61">
        <f>tblTL[[#This Row],[Total]]</f>
        <v>0</v>
      </c>
      <c r="F1014" s="71">
        <f>AVERAGEIFS(TBLData3[Total Load],TBLData3[[Athlete ]],TBLData3[[#This Row],[Athlete ]],TBLData3[Date],"&lt;="&amp;TBLData3[[#This Row],[Date]],TBLData3[Date],"&gt;"&amp;TBLData3[[#This Row],[Date]]-7)</f>
        <v>0</v>
      </c>
      <c r="G1014" s="72">
        <f>AVERAGEIFS(TBLData3[Total Load],TBLData3[[Athlete ]],TBLData3[[#This Row],[Athlete ]],TBLData3[Date],"&lt;="&amp;TBLData3[[#This Row],[Date]],TBLData3[Date],"&gt;"&amp;TBLData3[[#This Row],[Date]]-28)</f>
        <v>132.85714285714286</v>
      </c>
      <c r="H1014" s="32">
        <f>SUMIFS(TBLData3[Total Load],TBLData3[[Athlete ]],TBLData3[[#This Row],[Athlete ]],TBLData3[Date],"&lt;="&amp;TBLData3[[#This Row],[Date]],TBLData3[Date],"&gt;"&amp;TBLData3[[#This Row],[Date]]-7)</f>
        <v>0</v>
      </c>
      <c r="I1014" s="33">
        <f>IFERROR(SUMIFS(TBLData3[Total Load],TBLData3[[Athlete ]],TBLData3[[#This Row],[Athlete ]],TBLData3[Date],"&lt;="&amp;TBLData3[[#This Row],[Date]]-7,TBLData3[Date],"&gt;"&amp;TBLData3[[#This Row],[Date]]-14),"")</f>
        <v>1250</v>
      </c>
      <c r="J1014" s="33">
        <f>IFERROR(SUMIFS(TBLData3[Total Load],TBLData3[[Athlete ]],TBLData3[[#This Row],[Athlete ]],TBLData3[Date],"&lt;="&amp;TBLData3[[#This Row],[Date]]-14,TBLData3[Date],"&gt;"&amp;TBLData3[[#This Row],[Date]]-21),"")</f>
        <v>1670</v>
      </c>
      <c r="K1014" s="33">
        <f>IFERROR(SUMIFS(TBLData3[Total Load],TBLData3[[Athlete ]],TBLData3[[#This Row],[Athlete ]],TBLData3[Date],"&lt;="&amp;TBLData3[[#This Row],[Date]]-21,TBLData3[Date],"&gt;"&amp;TBLData3[[#This Row],[Date]]-28),"")</f>
        <v>800</v>
      </c>
      <c r="L1014" s="33">
        <f>IFERROR(SUMIFS(TBLData3[Total Load],TBLData3[[Athlete ]],TBLData3[[#This Row],[Athlete ]],TBLData3[Date],"&lt;="&amp;TBLData3[[#This Row],[Date]]-28,TBLData3[Date],"&gt;"&amp;TBLData3[[#This Row],[Date]]-35),"")</f>
        <v>720</v>
      </c>
      <c r="M1014" s="33">
        <f>IFERROR(AVERAGE(TBLData3[[#This Row],[Week -1 TL]:[Week -4 TL]]),"")</f>
        <v>1110</v>
      </c>
      <c r="N1014" s="98">
        <f>IFERROR(TBLData3[[#This Row],[7 Day Rolling Average]]/TBLData3[[#This Row],[28 Day Rolling Average]],"")</f>
        <v>0</v>
      </c>
      <c r="O1014" s="94">
        <f>IFERROR(TBLData3[[#This Row],[Week 0 TL]]/TBLData3[[#This Row],[Week -1 TL]],"")</f>
        <v>0</v>
      </c>
      <c r="P1014" s="26">
        <f t="shared" si="68"/>
        <v>26.834616370977258</v>
      </c>
      <c r="Q1014" s="27">
        <f t="shared" si="69"/>
        <v>112.19317151312332</v>
      </c>
      <c r="R1014" s="99">
        <f>IFERROR(TBLData3[[#This Row],[7 Day EWMA]]/TBLData3[[#This Row],[28 Day EWMA]],"")</f>
        <v>0.23918226046260216</v>
      </c>
      <c r="S1014" s="130">
        <f>AVERAGEIFS(TBLData3[Total Load],TBLData3[[Athlete ]],TBLData3[[#This Row],[Athlete ]],TBLData3[Date],"&lt;="&amp;TBLData3[[#This Row],[Date]],TBLData3[Date],"&gt;"&amp;TBLData3[[#This Row],[Date]]-7)</f>
        <v>0</v>
      </c>
      <c r="T1014" s="130">
        <f t="array" ref="T1014">IFERROR(_xlfn.STDEV.S(IF(TBLData3[[Athlete ]]=TBLData3[[#This Row],[Athlete ]],IF(TBLData3[Date]&lt;=TBLData3[[#This Row],[Date]],IF(TBLData3[Date]&gt;TBLData3[[#This Row],[Date]]-7,TBLData3[Total Load])))),"")</f>
        <v>0</v>
      </c>
      <c r="U1014" s="98" t="str">
        <f>IFERROR(TBLData3[[#This Row],[7 Day avg Load]]/TBLData3[[#This Row],[7 Day SD]],"")</f>
        <v/>
      </c>
      <c r="V1014" s="98" t="str">
        <f>IFERROR(TBLData3[[#This Row],[7 Day Rolling Average]]*TBLData3[[#This Row],[Monotony]],"")</f>
        <v/>
      </c>
    </row>
    <row r="1015" spans="1:22" x14ac:dyDescent="0.25">
      <c r="A1015" s="58" t="str">
        <f t="shared" si="66"/>
        <v>Week 7</v>
      </c>
      <c r="B1015" s="63">
        <v>43056</v>
      </c>
      <c r="C1015" s="151" t="str">
        <f t="shared" si="71"/>
        <v>Fri</v>
      </c>
      <c r="D1015" s="74" t="s">
        <v>190</v>
      </c>
      <c r="E1015" s="61">
        <f>tblTL[[#This Row],[Total]]</f>
        <v>0</v>
      </c>
      <c r="F1015" s="71">
        <f>AVERAGEIFS(TBLData3[Total Load],TBLData3[[Athlete ]],TBLData3[[#This Row],[Athlete ]],TBLData3[Date],"&lt;="&amp;TBLData3[[#This Row],[Date]],TBLData3[Date],"&gt;"&amp;TBLData3[[#This Row],[Date]]-7)</f>
        <v>388.57142857142856</v>
      </c>
      <c r="G1015" s="72">
        <f>AVERAGEIFS(TBLData3[Total Load],TBLData3[[Athlete ]],TBLData3[[#This Row],[Athlete ]],TBLData3[Date],"&lt;="&amp;TBLData3[[#This Row],[Date]],TBLData3[Date],"&gt;"&amp;TBLData3[[#This Row],[Date]]-28)</f>
        <v>191.96428571428572</v>
      </c>
      <c r="H1015" s="32">
        <f>SUMIFS(TBLData3[Total Load],TBLData3[[Athlete ]],TBLData3[[#This Row],[Athlete ]],TBLData3[Date],"&lt;="&amp;TBLData3[[#This Row],[Date]],TBLData3[Date],"&gt;"&amp;TBLData3[[#This Row],[Date]]-7)</f>
        <v>2720</v>
      </c>
      <c r="I1015" s="33">
        <f>IFERROR(SUMIFS(TBLData3[Total Load],TBLData3[[Athlete ]],TBLData3[[#This Row],[Athlete ]],TBLData3[Date],"&lt;="&amp;TBLData3[[#This Row],[Date]]-7,TBLData3[Date],"&gt;"&amp;TBLData3[[#This Row],[Date]]-14),"")</f>
        <v>296</v>
      </c>
      <c r="J1015" s="33">
        <f>IFERROR(SUMIFS(TBLData3[Total Load],TBLData3[[Athlete ]],TBLData3[[#This Row],[Athlete ]],TBLData3[Date],"&lt;="&amp;TBLData3[[#This Row],[Date]]-14,TBLData3[Date],"&gt;"&amp;TBLData3[[#This Row],[Date]]-21),"")</f>
        <v>2059</v>
      </c>
      <c r="K1015" s="33">
        <f>IFERROR(SUMIFS(TBLData3[Total Load],TBLData3[[Athlete ]],TBLData3[[#This Row],[Athlete ]],TBLData3[Date],"&lt;="&amp;TBLData3[[#This Row],[Date]]-21,TBLData3[Date],"&gt;"&amp;TBLData3[[#This Row],[Date]]-28),"")</f>
        <v>300</v>
      </c>
      <c r="L1015" s="33">
        <f>IFERROR(SUMIFS(TBLData3[Total Load],TBLData3[[Athlete ]],TBLData3[[#This Row],[Athlete ]],TBLData3[Date],"&lt;="&amp;TBLData3[[#This Row],[Date]]-28,TBLData3[Date],"&gt;"&amp;TBLData3[[#This Row],[Date]]-35),"")</f>
        <v>810</v>
      </c>
      <c r="M1015" s="33">
        <f>IFERROR(AVERAGE(TBLData3[[#This Row],[Week -1 TL]:[Week -4 TL]]),"")</f>
        <v>866.25</v>
      </c>
      <c r="N1015" s="98">
        <f>IFERROR(TBLData3[[#This Row],[7 Day Rolling Average]]/TBLData3[[#This Row],[28 Day Rolling Average]],"")</f>
        <v>2.0241860465116277</v>
      </c>
      <c r="O1015" s="94">
        <f>IFERROR(TBLData3[[#This Row],[Week 0 TL]]/TBLData3[[#This Row],[Week -1 TL]],"")</f>
        <v>9.1891891891891895</v>
      </c>
      <c r="P1015" s="26">
        <f t="shared" si="68"/>
        <v>329.55229740475482</v>
      </c>
      <c r="Q1015" s="27">
        <f t="shared" si="69"/>
        <v>231.33981490516629</v>
      </c>
      <c r="R1015" s="99">
        <f>IFERROR(TBLData3[[#This Row],[7 Day EWMA]]/TBLData3[[#This Row],[28 Day EWMA]],"")</f>
        <v>1.4245377413302116</v>
      </c>
      <c r="S1015" s="130">
        <f>AVERAGEIFS(TBLData3[Total Load],TBLData3[[Athlete ]],TBLData3[[#This Row],[Athlete ]],TBLData3[Date],"&lt;="&amp;TBLData3[[#This Row],[Date]],TBLData3[Date],"&gt;"&amp;TBLData3[[#This Row],[Date]]-7)</f>
        <v>388.57142857142856</v>
      </c>
      <c r="T1015" s="130">
        <f t="array" ref="T1015">IFERROR(_xlfn.STDEV.S(IF(TBLData3[[Athlete ]]=TBLData3[[#This Row],[Athlete ]],IF(TBLData3[Date]&lt;=TBLData3[[#This Row],[Date]],IF(TBLData3[Date]&gt;TBLData3[[#This Row],[Date]]-7,TBLData3[Total Load])))),"")</f>
        <v>410.4415740568756</v>
      </c>
      <c r="U1015" s="98">
        <f>IFERROR(TBLData3[[#This Row],[7 Day avg Load]]/TBLData3[[#This Row],[7 Day SD]],"")</f>
        <v>0.94671556960159098</v>
      </c>
      <c r="V1015" s="98">
        <f>IFERROR(TBLData3[[#This Row],[7 Day Rolling Average]]*TBLData3[[#This Row],[Monotony]],"")</f>
        <v>367.86662133090391</v>
      </c>
    </row>
    <row r="1016" spans="1:22" x14ac:dyDescent="0.25">
      <c r="A1016" s="58" t="str">
        <f t="shared" si="66"/>
        <v>Week 7</v>
      </c>
      <c r="B1016" s="63">
        <v>43056</v>
      </c>
      <c r="C1016" s="151" t="str">
        <f t="shared" si="71"/>
        <v>Fri</v>
      </c>
      <c r="D1016" s="68" t="s">
        <v>191</v>
      </c>
      <c r="E1016" s="61">
        <f>tblTL[[#This Row],[Total]]</f>
        <v>0</v>
      </c>
      <c r="F1016" s="71">
        <f>AVERAGEIFS(TBLData3[Total Load],TBLData3[[Athlete ]],TBLData3[[#This Row],[Athlete ]],TBLData3[Date],"&lt;="&amp;TBLData3[[#This Row],[Date]],TBLData3[Date],"&gt;"&amp;TBLData3[[#This Row],[Date]]-7)</f>
        <v>277.14285714285717</v>
      </c>
      <c r="G1016" s="72">
        <f>AVERAGEIFS(TBLData3[Total Load],TBLData3[[Athlete ]],TBLData3[[#This Row],[Athlete ]],TBLData3[Date],"&lt;="&amp;TBLData3[[#This Row],[Date]],TBLData3[Date],"&gt;"&amp;TBLData3[[#This Row],[Date]]-28)</f>
        <v>156.39285714285714</v>
      </c>
      <c r="H1016" s="32">
        <f>SUMIFS(TBLData3[Total Load],TBLData3[[Athlete ]],TBLData3[[#This Row],[Athlete ]],TBLData3[Date],"&lt;="&amp;TBLData3[[#This Row],[Date]],TBLData3[Date],"&gt;"&amp;TBLData3[[#This Row],[Date]]-7)</f>
        <v>1940</v>
      </c>
      <c r="I1016" s="33">
        <f>IFERROR(SUMIFS(TBLData3[Total Load],TBLData3[[Athlete ]],TBLData3[[#This Row],[Athlete ]],TBLData3[Date],"&lt;="&amp;TBLData3[[#This Row],[Date]]-7,TBLData3[Date],"&gt;"&amp;TBLData3[[#This Row],[Date]]-14),"")</f>
        <v>880</v>
      </c>
      <c r="J1016" s="33">
        <f>IFERROR(SUMIFS(TBLData3[Total Load],TBLData3[[Athlete ]],TBLData3[[#This Row],[Athlete ]],TBLData3[Date],"&lt;="&amp;TBLData3[[#This Row],[Date]]-14,TBLData3[Date],"&gt;"&amp;TBLData3[[#This Row],[Date]]-21),"")</f>
        <v>1069</v>
      </c>
      <c r="K1016" s="33">
        <f>IFERROR(SUMIFS(TBLData3[Total Load],TBLData3[[Athlete ]],TBLData3[[#This Row],[Athlete ]],TBLData3[Date],"&lt;="&amp;TBLData3[[#This Row],[Date]]-21,TBLData3[Date],"&gt;"&amp;TBLData3[[#This Row],[Date]]-28),"")</f>
        <v>490</v>
      </c>
      <c r="L1016" s="33">
        <f>IFERROR(SUMIFS(TBLData3[Total Load],TBLData3[[Athlete ]],TBLData3[[#This Row],[Athlete ]],TBLData3[Date],"&lt;="&amp;TBLData3[[#This Row],[Date]]-28,TBLData3[Date],"&gt;"&amp;TBLData3[[#This Row],[Date]]-35),"")</f>
        <v>720</v>
      </c>
      <c r="M1016" s="33">
        <f>IFERROR(AVERAGE(TBLData3[[#This Row],[Week -1 TL]:[Week -4 TL]]),"")</f>
        <v>789.75</v>
      </c>
      <c r="N1016" s="98">
        <f>IFERROR(TBLData3[[#This Row],[7 Day Rolling Average]]/TBLData3[[#This Row],[28 Day Rolling Average]],"")</f>
        <v>1.7720940854076275</v>
      </c>
      <c r="O1016" s="94">
        <f>IFERROR(TBLData3[[#This Row],[Week 0 TL]]/TBLData3[[#This Row],[Week -1 TL]],"")</f>
        <v>2.2045454545454546</v>
      </c>
      <c r="P1016" s="26">
        <f t="shared" si="68"/>
        <v>311.28597567546672</v>
      </c>
      <c r="Q1016" s="27">
        <f t="shared" si="69"/>
        <v>187.85432277843276</v>
      </c>
      <c r="R1016" s="99">
        <f>IFERROR(TBLData3[[#This Row],[7 Day EWMA]]/TBLData3[[#This Row],[28 Day EWMA]],"")</f>
        <v>1.6570604874640922</v>
      </c>
      <c r="S1016" s="130">
        <f>AVERAGEIFS(TBLData3[Total Load],TBLData3[[Athlete ]],TBLData3[[#This Row],[Athlete ]],TBLData3[Date],"&lt;="&amp;TBLData3[[#This Row],[Date]],TBLData3[Date],"&gt;"&amp;TBLData3[[#This Row],[Date]]-7)</f>
        <v>277.14285714285717</v>
      </c>
      <c r="T1016" s="130">
        <f t="array" ref="T1016">IFERROR(_xlfn.STDEV.S(IF(TBLData3[[Athlete ]]=TBLData3[[#This Row],[Athlete ]],IF(TBLData3[Date]&lt;=TBLData3[[#This Row],[Date]],IF(TBLData3[Date]&gt;TBLData3[[#This Row],[Date]]-7,TBLData3[Total Load])))),"")</f>
        <v>458.02744771153493</v>
      </c>
      <c r="U1016" s="98">
        <f>IFERROR(TBLData3[[#This Row],[7 Day avg Load]]/TBLData3[[#This Row],[7 Day SD]],"")</f>
        <v>0.60507914651744055</v>
      </c>
      <c r="V1016" s="98">
        <f>IFERROR(TBLData3[[#This Row],[7 Day Rolling Average]]*TBLData3[[#This Row],[Monotony]],"")</f>
        <v>167.69336346340498</v>
      </c>
    </row>
    <row r="1017" spans="1:22" x14ac:dyDescent="0.25">
      <c r="A1017" s="58" t="str">
        <f t="shared" si="66"/>
        <v>Week 7</v>
      </c>
      <c r="B1017" s="63">
        <v>43056</v>
      </c>
      <c r="C1017" s="151" t="str">
        <f t="shared" si="71"/>
        <v>Fri</v>
      </c>
      <c r="D1017" s="68" t="s">
        <v>192</v>
      </c>
      <c r="E1017" s="61">
        <f>tblTL[[#This Row],[Total]]</f>
        <v>0</v>
      </c>
      <c r="F1017" s="71">
        <f>AVERAGEIFS(TBLData3[Total Load],TBLData3[[Athlete ]],TBLData3[[#This Row],[Athlete ]],TBLData3[Date],"&lt;="&amp;TBLData3[[#This Row],[Date]],TBLData3[Date],"&gt;"&amp;TBLData3[[#This Row],[Date]]-7)</f>
        <v>93.714285714285708</v>
      </c>
      <c r="G1017" s="72">
        <f>AVERAGEIFS(TBLData3[Total Load],TBLData3[[Athlete ]],TBLData3[[#This Row],[Athlete ]],TBLData3[Date],"&lt;="&amp;TBLData3[[#This Row],[Date]],TBLData3[Date],"&gt;"&amp;TBLData3[[#This Row],[Date]]-28)</f>
        <v>186.5</v>
      </c>
      <c r="H1017" s="32">
        <f>SUMIFS(TBLData3[Total Load],TBLData3[[Athlete ]],TBLData3[[#This Row],[Athlete ]],TBLData3[Date],"&lt;="&amp;TBLData3[[#This Row],[Date]],TBLData3[Date],"&gt;"&amp;TBLData3[[#This Row],[Date]]-7)</f>
        <v>656</v>
      </c>
      <c r="I1017" s="33">
        <f>IFERROR(SUMIFS(TBLData3[Total Load],TBLData3[[Athlete ]],TBLData3[[#This Row],[Athlete ]],TBLData3[Date],"&lt;="&amp;TBLData3[[#This Row],[Date]]-7,TBLData3[Date],"&gt;"&amp;TBLData3[[#This Row],[Date]]-14),"")</f>
        <v>723</v>
      </c>
      <c r="J1017" s="33">
        <f>IFERROR(SUMIFS(TBLData3[Total Load],TBLData3[[Athlete ]],TBLData3[[#This Row],[Athlete ]],TBLData3[Date],"&lt;="&amp;TBLData3[[#This Row],[Date]]-14,TBLData3[Date],"&gt;"&amp;TBLData3[[#This Row],[Date]]-21),"")</f>
        <v>3353</v>
      </c>
      <c r="K1017" s="33">
        <f>IFERROR(SUMIFS(TBLData3[Total Load],TBLData3[[Athlete ]],TBLData3[[#This Row],[Athlete ]],TBLData3[Date],"&lt;="&amp;TBLData3[[#This Row],[Date]]-21,TBLData3[Date],"&gt;"&amp;TBLData3[[#This Row],[Date]]-28),"")</f>
        <v>490</v>
      </c>
      <c r="L1017" s="33">
        <f>IFERROR(SUMIFS(TBLData3[Total Load],TBLData3[[Athlete ]],TBLData3[[#This Row],[Athlete ]],TBLData3[Date],"&lt;="&amp;TBLData3[[#This Row],[Date]]-28,TBLData3[Date],"&gt;"&amp;TBLData3[[#This Row],[Date]]-35),"")</f>
        <v>1860</v>
      </c>
      <c r="M1017" s="33">
        <f>IFERROR(AVERAGE(TBLData3[[#This Row],[Week -1 TL]:[Week -4 TL]]),"")</f>
        <v>1606.5</v>
      </c>
      <c r="N1017" s="98">
        <f>IFERROR(TBLData3[[#This Row],[7 Day Rolling Average]]/TBLData3[[#This Row],[28 Day Rolling Average]],"")</f>
        <v>0.50248946763692071</v>
      </c>
      <c r="O1017" s="94">
        <f>IFERROR(TBLData3[[#This Row],[Week 0 TL]]/TBLData3[[#This Row],[Week -1 TL]],"")</f>
        <v>0.90733056708160442</v>
      </c>
      <c r="P1017" s="26">
        <f t="shared" si="68"/>
        <v>73.472271982690657</v>
      </c>
      <c r="Q1017" s="27">
        <f t="shared" si="69"/>
        <v>164.95322031670833</v>
      </c>
      <c r="R1017" s="99">
        <f>IFERROR(TBLData3[[#This Row],[7 Day EWMA]]/TBLData3[[#This Row],[28 Day EWMA]],"")</f>
        <v>0.44541277728088435</v>
      </c>
      <c r="S1017" s="130">
        <f>AVERAGEIFS(TBLData3[Total Load],TBLData3[[Athlete ]],TBLData3[[#This Row],[Athlete ]],TBLData3[Date],"&lt;="&amp;TBLData3[[#This Row],[Date]],TBLData3[Date],"&gt;"&amp;TBLData3[[#This Row],[Date]]-7)</f>
        <v>93.714285714285708</v>
      </c>
      <c r="T1017" s="130">
        <f t="array" ref="T1017">IFERROR(_xlfn.STDEV.S(IF(TBLData3[[Athlete ]]=TBLData3[[#This Row],[Athlete ]],IF(TBLData3[Date]&lt;=TBLData3[[#This Row],[Date]],IF(TBLData3[Date]&gt;TBLData3[[#This Row],[Date]]-7,TBLData3[Total Load])))),"")</f>
        <v>143.45930234241149</v>
      </c>
      <c r="U1017" s="98">
        <f>IFERROR(TBLData3[[#This Row],[7 Day avg Load]]/TBLData3[[#This Row],[7 Day SD]],"")</f>
        <v>0.65324649000875945</v>
      </c>
      <c r="V1017" s="98">
        <f>IFERROR(TBLData3[[#This Row],[7 Day Rolling Average]]*TBLData3[[#This Row],[Monotony]],"")</f>
        <v>61.218528206535169</v>
      </c>
    </row>
    <row r="1018" spans="1:22" x14ac:dyDescent="0.25">
      <c r="A1018" s="58" t="str">
        <f t="shared" si="66"/>
        <v>Week 7</v>
      </c>
      <c r="B1018" s="63">
        <v>43056</v>
      </c>
      <c r="C1018" s="151" t="str">
        <f t="shared" si="71"/>
        <v>Fri</v>
      </c>
      <c r="D1018" s="73" t="s">
        <v>193</v>
      </c>
      <c r="E1018" s="61">
        <f>tblTL[[#This Row],[Total]]</f>
        <v>0</v>
      </c>
      <c r="F1018" s="71">
        <f>AVERAGEIFS(TBLData3[Total Load],TBLData3[[Athlete ]],TBLData3[[#This Row],[Athlete ]],TBLData3[Date],"&lt;="&amp;TBLData3[[#This Row],[Date]],TBLData3[Date],"&gt;"&amp;TBLData3[[#This Row],[Date]]-7)</f>
        <v>199.57142857142858</v>
      </c>
      <c r="G1018" s="72">
        <f>AVERAGEIFS(TBLData3[Total Load],TBLData3[[Athlete ]],TBLData3[[#This Row],[Athlete ]],TBLData3[Date],"&lt;="&amp;TBLData3[[#This Row],[Date]],TBLData3[Date],"&gt;"&amp;TBLData3[[#This Row],[Date]]-28)</f>
        <v>140.71428571428572</v>
      </c>
      <c r="H1018" s="32">
        <f>SUMIFS(TBLData3[Total Load],TBLData3[[Athlete ]],TBLData3[[#This Row],[Athlete ]],TBLData3[Date],"&lt;="&amp;TBLData3[[#This Row],[Date]],TBLData3[Date],"&gt;"&amp;TBLData3[[#This Row],[Date]]-7)</f>
        <v>1397</v>
      </c>
      <c r="I1018" s="33">
        <f>IFERROR(SUMIFS(TBLData3[Total Load],TBLData3[[Athlete ]],TBLData3[[#This Row],[Athlete ]],TBLData3[Date],"&lt;="&amp;TBLData3[[#This Row],[Date]]-7,TBLData3[Date],"&gt;"&amp;TBLData3[[#This Row],[Date]]-14),"")</f>
        <v>1549</v>
      </c>
      <c r="J1018" s="33">
        <f>IFERROR(SUMIFS(TBLData3[Total Load],TBLData3[[Athlete ]],TBLData3[[#This Row],[Athlete ]],TBLData3[Date],"&lt;="&amp;TBLData3[[#This Row],[Date]]-14,TBLData3[Date],"&gt;"&amp;TBLData3[[#This Row],[Date]]-21),"")</f>
        <v>264</v>
      </c>
      <c r="K1018" s="33">
        <f>IFERROR(SUMIFS(TBLData3[Total Load],TBLData3[[Athlete ]],TBLData3[[#This Row],[Athlete ]],TBLData3[Date],"&lt;="&amp;TBLData3[[#This Row],[Date]]-21,TBLData3[Date],"&gt;"&amp;TBLData3[[#This Row],[Date]]-28),"")</f>
        <v>730</v>
      </c>
      <c r="L1018" s="33">
        <f>IFERROR(SUMIFS(TBLData3[Total Load],TBLData3[[Athlete ]],TBLData3[[#This Row],[Athlete ]],TBLData3[Date],"&lt;="&amp;TBLData3[[#This Row],[Date]]-28,TBLData3[Date],"&gt;"&amp;TBLData3[[#This Row],[Date]]-35),"")</f>
        <v>1140</v>
      </c>
      <c r="M1018" s="33">
        <f>IFERROR(AVERAGE(TBLData3[[#This Row],[Week -1 TL]:[Week -4 TL]]),"")</f>
        <v>920.75</v>
      </c>
      <c r="N1018" s="98">
        <f>IFERROR(TBLData3[[#This Row],[7 Day Rolling Average]]/TBLData3[[#This Row],[28 Day Rolling Average]],"")</f>
        <v>1.418274111675127</v>
      </c>
      <c r="O1018" s="94">
        <f>IFERROR(TBLData3[[#This Row],[Week 0 TL]]/TBLData3[[#This Row],[Week -1 TL]],"")</f>
        <v>0.90187217559715949</v>
      </c>
      <c r="P1018" s="26">
        <f t="shared" si="68"/>
        <v>186.43974086230105</v>
      </c>
      <c r="Q1018" s="27">
        <f t="shared" si="69"/>
        <v>166.39586044818748</v>
      </c>
      <c r="R1018" s="99">
        <f>IFERROR(TBLData3[[#This Row],[7 Day EWMA]]/TBLData3[[#This Row],[28 Day EWMA]],"")</f>
        <v>1.1204590087765727</v>
      </c>
      <c r="S1018" s="130">
        <f>AVERAGEIFS(TBLData3[Total Load],TBLData3[[Athlete ]],TBLData3[[#This Row],[Athlete ]],TBLData3[Date],"&lt;="&amp;TBLData3[[#This Row],[Date]],TBLData3[Date],"&gt;"&amp;TBLData3[[#This Row],[Date]]-7)</f>
        <v>199.57142857142858</v>
      </c>
      <c r="T1018" s="130">
        <f t="array" ref="T1018">IFERROR(_xlfn.STDEV.S(IF(TBLData3[[Athlete ]]=TBLData3[[#This Row],[Athlete ]],IF(TBLData3[Date]&lt;=TBLData3[[#This Row],[Date]],IF(TBLData3[Date]&gt;TBLData3[[#This Row],[Date]]-7,TBLData3[Total Load])))),"")</f>
        <v>291.5497997157359</v>
      </c>
      <c r="U1018" s="98">
        <f>IFERROR(TBLData3[[#This Row],[7 Day avg Load]]/TBLData3[[#This Row],[7 Day SD]],"")</f>
        <v>0.6845191756811797</v>
      </c>
      <c r="V1018" s="98">
        <f>IFERROR(TBLData3[[#This Row],[7 Day Rolling Average]]*TBLData3[[#This Row],[Monotony]],"")</f>
        <v>136.61046977522972</v>
      </c>
    </row>
    <row r="1019" spans="1:22" x14ac:dyDescent="0.25">
      <c r="A1019" s="58" t="str">
        <f t="shared" si="66"/>
        <v>Week 7</v>
      </c>
      <c r="B1019" s="63">
        <v>43056</v>
      </c>
      <c r="C1019" s="151" t="str">
        <f t="shared" si="71"/>
        <v>Fri</v>
      </c>
      <c r="D1019" s="73" t="s">
        <v>194</v>
      </c>
      <c r="E1019" s="61">
        <f>tblTL[[#This Row],[Total]]</f>
        <v>0</v>
      </c>
      <c r="F1019" s="71">
        <f>AVERAGEIFS(TBLData3[Total Load],TBLData3[[Athlete ]],TBLData3[[#This Row],[Athlete ]],TBLData3[Date],"&lt;="&amp;TBLData3[[#This Row],[Date]],TBLData3[Date],"&gt;"&amp;TBLData3[[#This Row],[Date]]-7)</f>
        <v>427.85714285714283</v>
      </c>
      <c r="G1019" s="72">
        <f>AVERAGEIFS(TBLData3[Total Load],TBLData3[[Athlete ]],TBLData3[[#This Row],[Athlete ]],TBLData3[Date],"&lt;="&amp;TBLData3[[#This Row],[Date]],TBLData3[Date],"&gt;"&amp;TBLData3[[#This Row],[Date]]-28)</f>
        <v>183.96428571428572</v>
      </c>
      <c r="H1019" s="32">
        <f>SUMIFS(TBLData3[Total Load],TBLData3[[Athlete ]],TBLData3[[#This Row],[Athlete ]],TBLData3[Date],"&lt;="&amp;TBLData3[[#This Row],[Date]],TBLData3[Date],"&gt;"&amp;TBLData3[[#This Row],[Date]]-7)</f>
        <v>2995</v>
      </c>
      <c r="I1019" s="33">
        <f>IFERROR(SUMIFS(TBLData3[Total Load],TBLData3[[Athlete ]],TBLData3[[#This Row],[Athlete ]],TBLData3[Date],"&lt;="&amp;TBLData3[[#This Row],[Date]]-7,TBLData3[Date],"&gt;"&amp;TBLData3[[#This Row],[Date]]-14),"")</f>
        <v>989</v>
      </c>
      <c r="J1019" s="33">
        <f>IFERROR(SUMIFS(TBLData3[Total Load],TBLData3[[Athlete ]],TBLData3[[#This Row],[Athlete ]],TBLData3[Date],"&lt;="&amp;TBLData3[[#This Row],[Date]]-14,TBLData3[Date],"&gt;"&amp;TBLData3[[#This Row],[Date]]-21),"")</f>
        <v>1167</v>
      </c>
      <c r="K1019" s="33">
        <f>IFERROR(SUMIFS(TBLData3[Total Load],TBLData3[[Athlete ]],TBLData3[[#This Row],[Athlete ]],TBLData3[Date],"&lt;="&amp;TBLData3[[#This Row],[Date]]-21,TBLData3[Date],"&gt;"&amp;TBLData3[[#This Row],[Date]]-28),"")</f>
        <v>0</v>
      </c>
      <c r="L1019" s="33">
        <f>IFERROR(SUMIFS(TBLData3[Total Load],TBLData3[[Athlete ]],TBLData3[[#This Row],[Athlete ]],TBLData3[Date],"&lt;="&amp;TBLData3[[#This Row],[Date]]-28,TBLData3[Date],"&gt;"&amp;TBLData3[[#This Row],[Date]]-35),"")</f>
        <v>720</v>
      </c>
      <c r="M1019" s="33">
        <f>IFERROR(AVERAGE(TBLData3[[#This Row],[Week -1 TL]:[Week -4 TL]]),"")</f>
        <v>719</v>
      </c>
      <c r="N1019" s="98">
        <f>IFERROR(TBLData3[[#This Row],[7 Day Rolling Average]]/TBLData3[[#This Row],[28 Day Rolling Average]],"")</f>
        <v>2.3257619879635021</v>
      </c>
      <c r="O1019" s="94">
        <f>IFERROR(TBLData3[[#This Row],[Week 0 TL]]/TBLData3[[#This Row],[Week -1 TL]],"")</f>
        <v>3.0283114256825074</v>
      </c>
      <c r="P1019" s="26">
        <f t="shared" si="68"/>
        <v>361.96243475902725</v>
      </c>
      <c r="Q1019" s="27">
        <f t="shared" si="69"/>
        <v>243.40431772794091</v>
      </c>
      <c r="R1019" s="99">
        <f>IFERROR(TBLData3[[#This Row],[7 Day EWMA]]/TBLData3[[#This Row],[28 Day EWMA]],"")</f>
        <v>1.4870830482292501</v>
      </c>
      <c r="S1019" s="130">
        <f>AVERAGEIFS(TBLData3[Total Load],TBLData3[[Athlete ]],TBLData3[[#This Row],[Athlete ]],TBLData3[Date],"&lt;="&amp;TBLData3[[#This Row],[Date]],TBLData3[Date],"&gt;"&amp;TBLData3[[#This Row],[Date]]-7)</f>
        <v>427.85714285714283</v>
      </c>
      <c r="T1019" s="130">
        <f t="array" ref="T1019">IFERROR(_xlfn.STDEV.S(IF(TBLData3[[Athlete ]]=TBLData3[[#This Row],[Athlete ]],IF(TBLData3[Date]&lt;=TBLData3[[#This Row],[Date]],IF(TBLData3[Date]&gt;TBLData3[[#This Row],[Date]]-7,TBLData3[Total Load])))),"")</f>
        <v>489.36912740501197</v>
      </c>
      <c r="U1019" s="98">
        <f>IFERROR(TBLData3[[#This Row],[7 Day avg Load]]/TBLData3[[#This Row],[7 Day SD]],"")</f>
        <v>0.87430350403579804</v>
      </c>
      <c r="V1019" s="98">
        <f>IFERROR(TBLData3[[#This Row],[7 Day Rolling Average]]*TBLData3[[#This Row],[Monotony]],"")</f>
        <v>374.07699922674499</v>
      </c>
    </row>
    <row r="1020" spans="1:22" x14ac:dyDescent="0.25">
      <c r="A1020" s="58" t="str">
        <f t="shared" si="66"/>
        <v>Week 7</v>
      </c>
      <c r="B1020" s="63">
        <v>43056</v>
      </c>
      <c r="C1020" s="151" t="str">
        <f t="shared" si="71"/>
        <v>Fri</v>
      </c>
      <c r="D1020" s="73" t="s">
        <v>213</v>
      </c>
      <c r="E1020" s="61">
        <f>tblTL[[#This Row],[Total]]</f>
        <v>0</v>
      </c>
      <c r="F1020" s="71">
        <f>AVERAGEIFS(TBLData3[Total Load],TBLData3[[Athlete ]],TBLData3[[#This Row],[Athlete ]],TBLData3[Date],"&lt;="&amp;TBLData3[[#This Row],[Date]],TBLData3[Date],"&gt;"&amp;TBLData3[[#This Row],[Date]]-7)</f>
        <v>252.85714285714286</v>
      </c>
      <c r="G1020" s="72">
        <f>AVERAGEIFS(TBLData3[Total Load],TBLData3[[Athlete ]],TBLData3[[#This Row],[Athlete ]],TBLData3[Date],"&lt;="&amp;TBLData3[[#This Row],[Date]],TBLData3[Date],"&gt;"&amp;TBLData3[[#This Row],[Date]]-28)</f>
        <v>181.07142857142858</v>
      </c>
      <c r="H1020" s="32">
        <f>SUMIFS(TBLData3[Total Load],TBLData3[[Athlete ]],TBLData3[[#This Row],[Athlete ]],TBLData3[Date],"&lt;="&amp;TBLData3[[#This Row],[Date]],TBLData3[Date],"&gt;"&amp;TBLData3[[#This Row],[Date]]-7)</f>
        <v>1770</v>
      </c>
      <c r="I1020" s="33">
        <f>IFERROR(SUMIFS(TBLData3[Total Load],TBLData3[[Athlete ]],TBLData3[[#This Row],[Athlete ]],TBLData3[Date],"&lt;="&amp;TBLData3[[#This Row],[Date]]-7,TBLData3[Date],"&gt;"&amp;TBLData3[[#This Row],[Date]]-14),"")</f>
        <v>0</v>
      </c>
      <c r="J1020" s="33">
        <f>IFERROR(SUMIFS(TBLData3[Total Load],TBLData3[[Athlete ]],TBLData3[[#This Row],[Athlete ]],TBLData3[Date],"&lt;="&amp;TBLData3[[#This Row],[Date]]-14,TBLData3[Date],"&gt;"&amp;TBLData3[[#This Row],[Date]]-21),"")</f>
        <v>2120</v>
      </c>
      <c r="K1020" s="33">
        <f>IFERROR(SUMIFS(TBLData3[Total Load],TBLData3[[Athlete ]],TBLData3[[#This Row],[Athlete ]],TBLData3[Date],"&lt;="&amp;TBLData3[[#This Row],[Date]]-21,TBLData3[Date],"&gt;"&amp;TBLData3[[#This Row],[Date]]-28),"")</f>
        <v>1180</v>
      </c>
      <c r="L1020" s="33">
        <f>IFERROR(SUMIFS(TBLData3[Total Load],TBLData3[[Athlete ]],TBLData3[[#This Row],[Athlete ]],TBLData3[Date],"&lt;="&amp;TBLData3[[#This Row],[Date]]-28,TBLData3[Date],"&gt;"&amp;TBLData3[[#This Row],[Date]]-35),"")</f>
        <v>990</v>
      </c>
      <c r="M1020" s="33">
        <f>IFERROR(AVERAGE(TBLData3[[#This Row],[Week -1 TL]:[Week -4 TL]]),"")</f>
        <v>1072.5</v>
      </c>
      <c r="N1020" s="98">
        <f>IFERROR(TBLData3[[#This Row],[7 Day Rolling Average]]/TBLData3[[#This Row],[28 Day Rolling Average]],"")</f>
        <v>1.3964497041420119</v>
      </c>
      <c r="O1020" s="94" t="str">
        <f>IFERROR(TBLData3[[#This Row],[Week 0 TL]]/TBLData3[[#This Row],[Week -1 TL]],"")</f>
        <v/>
      </c>
      <c r="P1020" s="26">
        <f t="shared" si="68"/>
        <v>303.74866780171624</v>
      </c>
      <c r="Q1020" s="27">
        <f t="shared" si="69"/>
        <v>183.33176263399093</v>
      </c>
      <c r="R1020" s="99">
        <f>IFERROR(TBLData3[[#This Row],[7 Day EWMA]]/TBLData3[[#This Row],[28 Day EWMA]],"")</f>
        <v>1.6568251100499658</v>
      </c>
      <c r="S1020" s="130">
        <f>AVERAGEIFS(TBLData3[Total Load],TBLData3[[Athlete ]],TBLData3[[#This Row],[Athlete ]],TBLData3[Date],"&lt;="&amp;TBLData3[[#This Row],[Date]],TBLData3[Date],"&gt;"&amp;TBLData3[[#This Row],[Date]]-7)</f>
        <v>252.85714285714286</v>
      </c>
      <c r="T1020" s="130">
        <f t="array" ref="T1020">IFERROR(_xlfn.STDEV.S(IF(TBLData3[[Athlete ]]=TBLData3[[#This Row],[Athlete ]],IF(TBLData3[Date]&lt;=TBLData3[[#This Row],[Date]],IF(TBLData3[Date]&gt;TBLData3[[#This Row],[Date]]-7,TBLData3[Total Load])))),"")</f>
        <v>442.21843342079586</v>
      </c>
      <c r="U1020" s="98">
        <f>IFERROR(TBLData3[[#This Row],[7 Day avg Load]]/TBLData3[[#This Row],[7 Day SD]],"")</f>
        <v>0.57179240788575403</v>
      </c>
      <c r="V1020" s="98">
        <f>IFERROR(TBLData3[[#This Row],[7 Day Rolling Average]]*TBLData3[[#This Row],[Monotony]],"")</f>
        <v>144.58179456539781</v>
      </c>
    </row>
    <row r="1021" spans="1:22" x14ac:dyDescent="0.25">
      <c r="A1021" s="58" t="str">
        <f t="shared" si="66"/>
        <v>Week 7</v>
      </c>
      <c r="B1021" s="63">
        <v>43056</v>
      </c>
      <c r="C1021" s="151" t="str">
        <f t="shared" si="71"/>
        <v>Fri</v>
      </c>
      <c r="D1021" s="73" t="s">
        <v>214</v>
      </c>
      <c r="E1021" s="61">
        <f>tblTL[[#This Row],[Total]]</f>
        <v>0</v>
      </c>
      <c r="F1021" s="71">
        <f>AVERAGEIFS(TBLData3[Total Load],TBLData3[[Athlete ]],TBLData3[[#This Row],[Athlete ]],TBLData3[Date],"&lt;="&amp;TBLData3[[#This Row],[Date]],TBLData3[Date],"&gt;"&amp;TBLData3[[#This Row],[Date]]-7)</f>
        <v>359.14285714285717</v>
      </c>
      <c r="G1021" s="72">
        <f>AVERAGEIFS(TBLData3[Total Load],TBLData3[[Athlete ]],TBLData3[[#This Row],[Athlete ]],TBLData3[Date],"&lt;="&amp;TBLData3[[#This Row],[Date]],TBLData3[Date],"&gt;"&amp;TBLData3[[#This Row],[Date]]-28)</f>
        <v>306.39285714285717</v>
      </c>
      <c r="H1021" s="32">
        <f>SUMIFS(TBLData3[Total Load],TBLData3[[Athlete ]],TBLData3[[#This Row],[Athlete ]],TBLData3[Date],"&lt;="&amp;TBLData3[[#This Row],[Date]],TBLData3[Date],"&gt;"&amp;TBLData3[[#This Row],[Date]]-7)</f>
        <v>2514</v>
      </c>
      <c r="I1021" s="33">
        <f>IFERROR(SUMIFS(TBLData3[Total Load],TBLData3[[Athlete ]],TBLData3[[#This Row],[Athlete ]],TBLData3[Date],"&lt;="&amp;TBLData3[[#This Row],[Date]]-7,TBLData3[Date],"&gt;"&amp;TBLData3[[#This Row],[Date]]-14),"")</f>
        <v>1868</v>
      </c>
      <c r="J1021" s="33">
        <f>IFERROR(SUMIFS(TBLData3[Total Load],TBLData3[[Athlete ]],TBLData3[[#This Row],[Athlete ]],TBLData3[Date],"&lt;="&amp;TBLData3[[#This Row],[Date]]-14,TBLData3[Date],"&gt;"&amp;TBLData3[[#This Row],[Date]]-21),"")</f>
        <v>2917</v>
      </c>
      <c r="K1021" s="33">
        <f>IFERROR(SUMIFS(TBLData3[Total Load],TBLData3[[Athlete ]],TBLData3[[#This Row],[Athlete ]],TBLData3[Date],"&lt;="&amp;TBLData3[[#This Row],[Date]]-21,TBLData3[Date],"&gt;"&amp;TBLData3[[#This Row],[Date]]-28),"")</f>
        <v>1280</v>
      </c>
      <c r="L1021" s="33">
        <f>IFERROR(SUMIFS(TBLData3[Total Load],TBLData3[[Athlete ]],TBLData3[[#This Row],[Athlete ]],TBLData3[Date],"&lt;="&amp;TBLData3[[#This Row],[Date]]-28,TBLData3[Date],"&gt;"&amp;TBLData3[[#This Row],[Date]]-35),"")</f>
        <v>1140</v>
      </c>
      <c r="M1021" s="33">
        <f>IFERROR(AVERAGE(TBLData3[[#This Row],[Week -1 TL]:[Week -4 TL]]),"")</f>
        <v>1801.25</v>
      </c>
      <c r="N1021" s="98">
        <f>IFERROR(TBLData3[[#This Row],[7 Day Rolling Average]]/TBLData3[[#This Row],[28 Day Rolling Average]],"")</f>
        <v>1.1721645879473133</v>
      </c>
      <c r="O1021" s="94">
        <f>IFERROR(TBLData3[[#This Row],[Week 0 TL]]/TBLData3[[#This Row],[Week -1 TL]],"")</f>
        <v>1.3458244111349036</v>
      </c>
      <c r="P1021" s="26">
        <f t="shared" si="68"/>
        <v>440.56713035653672</v>
      </c>
      <c r="Q1021" s="27">
        <f t="shared" si="69"/>
        <v>322.58137382269581</v>
      </c>
      <c r="R1021" s="99">
        <f>IFERROR(TBLData3[[#This Row],[7 Day EWMA]]/TBLData3[[#This Row],[28 Day EWMA]],"")</f>
        <v>1.3657550190690515</v>
      </c>
      <c r="S1021" s="130">
        <f>AVERAGEIFS(TBLData3[Total Load],TBLData3[[Athlete ]],TBLData3[[#This Row],[Athlete ]],TBLData3[Date],"&lt;="&amp;TBLData3[[#This Row],[Date]],TBLData3[Date],"&gt;"&amp;TBLData3[[#This Row],[Date]]-7)</f>
        <v>359.14285714285717</v>
      </c>
      <c r="T1021" s="130">
        <f t="array" ref="T1021">IFERROR(_xlfn.STDEV.S(IF(TBLData3[[Athlete ]]=TBLData3[[#This Row],[Athlete ]],IF(TBLData3[Date]&lt;=TBLData3[[#This Row],[Date]],IF(TBLData3[Date]&gt;TBLData3[[#This Row],[Date]]-7,TBLData3[Total Load])))),"")</f>
        <v>518.81127865259725</v>
      </c>
      <c r="U1021" s="98">
        <f>IFERROR(TBLData3[[#This Row],[7 Day avg Load]]/TBLData3[[#This Row],[7 Day SD]],"")</f>
        <v>0.69224180722436424</v>
      </c>
      <c r="V1021" s="98">
        <f>IFERROR(TBLData3[[#This Row],[7 Day Rolling Average]]*TBLData3[[#This Row],[Monotony]],"")</f>
        <v>248.61370048029312</v>
      </c>
    </row>
    <row r="1022" spans="1:22" x14ac:dyDescent="0.25">
      <c r="A1022" s="58" t="str">
        <f t="shared" si="66"/>
        <v>Week 7</v>
      </c>
      <c r="B1022" s="63">
        <v>43056</v>
      </c>
      <c r="C1022" s="151" t="str">
        <f t="shared" si="71"/>
        <v>Fri</v>
      </c>
      <c r="D1022" s="73" t="s">
        <v>195</v>
      </c>
      <c r="E1022" s="61">
        <f>tblTL[[#This Row],[Total]]</f>
        <v>0</v>
      </c>
      <c r="F1022" s="71">
        <f>AVERAGEIFS(TBLData3[Total Load],TBLData3[[Athlete ]],TBLData3[[#This Row],[Athlete ]],TBLData3[Date],"&lt;="&amp;TBLData3[[#This Row],[Date]],TBLData3[Date],"&gt;"&amp;TBLData3[[#This Row],[Date]]-7)</f>
        <v>0</v>
      </c>
      <c r="G1022" s="72">
        <f>AVERAGEIFS(TBLData3[Total Load],TBLData3[[Athlete ]],TBLData3[[#This Row],[Athlete ]],TBLData3[Date],"&lt;="&amp;TBLData3[[#This Row],[Date]],TBLData3[Date],"&gt;"&amp;TBLData3[[#This Row],[Date]]-28)</f>
        <v>17.5</v>
      </c>
      <c r="H1022" s="32">
        <f>SUMIFS(TBLData3[Total Load],TBLData3[[Athlete ]],TBLData3[[#This Row],[Athlete ]],TBLData3[Date],"&lt;="&amp;TBLData3[[#This Row],[Date]],TBLData3[Date],"&gt;"&amp;TBLData3[[#This Row],[Date]]-7)</f>
        <v>0</v>
      </c>
      <c r="I1022" s="33">
        <f>IFERROR(SUMIFS(TBLData3[Total Load],TBLData3[[Athlete ]],TBLData3[[#This Row],[Athlete ]],TBLData3[Date],"&lt;="&amp;TBLData3[[#This Row],[Date]]-7,TBLData3[Date],"&gt;"&amp;TBLData3[[#This Row],[Date]]-14),"")</f>
        <v>0</v>
      </c>
      <c r="J1022" s="33">
        <f>IFERROR(SUMIFS(TBLData3[Total Load],TBLData3[[Athlete ]],TBLData3[[#This Row],[Athlete ]],TBLData3[Date],"&lt;="&amp;TBLData3[[#This Row],[Date]]-14,TBLData3[Date],"&gt;"&amp;TBLData3[[#This Row],[Date]]-21),"")</f>
        <v>490</v>
      </c>
      <c r="K1022" s="33">
        <f>IFERROR(SUMIFS(TBLData3[Total Load],TBLData3[[Athlete ]],TBLData3[[#This Row],[Athlete ]],TBLData3[Date],"&lt;="&amp;TBLData3[[#This Row],[Date]]-21,TBLData3[Date],"&gt;"&amp;TBLData3[[#This Row],[Date]]-28),"")</f>
        <v>0</v>
      </c>
      <c r="L1022" s="33">
        <f>IFERROR(SUMIFS(TBLData3[Total Load],TBLData3[[Athlete ]],TBLData3[[#This Row],[Athlete ]],TBLData3[Date],"&lt;="&amp;TBLData3[[#This Row],[Date]]-28,TBLData3[Date],"&gt;"&amp;TBLData3[[#This Row],[Date]]-35),"")</f>
        <v>0</v>
      </c>
      <c r="M1022" s="33">
        <f>IFERROR(AVERAGE(TBLData3[[#This Row],[Week -1 TL]:[Week -4 TL]]),"")</f>
        <v>122.5</v>
      </c>
      <c r="N1022" s="98">
        <f>IFERROR(TBLData3[[#This Row],[7 Day Rolling Average]]/TBLData3[[#This Row],[28 Day Rolling Average]],"")</f>
        <v>0</v>
      </c>
      <c r="O1022" s="94" t="str">
        <f>IFERROR(TBLData3[[#This Row],[Week 0 TL]]/TBLData3[[#This Row],[Week -1 TL]],"")</f>
        <v/>
      </c>
      <c r="P1022" s="26">
        <f t="shared" si="68"/>
        <v>1.6370239737443626</v>
      </c>
      <c r="Q1022" s="27">
        <f t="shared" si="69"/>
        <v>11.569499501191924</v>
      </c>
      <c r="R1022" s="99">
        <f>IFERROR(TBLData3[[#This Row],[7 Day EWMA]]/TBLData3[[#This Row],[28 Day EWMA]],"")</f>
        <v>0.14149479617296423</v>
      </c>
      <c r="S1022" s="130">
        <f>AVERAGEIFS(TBLData3[Total Load],TBLData3[[Athlete ]],TBLData3[[#This Row],[Athlete ]],TBLData3[Date],"&lt;="&amp;TBLData3[[#This Row],[Date]],TBLData3[Date],"&gt;"&amp;TBLData3[[#This Row],[Date]]-7)</f>
        <v>0</v>
      </c>
      <c r="T1022" s="130">
        <f t="array" ref="T1022">IFERROR(_xlfn.STDEV.S(IF(TBLData3[[Athlete ]]=TBLData3[[#This Row],[Athlete ]],IF(TBLData3[Date]&lt;=TBLData3[[#This Row],[Date]],IF(TBLData3[Date]&gt;TBLData3[[#This Row],[Date]]-7,TBLData3[Total Load])))),"")</f>
        <v>0</v>
      </c>
      <c r="U1022" s="98" t="str">
        <f>IFERROR(TBLData3[[#This Row],[7 Day avg Load]]/TBLData3[[#This Row],[7 Day SD]],"")</f>
        <v/>
      </c>
      <c r="V1022" s="98" t="str">
        <f>IFERROR(TBLData3[[#This Row],[7 Day Rolling Average]]*TBLData3[[#This Row],[Monotony]],"")</f>
        <v/>
      </c>
    </row>
    <row r="1023" spans="1:22" x14ac:dyDescent="0.25">
      <c r="A1023" s="58" t="str">
        <f t="shared" si="66"/>
        <v>Week 7</v>
      </c>
      <c r="B1023" s="63">
        <v>43056</v>
      </c>
      <c r="C1023" s="151" t="str">
        <f t="shared" si="71"/>
        <v>Fri</v>
      </c>
      <c r="D1023" s="68" t="s">
        <v>196</v>
      </c>
      <c r="E1023" s="61">
        <f>tblTL[[#This Row],[Total]]</f>
        <v>0</v>
      </c>
      <c r="F1023" s="71">
        <f>AVERAGEIFS(TBLData3[Total Load],TBLData3[[Athlete ]],TBLData3[[#This Row],[Athlete ]],TBLData3[Date],"&lt;="&amp;TBLData3[[#This Row],[Date]],TBLData3[Date],"&gt;"&amp;TBLData3[[#This Row],[Date]]-7)</f>
        <v>286.57142857142856</v>
      </c>
      <c r="G1023" s="72">
        <f>AVERAGEIFS(TBLData3[Total Load],TBLData3[[Athlete ]],TBLData3[[#This Row],[Athlete ]],TBLData3[Date],"&lt;="&amp;TBLData3[[#This Row],[Date]],TBLData3[Date],"&gt;"&amp;TBLData3[[#This Row],[Date]]-28)</f>
        <v>318.75</v>
      </c>
      <c r="H1023" s="32">
        <f>SUMIFS(TBLData3[Total Load],TBLData3[[Athlete ]],TBLData3[[#This Row],[Athlete ]],TBLData3[Date],"&lt;="&amp;TBLData3[[#This Row],[Date]],TBLData3[Date],"&gt;"&amp;TBLData3[[#This Row],[Date]]-7)</f>
        <v>2006</v>
      </c>
      <c r="I1023" s="33">
        <f>IFERROR(SUMIFS(TBLData3[Total Load],TBLData3[[Athlete ]],TBLData3[[#This Row],[Athlete ]],TBLData3[Date],"&lt;="&amp;TBLData3[[#This Row],[Date]]-7,TBLData3[Date],"&gt;"&amp;TBLData3[[#This Row],[Date]]-14),"")</f>
        <v>2543</v>
      </c>
      <c r="J1023" s="33">
        <f>IFERROR(SUMIFS(TBLData3[Total Load],TBLData3[[Athlete ]],TBLData3[[#This Row],[Athlete ]],TBLData3[Date],"&lt;="&amp;TBLData3[[#This Row],[Date]]-14,TBLData3[Date],"&gt;"&amp;TBLData3[[#This Row],[Date]]-21),"")</f>
        <v>2416</v>
      </c>
      <c r="K1023" s="33">
        <f>IFERROR(SUMIFS(TBLData3[Total Load],TBLData3[[Athlete ]],TBLData3[[#This Row],[Athlete ]],TBLData3[Date],"&lt;="&amp;TBLData3[[#This Row],[Date]]-21,TBLData3[Date],"&gt;"&amp;TBLData3[[#This Row],[Date]]-28),"")</f>
        <v>1960</v>
      </c>
      <c r="L1023" s="33">
        <f>IFERROR(SUMIFS(TBLData3[Total Load],TBLData3[[Athlete ]],TBLData3[[#This Row],[Athlete ]],TBLData3[Date],"&lt;="&amp;TBLData3[[#This Row],[Date]]-28,TBLData3[Date],"&gt;"&amp;TBLData3[[#This Row],[Date]]-35),"")</f>
        <v>0</v>
      </c>
      <c r="M1023" s="33">
        <f>IFERROR(AVERAGE(TBLData3[[#This Row],[Week -1 TL]:[Week -4 TL]]),"")</f>
        <v>1729.75</v>
      </c>
      <c r="N1023" s="98">
        <f>IFERROR(TBLData3[[#This Row],[7 Day Rolling Average]]/TBLData3[[#This Row],[28 Day Rolling Average]],"")</f>
        <v>0.89904761904761898</v>
      </c>
      <c r="O1023" s="94">
        <f>IFERROR(TBLData3[[#This Row],[Week 0 TL]]/TBLData3[[#This Row],[Week -1 TL]],"")</f>
        <v>0.7888320880849391</v>
      </c>
      <c r="P1023" s="26">
        <f t="shared" si="68"/>
        <v>308.69700641243202</v>
      </c>
      <c r="Q1023" s="27">
        <f t="shared" si="69"/>
        <v>293.32112141626226</v>
      </c>
      <c r="R1023" s="99">
        <f>IFERROR(TBLData3[[#This Row],[7 Day EWMA]]/TBLData3[[#This Row],[28 Day EWMA]],"")</f>
        <v>1.0524199720835967</v>
      </c>
      <c r="S1023" s="130">
        <f>AVERAGEIFS(TBLData3[Total Load],TBLData3[[Athlete ]],TBLData3[[#This Row],[Athlete ]],TBLData3[Date],"&lt;="&amp;TBLData3[[#This Row],[Date]],TBLData3[Date],"&gt;"&amp;TBLData3[[#This Row],[Date]]-7)</f>
        <v>286.57142857142856</v>
      </c>
      <c r="T1023" s="130">
        <f t="array" ref="T1023">IFERROR(_xlfn.STDEV.S(IF(TBLData3[[Athlete ]]=TBLData3[[#This Row],[Athlete ]],IF(TBLData3[Date]&lt;=TBLData3[[#This Row],[Date]],IF(TBLData3[Date]&gt;TBLData3[[#This Row],[Date]]-7,TBLData3[Total Load])))),"")</f>
        <v>285.34590537501276</v>
      </c>
      <c r="U1023" s="98">
        <f>IFERROR(TBLData3[[#This Row],[7 Day avg Load]]/TBLData3[[#This Row],[7 Day SD]],"")</f>
        <v>1.0042948686956106</v>
      </c>
      <c r="V1023" s="98">
        <f>IFERROR(TBLData3[[#This Row],[7 Day Rolling Average]]*TBLData3[[#This Row],[Monotony]],"")</f>
        <v>287.8022152290564</v>
      </c>
    </row>
    <row r="1024" spans="1:22" x14ac:dyDescent="0.25">
      <c r="A1024" s="58" t="str">
        <f t="shared" si="66"/>
        <v>Week 7</v>
      </c>
      <c r="B1024" s="63">
        <v>43056</v>
      </c>
      <c r="C1024" s="151" t="str">
        <f t="shared" si="71"/>
        <v>Fri</v>
      </c>
      <c r="D1024" s="73" t="s">
        <v>197</v>
      </c>
      <c r="E1024" s="61">
        <f>tblTL[[#This Row],[Total]]</f>
        <v>0</v>
      </c>
      <c r="F1024" s="71">
        <f>AVERAGEIFS(TBLData3[Total Load],TBLData3[[Athlete ]],TBLData3[[#This Row],[Athlete ]],TBLData3[Date],"&lt;="&amp;TBLData3[[#This Row],[Date]],TBLData3[Date],"&gt;"&amp;TBLData3[[#This Row],[Date]]-7)</f>
        <v>324.85714285714283</v>
      </c>
      <c r="G1024" s="72">
        <f>AVERAGEIFS(TBLData3[Total Load],TBLData3[[Athlete ]],TBLData3[[#This Row],[Athlete ]],TBLData3[Date],"&lt;="&amp;TBLData3[[#This Row],[Date]],TBLData3[Date],"&gt;"&amp;TBLData3[[#This Row],[Date]]-28)</f>
        <v>287.33928571428572</v>
      </c>
      <c r="H1024" s="32">
        <f>SUMIFS(TBLData3[Total Load],TBLData3[[Athlete ]],TBLData3[[#This Row],[Athlete ]],TBLData3[Date],"&lt;="&amp;TBLData3[[#This Row],[Date]],TBLData3[Date],"&gt;"&amp;TBLData3[[#This Row],[Date]]-7)</f>
        <v>2274</v>
      </c>
      <c r="I1024" s="33">
        <f>IFERROR(SUMIFS(TBLData3[Total Load],TBLData3[[Athlete ]],TBLData3[[#This Row],[Athlete ]],TBLData3[Date],"&lt;="&amp;TBLData3[[#This Row],[Date]]-7,TBLData3[Date],"&gt;"&amp;TBLData3[[#This Row],[Date]]-14),"")</f>
        <v>1295</v>
      </c>
      <c r="J1024" s="33">
        <f>IFERROR(SUMIFS(TBLData3[Total Load],TBLData3[[Athlete ]],TBLData3[[#This Row],[Athlete ]],TBLData3[Date],"&lt;="&amp;TBLData3[[#This Row],[Date]]-14,TBLData3[Date],"&gt;"&amp;TBLData3[[#This Row],[Date]]-21),"")</f>
        <v>3256.5</v>
      </c>
      <c r="K1024" s="33">
        <f>IFERROR(SUMIFS(TBLData3[Total Load],TBLData3[[Athlete ]],TBLData3[[#This Row],[Athlete ]],TBLData3[Date],"&lt;="&amp;TBLData3[[#This Row],[Date]]-21,TBLData3[Date],"&gt;"&amp;TBLData3[[#This Row],[Date]]-28),"")</f>
        <v>1220</v>
      </c>
      <c r="L1024" s="33">
        <f>IFERROR(SUMIFS(TBLData3[Total Load],TBLData3[[Athlete ]],TBLData3[[#This Row],[Athlete ]],TBLData3[Date],"&lt;="&amp;TBLData3[[#This Row],[Date]]-28,TBLData3[Date],"&gt;"&amp;TBLData3[[#This Row],[Date]]-35),"")</f>
        <v>1230</v>
      </c>
      <c r="M1024" s="33">
        <f>IFERROR(AVERAGE(TBLData3[[#This Row],[Week -1 TL]:[Week -4 TL]]),"")</f>
        <v>1750.375</v>
      </c>
      <c r="N1024" s="98">
        <f>IFERROR(TBLData3[[#This Row],[7 Day Rolling Average]]/TBLData3[[#This Row],[28 Day Rolling Average]],"")</f>
        <v>1.1305698837859672</v>
      </c>
      <c r="O1024" s="94">
        <f>IFERROR(TBLData3[[#This Row],[Week 0 TL]]/TBLData3[[#This Row],[Week -1 TL]],"")</f>
        <v>1.7559845559845559</v>
      </c>
      <c r="P1024" s="26">
        <f t="shared" si="68"/>
        <v>389.46880182754609</v>
      </c>
      <c r="Q1024" s="27">
        <f t="shared" si="69"/>
        <v>297.88058471038045</v>
      </c>
      <c r="R1024" s="99">
        <f>IFERROR(TBLData3[[#This Row],[7 Day EWMA]]/TBLData3[[#This Row],[28 Day EWMA]],"")</f>
        <v>1.3074662190763922</v>
      </c>
      <c r="S1024" s="130">
        <f>AVERAGEIFS(TBLData3[Total Load],TBLData3[[Athlete ]],TBLData3[[#This Row],[Athlete ]],TBLData3[Date],"&lt;="&amp;TBLData3[[#This Row],[Date]],TBLData3[Date],"&gt;"&amp;TBLData3[[#This Row],[Date]]-7)</f>
        <v>324.85714285714283</v>
      </c>
      <c r="T1024" s="130">
        <f t="array" ref="T1024">IFERROR(_xlfn.STDEV.S(IF(TBLData3[[Athlete ]]=TBLData3[[#This Row],[Athlete ]],IF(TBLData3[Date]&lt;=TBLData3[[#This Row],[Date]],IF(TBLData3[Date]&gt;TBLData3[[#This Row],[Date]]-7,TBLData3[Total Load])))),"")</f>
        <v>466.82453112185834</v>
      </c>
      <c r="U1024" s="98">
        <f>IFERROR(TBLData3[[#This Row],[7 Day avg Load]]/TBLData3[[#This Row],[7 Day SD]],"")</f>
        <v>0.6958870436316964</v>
      </c>
      <c r="V1024" s="98">
        <f>IFERROR(TBLData3[[#This Row],[7 Day Rolling Average]]*TBLData3[[#This Row],[Monotony]],"")</f>
        <v>226.0638767454968</v>
      </c>
    </row>
    <row r="1025" spans="1:22" x14ac:dyDescent="0.25">
      <c r="A1025" s="58" t="str">
        <f t="shared" si="66"/>
        <v>Week 7</v>
      </c>
      <c r="B1025" s="63">
        <v>43056</v>
      </c>
      <c r="C1025" s="151" t="str">
        <f t="shared" si="71"/>
        <v>Fri</v>
      </c>
      <c r="D1025" s="73" t="s">
        <v>198</v>
      </c>
      <c r="E1025" s="61">
        <f>tblTL[[#This Row],[Total]]</f>
        <v>0</v>
      </c>
      <c r="F1025" s="71">
        <f>AVERAGEIFS(TBLData3[Total Load],TBLData3[[Athlete ]],TBLData3[[#This Row],[Athlete ]],TBLData3[Date],"&lt;="&amp;TBLData3[[#This Row],[Date]],TBLData3[Date],"&gt;"&amp;TBLData3[[#This Row],[Date]]-7)</f>
        <v>332.28571428571428</v>
      </c>
      <c r="G1025" s="72">
        <f>AVERAGEIFS(TBLData3[Total Load],TBLData3[[Athlete ]],TBLData3[[#This Row],[Athlete ]],TBLData3[Date],"&lt;="&amp;TBLData3[[#This Row],[Date]],TBLData3[Date],"&gt;"&amp;TBLData3[[#This Row],[Date]]-28)</f>
        <v>195.85714285714286</v>
      </c>
      <c r="H1025" s="32">
        <f>SUMIFS(TBLData3[Total Load],TBLData3[[Athlete ]],TBLData3[[#This Row],[Athlete ]],TBLData3[Date],"&lt;="&amp;TBLData3[[#This Row],[Date]],TBLData3[Date],"&gt;"&amp;TBLData3[[#This Row],[Date]]-7)</f>
        <v>2326</v>
      </c>
      <c r="I1025" s="33">
        <f>IFERROR(SUMIFS(TBLData3[Total Load],TBLData3[[Athlete ]],TBLData3[[#This Row],[Athlete ]],TBLData3[Date],"&lt;="&amp;TBLData3[[#This Row],[Date]]-7,TBLData3[Date],"&gt;"&amp;TBLData3[[#This Row],[Date]]-14),"")</f>
        <v>907</v>
      </c>
      <c r="J1025" s="33">
        <f>IFERROR(SUMIFS(TBLData3[Total Load],TBLData3[[Athlete ]],TBLData3[[#This Row],[Athlete ]],TBLData3[Date],"&lt;="&amp;TBLData3[[#This Row],[Date]]-14,TBLData3[Date],"&gt;"&amp;TBLData3[[#This Row],[Date]]-21),"")</f>
        <v>2251</v>
      </c>
      <c r="K1025" s="33">
        <f>IFERROR(SUMIFS(TBLData3[Total Load],TBLData3[[Athlete ]],TBLData3[[#This Row],[Athlete ]],TBLData3[Date],"&lt;="&amp;TBLData3[[#This Row],[Date]]-21,TBLData3[Date],"&gt;"&amp;TBLData3[[#This Row],[Date]]-28),"")</f>
        <v>0</v>
      </c>
      <c r="L1025" s="33">
        <f>IFERROR(SUMIFS(TBLData3[Total Load],TBLData3[[Athlete ]],TBLData3[[#This Row],[Athlete ]],TBLData3[Date],"&lt;="&amp;TBLData3[[#This Row],[Date]]-28,TBLData3[Date],"&gt;"&amp;TBLData3[[#This Row],[Date]]-35),"")</f>
        <v>990</v>
      </c>
      <c r="M1025" s="33">
        <f>IFERROR(AVERAGE(TBLData3[[#This Row],[Week -1 TL]:[Week -4 TL]]),"")</f>
        <v>1037</v>
      </c>
      <c r="N1025" s="98">
        <f>IFERROR(TBLData3[[#This Row],[7 Day Rolling Average]]/TBLData3[[#This Row],[28 Day Rolling Average]],"")</f>
        <v>1.6965718453683443</v>
      </c>
      <c r="O1025" s="94">
        <f>IFERROR(TBLData3[[#This Row],[Week 0 TL]]/TBLData3[[#This Row],[Week -1 TL]],"")</f>
        <v>2.5644983461962512</v>
      </c>
      <c r="P1025" s="26">
        <f t="shared" si="68"/>
        <v>314.54808928901735</v>
      </c>
      <c r="Q1025" s="27">
        <f t="shared" si="69"/>
        <v>226.98864595584669</v>
      </c>
      <c r="R1025" s="99">
        <f>IFERROR(TBLData3[[#This Row],[7 Day EWMA]]/TBLData3[[#This Row],[28 Day EWMA]],"")</f>
        <v>1.3857437140278925</v>
      </c>
      <c r="S1025" s="130">
        <f>AVERAGEIFS(TBLData3[Total Load],TBLData3[[Athlete ]],TBLData3[[#This Row],[Athlete ]],TBLData3[Date],"&lt;="&amp;TBLData3[[#This Row],[Date]],TBLData3[Date],"&gt;"&amp;TBLData3[[#This Row],[Date]]-7)</f>
        <v>332.28571428571428</v>
      </c>
      <c r="T1025" s="130">
        <f t="array" ref="T1025">IFERROR(_xlfn.STDEV.S(IF(TBLData3[[Athlete ]]=TBLData3[[#This Row],[Athlete ]],IF(TBLData3[Date]&lt;=TBLData3[[#This Row],[Date]],IF(TBLData3[Date]&gt;TBLData3[[#This Row],[Date]]-7,TBLData3[Total Load])))),"")</f>
        <v>357.68222129226859</v>
      </c>
      <c r="U1025" s="98">
        <f>IFERROR(TBLData3[[#This Row],[7 Day avg Load]]/TBLData3[[#This Row],[7 Day SD]],"")</f>
        <v>0.92899701048936856</v>
      </c>
      <c r="V1025" s="98">
        <f>IFERROR(TBLData3[[#This Row],[7 Day Rolling Average]]*TBLData3[[#This Row],[Monotony]],"")</f>
        <v>308.69243519975305</v>
      </c>
    </row>
    <row r="1026" spans="1:22" x14ac:dyDescent="0.25">
      <c r="A1026" s="58" t="str">
        <f t="shared" ref="A1026:A1089" si="72">VLOOKUP(B1026, $AF$3:$AG$26, 2)</f>
        <v>Week 7</v>
      </c>
      <c r="B1026" s="63">
        <v>43056</v>
      </c>
      <c r="C1026" s="151" t="str">
        <f t="shared" si="71"/>
        <v>Fri</v>
      </c>
      <c r="D1026" s="73" t="s">
        <v>199</v>
      </c>
      <c r="E1026" s="61">
        <f>tblTL[[#This Row],[Total]]</f>
        <v>0</v>
      </c>
      <c r="F1026" s="71">
        <f>AVERAGEIFS(TBLData3[Total Load],TBLData3[[Athlete ]],TBLData3[[#This Row],[Athlete ]],TBLData3[Date],"&lt;="&amp;TBLData3[[#This Row],[Date]],TBLData3[Date],"&gt;"&amp;TBLData3[[#This Row],[Date]]-7)</f>
        <v>295.71428571428572</v>
      </c>
      <c r="G1026" s="72">
        <f>AVERAGEIFS(TBLData3[Total Load],TBLData3[[Athlete ]],TBLData3[[#This Row],[Athlete ]],TBLData3[Date],"&lt;="&amp;TBLData3[[#This Row],[Date]],TBLData3[Date],"&gt;"&amp;TBLData3[[#This Row],[Date]]-28)</f>
        <v>169.42857142857142</v>
      </c>
      <c r="H1026" s="32">
        <f>SUMIFS(TBLData3[Total Load],TBLData3[[Athlete ]],TBLData3[[#This Row],[Athlete ]],TBLData3[Date],"&lt;="&amp;TBLData3[[#This Row],[Date]],TBLData3[Date],"&gt;"&amp;TBLData3[[#This Row],[Date]]-7)</f>
        <v>2070</v>
      </c>
      <c r="I1026" s="33">
        <f>IFERROR(SUMIFS(TBLData3[Total Load],TBLData3[[Athlete ]],TBLData3[[#This Row],[Athlete ]],TBLData3[Date],"&lt;="&amp;TBLData3[[#This Row],[Date]]-7,TBLData3[Date],"&gt;"&amp;TBLData3[[#This Row],[Date]]-14),"")</f>
        <v>1089</v>
      </c>
      <c r="J1026" s="33">
        <f>IFERROR(SUMIFS(TBLData3[Total Load],TBLData3[[Athlete ]],TBLData3[[#This Row],[Athlete ]],TBLData3[Date],"&lt;="&amp;TBLData3[[#This Row],[Date]]-14,TBLData3[Date],"&gt;"&amp;TBLData3[[#This Row],[Date]]-21),"")</f>
        <v>665</v>
      </c>
      <c r="K1026" s="33">
        <f>IFERROR(SUMIFS(TBLData3[Total Load],TBLData3[[Athlete ]],TBLData3[[#This Row],[Athlete ]],TBLData3[Date],"&lt;="&amp;TBLData3[[#This Row],[Date]]-21,TBLData3[Date],"&gt;"&amp;TBLData3[[#This Row],[Date]]-28),"")</f>
        <v>920</v>
      </c>
      <c r="L1026" s="33">
        <f>IFERROR(SUMIFS(TBLData3[Total Load],TBLData3[[Athlete ]],TBLData3[[#This Row],[Athlete ]],TBLData3[Date],"&lt;="&amp;TBLData3[[#This Row],[Date]]-28,TBLData3[Date],"&gt;"&amp;TBLData3[[#This Row],[Date]]-35),"")</f>
        <v>1530</v>
      </c>
      <c r="M1026" s="33">
        <f>IFERROR(AVERAGE(TBLData3[[#This Row],[Week -1 TL]:[Week -4 TL]]),"")</f>
        <v>1051</v>
      </c>
      <c r="N1026" s="98">
        <f>IFERROR(TBLData3[[#This Row],[7 Day Rolling Average]]/TBLData3[[#This Row],[28 Day Rolling Average]],"")</f>
        <v>1.7453625632377743</v>
      </c>
      <c r="O1026" s="94">
        <f>IFERROR(TBLData3[[#This Row],[Week 0 TL]]/TBLData3[[#This Row],[Week -1 TL]],"")</f>
        <v>1.9008264462809918</v>
      </c>
      <c r="P1026" s="26">
        <f t="shared" si="68"/>
        <v>256.07223675725038</v>
      </c>
      <c r="Q1026" s="27">
        <f t="shared" si="69"/>
        <v>198.94425897574473</v>
      </c>
      <c r="R1026" s="99">
        <f>IFERROR(TBLData3[[#This Row],[7 Day EWMA]]/TBLData3[[#This Row],[28 Day EWMA]],"")</f>
        <v>1.2871556991673265</v>
      </c>
      <c r="S1026" s="130">
        <f>AVERAGEIFS(TBLData3[Total Load],TBLData3[[Athlete ]],TBLData3[[#This Row],[Athlete ]],TBLData3[Date],"&lt;="&amp;TBLData3[[#This Row],[Date]],TBLData3[Date],"&gt;"&amp;TBLData3[[#This Row],[Date]]-7)</f>
        <v>295.71428571428572</v>
      </c>
      <c r="T1026" s="130">
        <f t="array" ref="T1026">IFERROR(_xlfn.STDEV.S(IF(TBLData3[[Athlete ]]=TBLData3[[#This Row],[Athlete ]],IF(TBLData3[Date]&lt;=TBLData3[[#This Row],[Date]],IF(TBLData3[Date]&gt;TBLData3[[#This Row],[Date]]-7,TBLData3[Total Load])))),"")</f>
        <v>395.13108132437696</v>
      </c>
      <c r="U1026" s="98">
        <f>IFERROR(TBLData3[[#This Row],[7 Day avg Load]]/TBLData3[[#This Row],[7 Day SD]],"")</f>
        <v>0.7483954051985181</v>
      </c>
      <c r="V1026" s="98">
        <f>IFERROR(TBLData3[[#This Row],[7 Day Rolling Average]]*TBLData3[[#This Row],[Monotony]],"")</f>
        <v>221.31121268013322</v>
      </c>
    </row>
    <row r="1027" spans="1:22" x14ac:dyDescent="0.25">
      <c r="A1027" s="58" t="str">
        <f t="shared" si="72"/>
        <v>Week 7</v>
      </c>
      <c r="B1027" s="63">
        <v>43056</v>
      </c>
      <c r="C1027" s="151" t="str">
        <f t="shared" si="71"/>
        <v>Fri</v>
      </c>
      <c r="D1027" s="68" t="s">
        <v>200</v>
      </c>
      <c r="E1027" s="61">
        <f>tblTL[[#This Row],[Total]]</f>
        <v>70</v>
      </c>
      <c r="F1027" s="71">
        <f>AVERAGEIFS(TBLData3[Total Load],TBLData3[[Athlete ]],TBLData3[[#This Row],[Athlete ]],TBLData3[Date],"&lt;="&amp;TBLData3[[#This Row],[Date]],TBLData3[Date],"&gt;"&amp;TBLData3[[#This Row],[Date]]-7)</f>
        <v>292.14285714285717</v>
      </c>
      <c r="G1027" s="72">
        <f>AVERAGEIFS(TBLData3[Total Load],TBLData3[[Athlete ]],TBLData3[[#This Row],[Athlete ]],TBLData3[Date],"&lt;="&amp;TBLData3[[#This Row],[Date]],TBLData3[Date],"&gt;"&amp;TBLData3[[#This Row],[Date]]-28)</f>
        <v>103.75</v>
      </c>
      <c r="H1027" s="32">
        <f>SUMIFS(TBLData3[Total Load],TBLData3[[Athlete ]],TBLData3[[#This Row],[Athlete ]],TBLData3[Date],"&lt;="&amp;TBLData3[[#This Row],[Date]],TBLData3[Date],"&gt;"&amp;TBLData3[[#This Row],[Date]]-7)</f>
        <v>2045</v>
      </c>
      <c r="I1027" s="33">
        <f>IFERROR(SUMIFS(TBLData3[Total Load],TBLData3[[Athlete ]],TBLData3[[#This Row],[Athlete ]],TBLData3[Date],"&lt;="&amp;TBLData3[[#This Row],[Date]]-7,TBLData3[Date],"&gt;"&amp;TBLData3[[#This Row],[Date]]-14),"")</f>
        <v>440</v>
      </c>
      <c r="J1027" s="33">
        <f>IFERROR(SUMIFS(TBLData3[Total Load],TBLData3[[Athlete ]],TBLData3[[#This Row],[Athlete ]],TBLData3[Date],"&lt;="&amp;TBLData3[[#This Row],[Date]]-14,TBLData3[Date],"&gt;"&amp;TBLData3[[#This Row],[Date]]-21),"")</f>
        <v>0</v>
      </c>
      <c r="K1027" s="33">
        <f>IFERROR(SUMIFS(TBLData3[Total Load],TBLData3[[Athlete ]],TBLData3[[#This Row],[Athlete ]],TBLData3[Date],"&lt;="&amp;TBLData3[[#This Row],[Date]]-21,TBLData3[Date],"&gt;"&amp;TBLData3[[#This Row],[Date]]-28),"")</f>
        <v>420</v>
      </c>
      <c r="L1027" s="33">
        <f>IFERROR(SUMIFS(TBLData3[Total Load],TBLData3[[Athlete ]],TBLData3[[#This Row],[Athlete ]],TBLData3[Date],"&lt;="&amp;TBLData3[[#This Row],[Date]]-28,TBLData3[Date],"&gt;"&amp;TBLData3[[#This Row],[Date]]-35),"")</f>
        <v>930</v>
      </c>
      <c r="M1027" s="33">
        <f>IFERROR(AVERAGE(TBLData3[[#This Row],[Week -1 TL]:[Week -4 TL]]),"")</f>
        <v>447.5</v>
      </c>
      <c r="N1027" s="98">
        <f>IFERROR(TBLData3[[#This Row],[7 Day Rolling Average]]/TBLData3[[#This Row],[28 Day Rolling Average]],"")</f>
        <v>2.8158347676419968</v>
      </c>
      <c r="O1027" s="94">
        <f>IFERROR(TBLData3[[#This Row],[Week 0 TL]]/TBLData3[[#This Row],[Week -1 TL]],"")</f>
        <v>4.6477272727272725</v>
      </c>
      <c r="P1027" s="26">
        <f t="shared" si="68"/>
        <v>321.70704379383039</v>
      </c>
      <c r="Q1027" s="27">
        <f t="shared" si="69"/>
        <v>158.1261948841281</v>
      </c>
      <c r="R1027" s="99">
        <f>IFERROR(TBLData3[[#This Row],[7 Day EWMA]]/TBLData3[[#This Row],[28 Day EWMA]],"")</f>
        <v>2.0344955750663023</v>
      </c>
      <c r="S1027" s="130">
        <f>AVERAGEIFS(TBLData3[Total Load],TBLData3[[Athlete ]],TBLData3[[#This Row],[Athlete ]],TBLData3[Date],"&lt;="&amp;TBLData3[[#This Row],[Date]],TBLData3[Date],"&gt;"&amp;TBLData3[[#This Row],[Date]]-7)</f>
        <v>292.14285714285717</v>
      </c>
      <c r="T1027" s="130">
        <f t="array" ref="T1027">IFERROR(_xlfn.STDEV.S(IF(TBLData3[[Athlete ]]=TBLData3[[#This Row],[Athlete ]],IF(TBLData3[Date]&lt;=TBLData3[[#This Row],[Date]],IF(TBLData3[Date]&gt;TBLData3[[#This Row],[Date]]-7,TBLData3[Total Load])))),"")</f>
        <v>349.80777034033451</v>
      </c>
      <c r="U1027" s="98">
        <f>IFERROR(TBLData3[[#This Row],[7 Day avg Load]]/TBLData3[[#This Row],[7 Day SD]],"")</f>
        <v>0.83515256638989444</v>
      </c>
      <c r="V1027" s="98">
        <f>IFERROR(TBLData3[[#This Row],[7 Day Rolling Average]]*TBLData3[[#This Row],[Monotony]],"")</f>
        <v>243.98385689533347</v>
      </c>
    </row>
    <row r="1028" spans="1:22" x14ac:dyDescent="0.25">
      <c r="A1028" s="58" t="str">
        <f t="shared" si="72"/>
        <v>Week 7</v>
      </c>
      <c r="B1028" s="63">
        <v>43056</v>
      </c>
      <c r="C1028" s="151" t="str">
        <f t="shared" si="71"/>
        <v>Fri</v>
      </c>
      <c r="D1028" s="73" t="s">
        <v>201</v>
      </c>
      <c r="E1028" s="61">
        <f>tblTL[[#This Row],[Total]]</f>
        <v>0</v>
      </c>
      <c r="F1028" s="71">
        <f>AVERAGEIFS(TBLData3[Total Load],TBLData3[[Athlete ]],TBLData3[[#This Row],[Athlete ]],TBLData3[Date],"&lt;="&amp;TBLData3[[#This Row],[Date]],TBLData3[Date],"&gt;"&amp;TBLData3[[#This Row],[Date]]-7)</f>
        <v>0</v>
      </c>
      <c r="G1028" s="72">
        <f>AVERAGEIFS(TBLData3[Total Load],TBLData3[[Athlete ]],TBLData3[[#This Row],[Athlete ]],TBLData3[Date],"&lt;="&amp;TBLData3[[#This Row],[Date]],TBLData3[Date],"&gt;"&amp;TBLData3[[#This Row],[Date]]-28)</f>
        <v>0</v>
      </c>
      <c r="H1028" s="32">
        <f>SUMIFS(TBLData3[Total Load],TBLData3[[Athlete ]],TBLData3[[#This Row],[Athlete ]],TBLData3[Date],"&lt;="&amp;TBLData3[[#This Row],[Date]],TBLData3[Date],"&gt;"&amp;TBLData3[[#This Row],[Date]]-7)</f>
        <v>0</v>
      </c>
      <c r="I1028" s="33">
        <f>IFERROR(SUMIFS(TBLData3[Total Load],TBLData3[[Athlete ]],TBLData3[[#This Row],[Athlete ]],TBLData3[Date],"&lt;="&amp;TBLData3[[#This Row],[Date]]-7,TBLData3[Date],"&gt;"&amp;TBLData3[[#This Row],[Date]]-14),"")</f>
        <v>0</v>
      </c>
      <c r="J1028" s="33">
        <f>IFERROR(SUMIFS(TBLData3[Total Load],TBLData3[[Athlete ]],TBLData3[[#This Row],[Athlete ]],TBLData3[Date],"&lt;="&amp;TBLData3[[#This Row],[Date]]-14,TBLData3[Date],"&gt;"&amp;TBLData3[[#This Row],[Date]]-21),"")</f>
        <v>0</v>
      </c>
      <c r="K1028" s="33">
        <f>IFERROR(SUMIFS(TBLData3[Total Load],TBLData3[[Athlete ]],TBLData3[[#This Row],[Athlete ]],TBLData3[Date],"&lt;="&amp;TBLData3[[#This Row],[Date]]-21,TBLData3[Date],"&gt;"&amp;TBLData3[[#This Row],[Date]]-28),"")</f>
        <v>0</v>
      </c>
      <c r="L1028" s="33">
        <f>IFERROR(SUMIFS(TBLData3[Total Load],TBLData3[[Athlete ]],TBLData3[[#This Row],[Athlete ]],TBLData3[Date],"&lt;="&amp;TBLData3[[#This Row],[Date]]-28,TBLData3[Date],"&gt;"&amp;TBLData3[[#This Row],[Date]]-35),"")</f>
        <v>720</v>
      </c>
      <c r="M1028" s="33">
        <f>IFERROR(AVERAGE(TBLData3[[#This Row],[Week -1 TL]:[Week -4 TL]]),"")</f>
        <v>180</v>
      </c>
      <c r="N1028" s="98" t="str">
        <f>IFERROR(TBLData3[[#This Row],[7 Day Rolling Average]]/TBLData3[[#This Row],[28 Day Rolling Average]],"")</f>
        <v/>
      </c>
      <c r="O1028" s="94" t="str">
        <f>IFERROR(TBLData3[[#This Row],[Week 0 TL]]/TBLData3[[#This Row],[Week -1 TL]],"")</f>
        <v/>
      </c>
      <c r="P1028" s="26">
        <f t="shared" si="68"/>
        <v>4.8761059719647101E-2</v>
      </c>
      <c r="Q1028" s="27">
        <f t="shared" si="69"/>
        <v>22.231528004186483</v>
      </c>
      <c r="R1028" s="99">
        <f>IFERROR(TBLData3[[#This Row],[7 Day EWMA]]/TBLData3[[#This Row],[28 Day EWMA]],"")</f>
        <v>2.1933292084315918E-3</v>
      </c>
      <c r="S1028" s="130">
        <f>AVERAGEIFS(TBLData3[Total Load],TBLData3[[Athlete ]],TBLData3[[#This Row],[Athlete ]],TBLData3[Date],"&lt;="&amp;TBLData3[[#This Row],[Date]],TBLData3[Date],"&gt;"&amp;TBLData3[[#This Row],[Date]]-7)</f>
        <v>0</v>
      </c>
      <c r="T1028" s="130">
        <f t="array" ref="T1028">IFERROR(_xlfn.STDEV.S(IF(TBLData3[[Athlete ]]=TBLData3[[#This Row],[Athlete ]],IF(TBLData3[Date]&lt;=TBLData3[[#This Row],[Date]],IF(TBLData3[Date]&gt;TBLData3[[#This Row],[Date]]-7,TBLData3[Total Load])))),"")</f>
        <v>0</v>
      </c>
      <c r="U1028" s="98" t="str">
        <f>IFERROR(TBLData3[[#This Row],[7 Day avg Load]]/TBLData3[[#This Row],[7 Day SD]],"")</f>
        <v/>
      </c>
      <c r="V1028" s="98" t="str">
        <f>IFERROR(TBLData3[[#This Row],[7 Day Rolling Average]]*TBLData3[[#This Row],[Monotony]],"")</f>
        <v/>
      </c>
    </row>
    <row r="1029" spans="1:22" x14ac:dyDescent="0.25">
      <c r="A1029" s="58" t="str">
        <f t="shared" si="72"/>
        <v>Week 7</v>
      </c>
      <c r="B1029" s="63">
        <v>43056</v>
      </c>
      <c r="C1029" s="151" t="str">
        <f t="shared" si="71"/>
        <v>Fri</v>
      </c>
      <c r="D1029" s="73" t="s">
        <v>202</v>
      </c>
      <c r="E1029" s="61">
        <f>tblTL[[#This Row],[Total]]</f>
        <v>0</v>
      </c>
      <c r="F1029" s="71">
        <f>AVERAGEIFS(TBLData3[Total Load],TBLData3[[Athlete ]],TBLData3[[#This Row],[Athlete ]],TBLData3[Date],"&lt;="&amp;TBLData3[[#This Row],[Date]],TBLData3[Date],"&gt;"&amp;TBLData3[[#This Row],[Date]]-7)</f>
        <v>333.42857142857144</v>
      </c>
      <c r="G1029" s="72">
        <f>AVERAGEIFS(TBLData3[Total Load],TBLData3[[Athlete ]],TBLData3[[#This Row],[Athlete ]],TBLData3[Date],"&lt;="&amp;TBLData3[[#This Row],[Date]],TBLData3[Date],"&gt;"&amp;TBLData3[[#This Row],[Date]]-28)</f>
        <v>286.51785714285717</v>
      </c>
      <c r="H1029" s="32">
        <f>SUMIFS(TBLData3[Total Load],TBLData3[[Athlete ]],TBLData3[[#This Row],[Athlete ]],TBLData3[Date],"&lt;="&amp;TBLData3[[#This Row],[Date]],TBLData3[Date],"&gt;"&amp;TBLData3[[#This Row],[Date]]-7)</f>
        <v>2334</v>
      </c>
      <c r="I1029" s="33">
        <f>IFERROR(SUMIFS(TBLData3[Total Load],TBLData3[[Athlete ]],TBLData3[[#This Row],[Athlete ]],TBLData3[Date],"&lt;="&amp;TBLData3[[#This Row],[Date]]-7,TBLData3[Date],"&gt;"&amp;TBLData3[[#This Row],[Date]]-14),"")</f>
        <v>1247.5</v>
      </c>
      <c r="J1029" s="33">
        <f>IFERROR(SUMIFS(TBLData3[Total Load],TBLData3[[Athlete ]],TBLData3[[#This Row],[Athlete ]],TBLData3[Date],"&lt;="&amp;TBLData3[[#This Row],[Date]]-14,TBLData3[Date],"&gt;"&amp;TBLData3[[#This Row],[Date]]-21),"")</f>
        <v>2341</v>
      </c>
      <c r="K1029" s="33">
        <f>IFERROR(SUMIFS(TBLData3[Total Load],TBLData3[[Athlete ]],TBLData3[[#This Row],[Athlete ]],TBLData3[Date],"&lt;="&amp;TBLData3[[#This Row],[Date]]-21,TBLData3[Date],"&gt;"&amp;TBLData3[[#This Row],[Date]]-28),"")</f>
        <v>2100</v>
      </c>
      <c r="L1029" s="33">
        <f>IFERROR(SUMIFS(TBLData3[Total Load],TBLData3[[Athlete ]],TBLData3[[#This Row],[Athlete ]],TBLData3[Date],"&lt;="&amp;TBLData3[[#This Row],[Date]]-28,TBLData3[Date],"&gt;"&amp;TBLData3[[#This Row],[Date]]-35),"")</f>
        <v>1620</v>
      </c>
      <c r="M1029" s="33">
        <f>IFERROR(AVERAGE(TBLData3[[#This Row],[Week -1 TL]:[Week -4 TL]]),"")</f>
        <v>1827.125</v>
      </c>
      <c r="N1029" s="98">
        <f>IFERROR(TBLData3[[#This Row],[7 Day Rolling Average]]/TBLData3[[#This Row],[28 Day Rolling Average]],"")</f>
        <v>1.1637270177625427</v>
      </c>
      <c r="O1029" s="94">
        <f>IFERROR(TBLData3[[#This Row],[Week 0 TL]]/TBLData3[[#This Row],[Week -1 TL]],"")</f>
        <v>1.8709418837675351</v>
      </c>
      <c r="P1029" s="26">
        <f t="shared" si="68"/>
        <v>349.49743849268225</v>
      </c>
      <c r="Q1029" s="27">
        <f t="shared" si="69"/>
        <v>271.76115046442391</v>
      </c>
      <c r="R1029" s="99">
        <f>IFERROR(TBLData3[[#This Row],[7 Day EWMA]]/TBLData3[[#This Row],[28 Day EWMA]],"")</f>
        <v>1.2860463605464267</v>
      </c>
      <c r="S1029" s="130">
        <f>AVERAGEIFS(TBLData3[Total Load],TBLData3[[Athlete ]],TBLData3[[#This Row],[Athlete ]],TBLData3[Date],"&lt;="&amp;TBLData3[[#This Row],[Date]],TBLData3[Date],"&gt;"&amp;TBLData3[[#This Row],[Date]]-7)</f>
        <v>333.42857142857144</v>
      </c>
      <c r="T1029" s="130">
        <f t="array" ref="T1029">IFERROR(_xlfn.STDEV.S(IF(TBLData3[[Athlete ]]=TBLData3[[#This Row],[Athlete ]],IF(TBLData3[Date]&lt;=TBLData3[[#This Row],[Date]],IF(TBLData3[Date]&gt;TBLData3[[#This Row],[Date]]-7,TBLData3[Total Load])))),"")</f>
        <v>368.40369937649336</v>
      </c>
      <c r="U1029" s="98">
        <f>IFERROR(TBLData3[[#This Row],[7 Day avg Load]]/TBLData3[[#This Row],[7 Day SD]],"")</f>
        <v>0.90506303816406908</v>
      </c>
      <c r="V1029" s="98">
        <f>IFERROR(TBLData3[[#This Row],[7 Day Rolling Average]]*TBLData3[[#This Row],[Monotony]],"")</f>
        <v>301.77387586784818</v>
      </c>
    </row>
    <row r="1030" spans="1:22" x14ac:dyDescent="0.25">
      <c r="A1030" s="58" t="str">
        <f t="shared" si="72"/>
        <v>Week 7</v>
      </c>
      <c r="B1030" s="63">
        <v>43056</v>
      </c>
      <c r="C1030" s="151" t="str">
        <f t="shared" si="71"/>
        <v>Fri</v>
      </c>
      <c r="D1030" s="68" t="s">
        <v>203</v>
      </c>
      <c r="E1030" s="61">
        <f>tblTL[[#This Row],[Total]]</f>
        <v>0</v>
      </c>
      <c r="F1030" s="71">
        <f>AVERAGEIFS(TBLData3[Total Load],TBLData3[[Athlete ]],TBLData3[[#This Row],[Athlete ]],TBLData3[Date],"&lt;="&amp;TBLData3[[#This Row],[Date]],TBLData3[Date],"&gt;"&amp;TBLData3[[#This Row],[Date]]-7)</f>
        <v>131.42857142857142</v>
      </c>
      <c r="G1030" s="72">
        <f>AVERAGEIFS(TBLData3[Total Load],TBLData3[[Athlete ]],TBLData3[[#This Row],[Athlete ]],TBLData3[Date],"&lt;="&amp;TBLData3[[#This Row],[Date]],TBLData3[Date],"&gt;"&amp;TBLData3[[#This Row],[Date]]-28)</f>
        <v>198.5</v>
      </c>
      <c r="H1030" s="32">
        <f>SUMIFS(TBLData3[Total Load],TBLData3[[Athlete ]],TBLData3[[#This Row],[Athlete ]],TBLData3[Date],"&lt;="&amp;TBLData3[[#This Row],[Date]],TBLData3[Date],"&gt;"&amp;TBLData3[[#This Row],[Date]]-7)</f>
        <v>920</v>
      </c>
      <c r="I1030" s="33">
        <f>IFERROR(SUMIFS(TBLData3[Total Load],TBLData3[[Athlete ]],TBLData3[[#This Row],[Athlete ]],TBLData3[Date],"&lt;="&amp;TBLData3[[#This Row],[Date]]-7,TBLData3[Date],"&gt;"&amp;TBLData3[[#This Row],[Date]]-14),"")</f>
        <v>1888</v>
      </c>
      <c r="J1030" s="33">
        <f>IFERROR(SUMIFS(TBLData3[Total Load],TBLData3[[Athlete ]],TBLData3[[#This Row],[Athlete ]],TBLData3[Date],"&lt;="&amp;TBLData3[[#This Row],[Date]]-14,TBLData3[Date],"&gt;"&amp;TBLData3[[#This Row],[Date]]-21),"")</f>
        <v>2750</v>
      </c>
      <c r="K1030" s="33">
        <f>IFERROR(SUMIFS(TBLData3[Total Load],TBLData3[[Athlete ]],TBLData3[[#This Row],[Athlete ]],TBLData3[Date],"&lt;="&amp;TBLData3[[#This Row],[Date]]-21,TBLData3[Date],"&gt;"&amp;TBLData3[[#This Row],[Date]]-28),"")</f>
        <v>0</v>
      </c>
      <c r="L1030" s="33">
        <f>IFERROR(SUMIFS(TBLData3[Total Load],TBLData3[[Athlete ]],TBLData3[[#This Row],[Athlete ]],TBLData3[Date],"&lt;="&amp;TBLData3[[#This Row],[Date]]-28,TBLData3[Date],"&gt;"&amp;TBLData3[[#This Row],[Date]]-35),"")</f>
        <v>0</v>
      </c>
      <c r="M1030" s="33">
        <f>IFERROR(AVERAGE(TBLData3[[#This Row],[Week -1 TL]:[Week -4 TL]]),"")</f>
        <v>1159.5</v>
      </c>
      <c r="N1030" s="98">
        <f>IFERROR(TBLData3[[#This Row],[7 Day Rolling Average]]/TBLData3[[#This Row],[28 Day Rolling Average]],"")</f>
        <v>0.66210867218423886</v>
      </c>
      <c r="O1030" s="94">
        <f>IFERROR(TBLData3[[#This Row],[Week 0 TL]]/TBLData3[[#This Row],[Week -1 TL]],"")</f>
        <v>0.48728813559322032</v>
      </c>
      <c r="P1030" s="26">
        <f t="shared" si="68"/>
        <v>163.17130190748156</v>
      </c>
      <c r="Q1030" s="27">
        <f t="shared" si="69"/>
        <v>191.70100422406728</v>
      </c>
      <c r="R1030" s="99">
        <f>IFERROR(TBLData3[[#This Row],[7 Day EWMA]]/TBLData3[[#This Row],[28 Day EWMA]],"")</f>
        <v>0.85117604139809755</v>
      </c>
      <c r="S1030" s="130">
        <f>AVERAGEIFS(TBLData3[Total Load],TBLData3[[Athlete ]],TBLData3[[#This Row],[Athlete ]],TBLData3[Date],"&lt;="&amp;TBLData3[[#This Row],[Date]],TBLData3[Date],"&gt;"&amp;TBLData3[[#This Row],[Date]]-7)</f>
        <v>131.42857142857142</v>
      </c>
      <c r="T1030" s="130">
        <f t="array" ref="T1030">IFERROR(_xlfn.STDEV.S(IF(TBLData3[[Athlete ]]=TBLData3[[#This Row],[Athlete ]],IF(TBLData3[Date]&lt;=TBLData3[[#This Row],[Date]],IF(TBLData3[Date]&gt;TBLData3[[#This Row],[Date]]-7,TBLData3[Total Load])))),"")</f>
        <v>184.70052981593128</v>
      </c>
      <c r="U1030" s="98">
        <f>IFERROR(TBLData3[[#This Row],[7 Day avg Load]]/TBLData3[[#This Row],[7 Day SD]],"")</f>
        <v>0.7115765805303883</v>
      </c>
      <c r="V1030" s="98">
        <f>IFERROR(TBLData3[[#This Row],[7 Day Rolling Average]]*TBLData3[[#This Row],[Monotony]],"")</f>
        <v>93.521493441136741</v>
      </c>
    </row>
    <row r="1031" spans="1:22" x14ac:dyDescent="0.25">
      <c r="A1031" s="58" t="str">
        <f t="shared" si="72"/>
        <v>Week 7</v>
      </c>
      <c r="B1031" s="63">
        <v>43056</v>
      </c>
      <c r="C1031" s="151" t="str">
        <f t="shared" si="71"/>
        <v>Fri</v>
      </c>
      <c r="D1031" s="68" t="s">
        <v>204</v>
      </c>
      <c r="E1031" s="61">
        <f>tblTL[[#This Row],[Total]]</f>
        <v>0</v>
      </c>
      <c r="F1031" s="71">
        <f>AVERAGEIFS(TBLData3[Total Load],TBLData3[[Athlete ]],TBLData3[[#This Row],[Athlete ]],TBLData3[Date],"&lt;="&amp;TBLData3[[#This Row],[Date]],TBLData3[Date],"&gt;"&amp;TBLData3[[#This Row],[Date]]-7)</f>
        <v>0</v>
      </c>
      <c r="G1031" s="72">
        <f>AVERAGEIFS(TBLData3[Total Load],TBLData3[[Athlete ]],TBLData3[[#This Row],[Athlete ]],TBLData3[Date],"&lt;="&amp;TBLData3[[#This Row],[Date]],TBLData3[Date],"&gt;"&amp;TBLData3[[#This Row],[Date]]-28)</f>
        <v>93.892857142857139</v>
      </c>
      <c r="H1031" s="32">
        <f>SUMIFS(TBLData3[Total Load],TBLData3[[Athlete ]],TBLData3[[#This Row],[Athlete ]],TBLData3[Date],"&lt;="&amp;TBLData3[[#This Row],[Date]],TBLData3[Date],"&gt;"&amp;TBLData3[[#This Row],[Date]]-7)</f>
        <v>0</v>
      </c>
      <c r="I1031" s="33">
        <f>IFERROR(SUMIFS(TBLData3[Total Load],TBLData3[[Athlete ]],TBLData3[[#This Row],[Athlete ]],TBLData3[Date],"&lt;="&amp;TBLData3[[#This Row],[Date]]-7,TBLData3[Date],"&gt;"&amp;TBLData3[[#This Row],[Date]]-14),"")</f>
        <v>433</v>
      </c>
      <c r="J1031" s="33">
        <f>IFERROR(SUMIFS(TBLData3[Total Load],TBLData3[[Athlete ]],TBLData3[[#This Row],[Athlete ]],TBLData3[Date],"&lt;="&amp;TBLData3[[#This Row],[Date]]-14,TBLData3[Date],"&gt;"&amp;TBLData3[[#This Row],[Date]]-21),"")</f>
        <v>906</v>
      </c>
      <c r="K1031" s="33">
        <f>IFERROR(SUMIFS(TBLData3[Total Load],TBLData3[[Athlete ]],TBLData3[[#This Row],[Athlete ]],TBLData3[Date],"&lt;="&amp;TBLData3[[#This Row],[Date]]-21,TBLData3[Date],"&gt;"&amp;TBLData3[[#This Row],[Date]]-28),"")</f>
        <v>1290</v>
      </c>
      <c r="L1031" s="33">
        <f>IFERROR(SUMIFS(TBLData3[Total Load],TBLData3[[Athlete ]],TBLData3[[#This Row],[Athlete ]],TBLData3[Date],"&lt;="&amp;TBLData3[[#This Row],[Date]]-28,TBLData3[Date],"&gt;"&amp;TBLData3[[#This Row],[Date]]-35),"")</f>
        <v>720</v>
      </c>
      <c r="M1031" s="33">
        <f>IFERROR(AVERAGE(TBLData3[[#This Row],[Week -1 TL]:[Week -4 TL]]),"")</f>
        <v>837.25</v>
      </c>
      <c r="N1031" s="98">
        <f>IFERROR(TBLData3[[#This Row],[7 Day Rolling Average]]/TBLData3[[#This Row],[28 Day Rolling Average]],"")</f>
        <v>0</v>
      </c>
      <c r="O1031" s="94">
        <f>IFERROR(TBLData3[[#This Row],[Week 0 TL]]/TBLData3[[#This Row],[Week -1 TL]],"")</f>
        <v>0</v>
      </c>
      <c r="P1031" s="26">
        <f t="shared" si="68"/>
        <v>8.5131682856065751</v>
      </c>
      <c r="Q1031" s="27">
        <f t="shared" si="69"/>
        <v>61.548286214484513</v>
      </c>
      <c r="R1031" s="99">
        <f>IFERROR(TBLData3[[#This Row],[7 Day EWMA]]/TBLData3[[#This Row],[28 Day EWMA]],"")</f>
        <v>0.13831690221137502</v>
      </c>
      <c r="S1031" s="130">
        <f>AVERAGEIFS(TBLData3[Total Load],TBLData3[[Athlete ]],TBLData3[[#This Row],[Athlete ]],TBLData3[Date],"&lt;="&amp;TBLData3[[#This Row],[Date]],TBLData3[Date],"&gt;"&amp;TBLData3[[#This Row],[Date]]-7)</f>
        <v>0</v>
      </c>
      <c r="T1031" s="130">
        <f t="array" ref="T1031">IFERROR(_xlfn.STDEV.S(IF(TBLData3[[Athlete ]]=TBLData3[[#This Row],[Athlete ]],IF(TBLData3[Date]&lt;=TBLData3[[#This Row],[Date]],IF(TBLData3[Date]&gt;TBLData3[[#This Row],[Date]]-7,TBLData3[Total Load])))),"")</f>
        <v>0</v>
      </c>
      <c r="U1031" s="98" t="str">
        <f>IFERROR(TBLData3[[#This Row],[7 Day avg Load]]/TBLData3[[#This Row],[7 Day SD]],"")</f>
        <v/>
      </c>
      <c r="V1031" s="98" t="str">
        <f>IFERROR(TBLData3[[#This Row],[7 Day Rolling Average]]*TBLData3[[#This Row],[Monotony]],"")</f>
        <v/>
      </c>
    </row>
    <row r="1032" spans="1:22" x14ac:dyDescent="0.25">
      <c r="A1032" s="58" t="str">
        <f t="shared" si="72"/>
        <v>Week 7</v>
      </c>
      <c r="B1032" s="63">
        <v>43056</v>
      </c>
      <c r="C1032" s="151" t="str">
        <f t="shared" si="71"/>
        <v>Fri</v>
      </c>
      <c r="D1032" s="74" t="s">
        <v>205</v>
      </c>
      <c r="E1032" s="61">
        <f>tblTL[[#This Row],[Total]]</f>
        <v>0</v>
      </c>
      <c r="F1032" s="71">
        <f>AVERAGEIFS(TBLData3[Total Load],TBLData3[[Athlete ]],TBLData3[[#This Row],[Athlete ]],TBLData3[Date],"&lt;="&amp;TBLData3[[#This Row],[Date]],TBLData3[Date],"&gt;"&amp;TBLData3[[#This Row],[Date]]-7)</f>
        <v>0</v>
      </c>
      <c r="G1032" s="72">
        <f>AVERAGEIFS(TBLData3[Total Load],TBLData3[[Athlete ]],TBLData3[[#This Row],[Athlete ]],TBLData3[Date],"&lt;="&amp;TBLData3[[#This Row],[Date]],TBLData3[Date],"&gt;"&amp;TBLData3[[#This Row],[Date]]-28)</f>
        <v>34.678571428571431</v>
      </c>
      <c r="H1032" s="32">
        <f>SUMIFS(TBLData3[Total Load],TBLData3[[Athlete ]],TBLData3[[#This Row],[Athlete ]],TBLData3[Date],"&lt;="&amp;TBLData3[[#This Row],[Date]],TBLData3[Date],"&gt;"&amp;TBLData3[[#This Row],[Date]]-7)</f>
        <v>0</v>
      </c>
      <c r="I1032" s="33">
        <f>IFERROR(SUMIFS(TBLData3[Total Load],TBLData3[[Athlete ]],TBLData3[[#This Row],[Athlete ]],TBLData3[Date],"&lt;="&amp;TBLData3[[#This Row],[Date]]-7,TBLData3[Date],"&gt;"&amp;TBLData3[[#This Row],[Date]]-14),"")</f>
        <v>60</v>
      </c>
      <c r="J1032" s="33">
        <f>IFERROR(SUMIFS(TBLData3[Total Load],TBLData3[[Athlete ]],TBLData3[[#This Row],[Athlete ]],TBLData3[Date],"&lt;="&amp;TBLData3[[#This Row],[Date]]-14,TBLData3[Date],"&gt;"&amp;TBLData3[[#This Row],[Date]]-21),"")</f>
        <v>791</v>
      </c>
      <c r="K1032" s="33">
        <f>IFERROR(SUMIFS(TBLData3[Total Load],TBLData3[[Athlete ]],TBLData3[[#This Row],[Athlete ]],TBLData3[Date],"&lt;="&amp;TBLData3[[#This Row],[Date]]-21,TBLData3[Date],"&gt;"&amp;TBLData3[[#This Row],[Date]]-28),"")</f>
        <v>120</v>
      </c>
      <c r="L1032" s="33">
        <f>IFERROR(SUMIFS(TBLData3[Total Load],TBLData3[[Athlete ]],TBLData3[[#This Row],[Athlete ]],TBLData3[Date],"&lt;="&amp;TBLData3[[#This Row],[Date]]-28,TBLData3[Date],"&gt;"&amp;TBLData3[[#This Row],[Date]]-35),"")</f>
        <v>720</v>
      </c>
      <c r="M1032" s="33">
        <f>IFERROR(AVERAGE(TBLData3[[#This Row],[Week -1 TL]:[Week -4 TL]]),"")</f>
        <v>422.75</v>
      </c>
      <c r="N1032" s="98">
        <f>IFERROR(TBLData3[[#This Row],[7 Day Rolling Average]]/TBLData3[[#This Row],[28 Day Rolling Average]],"")</f>
        <v>0</v>
      </c>
      <c r="O1032" s="94">
        <f>IFERROR(TBLData3[[#This Row],[Week 0 TL]]/TBLData3[[#This Row],[Week -1 TL]],"")</f>
        <v>0</v>
      </c>
      <c r="P1032" s="26">
        <f t="shared" si="68"/>
        <v>2.5868312018656345</v>
      </c>
      <c r="Q1032" s="27">
        <f t="shared" si="69"/>
        <v>28.10178007136555</v>
      </c>
      <c r="R1032" s="99">
        <f>IFERROR(TBLData3[[#This Row],[7 Day EWMA]]/TBLData3[[#This Row],[28 Day EWMA]],"")</f>
        <v>9.2052218588867946E-2</v>
      </c>
      <c r="S1032" s="130">
        <f>AVERAGEIFS(TBLData3[Total Load],TBLData3[[Athlete ]],TBLData3[[#This Row],[Athlete ]],TBLData3[Date],"&lt;="&amp;TBLData3[[#This Row],[Date]],TBLData3[Date],"&gt;"&amp;TBLData3[[#This Row],[Date]]-7)</f>
        <v>0</v>
      </c>
      <c r="T1032" s="130">
        <f t="array" ref="T1032">IFERROR(_xlfn.STDEV.S(IF(TBLData3[[Athlete ]]=TBLData3[[#This Row],[Athlete ]],IF(TBLData3[Date]&lt;=TBLData3[[#This Row],[Date]],IF(TBLData3[Date]&gt;TBLData3[[#This Row],[Date]]-7,TBLData3[Total Load])))),"")</f>
        <v>0</v>
      </c>
      <c r="U1032" s="98" t="str">
        <f>IFERROR(TBLData3[[#This Row],[7 Day avg Load]]/TBLData3[[#This Row],[7 Day SD]],"")</f>
        <v/>
      </c>
      <c r="V1032" s="98" t="str">
        <f>IFERROR(TBLData3[[#This Row],[7 Day Rolling Average]]*TBLData3[[#This Row],[Monotony]],"")</f>
        <v/>
      </c>
    </row>
    <row r="1033" spans="1:22" x14ac:dyDescent="0.25">
      <c r="A1033" s="58" t="str">
        <f t="shared" si="72"/>
        <v>Week 7</v>
      </c>
      <c r="B1033" s="63">
        <v>43056</v>
      </c>
      <c r="C1033" s="151" t="str">
        <f t="shared" si="71"/>
        <v>Fri</v>
      </c>
      <c r="D1033" s="74" t="s">
        <v>206</v>
      </c>
      <c r="E1033" s="61">
        <f>tblTL[[#This Row],[Total]]</f>
        <v>0</v>
      </c>
      <c r="F1033" s="71">
        <f>AVERAGEIFS(TBLData3[Total Load],TBLData3[[Athlete ]],TBLData3[[#This Row],[Athlete ]],TBLData3[Date],"&lt;="&amp;TBLData3[[#This Row],[Date]],TBLData3[Date],"&gt;"&amp;TBLData3[[#This Row],[Date]]-7)</f>
        <v>41.428571428571431</v>
      </c>
      <c r="G1033" s="72">
        <f>AVERAGEIFS(TBLData3[Total Load],TBLData3[[Athlete ]],TBLData3[[#This Row],[Athlete ]],TBLData3[Date],"&lt;="&amp;TBLData3[[#This Row],[Date]],TBLData3[Date],"&gt;"&amp;TBLData3[[#This Row],[Date]]-28)</f>
        <v>192.71428571428572</v>
      </c>
      <c r="H1033" s="32">
        <f>SUMIFS(TBLData3[Total Load],TBLData3[[Athlete ]],TBLData3[[#This Row],[Athlete ]],TBLData3[Date],"&lt;="&amp;TBLData3[[#This Row],[Date]],TBLData3[Date],"&gt;"&amp;TBLData3[[#This Row],[Date]]-7)</f>
        <v>290</v>
      </c>
      <c r="I1033" s="33">
        <f>IFERROR(SUMIFS(TBLData3[Total Load],TBLData3[[Athlete ]],TBLData3[[#This Row],[Athlete ]],TBLData3[Date],"&lt;="&amp;TBLData3[[#This Row],[Date]]-7,TBLData3[Date],"&gt;"&amp;TBLData3[[#This Row],[Date]]-14),"")</f>
        <v>2061</v>
      </c>
      <c r="J1033" s="33">
        <f>IFERROR(SUMIFS(TBLData3[Total Load],TBLData3[[Athlete ]],TBLData3[[#This Row],[Athlete ]],TBLData3[Date],"&lt;="&amp;TBLData3[[#This Row],[Date]]-14,TBLData3[Date],"&gt;"&amp;TBLData3[[#This Row],[Date]]-21),"")</f>
        <v>1795</v>
      </c>
      <c r="K1033" s="33">
        <f>IFERROR(SUMIFS(TBLData3[Total Load],TBLData3[[Athlete ]],TBLData3[[#This Row],[Athlete ]],TBLData3[Date],"&lt;="&amp;TBLData3[[#This Row],[Date]]-21,TBLData3[Date],"&gt;"&amp;TBLData3[[#This Row],[Date]]-28),"")</f>
        <v>1250</v>
      </c>
      <c r="L1033" s="33">
        <f>IFERROR(SUMIFS(TBLData3[Total Load],TBLData3[[Athlete ]],TBLData3[[#This Row],[Athlete ]],TBLData3[Date],"&lt;="&amp;TBLData3[[#This Row],[Date]]-28,TBLData3[Date],"&gt;"&amp;TBLData3[[#This Row],[Date]]-35),"")</f>
        <v>1800</v>
      </c>
      <c r="M1033" s="33">
        <f>IFERROR(AVERAGE(TBLData3[[#This Row],[Week -1 TL]:[Week -4 TL]]),"")</f>
        <v>1726.5</v>
      </c>
      <c r="N1033" s="98">
        <f>IFERROR(TBLData3[[#This Row],[7 Day Rolling Average]]/TBLData3[[#This Row],[28 Day Rolling Average]],"")</f>
        <v>0.21497405485544849</v>
      </c>
      <c r="O1033" s="94">
        <f>IFERROR(TBLData3[[#This Row],[Week 0 TL]]/TBLData3[[#This Row],[Week -1 TL]],"")</f>
        <v>0.14070839398350315</v>
      </c>
      <c r="P1033" s="26">
        <f t="shared" si="68"/>
        <v>54.597561544197106</v>
      </c>
      <c r="Q1033" s="27">
        <f t="shared" si="69"/>
        <v>168.4959665480684</v>
      </c>
      <c r="R1033" s="99">
        <f>IFERROR(TBLData3[[#This Row],[7 Day EWMA]]/TBLData3[[#This Row],[28 Day EWMA]],"")</f>
        <v>0.32402889317010181</v>
      </c>
      <c r="S1033" s="130">
        <f>AVERAGEIFS(TBLData3[Total Load],TBLData3[[Athlete ]],TBLData3[[#This Row],[Athlete ]],TBLData3[Date],"&lt;="&amp;TBLData3[[#This Row],[Date]],TBLData3[Date],"&gt;"&amp;TBLData3[[#This Row],[Date]]-7)</f>
        <v>41.428571428571431</v>
      </c>
      <c r="T1033" s="130">
        <f t="array" ref="T1033">IFERROR(_xlfn.STDEV.S(IF(TBLData3[[Athlete ]]=TBLData3[[#This Row],[Athlete ]],IF(TBLData3[Date]&lt;=TBLData3[[#This Row],[Date]],IF(TBLData3[Date]&gt;TBLData3[[#This Row],[Date]]-7,TBLData3[Total Load])))),"")</f>
        <v>109.60969717267591</v>
      </c>
      <c r="U1033" s="98">
        <f>IFERROR(TBLData3[[#This Row],[7 Day avg Load]]/TBLData3[[#This Row],[7 Day SD]],"")</f>
        <v>0.3779644730092272</v>
      </c>
      <c r="V1033" s="98">
        <f>IFERROR(TBLData3[[#This Row],[7 Day Rolling Average]]*TBLData3[[#This Row],[Monotony]],"")</f>
        <v>15.658528167525127</v>
      </c>
    </row>
    <row r="1034" spans="1:22" x14ac:dyDescent="0.25">
      <c r="A1034" s="58" t="str">
        <f t="shared" si="72"/>
        <v>Week 7</v>
      </c>
      <c r="B1034" s="63">
        <v>43056</v>
      </c>
      <c r="C1034" s="151" t="str">
        <f t="shared" si="71"/>
        <v>Fri</v>
      </c>
      <c r="D1034" s="74" t="s">
        <v>207</v>
      </c>
      <c r="E1034" s="61">
        <f>tblTL[[#This Row],[Total]]</f>
        <v>0</v>
      </c>
      <c r="F1034" s="71">
        <f>AVERAGEIFS(TBLData3[Total Load],TBLData3[[Athlete ]],TBLData3[[#This Row],[Athlete ]],TBLData3[Date],"&lt;="&amp;TBLData3[[#This Row],[Date]],TBLData3[Date],"&gt;"&amp;TBLData3[[#This Row],[Date]]-7)</f>
        <v>50</v>
      </c>
      <c r="G1034" s="72">
        <f>AVERAGEIFS(TBLData3[Total Load],TBLData3[[Athlete ]],TBLData3[[#This Row],[Athlete ]],TBLData3[Date],"&lt;="&amp;TBLData3[[#This Row],[Date]],TBLData3[Date],"&gt;"&amp;TBLData3[[#This Row],[Date]]-28)</f>
        <v>140.89285714285714</v>
      </c>
      <c r="H1034" s="32">
        <f>SUMIFS(TBLData3[Total Load],TBLData3[[Athlete ]],TBLData3[[#This Row],[Athlete ]],TBLData3[Date],"&lt;="&amp;TBLData3[[#This Row],[Date]],TBLData3[Date],"&gt;"&amp;TBLData3[[#This Row],[Date]]-7)</f>
        <v>350</v>
      </c>
      <c r="I1034" s="33">
        <f>IFERROR(SUMIFS(TBLData3[Total Load],TBLData3[[Athlete ]],TBLData3[[#This Row],[Athlete ]],TBLData3[Date],"&lt;="&amp;TBLData3[[#This Row],[Date]]-7,TBLData3[Date],"&gt;"&amp;TBLData3[[#This Row],[Date]]-14),"")</f>
        <v>1085</v>
      </c>
      <c r="J1034" s="33">
        <f>IFERROR(SUMIFS(TBLData3[Total Load],TBLData3[[Athlete ]],TBLData3[[#This Row],[Athlete ]],TBLData3[Date],"&lt;="&amp;TBLData3[[#This Row],[Date]]-14,TBLData3[Date],"&gt;"&amp;TBLData3[[#This Row],[Date]]-21),"")</f>
        <v>1650</v>
      </c>
      <c r="K1034" s="33">
        <f>IFERROR(SUMIFS(TBLData3[Total Load],TBLData3[[Athlete ]],TBLData3[[#This Row],[Athlete ]],TBLData3[Date],"&lt;="&amp;TBLData3[[#This Row],[Date]]-21,TBLData3[Date],"&gt;"&amp;TBLData3[[#This Row],[Date]]-28),"")</f>
        <v>860</v>
      </c>
      <c r="L1034" s="33">
        <f>IFERROR(SUMIFS(TBLData3[Total Load],TBLData3[[Athlete ]],TBLData3[[#This Row],[Athlete ]],TBLData3[Date],"&lt;="&amp;TBLData3[[#This Row],[Date]]-28,TBLData3[Date],"&gt;"&amp;TBLData3[[#This Row],[Date]]-35),"")</f>
        <v>1320</v>
      </c>
      <c r="M1034" s="33">
        <f>IFERROR(AVERAGE(TBLData3[[#This Row],[Week -1 TL]:[Week -4 TL]]),"")</f>
        <v>1228.75</v>
      </c>
      <c r="N1034" s="98">
        <f>IFERROR(TBLData3[[#This Row],[7 Day Rolling Average]]/TBLData3[[#This Row],[28 Day Rolling Average]],"")</f>
        <v>0.35487959442332068</v>
      </c>
      <c r="O1034" s="94">
        <f>IFERROR(TBLData3[[#This Row],[Week 0 TL]]/TBLData3[[#This Row],[Week -1 TL]],"")</f>
        <v>0.32258064516129031</v>
      </c>
      <c r="P1034" s="26">
        <f t="shared" ref="P1034:P1079" si="73">E1034*$AA$3+((1-$AA$3)*P1012)</f>
        <v>41.293058511221346</v>
      </c>
      <c r="Q1034" s="27">
        <f t="shared" ref="Q1034:Q1079" si="74">E1034*$AA$4+((1-$AA$4)*Q1012)</f>
        <v>120.51582024902943</v>
      </c>
      <c r="R1034" s="99">
        <f>IFERROR(TBLData3[[#This Row],[7 Day EWMA]]/TBLData3[[#This Row],[28 Day EWMA]],"")</f>
        <v>0.34263599937248818</v>
      </c>
      <c r="S1034" s="130">
        <f>AVERAGEIFS(TBLData3[Total Load],TBLData3[[Athlete ]],TBLData3[[#This Row],[Athlete ]],TBLData3[Date],"&lt;="&amp;TBLData3[[#This Row],[Date]],TBLData3[Date],"&gt;"&amp;TBLData3[[#This Row],[Date]]-7)</f>
        <v>50</v>
      </c>
      <c r="T1034" s="130">
        <f t="array" ref="T1034">IFERROR(_xlfn.STDEV.S(IF(TBLData3[[Athlete ]]=TBLData3[[#This Row],[Athlete ]],IF(TBLData3[Date]&lt;=TBLData3[[#This Row],[Date]],IF(TBLData3[Date]&gt;TBLData3[[#This Row],[Date]]-7,TBLData3[Total Load])))),"")</f>
        <v>132.28756555322954</v>
      </c>
      <c r="U1034" s="98">
        <f>IFERROR(TBLData3[[#This Row],[7 Day avg Load]]/TBLData3[[#This Row],[7 Day SD]],"")</f>
        <v>0.3779644730092272</v>
      </c>
      <c r="V1034" s="98">
        <f>IFERROR(TBLData3[[#This Row],[7 Day Rolling Average]]*TBLData3[[#This Row],[Monotony]],"")</f>
        <v>18.898223650461361</v>
      </c>
    </row>
    <row r="1035" spans="1:22" x14ac:dyDescent="0.25">
      <c r="A1035" s="58" t="str">
        <f t="shared" si="72"/>
        <v>Week 7</v>
      </c>
      <c r="B1035" s="63">
        <v>43056</v>
      </c>
      <c r="C1035" s="151" t="str">
        <f t="shared" si="71"/>
        <v>Fri</v>
      </c>
      <c r="D1035" s="73" t="s">
        <v>208</v>
      </c>
      <c r="E1035" s="61">
        <f>tblTL[[#This Row],[Total]]</f>
        <v>0</v>
      </c>
      <c r="F1035" s="71">
        <f>AVERAGEIFS(TBLData3[Total Load],TBLData3[[Athlete ]],TBLData3[[#This Row],[Athlete ]],TBLData3[Date],"&lt;="&amp;TBLData3[[#This Row],[Date]],TBLData3[Date],"&gt;"&amp;TBLData3[[#This Row],[Date]]-7)</f>
        <v>102.85714285714286</v>
      </c>
      <c r="G1035" s="72">
        <f>AVERAGEIFS(TBLData3[Total Load],TBLData3[[Athlete ]],TBLData3[[#This Row],[Athlete ]],TBLData3[Date],"&lt;="&amp;TBLData3[[#This Row],[Date]],TBLData3[Date],"&gt;"&amp;TBLData3[[#This Row],[Date]]-28)</f>
        <v>101.25</v>
      </c>
      <c r="H1035" s="32">
        <f>SUMIFS(TBLData3[Total Load],TBLData3[[Athlete ]],TBLData3[[#This Row],[Athlete ]],TBLData3[Date],"&lt;="&amp;TBLData3[[#This Row],[Date]],TBLData3[Date],"&gt;"&amp;TBLData3[[#This Row],[Date]]-7)</f>
        <v>720</v>
      </c>
      <c r="I1035" s="33">
        <f>IFERROR(SUMIFS(TBLData3[Total Load],TBLData3[[Athlete ]],TBLData3[[#This Row],[Athlete ]],TBLData3[Date],"&lt;="&amp;TBLData3[[#This Row],[Date]]-7,TBLData3[Date],"&gt;"&amp;TBLData3[[#This Row],[Date]]-14),"")</f>
        <v>0</v>
      </c>
      <c r="J1035" s="33">
        <f>IFERROR(SUMIFS(TBLData3[Total Load],TBLData3[[Athlete ]],TBLData3[[#This Row],[Athlete ]],TBLData3[Date],"&lt;="&amp;TBLData3[[#This Row],[Date]]-14,TBLData3[Date],"&gt;"&amp;TBLData3[[#This Row],[Date]]-21),"")</f>
        <v>2115</v>
      </c>
      <c r="K1035" s="33">
        <f>IFERROR(SUMIFS(TBLData3[Total Load],TBLData3[[Athlete ]],TBLData3[[#This Row],[Athlete ]],TBLData3[Date],"&lt;="&amp;TBLData3[[#This Row],[Date]]-21,TBLData3[Date],"&gt;"&amp;TBLData3[[#This Row],[Date]]-28),"")</f>
        <v>0</v>
      </c>
      <c r="L1035" s="33">
        <f>IFERROR(SUMIFS(TBLData3[Total Load],TBLData3[[Athlete ]],TBLData3[[#This Row],[Athlete ]],TBLData3[Date],"&lt;="&amp;TBLData3[[#This Row],[Date]]-28,TBLData3[Date],"&gt;"&amp;TBLData3[[#This Row],[Date]]-35),"")</f>
        <v>0</v>
      </c>
      <c r="M1035" s="33">
        <f>IFERROR(AVERAGE(TBLData3[[#This Row],[Week -1 TL]:[Week -4 TL]]),"")</f>
        <v>528.75</v>
      </c>
      <c r="N1035" s="98">
        <f>IFERROR(TBLData3[[#This Row],[7 Day Rolling Average]]/TBLData3[[#This Row],[28 Day Rolling Average]],"")</f>
        <v>1.0158730158730158</v>
      </c>
      <c r="O1035" s="94" t="str">
        <f>IFERROR(TBLData3[[#This Row],[Week 0 TL]]/TBLData3[[#This Row],[Week -1 TL]],"")</f>
        <v/>
      </c>
      <c r="P1035" s="26">
        <f t="shared" si="73"/>
        <v>106.04038917115899</v>
      </c>
      <c r="Q1035" s="27">
        <f t="shared" si="74"/>
        <v>102.14962855236479</v>
      </c>
      <c r="R1035" s="99">
        <f>IFERROR(TBLData3[[#This Row],[7 Day EWMA]]/TBLData3[[#This Row],[28 Day EWMA]],"")</f>
        <v>1.0380888376583737</v>
      </c>
      <c r="S1035" s="130">
        <f>AVERAGEIFS(TBLData3[Total Load],TBLData3[[Athlete ]],TBLData3[[#This Row],[Athlete ]],TBLData3[Date],"&lt;="&amp;TBLData3[[#This Row],[Date]],TBLData3[Date],"&gt;"&amp;TBLData3[[#This Row],[Date]]-7)</f>
        <v>102.85714285714286</v>
      </c>
      <c r="T1035" s="130">
        <f t="array" ref="T1035">IFERROR(_xlfn.STDEV.S(IF(TBLData3[[Athlete ]]=TBLData3[[#This Row],[Athlete ]],IF(TBLData3[Date]&lt;=TBLData3[[#This Row],[Date]],IF(TBLData3[Date]&gt;TBLData3[[#This Row],[Date]]-7,TBLData3[Total Load])))),"")</f>
        <v>272.1344205666436</v>
      </c>
      <c r="U1035" s="98">
        <f>IFERROR(TBLData3[[#This Row],[7 Day avg Load]]/TBLData3[[#This Row],[7 Day SD]],"")</f>
        <v>0.37796447300922725</v>
      </c>
      <c r="V1035" s="98">
        <f>IFERROR(TBLData3[[#This Row],[7 Day Rolling Average]]*TBLData3[[#This Row],[Monotony]],"")</f>
        <v>38.876345795234805</v>
      </c>
    </row>
    <row r="1036" spans="1:22" x14ac:dyDescent="0.25">
      <c r="A1036" s="58" t="str">
        <f t="shared" si="72"/>
        <v>Week 7</v>
      </c>
      <c r="B1036" s="59">
        <v>43057</v>
      </c>
      <c r="C1036" s="151" t="str">
        <f t="shared" ref="C1036:C1057" si="75">CHOOSE(WEEKDAY(B1036),"Sun","Mon","Tue","Wed","Thu","Fri","Sat")</f>
        <v>Sat</v>
      </c>
      <c r="D1036" s="68" t="s">
        <v>215</v>
      </c>
      <c r="E1036" s="61">
        <f>tblTL[[#This Row],[Total]]</f>
        <v>0</v>
      </c>
      <c r="F1036" s="71">
        <f>AVERAGEIFS(TBLData3[Total Load],TBLData3[[Athlete ]],TBLData3[[#This Row],[Athlete ]],TBLData3[Date],"&lt;="&amp;TBLData3[[#This Row],[Date]],TBLData3[Date],"&gt;"&amp;TBLData3[[#This Row],[Date]]-7)</f>
        <v>0</v>
      </c>
      <c r="G1036" s="72">
        <f>AVERAGEIFS(TBLData3[Total Load],TBLData3[[Athlete ]],TBLData3[[#This Row],[Athlete ]],TBLData3[Date],"&lt;="&amp;TBLData3[[#This Row],[Date]],TBLData3[Date],"&gt;"&amp;TBLData3[[#This Row],[Date]]-28)</f>
        <v>132.85714285714286</v>
      </c>
      <c r="H1036" s="32">
        <f>SUMIFS(TBLData3[Total Load],TBLData3[[Athlete ]],TBLData3[[#This Row],[Athlete ]],TBLData3[Date],"&lt;="&amp;TBLData3[[#This Row],[Date]],TBLData3[Date],"&gt;"&amp;TBLData3[[#This Row],[Date]]-7)</f>
        <v>0</v>
      </c>
      <c r="I1036" s="33">
        <f>IFERROR(SUMIFS(TBLData3[Total Load],TBLData3[[Athlete ]],TBLData3[[#This Row],[Athlete ]],TBLData3[Date],"&lt;="&amp;TBLData3[[#This Row],[Date]]-7,TBLData3[Date],"&gt;"&amp;TBLData3[[#This Row],[Date]]-14),"")</f>
        <v>1250</v>
      </c>
      <c r="J1036" s="33">
        <f>IFERROR(SUMIFS(TBLData3[Total Load],TBLData3[[Athlete ]],TBLData3[[#This Row],[Athlete ]],TBLData3[Date],"&lt;="&amp;TBLData3[[#This Row],[Date]]-14,TBLData3[Date],"&gt;"&amp;TBLData3[[#This Row],[Date]]-21),"")</f>
        <v>1670</v>
      </c>
      <c r="K1036" s="33">
        <f>IFERROR(SUMIFS(TBLData3[Total Load],TBLData3[[Athlete ]],TBLData3[[#This Row],[Athlete ]],TBLData3[Date],"&lt;="&amp;TBLData3[[#This Row],[Date]]-21,TBLData3[Date],"&gt;"&amp;TBLData3[[#This Row],[Date]]-28),"")</f>
        <v>800</v>
      </c>
      <c r="L1036" s="33">
        <f>IFERROR(SUMIFS(TBLData3[Total Load],TBLData3[[Athlete ]],TBLData3[[#This Row],[Athlete ]],TBLData3[Date],"&lt;="&amp;TBLData3[[#This Row],[Date]]-28,TBLData3[Date],"&gt;"&amp;TBLData3[[#This Row],[Date]]-35),"")</f>
        <v>720</v>
      </c>
      <c r="M1036" s="33">
        <f>IFERROR(AVERAGE(TBLData3[[#This Row],[Week -1 TL]:[Week -4 TL]]),"")</f>
        <v>1110</v>
      </c>
      <c r="N1036" s="98">
        <f>IFERROR(TBLData3[[#This Row],[7 Day Rolling Average]]/TBLData3[[#This Row],[28 Day Rolling Average]],"")</f>
        <v>0</v>
      </c>
      <c r="O1036" s="94">
        <f>IFERROR(TBLData3[[#This Row],[Week 0 TL]]/TBLData3[[#This Row],[Week -1 TL]],"")</f>
        <v>0</v>
      </c>
      <c r="P1036" s="26">
        <f t="shared" si="73"/>
        <v>20.125962278232944</v>
      </c>
      <c r="Q1036" s="27">
        <f t="shared" si="74"/>
        <v>104.45571140876999</v>
      </c>
      <c r="R1036" s="99">
        <f>IFERROR(TBLData3[[#This Row],[7 Day EWMA]]/TBLData3[[#This Row],[28 Day EWMA]],"")</f>
        <v>0.19267459870598508</v>
      </c>
      <c r="S1036" s="130">
        <f>AVERAGEIFS(TBLData3[Total Load],TBLData3[[Athlete ]],TBLData3[[#This Row],[Athlete ]],TBLData3[Date],"&lt;="&amp;TBLData3[[#This Row],[Date]],TBLData3[Date],"&gt;"&amp;TBLData3[[#This Row],[Date]]-7)</f>
        <v>0</v>
      </c>
      <c r="T1036" s="130">
        <f t="array" ref="T1036">IFERROR(_xlfn.STDEV.S(IF(TBLData3[[Athlete ]]=TBLData3[[#This Row],[Athlete ]],IF(TBLData3[Date]&lt;=TBLData3[[#This Row],[Date]],IF(TBLData3[Date]&gt;TBLData3[[#This Row],[Date]]-7,TBLData3[Total Load])))),"")</f>
        <v>0</v>
      </c>
      <c r="U1036" s="98" t="str">
        <f>IFERROR(TBLData3[[#This Row],[7 Day avg Load]]/TBLData3[[#This Row],[7 Day SD]],"")</f>
        <v/>
      </c>
      <c r="V1036" s="98" t="str">
        <f>IFERROR(TBLData3[[#This Row],[7 Day Rolling Average]]*TBLData3[[#This Row],[Monotony]],"")</f>
        <v/>
      </c>
    </row>
    <row r="1037" spans="1:22" x14ac:dyDescent="0.25">
      <c r="A1037" s="58" t="str">
        <f t="shared" si="72"/>
        <v>Week 7</v>
      </c>
      <c r="B1037" s="63">
        <v>43057</v>
      </c>
      <c r="C1037" s="151" t="str">
        <f t="shared" si="75"/>
        <v>Sat</v>
      </c>
      <c r="D1037" s="74" t="s">
        <v>190</v>
      </c>
      <c r="E1037" s="61">
        <f>tblTL[[#This Row],[Total]]</f>
        <v>350</v>
      </c>
      <c r="F1037" s="71">
        <f>AVERAGEIFS(TBLData3[Total Load],TBLData3[[Athlete ]],TBLData3[[#This Row],[Athlete ]],TBLData3[Date],"&lt;="&amp;TBLData3[[#This Row],[Date]],TBLData3[Date],"&gt;"&amp;TBLData3[[#This Row],[Date]]-7)</f>
        <v>378.28571428571428</v>
      </c>
      <c r="G1037" s="72">
        <f>AVERAGEIFS(TBLData3[Total Load],TBLData3[[Athlete ]],TBLData3[[#This Row],[Athlete ]],TBLData3[Date],"&lt;="&amp;TBLData3[[#This Row],[Date]],TBLData3[Date],"&gt;"&amp;TBLData3[[#This Row],[Date]]-28)</f>
        <v>204.46428571428572</v>
      </c>
      <c r="H1037" s="32">
        <f>SUMIFS(TBLData3[Total Load],TBLData3[[Athlete ]],TBLData3[[#This Row],[Athlete ]],TBLData3[Date],"&lt;="&amp;TBLData3[[#This Row],[Date]],TBLData3[Date],"&gt;"&amp;TBLData3[[#This Row],[Date]]-7)</f>
        <v>2648</v>
      </c>
      <c r="I1037" s="33">
        <f>IFERROR(SUMIFS(TBLData3[Total Load],TBLData3[[Athlete ]],TBLData3[[#This Row],[Athlete ]],TBLData3[Date],"&lt;="&amp;TBLData3[[#This Row],[Date]]-7,TBLData3[Date],"&gt;"&amp;TBLData3[[#This Row],[Date]]-14),"")</f>
        <v>522</v>
      </c>
      <c r="J1037" s="33">
        <f>IFERROR(SUMIFS(TBLData3[Total Load],TBLData3[[Athlete ]],TBLData3[[#This Row],[Athlete ]],TBLData3[Date],"&lt;="&amp;TBLData3[[#This Row],[Date]]-14,TBLData3[Date],"&gt;"&amp;TBLData3[[#This Row],[Date]]-21),"")</f>
        <v>2188</v>
      </c>
      <c r="K1037" s="33">
        <f>IFERROR(SUMIFS(TBLData3[Total Load],TBLData3[[Athlete ]],TBLData3[[#This Row],[Athlete ]],TBLData3[Date],"&lt;="&amp;TBLData3[[#This Row],[Date]]-21,TBLData3[Date],"&gt;"&amp;TBLData3[[#This Row],[Date]]-28),"")</f>
        <v>367</v>
      </c>
      <c r="L1037" s="33">
        <f>IFERROR(SUMIFS(TBLData3[Total Load],TBLData3[[Athlete ]],TBLData3[[#This Row],[Athlete ]],TBLData3[Date],"&lt;="&amp;TBLData3[[#This Row],[Date]]-28,TBLData3[Date],"&gt;"&amp;TBLData3[[#This Row],[Date]]-35),"")</f>
        <v>810</v>
      </c>
      <c r="M1037" s="33">
        <f>IFERROR(AVERAGE(TBLData3[[#This Row],[Week -1 TL]:[Week -4 TL]]),"")</f>
        <v>971.75</v>
      </c>
      <c r="N1037" s="98">
        <f>IFERROR(TBLData3[[#This Row],[7 Day Rolling Average]]/TBLData3[[#This Row],[28 Day Rolling Average]],"")</f>
        <v>1.8501310043668122</v>
      </c>
      <c r="O1037" s="94">
        <f>IFERROR(TBLData3[[#This Row],[Week 0 TL]]/TBLData3[[#This Row],[Week -1 TL]],"")</f>
        <v>5.0727969348659006</v>
      </c>
      <c r="P1037" s="26">
        <f t="shared" si="73"/>
        <v>334.6642230535661</v>
      </c>
      <c r="Q1037" s="27">
        <f t="shared" si="74"/>
        <v>239.5232759461893</v>
      </c>
      <c r="R1037" s="99">
        <f>IFERROR(TBLData3[[#This Row],[7 Day EWMA]]/TBLData3[[#This Row],[28 Day EWMA]],"")</f>
        <v>1.397209610345973</v>
      </c>
      <c r="S1037" s="130">
        <f>AVERAGEIFS(TBLData3[Total Load],TBLData3[[Athlete ]],TBLData3[[#This Row],[Athlete ]],TBLData3[Date],"&lt;="&amp;TBLData3[[#This Row],[Date]],TBLData3[Date],"&gt;"&amp;TBLData3[[#This Row],[Date]]-7)</f>
        <v>378.28571428571428</v>
      </c>
      <c r="T1037" s="130">
        <f t="array" ref="T1037">IFERROR(_xlfn.STDEV.S(IF(TBLData3[[Athlete ]]=TBLData3[[#This Row],[Athlete ]],IF(TBLData3[Date]&lt;=TBLData3[[#This Row],[Date]],IF(TBLData3[Date]&gt;TBLData3[[#This Row],[Date]]-7,TBLData3[Total Load])))),"")</f>
        <v>410.36638681618581</v>
      </c>
      <c r="U1037" s="98">
        <f>IFERROR(TBLData3[[#This Row],[7 Day avg Load]]/TBLData3[[#This Row],[7 Day SD]],"")</f>
        <v>0.92182431709534407</v>
      </c>
      <c r="V1037" s="98">
        <f>IFERROR(TBLData3[[#This Row],[7 Day Rolling Average]]*TBLData3[[#This Row],[Monotony]],"")</f>
        <v>348.71297023835302</v>
      </c>
    </row>
    <row r="1038" spans="1:22" x14ac:dyDescent="0.25">
      <c r="A1038" s="58" t="str">
        <f t="shared" si="72"/>
        <v>Week 7</v>
      </c>
      <c r="B1038" s="63">
        <v>43057</v>
      </c>
      <c r="C1038" s="151" t="str">
        <f t="shared" si="75"/>
        <v>Sat</v>
      </c>
      <c r="D1038" s="68" t="s">
        <v>191</v>
      </c>
      <c r="E1038" s="61">
        <f>tblTL[[#This Row],[Total]]</f>
        <v>0</v>
      </c>
      <c r="F1038" s="71">
        <f>AVERAGEIFS(TBLData3[Total Load],TBLData3[[Athlete ]],TBLData3[[#This Row],[Athlete ]],TBLData3[Date],"&lt;="&amp;TBLData3[[#This Row],[Date]],TBLData3[Date],"&gt;"&amp;TBLData3[[#This Row],[Date]]-7)</f>
        <v>232.28571428571428</v>
      </c>
      <c r="G1038" s="72">
        <f>AVERAGEIFS(TBLData3[Total Load],TBLData3[[Athlete ]],TBLData3[[#This Row],[Athlete ]],TBLData3[Date],"&lt;="&amp;TBLData3[[#This Row],[Date]],TBLData3[Date],"&gt;"&amp;TBLData3[[#This Row],[Date]]-28)</f>
        <v>156.39285714285714</v>
      </c>
      <c r="H1038" s="32">
        <f>SUMIFS(TBLData3[Total Load],TBLData3[[Athlete ]],TBLData3[[#This Row],[Athlete ]],TBLData3[Date],"&lt;="&amp;TBLData3[[#This Row],[Date]],TBLData3[Date],"&gt;"&amp;TBLData3[[#This Row],[Date]]-7)</f>
        <v>1626</v>
      </c>
      <c r="I1038" s="33">
        <f>IFERROR(SUMIFS(TBLData3[Total Load],TBLData3[[Athlete ]],TBLData3[[#This Row],[Athlete ]],TBLData3[Date],"&lt;="&amp;TBLData3[[#This Row],[Date]]-7,TBLData3[Date],"&gt;"&amp;TBLData3[[#This Row],[Date]]-14),"")</f>
        <v>1194</v>
      </c>
      <c r="J1038" s="33">
        <f>IFERROR(SUMIFS(TBLData3[Total Load],TBLData3[[Athlete ]],TBLData3[[#This Row],[Athlete ]],TBLData3[Date],"&lt;="&amp;TBLData3[[#This Row],[Date]]-14,TBLData3[Date],"&gt;"&amp;TBLData3[[#This Row],[Date]]-21),"")</f>
        <v>1069</v>
      </c>
      <c r="K1038" s="33">
        <f>IFERROR(SUMIFS(TBLData3[Total Load],TBLData3[[Athlete ]],TBLData3[[#This Row],[Athlete ]],TBLData3[Date],"&lt;="&amp;TBLData3[[#This Row],[Date]]-21,TBLData3[Date],"&gt;"&amp;TBLData3[[#This Row],[Date]]-28),"")</f>
        <v>490</v>
      </c>
      <c r="L1038" s="33">
        <f>IFERROR(SUMIFS(TBLData3[Total Load],TBLData3[[Athlete ]],TBLData3[[#This Row],[Athlete ]],TBLData3[Date],"&lt;="&amp;TBLData3[[#This Row],[Date]]-28,TBLData3[Date],"&gt;"&amp;TBLData3[[#This Row],[Date]]-35),"")</f>
        <v>720</v>
      </c>
      <c r="M1038" s="33">
        <f>IFERROR(AVERAGE(TBLData3[[#This Row],[Week -1 TL]:[Week -4 TL]]),"")</f>
        <v>868.25</v>
      </c>
      <c r="N1038" s="98">
        <f>IFERROR(TBLData3[[#This Row],[7 Day Rolling Average]]/TBLData3[[#This Row],[28 Day Rolling Average]],"")</f>
        <v>1.4852706097282484</v>
      </c>
      <c r="O1038" s="94">
        <f>IFERROR(TBLData3[[#This Row],[Week 0 TL]]/TBLData3[[#This Row],[Week -1 TL]],"")</f>
        <v>1.3618090452261307</v>
      </c>
      <c r="P1038" s="26">
        <f t="shared" si="73"/>
        <v>233.46448175660004</v>
      </c>
      <c r="Q1038" s="27">
        <f t="shared" si="74"/>
        <v>174.89885224198912</v>
      </c>
      <c r="R1038" s="99">
        <f>IFERROR(TBLData3[[#This Row],[7 Day EWMA]]/TBLData3[[#This Row],[28 Day EWMA]],"")</f>
        <v>1.3348542815682964</v>
      </c>
      <c r="S1038" s="130">
        <f>AVERAGEIFS(TBLData3[Total Load],TBLData3[[Athlete ]],TBLData3[[#This Row],[Athlete ]],TBLData3[Date],"&lt;="&amp;TBLData3[[#This Row],[Date]],TBLData3[Date],"&gt;"&amp;TBLData3[[#This Row],[Date]]-7)</f>
        <v>232.28571428571428</v>
      </c>
      <c r="T1038" s="130">
        <f t="array" ref="T1038">IFERROR(_xlfn.STDEV.S(IF(TBLData3[[Athlete ]]=TBLData3[[#This Row],[Athlete ]],IF(TBLData3[Date]&lt;=TBLData3[[#This Row],[Date]],IF(TBLData3[Date]&gt;TBLData3[[#This Row],[Date]]-7,TBLData3[Total Load])))),"")</f>
        <v>469.0592408519114</v>
      </c>
      <c r="U1038" s="98">
        <f>IFERROR(TBLData3[[#This Row],[7 Day avg Load]]/TBLData3[[#This Row],[7 Day SD]],"")</f>
        <v>0.49521615620200549</v>
      </c>
      <c r="V1038" s="98">
        <f>IFERROR(TBLData3[[#This Row],[7 Day Rolling Average]]*TBLData3[[#This Row],[Monotony]],"")</f>
        <v>115.0316385692087</v>
      </c>
    </row>
    <row r="1039" spans="1:22" x14ac:dyDescent="0.25">
      <c r="A1039" s="58" t="str">
        <f t="shared" si="72"/>
        <v>Week 7</v>
      </c>
      <c r="B1039" s="63">
        <v>43057</v>
      </c>
      <c r="C1039" s="151" t="str">
        <f t="shared" si="75"/>
        <v>Sat</v>
      </c>
      <c r="D1039" s="68" t="s">
        <v>192</v>
      </c>
      <c r="E1039" s="61">
        <f>tblTL[[#This Row],[Total]]</f>
        <v>0</v>
      </c>
      <c r="F1039" s="71">
        <f>AVERAGEIFS(TBLData3[Total Load],TBLData3[[Athlete ]],TBLData3[[#This Row],[Athlete ]],TBLData3[Date],"&lt;="&amp;TBLData3[[#This Row],[Date]],TBLData3[Date],"&gt;"&amp;TBLData3[[#This Row],[Date]]-7)</f>
        <v>61.714285714285715</v>
      </c>
      <c r="G1039" s="72">
        <f>AVERAGEIFS(TBLData3[Total Load],TBLData3[[Athlete ]],TBLData3[[#This Row],[Athlete ]],TBLData3[Date],"&lt;="&amp;TBLData3[[#This Row],[Date]],TBLData3[Date],"&gt;"&amp;TBLData3[[#This Row],[Date]]-28)</f>
        <v>186.5</v>
      </c>
      <c r="H1039" s="32">
        <f>SUMIFS(TBLData3[Total Load],TBLData3[[Athlete ]],TBLData3[[#This Row],[Athlete ]],TBLData3[Date],"&lt;="&amp;TBLData3[[#This Row],[Date]],TBLData3[Date],"&gt;"&amp;TBLData3[[#This Row],[Date]]-7)</f>
        <v>432</v>
      </c>
      <c r="I1039" s="33">
        <f>IFERROR(SUMIFS(TBLData3[Total Load],TBLData3[[Athlete ]],TBLData3[[#This Row],[Athlete ]],TBLData3[Date],"&lt;="&amp;TBLData3[[#This Row],[Date]]-7,TBLData3[Date],"&gt;"&amp;TBLData3[[#This Row],[Date]]-14),"")</f>
        <v>819</v>
      </c>
      <c r="J1039" s="33">
        <f>IFERROR(SUMIFS(TBLData3[Total Load],TBLData3[[Athlete ]],TBLData3[[#This Row],[Athlete ]],TBLData3[Date],"&lt;="&amp;TBLData3[[#This Row],[Date]]-14,TBLData3[Date],"&gt;"&amp;TBLData3[[#This Row],[Date]]-21),"")</f>
        <v>3327</v>
      </c>
      <c r="K1039" s="33">
        <f>IFERROR(SUMIFS(TBLData3[Total Load],TBLData3[[Athlete ]],TBLData3[[#This Row],[Athlete ]],TBLData3[Date],"&lt;="&amp;TBLData3[[#This Row],[Date]]-21,TBLData3[Date],"&gt;"&amp;TBLData3[[#This Row],[Date]]-28),"")</f>
        <v>644</v>
      </c>
      <c r="L1039" s="33">
        <f>IFERROR(SUMIFS(TBLData3[Total Load],TBLData3[[Athlete ]],TBLData3[[#This Row],[Athlete ]],TBLData3[Date],"&lt;="&amp;TBLData3[[#This Row],[Date]]-28,TBLData3[Date],"&gt;"&amp;TBLData3[[#This Row],[Date]]-35),"")</f>
        <v>1860</v>
      </c>
      <c r="M1039" s="33">
        <f>IFERROR(AVERAGE(TBLData3[[#This Row],[Week -1 TL]:[Week -4 TL]]),"")</f>
        <v>1662.5</v>
      </c>
      <c r="N1039" s="98">
        <f>IFERROR(TBLData3[[#This Row],[7 Day Rolling Average]]/TBLData3[[#This Row],[28 Day Rolling Average]],"")</f>
        <v>0.33090769819992338</v>
      </c>
      <c r="O1039" s="94">
        <f>IFERROR(TBLData3[[#This Row],[Week 0 TL]]/TBLData3[[#This Row],[Week -1 TL]],"")</f>
        <v>0.52747252747252749</v>
      </c>
      <c r="P1039" s="26">
        <f t="shared" si="73"/>
        <v>55.104203987017996</v>
      </c>
      <c r="Q1039" s="27">
        <f t="shared" si="74"/>
        <v>153.57713615693532</v>
      </c>
      <c r="R1039" s="99">
        <f>IFERROR(TBLData3[[#This Row],[7 Day EWMA]]/TBLData3[[#This Row],[28 Day EWMA]],"")</f>
        <v>0.35880473725404582</v>
      </c>
      <c r="S1039" s="130">
        <f>AVERAGEIFS(TBLData3[Total Load],TBLData3[[Athlete ]],TBLData3[[#This Row],[Athlete ]],TBLData3[Date],"&lt;="&amp;TBLData3[[#This Row],[Date]],TBLData3[Date],"&gt;"&amp;TBLData3[[#This Row],[Date]]-7)</f>
        <v>61.714285714285715</v>
      </c>
      <c r="T1039" s="130">
        <f t="array" ref="T1039">IFERROR(_xlfn.STDEV.S(IF(TBLData3[[Athlete ]]=TBLData3[[#This Row],[Athlete ]],IF(TBLData3[Date]&lt;=TBLData3[[#This Row],[Date]],IF(TBLData3[Date]&gt;TBLData3[[#This Row],[Date]]-7,TBLData3[Total Load])))),"")</f>
        <v>134.24072194595584</v>
      </c>
      <c r="U1039" s="98">
        <f>IFERROR(TBLData3[[#This Row],[7 Day avg Load]]/TBLData3[[#This Row],[7 Day SD]],"")</f>
        <v>0.45972849981491726</v>
      </c>
      <c r="V1039" s="98">
        <f>IFERROR(TBLData3[[#This Row],[7 Day Rolling Average]]*TBLData3[[#This Row],[Monotony]],"")</f>
        <v>28.371815988577751</v>
      </c>
    </row>
    <row r="1040" spans="1:22" x14ac:dyDescent="0.25">
      <c r="A1040" s="58" t="str">
        <f t="shared" si="72"/>
        <v>Week 7</v>
      </c>
      <c r="B1040" s="63">
        <v>43057</v>
      </c>
      <c r="C1040" s="151" t="str">
        <f t="shared" si="75"/>
        <v>Sat</v>
      </c>
      <c r="D1040" s="73" t="s">
        <v>193</v>
      </c>
      <c r="E1040" s="61">
        <f>tblTL[[#This Row],[Total]]</f>
        <v>0</v>
      </c>
      <c r="F1040" s="71">
        <f>AVERAGEIFS(TBLData3[Total Load],TBLData3[[Athlete ]],TBLData3[[#This Row],[Athlete ]],TBLData3[Date],"&lt;="&amp;TBLData3[[#This Row],[Date]],TBLData3[Date],"&gt;"&amp;TBLData3[[#This Row],[Date]]-7)</f>
        <v>160.71428571428572</v>
      </c>
      <c r="G1040" s="72">
        <f>AVERAGEIFS(TBLData3[Total Load],TBLData3[[Athlete ]],TBLData3[[#This Row],[Athlete ]],TBLData3[Date],"&lt;="&amp;TBLData3[[#This Row],[Date]],TBLData3[Date],"&gt;"&amp;TBLData3[[#This Row],[Date]]-28)</f>
        <v>140.71428571428572</v>
      </c>
      <c r="H1040" s="32">
        <f>SUMIFS(TBLData3[Total Load],TBLData3[[Athlete ]],TBLData3[[#This Row],[Athlete ]],TBLData3[Date],"&lt;="&amp;TBLData3[[#This Row],[Date]],TBLData3[Date],"&gt;"&amp;TBLData3[[#This Row],[Date]]-7)</f>
        <v>1125</v>
      </c>
      <c r="I1040" s="33">
        <f>IFERROR(SUMIFS(TBLData3[Total Load],TBLData3[[Athlete ]],TBLData3[[#This Row],[Athlete ]],TBLData3[Date],"&lt;="&amp;TBLData3[[#This Row],[Date]]-7,TBLData3[Date],"&gt;"&amp;TBLData3[[#This Row],[Date]]-14),"")</f>
        <v>1627</v>
      </c>
      <c r="J1040" s="33">
        <f>IFERROR(SUMIFS(TBLData3[Total Load],TBLData3[[Athlete ]],TBLData3[[#This Row],[Athlete ]],TBLData3[Date],"&lt;="&amp;TBLData3[[#This Row],[Date]]-14,TBLData3[Date],"&gt;"&amp;TBLData3[[#This Row],[Date]]-21),"")</f>
        <v>334</v>
      </c>
      <c r="K1040" s="33">
        <f>IFERROR(SUMIFS(TBLData3[Total Load],TBLData3[[Athlete ]],TBLData3[[#This Row],[Athlete ]],TBLData3[Date],"&lt;="&amp;TBLData3[[#This Row],[Date]]-21,TBLData3[Date],"&gt;"&amp;TBLData3[[#This Row],[Date]]-28),"")</f>
        <v>854</v>
      </c>
      <c r="L1040" s="33">
        <f>IFERROR(SUMIFS(TBLData3[Total Load],TBLData3[[Athlete ]],TBLData3[[#This Row],[Athlete ]],TBLData3[Date],"&lt;="&amp;TBLData3[[#This Row],[Date]]-28,TBLData3[Date],"&gt;"&amp;TBLData3[[#This Row],[Date]]-35),"")</f>
        <v>1140</v>
      </c>
      <c r="M1040" s="33">
        <f>IFERROR(AVERAGE(TBLData3[[#This Row],[Week -1 TL]:[Week -4 TL]]),"")</f>
        <v>988.75</v>
      </c>
      <c r="N1040" s="98">
        <f>IFERROR(TBLData3[[#This Row],[7 Day Rolling Average]]/TBLData3[[#This Row],[28 Day Rolling Average]],"")</f>
        <v>1.1421319796954315</v>
      </c>
      <c r="O1040" s="94">
        <f>IFERROR(TBLData3[[#This Row],[Week 0 TL]]/TBLData3[[#This Row],[Week -1 TL]],"")</f>
        <v>0.69145666871542721</v>
      </c>
      <c r="P1040" s="26">
        <f t="shared" si="73"/>
        <v>139.82980564672579</v>
      </c>
      <c r="Q1040" s="27">
        <f t="shared" si="74"/>
        <v>154.92028386555384</v>
      </c>
      <c r="R1040" s="99">
        <f>IFERROR(TBLData3[[#This Row],[7 Day EWMA]]/TBLData3[[#This Row],[28 Day EWMA]],"")</f>
        <v>0.90259197929223922</v>
      </c>
      <c r="S1040" s="130">
        <f>AVERAGEIFS(TBLData3[Total Load],TBLData3[[Athlete ]],TBLData3[[#This Row],[Athlete ]],TBLData3[Date],"&lt;="&amp;TBLData3[[#This Row],[Date]],TBLData3[Date],"&gt;"&amp;TBLData3[[#This Row],[Date]]-7)</f>
        <v>160.71428571428572</v>
      </c>
      <c r="T1040" s="130">
        <f t="array" ref="T1040">IFERROR(_xlfn.STDEV.S(IF(TBLData3[[Athlete ]]=TBLData3[[#This Row],[Athlete ]],IF(TBLData3[Date]&lt;=TBLData3[[#This Row],[Date]],IF(TBLData3[Date]&gt;TBLData3[[#This Row],[Date]]-7,TBLData3[Total Load])))),"")</f>
        <v>298.33466347136306</v>
      </c>
      <c r="U1040" s="98">
        <f>IFERROR(TBLData3[[#This Row],[7 Day avg Load]]/TBLData3[[#This Row],[7 Day SD]],"")</f>
        <v>0.53870470110394186</v>
      </c>
      <c r="V1040" s="98">
        <f>IFERROR(TBLData3[[#This Row],[7 Day Rolling Average]]*TBLData3[[#This Row],[Monotony]],"")</f>
        <v>86.577541248847808</v>
      </c>
    </row>
    <row r="1041" spans="1:22" x14ac:dyDescent="0.25">
      <c r="A1041" s="58" t="str">
        <f t="shared" si="72"/>
        <v>Week 7</v>
      </c>
      <c r="B1041" s="63">
        <v>43057</v>
      </c>
      <c r="C1041" s="151" t="str">
        <f t="shared" si="75"/>
        <v>Sat</v>
      </c>
      <c r="D1041" s="73" t="s">
        <v>194</v>
      </c>
      <c r="E1041" s="61">
        <f>tblTL[[#This Row],[Total]]</f>
        <v>0</v>
      </c>
      <c r="F1041" s="71">
        <f>AVERAGEIFS(TBLData3[Total Load],TBLData3[[Athlete ]],TBLData3[[#This Row],[Athlete ]],TBLData3[Date],"&lt;="&amp;TBLData3[[#This Row],[Date]],TBLData3[Date],"&gt;"&amp;TBLData3[[#This Row],[Date]]-7)</f>
        <v>355.71428571428572</v>
      </c>
      <c r="G1041" s="72">
        <f>AVERAGEIFS(TBLData3[Total Load],TBLData3[[Athlete ]],TBLData3[[#This Row],[Athlete ]],TBLData3[Date],"&lt;="&amp;TBLData3[[#This Row],[Date]],TBLData3[Date],"&gt;"&amp;TBLData3[[#This Row],[Date]]-28)</f>
        <v>183.96428571428572</v>
      </c>
      <c r="H1041" s="32">
        <f>SUMIFS(TBLData3[Total Load],TBLData3[[Athlete ]],TBLData3[[#This Row],[Athlete ]],TBLData3[Date],"&lt;="&amp;TBLData3[[#This Row],[Date]],TBLData3[Date],"&gt;"&amp;TBLData3[[#This Row],[Date]]-7)</f>
        <v>2490</v>
      </c>
      <c r="I1041" s="33">
        <f>IFERROR(SUMIFS(TBLData3[Total Load],TBLData3[[Athlete ]],TBLData3[[#This Row],[Athlete ]],TBLData3[Date],"&lt;="&amp;TBLData3[[#This Row],[Date]]-7,TBLData3[Date],"&gt;"&amp;TBLData3[[#This Row],[Date]]-14),"")</f>
        <v>1270</v>
      </c>
      <c r="J1041" s="33">
        <f>IFERROR(SUMIFS(TBLData3[Total Load],TBLData3[[Athlete ]],TBLData3[[#This Row],[Athlete ]],TBLData3[Date],"&lt;="&amp;TBLData3[[#This Row],[Date]]-14,TBLData3[Date],"&gt;"&amp;TBLData3[[#This Row],[Date]]-21),"")</f>
        <v>1300</v>
      </c>
      <c r="K1041" s="33">
        <f>IFERROR(SUMIFS(TBLData3[Total Load],TBLData3[[Athlete ]],TBLData3[[#This Row],[Athlete ]],TBLData3[Date],"&lt;="&amp;TBLData3[[#This Row],[Date]]-21,TBLData3[Date],"&gt;"&amp;TBLData3[[#This Row],[Date]]-28),"")</f>
        <v>91</v>
      </c>
      <c r="L1041" s="33">
        <f>IFERROR(SUMIFS(TBLData3[Total Load],TBLData3[[Athlete ]],TBLData3[[#This Row],[Athlete ]],TBLData3[Date],"&lt;="&amp;TBLData3[[#This Row],[Date]]-28,TBLData3[Date],"&gt;"&amp;TBLData3[[#This Row],[Date]]-35),"")</f>
        <v>720</v>
      </c>
      <c r="M1041" s="33">
        <f>IFERROR(AVERAGE(TBLData3[[#This Row],[Week -1 TL]:[Week -4 TL]]),"")</f>
        <v>845.25</v>
      </c>
      <c r="N1041" s="98">
        <f>IFERROR(TBLData3[[#This Row],[7 Day Rolling Average]]/TBLData3[[#This Row],[28 Day Rolling Average]],"")</f>
        <v>1.9336051252184041</v>
      </c>
      <c r="O1041" s="94">
        <f>IFERROR(TBLData3[[#This Row],[Week 0 TL]]/TBLData3[[#This Row],[Week -1 TL]],"")</f>
        <v>1.9606299212598426</v>
      </c>
      <c r="P1041" s="26">
        <f t="shared" si="73"/>
        <v>271.47182606927043</v>
      </c>
      <c r="Q1041" s="27">
        <f t="shared" si="74"/>
        <v>226.61781305704844</v>
      </c>
      <c r="R1041" s="99">
        <f>IFERROR(TBLData3[[#This Row],[7 Day EWMA]]/TBLData3[[#This Row],[28 Day EWMA]],"")</f>
        <v>1.1979280110735624</v>
      </c>
      <c r="S1041" s="130">
        <f>AVERAGEIFS(TBLData3[Total Load],TBLData3[[Athlete ]],TBLData3[[#This Row],[Athlete ]],TBLData3[Date],"&lt;="&amp;TBLData3[[#This Row],[Date]],TBLData3[Date],"&gt;"&amp;TBLData3[[#This Row],[Date]]-7)</f>
        <v>355.71428571428572</v>
      </c>
      <c r="T1041" s="130">
        <f t="array" ref="T1041">IFERROR(_xlfn.STDEV.S(IF(TBLData3[[Athlete ]]=TBLData3[[#This Row],[Athlete ]],IF(TBLData3[Date]&lt;=TBLData3[[#This Row],[Date]],IF(TBLData3[Date]&gt;TBLData3[[#This Row],[Date]]-7,TBLData3[Total Load])))),"")</f>
        <v>512.76561061421762</v>
      </c>
      <c r="U1041" s="98">
        <f>IFERROR(TBLData3[[#This Row],[7 Day avg Load]]/TBLData3[[#This Row],[7 Day SD]],"")</f>
        <v>0.69371712601434488</v>
      </c>
      <c r="V1041" s="98">
        <f>IFERROR(TBLData3[[#This Row],[7 Day Rolling Average]]*TBLData3[[#This Row],[Monotony]],"")</f>
        <v>246.76509196795982</v>
      </c>
    </row>
    <row r="1042" spans="1:22" x14ac:dyDescent="0.25">
      <c r="A1042" s="58" t="str">
        <f t="shared" si="72"/>
        <v>Week 7</v>
      </c>
      <c r="B1042" s="63">
        <v>43057</v>
      </c>
      <c r="C1042" s="151" t="str">
        <f t="shared" si="75"/>
        <v>Sat</v>
      </c>
      <c r="D1042" s="73" t="s">
        <v>213</v>
      </c>
      <c r="E1042" s="61">
        <f>tblTL[[#This Row],[Total]]</f>
        <v>0</v>
      </c>
      <c r="F1042" s="71">
        <f>AVERAGEIFS(TBLData3[Total Load],TBLData3[[Athlete ]],TBLData3[[#This Row],[Athlete ]],TBLData3[Date],"&lt;="&amp;TBLData3[[#This Row],[Date]],TBLData3[Date],"&gt;"&amp;TBLData3[[#This Row],[Date]]-7)</f>
        <v>252.85714285714286</v>
      </c>
      <c r="G1042" s="72">
        <f>AVERAGEIFS(TBLData3[Total Load],TBLData3[[Athlete ]],TBLData3[[#This Row],[Athlete ]],TBLData3[Date],"&lt;="&amp;TBLData3[[#This Row],[Date]],TBLData3[Date],"&gt;"&amp;TBLData3[[#This Row],[Date]]-28)</f>
        <v>181.07142857142858</v>
      </c>
      <c r="H1042" s="32">
        <f>SUMIFS(TBLData3[Total Load],TBLData3[[Athlete ]],TBLData3[[#This Row],[Athlete ]],TBLData3[Date],"&lt;="&amp;TBLData3[[#This Row],[Date]],TBLData3[Date],"&gt;"&amp;TBLData3[[#This Row],[Date]]-7)</f>
        <v>1770</v>
      </c>
      <c r="I1042" s="33">
        <f>IFERROR(SUMIFS(TBLData3[Total Load],TBLData3[[Athlete ]],TBLData3[[#This Row],[Athlete ]],TBLData3[Date],"&lt;="&amp;TBLData3[[#This Row],[Date]]-7,TBLData3[Date],"&gt;"&amp;TBLData3[[#This Row],[Date]]-14),"")</f>
        <v>0</v>
      </c>
      <c r="J1042" s="33">
        <f>IFERROR(SUMIFS(TBLData3[Total Load],TBLData3[[Athlete ]],TBLData3[[#This Row],[Athlete ]],TBLData3[Date],"&lt;="&amp;TBLData3[[#This Row],[Date]]-14,TBLData3[Date],"&gt;"&amp;TBLData3[[#This Row],[Date]]-21),"")</f>
        <v>1940</v>
      </c>
      <c r="K1042" s="33">
        <f>IFERROR(SUMIFS(TBLData3[Total Load],TBLData3[[Athlete ]],TBLData3[[#This Row],[Athlete ]],TBLData3[Date],"&lt;="&amp;TBLData3[[#This Row],[Date]]-21,TBLData3[Date],"&gt;"&amp;TBLData3[[#This Row],[Date]]-28),"")</f>
        <v>1360</v>
      </c>
      <c r="L1042" s="33">
        <f>IFERROR(SUMIFS(TBLData3[Total Load],TBLData3[[Athlete ]],TBLData3[[#This Row],[Athlete ]],TBLData3[Date],"&lt;="&amp;TBLData3[[#This Row],[Date]]-28,TBLData3[Date],"&gt;"&amp;TBLData3[[#This Row],[Date]]-35),"")</f>
        <v>990</v>
      </c>
      <c r="M1042" s="33">
        <f>IFERROR(AVERAGE(TBLData3[[#This Row],[Week -1 TL]:[Week -4 TL]]),"")</f>
        <v>1072.5</v>
      </c>
      <c r="N1042" s="98">
        <f>IFERROR(TBLData3[[#This Row],[7 Day Rolling Average]]/TBLData3[[#This Row],[28 Day Rolling Average]],"")</f>
        <v>1.3964497041420119</v>
      </c>
      <c r="O1042" s="94" t="str">
        <f>IFERROR(TBLData3[[#This Row],[Week 0 TL]]/TBLData3[[#This Row],[Week -1 TL]],"")</f>
        <v/>
      </c>
      <c r="P1042" s="26">
        <f t="shared" si="73"/>
        <v>227.81150085128718</v>
      </c>
      <c r="Q1042" s="27">
        <f t="shared" si="74"/>
        <v>170.68819279716396</v>
      </c>
      <c r="R1042" s="99">
        <f>IFERROR(TBLData3[[#This Row],[7 Day EWMA]]/TBLData3[[#This Row],[28 Day EWMA]],"")</f>
        <v>1.3346646719846949</v>
      </c>
      <c r="S1042" s="130">
        <f>AVERAGEIFS(TBLData3[Total Load],TBLData3[[Athlete ]],TBLData3[[#This Row],[Athlete ]],TBLData3[Date],"&lt;="&amp;TBLData3[[#This Row],[Date]],TBLData3[Date],"&gt;"&amp;TBLData3[[#This Row],[Date]]-7)</f>
        <v>252.85714285714286</v>
      </c>
      <c r="T1042" s="130">
        <f t="array" ref="T1042">IFERROR(_xlfn.STDEV.S(IF(TBLData3[[Athlete ]]=TBLData3[[#This Row],[Athlete ]],IF(TBLData3[Date]&lt;=TBLData3[[#This Row],[Date]],IF(TBLData3[Date]&gt;TBLData3[[#This Row],[Date]]-7,TBLData3[Total Load])))),"")</f>
        <v>442.21843342079586</v>
      </c>
      <c r="U1042" s="98">
        <f>IFERROR(TBLData3[[#This Row],[7 Day avg Load]]/TBLData3[[#This Row],[7 Day SD]],"")</f>
        <v>0.57179240788575403</v>
      </c>
      <c r="V1042" s="98">
        <f>IFERROR(TBLData3[[#This Row],[7 Day Rolling Average]]*TBLData3[[#This Row],[Monotony]],"")</f>
        <v>144.58179456539781</v>
      </c>
    </row>
    <row r="1043" spans="1:22" x14ac:dyDescent="0.25">
      <c r="A1043" s="58" t="str">
        <f t="shared" si="72"/>
        <v>Week 7</v>
      </c>
      <c r="B1043" s="63">
        <v>43057</v>
      </c>
      <c r="C1043" s="151" t="str">
        <f t="shared" si="75"/>
        <v>Sat</v>
      </c>
      <c r="D1043" s="73" t="s">
        <v>214</v>
      </c>
      <c r="E1043" s="61">
        <f>tblTL[[#This Row],[Total]]</f>
        <v>0</v>
      </c>
      <c r="F1043" s="71">
        <f>AVERAGEIFS(TBLData3[Total Load],TBLData3[[Athlete ]],TBLData3[[#This Row],[Athlete ]],TBLData3[Date],"&lt;="&amp;TBLData3[[#This Row],[Date]],TBLData3[Date],"&gt;"&amp;TBLData3[[#This Row],[Date]]-7)</f>
        <v>359.14285714285717</v>
      </c>
      <c r="G1043" s="72">
        <f>AVERAGEIFS(TBLData3[Total Load],TBLData3[[Athlete ]],TBLData3[[#This Row],[Athlete ]],TBLData3[Date],"&lt;="&amp;TBLData3[[#This Row],[Date]],TBLData3[Date],"&gt;"&amp;TBLData3[[#This Row],[Date]]-28)</f>
        <v>306.39285714285717</v>
      </c>
      <c r="H1043" s="32">
        <f>SUMIFS(TBLData3[Total Load],TBLData3[[Athlete ]],TBLData3[[#This Row],[Athlete ]],TBLData3[Date],"&lt;="&amp;TBLData3[[#This Row],[Date]],TBLData3[Date],"&gt;"&amp;TBLData3[[#This Row],[Date]]-7)</f>
        <v>2514</v>
      </c>
      <c r="I1043" s="33">
        <f>IFERROR(SUMIFS(TBLData3[Total Load],TBLData3[[Athlete ]],TBLData3[[#This Row],[Athlete ]],TBLData3[Date],"&lt;="&amp;TBLData3[[#This Row],[Date]]-7,TBLData3[Date],"&gt;"&amp;TBLData3[[#This Row],[Date]]-14),"")</f>
        <v>1750</v>
      </c>
      <c r="J1043" s="33">
        <f>IFERROR(SUMIFS(TBLData3[Total Load],TBLData3[[Athlete ]],TBLData3[[#This Row],[Athlete ]],TBLData3[Date],"&lt;="&amp;TBLData3[[#This Row],[Date]]-14,TBLData3[Date],"&gt;"&amp;TBLData3[[#This Row],[Date]]-21),"")</f>
        <v>3035</v>
      </c>
      <c r="K1043" s="33">
        <f>IFERROR(SUMIFS(TBLData3[Total Load],TBLData3[[Athlete ]],TBLData3[[#This Row],[Athlete ]],TBLData3[Date],"&lt;="&amp;TBLData3[[#This Row],[Date]]-21,TBLData3[Date],"&gt;"&amp;TBLData3[[#This Row],[Date]]-28),"")</f>
        <v>1280</v>
      </c>
      <c r="L1043" s="33">
        <f>IFERROR(SUMIFS(TBLData3[Total Load],TBLData3[[Athlete ]],TBLData3[[#This Row],[Athlete ]],TBLData3[Date],"&lt;="&amp;TBLData3[[#This Row],[Date]]-28,TBLData3[Date],"&gt;"&amp;TBLData3[[#This Row],[Date]]-35),"")</f>
        <v>1140</v>
      </c>
      <c r="M1043" s="33">
        <f>IFERROR(AVERAGE(TBLData3[[#This Row],[Week -1 TL]:[Week -4 TL]]),"")</f>
        <v>1801.25</v>
      </c>
      <c r="N1043" s="98">
        <f>IFERROR(TBLData3[[#This Row],[7 Day Rolling Average]]/TBLData3[[#This Row],[28 Day Rolling Average]],"")</f>
        <v>1.1721645879473133</v>
      </c>
      <c r="O1043" s="94">
        <f>IFERROR(TBLData3[[#This Row],[Week 0 TL]]/TBLData3[[#This Row],[Week -1 TL]],"")</f>
        <v>1.4365714285714286</v>
      </c>
      <c r="P1043" s="26">
        <f t="shared" si="73"/>
        <v>330.42534776740251</v>
      </c>
      <c r="Q1043" s="27">
        <f t="shared" si="74"/>
        <v>300.33438252457887</v>
      </c>
      <c r="R1043" s="99">
        <f>IFERROR(TBLData3[[#This Row],[7 Day EWMA]]/TBLData3[[#This Row],[28 Day EWMA]],"")</f>
        <v>1.100191543138958</v>
      </c>
      <c r="S1043" s="130">
        <f>AVERAGEIFS(TBLData3[Total Load],TBLData3[[Athlete ]],TBLData3[[#This Row],[Athlete ]],TBLData3[Date],"&lt;="&amp;TBLData3[[#This Row],[Date]],TBLData3[Date],"&gt;"&amp;TBLData3[[#This Row],[Date]]-7)</f>
        <v>359.14285714285717</v>
      </c>
      <c r="T1043" s="130">
        <f t="array" ref="T1043">IFERROR(_xlfn.STDEV.S(IF(TBLData3[[Athlete ]]=TBLData3[[#This Row],[Athlete ]],IF(TBLData3[Date]&lt;=TBLData3[[#This Row],[Date]],IF(TBLData3[Date]&gt;TBLData3[[#This Row],[Date]]-7,TBLData3[Total Load])))),"")</f>
        <v>518.81127865259725</v>
      </c>
      <c r="U1043" s="98">
        <f>IFERROR(TBLData3[[#This Row],[7 Day avg Load]]/TBLData3[[#This Row],[7 Day SD]],"")</f>
        <v>0.69224180722436424</v>
      </c>
      <c r="V1043" s="98">
        <f>IFERROR(TBLData3[[#This Row],[7 Day Rolling Average]]*TBLData3[[#This Row],[Monotony]],"")</f>
        <v>248.61370048029312</v>
      </c>
    </row>
    <row r="1044" spans="1:22" x14ac:dyDescent="0.25">
      <c r="A1044" s="58" t="str">
        <f t="shared" si="72"/>
        <v>Week 7</v>
      </c>
      <c r="B1044" s="63">
        <v>43057</v>
      </c>
      <c r="C1044" s="151" t="str">
        <f t="shared" si="75"/>
        <v>Sat</v>
      </c>
      <c r="D1044" s="73" t="s">
        <v>195</v>
      </c>
      <c r="E1044" s="61">
        <f>tblTL[[#This Row],[Total]]</f>
        <v>0</v>
      </c>
      <c r="F1044" s="71">
        <f>AVERAGEIFS(TBLData3[Total Load],TBLData3[[Athlete ]],TBLData3[[#This Row],[Athlete ]],TBLData3[Date],"&lt;="&amp;TBLData3[[#This Row],[Date]],TBLData3[Date],"&gt;"&amp;TBLData3[[#This Row],[Date]]-7)</f>
        <v>0</v>
      </c>
      <c r="G1044" s="72">
        <f>AVERAGEIFS(TBLData3[Total Load],TBLData3[[Athlete ]],TBLData3[[#This Row],[Athlete ]],TBLData3[Date],"&lt;="&amp;TBLData3[[#This Row],[Date]],TBLData3[Date],"&gt;"&amp;TBLData3[[#This Row],[Date]]-28)</f>
        <v>17.5</v>
      </c>
      <c r="H1044" s="32">
        <f>SUMIFS(TBLData3[Total Load],TBLData3[[Athlete ]],TBLData3[[#This Row],[Athlete ]],TBLData3[Date],"&lt;="&amp;TBLData3[[#This Row],[Date]],TBLData3[Date],"&gt;"&amp;TBLData3[[#This Row],[Date]]-7)</f>
        <v>0</v>
      </c>
      <c r="I1044" s="33">
        <f>IFERROR(SUMIFS(TBLData3[Total Load],TBLData3[[Athlete ]],TBLData3[[#This Row],[Athlete ]],TBLData3[Date],"&lt;="&amp;TBLData3[[#This Row],[Date]]-7,TBLData3[Date],"&gt;"&amp;TBLData3[[#This Row],[Date]]-14),"")</f>
        <v>0</v>
      </c>
      <c r="J1044" s="33">
        <f>IFERROR(SUMIFS(TBLData3[Total Load],TBLData3[[Athlete ]],TBLData3[[#This Row],[Athlete ]],TBLData3[Date],"&lt;="&amp;TBLData3[[#This Row],[Date]]-14,TBLData3[Date],"&gt;"&amp;TBLData3[[#This Row],[Date]]-21),"")</f>
        <v>490</v>
      </c>
      <c r="K1044" s="33">
        <f>IFERROR(SUMIFS(TBLData3[Total Load],TBLData3[[Athlete ]],TBLData3[[#This Row],[Athlete ]],TBLData3[Date],"&lt;="&amp;TBLData3[[#This Row],[Date]]-21,TBLData3[Date],"&gt;"&amp;TBLData3[[#This Row],[Date]]-28),"")</f>
        <v>0</v>
      </c>
      <c r="L1044" s="33">
        <f>IFERROR(SUMIFS(TBLData3[Total Load],TBLData3[[Athlete ]],TBLData3[[#This Row],[Athlete ]],TBLData3[Date],"&lt;="&amp;TBLData3[[#This Row],[Date]]-28,TBLData3[Date],"&gt;"&amp;TBLData3[[#This Row],[Date]]-35),"")</f>
        <v>0</v>
      </c>
      <c r="M1044" s="33">
        <f>IFERROR(AVERAGE(TBLData3[[#This Row],[Week -1 TL]:[Week -4 TL]]),"")</f>
        <v>122.5</v>
      </c>
      <c r="N1044" s="98">
        <f>IFERROR(TBLData3[[#This Row],[7 Day Rolling Average]]/TBLData3[[#This Row],[28 Day Rolling Average]],"")</f>
        <v>0</v>
      </c>
      <c r="O1044" s="94" t="str">
        <f>IFERROR(TBLData3[[#This Row],[Week 0 TL]]/TBLData3[[#This Row],[Week -1 TL]],"")</f>
        <v/>
      </c>
      <c r="P1044" s="26">
        <f t="shared" si="73"/>
        <v>1.2277679803082719</v>
      </c>
      <c r="Q1044" s="27">
        <f t="shared" si="74"/>
        <v>10.771602983868343</v>
      </c>
      <c r="R1044" s="99">
        <f>IFERROR(TBLData3[[#This Row],[7 Day EWMA]]/TBLData3[[#This Row],[28 Day EWMA]],"")</f>
        <v>0.1139819191393323</v>
      </c>
      <c r="S1044" s="130">
        <f>AVERAGEIFS(TBLData3[Total Load],TBLData3[[Athlete ]],TBLData3[[#This Row],[Athlete ]],TBLData3[Date],"&lt;="&amp;TBLData3[[#This Row],[Date]],TBLData3[Date],"&gt;"&amp;TBLData3[[#This Row],[Date]]-7)</f>
        <v>0</v>
      </c>
      <c r="T1044" s="130">
        <f t="array" ref="T1044">IFERROR(_xlfn.STDEV.S(IF(TBLData3[[Athlete ]]=TBLData3[[#This Row],[Athlete ]],IF(TBLData3[Date]&lt;=TBLData3[[#This Row],[Date]],IF(TBLData3[Date]&gt;TBLData3[[#This Row],[Date]]-7,TBLData3[Total Load])))),"")</f>
        <v>0</v>
      </c>
      <c r="U1044" s="98" t="str">
        <f>IFERROR(TBLData3[[#This Row],[7 Day avg Load]]/TBLData3[[#This Row],[7 Day SD]],"")</f>
        <v/>
      </c>
      <c r="V1044" s="98" t="str">
        <f>IFERROR(TBLData3[[#This Row],[7 Day Rolling Average]]*TBLData3[[#This Row],[Monotony]],"")</f>
        <v/>
      </c>
    </row>
    <row r="1045" spans="1:22" x14ac:dyDescent="0.25">
      <c r="A1045" s="58" t="str">
        <f t="shared" si="72"/>
        <v>Week 7</v>
      </c>
      <c r="B1045" s="63">
        <v>43057</v>
      </c>
      <c r="C1045" s="151" t="str">
        <f t="shared" si="75"/>
        <v>Sat</v>
      </c>
      <c r="D1045" s="68" t="s">
        <v>196</v>
      </c>
      <c r="E1045" s="61">
        <f>tblTL[[#This Row],[Total]]</f>
        <v>0</v>
      </c>
      <c r="F1045" s="71">
        <f>AVERAGEIFS(TBLData3[Total Load],TBLData3[[Athlete ]],TBLData3[[#This Row],[Athlete ]],TBLData3[Date],"&lt;="&amp;TBLData3[[#This Row],[Date]],TBLData3[Date],"&gt;"&amp;TBLData3[[#This Row],[Date]]-7)</f>
        <v>236.57142857142858</v>
      </c>
      <c r="G1045" s="72">
        <f>AVERAGEIFS(TBLData3[Total Load],TBLData3[[Athlete ]],TBLData3[[#This Row],[Athlete ]],TBLData3[Date],"&lt;="&amp;TBLData3[[#This Row],[Date]],TBLData3[Date],"&gt;"&amp;TBLData3[[#This Row],[Date]]-28)</f>
        <v>318.75</v>
      </c>
      <c r="H1045" s="32">
        <f>SUMIFS(TBLData3[Total Load],TBLData3[[Athlete ]],TBLData3[[#This Row],[Athlete ]],TBLData3[Date],"&lt;="&amp;TBLData3[[#This Row],[Date]],TBLData3[Date],"&gt;"&amp;TBLData3[[#This Row],[Date]]-7)</f>
        <v>1656</v>
      </c>
      <c r="I1045" s="33">
        <f>IFERROR(SUMIFS(TBLData3[Total Load],TBLData3[[Athlete ]],TBLData3[[#This Row],[Athlete ]],TBLData3[Date],"&lt;="&amp;TBLData3[[#This Row],[Date]]-7,TBLData3[Date],"&gt;"&amp;TBLData3[[#This Row],[Date]]-14),"")</f>
        <v>2640</v>
      </c>
      <c r="J1045" s="33">
        <f>IFERROR(SUMIFS(TBLData3[Total Load],TBLData3[[Athlete ]],TBLData3[[#This Row],[Athlete ]],TBLData3[Date],"&lt;="&amp;TBLData3[[#This Row],[Date]]-14,TBLData3[Date],"&gt;"&amp;TBLData3[[#This Row],[Date]]-21),"")</f>
        <v>2488</v>
      </c>
      <c r="K1045" s="33">
        <f>IFERROR(SUMIFS(TBLData3[Total Load],TBLData3[[Athlete ]],TBLData3[[#This Row],[Athlete ]],TBLData3[Date],"&lt;="&amp;TBLData3[[#This Row],[Date]]-21,TBLData3[Date],"&gt;"&amp;TBLData3[[#This Row],[Date]]-28),"")</f>
        <v>2141</v>
      </c>
      <c r="L1045" s="33">
        <f>IFERROR(SUMIFS(TBLData3[Total Load],TBLData3[[Athlete ]],TBLData3[[#This Row],[Athlete ]],TBLData3[Date],"&lt;="&amp;TBLData3[[#This Row],[Date]]-28,TBLData3[Date],"&gt;"&amp;TBLData3[[#This Row],[Date]]-35),"")</f>
        <v>0</v>
      </c>
      <c r="M1045" s="33">
        <f>IFERROR(AVERAGE(TBLData3[[#This Row],[Week -1 TL]:[Week -4 TL]]),"")</f>
        <v>1817.25</v>
      </c>
      <c r="N1045" s="98">
        <f>IFERROR(TBLData3[[#This Row],[7 Day Rolling Average]]/TBLData3[[#This Row],[28 Day Rolling Average]],"")</f>
        <v>0.74218487394957988</v>
      </c>
      <c r="O1045" s="94">
        <f>IFERROR(TBLData3[[#This Row],[Week 0 TL]]/TBLData3[[#This Row],[Week -1 TL]],"")</f>
        <v>0.62727272727272732</v>
      </c>
      <c r="P1045" s="26">
        <f t="shared" si="73"/>
        <v>231.522754809324</v>
      </c>
      <c r="Q1045" s="27">
        <f t="shared" si="74"/>
        <v>273.09207855996829</v>
      </c>
      <c r="R1045" s="99">
        <f>IFERROR(TBLData3[[#This Row],[7 Day EWMA]]/TBLData3[[#This Row],[28 Day EWMA]],"")</f>
        <v>0.84778275528956404</v>
      </c>
      <c r="S1045" s="130">
        <f>AVERAGEIFS(TBLData3[Total Load],TBLData3[[Athlete ]],TBLData3[[#This Row],[Athlete ]],TBLData3[Date],"&lt;="&amp;TBLData3[[#This Row],[Date]],TBLData3[Date],"&gt;"&amp;TBLData3[[#This Row],[Date]]-7)</f>
        <v>236.57142857142858</v>
      </c>
      <c r="T1045" s="130">
        <f t="array" ref="T1045">IFERROR(_xlfn.STDEV.S(IF(TBLData3[[Athlete ]]=TBLData3[[#This Row],[Athlete ]],IF(TBLData3[Date]&lt;=TBLData3[[#This Row],[Date]],IF(TBLData3[Date]&gt;TBLData3[[#This Row],[Date]]-7,TBLData3[Total Load])))),"")</f>
        <v>302.5265041517614</v>
      </c>
      <c r="U1045" s="98">
        <f>IFERROR(TBLData3[[#This Row],[7 Day avg Load]]/TBLData3[[#This Row],[7 Day SD]],"")</f>
        <v>0.78198579405377755</v>
      </c>
      <c r="V1045" s="98">
        <f>IFERROR(TBLData3[[#This Row],[7 Day Rolling Average]]*TBLData3[[#This Row],[Monotony]],"")</f>
        <v>184.99549642186508</v>
      </c>
    </row>
    <row r="1046" spans="1:22" x14ac:dyDescent="0.25">
      <c r="A1046" s="58" t="str">
        <f t="shared" si="72"/>
        <v>Week 7</v>
      </c>
      <c r="B1046" s="63">
        <v>43057</v>
      </c>
      <c r="C1046" s="151" t="str">
        <f t="shared" si="75"/>
        <v>Sat</v>
      </c>
      <c r="D1046" s="73" t="s">
        <v>197</v>
      </c>
      <c r="E1046" s="61">
        <f>tblTL[[#This Row],[Total]]</f>
        <v>0</v>
      </c>
      <c r="F1046" s="71">
        <f>AVERAGEIFS(TBLData3[Total Load],TBLData3[[Athlete ]],TBLData3[[#This Row],[Athlete ]],TBLData3[Date],"&lt;="&amp;TBLData3[[#This Row],[Date]],TBLData3[Date],"&gt;"&amp;TBLData3[[#This Row],[Date]]-7)</f>
        <v>324.85714285714283</v>
      </c>
      <c r="G1046" s="72">
        <f>AVERAGEIFS(TBLData3[Total Load],TBLData3[[Athlete ]],TBLData3[[#This Row],[Athlete ]],TBLData3[Date],"&lt;="&amp;TBLData3[[#This Row],[Date]],TBLData3[Date],"&gt;"&amp;TBLData3[[#This Row],[Date]]-28)</f>
        <v>287.33928571428572</v>
      </c>
      <c r="H1046" s="32">
        <f>SUMIFS(TBLData3[Total Load],TBLData3[[Athlete ]],TBLData3[[#This Row],[Athlete ]],TBLData3[Date],"&lt;="&amp;TBLData3[[#This Row],[Date]],TBLData3[Date],"&gt;"&amp;TBLData3[[#This Row],[Date]]-7)</f>
        <v>2274</v>
      </c>
      <c r="I1046" s="33">
        <f>IFERROR(SUMIFS(TBLData3[Total Load],TBLData3[[Athlete ]],TBLData3[[#This Row],[Athlete ]],TBLData3[Date],"&lt;="&amp;TBLData3[[#This Row],[Date]]-7,TBLData3[Date],"&gt;"&amp;TBLData3[[#This Row],[Date]]-14),"")</f>
        <v>1145</v>
      </c>
      <c r="J1046" s="33">
        <f>IFERROR(SUMIFS(TBLData3[Total Load],TBLData3[[Athlete ]],TBLData3[[#This Row],[Athlete ]],TBLData3[Date],"&lt;="&amp;TBLData3[[#This Row],[Date]]-14,TBLData3[Date],"&gt;"&amp;TBLData3[[#This Row],[Date]]-21),"")</f>
        <v>3406.5</v>
      </c>
      <c r="K1046" s="33">
        <f>IFERROR(SUMIFS(TBLData3[Total Load],TBLData3[[Athlete ]],TBLData3[[#This Row],[Athlete ]],TBLData3[Date],"&lt;="&amp;TBLData3[[#This Row],[Date]]-21,TBLData3[Date],"&gt;"&amp;TBLData3[[#This Row],[Date]]-28),"")</f>
        <v>1220</v>
      </c>
      <c r="L1046" s="33">
        <f>IFERROR(SUMIFS(TBLData3[Total Load],TBLData3[[Athlete ]],TBLData3[[#This Row],[Athlete ]],TBLData3[Date],"&lt;="&amp;TBLData3[[#This Row],[Date]]-28,TBLData3[Date],"&gt;"&amp;TBLData3[[#This Row],[Date]]-35),"")</f>
        <v>1230</v>
      </c>
      <c r="M1046" s="33">
        <f>IFERROR(AVERAGE(TBLData3[[#This Row],[Week -1 TL]:[Week -4 TL]]),"")</f>
        <v>1750.375</v>
      </c>
      <c r="N1046" s="98">
        <f>IFERROR(TBLData3[[#This Row],[7 Day Rolling Average]]/TBLData3[[#This Row],[28 Day Rolling Average]],"")</f>
        <v>1.1305698837859672</v>
      </c>
      <c r="O1046" s="94">
        <f>IFERROR(TBLData3[[#This Row],[Week 0 TL]]/TBLData3[[#This Row],[Week -1 TL]],"")</f>
        <v>1.9860262008733625</v>
      </c>
      <c r="P1046" s="26">
        <f t="shared" si="73"/>
        <v>292.10160137065958</v>
      </c>
      <c r="Q1046" s="27">
        <f t="shared" si="74"/>
        <v>277.33709610966457</v>
      </c>
      <c r="R1046" s="99">
        <f>IFERROR(TBLData3[[#This Row],[7 Day EWMA]]/TBLData3[[#This Row],[28 Day EWMA]],"")</f>
        <v>1.0532366764782048</v>
      </c>
      <c r="S1046" s="130">
        <f>AVERAGEIFS(TBLData3[Total Load],TBLData3[[Athlete ]],TBLData3[[#This Row],[Athlete ]],TBLData3[Date],"&lt;="&amp;TBLData3[[#This Row],[Date]],TBLData3[Date],"&gt;"&amp;TBLData3[[#This Row],[Date]]-7)</f>
        <v>324.85714285714283</v>
      </c>
      <c r="T1046" s="130">
        <f t="array" ref="T1046">IFERROR(_xlfn.STDEV.S(IF(TBLData3[[Athlete ]]=TBLData3[[#This Row],[Athlete ]],IF(TBLData3[Date]&lt;=TBLData3[[#This Row],[Date]],IF(TBLData3[Date]&gt;TBLData3[[#This Row],[Date]]-7,TBLData3[Total Load])))),"")</f>
        <v>466.82453112185834</v>
      </c>
      <c r="U1046" s="98">
        <f>IFERROR(TBLData3[[#This Row],[7 Day avg Load]]/TBLData3[[#This Row],[7 Day SD]],"")</f>
        <v>0.6958870436316964</v>
      </c>
      <c r="V1046" s="98">
        <f>IFERROR(TBLData3[[#This Row],[7 Day Rolling Average]]*TBLData3[[#This Row],[Monotony]],"")</f>
        <v>226.0638767454968</v>
      </c>
    </row>
    <row r="1047" spans="1:22" x14ac:dyDescent="0.25">
      <c r="A1047" s="58" t="str">
        <f t="shared" si="72"/>
        <v>Week 7</v>
      </c>
      <c r="B1047" s="63">
        <v>43057</v>
      </c>
      <c r="C1047" s="151" t="str">
        <f t="shared" si="75"/>
        <v>Sat</v>
      </c>
      <c r="D1047" s="73" t="s">
        <v>198</v>
      </c>
      <c r="E1047" s="61">
        <f>tblTL[[#This Row],[Total]]</f>
        <v>245</v>
      </c>
      <c r="F1047" s="71">
        <f>AVERAGEIFS(TBLData3[Total Load],TBLData3[[Athlete ]],TBLData3[[#This Row],[Athlete ]],TBLData3[Date],"&lt;="&amp;TBLData3[[#This Row],[Date]],TBLData3[Date],"&gt;"&amp;TBLData3[[#This Row],[Date]]-7)</f>
        <v>339.28571428571428</v>
      </c>
      <c r="G1047" s="72">
        <f>AVERAGEIFS(TBLData3[Total Load],TBLData3[[Athlete ]],TBLData3[[#This Row],[Athlete ]],TBLData3[Date],"&lt;="&amp;TBLData3[[#This Row],[Date]],TBLData3[Date],"&gt;"&amp;TBLData3[[#This Row],[Date]]-28)</f>
        <v>204.60714285714286</v>
      </c>
      <c r="H1047" s="32">
        <f>SUMIFS(TBLData3[Total Load],TBLData3[[Athlete ]],TBLData3[[#This Row],[Athlete ]],TBLData3[Date],"&lt;="&amp;TBLData3[[#This Row],[Date]],TBLData3[Date],"&gt;"&amp;TBLData3[[#This Row],[Date]]-7)</f>
        <v>2375</v>
      </c>
      <c r="I1047" s="33">
        <f>IFERROR(SUMIFS(TBLData3[Total Load],TBLData3[[Athlete ]],TBLData3[[#This Row],[Athlete ]],TBLData3[Date],"&lt;="&amp;TBLData3[[#This Row],[Date]]-7,TBLData3[Date],"&gt;"&amp;TBLData3[[#This Row],[Date]]-14),"")</f>
        <v>891</v>
      </c>
      <c r="J1047" s="33">
        <f>IFERROR(SUMIFS(TBLData3[Total Load],TBLData3[[Athlete ]],TBLData3[[#This Row],[Athlete ]],TBLData3[Date],"&lt;="&amp;TBLData3[[#This Row],[Date]]-14,TBLData3[Date],"&gt;"&amp;TBLData3[[#This Row],[Date]]-21),"")</f>
        <v>2463</v>
      </c>
      <c r="K1047" s="33">
        <f>IFERROR(SUMIFS(TBLData3[Total Load],TBLData3[[Athlete ]],TBLData3[[#This Row],[Athlete ]],TBLData3[Date],"&lt;="&amp;TBLData3[[#This Row],[Date]]-21,TBLData3[Date],"&gt;"&amp;TBLData3[[#This Row],[Date]]-28),"")</f>
        <v>0</v>
      </c>
      <c r="L1047" s="33">
        <f>IFERROR(SUMIFS(TBLData3[Total Load],TBLData3[[Athlete ]],TBLData3[[#This Row],[Athlete ]],TBLData3[Date],"&lt;="&amp;TBLData3[[#This Row],[Date]]-28,TBLData3[Date],"&gt;"&amp;TBLData3[[#This Row],[Date]]-35),"")</f>
        <v>990</v>
      </c>
      <c r="M1047" s="33">
        <f>IFERROR(AVERAGE(TBLData3[[#This Row],[Week -1 TL]:[Week -4 TL]]),"")</f>
        <v>1086</v>
      </c>
      <c r="N1047" s="98">
        <f>IFERROR(TBLData3[[#This Row],[7 Day Rolling Average]]/TBLData3[[#This Row],[28 Day Rolling Average]],"")</f>
        <v>1.6582300576016755</v>
      </c>
      <c r="O1047" s="94">
        <f>IFERROR(TBLData3[[#This Row],[Week 0 TL]]/TBLData3[[#This Row],[Week -1 TL]],"")</f>
        <v>2.6655443322109988</v>
      </c>
      <c r="P1047" s="26">
        <f t="shared" si="73"/>
        <v>297.16106696676303</v>
      </c>
      <c r="Q1047" s="27">
        <f t="shared" si="74"/>
        <v>228.23080830371933</v>
      </c>
      <c r="R1047" s="99">
        <f>IFERROR(TBLData3[[#This Row],[7 Day EWMA]]/TBLData3[[#This Row],[28 Day EWMA]],"")</f>
        <v>1.3020199559181089</v>
      </c>
      <c r="S1047" s="130">
        <f>AVERAGEIFS(TBLData3[Total Load],TBLData3[[Athlete ]],TBLData3[[#This Row],[Athlete ]],TBLData3[Date],"&lt;="&amp;TBLData3[[#This Row],[Date]],TBLData3[Date],"&gt;"&amp;TBLData3[[#This Row],[Date]]-7)</f>
        <v>339.28571428571428</v>
      </c>
      <c r="T1047" s="130">
        <f t="array" ref="T1047">IFERROR(_xlfn.STDEV.S(IF(TBLData3[[Athlete ]]=TBLData3[[#This Row],[Athlete ]],IF(TBLData3[Date]&lt;=TBLData3[[#This Row],[Date]],IF(TBLData3[Date]&gt;TBLData3[[#This Row],[Date]]-7,TBLData3[Total Load])))),"")</f>
        <v>355.04023916814191</v>
      </c>
      <c r="U1047" s="98">
        <f>IFERROR(TBLData3[[#This Row],[7 Day avg Load]]/TBLData3[[#This Row],[7 Day SD]],"")</f>
        <v>0.95562608644208769</v>
      </c>
      <c r="V1047" s="98">
        <f>IFERROR(TBLData3[[#This Row],[7 Day Rolling Average]]*TBLData3[[#This Row],[Monotony]],"")</f>
        <v>324.23027932856547</v>
      </c>
    </row>
    <row r="1048" spans="1:22" x14ac:dyDescent="0.25">
      <c r="A1048" s="58" t="str">
        <f t="shared" si="72"/>
        <v>Week 7</v>
      </c>
      <c r="B1048" s="63">
        <v>43057</v>
      </c>
      <c r="C1048" s="151" t="str">
        <f t="shared" si="75"/>
        <v>Sat</v>
      </c>
      <c r="D1048" s="73" t="s">
        <v>199</v>
      </c>
      <c r="E1048" s="61">
        <f>tblTL[[#This Row],[Total]]</f>
        <v>345</v>
      </c>
      <c r="F1048" s="71">
        <f>AVERAGEIFS(TBLData3[Total Load],TBLData3[[Athlete ]],TBLData3[[#This Row],[Athlete ]],TBLData3[Date],"&lt;="&amp;TBLData3[[#This Row],[Date]],TBLData3[Date],"&gt;"&amp;TBLData3[[#This Row],[Date]]-7)</f>
        <v>276.42857142857144</v>
      </c>
      <c r="G1048" s="72">
        <f>AVERAGEIFS(TBLData3[Total Load],TBLData3[[Athlete ]],TBLData3[[#This Row],[Athlete ]],TBLData3[Date],"&lt;="&amp;TBLData3[[#This Row],[Date]],TBLData3[Date],"&gt;"&amp;TBLData3[[#This Row],[Date]]-28)</f>
        <v>181.75</v>
      </c>
      <c r="H1048" s="32">
        <f>SUMIFS(TBLData3[Total Load],TBLData3[[Athlete ]],TBLData3[[#This Row],[Athlete ]],TBLData3[Date],"&lt;="&amp;TBLData3[[#This Row],[Date]],TBLData3[Date],"&gt;"&amp;TBLData3[[#This Row],[Date]]-7)</f>
        <v>1935</v>
      </c>
      <c r="I1048" s="33">
        <f>IFERROR(SUMIFS(TBLData3[Total Load],TBLData3[[Athlete ]],TBLData3[[#This Row],[Athlete ]],TBLData3[Date],"&lt;="&amp;TBLData3[[#This Row],[Date]]-7,TBLData3[Date],"&gt;"&amp;TBLData3[[#This Row],[Date]]-14),"")</f>
        <v>1340</v>
      </c>
      <c r="J1048" s="33">
        <f>IFERROR(SUMIFS(TBLData3[Total Load],TBLData3[[Athlete ]],TBLData3[[#This Row],[Athlete ]],TBLData3[Date],"&lt;="&amp;TBLData3[[#This Row],[Date]]-14,TBLData3[Date],"&gt;"&amp;TBLData3[[#This Row],[Date]]-21),"")</f>
        <v>894</v>
      </c>
      <c r="K1048" s="33">
        <f>IFERROR(SUMIFS(TBLData3[Total Load],TBLData3[[Athlete ]],TBLData3[[#This Row],[Athlete ]],TBLData3[Date],"&lt;="&amp;TBLData3[[#This Row],[Date]]-21,TBLData3[Date],"&gt;"&amp;TBLData3[[#This Row],[Date]]-28),"")</f>
        <v>920</v>
      </c>
      <c r="L1048" s="33">
        <f>IFERROR(SUMIFS(TBLData3[Total Load],TBLData3[[Athlete ]],TBLData3[[#This Row],[Athlete ]],TBLData3[Date],"&lt;="&amp;TBLData3[[#This Row],[Date]]-28,TBLData3[Date],"&gt;"&amp;TBLData3[[#This Row],[Date]]-35),"")</f>
        <v>1530</v>
      </c>
      <c r="M1048" s="33">
        <f>IFERROR(AVERAGE(TBLData3[[#This Row],[Week -1 TL]:[Week -4 TL]]),"")</f>
        <v>1171</v>
      </c>
      <c r="N1048" s="98">
        <f>IFERROR(TBLData3[[#This Row],[7 Day Rolling Average]]/TBLData3[[#This Row],[28 Day Rolling Average]],"")</f>
        <v>1.5209274906661427</v>
      </c>
      <c r="O1048" s="94">
        <f>IFERROR(TBLData3[[#This Row],[Week 0 TL]]/TBLData3[[#This Row],[Week -1 TL]],"")</f>
        <v>1.4440298507462686</v>
      </c>
      <c r="P1048" s="26">
        <f t="shared" si="73"/>
        <v>278.30417756793781</v>
      </c>
      <c r="Q1048" s="27">
        <f t="shared" si="74"/>
        <v>209.01706870155544</v>
      </c>
      <c r="R1048" s="99">
        <f>IFERROR(TBLData3[[#This Row],[7 Day EWMA]]/TBLData3[[#This Row],[28 Day EWMA]],"")</f>
        <v>1.3314901950199762</v>
      </c>
      <c r="S1048" s="130">
        <f>AVERAGEIFS(TBLData3[Total Load],TBLData3[[Athlete ]],TBLData3[[#This Row],[Athlete ]],TBLData3[Date],"&lt;="&amp;TBLData3[[#This Row],[Date]],TBLData3[Date],"&gt;"&amp;TBLData3[[#This Row],[Date]]-7)</f>
        <v>276.42857142857144</v>
      </c>
      <c r="T1048" s="130">
        <f t="array" ref="T1048">IFERROR(_xlfn.STDEV.S(IF(TBLData3[[Athlete ]]=TBLData3[[#This Row],[Athlete ]],IF(TBLData3[Date]&lt;=TBLData3[[#This Row],[Date]],IF(TBLData3[Date]&gt;TBLData3[[#This Row],[Date]]-7,TBLData3[Total Load])))),"")</f>
        <v>387.86503543666538</v>
      </c>
      <c r="U1048" s="98">
        <f>IFERROR(TBLData3[[#This Row],[7 Day avg Load]]/TBLData3[[#This Row],[7 Day SD]],"")</f>
        <v>0.71269267960016869</v>
      </c>
      <c r="V1048" s="98">
        <f>IFERROR(TBLData3[[#This Row],[7 Day Rolling Average]]*TBLData3[[#This Row],[Monotony]],"")</f>
        <v>197.00861928947521</v>
      </c>
    </row>
    <row r="1049" spans="1:22" x14ac:dyDescent="0.25">
      <c r="A1049" s="58" t="str">
        <f t="shared" si="72"/>
        <v>Week 7</v>
      </c>
      <c r="B1049" s="63">
        <v>43057</v>
      </c>
      <c r="C1049" s="151" t="str">
        <f t="shared" si="75"/>
        <v>Sat</v>
      </c>
      <c r="D1049" s="68" t="s">
        <v>200</v>
      </c>
      <c r="E1049" s="61">
        <f>tblTL[[#This Row],[Total]]</f>
        <v>280</v>
      </c>
      <c r="F1049" s="71">
        <f>AVERAGEIFS(TBLData3[Total Load],TBLData3[[Athlete ]],TBLData3[[#This Row],[Athlete ]],TBLData3[Date],"&lt;="&amp;TBLData3[[#This Row],[Date]],TBLData3[Date],"&gt;"&amp;TBLData3[[#This Row],[Date]]-7)</f>
        <v>332.14285714285717</v>
      </c>
      <c r="G1049" s="72">
        <f>AVERAGEIFS(TBLData3[Total Load],TBLData3[[Athlete ]],TBLData3[[#This Row],[Athlete ]],TBLData3[Date],"&lt;="&amp;TBLData3[[#This Row],[Date]],TBLData3[Date],"&gt;"&amp;TBLData3[[#This Row],[Date]]-28)</f>
        <v>113.75</v>
      </c>
      <c r="H1049" s="32">
        <f>SUMIFS(TBLData3[Total Load],TBLData3[[Athlete ]],TBLData3[[#This Row],[Athlete ]],TBLData3[Date],"&lt;="&amp;TBLData3[[#This Row],[Date]],TBLData3[Date],"&gt;"&amp;TBLData3[[#This Row],[Date]]-7)</f>
        <v>2325</v>
      </c>
      <c r="I1049" s="33">
        <f>IFERROR(SUMIFS(TBLData3[Total Load],TBLData3[[Athlete ]],TBLData3[[#This Row],[Athlete ]],TBLData3[Date],"&lt;="&amp;TBLData3[[#This Row],[Date]]-7,TBLData3[Date],"&gt;"&amp;TBLData3[[#This Row],[Date]]-14),"")</f>
        <v>440</v>
      </c>
      <c r="J1049" s="33">
        <f>IFERROR(SUMIFS(TBLData3[Total Load],TBLData3[[Athlete ]],TBLData3[[#This Row],[Athlete ]],TBLData3[Date],"&lt;="&amp;TBLData3[[#This Row],[Date]]-14,TBLData3[Date],"&gt;"&amp;TBLData3[[#This Row],[Date]]-21),"")</f>
        <v>0</v>
      </c>
      <c r="K1049" s="33">
        <f>IFERROR(SUMIFS(TBLData3[Total Load],TBLData3[[Athlete ]],TBLData3[[#This Row],[Athlete ]],TBLData3[Date],"&lt;="&amp;TBLData3[[#This Row],[Date]]-21,TBLData3[Date],"&gt;"&amp;TBLData3[[#This Row],[Date]]-28),"")</f>
        <v>420</v>
      </c>
      <c r="L1049" s="33">
        <f>IFERROR(SUMIFS(TBLData3[Total Load],TBLData3[[Athlete ]],TBLData3[[#This Row],[Athlete ]],TBLData3[Date],"&lt;="&amp;TBLData3[[#This Row],[Date]]-28,TBLData3[Date],"&gt;"&amp;TBLData3[[#This Row],[Date]]-35),"")</f>
        <v>930</v>
      </c>
      <c r="M1049" s="33">
        <f>IFERROR(AVERAGE(TBLData3[[#This Row],[Week -1 TL]:[Week -4 TL]]),"")</f>
        <v>447.5</v>
      </c>
      <c r="N1049" s="98">
        <f>IFERROR(TBLData3[[#This Row],[7 Day Rolling Average]]/TBLData3[[#This Row],[28 Day Rolling Average]],"")</f>
        <v>2.9199372056514914</v>
      </c>
      <c r="O1049" s="94">
        <f>IFERROR(TBLData3[[#This Row],[Week 0 TL]]/TBLData3[[#This Row],[Week -1 TL]],"")</f>
        <v>5.2840909090909092</v>
      </c>
      <c r="P1049" s="26">
        <f t="shared" si="73"/>
        <v>311.28028284537277</v>
      </c>
      <c r="Q1049" s="27">
        <f t="shared" si="74"/>
        <v>166.53128489211923</v>
      </c>
      <c r="R1049" s="99">
        <f>IFERROR(TBLData3[[#This Row],[7 Day EWMA]]/TBLData3[[#This Row],[28 Day EWMA]],"")</f>
        <v>1.8692000307751393</v>
      </c>
      <c r="S1049" s="130">
        <f>AVERAGEIFS(TBLData3[Total Load],TBLData3[[Athlete ]],TBLData3[[#This Row],[Athlete ]],TBLData3[Date],"&lt;="&amp;TBLData3[[#This Row],[Date]],TBLData3[Date],"&gt;"&amp;TBLData3[[#This Row],[Date]]-7)</f>
        <v>332.14285714285717</v>
      </c>
      <c r="T1049" s="130">
        <f t="array" ref="T1049">IFERROR(_xlfn.STDEV.S(IF(TBLData3[[Athlete ]]=TBLData3[[#This Row],[Athlete ]],IF(TBLData3[Date]&lt;=TBLData3[[#This Row],[Date]],IF(TBLData3[Date]&gt;TBLData3[[#This Row],[Date]]-7,TBLData3[Total Load])))),"")</f>
        <v>326.03498205531491</v>
      </c>
      <c r="U1049" s="98">
        <f>IFERROR(TBLData3[[#This Row],[7 Day avg Load]]/TBLData3[[#This Row],[7 Day SD]],"")</f>
        <v>1.0187338028853175</v>
      </c>
      <c r="V1049" s="98">
        <f>IFERROR(TBLData3[[#This Row],[7 Day Rolling Average]]*TBLData3[[#This Row],[Monotony]],"")</f>
        <v>338.3651559583376</v>
      </c>
    </row>
    <row r="1050" spans="1:22" x14ac:dyDescent="0.25">
      <c r="A1050" s="58" t="str">
        <f t="shared" si="72"/>
        <v>Week 7</v>
      </c>
      <c r="B1050" s="63">
        <v>43057</v>
      </c>
      <c r="C1050" s="151" t="str">
        <f t="shared" si="75"/>
        <v>Sat</v>
      </c>
      <c r="D1050" s="73" t="s">
        <v>201</v>
      </c>
      <c r="E1050" s="61">
        <f>tblTL[[#This Row],[Total]]</f>
        <v>0</v>
      </c>
      <c r="F1050" s="71">
        <f>AVERAGEIFS(TBLData3[Total Load],TBLData3[[Athlete ]],TBLData3[[#This Row],[Athlete ]],TBLData3[Date],"&lt;="&amp;TBLData3[[#This Row],[Date]],TBLData3[Date],"&gt;"&amp;TBLData3[[#This Row],[Date]]-7)</f>
        <v>0</v>
      </c>
      <c r="G1050" s="72">
        <f>AVERAGEIFS(TBLData3[Total Load],TBLData3[[Athlete ]],TBLData3[[#This Row],[Athlete ]],TBLData3[Date],"&lt;="&amp;TBLData3[[#This Row],[Date]],TBLData3[Date],"&gt;"&amp;TBLData3[[#This Row],[Date]]-28)</f>
        <v>0</v>
      </c>
      <c r="H1050" s="32">
        <f>SUMIFS(TBLData3[Total Load],TBLData3[[Athlete ]],TBLData3[[#This Row],[Athlete ]],TBLData3[Date],"&lt;="&amp;TBLData3[[#This Row],[Date]],TBLData3[Date],"&gt;"&amp;TBLData3[[#This Row],[Date]]-7)</f>
        <v>0</v>
      </c>
      <c r="I1050" s="33">
        <f>IFERROR(SUMIFS(TBLData3[Total Load],TBLData3[[Athlete ]],TBLData3[[#This Row],[Athlete ]],TBLData3[Date],"&lt;="&amp;TBLData3[[#This Row],[Date]]-7,TBLData3[Date],"&gt;"&amp;TBLData3[[#This Row],[Date]]-14),"")</f>
        <v>0</v>
      </c>
      <c r="J1050" s="33">
        <f>IFERROR(SUMIFS(TBLData3[Total Load],TBLData3[[Athlete ]],TBLData3[[#This Row],[Athlete ]],TBLData3[Date],"&lt;="&amp;TBLData3[[#This Row],[Date]]-14,TBLData3[Date],"&gt;"&amp;TBLData3[[#This Row],[Date]]-21),"")</f>
        <v>0</v>
      </c>
      <c r="K1050" s="33">
        <f>IFERROR(SUMIFS(TBLData3[Total Load],TBLData3[[Athlete ]],TBLData3[[#This Row],[Athlete ]],TBLData3[Date],"&lt;="&amp;TBLData3[[#This Row],[Date]]-21,TBLData3[Date],"&gt;"&amp;TBLData3[[#This Row],[Date]]-28),"")</f>
        <v>0</v>
      </c>
      <c r="L1050" s="33">
        <f>IFERROR(SUMIFS(TBLData3[Total Load],TBLData3[[Athlete ]],TBLData3[[#This Row],[Athlete ]],TBLData3[Date],"&lt;="&amp;TBLData3[[#This Row],[Date]]-28,TBLData3[Date],"&gt;"&amp;TBLData3[[#This Row],[Date]]-35),"")</f>
        <v>720</v>
      </c>
      <c r="M1050" s="33">
        <f>IFERROR(AVERAGE(TBLData3[[#This Row],[Week -1 TL]:[Week -4 TL]]),"")</f>
        <v>180</v>
      </c>
      <c r="N1050" s="98" t="str">
        <f>IFERROR(TBLData3[[#This Row],[7 Day Rolling Average]]/TBLData3[[#This Row],[28 Day Rolling Average]],"")</f>
        <v/>
      </c>
      <c r="O1050" s="94" t="str">
        <f>IFERROR(TBLData3[[#This Row],[Week 0 TL]]/TBLData3[[#This Row],[Week -1 TL]],"")</f>
        <v/>
      </c>
      <c r="P1050" s="26">
        <f t="shared" si="73"/>
        <v>3.6570794789735322E-2</v>
      </c>
      <c r="Q1050" s="27">
        <f t="shared" si="74"/>
        <v>20.698319176311553</v>
      </c>
      <c r="R1050" s="99">
        <f>IFERROR(TBLData3[[#This Row],[7 Day EWMA]]/TBLData3[[#This Row],[28 Day EWMA]],"")</f>
        <v>1.7668485290143374E-3</v>
      </c>
      <c r="S1050" s="130">
        <f>AVERAGEIFS(TBLData3[Total Load],TBLData3[[Athlete ]],TBLData3[[#This Row],[Athlete ]],TBLData3[Date],"&lt;="&amp;TBLData3[[#This Row],[Date]],TBLData3[Date],"&gt;"&amp;TBLData3[[#This Row],[Date]]-7)</f>
        <v>0</v>
      </c>
      <c r="T1050" s="130">
        <f t="array" ref="T1050">IFERROR(_xlfn.STDEV.S(IF(TBLData3[[Athlete ]]=TBLData3[[#This Row],[Athlete ]],IF(TBLData3[Date]&lt;=TBLData3[[#This Row],[Date]],IF(TBLData3[Date]&gt;TBLData3[[#This Row],[Date]]-7,TBLData3[Total Load])))),"")</f>
        <v>0</v>
      </c>
      <c r="U1050" s="98" t="str">
        <f>IFERROR(TBLData3[[#This Row],[7 Day avg Load]]/TBLData3[[#This Row],[7 Day SD]],"")</f>
        <v/>
      </c>
      <c r="V1050" s="98" t="str">
        <f>IFERROR(TBLData3[[#This Row],[7 Day Rolling Average]]*TBLData3[[#This Row],[Monotony]],"")</f>
        <v/>
      </c>
    </row>
    <row r="1051" spans="1:22" x14ac:dyDescent="0.25">
      <c r="A1051" s="58" t="str">
        <f t="shared" si="72"/>
        <v>Week 7</v>
      </c>
      <c r="B1051" s="63">
        <v>43057</v>
      </c>
      <c r="C1051" s="151" t="str">
        <f t="shared" si="75"/>
        <v>Sat</v>
      </c>
      <c r="D1051" s="73" t="s">
        <v>202</v>
      </c>
      <c r="E1051" s="61">
        <f>tblTL[[#This Row],[Total]]</f>
        <v>0</v>
      </c>
      <c r="F1051" s="71">
        <f>AVERAGEIFS(TBLData3[Total Load],TBLData3[[Athlete ]],TBLData3[[#This Row],[Athlete ]],TBLData3[Date],"&lt;="&amp;TBLData3[[#This Row],[Date]],TBLData3[Date],"&gt;"&amp;TBLData3[[#This Row],[Date]]-7)</f>
        <v>294.42857142857144</v>
      </c>
      <c r="G1051" s="72">
        <f>AVERAGEIFS(TBLData3[Total Load],TBLData3[[Athlete ]],TBLData3[[#This Row],[Athlete ]],TBLData3[Date],"&lt;="&amp;TBLData3[[#This Row],[Date]],TBLData3[Date],"&gt;"&amp;TBLData3[[#This Row],[Date]]-28)</f>
        <v>286.51785714285717</v>
      </c>
      <c r="H1051" s="32">
        <f>SUMIFS(TBLData3[Total Load],TBLData3[[Athlete ]],TBLData3[[#This Row],[Athlete ]],TBLData3[Date],"&lt;="&amp;TBLData3[[#This Row],[Date]],TBLData3[Date],"&gt;"&amp;TBLData3[[#This Row],[Date]]-7)</f>
        <v>2061</v>
      </c>
      <c r="I1051" s="33">
        <f>IFERROR(SUMIFS(TBLData3[Total Load],TBLData3[[Athlete ]],TBLData3[[#This Row],[Athlete ]],TBLData3[Date],"&lt;="&amp;TBLData3[[#This Row],[Date]]-7,TBLData3[Date],"&gt;"&amp;TBLData3[[#This Row],[Date]]-14),"")</f>
        <v>1448</v>
      </c>
      <c r="J1051" s="33">
        <f>IFERROR(SUMIFS(TBLData3[Total Load],TBLData3[[Athlete ]],TBLData3[[#This Row],[Athlete ]],TBLData3[Date],"&lt;="&amp;TBLData3[[#This Row],[Date]]-14,TBLData3[Date],"&gt;"&amp;TBLData3[[#This Row],[Date]]-21),"")</f>
        <v>2197.5</v>
      </c>
      <c r="K1051" s="33">
        <f>IFERROR(SUMIFS(TBLData3[Total Load],TBLData3[[Athlete ]],TBLData3[[#This Row],[Athlete ]],TBLData3[Date],"&lt;="&amp;TBLData3[[#This Row],[Date]]-21,TBLData3[Date],"&gt;"&amp;TBLData3[[#This Row],[Date]]-28),"")</f>
        <v>2316</v>
      </c>
      <c r="L1051" s="33">
        <f>IFERROR(SUMIFS(TBLData3[Total Load],TBLData3[[Athlete ]],TBLData3[[#This Row],[Athlete ]],TBLData3[Date],"&lt;="&amp;TBLData3[[#This Row],[Date]]-28,TBLData3[Date],"&gt;"&amp;TBLData3[[#This Row],[Date]]-35),"")</f>
        <v>1620</v>
      </c>
      <c r="M1051" s="33">
        <f>IFERROR(AVERAGE(TBLData3[[#This Row],[Week -1 TL]:[Week -4 TL]]),"")</f>
        <v>1895.375</v>
      </c>
      <c r="N1051" s="98">
        <f>IFERROR(TBLData3[[#This Row],[7 Day Rolling Average]]/TBLData3[[#This Row],[28 Day Rolling Average]],"")</f>
        <v>1.0276098473044561</v>
      </c>
      <c r="O1051" s="94">
        <f>IFERROR(TBLData3[[#This Row],[Week 0 TL]]/TBLData3[[#This Row],[Week -1 TL]],"")</f>
        <v>1.423342541436464</v>
      </c>
      <c r="P1051" s="26">
        <f t="shared" si="73"/>
        <v>262.12307886951169</v>
      </c>
      <c r="Q1051" s="27">
        <f t="shared" si="74"/>
        <v>253.01900215653259</v>
      </c>
      <c r="R1051" s="99">
        <f>IFERROR(TBLData3[[#This Row],[7 Day EWMA]]/TBLData3[[#This Row],[28 Day EWMA]],"")</f>
        <v>1.0359817904401771</v>
      </c>
      <c r="S1051" s="130">
        <f>AVERAGEIFS(TBLData3[Total Load],TBLData3[[Athlete ]],TBLData3[[#This Row],[Athlete ]],TBLData3[Date],"&lt;="&amp;TBLData3[[#This Row],[Date]],TBLData3[Date],"&gt;"&amp;TBLData3[[#This Row],[Date]]-7)</f>
        <v>294.42857142857144</v>
      </c>
      <c r="T1051" s="130">
        <f t="array" ref="T1051">IFERROR(_xlfn.STDEV.S(IF(TBLData3[[Athlete ]]=TBLData3[[#This Row],[Athlete ]],IF(TBLData3[Date]&lt;=TBLData3[[#This Row],[Date]],IF(TBLData3[Date]&gt;TBLData3[[#This Row],[Date]]-7,TBLData3[Total Load])))),"")</f>
        <v>389.70153414412641</v>
      </c>
      <c r="U1051" s="98">
        <f>IFERROR(TBLData3[[#This Row],[7 Day avg Load]]/TBLData3[[#This Row],[7 Day SD]],"")</f>
        <v>0.75552325467541159</v>
      </c>
      <c r="V1051" s="98">
        <f>IFERROR(TBLData3[[#This Row],[7 Day Rolling Average]]*TBLData3[[#This Row],[Monotony]],"")</f>
        <v>222.44763255514619</v>
      </c>
    </row>
    <row r="1052" spans="1:22" x14ac:dyDescent="0.25">
      <c r="A1052" s="58" t="str">
        <f t="shared" si="72"/>
        <v>Week 7</v>
      </c>
      <c r="B1052" s="63">
        <v>43057</v>
      </c>
      <c r="C1052" s="151" t="str">
        <f t="shared" si="75"/>
        <v>Sat</v>
      </c>
      <c r="D1052" s="68" t="s">
        <v>203</v>
      </c>
      <c r="E1052" s="61">
        <f>tblTL[[#This Row],[Total]]</f>
        <v>420</v>
      </c>
      <c r="F1052" s="71">
        <f>AVERAGEIFS(TBLData3[Total Load],TBLData3[[Athlete ]],TBLData3[[#This Row],[Athlete ]],TBLData3[Date],"&lt;="&amp;TBLData3[[#This Row],[Date]],TBLData3[Date],"&gt;"&amp;TBLData3[[#This Row],[Date]]-7)</f>
        <v>171.42857142857142</v>
      </c>
      <c r="G1052" s="72">
        <f>AVERAGEIFS(TBLData3[Total Load],TBLData3[[Athlete ]],TBLData3[[#This Row],[Athlete ]],TBLData3[Date],"&lt;="&amp;TBLData3[[#This Row],[Date]],TBLData3[Date],"&gt;"&amp;TBLData3[[#This Row],[Date]]-28)</f>
        <v>213.5</v>
      </c>
      <c r="H1052" s="32">
        <f>SUMIFS(TBLData3[Total Load],TBLData3[[Athlete ]],TBLData3[[#This Row],[Athlete ]],TBLData3[Date],"&lt;="&amp;TBLData3[[#This Row],[Date]],TBLData3[Date],"&gt;"&amp;TBLData3[[#This Row],[Date]]-7)</f>
        <v>1200</v>
      </c>
      <c r="I1052" s="33">
        <f>IFERROR(SUMIFS(TBLData3[Total Load],TBLData3[[Athlete ]],TBLData3[[#This Row],[Athlete ]],TBLData3[Date],"&lt;="&amp;TBLData3[[#This Row],[Date]]-7,TBLData3[Date],"&gt;"&amp;TBLData3[[#This Row],[Date]]-14),"")</f>
        <v>1920</v>
      </c>
      <c r="J1052" s="33">
        <f>IFERROR(SUMIFS(TBLData3[Total Load],TBLData3[[Athlete ]],TBLData3[[#This Row],[Athlete ]],TBLData3[Date],"&lt;="&amp;TBLData3[[#This Row],[Date]]-14,TBLData3[Date],"&gt;"&amp;TBLData3[[#This Row],[Date]]-21),"")</f>
        <v>2858</v>
      </c>
      <c r="K1052" s="33">
        <f>IFERROR(SUMIFS(TBLData3[Total Load],TBLData3[[Athlete ]],TBLData3[[#This Row],[Athlete ]],TBLData3[Date],"&lt;="&amp;TBLData3[[#This Row],[Date]]-21,TBLData3[Date],"&gt;"&amp;TBLData3[[#This Row],[Date]]-28),"")</f>
        <v>0</v>
      </c>
      <c r="L1052" s="33">
        <f>IFERROR(SUMIFS(TBLData3[Total Load],TBLData3[[Athlete ]],TBLData3[[#This Row],[Athlete ]],TBLData3[Date],"&lt;="&amp;TBLData3[[#This Row],[Date]]-28,TBLData3[Date],"&gt;"&amp;TBLData3[[#This Row],[Date]]-35),"")</f>
        <v>0</v>
      </c>
      <c r="M1052" s="33">
        <f>IFERROR(AVERAGE(TBLData3[[#This Row],[Week -1 TL]:[Week -4 TL]]),"")</f>
        <v>1194.5</v>
      </c>
      <c r="N1052" s="98">
        <f>IFERROR(TBLData3[[#This Row],[7 Day Rolling Average]]/TBLData3[[#This Row],[28 Day Rolling Average]],"")</f>
        <v>0.80294412847106045</v>
      </c>
      <c r="O1052" s="94">
        <f>IFERROR(TBLData3[[#This Row],[Week 0 TL]]/TBLData3[[#This Row],[Week -1 TL]],"")</f>
        <v>0.625</v>
      </c>
      <c r="P1052" s="26">
        <f t="shared" si="73"/>
        <v>227.37847643061116</v>
      </c>
      <c r="Q1052" s="27">
        <f t="shared" si="74"/>
        <v>207.44576255344194</v>
      </c>
      <c r="R1052" s="99">
        <f>IFERROR(TBLData3[[#This Row],[7 Day EWMA]]/TBLData3[[#This Row],[28 Day EWMA]],"")</f>
        <v>1.0960863872648841</v>
      </c>
      <c r="S1052" s="130">
        <f>AVERAGEIFS(TBLData3[Total Load],TBLData3[[Athlete ]],TBLData3[[#This Row],[Athlete ]],TBLData3[Date],"&lt;="&amp;TBLData3[[#This Row],[Date]],TBLData3[Date],"&gt;"&amp;TBLData3[[#This Row],[Date]]-7)</f>
        <v>171.42857142857142</v>
      </c>
      <c r="T1052" s="130">
        <f t="array" ref="T1052">IFERROR(_xlfn.STDEV.S(IF(TBLData3[[Athlete ]]=TBLData3[[#This Row],[Athlete ]],IF(TBLData3[Date]&lt;=TBLData3[[#This Row],[Date]],IF(TBLData3[Date]&gt;TBLData3[[#This Row],[Date]]-7,TBLData3[Total Load])))),"")</f>
        <v>214.74237056129775</v>
      </c>
      <c r="U1052" s="98">
        <f>IFERROR(TBLData3[[#This Row],[7 Day avg Load]]/TBLData3[[#This Row],[7 Day SD]],"")</f>
        <v>0.7982987753208094</v>
      </c>
      <c r="V1052" s="98">
        <f>IFERROR(TBLData3[[#This Row],[7 Day Rolling Average]]*TBLData3[[#This Row],[Monotony]],"")</f>
        <v>136.85121862642447</v>
      </c>
    </row>
    <row r="1053" spans="1:22" x14ac:dyDescent="0.25">
      <c r="A1053" s="58" t="str">
        <f t="shared" si="72"/>
        <v>Week 7</v>
      </c>
      <c r="B1053" s="63">
        <v>43057</v>
      </c>
      <c r="C1053" s="151" t="str">
        <f t="shared" si="75"/>
        <v>Sat</v>
      </c>
      <c r="D1053" s="68" t="s">
        <v>204</v>
      </c>
      <c r="E1053" s="61">
        <f>tblTL[[#This Row],[Total]]</f>
        <v>0</v>
      </c>
      <c r="F1053" s="71">
        <f>AVERAGEIFS(TBLData3[Total Load],TBLData3[[Athlete ]],TBLData3[[#This Row],[Athlete ]],TBLData3[Date],"&lt;="&amp;TBLData3[[#This Row],[Date]],TBLData3[Date],"&gt;"&amp;TBLData3[[#This Row],[Date]]-7)</f>
        <v>0</v>
      </c>
      <c r="G1053" s="72">
        <f>AVERAGEIFS(TBLData3[Total Load],TBLData3[[Athlete ]],TBLData3[[#This Row],[Athlete ]],TBLData3[Date],"&lt;="&amp;TBLData3[[#This Row],[Date]],TBLData3[Date],"&gt;"&amp;TBLData3[[#This Row],[Date]]-28)</f>
        <v>93.892857142857139</v>
      </c>
      <c r="H1053" s="32">
        <f>SUMIFS(TBLData3[Total Load],TBLData3[[Athlete ]],TBLData3[[#This Row],[Athlete ]],TBLData3[Date],"&lt;="&amp;TBLData3[[#This Row],[Date]],TBLData3[Date],"&gt;"&amp;TBLData3[[#This Row],[Date]]-7)</f>
        <v>0</v>
      </c>
      <c r="I1053" s="33">
        <f>IFERROR(SUMIFS(TBLData3[Total Load],TBLData3[[Athlete ]],TBLData3[[#This Row],[Athlete ]],TBLData3[Date],"&lt;="&amp;TBLData3[[#This Row],[Date]]-7,TBLData3[Date],"&gt;"&amp;TBLData3[[#This Row],[Date]]-14),"")</f>
        <v>350</v>
      </c>
      <c r="J1053" s="33">
        <f>IFERROR(SUMIFS(TBLData3[Total Load],TBLData3[[Athlete ]],TBLData3[[#This Row],[Athlete ]],TBLData3[Date],"&lt;="&amp;TBLData3[[#This Row],[Date]]-14,TBLData3[Date],"&gt;"&amp;TBLData3[[#This Row],[Date]]-21),"")</f>
        <v>848</v>
      </c>
      <c r="K1053" s="33">
        <f>IFERROR(SUMIFS(TBLData3[Total Load],TBLData3[[Athlete ]],TBLData3[[#This Row],[Athlete ]],TBLData3[Date],"&lt;="&amp;TBLData3[[#This Row],[Date]]-21,TBLData3[Date],"&gt;"&amp;TBLData3[[#This Row],[Date]]-28),"")</f>
        <v>1431</v>
      </c>
      <c r="L1053" s="33">
        <f>IFERROR(SUMIFS(TBLData3[Total Load],TBLData3[[Athlete ]],TBLData3[[#This Row],[Athlete ]],TBLData3[Date],"&lt;="&amp;TBLData3[[#This Row],[Date]]-28,TBLData3[Date],"&gt;"&amp;TBLData3[[#This Row],[Date]]-35),"")</f>
        <v>720</v>
      </c>
      <c r="M1053" s="33">
        <f>IFERROR(AVERAGE(TBLData3[[#This Row],[Week -1 TL]:[Week -4 TL]]),"")</f>
        <v>837.25</v>
      </c>
      <c r="N1053" s="98">
        <f>IFERROR(TBLData3[[#This Row],[7 Day Rolling Average]]/TBLData3[[#This Row],[28 Day Rolling Average]],"")</f>
        <v>0</v>
      </c>
      <c r="O1053" s="94">
        <f>IFERROR(TBLData3[[#This Row],[Week 0 TL]]/TBLData3[[#This Row],[Week -1 TL]],"")</f>
        <v>0</v>
      </c>
      <c r="P1053" s="26">
        <f t="shared" si="73"/>
        <v>6.3848762142049313</v>
      </c>
      <c r="Q1053" s="27">
        <f t="shared" si="74"/>
        <v>57.303576820382133</v>
      </c>
      <c r="R1053" s="99">
        <f>IFERROR(TBLData3[[#This Row],[7 Day EWMA]]/TBLData3[[#This Row],[28 Day EWMA]],"")</f>
        <v>0.11142194900360765</v>
      </c>
      <c r="S1053" s="130">
        <f>AVERAGEIFS(TBLData3[Total Load],TBLData3[[Athlete ]],TBLData3[[#This Row],[Athlete ]],TBLData3[Date],"&lt;="&amp;TBLData3[[#This Row],[Date]],TBLData3[Date],"&gt;"&amp;TBLData3[[#This Row],[Date]]-7)</f>
        <v>0</v>
      </c>
      <c r="T1053" s="130">
        <f t="array" ref="T1053">IFERROR(_xlfn.STDEV.S(IF(TBLData3[[Athlete ]]=TBLData3[[#This Row],[Athlete ]],IF(TBLData3[Date]&lt;=TBLData3[[#This Row],[Date]],IF(TBLData3[Date]&gt;TBLData3[[#This Row],[Date]]-7,TBLData3[Total Load])))),"")</f>
        <v>0</v>
      </c>
      <c r="U1053" s="98" t="str">
        <f>IFERROR(TBLData3[[#This Row],[7 Day avg Load]]/TBLData3[[#This Row],[7 Day SD]],"")</f>
        <v/>
      </c>
      <c r="V1053" s="98" t="str">
        <f>IFERROR(TBLData3[[#This Row],[7 Day Rolling Average]]*TBLData3[[#This Row],[Monotony]],"")</f>
        <v/>
      </c>
    </row>
    <row r="1054" spans="1:22" x14ac:dyDescent="0.25">
      <c r="A1054" s="58" t="str">
        <f t="shared" si="72"/>
        <v>Week 7</v>
      </c>
      <c r="B1054" s="63">
        <v>43057</v>
      </c>
      <c r="C1054" s="151" t="str">
        <f t="shared" si="75"/>
        <v>Sat</v>
      </c>
      <c r="D1054" s="74" t="s">
        <v>205</v>
      </c>
      <c r="E1054" s="61">
        <f>tblTL[[#This Row],[Total]]</f>
        <v>0</v>
      </c>
      <c r="F1054" s="71">
        <f>AVERAGEIFS(TBLData3[Total Load],TBLData3[[Athlete ]],TBLData3[[#This Row],[Athlete ]],TBLData3[Date],"&lt;="&amp;TBLData3[[#This Row],[Date]],TBLData3[Date],"&gt;"&amp;TBLData3[[#This Row],[Date]]-7)</f>
        <v>0</v>
      </c>
      <c r="G1054" s="72">
        <f>AVERAGEIFS(TBLData3[Total Load],TBLData3[[Athlete ]],TBLData3[[#This Row],[Athlete ]],TBLData3[Date],"&lt;="&amp;TBLData3[[#This Row],[Date]],TBLData3[Date],"&gt;"&amp;TBLData3[[#This Row],[Date]]-28)</f>
        <v>34.678571428571431</v>
      </c>
      <c r="H1054" s="32">
        <f>SUMIFS(TBLData3[Total Load],TBLData3[[Athlete ]],TBLData3[[#This Row],[Athlete ]],TBLData3[Date],"&lt;="&amp;TBLData3[[#This Row],[Date]],TBLData3[Date],"&gt;"&amp;TBLData3[[#This Row],[Date]]-7)</f>
        <v>0</v>
      </c>
      <c r="I1054" s="33">
        <f>IFERROR(SUMIFS(TBLData3[Total Load],TBLData3[[Athlete ]],TBLData3[[#This Row],[Athlete ]],TBLData3[Date],"&lt;="&amp;TBLData3[[#This Row],[Date]]-7,TBLData3[Date],"&gt;"&amp;TBLData3[[#This Row],[Date]]-14),"")</f>
        <v>0</v>
      </c>
      <c r="J1054" s="33">
        <f>IFERROR(SUMIFS(TBLData3[Total Load],TBLData3[[Athlete ]],TBLData3[[#This Row],[Athlete ]],TBLData3[Date],"&lt;="&amp;TBLData3[[#This Row],[Date]]-14,TBLData3[Date],"&gt;"&amp;TBLData3[[#This Row],[Date]]-21),"")</f>
        <v>655</v>
      </c>
      <c r="K1054" s="33">
        <f>IFERROR(SUMIFS(TBLData3[Total Load],TBLData3[[Athlete ]],TBLData3[[#This Row],[Athlete ]],TBLData3[Date],"&lt;="&amp;TBLData3[[#This Row],[Date]]-21,TBLData3[Date],"&gt;"&amp;TBLData3[[#This Row],[Date]]-28),"")</f>
        <v>316</v>
      </c>
      <c r="L1054" s="33">
        <f>IFERROR(SUMIFS(TBLData3[Total Load],TBLData3[[Athlete ]],TBLData3[[#This Row],[Athlete ]],TBLData3[Date],"&lt;="&amp;TBLData3[[#This Row],[Date]]-28,TBLData3[Date],"&gt;"&amp;TBLData3[[#This Row],[Date]]-35),"")</f>
        <v>720</v>
      </c>
      <c r="M1054" s="33">
        <f>IFERROR(AVERAGE(TBLData3[[#This Row],[Week -1 TL]:[Week -4 TL]]),"")</f>
        <v>422.75</v>
      </c>
      <c r="N1054" s="98">
        <f>IFERROR(TBLData3[[#This Row],[7 Day Rolling Average]]/TBLData3[[#This Row],[28 Day Rolling Average]],"")</f>
        <v>0</v>
      </c>
      <c r="O1054" s="94" t="str">
        <f>IFERROR(TBLData3[[#This Row],[Week 0 TL]]/TBLData3[[#This Row],[Week -1 TL]],"")</f>
        <v/>
      </c>
      <c r="P1054" s="26">
        <f t="shared" si="73"/>
        <v>1.9401234013992259</v>
      </c>
      <c r="Q1054" s="27">
        <f t="shared" si="74"/>
        <v>26.163726273340338</v>
      </c>
      <c r="R1054" s="99">
        <f>IFERROR(TBLData3[[#This Row],[7 Day EWMA]]/TBLData3[[#This Row],[28 Day EWMA]],"")</f>
        <v>7.415317608547696E-2</v>
      </c>
      <c r="S1054" s="130">
        <f>AVERAGEIFS(TBLData3[Total Load],TBLData3[[Athlete ]],TBLData3[[#This Row],[Athlete ]],TBLData3[Date],"&lt;="&amp;TBLData3[[#This Row],[Date]],TBLData3[Date],"&gt;"&amp;TBLData3[[#This Row],[Date]]-7)</f>
        <v>0</v>
      </c>
      <c r="T1054" s="130">
        <f t="array" ref="T1054">IFERROR(_xlfn.STDEV.S(IF(TBLData3[[Athlete ]]=TBLData3[[#This Row],[Athlete ]],IF(TBLData3[Date]&lt;=TBLData3[[#This Row],[Date]],IF(TBLData3[Date]&gt;TBLData3[[#This Row],[Date]]-7,TBLData3[Total Load])))),"")</f>
        <v>0</v>
      </c>
      <c r="U1054" s="98" t="str">
        <f>IFERROR(TBLData3[[#This Row],[7 Day avg Load]]/TBLData3[[#This Row],[7 Day SD]],"")</f>
        <v/>
      </c>
      <c r="V1054" s="98" t="str">
        <f>IFERROR(TBLData3[[#This Row],[7 Day Rolling Average]]*TBLData3[[#This Row],[Monotony]],"")</f>
        <v/>
      </c>
    </row>
    <row r="1055" spans="1:22" x14ac:dyDescent="0.25">
      <c r="A1055" s="58" t="str">
        <f t="shared" si="72"/>
        <v>Week 7</v>
      </c>
      <c r="B1055" s="63">
        <v>43057</v>
      </c>
      <c r="C1055" s="151" t="str">
        <f t="shared" si="75"/>
        <v>Sat</v>
      </c>
      <c r="D1055" s="74" t="s">
        <v>206</v>
      </c>
      <c r="E1055" s="61">
        <f>tblTL[[#This Row],[Total]]</f>
        <v>0</v>
      </c>
      <c r="F1055" s="71">
        <f>AVERAGEIFS(TBLData3[Total Load],TBLData3[[Athlete ]],TBLData3[[#This Row],[Athlete ]],TBLData3[Date],"&lt;="&amp;TBLData3[[#This Row],[Date]],TBLData3[Date],"&gt;"&amp;TBLData3[[#This Row],[Date]]-7)</f>
        <v>0</v>
      </c>
      <c r="G1055" s="72">
        <f>AVERAGEIFS(TBLData3[Total Load],TBLData3[[Athlete ]],TBLData3[[#This Row],[Athlete ]],TBLData3[Date],"&lt;="&amp;TBLData3[[#This Row],[Date]],TBLData3[Date],"&gt;"&amp;TBLData3[[#This Row],[Date]]-28)</f>
        <v>192.71428571428572</v>
      </c>
      <c r="H1055" s="32">
        <f>SUMIFS(TBLData3[Total Load],TBLData3[[Athlete ]],TBLData3[[#This Row],[Athlete ]],TBLData3[Date],"&lt;="&amp;TBLData3[[#This Row],[Date]],TBLData3[Date],"&gt;"&amp;TBLData3[[#This Row],[Date]]-7)</f>
        <v>0</v>
      </c>
      <c r="I1055" s="33">
        <f>IFERROR(SUMIFS(TBLData3[Total Load],TBLData3[[Athlete ]],TBLData3[[#This Row],[Athlete ]],TBLData3[Date],"&lt;="&amp;TBLData3[[#This Row],[Date]]-7,TBLData3[Date],"&gt;"&amp;TBLData3[[#This Row],[Date]]-14),"")</f>
        <v>2230</v>
      </c>
      <c r="J1055" s="33">
        <f>IFERROR(SUMIFS(TBLData3[Total Load],TBLData3[[Athlete ]],TBLData3[[#This Row],[Athlete ]],TBLData3[Date],"&lt;="&amp;TBLData3[[#This Row],[Date]]-14,TBLData3[Date],"&gt;"&amp;TBLData3[[#This Row],[Date]]-21),"")</f>
        <v>1816</v>
      </c>
      <c r="K1055" s="33">
        <f>IFERROR(SUMIFS(TBLData3[Total Load],TBLData3[[Athlete ]],TBLData3[[#This Row],[Athlete ]],TBLData3[Date],"&lt;="&amp;TBLData3[[#This Row],[Date]]-21,TBLData3[Date],"&gt;"&amp;TBLData3[[#This Row],[Date]]-28),"")</f>
        <v>1350</v>
      </c>
      <c r="L1055" s="33">
        <f>IFERROR(SUMIFS(TBLData3[Total Load],TBLData3[[Athlete ]],TBLData3[[#This Row],[Athlete ]],TBLData3[Date],"&lt;="&amp;TBLData3[[#This Row],[Date]]-28,TBLData3[Date],"&gt;"&amp;TBLData3[[#This Row],[Date]]-35),"")</f>
        <v>1800</v>
      </c>
      <c r="M1055" s="33">
        <f>IFERROR(AVERAGE(TBLData3[[#This Row],[Week -1 TL]:[Week -4 TL]]),"")</f>
        <v>1799</v>
      </c>
      <c r="N1055" s="98">
        <f>IFERROR(TBLData3[[#This Row],[7 Day Rolling Average]]/TBLData3[[#This Row],[28 Day Rolling Average]],"")</f>
        <v>0</v>
      </c>
      <c r="O1055" s="94">
        <f>IFERROR(TBLData3[[#This Row],[Week 0 TL]]/TBLData3[[#This Row],[Week -1 TL]],"")</f>
        <v>0</v>
      </c>
      <c r="P1055" s="26">
        <f t="shared" si="73"/>
        <v>40.948171158147829</v>
      </c>
      <c r="Q1055" s="27">
        <f t="shared" si="74"/>
        <v>156.8755550619947</v>
      </c>
      <c r="R1055" s="99">
        <f>IFERROR(TBLData3[[#This Row],[7 Day EWMA]]/TBLData3[[#This Row],[28 Day EWMA]],"")</f>
        <v>0.26102327505369316</v>
      </c>
      <c r="S1055" s="130">
        <f>AVERAGEIFS(TBLData3[Total Load],TBLData3[[Athlete ]],TBLData3[[#This Row],[Athlete ]],TBLData3[Date],"&lt;="&amp;TBLData3[[#This Row],[Date]],TBLData3[Date],"&gt;"&amp;TBLData3[[#This Row],[Date]]-7)</f>
        <v>0</v>
      </c>
      <c r="T1055" s="130">
        <f t="array" ref="T1055">IFERROR(_xlfn.STDEV.S(IF(TBLData3[[Athlete ]]=TBLData3[[#This Row],[Athlete ]],IF(TBLData3[Date]&lt;=TBLData3[[#This Row],[Date]],IF(TBLData3[Date]&gt;TBLData3[[#This Row],[Date]]-7,TBLData3[Total Load])))),"")</f>
        <v>0</v>
      </c>
      <c r="U1055" s="98" t="str">
        <f>IFERROR(TBLData3[[#This Row],[7 Day avg Load]]/TBLData3[[#This Row],[7 Day SD]],"")</f>
        <v/>
      </c>
      <c r="V1055" s="98" t="str">
        <f>IFERROR(TBLData3[[#This Row],[7 Day Rolling Average]]*TBLData3[[#This Row],[Monotony]],"")</f>
        <v/>
      </c>
    </row>
    <row r="1056" spans="1:22" x14ac:dyDescent="0.25">
      <c r="A1056" s="58" t="str">
        <f t="shared" si="72"/>
        <v>Week 7</v>
      </c>
      <c r="B1056" s="63">
        <v>43057</v>
      </c>
      <c r="C1056" s="151" t="str">
        <f t="shared" si="75"/>
        <v>Sat</v>
      </c>
      <c r="D1056" s="74" t="s">
        <v>207</v>
      </c>
      <c r="E1056" s="61">
        <f>tblTL[[#This Row],[Total]]</f>
        <v>0</v>
      </c>
      <c r="F1056" s="71">
        <f>AVERAGEIFS(TBLData3[Total Load],TBLData3[[Athlete ]],TBLData3[[#This Row],[Athlete ]],TBLData3[Date],"&lt;="&amp;TBLData3[[#This Row],[Date]],TBLData3[Date],"&gt;"&amp;TBLData3[[#This Row],[Date]]-7)</f>
        <v>0</v>
      </c>
      <c r="G1056" s="72">
        <f>AVERAGEIFS(TBLData3[Total Load],TBLData3[[Athlete ]],TBLData3[[#This Row],[Athlete ]],TBLData3[Date],"&lt;="&amp;TBLData3[[#This Row],[Date]],TBLData3[Date],"&gt;"&amp;TBLData3[[#This Row],[Date]]-28)</f>
        <v>140.89285714285714</v>
      </c>
      <c r="H1056" s="32">
        <f>SUMIFS(TBLData3[Total Load],TBLData3[[Athlete ]],TBLData3[[#This Row],[Athlete ]],TBLData3[Date],"&lt;="&amp;TBLData3[[#This Row],[Date]],TBLData3[Date],"&gt;"&amp;TBLData3[[#This Row],[Date]]-7)</f>
        <v>0</v>
      </c>
      <c r="I1056" s="33">
        <f>IFERROR(SUMIFS(TBLData3[Total Load],TBLData3[[Athlete ]],TBLData3[[#This Row],[Athlete ]],TBLData3[Date],"&lt;="&amp;TBLData3[[#This Row],[Date]]-7,TBLData3[Date],"&gt;"&amp;TBLData3[[#This Row],[Date]]-14),"")</f>
        <v>1435</v>
      </c>
      <c r="J1056" s="33">
        <f>IFERROR(SUMIFS(TBLData3[Total Load],TBLData3[[Athlete ]],TBLData3[[#This Row],[Athlete ]],TBLData3[Date],"&lt;="&amp;TBLData3[[#This Row],[Date]]-14,TBLData3[Date],"&gt;"&amp;TBLData3[[#This Row],[Date]]-21),"")</f>
        <v>1450</v>
      </c>
      <c r="K1056" s="33">
        <f>IFERROR(SUMIFS(TBLData3[Total Load],TBLData3[[Athlete ]],TBLData3[[#This Row],[Athlete ]],TBLData3[Date],"&lt;="&amp;TBLData3[[#This Row],[Date]]-21,TBLData3[Date],"&gt;"&amp;TBLData3[[#This Row],[Date]]-28),"")</f>
        <v>1060</v>
      </c>
      <c r="L1056" s="33">
        <f>IFERROR(SUMIFS(TBLData3[Total Load],TBLData3[[Athlete ]],TBLData3[[#This Row],[Athlete ]],TBLData3[Date],"&lt;="&amp;TBLData3[[#This Row],[Date]]-28,TBLData3[Date],"&gt;"&amp;TBLData3[[#This Row],[Date]]-35),"")</f>
        <v>1320</v>
      </c>
      <c r="M1056" s="33">
        <f>IFERROR(AVERAGE(TBLData3[[#This Row],[Week -1 TL]:[Week -4 TL]]),"")</f>
        <v>1316.25</v>
      </c>
      <c r="N1056" s="98">
        <f>IFERROR(TBLData3[[#This Row],[7 Day Rolling Average]]/TBLData3[[#This Row],[28 Day Rolling Average]],"")</f>
        <v>0</v>
      </c>
      <c r="O1056" s="94">
        <f>IFERROR(TBLData3[[#This Row],[Week 0 TL]]/TBLData3[[#This Row],[Week -1 TL]],"")</f>
        <v>0</v>
      </c>
      <c r="P1056" s="26">
        <f t="shared" si="73"/>
        <v>30.96979388341601</v>
      </c>
      <c r="Q1056" s="27">
        <f t="shared" si="74"/>
        <v>112.20438436978601</v>
      </c>
      <c r="R1056" s="99">
        <f>IFERROR(TBLData3[[#This Row],[7 Day EWMA]]/TBLData3[[#This Row],[28 Day EWMA]],"")</f>
        <v>0.27601233282783771</v>
      </c>
      <c r="S1056" s="130">
        <f>AVERAGEIFS(TBLData3[Total Load],TBLData3[[Athlete ]],TBLData3[[#This Row],[Athlete ]],TBLData3[Date],"&lt;="&amp;TBLData3[[#This Row],[Date]],TBLData3[Date],"&gt;"&amp;TBLData3[[#This Row],[Date]]-7)</f>
        <v>0</v>
      </c>
      <c r="T1056" s="130">
        <f t="array" ref="T1056">IFERROR(_xlfn.STDEV.S(IF(TBLData3[[Athlete ]]=TBLData3[[#This Row],[Athlete ]],IF(TBLData3[Date]&lt;=TBLData3[[#This Row],[Date]],IF(TBLData3[Date]&gt;TBLData3[[#This Row],[Date]]-7,TBLData3[Total Load])))),"")</f>
        <v>0</v>
      </c>
      <c r="U1056" s="98" t="str">
        <f>IFERROR(TBLData3[[#This Row],[7 Day avg Load]]/TBLData3[[#This Row],[7 Day SD]],"")</f>
        <v/>
      </c>
      <c r="V1056" s="98" t="str">
        <f>IFERROR(TBLData3[[#This Row],[7 Day Rolling Average]]*TBLData3[[#This Row],[Monotony]],"")</f>
        <v/>
      </c>
    </row>
    <row r="1057" spans="1:22" x14ac:dyDescent="0.25">
      <c r="A1057" s="58" t="str">
        <f t="shared" si="72"/>
        <v>Week 7</v>
      </c>
      <c r="B1057" s="63">
        <v>43057</v>
      </c>
      <c r="C1057" s="151" t="str">
        <f t="shared" si="75"/>
        <v>Sat</v>
      </c>
      <c r="D1057" s="73" t="s">
        <v>208</v>
      </c>
      <c r="E1057" s="61">
        <f>tblTL[[#This Row],[Total]]</f>
        <v>0</v>
      </c>
      <c r="F1057" s="71">
        <f>AVERAGEIFS(TBLData3[Total Load],TBLData3[[Athlete ]],TBLData3[[#This Row],[Athlete ]],TBLData3[Date],"&lt;="&amp;TBLData3[[#This Row],[Date]],TBLData3[Date],"&gt;"&amp;TBLData3[[#This Row],[Date]]-7)</f>
        <v>102.85714285714286</v>
      </c>
      <c r="G1057" s="72">
        <f>AVERAGEIFS(TBLData3[Total Load],TBLData3[[Athlete ]],TBLData3[[#This Row],[Athlete ]],TBLData3[Date],"&lt;="&amp;TBLData3[[#This Row],[Date]],TBLData3[Date],"&gt;"&amp;TBLData3[[#This Row],[Date]]-28)</f>
        <v>101.25</v>
      </c>
      <c r="H1057" s="32">
        <f>SUMIFS(TBLData3[Total Load],TBLData3[[Athlete ]],TBLData3[[#This Row],[Athlete ]],TBLData3[Date],"&lt;="&amp;TBLData3[[#This Row],[Date]],TBLData3[Date],"&gt;"&amp;TBLData3[[#This Row],[Date]]-7)</f>
        <v>720</v>
      </c>
      <c r="I1057" s="33">
        <f>IFERROR(SUMIFS(TBLData3[Total Load],TBLData3[[Athlete ]],TBLData3[[#This Row],[Athlete ]],TBLData3[Date],"&lt;="&amp;TBLData3[[#This Row],[Date]]-7,TBLData3[Date],"&gt;"&amp;TBLData3[[#This Row],[Date]]-14),"")</f>
        <v>0</v>
      </c>
      <c r="J1057" s="33">
        <f>IFERROR(SUMIFS(TBLData3[Total Load],TBLData3[[Athlete ]],TBLData3[[#This Row],[Athlete ]],TBLData3[Date],"&lt;="&amp;TBLData3[[#This Row],[Date]]-14,TBLData3[Date],"&gt;"&amp;TBLData3[[#This Row],[Date]]-21),"")</f>
        <v>2115</v>
      </c>
      <c r="K1057" s="33">
        <f>IFERROR(SUMIFS(TBLData3[Total Load],TBLData3[[Athlete ]],TBLData3[[#This Row],[Athlete ]],TBLData3[Date],"&lt;="&amp;TBLData3[[#This Row],[Date]]-21,TBLData3[Date],"&gt;"&amp;TBLData3[[#This Row],[Date]]-28),"")</f>
        <v>0</v>
      </c>
      <c r="L1057" s="33">
        <f>IFERROR(SUMIFS(TBLData3[Total Load],TBLData3[[Athlete ]],TBLData3[[#This Row],[Athlete ]],TBLData3[Date],"&lt;="&amp;TBLData3[[#This Row],[Date]]-28,TBLData3[Date],"&gt;"&amp;TBLData3[[#This Row],[Date]]-35),"")</f>
        <v>0</v>
      </c>
      <c r="M1057" s="33">
        <f>IFERROR(AVERAGE(TBLData3[[#This Row],[Week -1 TL]:[Week -4 TL]]),"")</f>
        <v>528.75</v>
      </c>
      <c r="N1057" s="98">
        <f>IFERROR(TBLData3[[#This Row],[7 Day Rolling Average]]/TBLData3[[#This Row],[28 Day Rolling Average]],"")</f>
        <v>1.0158730158730158</v>
      </c>
      <c r="O1057" s="94" t="str">
        <f>IFERROR(TBLData3[[#This Row],[Week 0 TL]]/TBLData3[[#This Row],[Week -1 TL]],"")</f>
        <v/>
      </c>
      <c r="P1057" s="26">
        <f t="shared" si="73"/>
        <v>79.530291878369241</v>
      </c>
      <c r="Q1057" s="27">
        <f t="shared" si="74"/>
        <v>95.104826583236175</v>
      </c>
      <c r="R1057" s="99">
        <f>IFERROR(TBLData3[[#This Row],[7 Day EWMA]]/TBLData3[[#This Row],[28 Day EWMA]],"")</f>
        <v>0.83623823033591227</v>
      </c>
      <c r="S1057" s="130">
        <f>AVERAGEIFS(TBLData3[Total Load],TBLData3[[Athlete ]],TBLData3[[#This Row],[Athlete ]],TBLData3[Date],"&lt;="&amp;TBLData3[[#This Row],[Date]],TBLData3[Date],"&gt;"&amp;TBLData3[[#This Row],[Date]]-7)</f>
        <v>102.85714285714286</v>
      </c>
      <c r="T1057" s="130">
        <f t="array" ref="T1057">IFERROR(_xlfn.STDEV.S(IF(TBLData3[[Athlete ]]=TBLData3[[#This Row],[Athlete ]],IF(TBLData3[Date]&lt;=TBLData3[[#This Row],[Date]],IF(TBLData3[Date]&gt;TBLData3[[#This Row],[Date]]-7,TBLData3[Total Load])))),"")</f>
        <v>272.1344205666436</v>
      </c>
      <c r="U1057" s="98">
        <f>IFERROR(TBLData3[[#This Row],[7 Day avg Load]]/TBLData3[[#This Row],[7 Day SD]],"")</f>
        <v>0.37796447300922725</v>
      </c>
      <c r="V1057" s="98">
        <f>IFERROR(TBLData3[[#This Row],[7 Day Rolling Average]]*TBLData3[[#This Row],[Monotony]],"")</f>
        <v>38.876345795234805</v>
      </c>
    </row>
    <row r="1058" spans="1:22" x14ac:dyDescent="0.25">
      <c r="A1058" s="58" t="str">
        <f t="shared" si="72"/>
        <v>Week 7</v>
      </c>
      <c r="B1058" s="59">
        <v>43058</v>
      </c>
      <c r="C1058" s="151" t="str">
        <f t="shared" ref="C1058:C1079" si="76">CHOOSE(WEEKDAY(B1058),"Sun","Mon","Tue","Wed","Thu","Fri","Sat")</f>
        <v>Sun</v>
      </c>
      <c r="D1058" s="68" t="s">
        <v>215</v>
      </c>
      <c r="E1058" s="61">
        <f>tblTL[[#This Row],[Total]]</f>
        <v>0</v>
      </c>
      <c r="F1058" s="71">
        <f>AVERAGEIFS(TBLData3[Total Load],TBLData3[[Athlete ]],TBLData3[[#This Row],[Athlete ]],TBLData3[Date],"&lt;="&amp;TBLData3[[#This Row],[Date]],TBLData3[Date],"&gt;"&amp;TBLData3[[#This Row],[Date]]-7)</f>
        <v>0</v>
      </c>
      <c r="G1058" s="72">
        <f>AVERAGEIFS(TBLData3[Total Load],TBLData3[[Athlete ]],TBLData3[[#This Row],[Athlete ]],TBLData3[Date],"&lt;="&amp;TBLData3[[#This Row],[Date]],TBLData3[Date],"&gt;"&amp;TBLData3[[#This Row],[Date]]-28)</f>
        <v>132.85714285714286</v>
      </c>
      <c r="H1058" s="32">
        <f>SUMIFS(TBLData3[Total Load],TBLData3[[Athlete ]],TBLData3[[#This Row],[Athlete ]],TBLData3[Date],"&lt;="&amp;TBLData3[[#This Row],[Date]],TBLData3[Date],"&gt;"&amp;TBLData3[[#This Row],[Date]]-7)</f>
        <v>0</v>
      </c>
      <c r="I1058" s="33">
        <f>IFERROR(SUMIFS(TBLData3[Total Load],TBLData3[[Athlete ]],TBLData3[[#This Row],[Athlete ]],TBLData3[Date],"&lt;="&amp;TBLData3[[#This Row],[Date]]-7,TBLData3[Date],"&gt;"&amp;TBLData3[[#This Row],[Date]]-14),"")</f>
        <v>1250</v>
      </c>
      <c r="J1058" s="33">
        <f>IFERROR(SUMIFS(TBLData3[Total Load],TBLData3[[Athlete ]],TBLData3[[#This Row],[Athlete ]],TBLData3[Date],"&lt;="&amp;TBLData3[[#This Row],[Date]]-14,TBLData3[Date],"&gt;"&amp;TBLData3[[#This Row],[Date]]-21),"")</f>
        <v>1670</v>
      </c>
      <c r="K1058" s="33">
        <f>IFERROR(SUMIFS(TBLData3[Total Load],TBLData3[[Athlete ]],TBLData3[[#This Row],[Athlete ]],TBLData3[Date],"&lt;="&amp;TBLData3[[#This Row],[Date]]-21,TBLData3[Date],"&gt;"&amp;TBLData3[[#This Row],[Date]]-28),"")</f>
        <v>800</v>
      </c>
      <c r="L1058" s="33">
        <f>IFERROR(SUMIFS(TBLData3[Total Load],TBLData3[[Athlete ]],TBLData3[[#This Row],[Athlete ]],TBLData3[Date],"&lt;="&amp;TBLData3[[#This Row],[Date]]-28,TBLData3[Date],"&gt;"&amp;TBLData3[[#This Row],[Date]]-35),"")</f>
        <v>720</v>
      </c>
      <c r="M1058" s="33">
        <f>IFERROR(AVERAGE(TBLData3[[#This Row],[Week -1 TL]:[Week -4 TL]]),"")</f>
        <v>1110</v>
      </c>
      <c r="N1058" s="98">
        <f>IFERROR(TBLData3[[#This Row],[7 Day Rolling Average]]/TBLData3[[#This Row],[28 Day Rolling Average]],"")</f>
        <v>0</v>
      </c>
      <c r="O1058" s="94">
        <f>IFERROR(TBLData3[[#This Row],[Week 0 TL]]/TBLData3[[#This Row],[Week -1 TL]],"")</f>
        <v>0</v>
      </c>
      <c r="P1058" s="26">
        <f t="shared" si="73"/>
        <v>15.094471708674707</v>
      </c>
      <c r="Q1058" s="27">
        <f t="shared" si="74"/>
        <v>97.251869242647913</v>
      </c>
      <c r="R1058" s="99">
        <f>IFERROR(TBLData3[[#This Row],[7 Day EWMA]]/TBLData3[[#This Row],[28 Day EWMA]],"")</f>
        <v>0.15521009340204353</v>
      </c>
      <c r="S1058" s="130">
        <f>AVERAGEIFS(TBLData3[Total Load],TBLData3[[Athlete ]],TBLData3[[#This Row],[Athlete ]],TBLData3[Date],"&lt;="&amp;TBLData3[[#This Row],[Date]],TBLData3[Date],"&gt;"&amp;TBLData3[[#This Row],[Date]]-7)</f>
        <v>0</v>
      </c>
      <c r="T1058" s="130">
        <f t="array" ref="T1058">IFERROR(_xlfn.STDEV.S(IF(TBLData3[[Athlete ]]=TBLData3[[#This Row],[Athlete ]],IF(TBLData3[Date]&lt;=TBLData3[[#This Row],[Date]],IF(TBLData3[Date]&gt;TBLData3[[#This Row],[Date]]-7,TBLData3[Total Load])))),"")</f>
        <v>0</v>
      </c>
      <c r="U1058" s="98" t="str">
        <f>IFERROR(TBLData3[[#This Row],[7 Day avg Load]]/TBLData3[[#This Row],[7 Day SD]],"")</f>
        <v/>
      </c>
      <c r="V1058" s="98" t="str">
        <f>IFERROR(TBLData3[[#This Row],[7 Day Rolling Average]]*TBLData3[[#This Row],[Monotony]],"")</f>
        <v/>
      </c>
    </row>
    <row r="1059" spans="1:22" x14ac:dyDescent="0.25">
      <c r="A1059" s="58" t="str">
        <f t="shared" si="72"/>
        <v>Week 7</v>
      </c>
      <c r="B1059" s="63">
        <v>43058</v>
      </c>
      <c r="C1059" s="151" t="str">
        <f t="shared" si="76"/>
        <v>Sun</v>
      </c>
      <c r="D1059" s="74" t="s">
        <v>190</v>
      </c>
      <c r="E1059" s="61">
        <f>tblTL[[#This Row],[Total]]</f>
        <v>0</v>
      </c>
      <c r="F1059" s="71">
        <f>AVERAGEIFS(TBLData3[Total Load],TBLData3[[Athlete ]],TBLData3[[#This Row],[Athlete ]],TBLData3[Date],"&lt;="&amp;TBLData3[[#This Row],[Date]],TBLData3[Date],"&gt;"&amp;TBLData3[[#This Row],[Date]]-7)</f>
        <v>378.28571428571428</v>
      </c>
      <c r="G1059" s="72">
        <f>AVERAGEIFS(TBLData3[Total Load],TBLData3[[Athlete ]],TBLData3[[#This Row],[Athlete ]],TBLData3[Date],"&lt;="&amp;TBLData3[[#This Row],[Date]],TBLData3[Date],"&gt;"&amp;TBLData3[[#This Row],[Date]]-28)</f>
        <v>204.46428571428572</v>
      </c>
      <c r="H1059" s="32">
        <f>SUMIFS(TBLData3[Total Load],TBLData3[[Athlete ]],TBLData3[[#This Row],[Athlete ]],TBLData3[Date],"&lt;="&amp;TBLData3[[#This Row],[Date]],TBLData3[Date],"&gt;"&amp;TBLData3[[#This Row],[Date]]-7)</f>
        <v>2648</v>
      </c>
      <c r="I1059" s="33">
        <f>IFERROR(SUMIFS(TBLData3[Total Load],TBLData3[[Athlete ]],TBLData3[[#This Row],[Athlete ]],TBLData3[Date],"&lt;="&amp;TBLData3[[#This Row],[Date]]-7,TBLData3[Date],"&gt;"&amp;TBLData3[[#This Row],[Date]]-14),"")</f>
        <v>522</v>
      </c>
      <c r="J1059" s="33">
        <f>IFERROR(SUMIFS(TBLData3[Total Load],TBLData3[[Athlete ]],TBLData3[[#This Row],[Athlete ]],TBLData3[Date],"&lt;="&amp;TBLData3[[#This Row],[Date]]-14,TBLData3[Date],"&gt;"&amp;TBLData3[[#This Row],[Date]]-21),"")</f>
        <v>2076</v>
      </c>
      <c r="K1059" s="33">
        <f>IFERROR(SUMIFS(TBLData3[Total Load],TBLData3[[Athlete ]],TBLData3[[#This Row],[Athlete ]],TBLData3[Date],"&lt;="&amp;TBLData3[[#This Row],[Date]]-21,TBLData3[Date],"&gt;"&amp;TBLData3[[#This Row],[Date]]-28),"")</f>
        <v>479</v>
      </c>
      <c r="L1059" s="33">
        <f>IFERROR(SUMIFS(TBLData3[Total Load],TBLData3[[Athlete ]],TBLData3[[#This Row],[Athlete ]],TBLData3[Date],"&lt;="&amp;TBLData3[[#This Row],[Date]]-28,TBLData3[Date],"&gt;"&amp;TBLData3[[#This Row],[Date]]-35),"")</f>
        <v>810</v>
      </c>
      <c r="M1059" s="33">
        <f>IFERROR(AVERAGE(TBLData3[[#This Row],[Week -1 TL]:[Week -4 TL]]),"")</f>
        <v>971.75</v>
      </c>
      <c r="N1059" s="98">
        <f>IFERROR(TBLData3[[#This Row],[7 Day Rolling Average]]/TBLData3[[#This Row],[28 Day Rolling Average]],"")</f>
        <v>1.8501310043668122</v>
      </c>
      <c r="O1059" s="94">
        <f>IFERROR(TBLData3[[#This Row],[Week 0 TL]]/TBLData3[[#This Row],[Week -1 TL]],"")</f>
        <v>5.0727969348659006</v>
      </c>
      <c r="P1059" s="26">
        <f t="shared" si="73"/>
        <v>250.99816729017459</v>
      </c>
      <c r="Q1059" s="27">
        <f t="shared" si="74"/>
        <v>223.00442932921072</v>
      </c>
      <c r="R1059" s="99">
        <f>IFERROR(TBLData3[[#This Row],[7 Day EWMA]]/TBLData3[[#This Row],[28 Day EWMA]],"")</f>
        <v>1.1255299638898115</v>
      </c>
      <c r="S1059" s="130">
        <f>AVERAGEIFS(TBLData3[Total Load],TBLData3[[Athlete ]],TBLData3[[#This Row],[Athlete ]],TBLData3[Date],"&lt;="&amp;TBLData3[[#This Row],[Date]],TBLData3[Date],"&gt;"&amp;TBLData3[[#This Row],[Date]]-7)</f>
        <v>378.28571428571428</v>
      </c>
      <c r="T1059" s="130">
        <f t="array" ref="T1059">IFERROR(_xlfn.STDEV.S(IF(TBLData3[[Athlete ]]=TBLData3[[#This Row],[Athlete ]],IF(TBLData3[Date]&lt;=TBLData3[[#This Row],[Date]],IF(TBLData3[Date]&gt;TBLData3[[#This Row],[Date]]-7,TBLData3[Total Load])))),"")</f>
        <v>410.36638681618581</v>
      </c>
      <c r="U1059" s="98">
        <f>IFERROR(TBLData3[[#This Row],[7 Day avg Load]]/TBLData3[[#This Row],[7 Day SD]],"")</f>
        <v>0.92182431709534407</v>
      </c>
      <c r="V1059" s="98">
        <f>IFERROR(TBLData3[[#This Row],[7 Day Rolling Average]]*TBLData3[[#This Row],[Monotony]],"")</f>
        <v>348.71297023835302</v>
      </c>
    </row>
    <row r="1060" spans="1:22" x14ac:dyDescent="0.25">
      <c r="A1060" s="58" t="str">
        <f t="shared" si="72"/>
        <v>Week 7</v>
      </c>
      <c r="B1060" s="63">
        <v>43058</v>
      </c>
      <c r="C1060" s="151" t="str">
        <f t="shared" si="76"/>
        <v>Sun</v>
      </c>
      <c r="D1060" s="68" t="s">
        <v>191</v>
      </c>
      <c r="E1060" s="61">
        <f>tblTL[[#This Row],[Total]]</f>
        <v>0</v>
      </c>
      <c r="F1060" s="71">
        <f>AVERAGEIFS(TBLData3[Total Load],TBLData3[[Athlete ]],TBLData3[[#This Row],[Athlete ]],TBLData3[Date],"&lt;="&amp;TBLData3[[#This Row],[Date]],TBLData3[Date],"&gt;"&amp;TBLData3[[#This Row],[Date]]-7)</f>
        <v>232.28571428571428</v>
      </c>
      <c r="G1060" s="72">
        <f>AVERAGEIFS(TBLData3[Total Load],TBLData3[[Athlete ]],TBLData3[[#This Row],[Athlete ]],TBLData3[Date],"&lt;="&amp;TBLData3[[#This Row],[Date]],TBLData3[Date],"&gt;"&amp;TBLData3[[#This Row],[Date]]-28)</f>
        <v>156.39285714285714</v>
      </c>
      <c r="H1060" s="32">
        <f>SUMIFS(TBLData3[Total Load],TBLData3[[Athlete ]],TBLData3[[#This Row],[Athlete ]],TBLData3[Date],"&lt;="&amp;TBLData3[[#This Row],[Date]],TBLData3[Date],"&gt;"&amp;TBLData3[[#This Row],[Date]]-7)</f>
        <v>1626</v>
      </c>
      <c r="I1060" s="33">
        <f>IFERROR(SUMIFS(TBLData3[Total Load],TBLData3[[Athlete ]],TBLData3[[#This Row],[Athlete ]],TBLData3[Date],"&lt;="&amp;TBLData3[[#This Row],[Date]]-7,TBLData3[Date],"&gt;"&amp;TBLData3[[#This Row],[Date]]-14),"")</f>
        <v>1194</v>
      </c>
      <c r="J1060" s="33">
        <f>IFERROR(SUMIFS(TBLData3[Total Load],TBLData3[[Athlete ]],TBLData3[[#This Row],[Athlete ]],TBLData3[Date],"&lt;="&amp;TBLData3[[#This Row],[Date]]-14,TBLData3[Date],"&gt;"&amp;TBLData3[[#This Row],[Date]]-21),"")</f>
        <v>920</v>
      </c>
      <c r="K1060" s="33">
        <f>IFERROR(SUMIFS(TBLData3[Total Load],TBLData3[[Athlete ]],TBLData3[[#This Row],[Athlete ]],TBLData3[Date],"&lt;="&amp;TBLData3[[#This Row],[Date]]-21,TBLData3[Date],"&gt;"&amp;TBLData3[[#This Row],[Date]]-28),"")</f>
        <v>639</v>
      </c>
      <c r="L1060" s="33">
        <f>IFERROR(SUMIFS(TBLData3[Total Load],TBLData3[[Athlete ]],TBLData3[[#This Row],[Athlete ]],TBLData3[Date],"&lt;="&amp;TBLData3[[#This Row],[Date]]-28,TBLData3[Date],"&gt;"&amp;TBLData3[[#This Row],[Date]]-35),"")</f>
        <v>720</v>
      </c>
      <c r="M1060" s="33">
        <f>IFERROR(AVERAGE(TBLData3[[#This Row],[Week -1 TL]:[Week -4 TL]]),"")</f>
        <v>868.25</v>
      </c>
      <c r="N1060" s="98">
        <f>IFERROR(TBLData3[[#This Row],[7 Day Rolling Average]]/TBLData3[[#This Row],[28 Day Rolling Average]],"")</f>
        <v>1.4852706097282484</v>
      </c>
      <c r="O1060" s="94">
        <f>IFERROR(TBLData3[[#This Row],[Week 0 TL]]/TBLData3[[#This Row],[Week -1 TL]],"")</f>
        <v>1.3618090452261307</v>
      </c>
      <c r="P1060" s="26">
        <f t="shared" si="73"/>
        <v>175.09836131745004</v>
      </c>
      <c r="Q1060" s="27">
        <f t="shared" si="74"/>
        <v>162.83686243219677</v>
      </c>
      <c r="R1060" s="99">
        <f>IFERROR(TBLData3[[#This Row],[7 Day EWMA]]/TBLData3[[#This Row],[28 Day EWMA]],"")</f>
        <v>1.0752992823744612</v>
      </c>
      <c r="S1060" s="130">
        <f>AVERAGEIFS(TBLData3[Total Load],TBLData3[[Athlete ]],TBLData3[[#This Row],[Athlete ]],TBLData3[Date],"&lt;="&amp;TBLData3[[#This Row],[Date]],TBLData3[Date],"&gt;"&amp;TBLData3[[#This Row],[Date]]-7)</f>
        <v>232.28571428571428</v>
      </c>
      <c r="T1060" s="130">
        <f t="array" ref="T1060">IFERROR(_xlfn.STDEV.S(IF(TBLData3[[Athlete ]]=TBLData3[[#This Row],[Athlete ]],IF(TBLData3[Date]&lt;=TBLData3[[#This Row],[Date]],IF(TBLData3[Date]&gt;TBLData3[[#This Row],[Date]]-7,TBLData3[Total Load])))),"")</f>
        <v>469.0592408519114</v>
      </c>
      <c r="U1060" s="98">
        <f>IFERROR(TBLData3[[#This Row],[7 Day avg Load]]/TBLData3[[#This Row],[7 Day SD]],"")</f>
        <v>0.49521615620200549</v>
      </c>
      <c r="V1060" s="98">
        <f>IFERROR(TBLData3[[#This Row],[7 Day Rolling Average]]*TBLData3[[#This Row],[Monotony]],"")</f>
        <v>115.0316385692087</v>
      </c>
    </row>
    <row r="1061" spans="1:22" x14ac:dyDescent="0.25">
      <c r="A1061" s="58" t="str">
        <f t="shared" si="72"/>
        <v>Week 7</v>
      </c>
      <c r="B1061" s="63">
        <v>43058</v>
      </c>
      <c r="C1061" s="151" t="str">
        <f t="shared" si="76"/>
        <v>Sun</v>
      </c>
      <c r="D1061" s="68" t="s">
        <v>192</v>
      </c>
      <c r="E1061" s="61">
        <f>tblTL[[#This Row],[Total]]</f>
        <v>0</v>
      </c>
      <c r="F1061" s="71">
        <f>AVERAGEIFS(TBLData3[Total Load],TBLData3[[Athlete ]],TBLData3[[#This Row],[Athlete ]],TBLData3[Date],"&lt;="&amp;TBLData3[[#This Row],[Date]],TBLData3[Date],"&gt;"&amp;TBLData3[[#This Row],[Date]]-7)</f>
        <v>61.714285714285715</v>
      </c>
      <c r="G1061" s="72">
        <f>AVERAGEIFS(TBLData3[Total Load],TBLData3[[Athlete ]],TBLData3[[#This Row],[Athlete ]],TBLData3[Date],"&lt;="&amp;TBLData3[[#This Row],[Date]],TBLData3[Date],"&gt;"&amp;TBLData3[[#This Row],[Date]]-28)</f>
        <v>186.5</v>
      </c>
      <c r="H1061" s="32">
        <f>SUMIFS(TBLData3[Total Load],TBLData3[[Athlete ]],TBLData3[[#This Row],[Athlete ]],TBLData3[Date],"&lt;="&amp;TBLData3[[#This Row],[Date]],TBLData3[Date],"&gt;"&amp;TBLData3[[#This Row],[Date]]-7)</f>
        <v>432</v>
      </c>
      <c r="I1061" s="33">
        <f>IFERROR(SUMIFS(TBLData3[Total Load],TBLData3[[Athlete ]],TBLData3[[#This Row],[Athlete ]],TBLData3[Date],"&lt;="&amp;TBLData3[[#This Row],[Date]]-7,TBLData3[Date],"&gt;"&amp;TBLData3[[#This Row],[Date]]-14),"")</f>
        <v>819</v>
      </c>
      <c r="J1061" s="33">
        <f>IFERROR(SUMIFS(TBLData3[Total Load],TBLData3[[Athlete ]],TBLData3[[#This Row],[Athlete ]],TBLData3[Date],"&lt;="&amp;TBLData3[[#This Row],[Date]]-14,TBLData3[Date],"&gt;"&amp;TBLData3[[#This Row],[Date]]-21),"")</f>
        <v>3248</v>
      </c>
      <c r="K1061" s="33">
        <f>IFERROR(SUMIFS(TBLData3[Total Load],TBLData3[[Athlete ]],TBLData3[[#This Row],[Athlete ]],TBLData3[Date],"&lt;="&amp;TBLData3[[#This Row],[Date]]-21,TBLData3[Date],"&gt;"&amp;TBLData3[[#This Row],[Date]]-28),"")</f>
        <v>723</v>
      </c>
      <c r="L1061" s="33">
        <f>IFERROR(SUMIFS(TBLData3[Total Load],TBLData3[[Athlete ]],TBLData3[[#This Row],[Athlete ]],TBLData3[Date],"&lt;="&amp;TBLData3[[#This Row],[Date]]-28,TBLData3[Date],"&gt;"&amp;TBLData3[[#This Row],[Date]]-35),"")</f>
        <v>1860</v>
      </c>
      <c r="M1061" s="33">
        <f>IFERROR(AVERAGE(TBLData3[[#This Row],[Week -1 TL]:[Week -4 TL]]),"")</f>
        <v>1662.5</v>
      </c>
      <c r="N1061" s="98">
        <f>IFERROR(TBLData3[[#This Row],[7 Day Rolling Average]]/TBLData3[[#This Row],[28 Day Rolling Average]],"")</f>
        <v>0.33090769819992338</v>
      </c>
      <c r="O1061" s="94">
        <f>IFERROR(TBLData3[[#This Row],[Week 0 TL]]/TBLData3[[#This Row],[Week -1 TL]],"")</f>
        <v>0.52747252747252749</v>
      </c>
      <c r="P1061" s="26">
        <f t="shared" si="73"/>
        <v>41.328152990263497</v>
      </c>
      <c r="Q1061" s="27">
        <f t="shared" si="74"/>
        <v>142.98560952542255</v>
      </c>
      <c r="R1061" s="99">
        <f>IFERROR(TBLData3[[#This Row],[7 Day EWMA]]/TBLData3[[#This Row],[28 Day EWMA]],"")</f>
        <v>0.28903714945464798</v>
      </c>
      <c r="S1061" s="130">
        <f>AVERAGEIFS(TBLData3[Total Load],TBLData3[[Athlete ]],TBLData3[[#This Row],[Athlete ]],TBLData3[Date],"&lt;="&amp;TBLData3[[#This Row],[Date]],TBLData3[Date],"&gt;"&amp;TBLData3[[#This Row],[Date]]-7)</f>
        <v>61.714285714285715</v>
      </c>
      <c r="T1061" s="130">
        <f t="array" ref="T1061">IFERROR(_xlfn.STDEV.S(IF(TBLData3[[Athlete ]]=TBLData3[[#This Row],[Athlete ]],IF(TBLData3[Date]&lt;=TBLData3[[#This Row],[Date]],IF(TBLData3[Date]&gt;TBLData3[[#This Row],[Date]]-7,TBLData3[Total Load])))),"")</f>
        <v>134.24072194595584</v>
      </c>
      <c r="U1061" s="98">
        <f>IFERROR(TBLData3[[#This Row],[7 Day avg Load]]/TBLData3[[#This Row],[7 Day SD]],"")</f>
        <v>0.45972849981491726</v>
      </c>
      <c r="V1061" s="98">
        <f>IFERROR(TBLData3[[#This Row],[7 Day Rolling Average]]*TBLData3[[#This Row],[Monotony]],"")</f>
        <v>28.371815988577751</v>
      </c>
    </row>
    <row r="1062" spans="1:22" x14ac:dyDescent="0.25">
      <c r="A1062" s="58" t="str">
        <f t="shared" si="72"/>
        <v>Week 7</v>
      </c>
      <c r="B1062" s="63">
        <v>43058</v>
      </c>
      <c r="C1062" s="151" t="str">
        <f t="shared" si="76"/>
        <v>Sun</v>
      </c>
      <c r="D1062" s="73" t="s">
        <v>193</v>
      </c>
      <c r="E1062" s="61">
        <f>tblTL[[#This Row],[Total]]</f>
        <v>0</v>
      </c>
      <c r="F1062" s="71">
        <f>AVERAGEIFS(TBLData3[Total Load],TBLData3[[Athlete ]],TBLData3[[#This Row],[Athlete ]],TBLData3[Date],"&lt;="&amp;TBLData3[[#This Row],[Date]],TBLData3[Date],"&gt;"&amp;TBLData3[[#This Row],[Date]]-7)</f>
        <v>160.71428571428572</v>
      </c>
      <c r="G1062" s="72">
        <f>AVERAGEIFS(TBLData3[Total Load],TBLData3[[Athlete ]],TBLData3[[#This Row],[Athlete ]],TBLData3[Date],"&lt;="&amp;TBLData3[[#This Row],[Date]],TBLData3[Date],"&gt;"&amp;TBLData3[[#This Row],[Date]]-28)</f>
        <v>140.71428571428572</v>
      </c>
      <c r="H1062" s="32">
        <f>SUMIFS(TBLData3[Total Load],TBLData3[[Athlete ]],TBLData3[[#This Row],[Athlete ]],TBLData3[Date],"&lt;="&amp;TBLData3[[#This Row],[Date]],TBLData3[Date],"&gt;"&amp;TBLData3[[#This Row],[Date]]-7)</f>
        <v>1125</v>
      </c>
      <c r="I1062" s="33">
        <f>IFERROR(SUMIFS(TBLData3[Total Load],TBLData3[[Athlete ]],TBLData3[[#This Row],[Athlete ]],TBLData3[Date],"&lt;="&amp;TBLData3[[#This Row],[Date]]-7,TBLData3[Date],"&gt;"&amp;TBLData3[[#This Row],[Date]]-14),"")</f>
        <v>1627</v>
      </c>
      <c r="J1062" s="33">
        <f>IFERROR(SUMIFS(TBLData3[Total Load],TBLData3[[Athlete ]],TBLData3[[#This Row],[Athlete ]],TBLData3[Date],"&lt;="&amp;TBLData3[[#This Row],[Date]]-14,TBLData3[Date],"&gt;"&amp;TBLData3[[#This Row],[Date]]-21),"")</f>
        <v>194</v>
      </c>
      <c r="K1062" s="33">
        <f>IFERROR(SUMIFS(TBLData3[Total Load],TBLData3[[Athlete ]],TBLData3[[#This Row],[Athlete ]],TBLData3[Date],"&lt;="&amp;TBLData3[[#This Row],[Date]]-21,TBLData3[Date],"&gt;"&amp;TBLData3[[#This Row],[Date]]-28),"")</f>
        <v>994</v>
      </c>
      <c r="L1062" s="33">
        <f>IFERROR(SUMIFS(TBLData3[Total Load],TBLData3[[Athlete ]],TBLData3[[#This Row],[Athlete ]],TBLData3[Date],"&lt;="&amp;TBLData3[[#This Row],[Date]]-28,TBLData3[Date],"&gt;"&amp;TBLData3[[#This Row],[Date]]-35),"")</f>
        <v>1140</v>
      </c>
      <c r="M1062" s="33">
        <f>IFERROR(AVERAGE(TBLData3[[#This Row],[Week -1 TL]:[Week -4 TL]]),"")</f>
        <v>988.75</v>
      </c>
      <c r="N1062" s="98">
        <f>IFERROR(TBLData3[[#This Row],[7 Day Rolling Average]]/TBLData3[[#This Row],[28 Day Rolling Average]],"")</f>
        <v>1.1421319796954315</v>
      </c>
      <c r="O1062" s="94">
        <f>IFERROR(TBLData3[[#This Row],[Week 0 TL]]/TBLData3[[#This Row],[Week -1 TL]],"")</f>
        <v>0.69145666871542721</v>
      </c>
      <c r="P1062" s="26">
        <f t="shared" si="73"/>
        <v>104.87235423504434</v>
      </c>
      <c r="Q1062" s="27">
        <f t="shared" si="74"/>
        <v>144.2361263575846</v>
      </c>
      <c r="R1062" s="99">
        <f>IFERROR(TBLData3[[#This Row],[7 Day EWMA]]/TBLData3[[#This Row],[28 Day EWMA]],"")</f>
        <v>0.72708798331874835</v>
      </c>
      <c r="S1062" s="130">
        <f>AVERAGEIFS(TBLData3[Total Load],TBLData3[[Athlete ]],TBLData3[[#This Row],[Athlete ]],TBLData3[Date],"&lt;="&amp;TBLData3[[#This Row],[Date]],TBLData3[Date],"&gt;"&amp;TBLData3[[#This Row],[Date]]-7)</f>
        <v>160.71428571428572</v>
      </c>
      <c r="T1062" s="130">
        <f t="array" ref="T1062">IFERROR(_xlfn.STDEV.S(IF(TBLData3[[Athlete ]]=TBLData3[[#This Row],[Athlete ]],IF(TBLData3[Date]&lt;=TBLData3[[#This Row],[Date]],IF(TBLData3[Date]&gt;TBLData3[[#This Row],[Date]]-7,TBLData3[Total Load])))),"")</f>
        <v>298.33466347136306</v>
      </c>
      <c r="U1062" s="98">
        <f>IFERROR(TBLData3[[#This Row],[7 Day avg Load]]/TBLData3[[#This Row],[7 Day SD]],"")</f>
        <v>0.53870470110394186</v>
      </c>
      <c r="V1062" s="98">
        <f>IFERROR(TBLData3[[#This Row],[7 Day Rolling Average]]*TBLData3[[#This Row],[Monotony]],"")</f>
        <v>86.577541248847808</v>
      </c>
    </row>
    <row r="1063" spans="1:22" x14ac:dyDescent="0.25">
      <c r="A1063" s="58" t="str">
        <f t="shared" si="72"/>
        <v>Week 7</v>
      </c>
      <c r="B1063" s="63">
        <v>43058</v>
      </c>
      <c r="C1063" s="151" t="str">
        <f t="shared" si="76"/>
        <v>Sun</v>
      </c>
      <c r="D1063" s="73" t="s">
        <v>194</v>
      </c>
      <c r="E1063" s="61">
        <f>tblTL[[#This Row],[Total]]</f>
        <v>0</v>
      </c>
      <c r="F1063" s="71">
        <f>AVERAGEIFS(TBLData3[Total Load],TBLData3[[Athlete ]],TBLData3[[#This Row],[Athlete ]],TBLData3[Date],"&lt;="&amp;TBLData3[[#This Row],[Date]],TBLData3[Date],"&gt;"&amp;TBLData3[[#This Row],[Date]]-7)</f>
        <v>355.71428571428572</v>
      </c>
      <c r="G1063" s="72">
        <f>AVERAGEIFS(TBLData3[Total Load],TBLData3[[Athlete ]],TBLData3[[#This Row],[Athlete ]],TBLData3[Date],"&lt;="&amp;TBLData3[[#This Row],[Date]],TBLData3[Date],"&gt;"&amp;TBLData3[[#This Row],[Date]]-28)</f>
        <v>183.96428571428572</v>
      </c>
      <c r="H1063" s="32">
        <f>SUMIFS(TBLData3[Total Load],TBLData3[[Athlete ]],TBLData3[[#This Row],[Athlete ]],TBLData3[Date],"&lt;="&amp;TBLData3[[#This Row],[Date]],TBLData3[Date],"&gt;"&amp;TBLData3[[#This Row],[Date]]-7)</f>
        <v>2490</v>
      </c>
      <c r="I1063" s="33">
        <f>IFERROR(SUMIFS(TBLData3[Total Load],TBLData3[[Athlete ]],TBLData3[[#This Row],[Athlete ]],TBLData3[Date],"&lt;="&amp;TBLData3[[#This Row],[Date]]-7,TBLData3[Date],"&gt;"&amp;TBLData3[[#This Row],[Date]]-14),"")</f>
        <v>1270</v>
      </c>
      <c r="J1063" s="33">
        <f>IFERROR(SUMIFS(TBLData3[Total Load],TBLData3[[Athlete ]],TBLData3[[#This Row],[Athlete ]],TBLData3[Date],"&lt;="&amp;TBLData3[[#This Row],[Date]]-14,TBLData3[Date],"&gt;"&amp;TBLData3[[#This Row],[Date]]-21),"")</f>
        <v>1104</v>
      </c>
      <c r="K1063" s="33">
        <f>IFERROR(SUMIFS(TBLData3[Total Load],TBLData3[[Athlete ]],TBLData3[[#This Row],[Athlete ]],TBLData3[Date],"&lt;="&amp;TBLData3[[#This Row],[Date]]-21,TBLData3[Date],"&gt;"&amp;TBLData3[[#This Row],[Date]]-28),"")</f>
        <v>287</v>
      </c>
      <c r="L1063" s="33">
        <f>IFERROR(SUMIFS(TBLData3[Total Load],TBLData3[[Athlete ]],TBLData3[[#This Row],[Athlete ]],TBLData3[Date],"&lt;="&amp;TBLData3[[#This Row],[Date]]-28,TBLData3[Date],"&gt;"&amp;TBLData3[[#This Row],[Date]]-35),"")</f>
        <v>720</v>
      </c>
      <c r="M1063" s="33">
        <f>IFERROR(AVERAGE(TBLData3[[#This Row],[Week -1 TL]:[Week -4 TL]]),"")</f>
        <v>845.25</v>
      </c>
      <c r="N1063" s="98">
        <f>IFERROR(TBLData3[[#This Row],[7 Day Rolling Average]]/TBLData3[[#This Row],[28 Day Rolling Average]],"")</f>
        <v>1.9336051252184041</v>
      </c>
      <c r="O1063" s="94">
        <f>IFERROR(TBLData3[[#This Row],[Week 0 TL]]/TBLData3[[#This Row],[Week -1 TL]],"")</f>
        <v>1.9606299212598426</v>
      </c>
      <c r="P1063" s="26">
        <f t="shared" si="73"/>
        <v>203.60386955195281</v>
      </c>
      <c r="Q1063" s="27">
        <f t="shared" si="74"/>
        <v>210.98899836345888</v>
      </c>
      <c r="R1063" s="99">
        <f>IFERROR(TBLData3[[#This Row],[7 Day EWMA]]/TBLData3[[#This Row],[28 Day EWMA]],"")</f>
        <v>0.96499756447592533</v>
      </c>
      <c r="S1063" s="130">
        <f>AVERAGEIFS(TBLData3[Total Load],TBLData3[[Athlete ]],TBLData3[[#This Row],[Athlete ]],TBLData3[Date],"&lt;="&amp;TBLData3[[#This Row],[Date]],TBLData3[Date],"&gt;"&amp;TBLData3[[#This Row],[Date]]-7)</f>
        <v>355.71428571428572</v>
      </c>
      <c r="T1063" s="130">
        <f t="array" ref="T1063">IFERROR(_xlfn.STDEV.S(IF(TBLData3[[Athlete ]]=TBLData3[[#This Row],[Athlete ]],IF(TBLData3[Date]&lt;=TBLData3[[#This Row],[Date]],IF(TBLData3[Date]&gt;TBLData3[[#This Row],[Date]]-7,TBLData3[Total Load])))),"")</f>
        <v>512.76561061421762</v>
      </c>
      <c r="U1063" s="98">
        <f>IFERROR(TBLData3[[#This Row],[7 Day avg Load]]/TBLData3[[#This Row],[7 Day SD]],"")</f>
        <v>0.69371712601434488</v>
      </c>
      <c r="V1063" s="98">
        <f>IFERROR(TBLData3[[#This Row],[7 Day Rolling Average]]*TBLData3[[#This Row],[Monotony]],"")</f>
        <v>246.76509196795982</v>
      </c>
    </row>
    <row r="1064" spans="1:22" x14ac:dyDescent="0.25">
      <c r="A1064" s="58" t="str">
        <f t="shared" si="72"/>
        <v>Week 7</v>
      </c>
      <c r="B1064" s="63">
        <v>43058</v>
      </c>
      <c r="C1064" s="151" t="str">
        <f t="shared" si="76"/>
        <v>Sun</v>
      </c>
      <c r="D1064" s="73" t="s">
        <v>213</v>
      </c>
      <c r="E1064" s="61">
        <f>tblTL[[#This Row],[Total]]</f>
        <v>0</v>
      </c>
      <c r="F1064" s="71">
        <f>AVERAGEIFS(TBLData3[Total Load],TBLData3[[Athlete ]],TBLData3[[#This Row],[Athlete ]],TBLData3[Date],"&lt;="&amp;TBLData3[[#This Row],[Date]],TBLData3[Date],"&gt;"&amp;TBLData3[[#This Row],[Date]]-7)</f>
        <v>252.85714285714286</v>
      </c>
      <c r="G1064" s="72">
        <f>AVERAGEIFS(TBLData3[Total Load],TBLData3[[Athlete ]],TBLData3[[#This Row],[Athlete ]],TBLData3[Date],"&lt;="&amp;TBLData3[[#This Row],[Date]],TBLData3[Date],"&gt;"&amp;TBLData3[[#This Row],[Date]]-28)</f>
        <v>181.07142857142858</v>
      </c>
      <c r="H1064" s="32">
        <f>SUMIFS(TBLData3[Total Load],TBLData3[[Athlete ]],TBLData3[[#This Row],[Athlete ]],TBLData3[Date],"&lt;="&amp;TBLData3[[#This Row],[Date]],TBLData3[Date],"&gt;"&amp;TBLData3[[#This Row],[Date]]-7)</f>
        <v>1770</v>
      </c>
      <c r="I1064" s="33">
        <f>IFERROR(SUMIFS(TBLData3[Total Load],TBLData3[[Athlete ]],TBLData3[[#This Row],[Athlete ]],TBLData3[Date],"&lt;="&amp;TBLData3[[#This Row],[Date]]-7,TBLData3[Date],"&gt;"&amp;TBLData3[[#This Row],[Date]]-14),"")</f>
        <v>0</v>
      </c>
      <c r="J1064" s="33">
        <f>IFERROR(SUMIFS(TBLData3[Total Load],TBLData3[[Athlete ]],TBLData3[[#This Row],[Athlete ]],TBLData3[Date],"&lt;="&amp;TBLData3[[#This Row],[Date]]-14,TBLData3[Date],"&gt;"&amp;TBLData3[[#This Row],[Date]]-21),"")</f>
        <v>1940</v>
      </c>
      <c r="K1064" s="33">
        <f>IFERROR(SUMIFS(TBLData3[Total Load],TBLData3[[Athlete ]],TBLData3[[#This Row],[Athlete ]],TBLData3[Date],"&lt;="&amp;TBLData3[[#This Row],[Date]]-21,TBLData3[Date],"&gt;"&amp;TBLData3[[#This Row],[Date]]-28),"")</f>
        <v>1360</v>
      </c>
      <c r="L1064" s="33">
        <f>IFERROR(SUMIFS(TBLData3[Total Load],TBLData3[[Athlete ]],TBLData3[[#This Row],[Athlete ]],TBLData3[Date],"&lt;="&amp;TBLData3[[#This Row],[Date]]-28,TBLData3[Date],"&gt;"&amp;TBLData3[[#This Row],[Date]]-35),"")</f>
        <v>990</v>
      </c>
      <c r="M1064" s="33">
        <f>IFERROR(AVERAGE(TBLData3[[#This Row],[Week -1 TL]:[Week -4 TL]]),"")</f>
        <v>1072.5</v>
      </c>
      <c r="N1064" s="98">
        <f>IFERROR(TBLData3[[#This Row],[7 Day Rolling Average]]/TBLData3[[#This Row],[28 Day Rolling Average]],"")</f>
        <v>1.3964497041420119</v>
      </c>
      <c r="O1064" s="94" t="str">
        <f>IFERROR(TBLData3[[#This Row],[Week 0 TL]]/TBLData3[[#This Row],[Week -1 TL]],"")</f>
        <v/>
      </c>
      <c r="P1064" s="26">
        <f t="shared" si="73"/>
        <v>170.85862563846538</v>
      </c>
      <c r="Q1064" s="27">
        <f t="shared" si="74"/>
        <v>158.91659329391126</v>
      </c>
      <c r="R1064" s="99">
        <f>IFERROR(TBLData3[[#This Row],[7 Day EWMA]]/TBLData3[[#This Row],[28 Day EWMA]],"")</f>
        <v>1.0751465413210042</v>
      </c>
      <c r="S1064" s="130">
        <f>AVERAGEIFS(TBLData3[Total Load],TBLData3[[Athlete ]],TBLData3[[#This Row],[Athlete ]],TBLData3[Date],"&lt;="&amp;TBLData3[[#This Row],[Date]],TBLData3[Date],"&gt;"&amp;TBLData3[[#This Row],[Date]]-7)</f>
        <v>252.85714285714286</v>
      </c>
      <c r="T1064" s="130">
        <f t="array" ref="T1064">IFERROR(_xlfn.STDEV.S(IF(TBLData3[[Athlete ]]=TBLData3[[#This Row],[Athlete ]],IF(TBLData3[Date]&lt;=TBLData3[[#This Row],[Date]],IF(TBLData3[Date]&gt;TBLData3[[#This Row],[Date]]-7,TBLData3[Total Load])))),"")</f>
        <v>442.21843342079586</v>
      </c>
      <c r="U1064" s="98">
        <f>IFERROR(TBLData3[[#This Row],[7 Day avg Load]]/TBLData3[[#This Row],[7 Day SD]],"")</f>
        <v>0.57179240788575403</v>
      </c>
      <c r="V1064" s="98">
        <f>IFERROR(TBLData3[[#This Row],[7 Day Rolling Average]]*TBLData3[[#This Row],[Monotony]],"")</f>
        <v>144.58179456539781</v>
      </c>
    </row>
    <row r="1065" spans="1:22" x14ac:dyDescent="0.25">
      <c r="A1065" s="58" t="str">
        <f t="shared" si="72"/>
        <v>Week 7</v>
      </c>
      <c r="B1065" s="63">
        <v>43058</v>
      </c>
      <c r="C1065" s="151" t="str">
        <f t="shared" si="76"/>
        <v>Sun</v>
      </c>
      <c r="D1065" s="73" t="s">
        <v>214</v>
      </c>
      <c r="E1065" s="61">
        <f>tblTL[[#This Row],[Total]]</f>
        <v>0</v>
      </c>
      <c r="F1065" s="71">
        <f>AVERAGEIFS(TBLData3[Total Load],TBLData3[[Athlete ]],TBLData3[[#This Row],[Athlete ]],TBLData3[Date],"&lt;="&amp;TBLData3[[#This Row],[Date]],TBLData3[Date],"&gt;"&amp;TBLData3[[#This Row],[Date]]-7)</f>
        <v>359.14285714285717</v>
      </c>
      <c r="G1065" s="72">
        <f>AVERAGEIFS(TBLData3[Total Load],TBLData3[[Athlete ]],TBLData3[[#This Row],[Athlete ]],TBLData3[Date],"&lt;="&amp;TBLData3[[#This Row],[Date]],TBLData3[Date],"&gt;"&amp;TBLData3[[#This Row],[Date]]-28)</f>
        <v>306.39285714285717</v>
      </c>
      <c r="H1065" s="32">
        <f>SUMIFS(TBLData3[Total Load],TBLData3[[Athlete ]],TBLData3[[#This Row],[Athlete ]],TBLData3[Date],"&lt;="&amp;TBLData3[[#This Row],[Date]],TBLData3[Date],"&gt;"&amp;TBLData3[[#This Row],[Date]]-7)</f>
        <v>2514</v>
      </c>
      <c r="I1065" s="33">
        <f>IFERROR(SUMIFS(TBLData3[Total Load],TBLData3[[Athlete ]],TBLData3[[#This Row],[Athlete ]],TBLData3[Date],"&lt;="&amp;TBLData3[[#This Row],[Date]]-7,TBLData3[Date],"&gt;"&amp;TBLData3[[#This Row],[Date]]-14),"")</f>
        <v>1750</v>
      </c>
      <c r="J1065" s="33">
        <f>IFERROR(SUMIFS(TBLData3[Total Load],TBLData3[[Athlete ]],TBLData3[[#This Row],[Athlete ]],TBLData3[Date],"&lt;="&amp;TBLData3[[#This Row],[Date]]-14,TBLData3[Date],"&gt;"&amp;TBLData3[[#This Row],[Date]]-21),"")</f>
        <v>2748</v>
      </c>
      <c r="K1065" s="33">
        <f>IFERROR(SUMIFS(TBLData3[Total Load],TBLData3[[Athlete ]],TBLData3[[#This Row],[Athlete ]],TBLData3[Date],"&lt;="&amp;TBLData3[[#This Row],[Date]]-21,TBLData3[Date],"&gt;"&amp;TBLData3[[#This Row],[Date]]-28),"")</f>
        <v>1567</v>
      </c>
      <c r="L1065" s="33">
        <f>IFERROR(SUMIFS(TBLData3[Total Load],TBLData3[[Athlete ]],TBLData3[[#This Row],[Athlete ]],TBLData3[Date],"&lt;="&amp;TBLData3[[#This Row],[Date]]-28,TBLData3[Date],"&gt;"&amp;TBLData3[[#This Row],[Date]]-35),"")</f>
        <v>1140</v>
      </c>
      <c r="M1065" s="33">
        <f>IFERROR(AVERAGE(TBLData3[[#This Row],[Week -1 TL]:[Week -4 TL]]),"")</f>
        <v>1801.25</v>
      </c>
      <c r="N1065" s="98">
        <f>IFERROR(TBLData3[[#This Row],[7 Day Rolling Average]]/TBLData3[[#This Row],[28 Day Rolling Average]],"")</f>
        <v>1.1721645879473133</v>
      </c>
      <c r="O1065" s="94">
        <f>IFERROR(TBLData3[[#This Row],[Week 0 TL]]/TBLData3[[#This Row],[Week -1 TL]],"")</f>
        <v>1.4365714285714286</v>
      </c>
      <c r="P1065" s="26">
        <f t="shared" si="73"/>
        <v>247.81901082555189</v>
      </c>
      <c r="Q1065" s="27">
        <f t="shared" si="74"/>
        <v>279.62166648840099</v>
      </c>
      <c r="R1065" s="99">
        <f>IFERROR(TBLData3[[#This Row],[7 Day EWMA]]/TBLData3[[#This Row],[28 Day EWMA]],"")</f>
        <v>0.88626540975082735</v>
      </c>
      <c r="S1065" s="130">
        <f>AVERAGEIFS(TBLData3[Total Load],TBLData3[[Athlete ]],TBLData3[[#This Row],[Athlete ]],TBLData3[Date],"&lt;="&amp;TBLData3[[#This Row],[Date]],TBLData3[Date],"&gt;"&amp;TBLData3[[#This Row],[Date]]-7)</f>
        <v>359.14285714285717</v>
      </c>
      <c r="T1065" s="130">
        <f t="array" ref="T1065">IFERROR(_xlfn.STDEV.S(IF(TBLData3[[Athlete ]]=TBLData3[[#This Row],[Athlete ]],IF(TBLData3[Date]&lt;=TBLData3[[#This Row],[Date]],IF(TBLData3[Date]&gt;TBLData3[[#This Row],[Date]]-7,TBLData3[Total Load])))),"")</f>
        <v>518.81127865259725</v>
      </c>
      <c r="U1065" s="98">
        <f>IFERROR(TBLData3[[#This Row],[7 Day avg Load]]/TBLData3[[#This Row],[7 Day SD]],"")</f>
        <v>0.69224180722436424</v>
      </c>
      <c r="V1065" s="98">
        <f>IFERROR(TBLData3[[#This Row],[7 Day Rolling Average]]*TBLData3[[#This Row],[Monotony]],"")</f>
        <v>248.61370048029312</v>
      </c>
    </row>
    <row r="1066" spans="1:22" x14ac:dyDescent="0.25">
      <c r="A1066" s="58" t="str">
        <f t="shared" si="72"/>
        <v>Week 7</v>
      </c>
      <c r="B1066" s="63">
        <v>43058</v>
      </c>
      <c r="C1066" s="151" t="str">
        <f t="shared" si="76"/>
        <v>Sun</v>
      </c>
      <c r="D1066" s="73" t="s">
        <v>195</v>
      </c>
      <c r="E1066" s="61">
        <f>tblTL[[#This Row],[Total]]</f>
        <v>0</v>
      </c>
      <c r="F1066" s="71">
        <f>AVERAGEIFS(TBLData3[Total Load],TBLData3[[Athlete ]],TBLData3[[#This Row],[Athlete ]],TBLData3[Date],"&lt;="&amp;TBLData3[[#This Row],[Date]],TBLData3[Date],"&gt;"&amp;TBLData3[[#This Row],[Date]]-7)</f>
        <v>0</v>
      </c>
      <c r="G1066" s="72">
        <f>AVERAGEIFS(TBLData3[Total Load],TBLData3[[Athlete ]],TBLData3[[#This Row],[Athlete ]],TBLData3[Date],"&lt;="&amp;TBLData3[[#This Row],[Date]],TBLData3[Date],"&gt;"&amp;TBLData3[[#This Row],[Date]]-28)</f>
        <v>17.5</v>
      </c>
      <c r="H1066" s="32">
        <f>SUMIFS(TBLData3[Total Load],TBLData3[[Athlete ]],TBLData3[[#This Row],[Athlete ]],TBLData3[Date],"&lt;="&amp;TBLData3[[#This Row],[Date]],TBLData3[Date],"&gt;"&amp;TBLData3[[#This Row],[Date]]-7)</f>
        <v>0</v>
      </c>
      <c r="I1066" s="33">
        <f>IFERROR(SUMIFS(TBLData3[Total Load],TBLData3[[Athlete ]],TBLData3[[#This Row],[Athlete ]],TBLData3[Date],"&lt;="&amp;TBLData3[[#This Row],[Date]]-7,TBLData3[Date],"&gt;"&amp;TBLData3[[#This Row],[Date]]-14),"")</f>
        <v>0</v>
      </c>
      <c r="J1066" s="33">
        <f>IFERROR(SUMIFS(TBLData3[Total Load],TBLData3[[Athlete ]],TBLData3[[#This Row],[Athlete ]],TBLData3[Date],"&lt;="&amp;TBLData3[[#This Row],[Date]]-14,TBLData3[Date],"&gt;"&amp;TBLData3[[#This Row],[Date]]-21),"")</f>
        <v>490</v>
      </c>
      <c r="K1066" s="33">
        <f>IFERROR(SUMIFS(TBLData3[Total Load],TBLData3[[Athlete ]],TBLData3[[#This Row],[Athlete ]],TBLData3[Date],"&lt;="&amp;TBLData3[[#This Row],[Date]]-21,TBLData3[Date],"&gt;"&amp;TBLData3[[#This Row],[Date]]-28),"")</f>
        <v>0</v>
      </c>
      <c r="L1066" s="33">
        <f>IFERROR(SUMIFS(TBLData3[Total Load],TBLData3[[Athlete ]],TBLData3[[#This Row],[Athlete ]],TBLData3[Date],"&lt;="&amp;TBLData3[[#This Row],[Date]]-28,TBLData3[Date],"&gt;"&amp;TBLData3[[#This Row],[Date]]-35),"")</f>
        <v>0</v>
      </c>
      <c r="M1066" s="33">
        <f>IFERROR(AVERAGE(TBLData3[[#This Row],[Week -1 TL]:[Week -4 TL]]),"")</f>
        <v>122.5</v>
      </c>
      <c r="N1066" s="98">
        <f>IFERROR(TBLData3[[#This Row],[7 Day Rolling Average]]/TBLData3[[#This Row],[28 Day Rolling Average]],"")</f>
        <v>0</v>
      </c>
      <c r="O1066" s="94" t="str">
        <f>IFERROR(TBLData3[[#This Row],[Week 0 TL]]/TBLData3[[#This Row],[Week -1 TL]],"")</f>
        <v/>
      </c>
      <c r="P1066" s="26">
        <f t="shared" si="73"/>
        <v>0.92082598523120396</v>
      </c>
      <c r="Q1066" s="27">
        <f t="shared" si="74"/>
        <v>10.028733812567078</v>
      </c>
      <c r="R1066" s="99">
        <f>IFERROR(TBLData3[[#This Row],[7 Day EWMA]]/TBLData3[[#This Row],[28 Day EWMA]],"")</f>
        <v>9.1818768195573247E-2</v>
      </c>
      <c r="S1066" s="130">
        <f>AVERAGEIFS(TBLData3[Total Load],TBLData3[[Athlete ]],TBLData3[[#This Row],[Athlete ]],TBLData3[Date],"&lt;="&amp;TBLData3[[#This Row],[Date]],TBLData3[Date],"&gt;"&amp;TBLData3[[#This Row],[Date]]-7)</f>
        <v>0</v>
      </c>
      <c r="T1066" s="130">
        <f t="array" ref="T1066">IFERROR(_xlfn.STDEV.S(IF(TBLData3[[Athlete ]]=TBLData3[[#This Row],[Athlete ]],IF(TBLData3[Date]&lt;=TBLData3[[#This Row],[Date]],IF(TBLData3[Date]&gt;TBLData3[[#This Row],[Date]]-7,TBLData3[Total Load])))),"")</f>
        <v>0</v>
      </c>
      <c r="U1066" s="98" t="str">
        <f>IFERROR(TBLData3[[#This Row],[7 Day avg Load]]/TBLData3[[#This Row],[7 Day SD]],"")</f>
        <v/>
      </c>
      <c r="V1066" s="98" t="str">
        <f>IFERROR(TBLData3[[#This Row],[7 Day Rolling Average]]*TBLData3[[#This Row],[Monotony]],"")</f>
        <v/>
      </c>
    </row>
    <row r="1067" spans="1:22" x14ac:dyDescent="0.25">
      <c r="A1067" s="58" t="str">
        <f t="shared" si="72"/>
        <v>Week 7</v>
      </c>
      <c r="B1067" s="63">
        <v>43058</v>
      </c>
      <c r="C1067" s="151" t="str">
        <f t="shared" si="76"/>
        <v>Sun</v>
      </c>
      <c r="D1067" s="68" t="s">
        <v>196</v>
      </c>
      <c r="E1067" s="61">
        <f>tblTL[[#This Row],[Total]]</f>
        <v>0</v>
      </c>
      <c r="F1067" s="71">
        <f>AVERAGEIFS(TBLData3[Total Load],TBLData3[[Athlete ]],TBLData3[[#This Row],[Athlete ]],TBLData3[Date],"&lt;="&amp;TBLData3[[#This Row],[Date]],TBLData3[Date],"&gt;"&amp;TBLData3[[#This Row],[Date]]-7)</f>
        <v>236.57142857142858</v>
      </c>
      <c r="G1067" s="72">
        <f>AVERAGEIFS(TBLData3[Total Load],TBLData3[[Athlete ]],TBLData3[[#This Row],[Athlete ]],TBLData3[Date],"&lt;="&amp;TBLData3[[#This Row],[Date]],TBLData3[Date],"&gt;"&amp;TBLData3[[#This Row],[Date]]-28)</f>
        <v>318.75</v>
      </c>
      <c r="H1067" s="32">
        <f>SUMIFS(TBLData3[Total Load],TBLData3[[Athlete ]],TBLData3[[#This Row],[Athlete ]],TBLData3[Date],"&lt;="&amp;TBLData3[[#This Row],[Date]],TBLData3[Date],"&gt;"&amp;TBLData3[[#This Row],[Date]]-7)</f>
        <v>1656</v>
      </c>
      <c r="I1067" s="33">
        <f>IFERROR(SUMIFS(TBLData3[Total Load],TBLData3[[Athlete ]],TBLData3[[#This Row],[Athlete ]],TBLData3[Date],"&lt;="&amp;TBLData3[[#This Row],[Date]]-7,TBLData3[Date],"&gt;"&amp;TBLData3[[#This Row],[Date]]-14),"")</f>
        <v>2640</v>
      </c>
      <c r="J1067" s="33">
        <f>IFERROR(SUMIFS(TBLData3[Total Load],TBLData3[[Athlete ]],TBLData3[[#This Row],[Athlete ]],TBLData3[Date],"&lt;="&amp;TBLData3[[#This Row],[Date]]-14,TBLData3[Date],"&gt;"&amp;TBLData3[[#This Row],[Date]]-21),"")</f>
        <v>2258</v>
      </c>
      <c r="K1067" s="33">
        <f>IFERROR(SUMIFS(TBLData3[Total Load],TBLData3[[Athlete ]],TBLData3[[#This Row],[Athlete ]],TBLData3[Date],"&lt;="&amp;TBLData3[[#This Row],[Date]]-21,TBLData3[Date],"&gt;"&amp;TBLData3[[#This Row],[Date]]-28),"")</f>
        <v>2371</v>
      </c>
      <c r="L1067" s="33">
        <f>IFERROR(SUMIFS(TBLData3[Total Load],TBLData3[[Athlete ]],TBLData3[[#This Row],[Athlete ]],TBLData3[Date],"&lt;="&amp;TBLData3[[#This Row],[Date]]-28,TBLData3[Date],"&gt;"&amp;TBLData3[[#This Row],[Date]]-35),"")</f>
        <v>0</v>
      </c>
      <c r="M1067" s="33">
        <f>IFERROR(AVERAGE(TBLData3[[#This Row],[Week -1 TL]:[Week -4 TL]]),"")</f>
        <v>1817.25</v>
      </c>
      <c r="N1067" s="98">
        <f>IFERROR(TBLData3[[#This Row],[7 Day Rolling Average]]/TBLData3[[#This Row],[28 Day Rolling Average]],"")</f>
        <v>0.74218487394957988</v>
      </c>
      <c r="O1067" s="94">
        <f>IFERROR(TBLData3[[#This Row],[Week 0 TL]]/TBLData3[[#This Row],[Week -1 TL]],"")</f>
        <v>0.62727272727272732</v>
      </c>
      <c r="P1067" s="26">
        <f t="shared" si="73"/>
        <v>173.64206610699301</v>
      </c>
      <c r="Q1067" s="27">
        <f t="shared" si="74"/>
        <v>254.25814210755667</v>
      </c>
      <c r="R1067" s="99">
        <f>IFERROR(TBLData3[[#This Row],[7 Day EWMA]]/TBLData3[[#This Row],[28 Day EWMA]],"")</f>
        <v>0.68293610842770447</v>
      </c>
      <c r="S1067" s="130">
        <f>AVERAGEIFS(TBLData3[Total Load],TBLData3[[Athlete ]],TBLData3[[#This Row],[Athlete ]],TBLData3[Date],"&lt;="&amp;TBLData3[[#This Row],[Date]],TBLData3[Date],"&gt;"&amp;TBLData3[[#This Row],[Date]]-7)</f>
        <v>236.57142857142858</v>
      </c>
      <c r="T1067" s="130">
        <f t="array" ref="T1067">IFERROR(_xlfn.STDEV.S(IF(TBLData3[[Athlete ]]=TBLData3[[#This Row],[Athlete ]],IF(TBLData3[Date]&lt;=TBLData3[[#This Row],[Date]],IF(TBLData3[Date]&gt;TBLData3[[#This Row],[Date]]-7,TBLData3[Total Load])))),"")</f>
        <v>302.5265041517614</v>
      </c>
      <c r="U1067" s="98">
        <f>IFERROR(TBLData3[[#This Row],[7 Day avg Load]]/TBLData3[[#This Row],[7 Day SD]],"")</f>
        <v>0.78198579405377755</v>
      </c>
      <c r="V1067" s="98">
        <f>IFERROR(TBLData3[[#This Row],[7 Day Rolling Average]]*TBLData3[[#This Row],[Monotony]],"")</f>
        <v>184.99549642186508</v>
      </c>
    </row>
    <row r="1068" spans="1:22" x14ac:dyDescent="0.25">
      <c r="A1068" s="58" t="str">
        <f t="shared" si="72"/>
        <v>Week 7</v>
      </c>
      <c r="B1068" s="63">
        <v>43058</v>
      </c>
      <c r="C1068" s="151" t="str">
        <f t="shared" si="76"/>
        <v>Sun</v>
      </c>
      <c r="D1068" s="73" t="s">
        <v>197</v>
      </c>
      <c r="E1068" s="61">
        <f>tblTL[[#This Row],[Total]]</f>
        <v>0</v>
      </c>
      <c r="F1068" s="71">
        <f>AVERAGEIFS(TBLData3[Total Load],TBLData3[[Athlete ]],TBLData3[[#This Row],[Athlete ]],TBLData3[Date],"&lt;="&amp;TBLData3[[#This Row],[Date]],TBLData3[Date],"&gt;"&amp;TBLData3[[#This Row],[Date]]-7)</f>
        <v>324.85714285714283</v>
      </c>
      <c r="G1068" s="72">
        <f>AVERAGEIFS(TBLData3[Total Load],TBLData3[[Athlete ]],TBLData3[[#This Row],[Athlete ]],TBLData3[Date],"&lt;="&amp;TBLData3[[#This Row],[Date]],TBLData3[Date],"&gt;"&amp;TBLData3[[#This Row],[Date]]-28)</f>
        <v>287.33928571428572</v>
      </c>
      <c r="H1068" s="32">
        <f>SUMIFS(TBLData3[Total Load],TBLData3[[Athlete ]],TBLData3[[#This Row],[Athlete ]],TBLData3[Date],"&lt;="&amp;TBLData3[[#This Row],[Date]],TBLData3[Date],"&gt;"&amp;TBLData3[[#This Row],[Date]]-7)</f>
        <v>2274</v>
      </c>
      <c r="I1068" s="33">
        <f>IFERROR(SUMIFS(TBLData3[Total Load],TBLData3[[Athlete ]],TBLData3[[#This Row],[Athlete ]],TBLData3[Date],"&lt;="&amp;TBLData3[[#This Row],[Date]]-7,TBLData3[Date],"&gt;"&amp;TBLData3[[#This Row],[Date]]-14),"")</f>
        <v>1145</v>
      </c>
      <c r="J1068" s="33">
        <f>IFERROR(SUMIFS(TBLData3[Total Load],TBLData3[[Athlete ]],TBLData3[[#This Row],[Athlete ]],TBLData3[Date],"&lt;="&amp;TBLData3[[#This Row],[Date]]-14,TBLData3[Date],"&gt;"&amp;TBLData3[[#This Row],[Date]]-21),"")</f>
        <v>3132.5</v>
      </c>
      <c r="K1068" s="33">
        <f>IFERROR(SUMIFS(TBLData3[Total Load],TBLData3[[Athlete ]],TBLData3[[#This Row],[Athlete ]],TBLData3[Date],"&lt;="&amp;TBLData3[[#This Row],[Date]]-21,TBLData3[Date],"&gt;"&amp;TBLData3[[#This Row],[Date]]-28),"")</f>
        <v>1494</v>
      </c>
      <c r="L1068" s="33">
        <f>IFERROR(SUMIFS(TBLData3[Total Load],TBLData3[[Athlete ]],TBLData3[[#This Row],[Athlete ]],TBLData3[Date],"&lt;="&amp;TBLData3[[#This Row],[Date]]-28,TBLData3[Date],"&gt;"&amp;TBLData3[[#This Row],[Date]]-35),"")</f>
        <v>1230</v>
      </c>
      <c r="M1068" s="33">
        <f>IFERROR(AVERAGE(TBLData3[[#This Row],[Week -1 TL]:[Week -4 TL]]),"")</f>
        <v>1750.375</v>
      </c>
      <c r="N1068" s="98">
        <f>IFERROR(TBLData3[[#This Row],[7 Day Rolling Average]]/TBLData3[[#This Row],[28 Day Rolling Average]],"")</f>
        <v>1.1305698837859672</v>
      </c>
      <c r="O1068" s="94">
        <f>IFERROR(TBLData3[[#This Row],[Week 0 TL]]/TBLData3[[#This Row],[Week -1 TL]],"")</f>
        <v>1.9860262008733625</v>
      </c>
      <c r="P1068" s="26">
        <f t="shared" si="73"/>
        <v>219.07620102799467</v>
      </c>
      <c r="Q1068" s="27">
        <f t="shared" si="74"/>
        <v>258.21039982623944</v>
      </c>
      <c r="R1068" s="99">
        <f>IFERROR(TBLData3[[#This Row],[7 Day EWMA]]/TBLData3[[#This Row],[28 Day EWMA]],"")</f>
        <v>0.84844065605188712</v>
      </c>
      <c r="S1068" s="130">
        <f>AVERAGEIFS(TBLData3[Total Load],TBLData3[[Athlete ]],TBLData3[[#This Row],[Athlete ]],TBLData3[Date],"&lt;="&amp;TBLData3[[#This Row],[Date]],TBLData3[Date],"&gt;"&amp;TBLData3[[#This Row],[Date]]-7)</f>
        <v>324.85714285714283</v>
      </c>
      <c r="T1068" s="130">
        <f t="array" ref="T1068">IFERROR(_xlfn.STDEV.S(IF(TBLData3[[Athlete ]]=TBLData3[[#This Row],[Athlete ]],IF(TBLData3[Date]&lt;=TBLData3[[#This Row],[Date]],IF(TBLData3[Date]&gt;TBLData3[[#This Row],[Date]]-7,TBLData3[Total Load])))),"")</f>
        <v>466.82453112185834</v>
      </c>
      <c r="U1068" s="98">
        <f>IFERROR(TBLData3[[#This Row],[7 Day avg Load]]/TBLData3[[#This Row],[7 Day SD]],"")</f>
        <v>0.6958870436316964</v>
      </c>
      <c r="V1068" s="98">
        <f>IFERROR(TBLData3[[#This Row],[7 Day Rolling Average]]*TBLData3[[#This Row],[Monotony]],"")</f>
        <v>226.0638767454968</v>
      </c>
    </row>
    <row r="1069" spans="1:22" x14ac:dyDescent="0.25">
      <c r="A1069" s="58" t="str">
        <f t="shared" si="72"/>
        <v>Week 7</v>
      </c>
      <c r="B1069" s="63">
        <v>43058</v>
      </c>
      <c r="C1069" s="151" t="str">
        <f t="shared" si="76"/>
        <v>Sun</v>
      </c>
      <c r="D1069" s="73" t="s">
        <v>198</v>
      </c>
      <c r="E1069" s="61">
        <f>tblTL[[#This Row],[Total]]</f>
        <v>0</v>
      </c>
      <c r="F1069" s="71">
        <f>AVERAGEIFS(TBLData3[Total Load],TBLData3[[Athlete ]],TBLData3[[#This Row],[Athlete ]],TBLData3[Date],"&lt;="&amp;TBLData3[[#This Row],[Date]],TBLData3[Date],"&gt;"&amp;TBLData3[[#This Row],[Date]]-7)</f>
        <v>339.28571428571428</v>
      </c>
      <c r="G1069" s="72">
        <f>AVERAGEIFS(TBLData3[Total Load],TBLData3[[Athlete ]],TBLData3[[#This Row],[Athlete ]],TBLData3[Date],"&lt;="&amp;TBLData3[[#This Row],[Date]],TBLData3[Date],"&gt;"&amp;TBLData3[[#This Row],[Date]]-28)</f>
        <v>204.60714285714286</v>
      </c>
      <c r="H1069" s="32">
        <f>SUMIFS(TBLData3[Total Load],TBLData3[[Athlete ]],TBLData3[[#This Row],[Athlete ]],TBLData3[Date],"&lt;="&amp;TBLData3[[#This Row],[Date]],TBLData3[Date],"&gt;"&amp;TBLData3[[#This Row],[Date]]-7)</f>
        <v>2375</v>
      </c>
      <c r="I1069" s="33">
        <f>IFERROR(SUMIFS(TBLData3[Total Load],TBLData3[[Athlete ]],TBLData3[[#This Row],[Athlete ]],TBLData3[Date],"&lt;="&amp;TBLData3[[#This Row],[Date]]-7,TBLData3[Date],"&gt;"&amp;TBLData3[[#This Row],[Date]]-14),"")</f>
        <v>891</v>
      </c>
      <c r="J1069" s="33">
        <f>IFERROR(SUMIFS(TBLData3[Total Load],TBLData3[[Athlete ]],TBLData3[[#This Row],[Athlete ]],TBLData3[Date],"&lt;="&amp;TBLData3[[#This Row],[Date]]-14,TBLData3[Date],"&gt;"&amp;TBLData3[[#This Row],[Date]]-21),"")</f>
        <v>2347</v>
      </c>
      <c r="K1069" s="33">
        <f>IFERROR(SUMIFS(TBLData3[Total Load],TBLData3[[Athlete ]],TBLData3[[#This Row],[Athlete ]],TBLData3[Date],"&lt;="&amp;TBLData3[[#This Row],[Date]]-21,TBLData3[Date],"&gt;"&amp;TBLData3[[#This Row],[Date]]-28),"")</f>
        <v>116</v>
      </c>
      <c r="L1069" s="33">
        <f>IFERROR(SUMIFS(TBLData3[Total Load],TBLData3[[Athlete ]],TBLData3[[#This Row],[Athlete ]],TBLData3[Date],"&lt;="&amp;TBLData3[[#This Row],[Date]]-28,TBLData3[Date],"&gt;"&amp;TBLData3[[#This Row],[Date]]-35),"")</f>
        <v>990</v>
      </c>
      <c r="M1069" s="33">
        <f>IFERROR(AVERAGE(TBLData3[[#This Row],[Week -1 TL]:[Week -4 TL]]),"")</f>
        <v>1086</v>
      </c>
      <c r="N1069" s="98">
        <f>IFERROR(TBLData3[[#This Row],[7 Day Rolling Average]]/TBLData3[[#This Row],[28 Day Rolling Average]],"")</f>
        <v>1.6582300576016755</v>
      </c>
      <c r="O1069" s="94">
        <f>IFERROR(TBLData3[[#This Row],[Week 0 TL]]/TBLData3[[#This Row],[Week -1 TL]],"")</f>
        <v>2.6655443322109988</v>
      </c>
      <c r="P1069" s="26">
        <f t="shared" si="73"/>
        <v>222.87080022507229</v>
      </c>
      <c r="Q1069" s="27">
        <f t="shared" si="74"/>
        <v>212.49075255863522</v>
      </c>
      <c r="R1069" s="99">
        <f>IFERROR(TBLData3[[#This Row],[7 Day EWMA]]/TBLData3[[#This Row],[28 Day EWMA]],"")</f>
        <v>1.0488494089340323</v>
      </c>
      <c r="S1069" s="130">
        <f>AVERAGEIFS(TBLData3[Total Load],TBLData3[[Athlete ]],TBLData3[[#This Row],[Athlete ]],TBLData3[Date],"&lt;="&amp;TBLData3[[#This Row],[Date]],TBLData3[Date],"&gt;"&amp;TBLData3[[#This Row],[Date]]-7)</f>
        <v>339.28571428571428</v>
      </c>
      <c r="T1069" s="130">
        <f t="array" ref="T1069">IFERROR(_xlfn.STDEV.S(IF(TBLData3[[Athlete ]]=TBLData3[[#This Row],[Athlete ]],IF(TBLData3[Date]&lt;=TBLData3[[#This Row],[Date]],IF(TBLData3[Date]&gt;TBLData3[[#This Row],[Date]]-7,TBLData3[Total Load])))),"")</f>
        <v>355.04023916814191</v>
      </c>
      <c r="U1069" s="98">
        <f>IFERROR(TBLData3[[#This Row],[7 Day avg Load]]/TBLData3[[#This Row],[7 Day SD]],"")</f>
        <v>0.95562608644208769</v>
      </c>
      <c r="V1069" s="98">
        <f>IFERROR(TBLData3[[#This Row],[7 Day Rolling Average]]*TBLData3[[#This Row],[Monotony]],"")</f>
        <v>324.23027932856547</v>
      </c>
    </row>
    <row r="1070" spans="1:22" x14ac:dyDescent="0.25">
      <c r="A1070" s="58" t="str">
        <f t="shared" si="72"/>
        <v>Week 7</v>
      </c>
      <c r="B1070" s="63">
        <v>43058</v>
      </c>
      <c r="C1070" s="151" t="str">
        <f t="shared" si="76"/>
        <v>Sun</v>
      </c>
      <c r="D1070" s="73" t="s">
        <v>199</v>
      </c>
      <c r="E1070" s="61">
        <f>tblTL[[#This Row],[Total]]</f>
        <v>0</v>
      </c>
      <c r="F1070" s="71">
        <f>AVERAGEIFS(TBLData3[Total Load],TBLData3[[Athlete ]],TBLData3[[#This Row],[Athlete ]],TBLData3[Date],"&lt;="&amp;TBLData3[[#This Row],[Date]],TBLData3[Date],"&gt;"&amp;TBLData3[[#This Row],[Date]]-7)</f>
        <v>276.42857142857144</v>
      </c>
      <c r="G1070" s="72">
        <f>AVERAGEIFS(TBLData3[Total Load],TBLData3[[Athlete ]],TBLData3[[#This Row],[Athlete ]],TBLData3[Date],"&lt;="&amp;TBLData3[[#This Row],[Date]],TBLData3[Date],"&gt;"&amp;TBLData3[[#This Row],[Date]]-28)</f>
        <v>181.75</v>
      </c>
      <c r="H1070" s="32">
        <f>SUMIFS(TBLData3[Total Load],TBLData3[[Athlete ]],TBLData3[[#This Row],[Athlete ]],TBLData3[Date],"&lt;="&amp;TBLData3[[#This Row],[Date]],TBLData3[Date],"&gt;"&amp;TBLData3[[#This Row],[Date]]-7)</f>
        <v>1935</v>
      </c>
      <c r="I1070" s="33">
        <f>IFERROR(SUMIFS(TBLData3[Total Load],TBLData3[[Athlete ]],TBLData3[[#This Row],[Athlete ]],TBLData3[Date],"&lt;="&amp;TBLData3[[#This Row],[Date]]-7,TBLData3[Date],"&gt;"&amp;TBLData3[[#This Row],[Date]]-14),"")</f>
        <v>1340</v>
      </c>
      <c r="J1070" s="33">
        <f>IFERROR(SUMIFS(TBLData3[Total Load],TBLData3[[Athlete ]],TBLData3[[#This Row],[Athlete ]],TBLData3[Date],"&lt;="&amp;TBLData3[[#This Row],[Date]]-14,TBLData3[Date],"&gt;"&amp;TBLData3[[#This Row],[Date]]-21),"")</f>
        <v>894</v>
      </c>
      <c r="K1070" s="33">
        <f>IFERROR(SUMIFS(TBLData3[Total Load],TBLData3[[Athlete ]],TBLData3[[#This Row],[Athlete ]],TBLData3[Date],"&lt;="&amp;TBLData3[[#This Row],[Date]]-21,TBLData3[Date],"&gt;"&amp;TBLData3[[#This Row],[Date]]-28),"")</f>
        <v>920</v>
      </c>
      <c r="L1070" s="33">
        <f>IFERROR(SUMIFS(TBLData3[Total Load],TBLData3[[Athlete ]],TBLData3[[#This Row],[Athlete ]],TBLData3[Date],"&lt;="&amp;TBLData3[[#This Row],[Date]]-28,TBLData3[Date],"&gt;"&amp;TBLData3[[#This Row],[Date]]-35),"")</f>
        <v>1530</v>
      </c>
      <c r="M1070" s="33">
        <f>IFERROR(AVERAGE(TBLData3[[#This Row],[Week -1 TL]:[Week -4 TL]]),"")</f>
        <v>1171</v>
      </c>
      <c r="N1070" s="98">
        <f>IFERROR(TBLData3[[#This Row],[7 Day Rolling Average]]/TBLData3[[#This Row],[28 Day Rolling Average]],"")</f>
        <v>1.5209274906661427</v>
      </c>
      <c r="O1070" s="94">
        <f>IFERROR(TBLData3[[#This Row],[Week 0 TL]]/TBLData3[[#This Row],[Week -1 TL]],"")</f>
        <v>1.4440298507462686</v>
      </c>
      <c r="P1070" s="26">
        <f t="shared" si="73"/>
        <v>208.72813317595336</v>
      </c>
      <c r="Q1070" s="27">
        <f t="shared" si="74"/>
        <v>194.60209844627576</v>
      </c>
      <c r="R1070" s="99">
        <f>IFERROR(TBLData3[[#This Row],[7 Day EWMA]]/TBLData3[[#This Row],[28 Day EWMA]],"")</f>
        <v>1.072589323766092</v>
      </c>
      <c r="S1070" s="130">
        <f>AVERAGEIFS(TBLData3[Total Load],TBLData3[[Athlete ]],TBLData3[[#This Row],[Athlete ]],TBLData3[Date],"&lt;="&amp;TBLData3[[#This Row],[Date]],TBLData3[Date],"&gt;"&amp;TBLData3[[#This Row],[Date]]-7)</f>
        <v>276.42857142857144</v>
      </c>
      <c r="T1070" s="130">
        <f t="array" ref="T1070">IFERROR(_xlfn.STDEV.S(IF(TBLData3[[Athlete ]]=TBLData3[[#This Row],[Athlete ]],IF(TBLData3[Date]&lt;=TBLData3[[#This Row],[Date]],IF(TBLData3[Date]&gt;TBLData3[[#This Row],[Date]]-7,TBLData3[Total Load])))),"")</f>
        <v>387.86503543666538</v>
      </c>
      <c r="U1070" s="98">
        <f>IFERROR(TBLData3[[#This Row],[7 Day avg Load]]/TBLData3[[#This Row],[7 Day SD]],"")</f>
        <v>0.71269267960016869</v>
      </c>
      <c r="V1070" s="98">
        <f>IFERROR(TBLData3[[#This Row],[7 Day Rolling Average]]*TBLData3[[#This Row],[Monotony]],"")</f>
        <v>197.00861928947521</v>
      </c>
    </row>
    <row r="1071" spans="1:22" x14ac:dyDescent="0.25">
      <c r="A1071" s="58" t="str">
        <f t="shared" si="72"/>
        <v>Week 7</v>
      </c>
      <c r="B1071" s="63">
        <v>43058</v>
      </c>
      <c r="C1071" s="151" t="str">
        <f t="shared" si="76"/>
        <v>Sun</v>
      </c>
      <c r="D1071" s="68" t="s">
        <v>200</v>
      </c>
      <c r="E1071" s="61">
        <f>tblTL[[#This Row],[Total]]</f>
        <v>0</v>
      </c>
      <c r="F1071" s="71">
        <f>AVERAGEIFS(TBLData3[Total Load],TBLData3[[Athlete ]],TBLData3[[#This Row],[Athlete ]],TBLData3[Date],"&lt;="&amp;TBLData3[[#This Row],[Date]],TBLData3[Date],"&gt;"&amp;TBLData3[[#This Row],[Date]]-7)</f>
        <v>332.14285714285717</v>
      </c>
      <c r="G1071" s="72">
        <f>AVERAGEIFS(TBLData3[Total Load],TBLData3[[Athlete ]],TBLData3[[#This Row],[Athlete ]],TBLData3[Date],"&lt;="&amp;TBLData3[[#This Row],[Date]],TBLData3[Date],"&gt;"&amp;TBLData3[[#This Row],[Date]]-28)</f>
        <v>113.75</v>
      </c>
      <c r="H1071" s="32">
        <f>SUMIFS(TBLData3[Total Load],TBLData3[[Athlete ]],TBLData3[[#This Row],[Athlete ]],TBLData3[Date],"&lt;="&amp;TBLData3[[#This Row],[Date]],TBLData3[Date],"&gt;"&amp;TBLData3[[#This Row],[Date]]-7)</f>
        <v>2325</v>
      </c>
      <c r="I1071" s="33">
        <f>IFERROR(SUMIFS(TBLData3[Total Load],TBLData3[[Athlete ]],TBLData3[[#This Row],[Athlete ]],TBLData3[Date],"&lt;="&amp;TBLData3[[#This Row],[Date]]-7,TBLData3[Date],"&gt;"&amp;TBLData3[[#This Row],[Date]]-14),"")</f>
        <v>440</v>
      </c>
      <c r="J1071" s="33">
        <f>IFERROR(SUMIFS(TBLData3[Total Load],TBLData3[[Athlete ]],TBLData3[[#This Row],[Athlete ]],TBLData3[Date],"&lt;="&amp;TBLData3[[#This Row],[Date]]-14,TBLData3[Date],"&gt;"&amp;TBLData3[[#This Row],[Date]]-21),"")</f>
        <v>0</v>
      </c>
      <c r="K1071" s="33">
        <f>IFERROR(SUMIFS(TBLData3[Total Load],TBLData3[[Athlete ]],TBLData3[[#This Row],[Athlete ]],TBLData3[Date],"&lt;="&amp;TBLData3[[#This Row],[Date]]-21,TBLData3[Date],"&gt;"&amp;TBLData3[[#This Row],[Date]]-28),"")</f>
        <v>420</v>
      </c>
      <c r="L1071" s="33">
        <f>IFERROR(SUMIFS(TBLData3[Total Load],TBLData3[[Athlete ]],TBLData3[[#This Row],[Athlete ]],TBLData3[Date],"&lt;="&amp;TBLData3[[#This Row],[Date]]-28,TBLData3[Date],"&gt;"&amp;TBLData3[[#This Row],[Date]]-35),"")</f>
        <v>930</v>
      </c>
      <c r="M1071" s="33">
        <f>IFERROR(AVERAGE(TBLData3[[#This Row],[Week -1 TL]:[Week -4 TL]]),"")</f>
        <v>447.5</v>
      </c>
      <c r="N1071" s="98">
        <f>IFERROR(TBLData3[[#This Row],[7 Day Rolling Average]]/TBLData3[[#This Row],[28 Day Rolling Average]],"")</f>
        <v>2.9199372056514914</v>
      </c>
      <c r="O1071" s="94">
        <f>IFERROR(TBLData3[[#This Row],[Week 0 TL]]/TBLData3[[#This Row],[Week -1 TL]],"")</f>
        <v>5.2840909090909092</v>
      </c>
      <c r="P1071" s="26">
        <f t="shared" si="73"/>
        <v>233.46021213402958</v>
      </c>
      <c r="Q1071" s="27">
        <f t="shared" si="74"/>
        <v>155.04636869266272</v>
      </c>
      <c r="R1071" s="99">
        <f>IFERROR(TBLData3[[#This Row],[7 Day EWMA]]/TBLData3[[#This Row],[28 Day EWMA]],"")</f>
        <v>1.5057444692355291</v>
      </c>
      <c r="S1071" s="130">
        <f>AVERAGEIFS(TBLData3[Total Load],TBLData3[[Athlete ]],TBLData3[[#This Row],[Athlete ]],TBLData3[Date],"&lt;="&amp;TBLData3[[#This Row],[Date]],TBLData3[Date],"&gt;"&amp;TBLData3[[#This Row],[Date]]-7)</f>
        <v>332.14285714285717</v>
      </c>
      <c r="T1071" s="130">
        <f t="array" ref="T1071">IFERROR(_xlfn.STDEV.S(IF(TBLData3[[Athlete ]]=TBLData3[[#This Row],[Athlete ]],IF(TBLData3[Date]&lt;=TBLData3[[#This Row],[Date]],IF(TBLData3[Date]&gt;TBLData3[[#This Row],[Date]]-7,TBLData3[Total Load])))),"")</f>
        <v>326.03498205531491</v>
      </c>
      <c r="U1071" s="98">
        <f>IFERROR(TBLData3[[#This Row],[7 Day avg Load]]/TBLData3[[#This Row],[7 Day SD]],"")</f>
        <v>1.0187338028853175</v>
      </c>
      <c r="V1071" s="98">
        <f>IFERROR(TBLData3[[#This Row],[7 Day Rolling Average]]*TBLData3[[#This Row],[Monotony]],"")</f>
        <v>338.3651559583376</v>
      </c>
    </row>
    <row r="1072" spans="1:22" x14ac:dyDescent="0.25">
      <c r="A1072" s="58" t="str">
        <f t="shared" si="72"/>
        <v>Week 7</v>
      </c>
      <c r="B1072" s="63">
        <v>43058</v>
      </c>
      <c r="C1072" s="151" t="str">
        <f t="shared" si="76"/>
        <v>Sun</v>
      </c>
      <c r="D1072" s="73" t="s">
        <v>201</v>
      </c>
      <c r="E1072" s="61">
        <f>tblTL[[#This Row],[Total]]</f>
        <v>0</v>
      </c>
      <c r="F1072" s="71">
        <f>AVERAGEIFS(TBLData3[Total Load],TBLData3[[Athlete ]],TBLData3[[#This Row],[Athlete ]],TBLData3[Date],"&lt;="&amp;TBLData3[[#This Row],[Date]],TBLData3[Date],"&gt;"&amp;TBLData3[[#This Row],[Date]]-7)</f>
        <v>0</v>
      </c>
      <c r="G1072" s="72">
        <f>AVERAGEIFS(TBLData3[Total Load],TBLData3[[Athlete ]],TBLData3[[#This Row],[Athlete ]],TBLData3[Date],"&lt;="&amp;TBLData3[[#This Row],[Date]],TBLData3[Date],"&gt;"&amp;TBLData3[[#This Row],[Date]]-28)</f>
        <v>0</v>
      </c>
      <c r="H1072" s="32">
        <f>SUMIFS(TBLData3[Total Load],TBLData3[[Athlete ]],TBLData3[[#This Row],[Athlete ]],TBLData3[Date],"&lt;="&amp;TBLData3[[#This Row],[Date]],TBLData3[Date],"&gt;"&amp;TBLData3[[#This Row],[Date]]-7)</f>
        <v>0</v>
      </c>
      <c r="I1072" s="33">
        <f>IFERROR(SUMIFS(TBLData3[Total Load],TBLData3[[Athlete ]],TBLData3[[#This Row],[Athlete ]],TBLData3[Date],"&lt;="&amp;TBLData3[[#This Row],[Date]]-7,TBLData3[Date],"&gt;"&amp;TBLData3[[#This Row],[Date]]-14),"")</f>
        <v>0</v>
      </c>
      <c r="J1072" s="33">
        <f>IFERROR(SUMIFS(TBLData3[Total Load],TBLData3[[Athlete ]],TBLData3[[#This Row],[Athlete ]],TBLData3[Date],"&lt;="&amp;TBLData3[[#This Row],[Date]]-14,TBLData3[Date],"&gt;"&amp;TBLData3[[#This Row],[Date]]-21),"")</f>
        <v>0</v>
      </c>
      <c r="K1072" s="33">
        <f>IFERROR(SUMIFS(TBLData3[Total Load],TBLData3[[Athlete ]],TBLData3[[#This Row],[Athlete ]],TBLData3[Date],"&lt;="&amp;TBLData3[[#This Row],[Date]]-21,TBLData3[Date],"&gt;"&amp;TBLData3[[#This Row],[Date]]-28),"")</f>
        <v>0</v>
      </c>
      <c r="L1072" s="33">
        <f>IFERROR(SUMIFS(TBLData3[Total Load],TBLData3[[Athlete ]],TBLData3[[#This Row],[Athlete ]],TBLData3[Date],"&lt;="&amp;TBLData3[[#This Row],[Date]]-28,TBLData3[Date],"&gt;"&amp;TBLData3[[#This Row],[Date]]-35),"")</f>
        <v>720</v>
      </c>
      <c r="M1072" s="33">
        <f>IFERROR(AVERAGE(TBLData3[[#This Row],[Week -1 TL]:[Week -4 TL]]),"")</f>
        <v>180</v>
      </c>
      <c r="N1072" s="98" t="str">
        <f>IFERROR(TBLData3[[#This Row],[7 Day Rolling Average]]/TBLData3[[#This Row],[28 Day Rolling Average]],"")</f>
        <v/>
      </c>
      <c r="O1072" s="94" t="str">
        <f>IFERROR(TBLData3[[#This Row],[Week 0 TL]]/TBLData3[[#This Row],[Week -1 TL]],"")</f>
        <v/>
      </c>
      <c r="P1072" s="26">
        <f t="shared" si="73"/>
        <v>2.7428096092301492E-2</v>
      </c>
      <c r="Q1072" s="27">
        <f t="shared" si="74"/>
        <v>19.270848888290068</v>
      </c>
      <c r="R1072" s="99">
        <f>IFERROR(TBLData3[[#This Row],[7 Day EWMA]]/TBLData3[[#This Row],[28 Day EWMA]],"")</f>
        <v>1.4232946483726608E-3</v>
      </c>
      <c r="S1072" s="130">
        <f>AVERAGEIFS(TBLData3[Total Load],TBLData3[[Athlete ]],TBLData3[[#This Row],[Athlete ]],TBLData3[Date],"&lt;="&amp;TBLData3[[#This Row],[Date]],TBLData3[Date],"&gt;"&amp;TBLData3[[#This Row],[Date]]-7)</f>
        <v>0</v>
      </c>
      <c r="T1072" s="130">
        <f t="array" ref="T1072">IFERROR(_xlfn.STDEV.S(IF(TBLData3[[Athlete ]]=TBLData3[[#This Row],[Athlete ]],IF(TBLData3[Date]&lt;=TBLData3[[#This Row],[Date]],IF(TBLData3[Date]&gt;TBLData3[[#This Row],[Date]]-7,TBLData3[Total Load])))),"")</f>
        <v>0</v>
      </c>
      <c r="U1072" s="98" t="str">
        <f>IFERROR(TBLData3[[#This Row],[7 Day avg Load]]/TBLData3[[#This Row],[7 Day SD]],"")</f>
        <v/>
      </c>
      <c r="V1072" s="98" t="str">
        <f>IFERROR(TBLData3[[#This Row],[7 Day Rolling Average]]*TBLData3[[#This Row],[Monotony]],"")</f>
        <v/>
      </c>
    </row>
    <row r="1073" spans="1:22" x14ac:dyDescent="0.25">
      <c r="A1073" s="58" t="str">
        <f t="shared" si="72"/>
        <v>Week 7</v>
      </c>
      <c r="B1073" s="63">
        <v>43058</v>
      </c>
      <c r="C1073" s="151" t="str">
        <f t="shared" si="76"/>
        <v>Sun</v>
      </c>
      <c r="D1073" s="73" t="s">
        <v>202</v>
      </c>
      <c r="E1073" s="61">
        <f>tblTL[[#This Row],[Total]]</f>
        <v>0</v>
      </c>
      <c r="F1073" s="71">
        <f>AVERAGEIFS(TBLData3[Total Load],TBLData3[[Athlete ]],TBLData3[[#This Row],[Athlete ]],TBLData3[Date],"&lt;="&amp;TBLData3[[#This Row],[Date]],TBLData3[Date],"&gt;"&amp;TBLData3[[#This Row],[Date]]-7)</f>
        <v>294.42857142857144</v>
      </c>
      <c r="G1073" s="72">
        <f>AVERAGEIFS(TBLData3[Total Load],TBLData3[[Athlete ]],TBLData3[[#This Row],[Athlete ]],TBLData3[Date],"&lt;="&amp;TBLData3[[#This Row],[Date]],TBLData3[Date],"&gt;"&amp;TBLData3[[#This Row],[Date]]-28)</f>
        <v>286.51785714285717</v>
      </c>
      <c r="H1073" s="32">
        <f>SUMIFS(TBLData3[Total Load],TBLData3[[Athlete ]],TBLData3[[#This Row],[Athlete ]],TBLData3[Date],"&lt;="&amp;TBLData3[[#This Row],[Date]],TBLData3[Date],"&gt;"&amp;TBLData3[[#This Row],[Date]]-7)</f>
        <v>2061</v>
      </c>
      <c r="I1073" s="33">
        <f>IFERROR(SUMIFS(TBLData3[Total Load],TBLData3[[Athlete ]],TBLData3[[#This Row],[Athlete ]],TBLData3[Date],"&lt;="&amp;TBLData3[[#This Row],[Date]]-7,TBLData3[Date],"&gt;"&amp;TBLData3[[#This Row],[Date]]-14),"")</f>
        <v>1448</v>
      </c>
      <c r="J1073" s="33">
        <f>IFERROR(SUMIFS(TBLData3[Total Load],TBLData3[[Athlete ]],TBLData3[[#This Row],[Athlete ]],TBLData3[Date],"&lt;="&amp;TBLData3[[#This Row],[Date]]-14,TBLData3[Date],"&gt;"&amp;TBLData3[[#This Row],[Date]]-21),"")</f>
        <v>2197.5</v>
      </c>
      <c r="K1073" s="33">
        <f>IFERROR(SUMIFS(TBLData3[Total Load],TBLData3[[Athlete ]],TBLData3[[#This Row],[Athlete ]],TBLData3[Date],"&lt;="&amp;TBLData3[[#This Row],[Date]]-21,TBLData3[Date],"&gt;"&amp;TBLData3[[#This Row],[Date]]-28),"")</f>
        <v>2316</v>
      </c>
      <c r="L1073" s="33">
        <f>IFERROR(SUMIFS(TBLData3[Total Load],TBLData3[[Athlete ]],TBLData3[[#This Row],[Athlete ]],TBLData3[Date],"&lt;="&amp;TBLData3[[#This Row],[Date]]-28,TBLData3[Date],"&gt;"&amp;TBLData3[[#This Row],[Date]]-35),"")</f>
        <v>1620</v>
      </c>
      <c r="M1073" s="33">
        <f>IFERROR(AVERAGE(TBLData3[[#This Row],[Week -1 TL]:[Week -4 TL]]),"")</f>
        <v>1895.375</v>
      </c>
      <c r="N1073" s="98">
        <f>IFERROR(TBLData3[[#This Row],[7 Day Rolling Average]]/TBLData3[[#This Row],[28 Day Rolling Average]],"")</f>
        <v>1.0276098473044561</v>
      </c>
      <c r="O1073" s="94">
        <f>IFERROR(TBLData3[[#This Row],[Week 0 TL]]/TBLData3[[#This Row],[Week -1 TL]],"")</f>
        <v>1.423342541436464</v>
      </c>
      <c r="P1073" s="26">
        <f t="shared" si="73"/>
        <v>196.59230915213377</v>
      </c>
      <c r="Q1073" s="27">
        <f t="shared" si="74"/>
        <v>235.56941580090964</v>
      </c>
      <c r="R1073" s="99">
        <f>IFERROR(TBLData3[[#This Row],[7 Day EWMA]]/TBLData3[[#This Row],[28 Day EWMA]],"")</f>
        <v>0.83454088674347615</v>
      </c>
      <c r="S1073" s="130">
        <f>AVERAGEIFS(TBLData3[Total Load],TBLData3[[Athlete ]],TBLData3[[#This Row],[Athlete ]],TBLData3[Date],"&lt;="&amp;TBLData3[[#This Row],[Date]],TBLData3[Date],"&gt;"&amp;TBLData3[[#This Row],[Date]]-7)</f>
        <v>294.42857142857144</v>
      </c>
      <c r="T1073" s="130">
        <f t="array" ref="T1073">IFERROR(_xlfn.STDEV.S(IF(TBLData3[[Athlete ]]=TBLData3[[#This Row],[Athlete ]],IF(TBLData3[Date]&lt;=TBLData3[[#This Row],[Date]],IF(TBLData3[Date]&gt;TBLData3[[#This Row],[Date]]-7,TBLData3[Total Load])))),"")</f>
        <v>389.70153414412641</v>
      </c>
      <c r="U1073" s="98">
        <f>IFERROR(TBLData3[[#This Row],[7 Day avg Load]]/TBLData3[[#This Row],[7 Day SD]],"")</f>
        <v>0.75552325467541159</v>
      </c>
      <c r="V1073" s="98">
        <f>IFERROR(TBLData3[[#This Row],[7 Day Rolling Average]]*TBLData3[[#This Row],[Monotony]],"")</f>
        <v>222.44763255514619</v>
      </c>
    </row>
    <row r="1074" spans="1:22" x14ac:dyDescent="0.25">
      <c r="A1074" s="58" t="str">
        <f t="shared" si="72"/>
        <v>Week 7</v>
      </c>
      <c r="B1074" s="63">
        <v>43058</v>
      </c>
      <c r="C1074" s="151" t="str">
        <f t="shared" si="76"/>
        <v>Sun</v>
      </c>
      <c r="D1074" s="68" t="s">
        <v>203</v>
      </c>
      <c r="E1074" s="61">
        <f>tblTL[[#This Row],[Total]]</f>
        <v>360</v>
      </c>
      <c r="F1074" s="71">
        <f>AVERAGEIFS(TBLData3[Total Load],TBLData3[[Athlete ]],TBLData3[[#This Row],[Athlete ]],TBLData3[Date],"&lt;="&amp;TBLData3[[#This Row],[Date]],TBLData3[Date],"&gt;"&amp;TBLData3[[#This Row],[Date]]-7)</f>
        <v>222.85714285714286</v>
      </c>
      <c r="G1074" s="72">
        <f>AVERAGEIFS(TBLData3[Total Load],TBLData3[[Athlete ]],TBLData3[[#This Row],[Athlete ]],TBLData3[Date],"&lt;="&amp;TBLData3[[#This Row],[Date]],TBLData3[Date],"&gt;"&amp;TBLData3[[#This Row],[Date]]-28)</f>
        <v>226.35714285714286</v>
      </c>
      <c r="H1074" s="32">
        <f>SUMIFS(TBLData3[Total Load],TBLData3[[Athlete ]],TBLData3[[#This Row],[Athlete ]],TBLData3[Date],"&lt;="&amp;TBLData3[[#This Row],[Date]],TBLData3[Date],"&gt;"&amp;TBLData3[[#This Row],[Date]]-7)</f>
        <v>1560</v>
      </c>
      <c r="I1074" s="33">
        <f>IFERROR(SUMIFS(TBLData3[Total Load],TBLData3[[Athlete ]],TBLData3[[#This Row],[Athlete ]],TBLData3[Date],"&lt;="&amp;TBLData3[[#This Row],[Date]]-7,TBLData3[Date],"&gt;"&amp;TBLData3[[#This Row],[Date]]-14),"")</f>
        <v>1920</v>
      </c>
      <c r="J1074" s="33">
        <f>IFERROR(SUMIFS(TBLData3[Total Load],TBLData3[[Athlete ]],TBLData3[[#This Row],[Athlete ]],TBLData3[Date],"&lt;="&amp;TBLData3[[#This Row],[Date]]-14,TBLData3[Date],"&gt;"&amp;TBLData3[[#This Row],[Date]]-21),"")</f>
        <v>2858</v>
      </c>
      <c r="K1074" s="33">
        <f>IFERROR(SUMIFS(TBLData3[Total Load],TBLData3[[Athlete ]],TBLData3[[#This Row],[Athlete ]],TBLData3[Date],"&lt;="&amp;TBLData3[[#This Row],[Date]]-21,TBLData3[Date],"&gt;"&amp;TBLData3[[#This Row],[Date]]-28),"")</f>
        <v>0</v>
      </c>
      <c r="L1074" s="33">
        <f>IFERROR(SUMIFS(TBLData3[Total Load],TBLData3[[Athlete ]],TBLData3[[#This Row],[Athlete ]],TBLData3[Date],"&lt;="&amp;TBLData3[[#This Row],[Date]]-28,TBLData3[Date],"&gt;"&amp;TBLData3[[#This Row],[Date]]-35),"")</f>
        <v>0</v>
      </c>
      <c r="M1074" s="33">
        <f>IFERROR(AVERAGE(TBLData3[[#This Row],[Week -1 TL]:[Week -4 TL]]),"")</f>
        <v>1194.5</v>
      </c>
      <c r="N1074" s="98">
        <f>IFERROR(TBLData3[[#This Row],[7 Day Rolling Average]]/TBLData3[[#This Row],[28 Day Rolling Average]],"")</f>
        <v>0.98453770905648474</v>
      </c>
      <c r="O1074" s="94">
        <f>IFERROR(TBLData3[[#This Row],[Week 0 TL]]/TBLData3[[#This Row],[Week -1 TL]],"")</f>
        <v>0.8125</v>
      </c>
      <c r="P1074" s="26">
        <f t="shared" si="73"/>
        <v>260.5338573229584</v>
      </c>
      <c r="Q1074" s="27">
        <f t="shared" si="74"/>
        <v>217.96674444630798</v>
      </c>
      <c r="R1074" s="99">
        <f>IFERROR(TBLData3[[#This Row],[7 Day EWMA]]/TBLData3[[#This Row],[28 Day EWMA]],"")</f>
        <v>1.195291777123074</v>
      </c>
      <c r="S1074" s="130">
        <f>AVERAGEIFS(TBLData3[Total Load],TBLData3[[Athlete ]],TBLData3[[#This Row],[Athlete ]],TBLData3[Date],"&lt;="&amp;TBLData3[[#This Row],[Date]],TBLData3[Date],"&gt;"&amp;TBLData3[[#This Row],[Date]]-7)</f>
        <v>222.85714285714286</v>
      </c>
      <c r="T1074" s="130">
        <f t="array" ref="T1074">IFERROR(_xlfn.STDEV.S(IF(TBLData3[[Athlete ]]=TBLData3[[#This Row],[Athlete ]],IF(TBLData3[Date]&lt;=TBLData3[[#This Row],[Date]],IF(TBLData3[Date]&gt;TBLData3[[#This Row],[Date]]-7,TBLData3[Total Load])))),"")</f>
        <v>209.89793438036227</v>
      </c>
      <c r="U1074" s="98">
        <f>IFERROR(TBLData3[[#This Row],[7 Day avg Load]]/TBLData3[[#This Row],[7 Day SD]],"")</f>
        <v>1.0617405241029996</v>
      </c>
      <c r="V1074" s="98">
        <f>IFERROR(TBLData3[[#This Row],[7 Day Rolling Average]]*TBLData3[[#This Row],[Monotony]],"")</f>
        <v>236.61645965723991</v>
      </c>
    </row>
    <row r="1075" spans="1:22" x14ac:dyDescent="0.25">
      <c r="A1075" s="58" t="str">
        <f t="shared" si="72"/>
        <v>Week 7</v>
      </c>
      <c r="B1075" s="63">
        <v>43058</v>
      </c>
      <c r="C1075" s="151" t="str">
        <f t="shared" si="76"/>
        <v>Sun</v>
      </c>
      <c r="D1075" s="68" t="s">
        <v>204</v>
      </c>
      <c r="E1075" s="61">
        <f>tblTL[[#This Row],[Total]]</f>
        <v>0</v>
      </c>
      <c r="F1075" s="71">
        <f>AVERAGEIFS(TBLData3[Total Load],TBLData3[[Athlete ]],TBLData3[[#This Row],[Athlete ]],TBLData3[Date],"&lt;="&amp;TBLData3[[#This Row],[Date]],TBLData3[Date],"&gt;"&amp;TBLData3[[#This Row],[Date]]-7)</f>
        <v>0</v>
      </c>
      <c r="G1075" s="72">
        <f>AVERAGEIFS(TBLData3[Total Load],TBLData3[[Athlete ]],TBLData3[[#This Row],[Athlete ]],TBLData3[Date],"&lt;="&amp;TBLData3[[#This Row],[Date]],TBLData3[Date],"&gt;"&amp;TBLData3[[#This Row],[Date]]-28)</f>
        <v>93.892857142857139</v>
      </c>
      <c r="H1075" s="32">
        <f>SUMIFS(TBLData3[Total Load],TBLData3[[Athlete ]],TBLData3[[#This Row],[Athlete ]],TBLData3[Date],"&lt;="&amp;TBLData3[[#This Row],[Date]],TBLData3[Date],"&gt;"&amp;TBLData3[[#This Row],[Date]]-7)</f>
        <v>0</v>
      </c>
      <c r="I1075" s="33">
        <f>IFERROR(SUMIFS(TBLData3[Total Load],TBLData3[[Athlete ]],TBLData3[[#This Row],[Athlete ]],TBLData3[Date],"&lt;="&amp;TBLData3[[#This Row],[Date]]-7,TBLData3[Date],"&gt;"&amp;TBLData3[[#This Row],[Date]]-14),"")</f>
        <v>350</v>
      </c>
      <c r="J1075" s="33">
        <f>IFERROR(SUMIFS(TBLData3[Total Load],TBLData3[[Athlete ]],TBLData3[[#This Row],[Athlete ]],TBLData3[Date],"&lt;="&amp;TBLData3[[#This Row],[Date]]-14,TBLData3[Date],"&gt;"&amp;TBLData3[[#This Row],[Date]]-21),"")</f>
        <v>848</v>
      </c>
      <c r="K1075" s="33">
        <f>IFERROR(SUMIFS(TBLData3[Total Load],TBLData3[[Athlete ]],TBLData3[[#This Row],[Athlete ]],TBLData3[Date],"&lt;="&amp;TBLData3[[#This Row],[Date]]-21,TBLData3[Date],"&gt;"&amp;TBLData3[[#This Row],[Date]]-28),"")</f>
        <v>1431</v>
      </c>
      <c r="L1075" s="33">
        <f>IFERROR(SUMIFS(TBLData3[Total Load],TBLData3[[Athlete ]],TBLData3[[#This Row],[Athlete ]],TBLData3[Date],"&lt;="&amp;TBLData3[[#This Row],[Date]]-28,TBLData3[Date],"&gt;"&amp;TBLData3[[#This Row],[Date]]-35),"")</f>
        <v>720</v>
      </c>
      <c r="M1075" s="33">
        <f>IFERROR(AVERAGE(TBLData3[[#This Row],[Week -1 TL]:[Week -4 TL]]),"")</f>
        <v>837.25</v>
      </c>
      <c r="N1075" s="98">
        <f>IFERROR(TBLData3[[#This Row],[7 Day Rolling Average]]/TBLData3[[#This Row],[28 Day Rolling Average]],"")</f>
        <v>0</v>
      </c>
      <c r="O1075" s="94">
        <f>IFERROR(TBLData3[[#This Row],[Week 0 TL]]/TBLData3[[#This Row],[Week -1 TL]],"")</f>
        <v>0</v>
      </c>
      <c r="P1075" s="26">
        <f t="shared" si="73"/>
        <v>4.788657160653699</v>
      </c>
      <c r="Q1075" s="27">
        <f t="shared" si="74"/>
        <v>53.351606005183363</v>
      </c>
      <c r="R1075" s="99">
        <f>IFERROR(TBLData3[[#This Row],[7 Day EWMA]]/TBLData3[[#This Row],[28 Day EWMA]],"")</f>
        <v>8.9756570030683949E-2</v>
      </c>
      <c r="S1075" s="130">
        <f>AVERAGEIFS(TBLData3[Total Load],TBLData3[[Athlete ]],TBLData3[[#This Row],[Athlete ]],TBLData3[Date],"&lt;="&amp;TBLData3[[#This Row],[Date]],TBLData3[Date],"&gt;"&amp;TBLData3[[#This Row],[Date]]-7)</f>
        <v>0</v>
      </c>
      <c r="T1075" s="130">
        <f t="array" ref="T1075">IFERROR(_xlfn.STDEV.S(IF(TBLData3[[Athlete ]]=TBLData3[[#This Row],[Athlete ]],IF(TBLData3[Date]&lt;=TBLData3[[#This Row],[Date]],IF(TBLData3[Date]&gt;TBLData3[[#This Row],[Date]]-7,TBLData3[Total Load])))),"")</f>
        <v>0</v>
      </c>
      <c r="U1075" s="98" t="str">
        <f>IFERROR(TBLData3[[#This Row],[7 Day avg Load]]/TBLData3[[#This Row],[7 Day SD]],"")</f>
        <v/>
      </c>
      <c r="V1075" s="98" t="str">
        <f>IFERROR(TBLData3[[#This Row],[7 Day Rolling Average]]*TBLData3[[#This Row],[Monotony]],"")</f>
        <v/>
      </c>
    </row>
    <row r="1076" spans="1:22" x14ac:dyDescent="0.25">
      <c r="A1076" s="58" t="str">
        <f t="shared" si="72"/>
        <v>Week 7</v>
      </c>
      <c r="B1076" s="63">
        <v>43058</v>
      </c>
      <c r="C1076" s="151" t="str">
        <f t="shared" si="76"/>
        <v>Sun</v>
      </c>
      <c r="D1076" s="74" t="s">
        <v>205</v>
      </c>
      <c r="E1076" s="61">
        <f>tblTL[[#This Row],[Total]]</f>
        <v>0</v>
      </c>
      <c r="F1076" s="71">
        <f>AVERAGEIFS(TBLData3[Total Load],TBLData3[[Athlete ]],TBLData3[[#This Row],[Athlete ]],TBLData3[Date],"&lt;="&amp;TBLData3[[#This Row],[Date]],TBLData3[Date],"&gt;"&amp;TBLData3[[#This Row],[Date]]-7)</f>
        <v>0</v>
      </c>
      <c r="G1076" s="72">
        <f>AVERAGEIFS(TBLData3[Total Load],TBLData3[[Athlete ]],TBLData3[[#This Row],[Athlete ]],TBLData3[Date],"&lt;="&amp;TBLData3[[#This Row],[Date]],TBLData3[Date],"&gt;"&amp;TBLData3[[#This Row],[Date]]-28)</f>
        <v>34.678571428571431</v>
      </c>
      <c r="H1076" s="32">
        <f>SUMIFS(TBLData3[Total Load],TBLData3[[Athlete ]],TBLData3[[#This Row],[Athlete ]],TBLData3[Date],"&lt;="&amp;TBLData3[[#This Row],[Date]],TBLData3[Date],"&gt;"&amp;TBLData3[[#This Row],[Date]]-7)</f>
        <v>0</v>
      </c>
      <c r="I1076" s="33">
        <f>IFERROR(SUMIFS(TBLData3[Total Load],TBLData3[[Athlete ]],TBLData3[[#This Row],[Athlete ]],TBLData3[Date],"&lt;="&amp;TBLData3[[#This Row],[Date]]-7,TBLData3[Date],"&gt;"&amp;TBLData3[[#This Row],[Date]]-14),"")</f>
        <v>0</v>
      </c>
      <c r="J1076" s="33">
        <f>IFERROR(SUMIFS(TBLData3[Total Load],TBLData3[[Athlete ]],TBLData3[[#This Row],[Athlete ]],TBLData3[Date],"&lt;="&amp;TBLData3[[#This Row],[Date]]-14,TBLData3[Date],"&gt;"&amp;TBLData3[[#This Row],[Date]]-21),"")</f>
        <v>655</v>
      </c>
      <c r="K1076" s="33">
        <f>IFERROR(SUMIFS(TBLData3[Total Load],TBLData3[[Athlete ]],TBLData3[[#This Row],[Athlete ]],TBLData3[Date],"&lt;="&amp;TBLData3[[#This Row],[Date]]-21,TBLData3[Date],"&gt;"&amp;TBLData3[[#This Row],[Date]]-28),"")</f>
        <v>316</v>
      </c>
      <c r="L1076" s="33">
        <f>IFERROR(SUMIFS(TBLData3[Total Load],TBLData3[[Athlete ]],TBLData3[[#This Row],[Athlete ]],TBLData3[Date],"&lt;="&amp;TBLData3[[#This Row],[Date]]-28,TBLData3[Date],"&gt;"&amp;TBLData3[[#This Row],[Date]]-35),"")</f>
        <v>720</v>
      </c>
      <c r="M1076" s="33">
        <f>IFERROR(AVERAGE(TBLData3[[#This Row],[Week -1 TL]:[Week -4 TL]]),"")</f>
        <v>422.75</v>
      </c>
      <c r="N1076" s="98">
        <f>IFERROR(TBLData3[[#This Row],[7 Day Rolling Average]]/TBLData3[[#This Row],[28 Day Rolling Average]],"")</f>
        <v>0</v>
      </c>
      <c r="O1076" s="94" t="str">
        <f>IFERROR(TBLData3[[#This Row],[Week 0 TL]]/TBLData3[[#This Row],[Week -1 TL]],"")</f>
        <v/>
      </c>
      <c r="P1076" s="26">
        <f t="shared" si="73"/>
        <v>1.4550925510494195</v>
      </c>
      <c r="Q1076" s="27">
        <f t="shared" si="74"/>
        <v>24.359331357937556</v>
      </c>
      <c r="R1076" s="99">
        <f>IFERROR(TBLData3[[#This Row],[7 Day EWMA]]/TBLData3[[#This Row],[28 Day EWMA]],"")</f>
        <v>5.9734502957745329E-2</v>
      </c>
      <c r="S1076" s="130">
        <f>AVERAGEIFS(TBLData3[Total Load],TBLData3[[Athlete ]],TBLData3[[#This Row],[Athlete ]],TBLData3[Date],"&lt;="&amp;TBLData3[[#This Row],[Date]],TBLData3[Date],"&gt;"&amp;TBLData3[[#This Row],[Date]]-7)</f>
        <v>0</v>
      </c>
      <c r="T1076" s="130">
        <f t="array" ref="T1076">IFERROR(_xlfn.STDEV.S(IF(TBLData3[[Athlete ]]=TBLData3[[#This Row],[Athlete ]],IF(TBLData3[Date]&lt;=TBLData3[[#This Row],[Date]],IF(TBLData3[Date]&gt;TBLData3[[#This Row],[Date]]-7,TBLData3[Total Load])))),"")</f>
        <v>0</v>
      </c>
      <c r="U1076" s="98" t="str">
        <f>IFERROR(TBLData3[[#This Row],[7 Day avg Load]]/TBLData3[[#This Row],[7 Day SD]],"")</f>
        <v/>
      </c>
      <c r="V1076" s="98" t="str">
        <f>IFERROR(TBLData3[[#This Row],[7 Day Rolling Average]]*TBLData3[[#This Row],[Monotony]],"")</f>
        <v/>
      </c>
    </row>
    <row r="1077" spans="1:22" x14ac:dyDescent="0.25">
      <c r="A1077" s="58" t="str">
        <f t="shared" si="72"/>
        <v>Week 7</v>
      </c>
      <c r="B1077" s="63">
        <v>43058</v>
      </c>
      <c r="C1077" s="151" t="str">
        <f t="shared" si="76"/>
        <v>Sun</v>
      </c>
      <c r="D1077" s="74" t="s">
        <v>206</v>
      </c>
      <c r="E1077" s="61">
        <f>tblTL[[#This Row],[Total]]</f>
        <v>0</v>
      </c>
      <c r="F1077" s="71">
        <f>AVERAGEIFS(TBLData3[Total Load],TBLData3[[Athlete ]],TBLData3[[#This Row],[Athlete ]],TBLData3[Date],"&lt;="&amp;TBLData3[[#This Row],[Date]],TBLData3[Date],"&gt;"&amp;TBLData3[[#This Row],[Date]]-7)</f>
        <v>0</v>
      </c>
      <c r="G1077" s="72">
        <f>AVERAGEIFS(TBLData3[Total Load],TBLData3[[Athlete ]],TBLData3[[#This Row],[Athlete ]],TBLData3[Date],"&lt;="&amp;TBLData3[[#This Row],[Date]],TBLData3[Date],"&gt;"&amp;TBLData3[[#This Row],[Date]]-28)</f>
        <v>192.71428571428572</v>
      </c>
      <c r="H1077" s="32">
        <f>SUMIFS(TBLData3[Total Load],TBLData3[[Athlete ]],TBLData3[[#This Row],[Athlete ]],TBLData3[Date],"&lt;="&amp;TBLData3[[#This Row],[Date]],TBLData3[Date],"&gt;"&amp;TBLData3[[#This Row],[Date]]-7)</f>
        <v>0</v>
      </c>
      <c r="I1077" s="33">
        <f>IFERROR(SUMIFS(TBLData3[Total Load],TBLData3[[Athlete ]],TBLData3[[#This Row],[Athlete ]],TBLData3[Date],"&lt;="&amp;TBLData3[[#This Row],[Date]]-7,TBLData3[Date],"&gt;"&amp;TBLData3[[#This Row],[Date]]-14),"")</f>
        <v>2230</v>
      </c>
      <c r="J1077" s="33">
        <f>IFERROR(SUMIFS(TBLData3[Total Load],TBLData3[[Athlete ]],TBLData3[[#This Row],[Athlete ]],TBLData3[Date],"&lt;="&amp;TBLData3[[#This Row],[Date]]-14,TBLData3[Date],"&gt;"&amp;TBLData3[[#This Row],[Date]]-21),"")</f>
        <v>1676</v>
      </c>
      <c r="K1077" s="33">
        <f>IFERROR(SUMIFS(TBLData3[Total Load],TBLData3[[Athlete ]],TBLData3[[#This Row],[Athlete ]],TBLData3[Date],"&lt;="&amp;TBLData3[[#This Row],[Date]]-21,TBLData3[Date],"&gt;"&amp;TBLData3[[#This Row],[Date]]-28),"")</f>
        <v>1490</v>
      </c>
      <c r="L1077" s="33">
        <f>IFERROR(SUMIFS(TBLData3[Total Load],TBLData3[[Athlete ]],TBLData3[[#This Row],[Athlete ]],TBLData3[Date],"&lt;="&amp;TBLData3[[#This Row],[Date]]-28,TBLData3[Date],"&gt;"&amp;TBLData3[[#This Row],[Date]]-35),"")</f>
        <v>1800</v>
      </c>
      <c r="M1077" s="33">
        <f>IFERROR(AVERAGE(TBLData3[[#This Row],[Week -1 TL]:[Week -4 TL]]),"")</f>
        <v>1799</v>
      </c>
      <c r="N1077" s="98">
        <f>IFERROR(TBLData3[[#This Row],[7 Day Rolling Average]]/TBLData3[[#This Row],[28 Day Rolling Average]],"")</f>
        <v>0</v>
      </c>
      <c r="O1077" s="94">
        <f>IFERROR(TBLData3[[#This Row],[Week 0 TL]]/TBLData3[[#This Row],[Week -1 TL]],"")</f>
        <v>0</v>
      </c>
      <c r="P1077" s="26">
        <f t="shared" si="73"/>
        <v>30.711128368610872</v>
      </c>
      <c r="Q1077" s="27">
        <f t="shared" si="74"/>
        <v>146.05655126461576</v>
      </c>
      <c r="R1077" s="99">
        <f>IFERROR(TBLData3[[#This Row],[7 Day EWMA]]/TBLData3[[#This Row],[28 Day EWMA]],"")</f>
        <v>0.21026874934880838</v>
      </c>
      <c r="S1077" s="130">
        <f>AVERAGEIFS(TBLData3[Total Load],TBLData3[[Athlete ]],TBLData3[[#This Row],[Athlete ]],TBLData3[Date],"&lt;="&amp;TBLData3[[#This Row],[Date]],TBLData3[Date],"&gt;"&amp;TBLData3[[#This Row],[Date]]-7)</f>
        <v>0</v>
      </c>
      <c r="T1077" s="130">
        <f t="array" ref="T1077">IFERROR(_xlfn.STDEV.S(IF(TBLData3[[Athlete ]]=TBLData3[[#This Row],[Athlete ]],IF(TBLData3[Date]&lt;=TBLData3[[#This Row],[Date]],IF(TBLData3[Date]&gt;TBLData3[[#This Row],[Date]]-7,TBLData3[Total Load])))),"")</f>
        <v>0</v>
      </c>
      <c r="U1077" s="98" t="str">
        <f>IFERROR(TBLData3[[#This Row],[7 Day avg Load]]/TBLData3[[#This Row],[7 Day SD]],"")</f>
        <v/>
      </c>
      <c r="V1077" s="98" t="str">
        <f>IFERROR(TBLData3[[#This Row],[7 Day Rolling Average]]*TBLData3[[#This Row],[Monotony]],"")</f>
        <v/>
      </c>
    </row>
    <row r="1078" spans="1:22" x14ac:dyDescent="0.25">
      <c r="A1078" s="58" t="str">
        <f t="shared" si="72"/>
        <v>Week 7</v>
      </c>
      <c r="B1078" s="63">
        <v>43058</v>
      </c>
      <c r="C1078" s="151" t="str">
        <f t="shared" si="76"/>
        <v>Sun</v>
      </c>
      <c r="D1078" s="74" t="s">
        <v>207</v>
      </c>
      <c r="E1078" s="61">
        <f>tblTL[[#This Row],[Total]]</f>
        <v>0</v>
      </c>
      <c r="F1078" s="71">
        <f>AVERAGEIFS(TBLData3[Total Load],TBLData3[[Athlete ]],TBLData3[[#This Row],[Athlete ]],TBLData3[Date],"&lt;="&amp;TBLData3[[#This Row],[Date]],TBLData3[Date],"&gt;"&amp;TBLData3[[#This Row],[Date]]-7)</f>
        <v>0</v>
      </c>
      <c r="G1078" s="72">
        <f>AVERAGEIFS(TBLData3[Total Load],TBLData3[[Athlete ]],TBLData3[[#This Row],[Athlete ]],TBLData3[Date],"&lt;="&amp;TBLData3[[#This Row],[Date]],TBLData3[Date],"&gt;"&amp;TBLData3[[#This Row],[Date]]-28)</f>
        <v>140.89285714285714</v>
      </c>
      <c r="H1078" s="32">
        <f>SUMIFS(TBLData3[Total Load],TBLData3[[Athlete ]],TBLData3[[#This Row],[Athlete ]],TBLData3[Date],"&lt;="&amp;TBLData3[[#This Row],[Date]],TBLData3[Date],"&gt;"&amp;TBLData3[[#This Row],[Date]]-7)</f>
        <v>0</v>
      </c>
      <c r="I1078" s="33">
        <f>IFERROR(SUMIFS(TBLData3[Total Load],TBLData3[[Athlete ]],TBLData3[[#This Row],[Athlete ]],TBLData3[Date],"&lt;="&amp;TBLData3[[#This Row],[Date]]-7,TBLData3[Date],"&gt;"&amp;TBLData3[[#This Row],[Date]]-14),"")</f>
        <v>1435</v>
      </c>
      <c r="J1078" s="33">
        <f>IFERROR(SUMIFS(TBLData3[Total Load],TBLData3[[Athlete ]],TBLData3[[#This Row],[Athlete ]],TBLData3[Date],"&lt;="&amp;TBLData3[[#This Row],[Date]]-14,TBLData3[Date],"&gt;"&amp;TBLData3[[#This Row],[Date]]-21),"")</f>
        <v>1450</v>
      </c>
      <c r="K1078" s="33">
        <f>IFERROR(SUMIFS(TBLData3[Total Load],TBLData3[[Athlete ]],TBLData3[[#This Row],[Athlete ]],TBLData3[Date],"&lt;="&amp;TBLData3[[#This Row],[Date]]-21,TBLData3[Date],"&gt;"&amp;TBLData3[[#This Row],[Date]]-28),"")</f>
        <v>1060</v>
      </c>
      <c r="L1078" s="33">
        <f>IFERROR(SUMIFS(TBLData3[Total Load],TBLData3[[Athlete ]],TBLData3[[#This Row],[Athlete ]],TBLData3[Date],"&lt;="&amp;TBLData3[[#This Row],[Date]]-28,TBLData3[Date],"&gt;"&amp;TBLData3[[#This Row],[Date]]-35),"")</f>
        <v>1320</v>
      </c>
      <c r="M1078" s="33">
        <f>IFERROR(AVERAGE(TBLData3[[#This Row],[Week -1 TL]:[Week -4 TL]]),"")</f>
        <v>1316.25</v>
      </c>
      <c r="N1078" s="98">
        <f>IFERROR(TBLData3[[#This Row],[7 Day Rolling Average]]/TBLData3[[#This Row],[28 Day Rolling Average]],"")</f>
        <v>0</v>
      </c>
      <c r="O1078" s="94">
        <f>IFERROR(TBLData3[[#This Row],[Week 0 TL]]/TBLData3[[#This Row],[Week -1 TL]],"")</f>
        <v>0</v>
      </c>
      <c r="P1078" s="26">
        <f t="shared" si="73"/>
        <v>23.227345412562009</v>
      </c>
      <c r="Q1078" s="27">
        <f t="shared" si="74"/>
        <v>104.46615096497318</v>
      </c>
      <c r="R1078" s="99">
        <f>IFERROR(TBLData3[[#This Row],[7 Day EWMA]]/TBLData3[[#This Row],[28 Day EWMA]],"")</f>
        <v>0.22234326811131375</v>
      </c>
      <c r="S1078" s="130">
        <f>AVERAGEIFS(TBLData3[Total Load],TBLData3[[Athlete ]],TBLData3[[#This Row],[Athlete ]],TBLData3[Date],"&lt;="&amp;TBLData3[[#This Row],[Date]],TBLData3[Date],"&gt;"&amp;TBLData3[[#This Row],[Date]]-7)</f>
        <v>0</v>
      </c>
      <c r="T1078" s="130">
        <f t="array" ref="T1078">IFERROR(_xlfn.STDEV.S(IF(TBLData3[[Athlete ]]=TBLData3[[#This Row],[Athlete ]],IF(TBLData3[Date]&lt;=TBLData3[[#This Row],[Date]],IF(TBLData3[Date]&gt;TBLData3[[#This Row],[Date]]-7,TBLData3[Total Load])))),"")</f>
        <v>0</v>
      </c>
      <c r="U1078" s="98" t="str">
        <f>IFERROR(TBLData3[[#This Row],[7 Day avg Load]]/TBLData3[[#This Row],[7 Day SD]],"")</f>
        <v/>
      </c>
      <c r="V1078" s="98" t="str">
        <f>IFERROR(TBLData3[[#This Row],[7 Day Rolling Average]]*TBLData3[[#This Row],[Monotony]],"")</f>
        <v/>
      </c>
    </row>
    <row r="1079" spans="1:22" x14ac:dyDescent="0.25">
      <c r="A1079" s="58" t="str">
        <f t="shared" si="72"/>
        <v>Week 7</v>
      </c>
      <c r="B1079" s="63">
        <v>43058</v>
      </c>
      <c r="C1079" s="151" t="str">
        <f t="shared" si="76"/>
        <v>Sun</v>
      </c>
      <c r="D1079" s="73" t="s">
        <v>208</v>
      </c>
      <c r="E1079" s="61">
        <f>tblTL[[#This Row],[Total]]</f>
        <v>0</v>
      </c>
      <c r="F1079" s="71">
        <f>AVERAGEIFS(TBLData3[Total Load],TBLData3[[Athlete ]],TBLData3[[#This Row],[Athlete ]],TBLData3[Date],"&lt;="&amp;TBLData3[[#This Row],[Date]],TBLData3[Date],"&gt;"&amp;TBLData3[[#This Row],[Date]]-7)</f>
        <v>102.85714285714286</v>
      </c>
      <c r="G1079" s="72">
        <f>AVERAGEIFS(TBLData3[Total Load],TBLData3[[Athlete ]],TBLData3[[#This Row],[Athlete ]],TBLData3[Date],"&lt;="&amp;TBLData3[[#This Row],[Date]],TBLData3[Date],"&gt;"&amp;TBLData3[[#This Row],[Date]]-28)</f>
        <v>101.25</v>
      </c>
      <c r="H1079" s="32">
        <f>SUMIFS(TBLData3[Total Load],TBLData3[[Athlete ]],TBLData3[[#This Row],[Athlete ]],TBLData3[Date],"&lt;="&amp;TBLData3[[#This Row],[Date]],TBLData3[Date],"&gt;"&amp;TBLData3[[#This Row],[Date]]-7)</f>
        <v>720</v>
      </c>
      <c r="I1079" s="33">
        <f>IFERROR(SUMIFS(TBLData3[Total Load],TBLData3[[Athlete ]],TBLData3[[#This Row],[Athlete ]],TBLData3[Date],"&lt;="&amp;TBLData3[[#This Row],[Date]]-7,TBLData3[Date],"&gt;"&amp;TBLData3[[#This Row],[Date]]-14),"")</f>
        <v>0</v>
      </c>
      <c r="J1079" s="33">
        <f>IFERROR(SUMIFS(TBLData3[Total Load],TBLData3[[Athlete ]],TBLData3[[#This Row],[Athlete ]],TBLData3[Date],"&lt;="&amp;TBLData3[[#This Row],[Date]]-14,TBLData3[Date],"&gt;"&amp;TBLData3[[#This Row],[Date]]-21),"")</f>
        <v>2115</v>
      </c>
      <c r="K1079" s="33">
        <f>IFERROR(SUMIFS(TBLData3[Total Load],TBLData3[[Athlete ]],TBLData3[[#This Row],[Athlete ]],TBLData3[Date],"&lt;="&amp;TBLData3[[#This Row],[Date]]-21,TBLData3[Date],"&gt;"&amp;TBLData3[[#This Row],[Date]]-28),"")</f>
        <v>0</v>
      </c>
      <c r="L1079" s="33">
        <f>IFERROR(SUMIFS(TBLData3[Total Load],TBLData3[[Athlete ]],TBLData3[[#This Row],[Athlete ]],TBLData3[Date],"&lt;="&amp;TBLData3[[#This Row],[Date]]-28,TBLData3[Date],"&gt;"&amp;TBLData3[[#This Row],[Date]]-35),"")</f>
        <v>0</v>
      </c>
      <c r="M1079" s="33">
        <f>IFERROR(AVERAGE(TBLData3[[#This Row],[Week -1 TL]:[Week -4 TL]]),"")</f>
        <v>528.75</v>
      </c>
      <c r="N1079" s="98">
        <f>IFERROR(TBLData3[[#This Row],[7 Day Rolling Average]]/TBLData3[[#This Row],[28 Day Rolling Average]],"")</f>
        <v>1.0158730158730158</v>
      </c>
      <c r="O1079" s="94" t="str">
        <f>IFERROR(TBLData3[[#This Row],[Week 0 TL]]/TBLData3[[#This Row],[Week -1 TL]],"")</f>
        <v/>
      </c>
      <c r="P1079" s="26">
        <f t="shared" si="73"/>
        <v>59.64771890877693</v>
      </c>
      <c r="Q1079" s="27">
        <f t="shared" si="74"/>
        <v>88.545873025771613</v>
      </c>
      <c r="R1079" s="99">
        <f>IFERROR(TBLData3[[#This Row],[7 Day EWMA]]/TBLData3[[#This Row],[28 Day EWMA]],"")</f>
        <v>0.67363635221504037</v>
      </c>
      <c r="S1079" s="130">
        <f>AVERAGEIFS(TBLData3[Total Load],TBLData3[[Athlete ]],TBLData3[[#This Row],[Athlete ]],TBLData3[Date],"&lt;="&amp;TBLData3[[#This Row],[Date]],TBLData3[Date],"&gt;"&amp;TBLData3[[#This Row],[Date]]-7)</f>
        <v>102.85714285714286</v>
      </c>
      <c r="T1079" s="130">
        <f t="array" ref="T1079">IFERROR(_xlfn.STDEV.S(IF(TBLData3[[Athlete ]]=TBLData3[[#This Row],[Athlete ]],IF(TBLData3[Date]&lt;=TBLData3[[#This Row],[Date]],IF(TBLData3[Date]&gt;TBLData3[[#This Row],[Date]]-7,TBLData3[Total Load])))),"")</f>
        <v>272.1344205666436</v>
      </c>
      <c r="U1079" s="98">
        <f>IFERROR(TBLData3[[#This Row],[7 Day avg Load]]/TBLData3[[#This Row],[7 Day SD]],"")</f>
        <v>0.37796447300922725</v>
      </c>
      <c r="V1079" s="98">
        <f>IFERROR(TBLData3[[#This Row],[7 Day Rolling Average]]*TBLData3[[#This Row],[Monotony]],"")</f>
        <v>38.876345795234805</v>
      </c>
    </row>
    <row r="1080" spans="1:22" x14ac:dyDescent="0.25">
      <c r="A1080" s="58" t="str">
        <f t="shared" si="72"/>
        <v>Week 8</v>
      </c>
      <c r="B1080" s="59">
        <v>43059</v>
      </c>
      <c r="C1080" s="150" t="str">
        <f t="shared" ref="C1080:C1101" si="77">CHOOSE(WEEKDAY(B1080),"Sun","Mon","Tue","Wed","Thu","Fri","Sat")</f>
        <v>Mon</v>
      </c>
      <c r="D1080" s="77" t="s">
        <v>215</v>
      </c>
      <c r="E1080" s="61">
        <f>tblTL[[#This Row],[Total]]</f>
        <v>0</v>
      </c>
      <c r="F1080" s="71">
        <f>AVERAGEIFS(TBLData3[Total Load],TBLData3[[Athlete ]],TBLData3[[#This Row],[Athlete ]],TBLData3[Date],"&lt;="&amp;TBLData3[[#This Row],[Date]],TBLData3[Date],"&gt;"&amp;TBLData3[[#This Row],[Date]]-7)</f>
        <v>0</v>
      </c>
      <c r="G1080" s="72">
        <f>AVERAGEIFS(TBLData3[Total Load],TBLData3[[Athlete ]],TBLData3[[#This Row],[Athlete ]],TBLData3[Date],"&lt;="&amp;TBLData3[[#This Row],[Date]],TBLData3[Date],"&gt;"&amp;TBLData3[[#This Row],[Date]]-28)</f>
        <v>132.85714285714286</v>
      </c>
      <c r="H1080" s="32">
        <f>SUMIFS(TBLData3[Total Load],TBLData3[[Athlete ]],TBLData3[[#This Row],[Athlete ]],TBLData3[Date],"&lt;="&amp;TBLData3[[#This Row],[Date]],TBLData3[Date],"&gt;"&amp;TBLData3[[#This Row],[Date]]-7)</f>
        <v>0</v>
      </c>
      <c r="I1080" s="33">
        <f>IFERROR(SUMIFS(TBLData3[Total Load],TBLData3[[Athlete ]],TBLData3[[#This Row],[Athlete ]],TBLData3[Date],"&lt;="&amp;TBLData3[[#This Row],[Date]]-7,TBLData3[Date],"&gt;"&amp;TBLData3[[#This Row],[Date]]-14),"")</f>
        <v>1250</v>
      </c>
      <c r="J1080" s="33">
        <f>IFERROR(SUMIFS(TBLData3[Total Load],TBLData3[[Athlete ]],TBLData3[[#This Row],[Athlete ]],TBLData3[Date],"&lt;="&amp;TBLData3[[#This Row],[Date]]-14,TBLData3[Date],"&gt;"&amp;TBLData3[[#This Row],[Date]]-21),"")</f>
        <v>1670</v>
      </c>
      <c r="K1080" s="33">
        <f>IFERROR(SUMIFS(TBLData3[Total Load],TBLData3[[Athlete ]],TBLData3[[#This Row],[Athlete ]],TBLData3[Date],"&lt;="&amp;TBLData3[[#This Row],[Date]]-21,TBLData3[Date],"&gt;"&amp;TBLData3[[#This Row],[Date]]-28),"")</f>
        <v>800</v>
      </c>
      <c r="L1080" s="33">
        <f>IFERROR(SUMIFS(TBLData3[Total Load],TBLData3[[Athlete ]],TBLData3[[#This Row],[Athlete ]],TBLData3[Date],"&lt;="&amp;TBLData3[[#This Row],[Date]]-28,TBLData3[Date],"&gt;"&amp;TBLData3[[#This Row],[Date]]-35),"")</f>
        <v>720</v>
      </c>
      <c r="M1080" s="33">
        <f>IFERROR(AVERAGE(TBLData3[[#This Row],[Week -1 TL]:[Week -4 TL]]),"")</f>
        <v>1110</v>
      </c>
      <c r="N1080" s="98">
        <f>IFERROR(TBLData3[[#This Row],[7 Day Rolling Average]]/TBLData3[[#This Row],[28 Day Rolling Average]],"")</f>
        <v>0</v>
      </c>
      <c r="O1080" s="94">
        <f>IFERROR(TBLData3[[#This Row],[Week 0 TL]]/TBLData3[[#This Row],[Week -1 TL]],"")</f>
        <v>0</v>
      </c>
      <c r="P1080" s="26">
        <f t="shared" ref="P1080:P1101" si="78">E1080*$AA$3+((1-$AA$3)*P1058)</f>
        <v>11.320853781506031</v>
      </c>
      <c r="Q1080" s="27">
        <f t="shared" ref="Q1080:Q1101" si="79">E1080*$AA$4+((1-$AA$4)*Q1058)</f>
        <v>90.544843777637709</v>
      </c>
      <c r="R1080" s="99">
        <f>IFERROR(TBLData3[[#This Row],[7 Day EWMA]]/TBLData3[[#This Row],[28 Day EWMA]],"")</f>
        <v>0.12503035301831286</v>
      </c>
      <c r="S1080" s="129">
        <f>AVERAGEIFS(TBLData3[Total Load],TBLData3[[Athlete ]],TBLData3[[#This Row],[Athlete ]],TBLData3[Date],"&lt;="&amp;TBLData3[[#This Row],[Date]],TBLData3[Date],"&gt;"&amp;TBLData3[[#This Row],[Date]]-7)</f>
        <v>0</v>
      </c>
      <c r="T1080" s="129">
        <f t="array" ref="T1080">IFERROR(_xlfn.STDEV.S(IF(TBLData3[[Athlete ]]=TBLData3[[#This Row],[Athlete ]],IF(TBLData3[Date]&lt;=TBLData3[[#This Row],[Date]],IF(TBLData3[Date]&gt;TBLData3[[#This Row],[Date]]-7,TBLData3[Total Load])))),"")</f>
        <v>0</v>
      </c>
      <c r="U1080" s="98" t="str">
        <f>IFERROR(TBLData3[[#This Row],[7 Day avg Load]]/TBLData3[[#This Row],[7 Day SD]],"")</f>
        <v/>
      </c>
      <c r="V1080" s="98" t="str">
        <f>IFERROR(TBLData3[[#This Row],[7 Day Rolling Average]]*TBLData3[[#This Row],[Monotony]],"")</f>
        <v/>
      </c>
    </row>
    <row r="1081" spans="1:22" x14ac:dyDescent="0.25">
      <c r="A1081" s="58" t="str">
        <f t="shared" si="72"/>
        <v>Week 8</v>
      </c>
      <c r="B1081" s="63">
        <v>43059</v>
      </c>
      <c r="C1081" s="150" t="str">
        <f t="shared" si="77"/>
        <v>Mon</v>
      </c>
      <c r="D1081" s="78" t="s">
        <v>190</v>
      </c>
      <c r="E1081" s="61">
        <f>tblTL[[#This Row],[Total]]</f>
        <v>285</v>
      </c>
      <c r="F1081" s="71">
        <f>AVERAGEIFS(TBLData3[Total Load],TBLData3[[Athlete ]],TBLData3[[#This Row],[Athlete ]],TBLData3[Date],"&lt;="&amp;TBLData3[[#This Row],[Date]],TBLData3[Date],"&gt;"&amp;TBLData3[[#This Row],[Date]]-7)</f>
        <v>412.14285714285717</v>
      </c>
      <c r="G1081" s="72">
        <f>AVERAGEIFS(TBLData3[Total Load],TBLData3[[Athlete ]],TBLData3[[#This Row],[Athlete ]],TBLData3[Date],"&lt;="&amp;TBLData3[[#This Row],[Date]],TBLData3[Date],"&gt;"&amp;TBLData3[[#This Row],[Date]]-28)</f>
        <v>214.64285714285714</v>
      </c>
      <c r="H1081" s="32">
        <f>SUMIFS(TBLData3[Total Load],TBLData3[[Athlete ]],TBLData3[[#This Row],[Athlete ]],TBLData3[Date],"&lt;="&amp;TBLData3[[#This Row],[Date]],TBLData3[Date],"&gt;"&amp;TBLData3[[#This Row],[Date]]-7)</f>
        <v>2885</v>
      </c>
      <c r="I1081" s="33">
        <f>IFERROR(SUMIFS(TBLData3[Total Load],TBLData3[[Athlete ]],TBLData3[[#This Row],[Athlete ]],TBLData3[Date],"&lt;="&amp;TBLData3[[#This Row],[Date]]-7,TBLData3[Date],"&gt;"&amp;TBLData3[[#This Row],[Date]]-14),"")</f>
        <v>470</v>
      </c>
      <c r="J1081" s="33">
        <f>IFERROR(SUMIFS(TBLData3[Total Load],TBLData3[[Athlete ]],TBLData3[[#This Row],[Athlete ]],TBLData3[Date],"&lt;="&amp;TBLData3[[#This Row],[Date]]-14,TBLData3[Date],"&gt;"&amp;TBLData3[[#This Row],[Date]]-21),"")</f>
        <v>2176</v>
      </c>
      <c r="K1081" s="33">
        <f>IFERROR(SUMIFS(TBLData3[Total Load],TBLData3[[Athlete ]],TBLData3[[#This Row],[Athlete ]],TBLData3[Date],"&lt;="&amp;TBLData3[[#This Row],[Date]]-21,TBLData3[Date],"&gt;"&amp;TBLData3[[#This Row],[Date]]-28),"")</f>
        <v>479</v>
      </c>
      <c r="L1081" s="33">
        <f>IFERROR(SUMIFS(TBLData3[Total Load],TBLData3[[Athlete ]],TBLData3[[#This Row],[Athlete ]],TBLData3[Date],"&lt;="&amp;TBLData3[[#This Row],[Date]]-28,TBLData3[Date],"&gt;"&amp;TBLData3[[#This Row],[Date]]-35),"")</f>
        <v>810</v>
      </c>
      <c r="M1081" s="33">
        <f>IFERROR(AVERAGE(TBLData3[[#This Row],[Week -1 TL]:[Week -4 TL]]),"")</f>
        <v>983.75</v>
      </c>
      <c r="N1081" s="98">
        <f>IFERROR(TBLData3[[#This Row],[7 Day Rolling Average]]/TBLData3[[#This Row],[28 Day Rolling Average]],"")</f>
        <v>1.9201331114808653</v>
      </c>
      <c r="O1081" s="94">
        <f>IFERROR(TBLData3[[#This Row],[Week 0 TL]]/TBLData3[[#This Row],[Week -1 TL]],"")</f>
        <v>6.1382978723404253</v>
      </c>
      <c r="P1081" s="26">
        <f t="shared" si="78"/>
        <v>259.49862546763097</v>
      </c>
      <c r="Q1081" s="27">
        <f t="shared" si="79"/>
        <v>227.27998592719618</v>
      </c>
      <c r="R1081" s="99">
        <f>IFERROR(TBLData3[[#This Row],[7 Day EWMA]]/TBLData3[[#This Row],[28 Day EWMA]],"")</f>
        <v>1.1417574865160158</v>
      </c>
      <c r="S1081" s="129">
        <f>AVERAGEIFS(TBLData3[Total Load],TBLData3[[Athlete ]],TBLData3[[#This Row],[Athlete ]],TBLData3[Date],"&lt;="&amp;TBLData3[[#This Row],[Date]],TBLData3[Date],"&gt;"&amp;TBLData3[[#This Row],[Date]]-7)</f>
        <v>412.14285714285717</v>
      </c>
      <c r="T1081" s="129">
        <f t="array" ref="T1081">IFERROR(_xlfn.STDEV.S(IF(TBLData3[[Athlete ]]=TBLData3[[#This Row],[Athlete ]],IF(TBLData3[Date]&lt;=TBLData3[[#This Row],[Date]],IF(TBLData3[Date]&gt;TBLData3[[#This Row],[Date]]-7,TBLData3[Total Load])))),"")</f>
        <v>387.7268920995071</v>
      </c>
      <c r="U1081" s="98">
        <f>IFERROR(TBLData3[[#This Row],[7 Day avg Load]]/TBLData3[[#This Row],[7 Day SD]],"")</f>
        <v>1.0629720701371519</v>
      </c>
      <c r="V1081" s="98">
        <f>IFERROR(TBLData3[[#This Row],[7 Day Rolling Average]]*TBLData3[[#This Row],[Monotony]],"")</f>
        <v>438.09634604938333</v>
      </c>
    </row>
    <row r="1082" spans="1:22" x14ac:dyDescent="0.25">
      <c r="A1082" s="58" t="str">
        <f t="shared" si="72"/>
        <v>Week 8</v>
      </c>
      <c r="B1082" s="63">
        <v>43059</v>
      </c>
      <c r="C1082" s="150" t="str">
        <f t="shared" si="77"/>
        <v>Mon</v>
      </c>
      <c r="D1082" s="77" t="s">
        <v>191</v>
      </c>
      <c r="E1082" s="61">
        <f>tblTL[[#This Row],[Total]]</f>
        <v>240</v>
      </c>
      <c r="F1082" s="71">
        <f>AVERAGEIFS(TBLData3[Total Load],TBLData3[[Athlete ]],TBLData3[[#This Row],[Athlete ]],TBLData3[Date],"&lt;="&amp;TBLData3[[#This Row],[Date]],TBLData3[Date],"&gt;"&amp;TBLData3[[#This Row],[Date]]-7)</f>
        <v>261.42857142857144</v>
      </c>
      <c r="G1082" s="72">
        <f>AVERAGEIFS(TBLData3[Total Load],TBLData3[[Athlete ]],TBLData3[[#This Row],[Athlete ]],TBLData3[Date],"&lt;="&amp;TBLData3[[#This Row],[Date]],TBLData3[Date],"&gt;"&amp;TBLData3[[#This Row],[Date]]-28)</f>
        <v>164.96428571428572</v>
      </c>
      <c r="H1082" s="32">
        <f>SUMIFS(TBLData3[Total Load],TBLData3[[Athlete ]],TBLData3[[#This Row],[Athlete ]],TBLData3[Date],"&lt;="&amp;TBLData3[[#This Row],[Date]],TBLData3[Date],"&gt;"&amp;TBLData3[[#This Row],[Date]]-7)</f>
        <v>1830</v>
      </c>
      <c r="I1082" s="33">
        <f>IFERROR(SUMIFS(TBLData3[Total Load],TBLData3[[Athlete ]],TBLData3[[#This Row],[Athlete ]],TBLData3[Date],"&lt;="&amp;TBLData3[[#This Row],[Date]]-7,TBLData3[Date],"&gt;"&amp;TBLData3[[#This Row],[Date]]-14),"")</f>
        <v>1230</v>
      </c>
      <c r="J1082" s="33">
        <f>IFERROR(SUMIFS(TBLData3[Total Load],TBLData3[[Athlete ]],TBLData3[[#This Row],[Athlete ]],TBLData3[Date],"&lt;="&amp;TBLData3[[#This Row],[Date]]-14,TBLData3[Date],"&gt;"&amp;TBLData3[[#This Row],[Date]]-21),"")</f>
        <v>920</v>
      </c>
      <c r="K1082" s="33">
        <f>IFERROR(SUMIFS(TBLData3[Total Load],TBLData3[[Athlete ]],TBLData3[[#This Row],[Athlete ]],TBLData3[Date],"&lt;="&amp;TBLData3[[#This Row],[Date]]-21,TBLData3[Date],"&gt;"&amp;TBLData3[[#This Row],[Date]]-28),"")</f>
        <v>639</v>
      </c>
      <c r="L1082" s="33">
        <f>IFERROR(SUMIFS(TBLData3[Total Load],TBLData3[[Athlete ]],TBLData3[[#This Row],[Athlete ]],TBLData3[Date],"&lt;="&amp;TBLData3[[#This Row],[Date]]-28,TBLData3[Date],"&gt;"&amp;TBLData3[[#This Row],[Date]]-35),"")</f>
        <v>720</v>
      </c>
      <c r="M1082" s="33">
        <f>IFERROR(AVERAGE(TBLData3[[#This Row],[Week -1 TL]:[Week -4 TL]]),"")</f>
        <v>877.25</v>
      </c>
      <c r="N1082" s="98">
        <f>IFERROR(TBLData3[[#This Row],[7 Day Rolling Average]]/TBLData3[[#This Row],[28 Day Rolling Average]],"")</f>
        <v>1.5847586057588223</v>
      </c>
      <c r="O1082" s="94">
        <f>IFERROR(TBLData3[[#This Row],[Week 0 TL]]/TBLData3[[#This Row],[Week -1 TL]],"")</f>
        <v>1.4878048780487805</v>
      </c>
      <c r="P1082" s="26">
        <f t="shared" si="78"/>
        <v>191.32377098808752</v>
      </c>
      <c r="Q1082" s="27">
        <f t="shared" si="79"/>
        <v>168.15845812652805</v>
      </c>
      <c r="R1082" s="99">
        <f>IFERROR(TBLData3[[#This Row],[7 Day EWMA]]/TBLData3[[#This Row],[28 Day EWMA]],"")</f>
        <v>1.1377588324705565</v>
      </c>
      <c r="S1082" s="129">
        <f>AVERAGEIFS(TBLData3[Total Load],TBLData3[[Athlete ]],TBLData3[[#This Row],[Athlete ]],TBLData3[Date],"&lt;="&amp;TBLData3[[#This Row],[Date]],TBLData3[Date],"&gt;"&amp;TBLData3[[#This Row],[Date]]-7)</f>
        <v>261.42857142857144</v>
      </c>
      <c r="T1082" s="129">
        <f t="array" ref="T1082">IFERROR(_xlfn.STDEV.S(IF(TBLData3[[Athlete ]]=TBLData3[[#This Row],[Athlete ]],IF(TBLData3[Date]&lt;=TBLData3[[#This Row],[Date]],IF(TBLData3[Date]&gt;TBLData3[[#This Row],[Date]]-7,TBLData3[Total Load])))),"")</f>
        <v>461.10116646380942</v>
      </c>
      <c r="U1082" s="98">
        <f>IFERROR(TBLData3[[#This Row],[7 Day avg Load]]/TBLData3[[#This Row],[7 Day SD]],"")</f>
        <v>0.5669657559825112</v>
      </c>
      <c r="V1082" s="98">
        <f>IFERROR(TBLData3[[#This Row],[7 Day Rolling Average]]*TBLData3[[#This Row],[Monotony]],"")</f>
        <v>148.22104763542794</v>
      </c>
    </row>
    <row r="1083" spans="1:22" x14ac:dyDescent="0.25">
      <c r="A1083" s="58" t="str">
        <f t="shared" si="72"/>
        <v>Week 8</v>
      </c>
      <c r="B1083" s="63">
        <v>43059</v>
      </c>
      <c r="C1083" s="150" t="str">
        <f t="shared" si="77"/>
        <v>Mon</v>
      </c>
      <c r="D1083" s="77" t="s">
        <v>192</v>
      </c>
      <c r="E1083" s="61">
        <f>tblTL[[#This Row],[Total]]</f>
        <v>300</v>
      </c>
      <c r="F1083" s="71">
        <f>AVERAGEIFS(TBLData3[Total Load],TBLData3[[Athlete ]],TBLData3[[#This Row],[Athlete ]],TBLData3[Date],"&lt;="&amp;TBLData3[[#This Row],[Date]],TBLData3[Date],"&gt;"&amp;TBLData3[[#This Row],[Date]]-7)</f>
        <v>94.285714285714292</v>
      </c>
      <c r="G1083" s="72">
        <f>AVERAGEIFS(TBLData3[Total Load],TBLData3[[Athlete ]],TBLData3[[#This Row],[Athlete ]],TBLData3[Date],"&lt;="&amp;TBLData3[[#This Row],[Date]],TBLData3[Date],"&gt;"&amp;TBLData3[[#This Row],[Date]]-28)</f>
        <v>197.21428571428572</v>
      </c>
      <c r="H1083" s="32">
        <f>SUMIFS(TBLData3[Total Load],TBLData3[[Athlete ]],TBLData3[[#This Row],[Athlete ]],TBLData3[Date],"&lt;="&amp;TBLData3[[#This Row],[Date]],TBLData3[Date],"&gt;"&amp;TBLData3[[#This Row],[Date]]-7)</f>
        <v>660</v>
      </c>
      <c r="I1083" s="33">
        <f>IFERROR(SUMIFS(TBLData3[Total Load],TBLData3[[Athlete ]],TBLData3[[#This Row],[Athlete ]],TBLData3[Date],"&lt;="&amp;TBLData3[[#This Row],[Date]]-7,TBLData3[Date],"&gt;"&amp;TBLData3[[#This Row],[Date]]-14),"")</f>
        <v>891</v>
      </c>
      <c r="J1083" s="33">
        <f>IFERROR(SUMIFS(TBLData3[Total Load],TBLData3[[Athlete ]],TBLData3[[#This Row],[Athlete ]],TBLData3[Date],"&lt;="&amp;TBLData3[[#This Row],[Date]]-14,TBLData3[Date],"&gt;"&amp;TBLData3[[#This Row],[Date]]-21),"")</f>
        <v>3248</v>
      </c>
      <c r="K1083" s="33">
        <f>IFERROR(SUMIFS(TBLData3[Total Load],TBLData3[[Athlete ]],TBLData3[[#This Row],[Athlete ]],TBLData3[Date],"&lt;="&amp;TBLData3[[#This Row],[Date]]-21,TBLData3[Date],"&gt;"&amp;TBLData3[[#This Row],[Date]]-28),"")</f>
        <v>723</v>
      </c>
      <c r="L1083" s="33">
        <f>IFERROR(SUMIFS(TBLData3[Total Load],TBLData3[[Athlete ]],TBLData3[[#This Row],[Athlete ]],TBLData3[Date],"&lt;="&amp;TBLData3[[#This Row],[Date]]-28,TBLData3[Date],"&gt;"&amp;TBLData3[[#This Row],[Date]]-35),"")</f>
        <v>1860</v>
      </c>
      <c r="M1083" s="33">
        <f>IFERROR(AVERAGE(TBLData3[[#This Row],[Week -1 TL]:[Week -4 TL]]),"")</f>
        <v>1680.5</v>
      </c>
      <c r="N1083" s="98">
        <f>IFERROR(TBLData3[[#This Row],[7 Day Rolling Average]]/TBLData3[[#This Row],[28 Day Rolling Average]],"")</f>
        <v>0.47808764940239046</v>
      </c>
      <c r="O1083" s="94">
        <f>IFERROR(TBLData3[[#This Row],[Week 0 TL]]/TBLData3[[#This Row],[Week -1 TL]],"")</f>
        <v>0.7407407407407407</v>
      </c>
      <c r="P1083" s="26">
        <f t="shared" si="78"/>
        <v>105.99611474269761</v>
      </c>
      <c r="Q1083" s="27">
        <f t="shared" si="79"/>
        <v>153.81418817884168</v>
      </c>
      <c r="R1083" s="99">
        <f>IFERROR(TBLData3[[#This Row],[7 Day EWMA]]/TBLData3[[#This Row],[28 Day EWMA]],"")</f>
        <v>0.68911792857141763</v>
      </c>
      <c r="S1083" s="129">
        <f>AVERAGEIFS(TBLData3[Total Load],TBLData3[[Athlete ]],TBLData3[[#This Row],[Athlete ]],TBLData3[Date],"&lt;="&amp;TBLData3[[#This Row],[Date]],TBLData3[Date],"&gt;"&amp;TBLData3[[#This Row],[Date]]-7)</f>
        <v>94.285714285714292</v>
      </c>
      <c r="T1083" s="129">
        <f t="array" ref="T1083">IFERROR(_xlfn.STDEV.S(IF(TBLData3[[Athlete ]]=TBLData3[[#This Row],[Athlete ]],IF(TBLData3[Date]&lt;=TBLData3[[#This Row],[Date]],IF(TBLData3[Date]&gt;TBLData3[[#This Row],[Date]]-7,TBLData3[Total Load])))),"")</f>
        <v>161.95237395163872</v>
      </c>
      <c r="U1083" s="98">
        <f>IFERROR(TBLData3[[#This Row],[7 Day avg Load]]/TBLData3[[#This Row],[7 Day SD]],"")</f>
        <v>0.58218173642745952</v>
      </c>
      <c r="V1083" s="98">
        <f>IFERROR(TBLData3[[#This Row],[7 Day Rolling Average]]*TBLData3[[#This Row],[Monotony]],"")</f>
        <v>54.891420863160469</v>
      </c>
    </row>
    <row r="1084" spans="1:22" x14ac:dyDescent="0.25">
      <c r="A1084" s="58" t="str">
        <f t="shared" si="72"/>
        <v>Week 8</v>
      </c>
      <c r="B1084" s="63">
        <v>43059</v>
      </c>
      <c r="C1084" s="150" t="str">
        <f t="shared" si="77"/>
        <v>Mon</v>
      </c>
      <c r="D1084" s="75" t="s">
        <v>193</v>
      </c>
      <c r="E1084" s="61">
        <f>tblTL[[#This Row],[Total]]</f>
        <v>0</v>
      </c>
      <c r="F1084" s="71">
        <f>AVERAGEIFS(TBLData3[Total Load],TBLData3[[Athlete ]],TBLData3[[#This Row],[Athlete ]],TBLData3[Date],"&lt;="&amp;TBLData3[[#This Row],[Date]],TBLData3[Date],"&gt;"&amp;TBLData3[[#This Row],[Date]]-7)</f>
        <v>160.71428571428572</v>
      </c>
      <c r="G1084" s="72">
        <f>AVERAGEIFS(TBLData3[Total Load],TBLData3[[Athlete ]],TBLData3[[#This Row],[Athlete ]],TBLData3[Date],"&lt;="&amp;TBLData3[[#This Row],[Date]],TBLData3[Date],"&gt;"&amp;TBLData3[[#This Row],[Date]]-28)</f>
        <v>140.71428571428572</v>
      </c>
      <c r="H1084" s="32">
        <f>SUMIFS(TBLData3[Total Load],TBLData3[[Athlete ]],TBLData3[[#This Row],[Athlete ]],TBLData3[Date],"&lt;="&amp;TBLData3[[#This Row],[Date]],TBLData3[Date],"&gt;"&amp;TBLData3[[#This Row],[Date]]-7)</f>
        <v>1125</v>
      </c>
      <c r="I1084" s="33">
        <f>IFERROR(SUMIFS(TBLData3[Total Load],TBLData3[[Athlete ]],TBLData3[[#This Row],[Athlete ]],TBLData3[Date],"&lt;="&amp;TBLData3[[#This Row],[Date]]-7,TBLData3[Date],"&gt;"&amp;TBLData3[[#This Row],[Date]]-14),"")</f>
        <v>1627</v>
      </c>
      <c r="J1084" s="33">
        <f>IFERROR(SUMIFS(TBLData3[Total Load],TBLData3[[Athlete ]],TBLData3[[#This Row],[Athlete ]],TBLData3[Date],"&lt;="&amp;TBLData3[[#This Row],[Date]]-14,TBLData3[Date],"&gt;"&amp;TBLData3[[#This Row],[Date]]-21),"")</f>
        <v>194</v>
      </c>
      <c r="K1084" s="33">
        <f>IFERROR(SUMIFS(TBLData3[Total Load],TBLData3[[Athlete ]],TBLData3[[#This Row],[Athlete ]],TBLData3[Date],"&lt;="&amp;TBLData3[[#This Row],[Date]]-21,TBLData3[Date],"&gt;"&amp;TBLData3[[#This Row],[Date]]-28),"")</f>
        <v>994</v>
      </c>
      <c r="L1084" s="33">
        <f>IFERROR(SUMIFS(TBLData3[Total Load],TBLData3[[Athlete ]],TBLData3[[#This Row],[Athlete ]],TBLData3[Date],"&lt;="&amp;TBLData3[[#This Row],[Date]]-28,TBLData3[Date],"&gt;"&amp;TBLData3[[#This Row],[Date]]-35),"")</f>
        <v>1140</v>
      </c>
      <c r="M1084" s="33">
        <f>IFERROR(AVERAGE(TBLData3[[#This Row],[Week -1 TL]:[Week -4 TL]]),"")</f>
        <v>988.75</v>
      </c>
      <c r="N1084" s="98">
        <f>IFERROR(TBLData3[[#This Row],[7 Day Rolling Average]]/TBLData3[[#This Row],[28 Day Rolling Average]],"")</f>
        <v>1.1421319796954315</v>
      </c>
      <c r="O1084" s="94">
        <f>IFERROR(TBLData3[[#This Row],[Week 0 TL]]/TBLData3[[#This Row],[Week -1 TL]],"")</f>
        <v>0.69145666871542721</v>
      </c>
      <c r="P1084" s="26">
        <f t="shared" si="78"/>
        <v>78.654265676283259</v>
      </c>
      <c r="Q1084" s="27">
        <f t="shared" si="79"/>
        <v>134.28880729844082</v>
      </c>
      <c r="R1084" s="99">
        <f>IFERROR(TBLData3[[#This Row],[7 Day EWMA]]/TBLData3[[#This Row],[28 Day EWMA]],"")</f>
        <v>0.58570976434010291</v>
      </c>
      <c r="S1084" s="129">
        <f>AVERAGEIFS(TBLData3[Total Load],TBLData3[[Athlete ]],TBLData3[[#This Row],[Athlete ]],TBLData3[Date],"&lt;="&amp;TBLData3[[#This Row],[Date]],TBLData3[Date],"&gt;"&amp;TBLData3[[#This Row],[Date]]-7)</f>
        <v>160.71428571428572</v>
      </c>
      <c r="T1084" s="129">
        <f t="array" ref="T1084">IFERROR(_xlfn.STDEV.S(IF(TBLData3[[Athlete ]]=TBLData3[[#This Row],[Athlete ]],IF(TBLData3[Date]&lt;=TBLData3[[#This Row],[Date]],IF(TBLData3[Date]&gt;TBLData3[[#This Row],[Date]]-7,TBLData3[Total Load])))),"")</f>
        <v>298.33466347136306</v>
      </c>
      <c r="U1084" s="98">
        <f>IFERROR(TBLData3[[#This Row],[7 Day avg Load]]/TBLData3[[#This Row],[7 Day SD]],"")</f>
        <v>0.53870470110394186</v>
      </c>
      <c r="V1084" s="98">
        <f>IFERROR(TBLData3[[#This Row],[7 Day Rolling Average]]*TBLData3[[#This Row],[Monotony]],"")</f>
        <v>86.577541248847808</v>
      </c>
    </row>
    <row r="1085" spans="1:22" x14ac:dyDescent="0.25">
      <c r="A1085" s="58" t="str">
        <f t="shared" si="72"/>
        <v>Week 8</v>
      </c>
      <c r="B1085" s="63">
        <v>43059</v>
      </c>
      <c r="C1085" s="150" t="str">
        <f t="shared" si="77"/>
        <v>Mon</v>
      </c>
      <c r="D1085" s="75" t="s">
        <v>194</v>
      </c>
      <c r="E1085" s="61">
        <f>tblTL[[#This Row],[Total]]</f>
        <v>0</v>
      </c>
      <c r="F1085" s="71">
        <f>AVERAGEIFS(TBLData3[Total Load],TBLData3[[Athlete ]],TBLData3[[#This Row],[Athlete ]],TBLData3[Date],"&lt;="&amp;TBLData3[[#This Row],[Date]],TBLData3[Date],"&gt;"&amp;TBLData3[[#This Row],[Date]]-7)</f>
        <v>355.71428571428572</v>
      </c>
      <c r="G1085" s="72">
        <f>AVERAGEIFS(TBLData3[Total Load],TBLData3[[Athlete ]],TBLData3[[#This Row],[Athlete ]],TBLData3[Date],"&lt;="&amp;TBLData3[[#This Row],[Date]],TBLData3[Date],"&gt;"&amp;TBLData3[[#This Row],[Date]]-28)</f>
        <v>183.96428571428572</v>
      </c>
      <c r="H1085" s="32">
        <f>SUMIFS(TBLData3[Total Load],TBLData3[[Athlete ]],TBLData3[[#This Row],[Athlete ]],TBLData3[Date],"&lt;="&amp;TBLData3[[#This Row],[Date]],TBLData3[Date],"&gt;"&amp;TBLData3[[#This Row],[Date]]-7)</f>
        <v>2490</v>
      </c>
      <c r="I1085" s="33">
        <f>IFERROR(SUMIFS(TBLData3[Total Load],TBLData3[[Athlete ]],TBLData3[[#This Row],[Athlete ]],TBLData3[Date],"&lt;="&amp;TBLData3[[#This Row],[Date]]-7,TBLData3[Date],"&gt;"&amp;TBLData3[[#This Row],[Date]]-14),"")</f>
        <v>1270</v>
      </c>
      <c r="J1085" s="33">
        <f>IFERROR(SUMIFS(TBLData3[Total Load],TBLData3[[Athlete ]],TBLData3[[#This Row],[Athlete ]],TBLData3[Date],"&lt;="&amp;TBLData3[[#This Row],[Date]]-14,TBLData3[Date],"&gt;"&amp;TBLData3[[#This Row],[Date]]-21),"")</f>
        <v>1104</v>
      </c>
      <c r="K1085" s="33">
        <f>IFERROR(SUMIFS(TBLData3[Total Load],TBLData3[[Athlete ]],TBLData3[[#This Row],[Athlete ]],TBLData3[Date],"&lt;="&amp;TBLData3[[#This Row],[Date]]-21,TBLData3[Date],"&gt;"&amp;TBLData3[[#This Row],[Date]]-28),"")</f>
        <v>287</v>
      </c>
      <c r="L1085" s="33">
        <f>IFERROR(SUMIFS(TBLData3[Total Load],TBLData3[[Athlete ]],TBLData3[[#This Row],[Athlete ]],TBLData3[Date],"&lt;="&amp;TBLData3[[#This Row],[Date]]-28,TBLData3[Date],"&gt;"&amp;TBLData3[[#This Row],[Date]]-35),"")</f>
        <v>720</v>
      </c>
      <c r="M1085" s="33">
        <f>IFERROR(AVERAGE(TBLData3[[#This Row],[Week -1 TL]:[Week -4 TL]]),"")</f>
        <v>845.25</v>
      </c>
      <c r="N1085" s="98">
        <f>IFERROR(TBLData3[[#This Row],[7 Day Rolling Average]]/TBLData3[[#This Row],[28 Day Rolling Average]],"")</f>
        <v>1.9336051252184041</v>
      </c>
      <c r="O1085" s="94">
        <f>IFERROR(TBLData3[[#This Row],[Week 0 TL]]/TBLData3[[#This Row],[Week -1 TL]],"")</f>
        <v>1.9606299212598426</v>
      </c>
      <c r="P1085" s="26">
        <f t="shared" si="78"/>
        <v>152.70290216396461</v>
      </c>
      <c r="Q1085" s="27">
        <f t="shared" si="79"/>
        <v>196.43803295908239</v>
      </c>
      <c r="R1085" s="99">
        <f>IFERROR(TBLData3[[#This Row],[7 Day EWMA]]/TBLData3[[#This Row],[28 Day EWMA]],"")</f>
        <v>0.77735914916116211</v>
      </c>
      <c r="S1085" s="129">
        <f>AVERAGEIFS(TBLData3[Total Load],TBLData3[[Athlete ]],TBLData3[[#This Row],[Athlete ]],TBLData3[Date],"&lt;="&amp;TBLData3[[#This Row],[Date]],TBLData3[Date],"&gt;"&amp;TBLData3[[#This Row],[Date]]-7)</f>
        <v>355.71428571428572</v>
      </c>
      <c r="T1085" s="129">
        <f t="array" ref="T1085">IFERROR(_xlfn.STDEV.S(IF(TBLData3[[Athlete ]]=TBLData3[[#This Row],[Athlete ]],IF(TBLData3[Date]&lt;=TBLData3[[#This Row],[Date]],IF(TBLData3[Date]&gt;TBLData3[[#This Row],[Date]]-7,TBLData3[Total Load])))),"")</f>
        <v>512.76561061421762</v>
      </c>
      <c r="U1085" s="98">
        <f>IFERROR(TBLData3[[#This Row],[7 Day avg Load]]/TBLData3[[#This Row],[7 Day SD]],"")</f>
        <v>0.69371712601434488</v>
      </c>
      <c r="V1085" s="98">
        <f>IFERROR(TBLData3[[#This Row],[7 Day Rolling Average]]*TBLData3[[#This Row],[Monotony]],"")</f>
        <v>246.76509196795982</v>
      </c>
    </row>
    <row r="1086" spans="1:22" x14ac:dyDescent="0.25">
      <c r="A1086" s="58" t="str">
        <f t="shared" si="72"/>
        <v>Week 8</v>
      </c>
      <c r="B1086" s="63">
        <v>43059</v>
      </c>
      <c r="C1086" s="150" t="str">
        <f t="shared" si="77"/>
        <v>Mon</v>
      </c>
      <c r="D1086" s="75" t="s">
        <v>213</v>
      </c>
      <c r="E1086" s="61">
        <f>tblTL[[#This Row],[Total]]</f>
        <v>300</v>
      </c>
      <c r="F1086" s="71">
        <f>AVERAGEIFS(TBLData3[Total Load],TBLData3[[Athlete ]],TBLData3[[#This Row],[Athlete ]],TBLData3[Date],"&lt;="&amp;TBLData3[[#This Row],[Date]],TBLData3[Date],"&gt;"&amp;TBLData3[[#This Row],[Date]]-7)</f>
        <v>295.71428571428572</v>
      </c>
      <c r="G1086" s="72">
        <f>AVERAGEIFS(TBLData3[Total Load],TBLData3[[Athlete ]],TBLData3[[#This Row],[Athlete ]],TBLData3[Date],"&lt;="&amp;TBLData3[[#This Row],[Date]],TBLData3[Date],"&gt;"&amp;TBLData3[[#This Row],[Date]]-28)</f>
        <v>191.78571428571428</v>
      </c>
      <c r="H1086" s="32">
        <f>SUMIFS(TBLData3[Total Load],TBLData3[[Athlete ]],TBLData3[[#This Row],[Athlete ]],TBLData3[Date],"&lt;="&amp;TBLData3[[#This Row],[Date]],TBLData3[Date],"&gt;"&amp;TBLData3[[#This Row],[Date]]-7)</f>
        <v>2070</v>
      </c>
      <c r="I1086" s="33">
        <f>IFERROR(SUMIFS(TBLData3[Total Load],TBLData3[[Athlete ]],TBLData3[[#This Row],[Athlete ]],TBLData3[Date],"&lt;="&amp;TBLData3[[#This Row],[Date]]-7,TBLData3[Date],"&gt;"&amp;TBLData3[[#This Row],[Date]]-14),"")</f>
        <v>0</v>
      </c>
      <c r="J1086" s="33">
        <f>IFERROR(SUMIFS(TBLData3[Total Load],TBLData3[[Athlete ]],TBLData3[[#This Row],[Athlete ]],TBLData3[Date],"&lt;="&amp;TBLData3[[#This Row],[Date]]-14,TBLData3[Date],"&gt;"&amp;TBLData3[[#This Row],[Date]]-21),"")</f>
        <v>1940</v>
      </c>
      <c r="K1086" s="33">
        <f>IFERROR(SUMIFS(TBLData3[Total Load],TBLData3[[Athlete ]],TBLData3[[#This Row],[Athlete ]],TBLData3[Date],"&lt;="&amp;TBLData3[[#This Row],[Date]]-21,TBLData3[Date],"&gt;"&amp;TBLData3[[#This Row],[Date]]-28),"")</f>
        <v>1360</v>
      </c>
      <c r="L1086" s="33">
        <f>IFERROR(SUMIFS(TBLData3[Total Load],TBLData3[[Athlete ]],TBLData3[[#This Row],[Athlete ]],TBLData3[Date],"&lt;="&amp;TBLData3[[#This Row],[Date]]-28,TBLData3[Date],"&gt;"&amp;TBLData3[[#This Row],[Date]]-35),"")</f>
        <v>990</v>
      </c>
      <c r="M1086" s="33">
        <f>IFERROR(AVERAGE(TBLData3[[#This Row],[Week -1 TL]:[Week -4 TL]]),"")</f>
        <v>1072.5</v>
      </c>
      <c r="N1086" s="98">
        <f>IFERROR(TBLData3[[#This Row],[7 Day Rolling Average]]/TBLData3[[#This Row],[28 Day Rolling Average]],"")</f>
        <v>1.5418994413407823</v>
      </c>
      <c r="O1086" s="94" t="str">
        <f>IFERROR(TBLData3[[#This Row],[Week 0 TL]]/TBLData3[[#This Row],[Week -1 TL]],"")</f>
        <v/>
      </c>
      <c r="P1086" s="26">
        <f t="shared" si="78"/>
        <v>203.14396922884904</v>
      </c>
      <c r="Q1086" s="27">
        <f t="shared" si="79"/>
        <v>168.64648341157255</v>
      </c>
      <c r="R1086" s="99">
        <f>IFERROR(TBLData3[[#This Row],[7 Day EWMA]]/TBLData3[[#This Row],[28 Day EWMA]],"")</f>
        <v>1.2045550261079994</v>
      </c>
      <c r="S1086" s="129">
        <f>AVERAGEIFS(TBLData3[Total Load],TBLData3[[Athlete ]],TBLData3[[#This Row],[Athlete ]],TBLData3[Date],"&lt;="&amp;TBLData3[[#This Row],[Date]],TBLData3[Date],"&gt;"&amp;TBLData3[[#This Row],[Date]]-7)</f>
        <v>295.71428571428572</v>
      </c>
      <c r="T1086" s="129">
        <f t="array" ref="T1086">IFERROR(_xlfn.STDEV.S(IF(TBLData3[[Athlete ]]=TBLData3[[#This Row],[Athlete ]],IF(TBLData3[Date]&lt;=TBLData3[[#This Row],[Date]],IF(TBLData3[Date]&gt;TBLData3[[#This Row],[Date]]-7,TBLData3[Total Load])))),"")</f>
        <v>427.93524209694561</v>
      </c>
      <c r="U1086" s="98">
        <f>IFERROR(TBLData3[[#This Row],[7 Day avg Load]]/TBLData3[[#This Row],[7 Day SD]],"")</f>
        <v>0.69102578293211425</v>
      </c>
      <c r="V1086" s="98">
        <f>IFERROR(TBLData3[[#This Row],[7 Day Rolling Average]]*TBLData3[[#This Row],[Monotony]],"")</f>
        <v>204.34619580992523</v>
      </c>
    </row>
    <row r="1087" spans="1:22" x14ac:dyDescent="0.25">
      <c r="A1087" s="58" t="str">
        <f t="shared" si="72"/>
        <v>Week 8</v>
      </c>
      <c r="B1087" s="63">
        <v>43059</v>
      </c>
      <c r="C1087" s="150" t="str">
        <f t="shared" si="77"/>
        <v>Mon</v>
      </c>
      <c r="D1087" s="75" t="s">
        <v>214</v>
      </c>
      <c r="E1087" s="61">
        <f>tblTL[[#This Row],[Total]]</f>
        <v>285</v>
      </c>
      <c r="F1087" s="71">
        <f>AVERAGEIFS(TBLData3[Total Load],TBLData3[[Athlete ]],TBLData3[[#This Row],[Athlete ]],TBLData3[Date],"&lt;="&amp;TBLData3[[#This Row],[Date]],TBLData3[Date],"&gt;"&amp;TBLData3[[#This Row],[Date]]-7)</f>
        <v>396.42857142857144</v>
      </c>
      <c r="G1087" s="72">
        <f>AVERAGEIFS(TBLData3[Total Load],TBLData3[[Athlete ]],TBLData3[[#This Row],[Athlete ]],TBLData3[Date],"&lt;="&amp;TBLData3[[#This Row],[Date]],TBLData3[Date],"&gt;"&amp;TBLData3[[#This Row],[Date]]-28)</f>
        <v>316.57142857142856</v>
      </c>
      <c r="H1087" s="32">
        <f>SUMIFS(TBLData3[Total Load],TBLData3[[Athlete ]],TBLData3[[#This Row],[Athlete ]],TBLData3[Date],"&lt;="&amp;TBLData3[[#This Row],[Date]],TBLData3[Date],"&gt;"&amp;TBLData3[[#This Row],[Date]]-7)</f>
        <v>2775</v>
      </c>
      <c r="I1087" s="33">
        <f>IFERROR(SUMIFS(TBLData3[Total Load],TBLData3[[Athlete ]],TBLData3[[#This Row],[Athlete ]],TBLData3[Date],"&lt;="&amp;TBLData3[[#This Row],[Date]]-7,TBLData3[Date],"&gt;"&amp;TBLData3[[#This Row],[Date]]-14),"")</f>
        <v>1694</v>
      </c>
      <c r="J1087" s="33">
        <f>IFERROR(SUMIFS(TBLData3[Total Load],TBLData3[[Athlete ]],TBLData3[[#This Row],[Athlete ]],TBLData3[Date],"&lt;="&amp;TBLData3[[#This Row],[Date]]-14,TBLData3[Date],"&gt;"&amp;TBLData3[[#This Row],[Date]]-21),"")</f>
        <v>2828</v>
      </c>
      <c r="K1087" s="33">
        <f>IFERROR(SUMIFS(TBLData3[Total Load],TBLData3[[Athlete ]],TBLData3[[#This Row],[Athlete ]],TBLData3[Date],"&lt;="&amp;TBLData3[[#This Row],[Date]]-21,TBLData3[Date],"&gt;"&amp;TBLData3[[#This Row],[Date]]-28),"")</f>
        <v>1567</v>
      </c>
      <c r="L1087" s="33">
        <f>IFERROR(SUMIFS(TBLData3[Total Load],TBLData3[[Athlete ]],TBLData3[[#This Row],[Athlete ]],TBLData3[Date],"&lt;="&amp;TBLData3[[#This Row],[Date]]-28,TBLData3[Date],"&gt;"&amp;TBLData3[[#This Row],[Date]]-35),"")</f>
        <v>1140</v>
      </c>
      <c r="M1087" s="33">
        <f>IFERROR(AVERAGE(TBLData3[[#This Row],[Week -1 TL]:[Week -4 TL]]),"")</f>
        <v>1807.25</v>
      </c>
      <c r="N1087" s="98">
        <f>IFERROR(TBLData3[[#This Row],[7 Day Rolling Average]]/TBLData3[[#This Row],[28 Day Rolling Average]],"")</f>
        <v>1.2522563176895307</v>
      </c>
      <c r="O1087" s="94">
        <f>IFERROR(TBLData3[[#This Row],[Week 0 TL]]/TBLData3[[#This Row],[Week -1 TL]],"")</f>
        <v>1.6381345926800472</v>
      </c>
      <c r="P1087" s="26">
        <f t="shared" si="78"/>
        <v>257.11425811916388</v>
      </c>
      <c r="Q1087" s="27">
        <f t="shared" si="79"/>
        <v>279.992586040925</v>
      </c>
      <c r="R1087" s="99">
        <f>IFERROR(TBLData3[[#This Row],[7 Day EWMA]]/TBLData3[[#This Row],[28 Day EWMA]],"")</f>
        <v>0.91828952242893624</v>
      </c>
      <c r="S1087" s="129">
        <f>AVERAGEIFS(TBLData3[Total Load],TBLData3[[Athlete ]],TBLData3[[#This Row],[Athlete ]],TBLData3[Date],"&lt;="&amp;TBLData3[[#This Row],[Date]],TBLData3[Date],"&gt;"&amp;TBLData3[[#This Row],[Date]]-7)</f>
        <v>396.42857142857144</v>
      </c>
      <c r="T1087" s="129">
        <f t="array" ref="T1087">IFERROR(_xlfn.STDEV.S(IF(TBLData3[[Athlete ]]=TBLData3[[#This Row],[Athlete ]],IF(TBLData3[Date]&lt;=TBLData3[[#This Row],[Date]],IF(TBLData3[Date]&gt;TBLData3[[#This Row],[Date]]-7,TBLData3[Total Load])))),"")</f>
        <v>499.73921770688133</v>
      </c>
      <c r="U1087" s="98">
        <f>IFERROR(TBLData3[[#This Row],[7 Day avg Load]]/TBLData3[[#This Row],[7 Day SD]],"")</f>
        <v>0.79327088485797792</v>
      </c>
      <c r="V1087" s="98">
        <f>IFERROR(TBLData3[[#This Row],[7 Day Rolling Average]]*TBLData3[[#This Row],[Monotony]],"")</f>
        <v>314.47524364012696</v>
      </c>
    </row>
    <row r="1088" spans="1:22" x14ac:dyDescent="0.25">
      <c r="A1088" s="58" t="str">
        <f t="shared" si="72"/>
        <v>Week 8</v>
      </c>
      <c r="B1088" s="63">
        <v>43059</v>
      </c>
      <c r="C1088" s="150" t="str">
        <f t="shared" si="77"/>
        <v>Mon</v>
      </c>
      <c r="D1088" s="75" t="s">
        <v>195</v>
      </c>
      <c r="E1088" s="61">
        <f>tblTL[[#This Row],[Total]]</f>
        <v>0</v>
      </c>
      <c r="F1088" s="71">
        <f>AVERAGEIFS(TBLData3[Total Load],TBLData3[[Athlete ]],TBLData3[[#This Row],[Athlete ]],TBLData3[Date],"&lt;="&amp;TBLData3[[#This Row],[Date]],TBLData3[Date],"&gt;"&amp;TBLData3[[#This Row],[Date]]-7)</f>
        <v>0</v>
      </c>
      <c r="G1088" s="72">
        <f>AVERAGEIFS(TBLData3[Total Load],TBLData3[[Athlete ]],TBLData3[[#This Row],[Athlete ]],TBLData3[Date],"&lt;="&amp;TBLData3[[#This Row],[Date]],TBLData3[Date],"&gt;"&amp;TBLData3[[#This Row],[Date]]-28)</f>
        <v>17.5</v>
      </c>
      <c r="H1088" s="32">
        <f>SUMIFS(TBLData3[Total Load],TBLData3[[Athlete ]],TBLData3[[#This Row],[Athlete ]],TBLData3[Date],"&lt;="&amp;TBLData3[[#This Row],[Date]],TBLData3[Date],"&gt;"&amp;TBLData3[[#This Row],[Date]]-7)</f>
        <v>0</v>
      </c>
      <c r="I1088" s="33">
        <f>IFERROR(SUMIFS(TBLData3[Total Load],TBLData3[[Athlete ]],TBLData3[[#This Row],[Athlete ]],TBLData3[Date],"&lt;="&amp;TBLData3[[#This Row],[Date]]-7,TBLData3[Date],"&gt;"&amp;TBLData3[[#This Row],[Date]]-14),"")</f>
        <v>0</v>
      </c>
      <c r="J1088" s="33">
        <f>IFERROR(SUMIFS(TBLData3[Total Load],TBLData3[[Athlete ]],TBLData3[[#This Row],[Athlete ]],TBLData3[Date],"&lt;="&amp;TBLData3[[#This Row],[Date]]-14,TBLData3[Date],"&gt;"&amp;TBLData3[[#This Row],[Date]]-21),"")</f>
        <v>490</v>
      </c>
      <c r="K1088" s="33">
        <f>IFERROR(SUMIFS(TBLData3[Total Load],TBLData3[[Athlete ]],TBLData3[[#This Row],[Athlete ]],TBLData3[Date],"&lt;="&amp;TBLData3[[#This Row],[Date]]-21,TBLData3[Date],"&gt;"&amp;TBLData3[[#This Row],[Date]]-28),"")</f>
        <v>0</v>
      </c>
      <c r="L1088" s="33">
        <f>IFERROR(SUMIFS(TBLData3[Total Load],TBLData3[[Athlete ]],TBLData3[[#This Row],[Athlete ]],TBLData3[Date],"&lt;="&amp;TBLData3[[#This Row],[Date]]-28,TBLData3[Date],"&gt;"&amp;TBLData3[[#This Row],[Date]]-35),"")</f>
        <v>0</v>
      </c>
      <c r="M1088" s="33">
        <f>IFERROR(AVERAGE(TBLData3[[#This Row],[Week -1 TL]:[Week -4 TL]]),"")</f>
        <v>122.5</v>
      </c>
      <c r="N1088" s="98">
        <f>IFERROR(TBLData3[[#This Row],[7 Day Rolling Average]]/TBLData3[[#This Row],[28 Day Rolling Average]],"")</f>
        <v>0</v>
      </c>
      <c r="O1088" s="94" t="str">
        <f>IFERROR(TBLData3[[#This Row],[Week 0 TL]]/TBLData3[[#This Row],[Week -1 TL]],"")</f>
        <v/>
      </c>
      <c r="P1088" s="26">
        <f t="shared" si="78"/>
        <v>0.69061948892340297</v>
      </c>
      <c r="Q1088" s="27">
        <f t="shared" si="79"/>
        <v>9.3370969979072793</v>
      </c>
      <c r="R1088" s="99">
        <f>IFERROR(TBLData3[[#This Row],[7 Day EWMA]]/TBLData3[[#This Row],[28 Day EWMA]],"")</f>
        <v>7.3965118824211779E-2</v>
      </c>
      <c r="S1088" s="129">
        <f>AVERAGEIFS(TBLData3[Total Load],TBLData3[[Athlete ]],TBLData3[[#This Row],[Athlete ]],TBLData3[Date],"&lt;="&amp;TBLData3[[#This Row],[Date]],TBLData3[Date],"&gt;"&amp;TBLData3[[#This Row],[Date]]-7)</f>
        <v>0</v>
      </c>
      <c r="T1088" s="129">
        <f t="array" ref="T1088">IFERROR(_xlfn.STDEV.S(IF(TBLData3[[Athlete ]]=TBLData3[[#This Row],[Athlete ]],IF(TBLData3[Date]&lt;=TBLData3[[#This Row],[Date]],IF(TBLData3[Date]&gt;TBLData3[[#This Row],[Date]]-7,TBLData3[Total Load])))),"")</f>
        <v>0</v>
      </c>
      <c r="U1088" s="98" t="str">
        <f>IFERROR(TBLData3[[#This Row],[7 Day avg Load]]/TBLData3[[#This Row],[7 Day SD]],"")</f>
        <v/>
      </c>
      <c r="V1088" s="98" t="str">
        <f>IFERROR(TBLData3[[#This Row],[7 Day Rolling Average]]*TBLData3[[#This Row],[Monotony]],"")</f>
        <v/>
      </c>
    </row>
    <row r="1089" spans="1:22" x14ac:dyDescent="0.25">
      <c r="A1089" s="58" t="str">
        <f t="shared" si="72"/>
        <v>Week 8</v>
      </c>
      <c r="B1089" s="63">
        <v>43059</v>
      </c>
      <c r="C1089" s="150" t="str">
        <f t="shared" si="77"/>
        <v>Mon</v>
      </c>
      <c r="D1089" s="77" t="s">
        <v>196</v>
      </c>
      <c r="E1089" s="61">
        <f>tblTL[[#This Row],[Total]]</f>
        <v>240</v>
      </c>
      <c r="F1089" s="71">
        <f>AVERAGEIFS(TBLData3[Total Load],TBLData3[[Athlete ]],TBLData3[[#This Row],[Athlete ]],TBLData3[Date],"&lt;="&amp;TBLData3[[#This Row],[Date]],TBLData3[Date],"&gt;"&amp;TBLData3[[#This Row],[Date]]-7)</f>
        <v>265.71428571428572</v>
      </c>
      <c r="G1089" s="72">
        <f>AVERAGEIFS(TBLData3[Total Load],TBLData3[[Athlete ]],TBLData3[[#This Row],[Athlete ]],TBLData3[Date],"&lt;="&amp;TBLData3[[#This Row],[Date]],TBLData3[Date],"&gt;"&amp;TBLData3[[#This Row],[Date]]-28)</f>
        <v>327.32142857142856</v>
      </c>
      <c r="H1089" s="32">
        <f>SUMIFS(TBLData3[Total Load],TBLData3[[Athlete ]],TBLData3[[#This Row],[Athlete ]],TBLData3[Date],"&lt;="&amp;TBLData3[[#This Row],[Date]],TBLData3[Date],"&gt;"&amp;TBLData3[[#This Row],[Date]]-7)</f>
        <v>1860</v>
      </c>
      <c r="I1089" s="33">
        <f>IFERROR(SUMIFS(TBLData3[Total Load],TBLData3[[Athlete ]],TBLData3[[#This Row],[Athlete ]],TBLData3[Date],"&lt;="&amp;TBLData3[[#This Row],[Date]]-7,TBLData3[Date],"&gt;"&amp;TBLData3[[#This Row],[Date]]-14),"")</f>
        <v>2616</v>
      </c>
      <c r="J1089" s="33">
        <f>IFERROR(SUMIFS(TBLData3[Total Load],TBLData3[[Athlete ]],TBLData3[[#This Row],[Athlete ]],TBLData3[Date],"&lt;="&amp;TBLData3[[#This Row],[Date]]-14,TBLData3[Date],"&gt;"&amp;TBLData3[[#This Row],[Date]]-21),"")</f>
        <v>2318</v>
      </c>
      <c r="K1089" s="33">
        <f>IFERROR(SUMIFS(TBLData3[Total Load],TBLData3[[Athlete ]],TBLData3[[#This Row],[Athlete ]],TBLData3[Date],"&lt;="&amp;TBLData3[[#This Row],[Date]]-21,TBLData3[Date],"&gt;"&amp;TBLData3[[#This Row],[Date]]-28),"")</f>
        <v>2371</v>
      </c>
      <c r="L1089" s="33">
        <f>IFERROR(SUMIFS(TBLData3[Total Load],TBLData3[[Athlete ]],TBLData3[[#This Row],[Athlete ]],TBLData3[Date],"&lt;="&amp;TBLData3[[#This Row],[Date]]-28,TBLData3[Date],"&gt;"&amp;TBLData3[[#This Row],[Date]]-35),"")</f>
        <v>0</v>
      </c>
      <c r="M1089" s="33">
        <f>IFERROR(AVERAGE(TBLData3[[#This Row],[Week -1 TL]:[Week -4 TL]]),"")</f>
        <v>1826.25</v>
      </c>
      <c r="N1089" s="98">
        <f>IFERROR(TBLData3[[#This Row],[7 Day Rolling Average]]/TBLData3[[#This Row],[28 Day Rolling Average]],"")</f>
        <v>0.81178396072013104</v>
      </c>
      <c r="O1089" s="94">
        <f>IFERROR(TBLData3[[#This Row],[Week 0 TL]]/TBLData3[[#This Row],[Week -1 TL]],"")</f>
        <v>0.71100917431192656</v>
      </c>
      <c r="P1089" s="26">
        <f t="shared" si="78"/>
        <v>190.23154958024475</v>
      </c>
      <c r="Q1089" s="27">
        <f t="shared" si="79"/>
        <v>253.27482196220794</v>
      </c>
      <c r="R1089" s="99">
        <f>IFERROR(TBLData3[[#This Row],[7 Day EWMA]]/TBLData3[[#This Row],[28 Day EWMA]],"")</f>
        <v>0.75108748712744089</v>
      </c>
      <c r="S1089" s="129">
        <f>AVERAGEIFS(TBLData3[Total Load],TBLData3[[Athlete ]],TBLData3[[#This Row],[Athlete ]],TBLData3[Date],"&lt;="&amp;TBLData3[[#This Row],[Date]],TBLData3[Date],"&gt;"&amp;TBLData3[[#This Row],[Date]]-7)</f>
        <v>265.71428571428572</v>
      </c>
      <c r="T1089" s="129">
        <f t="array" ref="T1089">IFERROR(_xlfn.STDEV.S(IF(TBLData3[[Athlete ]]=TBLData3[[#This Row],[Athlete ]],IF(TBLData3[Date]&lt;=TBLData3[[#This Row],[Date]],IF(TBLData3[Date]&gt;TBLData3[[#This Row],[Date]]-7,TBLData3[Total Load])))),"")</f>
        <v>289.53164149807776</v>
      </c>
      <c r="U1089" s="98">
        <f>IFERROR(TBLData3[[#This Row],[7 Day avg Load]]/TBLData3[[#This Row],[7 Day SD]],"")</f>
        <v>0.91773833194687238</v>
      </c>
      <c r="V1089" s="98">
        <f>IFERROR(TBLData3[[#This Row],[7 Day Rolling Average]]*TBLData3[[#This Row],[Monotony]],"")</f>
        <v>243.85618534588323</v>
      </c>
    </row>
    <row r="1090" spans="1:22" x14ac:dyDescent="0.25">
      <c r="A1090" s="58" t="str">
        <f t="shared" ref="A1090:A1145" si="80">VLOOKUP(B1090, $AF$3:$AG$26, 2)</f>
        <v>Week 8</v>
      </c>
      <c r="B1090" s="63">
        <v>43059</v>
      </c>
      <c r="C1090" s="150" t="str">
        <f t="shared" si="77"/>
        <v>Mon</v>
      </c>
      <c r="D1090" s="75" t="s">
        <v>197</v>
      </c>
      <c r="E1090" s="61">
        <f>tblTL[[#This Row],[Total]]</f>
        <v>285</v>
      </c>
      <c r="F1090" s="71">
        <f>AVERAGEIFS(TBLData3[Total Load],TBLData3[[Athlete ]],TBLData3[[#This Row],[Athlete ]],TBLData3[Date],"&lt;="&amp;TBLData3[[#This Row],[Date]],TBLData3[Date],"&gt;"&amp;TBLData3[[#This Row],[Date]]-7)</f>
        <v>362.14285714285717</v>
      </c>
      <c r="G1090" s="72">
        <f>AVERAGEIFS(TBLData3[Total Load],TBLData3[[Athlete ]],TBLData3[[#This Row],[Athlete ]],TBLData3[Date],"&lt;="&amp;TBLData3[[#This Row],[Date]],TBLData3[Date],"&gt;"&amp;TBLData3[[#This Row],[Date]]-28)</f>
        <v>297.51785714285717</v>
      </c>
      <c r="H1090" s="32">
        <f>SUMIFS(TBLData3[Total Load],TBLData3[[Athlete ]],TBLData3[[#This Row],[Athlete ]],TBLData3[Date],"&lt;="&amp;TBLData3[[#This Row],[Date]],TBLData3[Date],"&gt;"&amp;TBLData3[[#This Row],[Date]]-7)</f>
        <v>2535</v>
      </c>
      <c r="I1090" s="33">
        <f>IFERROR(SUMIFS(TBLData3[Total Load],TBLData3[[Athlete ]],TBLData3[[#This Row],[Athlete ]],TBLData3[Date],"&lt;="&amp;TBLData3[[#This Row],[Date]]-7,TBLData3[Date],"&gt;"&amp;TBLData3[[#This Row],[Date]]-14),"")</f>
        <v>1109</v>
      </c>
      <c r="J1090" s="33">
        <f>IFERROR(SUMIFS(TBLData3[Total Load],TBLData3[[Athlete ]],TBLData3[[#This Row],[Athlete ]],TBLData3[Date],"&lt;="&amp;TBLData3[[#This Row],[Date]]-14,TBLData3[Date],"&gt;"&amp;TBLData3[[#This Row],[Date]]-21),"")</f>
        <v>3192.5</v>
      </c>
      <c r="K1090" s="33">
        <f>IFERROR(SUMIFS(TBLData3[Total Load],TBLData3[[Athlete ]],TBLData3[[#This Row],[Athlete ]],TBLData3[Date],"&lt;="&amp;TBLData3[[#This Row],[Date]]-21,TBLData3[Date],"&gt;"&amp;TBLData3[[#This Row],[Date]]-28),"")</f>
        <v>1494</v>
      </c>
      <c r="L1090" s="33">
        <f>IFERROR(SUMIFS(TBLData3[Total Load],TBLData3[[Athlete ]],TBLData3[[#This Row],[Athlete ]],TBLData3[Date],"&lt;="&amp;TBLData3[[#This Row],[Date]]-28,TBLData3[Date],"&gt;"&amp;TBLData3[[#This Row],[Date]]-35),"")</f>
        <v>1230</v>
      </c>
      <c r="M1090" s="33">
        <f>IFERROR(AVERAGE(TBLData3[[#This Row],[Week -1 TL]:[Week -4 TL]]),"")</f>
        <v>1756.375</v>
      </c>
      <c r="N1090" s="98">
        <f>IFERROR(TBLData3[[#This Row],[7 Day Rolling Average]]/TBLData3[[#This Row],[28 Day Rolling Average]],"")</f>
        <v>1.2172138527099214</v>
      </c>
      <c r="O1090" s="94">
        <f>IFERROR(TBLData3[[#This Row],[Week 0 TL]]/TBLData3[[#This Row],[Week -1 TL]],"")</f>
        <v>2.2858431018935979</v>
      </c>
      <c r="P1090" s="26">
        <f t="shared" si="78"/>
        <v>235.557150770996</v>
      </c>
      <c r="Q1090" s="27">
        <f t="shared" si="79"/>
        <v>260.05795845891259</v>
      </c>
      <c r="R1090" s="99">
        <f>IFERROR(TBLData3[[#This Row],[7 Day EWMA]]/TBLData3[[#This Row],[28 Day EWMA]],"")</f>
        <v>0.90578712594259037</v>
      </c>
      <c r="S1090" s="129">
        <f>AVERAGEIFS(TBLData3[Total Load],TBLData3[[Athlete ]],TBLData3[[#This Row],[Athlete ]],TBLData3[Date],"&lt;="&amp;TBLData3[[#This Row],[Date]],TBLData3[Date],"&gt;"&amp;TBLData3[[#This Row],[Date]]-7)</f>
        <v>362.14285714285717</v>
      </c>
      <c r="T1090" s="129">
        <f t="array" ref="T1090">IFERROR(_xlfn.STDEV.S(IF(TBLData3[[Athlete ]]=TBLData3[[#This Row],[Athlete ]],IF(TBLData3[Date]&lt;=TBLData3[[#This Row],[Date]],IF(TBLData3[Date]&gt;TBLData3[[#This Row],[Date]]-7,TBLData3[Total Load])))),"")</f>
        <v>448.86762286574299</v>
      </c>
      <c r="U1090" s="98">
        <f>IFERROR(TBLData3[[#This Row],[7 Day avg Load]]/TBLData3[[#This Row],[7 Day SD]],"")</f>
        <v>0.80679211129285366</v>
      </c>
      <c r="V1090" s="98">
        <f>IFERROR(TBLData3[[#This Row],[7 Day Rolling Average]]*TBLData3[[#This Row],[Monotony]],"")</f>
        <v>292.17400030391201</v>
      </c>
    </row>
    <row r="1091" spans="1:22" x14ac:dyDescent="0.25">
      <c r="A1091" s="58" t="str">
        <f t="shared" si="80"/>
        <v>Week 8</v>
      </c>
      <c r="B1091" s="63">
        <v>43059</v>
      </c>
      <c r="C1091" s="150" t="str">
        <f t="shared" si="77"/>
        <v>Mon</v>
      </c>
      <c r="D1091" s="75" t="s">
        <v>198</v>
      </c>
      <c r="E1091" s="61">
        <f>tblTL[[#This Row],[Total]]</f>
        <v>0</v>
      </c>
      <c r="F1091" s="71">
        <f>AVERAGEIFS(TBLData3[Total Load],TBLData3[[Athlete ]],TBLData3[[#This Row],[Athlete ]],TBLData3[Date],"&lt;="&amp;TBLData3[[#This Row],[Date]],TBLData3[Date],"&gt;"&amp;TBLData3[[#This Row],[Date]]-7)</f>
        <v>330.71428571428572</v>
      </c>
      <c r="G1091" s="72">
        <f>AVERAGEIFS(TBLData3[Total Load],TBLData3[[Athlete ]],TBLData3[[#This Row],[Athlete ]],TBLData3[Date],"&lt;="&amp;TBLData3[[#This Row],[Date]],TBLData3[Date],"&gt;"&amp;TBLData3[[#This Row],[Date]]-28)</f>
        <v>204.60714285714286</v>
      </c>
      <c r="H1091" s="32">
        <f>SUMIFS(TBLData3[Total Load],TBLData3[[Athlete ]],TBLData3[[#This Row],[Athlete ]],TBLData3[Date],"&lt;="&amp;TBLData3[[#This Row],[Date]],TBLData3[Date],"&gt;"&amp;TBLData3[[#This Row],[Date]]-7)</f>
        <v>2315</v>
      </c>
      <c r="I1091" s="33">
        <f>IFERROR(SUMIFS(TBLData3[Total Load],TBLData3[[Athlete ]],TBLData3[[#This Row],[Athlete ]],TBLData3[Date],"&lt;="&amp;TBLData3[[#This Row],[Date]]-7,TBLData3[Date],"&gt;"&amp;TBLData3[[#This Row],[Date]]-14),"")</f>
        <v>951</v>
      </c>
      <c r="J1091" s="33">
        <f>IFERROR(SUMIFS(TBLData3[Total Load],TBLData3[[Athlete ]],TBLData3[[#This Row],[Athlete ]],TBLData3[Date],"&lt;="&amp;TBLData3[[#This Row],[Date]]-14,TBLData3[Date],"&gt;"&amp;TBLData3[[#This Row],[Date]]-21),"")</f>
        <v>2347</v>
      </c>
      <c r="K1091" s="33">
        <f>IFERROR(SUMIFS(TBLData3[Total Load],TBLData3[[Athlete ]],TBLData3[[#This Row],[Athlete ]],TBLData3[Date],"&lt;="&amp;TBLData3[[#This Row],[Date]]-21,TBLData3[Date],"&gt;"&amp;TBLData3[[#This Row],[Date]]-28),"")</f>
        <v>116</v>
      </c>
      <c r="L1091" s="33">
        <f>IFERROR(SUMIFS(TBLData3[Total Load],TBLData3[[Athlete ]],TBLData3[[#This Row],[Athlete ]],TBLData3[Date],"&lt;="&amp;TBLData3[[#This Row],[Date]]-28,TBLData3[Date],"&gt;"&amp;TBLData3[[#This Row],[Date]]-35),"")</f>
        <v>990</v>
      </c>
      <c r="M1091" s="33">
        <f>IFERROR(AVERAGE(TBLData3[[#This Row],[Week -1 TL]:[Week -4 TL]]),"")</f>
        <v>1101</v>
      </c>
      <c r="N1091" s="98">
        <f>IFERROR(TBLData3[[#This Row],[7 Day Rolling Average]]/TBLData3[[#This Row],[28 Day Rolling Average]],"")</f>
        <v>1.6163379298306859</v>
      </c>
      <c r="O1091" s="94">
        <f>IFERROR(TBLData3[[#This Row],[Week 0 TL]]/TBLData3[[#This Row],[Week -1 TL]],"")</f>
        <v>2.4342797055730809</v>
      </c>
      <c r="P1091" s="26">
        <f t="shared" si="78"/>
        <v>167.1531001688042</v>
      </c>
      <c r="Q1091" s="27">
        <f t="shared" si="79"/>
        <v>197.83621789941898</v>
      </c>
      <c r="R1091" s="99">
        <f>IFERROR(TBLData3[[#This Row],[7 Day EWMA]]/TBLData3[[#This Row],[28 Day EWMA]],"")</f>
        <v>0.84490646830797056</v>
      </c>
      <c r="S1091" s="129">
        <f>AVERAGEIFS(TBLData3[Total Load],TBLData3[[Athlete ]],TBLData3[[#This Row],[Athlete ]],TBLData3[Date],"&lt;="&amp;TBLData3[[#This Row],[Date]],TBLData3[Date],"&gt;"&amp;TBLData3[[#This Row],[Date]]-7)</f>
        <v>330.71428571428572</v>
      </c>
      <c r="T1091" s="129">
        <f t="array" ref="T1091">IFERROR(_xlfn.STDEV.S(IF(TBLData3[[Athlete ]]=TBLData3[[#This Row],[Athlete ]],IF(TBLData3[Date]&lt;=TBLData3[[#This Row],[Date]],IF(TBLData3[Date]&gt;TBLData3[[#This Row],[Date]]-7,TBLData3[Total Load])))),"")</f>
        <v>363.52932677924542</v>
      </c>
      <c r="U1091" s="98">
        <f>IFERROR(TBLData3[[#This Row],[7 Day avg Load]]/TBLData3[[#This Row],[7 Day SD]],"")</f>
        <v>0.90973206658265904</v>
      </c>
      <c r="V1091" s="98">
        <f>IFERROR(TBLData3[[#This Row],[7 Day Rolling Average]]*TBLData3[[#This Row],[Monotony]],"")</f>
        <v>300.86139059126509</v>
      </c>
    </row>
    <row r="1092" spans="1:22" x14ac:dyDescent="0.25">
      <c r="A1092" s="58" t="str">
        <f t="shared" si="80"/>
        <v>Week 8</v>
      </c>
      <c r="B1092" s="63">
        <v>43059</v>
      </c>
      <c r="C1092" s="150" t="str">
        <f t="shared" si="77"/>
        <v>Mon</v>
      </c>
      <c r="D1092" s="75" t="s">
        <v>199</v>
      </c>
      <c r="E1092" s="61">
        <f>tblTL[[#This Row],[Total]]</f>
        <v>360</v>
      </c>
      <c r="F1092" s="71">
        <f>AVERAGEIFS(TBLData3[Total Load],TBLData3[[Athlete ]],TBLData3[[#This Row],[Athlete ]],TBLData3[Date],"&lt;="&amp;TBLData3[[#This Row],[Date]],TBLData3[Date],"&gt;"&amp;TBLData3[[#This Row],[Date]]-7)</f>
        <v>327.85714285714283</v>
      </c>
      <c r="G1092" s="72">
        <f>AVERAGEIFS(TBLData3[Total Load],TBLData3[[Athlete ]],TBLData3[[#This Row],[Athlete ]],TBLData3[Date],"&lt;="&amp;TBLData3[[#This Row],[Date]],TBLData3[Date],"&gt;"&amp;TBLData3[[#This Row],[Date]]-28)</f>
        <v>194.60714285714286</v>
      </c>
      <c r="H1092" s="32">
        <f>SUMIFS(TBLData3[Total Load],TBLData3[[Athlete ]],TBLData3[[#This Row],[Athlete ]],TBLData3[Date],"&lt;="&amp;TBLData3[[#This Row],[Date]],TBLData3[Date],"&gt;"&amp;TBLData3[[#This Row],[Date]]-7)</f>
        <v>2295</v>
      </c>
      <c r="I1092" s="33">
        <f>IFERROR(SUMIFS(TBLData3[Total Load],TBLData3[[Athlete ]],TBLData3[[#This Row],[Athlete ]],TBLData3[Date],"&lt;="&amp;TBLData3[[#This Row],[Date]]-7,TBLData3[Date],"&gt;"&amp;TBLData3[[#This Row],[Date]]-14),"")</f>
        <v>1300</v>
      </c>
      <c r="J1092" s="33">
        <f>IFERROR(SUMIFS(TBLData3[Total Load],TBLData3[[Athlete ]],TBLData3[[#This Row],[Athlete ]],TBLData3[Date],"&lt;="&amp;TBLData3[[#This Row],[Date]]-14,TBLData3[Date],"&gt;"&amp;TBLData3[[#This Row],[Date]]-21),"")</f>
        <v>934</v>
      </c>
      <c r="K1092" s="33">
        <f>IFERROR(SUMIFS(TBLData3[Total Load],TBLData3[[Athlete ]],TBLData3[[#This Row],[Athlete ]],TBLData3[Date],"&lt;="&amp;TBLData3[[#This Row],[Date]]-21,TBLData3[Date],"&gt;"&amp;TBLData3[[#This Row],[Date]]-28),"")</f>
        <v>920</v>
      </c>
      <c r="L1092" s="33">
        <f>IFERROR(SUMIFS(TBLData3[Total Load],TBLData3[[Athlete ]],TBLData3[[#This Row],[Athlete ]],TBLData3[Date],"&lt;="&amp;TBLData3[[#This Row],[Date]]-28,TBLData3[Date],"&gt;"&amp;TBLData3[[#This Row],[Date]]-35),"")</f>
        <v>1530</v>
      </c>
      <c r="M1092" s="33">
        <f>IFERROR(AVERAGE(TBLData3[[#This Row],[Week -1 TL]:[Week -4 TL]]),"")</f>
        <v>1171</v>
      </c>
      <c r="N1092" s="98">
        <f>IFERROR(TBLData3[[#This Row],[7 Day Rolling Average]]/TBLData3[[#This Row],[28 Day Rolling Average]],"")</f>
        <v>1.6847127913378599</v>
      </c>
      <c r="O1092" s="94">
        <f>IFERROR(TBLData3[[#This Row],[Week 0 TL]]/TBLData3[[#This Row],[Week -1 TL]],"")</f>
        <v>1.7653846153846153</v>
      </c>
      <c r="P1092" s="26">
        <f t="shared" si="78"/>
        <v>246.54609988196501</v>
      </c>
      <c r="Q1092" s="27">
        <f t="shared" si="79"/>
        <v>206.00885027756706</v>
      </c>
      <c r="R1092" s="99">
        <f>IFERROR(TBLData3[[#This Row],[7 Day EWMA]]/TBLData3[[#This Row],[28 Day EWMA]],"")</f>
        <v>1.196774311151098</v>
      </c>
      <c r="S1092" s="129">
        <f>AVERAGEIFS(TBLData3[Total Load],TBLData3[[Athlete ]],TBLData3[[#This Row],[Athlete ]],TBLData3[Date],"&lt;="&amp;TBLData3[[#This Row],[Date]],TBLData3[Date],"&gt;"&amp;TBLData3[[#This Row],[Date]]-7)</f>
        <v>327.85714285714283</v>
      </c>
      <c r="T1092" s="129">
        <f t="array" ref="T1092">IFERROR(_xlfn.STDEV.S(IF(TBLData3[[Athlete ]]=TBLData3[[#This Row],[Athlete ]],IF(TBLData3[Date]&lt;=TBLData3[[#This Row],[Date]],IF(TBLData3[Date]&gt;TBLData3[[#This Row],[Date]]-7,TBLData3[Total Load])))),"")</f>
        <v>368.48628584676374</v>
      </c>
      <c r="U1092" s="98">
        <f>IFERROR(TBLData3[[#This Row],[7 Day avg Load]]/TBLData3[[#This Row],[7 Day SD]],"")</f>
        <v>0.88974042033543499</v>
      </c>
      <c r="V1092" s="98">
        <f>IFERROR(TBLData3[[#This Row],[7 Day Rolling Average]]*TBLData3[[#This Row],[Monotony]],"")</f>
        <v>291.70775209568905</v>
      </c>
    </row>
    <row r="1093" spans="1:22" x14ac:dyDescent="0.25">
      <c r="A1093" s="58" t="str">
        <f t="shared" si="80"/>
        <v>Week 8</v>
      </c>
      <c r="B1093" s="63">
        <v>43059</v>
      </c>
      <c r="C1093" s="150" t="str">
        <f t="shared" si="77"/>
        <v>Mon</v>
      </c>
      <c r="D1093" s="77" t="s">
        <v>200</v>
      </c>
      <c r="E1093" s="61">
        <f>tblTL[[#This Row],[Total]]</f>
        <v>240</v>
      </c>
      <c r="F1093" s="71">
        <f>AVERAGEIFS(TBLData3[Total Load],TBLData3[[Athlete ]],TBLData3[[#This Row],[Athlete ]],TBLData3[Date],"&lt;="&amp;TBLData3[[#This Row],[Date]],TBLData3[Date],"&gt;"&amp;TBLData3[[#This Row],[Date]]-7)</f>
        <v>366.42857142857144</v>
      </c>
      <c r="G1093" s="72">
        <f>AVERAGEIFS(TBLData3[Total Load],TBLData3[[Athlete ]],TBLData3[[#This Row],[Athlete ]],TBLData3[Date],"&lt;="&amp;TBLData3[[#This Row],[Date]],TBLData3[Date],"&gt;"&amp;TBLData3[[#This Row],[Date]]-28)</f>
        <v>122.32142857142857</v>
      </c>
      <c r="H1093" s="32">
        <f>SUMIFS(TBLData3[Total Load],TBLData3[[Athlete ]],TBLData3[[#This Row],[Athlete ]],TBLData3[Date],"&lt;="&amp;TBLData3[[#This Row],[Date]],TBLData3[Date],"&gt;"&amp;TBLData3[[#This Row],[Date]]-7)</f>
        <v>2565</v>
      </c>
      <c r="I1093" s="33">
        <f>IFERROR(SUMIFS(TBLData3[Total Load],TBLData3[[Athlete ]],TBLData3[[#This Row],[Athlete ]],TBLData3[Date],"&lt;="&amp;TBLData3[[#This Row],[Date]]-7,TBLData3[Date],"&gt;"&amp;TBLData3[[#This Row],[Date]]-14),"")</f>
        <v>440</v>
      </c>
      <c r="J1093" s="33">
        <f>IFERROR(SUMIFS(TBLData3[Total Load],TBLData3[[Athlete ]],TBLData3[[#This Row],[Athlete ]],TBLData3[Date],"&lt;="&amp;TBLData3[[#This Row],[Date]]-14,TBLData3[Date],"&gt;"&amp;TBLData3[[#This Row],[Date]]-21),"")</f>
        <v>0</v>
      </c>
      <c r="K1093" s="33">
        <f>IFERROR(SUMIFS(TBLData3[Total Load],TBLData3[[Athlete ]],TBLData3[[#This Row],[Athlete ]],TBLData3[Date],"&lt;="&amp;TBLData3[[#This Row],[Date]]-21,TBLData3[Date],"&gt;"&amp;TBLData3[[#This Row],[Date]]-28),"")</f>
        <v>420</v>
      </c>
      <c r="L1093" s="33">
        <f>IFERROR(SUMIFS(TBLData3[Total Load],TBLData3[[Athlete ]],TBLData3[[#This Row],[Athlete ]],TBLData3[Date],"&lt;="&amp;TBLData3[[#This Row],[Date]]-28,TBLData3[Date],"&gt;"&amp;TBLData3[[#This Row],[Date]]-35),"")</f>
        <v>930</v>
      </c>
      <c r="M1093" s="33">
        <f>IFERROR(AVERAGE(TBLData3[[#This Row],[Week -1 TL]:[Week -4 TL]]),"")</f>
        <v>447.5</v>
      </c>
      <c r="N1093" s="98">
        <f>IFERROR(TBLData3[[#This Row],[7 Day Rolling Average]]/TBLData3[[#This Row],[28 Day Rolling Average]],"")</f>
        <v>2.9956204379562044</v>
      </c>
      <c r="O1093" s="94">
        <f>IFERROR(TBLData3[[#This Row],[Week 0 TL]]/TBLData3[[#This Row],[Week -1 TL]],"")</f>
        <v>5.8295454545454541</v>
      </c>
      <c r="P1093" s="26">
        <f t="shared" si="78"/>
        <v>235.09515910052218</v>
      </c>
      <c r="Q1093" s="27">
        <f t="shared" si="79"/>
        <v>160.90523981730669</v>
      </c>
      <c r="R1093" s="99">
        <f>IFERROR(TBLData3[[#This Row],[7 Day EWMA]]/TBLData3[[#This Row],[28 Day EWMA]],"")</f>
        <v>1.4610783301243104</v>
      </c>
      <c r="S1093" s="129">
        <f>AVERAGEIFS(TBLData3[Total Load],TBLData3[[Athlete ]],TBLData3[[#This Row],[Athlete ]],TBLData3[Date],"&lt;="&amp;TBLData3[[#This Row],[Date]],TBLData3[Date],"&gt;"&amp;TBLData3[[#This Row],[Date]]-7)</f>
        <v>366.42857142857144</v>
      </c>
      <c r="T1093" s="129">
        <f t="array" ref="T1093">IFERROR(_xlfn.STDEV.S(IF(TBLData3[[Athlete ]]=TBLData3[[#This Row],[Athlete ]],IF(TBLData3[Date]&lt;=TBLData3[[#This Row],[Date]],IF(TBLData3[Date]&gt;TBLData3[[#This Row],[Date]]-7,TBLData3[Total Load])))),"")</f>
        <v>296.57368794441692</v>
      </c>
      <c r="U1093" s="98">
        <f>IFERROR(TBLData3[[#This Row],[7 Day avg Load]]/TBLData3[[#This Row],[7 Day SD]],"")</f>
        <v>1.2355397202237528</v>
      </c>
      <c r="V1093" s="98">
        <f>IFERROR(TBLData3[[#This Row],[7 Day Rolling Average]]*TBLData3[[#This Row],[Monotony]],"")</f>
        <v>452.73705462484656</v>
      </c>
    </row>
    <row r="1094" spans="1:22" x14ac:dyDescent="0.25">
      <c r="A1094" s="58" t="str">
        <f t="shared" si="80"/>
        <v>Week 8</v>
      </c>
      <c r="B1094" s="63">
        <v>43059</v>
      </c>
      <c r="C1094" s="150" t="str">
        <f t="shared" si="77"/>
        <v>Mon</v>
      </c>
      <c r="D1094" s="75" t="s">
        <v>201</v>
      </c>
      <c r="E1094" s="61">
        <f>tblTL[[#This Row],[Total]]</f>
        <v>0</v>
      </c>
      <c r="F1094" s="71">
        <f>AVERAGEIFS(TBLData3[Total Load],TBLData3[[Athlete ]],TBLData3[[#This Row],[Athlete ]],TBLData3[Date],"&lt;="&amp;TBLData3[[#This Row],[Date]],TBLData3[Date],"&gt;"&amp;TBLData3[[#This Row],[Date]]-7)</f>
        <v>0</v>
      </c>
      <c r="G1094" s="72">
        <f>AVERAGEIFS(TBLData3[Total Load],TBLData3[[Athlete ]],TBLData3[[#This Row],[Athlete ]],TBLData3[Date],"&lt;="&amp;TBLData3[[#This Row],[Date]],TBLData3[Date],"&gt;"&amp;TBLData3[[#This Row],[Date]]-28)</f>
        <v>0</v>
      </c>
      <c r="H1094" s="32">
        <f>SUMIFS(TBLData3[Total Load],TBLData3[[Athlete ]],TBLData3[[#This Row],[Athlete ]],TBLData3[Date],"&lt;="&amp;TBLData3[[#This Row],[Date]],TBLData3[Date],"&gt;"&amp;TBLData3[[#This Row],[Date]]-7)</f>
        <v>0</v>
      </c>
      <c r="I1094" s="33">
        <f>IFERROR(SUMIFS(TBLData3[Total Load],TBLData3[[Athlete ]],TBLData3[[#This Row],[Athlete ]],TBLData3[Date],"&lt;="&amp;TBLData3[[#This Row],[Date]]-7,TBLData3[Date],"&gt;"&amp;TBLData3[[#This Row],[Date]]-14),"")</f>
        <v>0</v>
      </c>
      <c r="J1094" s="33">
        <f>IFERROR(SUMIFS(TBLData3[Total Load],TBLData3[[Athlete ]],TBLData3[[#This Row],[Athlete ]],TBLData3[Date],"&lt;="&amp;TBLData3[[#This Row],[Date]]-14,TBLData3[Date],"&gt;"&amp;TBLData3[[#This Row],[Date]]-21),"")</f>
        <v>0</v>
      </c>
      <c r="K1094" s="33">
        <f>IFERROR(SUMIFS(TBLData3[Total Load],TBLData3[[Athlete ]],TBLData3[[#This Row],[Athlete ]],TBLData3[Date],"&lt;="&amp;TBLData3[[#This Row],[Date]]-21,TBLData3[Date],"&gt;"&amp;TBLData3[[#This Row],[Date]]-28),"")</f>
        <v>0</v>
      </c>
      <c r="L1094" s="33">
        <f>IFERROR(SUMIFS(TBLData3[Total Load],TBLData3[[Athlete ]],TBLData3[[#This Row],[Athlete ]],TBLData3[Date],"&lt;="&amp;TBLData3[[#This Row],[Date]]-28,TBLData3[Date],"&gt;"&amp;TBLData3[[#This Row],[Date]]-35),"")</f>
        <v>720</v>
      </c>
      <c r="M1094" s="33">
        <f>IFERROR(AVERAGE(TBLData3[[#This Row],[Week -1 TL]:[Week -4 TL]]),"")</f>
        <v>180</v>
      </c>
      <c r="N1094" s="98" t="str">
        <f>IFERROR(TBLData3[[#This Row],[7 Day Rolling Average]]/TBLData3[[#This Row],[28 Day Rolling Average]],"")</f>
        <v/>
      </c>
      <c r="O1094" s="94" t="str">
        <f>IFERROR(TBLData3[[#This Row],[Week 0 TL]]/TBLData3[[#This Row],[Week -1 TL]],"")</f>
        <v/>
      </c>
      <c r="P1094" s="26">
        <f t="shared" si="78"/>
        <v>2.0571072069226121E-2</v>
      </c>
      <c r="Q1094" s="27">
        <f t="shared" si="79"/>
        <v>17.941824827028682</v>
      </c>
      <c r="R1094" s="99">
        <f>IFERROR(TBLData3[[#This Row],[7 Day EWMA]]/TBLData3[[#This Row],[28 Day EWMA]],"")</f>
        <v>1.1465429111890879E-3</v>
      </c>
      <c r="S1094" s="129">
        <f>AVERAGEIFS(TBLData3[Total Load],TBLData3[[Athlete ]],TBLData3[[#This Row],[Athlete ]],TBLData3[Date],"&lt;="&amp;TBLData3[[#This Row],[Date]],TBLData3[Date],"&gt;"&amp;TBLData3[[#This Row],[Date]]-7)</f>
        <v>0</v>
      </c>
      <c r="T1094" s="129">
        <f t="array" ref="T1094">IFERROR(_xlfn.STDEV.S(IF(TBLData3[[Athlete ]]=TBLData3[[#This Row],[Athlete ]],IF(TBLData3[Date]&lt;=TBLData3[[#This Row],[Date]],IF(TBLData3[Date]&gt;TBLData3[[#This Row],[Date]]-7,TBLData3[Total Load])))),"")</f>
        <v>0</v>
      </c>
      <c r="U1094" s="98" t="str">
        <f>IFERROR(TBLData3[[#This Row],[7 Day avg Load]]/TBLData3[[#This Row],[7 Day SD]],"")</f>
        <v/>
      </c>
      <c r="V1094" s="98" t="str">
        <f>IFERROR(TBLData3[[#This Row],[7 Day Rolling Average]]*TBLData3[[#This Row],[Monotony]],"")</f>
        <v/>
      </c>
    </row>
    <row r="1095" spans="1:22" x14ac:dyDescent="0.25">
      <c r="A1095" s="58" t="str">
        <f t="shared" si="80"/>
        <v>Week 8</v>
      </c>
      <c r="B1095" s="63">
        <v>43059</v>
      </c>
      <c r="C1095" s="150" t="str">
        <f t="shared" si="77"/>
        <v>Mon</v>
      </c>
      <c r="D1095" s="75" t="s">
        <v>202</v>
      </c>
      <c r="E1095" s="61">
        <f>tblTL[[#This Row],[Total]]</f>
        <v>90</v>
      </c>
      <c r="F1095" s="71">
        <f>AVERAGEIFS(TBLData3[Total Load],TBLData3[[Athlete ]],TBLData3[[#This Row],[Athlete ]],TBLData3[Date],"&lt;="&amp;TBLData3[[#This Row],[Date]],TBLData3[Date],"&gt;"&amp;TBLData3[[#This Row],[Date]]-7)</f>
        <v>302.14285714285717</v>
      </c>
      <c r="G1095" s="72">
        <f>AVERAGEIFS(TBLData3[Total Load],TBLData3[[Athlete ]],TBLData3[[#This Row],[Athlete ]],TBLData3[Date],"&lt;="&amp;TBLData3[[#This Row],[Date]],TBLData3[Date],"&gt;"&amp;TBLData3[[#This Row],[Date]]-28)</f>
        <v>289.73214285714283</v>
      </c>
      <c r="H1095" s="32">
        <f>SUMIFS(TBLData3[Total Load],TBLData3[[Athlete ]],TBLData3[[#This Row],[Athlete ]],TBLData3[Date],"&lt;="&amp;TBLData3[[#This Row],[Date]],TBLData3[Date],"&gt;"&amp;TBLData3[[#This Row],[Date]]-7)</f>
        <v>2115</v>
      </c>
      <c r="I1095" s="33">
        <f>IFERROR(SUMIFS(TBLData3[Total Load],TBLData3[[Athlete ]],TBLData3[[#This Row],[Athlete ]],TBLData3[Date],"&lt;="&amp;TBLData3[[#This Row],[Date]]-7,TBLData3[Date],"&gt;"&amp;TBLData3[[#This Row],[Date]]-14),"")</f>
        <v>1424</v>
      </c>
      <c r="J1095" s="33">
        <f>IFERROR(SUMIFS(TBLData3[Total Load],TBLData3[[Athlete ]],TBLData3[[#This Row],[Athlete ]],TBLData3[Date],"&lt;="&amp;TBLData3[[#This Row],[Date]]-14,TBLData3[Date],"&gt;"&amp;TBLData3[[#This Row],[Date]]-21),"")</f>
        <v>2257.5</v>
      </c>
      <c r="K1095" s="33">
        <f>IFERROR(SUMIFS(TBLData3[Total Load],TBLData3[[Athlete ]],TBLData3[[#This Row],[Athlete ]],TBLData3[Date],"&lt;="&amp;TBLData3[[#This Row],[Date]]-21,TBLData3[Date],"&gt;"&amp;TBLData3[[#This Row],[Date]]-28),"")</f>
        <v>2316</v>
      </c>
      <c r="L1095" s="33">
        <f>IFERROR(SUMIFS(TBLData3[Total Load],TBLData3[[Athlete ]],TBLData3[[#This Row],[Athlete ]],TBLData3[Date],"&lt;="&amp;TBLData3[[#This Row],[Date]]-28,TBLData3[Date],"&gt;"&amp;TBLData3[[#This Row],[Date]]-35),"")</f>
        <v>1620</v>
      </c>
      <c r="M1095" s="33">
        <f>IFERROR(AVERAGE(TBLData3[[#This Row],[Week -1 TL]:[Week -4 TL]]),"")</f>
        <v>1904.375</v>
      </c>
      <c r="N1095" s="98">
        <f>IFERROR(TBLData3[[#This Row],[7 Day Rolling Average]]/TBLData3[[#This Row],[28 Day Rolling Average]],"")</f>
        <v>1.0428351309707244</v>
      </c>
      <c r="O1095" s="94">
        <f>IFERROR(TBLData3[[#This Row],[Week 0 TL]]/TBLData3[[#This Row],[Week -1 TL]],"")</f>
        <v>1.485252808988764</v>
      </c>
      <c r="P1095" s="26">
        <f t="shared" si="78"/>
        <v>169.94423186410032</v>
      </c>
      <c r="Q1095" s="27">
        <f t="shared" si="79"/>
        <v>225.53014574567447</v>
      </c>
      <c r="R1095" s="99">
        <f>IFERROR(TBLData3[[#This Row],[7 Day EWMA]]/TBLData3[[#This Row],[28 Day EWMA]],"")</f>
        <v>0.75353222205488568</v>
      </c>
      <c r="S1095" s="129">
        <f>AVERAGEIFS(TBLData3[Total Load],TBLData3[[Athlete ]],TBLData3[[#This Row],[Athlete ]],TBLData3[Date],"&lt;="&amp;TBLData3[[#This Row],[Date]],TBLData3[Date],"&gt;"&amp;TBLData3[[#This Row],[Date]]-7)</f>
        <v>302.14285714285717</v>
      </c>
      <c r="T1095" s="129">
        <f t="array" ref="T1095">IFERROR(_xlfn.STDEV.S(IF(TBLData3[[Athlete ]]=TBLData3[[#This Row],[Athlete ]],IF(TBLData3[Date]&lt;=TBLData3[[#This Row],[Date]],IF(TBLData3[Date]&gt;TBLData3[[#This Row],[Date]]-7,TBLData3[Total Load])))),"")</f>
        <v>384.22928422641456</v>
      </c>
      <c r="U1095" s="98">
        <f>IFERROR(TBLData3[[#This Row],[7 Day avg Load]]/TBLData3[[#This Row],[7 Day SD]],"")</f>
        <v>0.7863608255450244</v>
      </c>
      <c r="V1095" s="98">
        <f>IFERROR(TBLData3[[#This Row],[7 Day Rolling Average]]*TBLData3[[#This Row],[Monotony]],"")</f>
        <v>237.59330657538953</v>
      </c>
    </row>
    <row r="1096" spans="1:22" x14ac:dyDescent="0.25">
      <c r="A1096" s="58" t="str">
        <f t="shared" si="80"/>
        <v>Week 8</v>
      </c>
      <c r="B1096" s="63">
        <v>43059</v>
      </c>
      <c r="C1096" s="150" t="str">
        <f t="shared" si="77"/>
        <v>Mon</v>
      </c>
      <c r="D1096" s="77" t="s">
        <v>203</v>
      </c>
      <c r="E1096" s="61">
        <f>tblTL[[#This Row],[Total]]</f>
        <v>180</v>
      </c>
      <c r="F1096" s="71">
        <f>AVERAGEIFS(TBLData3[Total Load],TBLData3[[Athlete ]],TBLData3[[#This Row],[Athlete ]],TBLData3[Date],"&lt;="&amp;TBLData3[[#This Row],[Date]],TBLData3[Date],"&gt;"&amp;TBLData3[[#This Row],[Date]]-7)</f>
        <v>248.57142857142858</v>
      </c>
      <c r="G1096" s="72">
        <f>AVERAGEIFS(TBLData3[Total Load],TBLData3[[Athlete ]],TBLData3[[#This Row],[Athlete ]],TBLData3[Date],"&lt;="&amp;TBLData3[[#This Row],[Date]],TBLData3[Date],"&gt;"&amp;TBLData3[[#This Row],[Date]]-28)</f>
        <v>232.78571428571428</v>
      </c>
      <c r="H1096" s="32">
        <f>SUMIFS(TBLData3[Total Load],TBLData3[[Athlete ]],TBLData3[[#This Row],[Athlete ]],TBLData3[Date],"&lt;="&amp;TBLData3[[#This Row],[Date]],TBLData3[Date],"&gt;"&amp;TBLData3[[#This Row],[Date]]-7)</f>
        <v>1740</v>
      </c>
      <c r="I1096" s="33">
        <f>IFERROR(SUMIFS(TBLData3[Total Load],TBLData3[[Athlete ]],TBLData3[[#This Row],[Athlete ]],TBLData3[Date],"&lt;="&amp;TBLData3[[#This Row],[Date]]-7,TBLData3[Date],"&gt;"&amp;TBLData3[[#This Row],[Date]]-14),"")</f>
        <v>1920</v>
      </c>
      <c r="J1096" s="33">
        <f>IFERROR(SUMIFS(TBLData3[Total Load],TBLData3[[Athlete ]],TBLData3[[#This Row],[Athlete ]],TBLData3[Date],"&lt;="&amp;TBLData3[[#This Row],[Date]]-14,TBLData3[Date],"&gt;"&amp;TBLData3[[#This Row],[Date]]-21),"")</f>
        <v>2218</v>
      </c>
      <c r="K1096" s="33">
        <f>IFERROR(SUMIFS(TBLData3[Total Load],TBLData3[[Athlete ]],TBLData3[[#This Row],[Athlete ]],TBLData3[Date],"&lt;="&amp;TBLData3[[#This Row],[Date]]-21,TBLData3[Date],"&gt;"&amp;TBLData3[[#This Row],[Date]]-28),"")</f>
        <v>640</v>
      </c>
      <c r="L1096" s="33">
        <f>IFERROR(SUMIFS(TBLData3[Total Load],TBLData3[[Athlete ]],TBLData3[[#This Row],[Athlete ]],TBLData3[Date],"&lt;="&amp;TBLData3[[#This Row],[Date]]-28,TBLData3[Date],"&gt;"&amp;TBLData3[[#This Row],[Date]]-35),"")</f>
        <v>0</v>
      </c>
      <c r="M1096" s="33">
        <f>IFERROR(AVERAGE(TBLData3[[#This Row],[Week -1 TL]:[Week -4 TL]]),"")</f>
        <v>1194.5</v>
      </c>
      <c r="N1096" s="98">
        <f>IFERROR(TBLData3[[#This Row],[7 Day Rolling Average]]/TBLData3[[#This Row],[28 Day Rolling Average]],"")</f>
        <v>1.0678122123350722</v>
      </c>
      <c r="O1096" s="94">
        <f>IFERROR(TBLData3[[#This Row],[Week 0 TL]]/TBLData3[[#This Row],[Week -1 TL]],"")</f>
        <v>0.90625</v>
      </c>
      <c r="P1096" s="26">
        <f t="shared" si="78"/>
        <v>240.4003929922188</v>
      </c>
      <c r="Q1096" s="27">
        <f t="shared" si="79"/>
        <v>215.3483482775971</v>
      </c>
      <c r="R1096" s="99">
        <f>IFERROR(TBLData3[[#This Row],[7 Day EWMA]]/TBLData3[[#This Row],[28 Day EWMA]],"")</f>
        <v>1.1163326531872355</v>
      </c>
      <c r="S1096" s="129">
        <f>AVERAGEIFS(TBLData3[Total Load],TBLData3[[Athlete ]],TBLData3[[#This Row],[Athlete ]],TBLData3[Date],"&lt;="&amp;TBLData3[[#This Row],[Date]],TBLData3[Date],"&gt;"&amp;TBLData3[[#This Row],[Date]]-7)</f>
        <v>248.57142857142858</v>
      </c>
      <c r="T1096" s="129">
        <f t="array" ref="T1096">IFERROR(_xlfn.STDEV.S(IF(TBLData3[[Athlete ]]=TBLData3[[#This Row],[Athlete ]],IF(TBLData3[Date]&lt;=TBLData3[[#This Row],[Date]],IF(TBLData3[Date]&gt;TBLData3[[#This Row],[Date]]-7,TBLData3[Total Load])))),"")</f>
        <v>187.92095602748969</v>
      </c>
      <c r="U1096" s="98">
        <f>IFERROR(TBLData3[[#This Row],[7 Day avg Load]]/TBLData3[[#This Row],[7 Day SD]],"")</f>
        <v>1.3227445933973789</v>
      </c>
      <c r="V1096" s="98">
        <f>IFERROR(TBLData3[[#This Row],[7 Day Rolling Average]]*TBLData3[[#This Row],[Monotony]],"")</f>
        <v>328.7965132159199</v>
      </c>
    </row>
    <row r="1097" spans="1:22" x14ac:dyDescent="0.25">
      <c r="A1097" s="58" t="str">
        <f t="shared" si="80"/>
        <v>Week 8</v>
      </c>
      <c r="B1097" s="63">
        <v>43059</v>
      </c>
      <c r="C1097" s="150" t="str">
        <f t="shared" si="77"/>
        <v>Mon</v>
      </c>
      <c r="D1097" s="77" t="s">
        <v>204</v>
      </c>
      <c r="E1097" s="61">
        <f>tblTL[[#This Row],[Total]]</f>
        <v>75</v>
      </c>
      <c r="F1097" s="71">
        <f>AVERAGEIFS(TBLData3[Total Load],TBLData3[[Athlete ]],TBLData3[[#This Row],[Athlete ]],TBLData3[Date],"&lt;="&amp;TBLData3[[#This Row],[Date]],TBLData3[Date],"&gt;"&amp;TBLData3[[#This Row],[Date]]-7)</f>
        <v>10.714285714285714</v>
      </c>
      <c r="G1097" s="72">
        <f>AVERAGEIFS(TBLData3[Total Load],TBLData3[[Athlete ]],TBLData3[[#This Row],[Athlete ]],TBLData3[Date],"&lt;="&amp;TBLData3[[#This Row],[Date]],TBLData3[Date],"&gt;"&amp;TBLData3[[#This Row],[Date]]-28)</f>
        <v>96.571428571428569</v>
      </c>
      <c r="H1097" s="32">
        <f>SUMIFS(TBLData3[Total Load],TBLData3[[Athlete ]],TBLData3[[#This Row],[Athlete ]],TBLData3[Date],"&lt;="&amp;TBLData3[[#This Row],[Date]],TBLData3[Date],"&gt;"&amp;TBLData3[[#This Row],[Date]]-7)</f>
        <v>75</v>
      </c>
      <c r="I1097" s="33">
        <f>IFERROR(SUMIFS(TBLData3[Total Load],TBLData3[[Athlete ]],TBLData3[[#This Row],[Athlete ]],TBLData3[Date],"&lt;="&amp;TBLData3[[#This Row],[Date]]-7,TBLData3[Date],"&gt;"&amp;TBLData3[[#This Row],[Date]]-14),"")</f>
        <v>350</v>
      </c>
      <c r="J1097" s="33">
        <f>IFERROR(SUMIFS(TBLData3[Total Load],TBLData3[[Athlete ]],TBLData3[[#This Row],[Athlete ]],TBLData3[Date],"&lt;="&amp;TBLData3[[#This Row],[Date]]-14,TBLData3[Date],"&gt;"&amp;TBLData3[[#This Row],[Date]]-21),"")</f>
        <v>848</v>
      </c>
      <c r="K1097" s="33">
        <f>IFERROR(SUMIFS(TBLData3[Total Load],TBLData3[[Athlete ]],TBLData3[[#This Row],[Athlete ]],TBLData3[Date],"&lt;="&amp;TBLData3[[#This Row],[Date]]-21,TBLData3[Date],"&gt;"&amp;TBLData3[[#This Row],[Date]]-28),"")</f>
        <v>1431</v>
      </c>
      <c r="L1097" s="33">
        <f>IFERROR(SUMIFS(TBLData3[Total Load],TBLData3[[Athlete ]],TBLData3[[#This Row],[Athlete ]],TBLData3[Date],"&lt;="&amp;TBLData3[[#This Row],[Date]]-28,TBLData3[Date],"&gt;"&amp;TBLData3[[#This Row],[Date]]-35),"")</f>
        <v>720</v>
      </c>
      <c r="M1097" s="33">
        <f>IFERROR(AVERAGE(TBLData3[[#This Row],[Week -1 TL]:[Week -4 TL]]),"")</f>
        <v>837.25</v>
      </c>
      <c r="N1097" s="98">
        <f>IFERROR(TBLData3[[#This Row],[7 Day Rolling Average]]/TBLData3[[#This Row],[28 Day Rolling Average]],"")</f>
        <v>0.11094674556213018</v>
      </c>
      <c r="O1097" s="94">
        <f>IFERROR(TBLData3[[#This Row],[Week 0 TL]]/TBLData3[[#This Row],[Week -1 TL]],"")</f>
        <v>0.21428571428571427</v>
      </c>
      <c r="P1097" s="26">
        <f t="shared" si="78"/>
        <v>22.341492870490274</v>
      </c>
      <c r="Q1097" s="27">
        <f t="shared" si="79"/>
        <v>54.844598694481064</v>
      </c>
      <c r="R1097" s="99">
        <f>IFERROR(TBLData3[[#This Row],[7 Day EWMA]]/TBLData3[[#This Row],[28 Day EWMA]],"")</f>
        <v>0.4073599479676468</v>
      </c>
      <c r="S1097" s="129">
        <f>AVERAGEIFS(TBLData3[Total Load],TBLData3[[Athlete ]],TBLData3[[#This Row],[Athlete ]],TBLData3[Date],"&lt;="&amp;TBLData3[[#This Row],[Date]],TBLData3[Date],"&gt;"&amp;TBLData3[[#This Row],[Date]]-7)</f>
        <v>10.714285714285714</v>
      </c>
      <c r="T1097" s="129">
        <f t="array" ref="T1097">IFERROR(_xlfn.STDEV.S(IF(TBLData3[[Athlete ]]=TBLData3[[#This Row],[Athlete ]],IF(TBLData3[Date]&lt;=TBLData3[[#This Row],[Date]],IF(TBLData3[Date]&gt;TBLData3[[#This Row],[Date]]-7,TBLData3[Total Load])))),"")</f>
        <v>28.347335475692041</v>
      </c>
      <c r="U1097" s="98">
        <f>IFERROR(TBLData3[[#This Row],[7 Day avg Load]]/TBLData3[[#This Row],[7 Day SD]],"")</f>
        <v>0.3779644730092272</v>
      </c>
      <c r="V1097" s="98">
        <f>IFERROR(TBLData3[[#This Row],[7 Day Rolling Average]]*TBLData3[[#This Row],[Monotony]],"")</f>
        <v>4.0496193536702911</v>
      </c>
    </row>
    <row r="1098" spans="1:22" x14ac:dyDescent="0.25">
      <c r="A1098" s="58" t="str">
        <f t="shared" si="80"/>
        <v>Week 8</v>
      </c>
      <c r="B1098" s="63">
        <v>43059</v>
      </c>
      <c r="C1098" s="150" t="str">
        <f t="shared" si="77"/>
        <v>Mon</v>
      </c>
      <c r="D1098" s="78" t="s">
        <v>205</v>
      </c>
      <c r="E1098" s="61">
        <f>tblTL[[#This Row],[Total]]</f>
        <v>0</v>
      </c>
      <c r="F1098" s="71">
        <f>AVERAGEIFS(TBLData3[Total Load],TBLData3[[Athlete ]],TBLData3[[#This Row],[Athlete ]],TBLData3[Date],"&lt;="&amp;TBLData3[[#This Row],[Date]],TBLData3[Date],"&gt;"&amp;TBLData3[[#This Row],[Date]]-7)</f>
        <v>0</v>
      </c>
      <c r="G1098" s="72">
        <f>AVERAGEIFS(TBLData3[Total Load],TBLData3[[Athlete ]],TBLData3[[#This Row],[Athlete ]],TBLData3[Date],"&lt;="&amp;TBLData3[[#This Row],[Date]],TBLData3[Date],"&gt;"&amp;TBLData3[[#This Row],[Date]]-28)</f>
        <v>34.678571428571431</v>
      </c>
      <c r="H1098" s="32">
        <f>SUMIFS(TBLData3[Total Load],TBLData3[[Athlete ]],TBLData3[[#This Row],[Athlete ]],TBLData3[Date],"&lt;="&amp;TBLData3[[#This Row],[Date]],TBLData3[Date],"&gt;"&amp;TBLData3[[#This Row],[Date]]-7)</f>
        <v>0</v>
      </c>
      <c r="I1098" s="33">
        <f>IFERROR(SUMIFS(TBLData3[Total Load],TBLData3[[Athlete ]],TBLData3[[#This Row],[Athlete ]],TBLData3[Date],"&lt;="&amp;TBLData3[[#This Row],[Date]]-7,TBLData3[Date],"&gt;"&amp;TBLData3[[#This Row],[Date]]-14),"")</f>
        <v>0</v>
      </c>
      <c r="J1098" s="33">
        <f>IFERROR(SUMIFS(TBLData3[Total Load],TBLData3[[Athlete ]],TBLData3[[#This Row],[Athlete ]],TBLData3[Date],"&lt;="&amp;TBLData3[[#This Row],[Date]]-14,TBLData3[Date],"&gt;"&amp;TBLData3[[#This Row],[Date]]-21),"")</f>
        <v>655</v>
      </c>
      <c r="K1098" s="33">
        <f>IFERROR(SUMIFS(TBLData3[Total Load],TBLData3[[Athlete ]],TBLData3[[#This Row],[Athlete ]],TBLData3[Date],"&lt;="&amp;TBLData3[[#This Row],[Date]]-21,TBLData3[Date],"&gt;"&amp;TBLData3[[#This Row],[Date]]-28),"")</f>
        <v>316</v>
      </c>
      <c r="L1098" s="33">
        <f>IFERROR(SUMIFS(TBLData3[Total Load],TBLData3[[Athlete ]],TBLData3[[#This Row],[Athlete ]],TBLData3[Date],"&lt;="&amp;TBLData3[[#This Row],[Date]]-28,TBLData3[Date],"&gt;"&amp;TBLData3[[#This Row],[Date]]-35),"")</f>
        <v>720</v>
      </c>
      <c r="M1098" s="33">
        <f>IFERROR(AVERAGE(TBLData3[[#This Row],[Week -1 TL]:[Week -4 TL]]),"")</f>
        <v>422.75</v>
      </c>
      <c r="N1098" s="98">
        <f>IFERROR(TBLData3[[#This Row],[7 Day Rolling Average]]/TBLData3[[#This Row],[28 Day Rolling Average]],"")</f>
        <v>0</v>
      </c>
      <c r="O1098" s="94" t="str">
        <f>IFERROR(TBLData3[[#This Row],[Week 0 TL]]/TBLData3[[#This Row],[Week -1 TL]],"")</f>
        <v/>
      </c>
      <c r="P1098" s="26">
        <f t="shared" si="78"/>
        <v>1.0913194132870645</v>
      </c>
      <c r="Q1098" s="27">
        <f t="shared" si="79"/>
        <v>22.679377471183241</v>
      </c>
      <c r="R1098" s="99">
        <f>IFERROR(TBLData3[[#This Row],[7 Day EWMA]]/TBLData3[[#This Row],[28 Day EWMA]],"")</f>
        <v>4.8119460715961515E-2</v>
      </c>
      <c r="S1098" s="129">
        <f>AVERAGEIFS(TBLData3[Total Load],TBLData3[[Athlete ]],TBLData3[[#This Row],[Athlete ]],TBLData3[Date],"&lt;="&amp;TBLData3[[#This Row],[Date]],TBLData3[Date],"&gt;"&amp;TBLData3[[#This Row],[Date]]-7)</f>
        <v>0</v>
      </c>
      <c r="T1098" s="129">
        <f t="array" ref="T1098">IFERROR(_xlfn.STDEV.S(IF(TBLData3[[Athlete ]]=TBLData3[[#This Row],[Athlete ]],IF(TBLData3[Date]&lt;=TBLData3[[#This Row],[Date]],IF(TBLData3[Date]&gt;TBLData3[[#This Row],[Date]]-7,TBLData3[Total Load])))),"")</f>
        <v>0</v>
      </c>
      <c r="U1098" s="98" t="str">
        <f>IFERROR(TBLData3[[#This Row],[7 Day avg Load]]/TBLData3[[#This Row],[7 Day SD]],"")</f>
        <v/>
      </c>
      <c r="V1098" s="98" t="str">
        <f>IFERROR(TBLData3[[#This Row],[7 Day Rolling Average]]*TBLData3[[#This Row],[Monotony]],"")</f>
        <v/>
      </c>
    </row>
    <row r="1099" spans="1:22" x14ac:dyDescent="0.25">
      <c r="A1099" s="58" t="str">
        <f t="shared" si="80"/>
        <v>Week 8</v>
      </c>
      <c r="B1099" s="63">
        <v>43059</v>
      </c>
      <c r="C1099" s="150" t="str">
        <f t="shared" si="77"/>
        <v>Mon</v>
      </c>
      <c r="D1099" s="78" t="s">
        <v>206</v>
      </c>
      <c r="E1099" s="61">
        <f>tblTL[[#This Row],[Total]]</f>
        <v>345</v>
      </c>
      <c r="F1099" s="71">
        <f>AVERAGEIFS(TBLData3[Total Load],TBLData3[[Athlete ]],TBLData3[[#This Row],[Athlete ]],TBLData3[Date],"&lt;="&amp;TBLData3[[#This Row],[Date]],TBLData3[Date],"&gt;"&amp;TBLData3[[#This Row],[Date]]-7)</f>
        <v>49.285714285714285</v>
      </c>
      <c r="G1099" s="72">
        <f>AVERAGEIFS(TBLData3[Total Load],TBLData3[[Athlete ]],TBLData3[[#This Row],[Athlete ]],TBLData3[Date],"&lt;="&amp;TBLData3[[#This Row],[Date]],TBLData3[Date],"&gt;"&amp;TBLData3[[#This Row],[Date]]-28)</f>
        <v>205.03571428571428</v>
      </c>
      <c r="H1099" s="32">
        <f>SUMIFS(TBLData3[Total Load],TBLData3[[Athlete ]],TBLData3[[#This Row],[Athlete ]],TBLData3[Date],"&lt;="&amp;TBLData3[[#This Row],[Date]],TBLData3[Date],"&gt;"&amp;TBLData3[[#This Row],[Date]]-7)</f>
        <v>345</v>
      </c>
      <c r="I1099" s="33">
        <f>IFERROR(SUMIFS(TBLData3[Total Load],TBLData3[[Athlete ]],TBLData3[[#This Row],[Athlete ]],TBLData3[Date],"&lt;="&amp;TBLData3[[#This Row],[Date]]-7,TBLData3[Date],"&gt;"&amp;TBLData3[[#This Row],[Date]]-14),"")</f>
        <v>2080</v>
      </c>
      <c r="J1099" s="33">
        <f>IFERROR(SUMIFS(TBLData3[Total Load],TBLData3[[Athlete ]],TBLData3[[#This Row],[Athlete ]],TBLData3[Date],"&lt;="&amp;TBLData3[[#This Row],[Date]]-14,TBLData3[Date],"&gt;"&amp;TBLData3[[#This Row],[Date]]-21),"")</f>
        <v>1826</v>
      </c>
      <c r="K1099" s="33">
        <f>IFERROR(SUMIFS(TBLData3[Total Load],TBLData3[[Athlete ]],TBLData3[[#This Row],[Athlete ]],TBLData3[Date],"&lt;="&amp;TBLData3[[#This Row],[Date]]-21,TBLData3[Date],"&gt;"&amp;TBLData3[[#This Row],[Date]]-28),"")</f>
        <v>1490</v>
      </c>
      <c r="L1099" s="33">
        <f>IFERROR(SUMIFS(TBLData3[Total Load],TBLData3[[Athlete ]],TBLData3[[#This Row],[Athlete ]],TBLData3[Date],"&lt;="&amp;TBLData3[[#This Row],[Date]]-28,TBLData3[Date],"&gt;"&amp;TBLData3[[#This Row],[Date]]-35),"")</f>
        <v>1800</v>
      </c>
      <c r="M1099" s="33">
        <f>IFERROR(AVERAGE(TBLData3[[#This Row],[Week -1 TL]:[Week -4 TL]]),"")</f>
        <v>1799</v>
      </c>
      <c r="N1099" s="98">
        <f>IFERROR(TBLData3[[#This Row],[7 Day Rolling Average]]/TBLData3[[#This Row],[28 Day Rolling Average]],"")</f>
        <v>0.2403762410729838</v>
      </c>
      <c r="O1099" s="94">
        <f>IFERROR(TBLData3[[#This Row],[Week 0 TL]]/TBLData3[[#This Row],[Week -1 TL]],"")</f>
        <v>0.16586538461538461</v>
      </c>
      <c r="P1099" s="26">
        <f t="shared" si="78"/>
        <v>109.28334627645816</v>
      </c>
      <c r="Q1099" s="27">
        <f t="shared" si="79"/>
        <v>159.77678910843537</v>
      </c>
      <c r="R1099" s="99">
        <f>IFERROR(TBLData3[[#This Row],[7 Day EWMA]]/TBLData3[[#This Row],[28 Day EWMA]],"")</f>
        <v>0.68397510606056222</v>
      </c>
      <c r="S1099" s="129">
        <f>AVERAGEIFS(TBLData3[Total Load],TBLData3[[Athlete ]],TBLData3[[#This Row],[Athlete ]],TBLData3[Date],"&lt;="&amp;TBLData3[[#This Row],[Date]],TBLData3[Date],"&gt;"&amp;TBLData3[[#This Row],[Date]]-7)</f>
        <v>49.285714285714285</v>
      </c>
      <c r="T1099" s="129">
        <f t="array" ref="T1099">IFERROR(_xlfn.STDEV.S(IF(TBLData3[[Athlete ]]=TBLData3[[#This Row],[Athlete ]],IF(TBLData3[Date]&lt;=TBLData3[[#This Row],[Date]],IF(TBLData3[Date]&gt;TBLData3[[#This Row],[Date]]-7,TBLData3[Total Load])))),"")</f>
        <v>130.3977431881834</v>
      </c>
      <c r="U1099" s="98">
        <f>IFERROR(TBLData3[[#This Row],[7 Day avg Load]]/TBLData3[[#This Row],[7 Day SD]],"")</f>
        <v>0.3779644730092272</v>
      </c>
      <c r="V1099" s="98">
        <f>IFERROR(TBLData3[[#This Row],[7 Day Rolling Average]]*TBLData3[[#This Row],[Monotony]],"")</f>
        <v>18.628249026883339</v>
      </c>
    </row>
    <row r="1100" spans="1:22" x14ac:dyDescent="0.25">
      <c r="A1100" s="58" t="str">
        <f t="shared" si="80"/>
        <v>Week 8</v>
      </c>
      <c r="B1100" s="63">
        <v>43059</v>
      </c>
      <c r="C1100" s="150" t="str">
        <f t="shared" si="77"/>
        <v>Mon</v>
      </c>
      <c r="D1100" s="78" t="s">
        <v>207</v>
      </c>
      <c r="E1100" s="61">
        <f>tblTL[[#This Row],[Total]]</f>
        <v>0</v>
      </c>
      <c r="F1100" s="71">
        <f>AVERAGEIFS(TBLData3[Total Load],TBLData3[[Athlete ]],TBLData3[[#This Row],[Athlete ]],TBLData3[Date],"&lt;="&amp;TBLData3[[#This Row],[Date]],TBLData3[Date],"&gt;"&amp;TBLData3[[#This Row],[Date]]-7)</f>
        <v>0</v>
      </c>
      <c r="G1100" s="72">
        <f>AVERAGEIFS(TBLData3[Total Load],TBLData3[[Athlete ]],TBLData3[[#This Row],[Athlete ]],TBLData3[Date],"&lt;="&amp;TBLData3[[#This Row],[Date]],TBLData3[Date],"&gt;"&amp;TBLData3[[#This Row],[Date]]-28)</f>
        <v>140.89285714285714</v>
      </c>
      <c r="H1100" s="32">
        <f>SUMIFS(TBLData3[Total Load],TBLData3[[Athlete ]],TBLData3[[#This Row],[Athlete ]],TBLData3[Date],"&lt;="&amp;TBLData3[[#This Row],[Date]],TBLData3[Date],"&gt;"&amp;TBLData3[[#This Row],[Date]]-7)</f>
        <v>0</v>
      </c>
      <c r="I1100" s="33">
        <f>IFERROR(SUMIFS(TBLData3[Total Load],TBLData3[[Athlete ]],TBLData3[[#This Row],[Athlete ]],TBLData3[Date],"&lt;="&amp;TBLData3[[#This Row],[Date]]-7,TBLData3[Date],"&gt;"&amp;TBLData3[[#This Row],[Date]]-14),"")</f>
        <v>1435</v>
      </c>
      <c r="J1100" s="33">
        <f>IFERROR(SUMIFS(TBLData3[Total Load],TBLData3[[Athlete ]],TBLData3[[#This Row],[Athlete ]],TBLData3[Date],"&lt;="&amp;TBLData3[[#This Row],[Date]]-14,TBLData3[Date],"&gt;"&amp;TBLData3[[#This Row],[Date]]-21),"")</f>
        <v>1450</v>
      </c>
      <c r="K1100" s="33">
        <f>IFERROR(SUMIFS(TBLData3[Total Load],TBLData3[[Athlete ]],TBLData3[[#This Row],[Athlete ]],TBLData3[Date],"&lt;="&amp;TBLData3[[#This Row],[Date]]-21,TBLData3[Date],"&gt;"&amp;TBLData3[[#This Row],[Date]]-28),"")</f>
        <v>1060</v>
      </c>
      <c r="L1100" s="33">
        <f>IFERROR(SUMIFS(TBLData3[Total Load],TBLData3[[Athlete ]],TBLData3[[#This Row],[Athlete ]],TBLData3[Date],"&lt;="&amp;TBLData3[[#This Row],[Date]]-28,TBLData3[Date],"&gt;"&amp;TBLData3[[#This Row],[Date]]-35),"")</f>
        <v>1320</v>
      </c>
      <c r="M1100" s="33">
        <f>IFERROR(AVERAGE(TBLData3[[#This Row],[Week -1 TL]:[Week -4 TL]]),"")</f>
        <v>1316.25</v>
      </c>
      <c r="N1100" s="98">
        <f>IFERROR(TBLData3[[#This Row],[7 Day Rolling Average]]/TBLData3[[#This Row],[28 Day Rolling Average]],"")</f>
        <v>0</v>
      </c>
      <c r="O1100" s="94">
        <f>IFERROR(TBLData3[[#This Row],[Week 0 TL]]/TBLData3[[#This Row],[Week -1 TL]],"")</f>
        <v>0</v>
      </c>
      <c r="P1100" s="26">
        <f t="shared" si="78"/>
        <v>17.420509059421505</v>
      </c>
      <c r="Q1100" s="27">
        <f t="shared" si="79"/>
        <v>97.261588829457793</v>
      </c>
      <c r="R1100" s="99">
        <f>IFERROR(TBLData3[[#This Row],[7 Day EWMA]]/TBLData3[[#This Row],[28 Day EWMA]],"")</f>
        <v>0.17910985486744715</v>
      </c>
      <c r="S1100" s="129">
        <f>AVERAGEIFS(TBLData3[Total Load],TBLData3[[Athlete ]],TBLData3[[#This Row],[Athlete ]],TBLData3[Date],"&lt;="&amp;TBLData3[[#This Row],[Date]],TBLData3[Date],"&gt;"&amp;TBLData3[[#This Row],[Date]]-7)</f>
        <v>0</v>
      </c>
      <c r="T1100" s="129">
        <f t="array" ref="T1100">IFERROR(_xlfn.STDEV.S(IF(TBLData3[[Athlete ]]=TBLData3[[#This Row],[Athlete ]],IF(TBLData3[Date]&lt;=TBLData3[[#This Row],[Date]],IF(TBLData3[Date]&gt;TBLData3[[#This Row],[Date]]-7,TBLData3[Total Load])))),"")</f>
        <v>0</v>
      </c>
      <c r="U1100" s="98" t="str">
        <f>IFERROR(TBLData3[[#This Row],[7 Day avg Load]]/TBLData3[[#This Row],[7 Day SD]],"")</f>
        <v/>
      </c>
      <c r="V1100" s="98" t="str">
        <f>IFERROR(TBLData3[[#This Row],[7 Day Rolling Average]]*TBLData3[[#This Row],[Monotony]],"")</f>
        <v/>
      </c>
    </row>
    <row r="1101" spans="1:22" x14ac:dyDescent="0.25">
      <c r="A1101" s="58" t="str">
        <f t="shared" si="80"/>
        <v>Week 8</v>
      </c>
      <c r="B1101" s="63">
        <v>43059</v>
      </c>
      <c r="C1101" s="150" t="str">
        <f t="shared" si="77"/>
        <v>Mon</v>
      </c>
      <c r="D1101" s="75" t="s">
        <v>208</v>
      </c>
      <c r="E1101" s="61">
        <f>tblTL[[#This Row],[Total]]</f>
        <v>300</v>
      </c>
      <c r="F1101" s="71">
        <f>AVERAGEIFS(TBLData3[Total Load],TBLData3[[Athlete ]],TBLData3[[#This Row],[Athlete ]],TBLData3[Date],"&lt;="&amp;TBLData3[[#This Row],[Date]],TBLData3[Date],"&gt;"&amp;TBLData3[[#This Row],[Date]]-7)</f>
        <v>145.71428571428572</v>
      </c>
      <c r="G1101" s="72">
        <f>AVERAGEIFS(TBLData3[Total Load],TBLData3[[Athlete ]],TBLData3[[#This Row],[Athlete ]],TBLData3[Date],"&lt;="&amp;TBLData3[[#This Row],[Date]],TBLData3[Date],"&gt;"&amp;TBLData3[[#This Row],[Date]]-28)</f>
        <v>111.96428571428571</v>
      </c>
      <c r="H1101" s="32">
        <f>SUMIFS(TBLData3[Total Load],TBLData3[[Athlete ]],TBLData3[[#This Row],[Athlete ]],TBLData3[Date],"&lt;="&amp;TBLData3[[#This Row],[Date]],TBLData3[Date],"&gt;"&amp;TBLData3[[#This Row],[Date]]-7)</f>
        <v>1020</v>
      </c>
      <c r="I1101" s="33">
        <f>IFERROR(SUMIFS(TBLData3[Total Load],TBLData3[[Athlete ]],TBLData3[[#This Row],[Athlete ]],TBLData3[Date],"&lt;="&amp;TBLData3[[#This Row],[Date]]-7,TBLData3[Date],"&gt;"&amp;TBLData3[[#This Row],[Date]]-14),"")</f>
        <v>0</v>
      </c>
      <c r="J1101" s="33">
        <f>IFERROR(SUMIFS(TBLData3[Total Load],TBLData3[[Athlete ]],TBLData3[[#This Row],[Athlete ]],TBLData3[Date],"&lt;="&amp;TBLData3[[#This Row],[Date]]-14,TBLData3[Date],"&gt;"&amp;TBLData3[[#This Row],[Date]]-21),"")</f>
        <v>1485</v>
      </c>
      <c r="K1101" s="33">
        <f>IFERROR(SUMIFS(TBLData3[Total Load],TBLData3[[Athlete ]],TBLData3[[#This Row],[Athlete ]],TBLData3[Date],"&lt;="&amp;TBLData3[[#This Row],[Date]]-21,TBLData3[Date],"&gt;"&amp;TBLData3[[#This Row],[Date]]-28),"")</f>
        <v>630</v>
      </c>
      <c r="L1101" s="33">
        <f>IFERROR(SUMIFS(TBLData3[Total Load],TBLData3[[Athlete ]],TBLData3[[#This Row],[Athlete ]],TBLData3[Date],"&lt;="&amp;TBLData3[[#This Row],[Date]]-28,TBLData3[Date],"&gt;"&amp;TBLData3[[#This Row],[Date]]-35),"")</f>
        <v>0</v>
      </c>
      <c r="M1101" s="33">
        <f>IFERROR(AVERAGE(TBLData3[[#This Row],[Week -1 TL]:[Week -4 TL]]),"")</f>
        <v>528.75</v>
      </c>
      <c r="N1101" s="98">
        <f>IFERROR(TBLData3[[#This Row],[7 Day Rolling Average]]/TBLData3[[#This Row],[28 Day Rolling Average]],"")</f>
        <v>1.3014354066985647</v>
      </c>
      <c r="O1101" s="94" t="str">
        <f>IFERROR(TBLData3[[#This Row],[Week 0 TL]]/TBLData3[[#This Row],[Week -1 TL]],"")</f>
        <v/>
      </c>
      <c r="P1101" s="26">
        <f t="shared" si="78"/>
        <v>119.7357891815827</v>
      </c>
      <c r="Q1101" s="27">
        <f t="shared" si="79"/>
        <v>103.12891626537356</v>
      </c>
      <c r="R1101" s="99">
        <f>IFERROR(TBLData3[[#This Row],[7 Day EWMA]]/TBLData3[[#This Row],[28 Day EWMA]],"")</f>
        <v>1.1610302281609939</v>
      </c>
      <c r="S1101" s="129">
        <f>AVERAGEIFS(TBLData3[Total Load],TBLData3[[Athlete ]],TBLData3[[#This Row],[Athlete ]],TBLData3[Date],"&lt;="&amp;TBLData3[[#This Row],[Date]],TBLData3[Date],"&gt;"&amp;TBLData3[[#This Row],[Date]]-7)</f>
        <v>145.71428571428572</v>
      </c>
      <c r="T1101" s="129">
        <f t="array" ref="T1101">IFERROR(_xlfn.STDEV.S(IF(TBLData3[[Athlete ]]=TBLData3[[#This Row],[Athlete ]],IF(TBLData3[Date]&lt;=TBLData3[[#This Row],[Date]],IF(TBLData3[Date]&gt;TBLData3[[#This Row],[Date]]-7,TBLData3[Total Load])))),"")</f>
        <v>276.81866163351674</v>
      </c>
      <c r="U1101" s="98">
        <f>IFERROR(TBLData3[[#This Row],[7 Day avg Load]]/TBLData3[[#This Row],[7 Day SD]],"")</f>
        <v>0.52638895388923768</v>
      </c>
      <c r="V1101" s="98">
        <f>IFERROR(TBLData3[[#This Row],[7 Day Rolling Average]]*TBLData3[[#This Row],[Monotony]],"")</f>
        <v>76.702390423860351</v>
      </c>
    </row>
    <row r="1102" spans="1:22" x14ac:dyDescent="0.25">
      <c r="A1102" s="58" t="str">
        <f t="shared" si="80"/>
        <v>Week 8</v>
      </c>
      <c r="B1102" s="59">
        <v>43060</v>
      </c>
      <c r="C1102" s="179" t="str">
        <f t="shared" ref="C1102:C1123" si="81">CHOOSE(WEEKDAY(B1102),"Sun","Mon","Tue","Wed","Thu","Fri","Sat")</f>
        <v>Tue</v>
      </c>
      <c r="D1102" s="180" t="s">
        <v>215</v>
      </c>
      <c r="E1102" s="61">
        <f>tblTL[[#This Row],[Total]]</f>
        <v>0</v>
      </c>
      <c r="F1102" s="183">
        <f>AVERAGEIFS(TBLData3[Total Load],TBLData3[[Athlete ]],TBLData3[[#This Row],[Athlete ]],TBLData3[Date],"&lt;="&amp;TBLData3[[#This Row],[Date]],TBLData3[Date],"&gt;"&amp;TBLData3[[#This Row],[Date]]-7)</f>
        <v>0</v>
      </c>
      <c r="G1102" s="184">
        <f>AVERAGEIFS(TBLData3[Total Load],TBLData3[[Athlete ]],TBLData3[[#This Row],[Athlete ]],TBLData3[Date],"&lt;="&amp;TBLData3[[#This Row],[Date]],TBLData3[Date],"&gt;"&amp;TBLData3[[#This Row],[Date]]-28)</f>
        <v>132.85714285714286</v>
      </c>
      <c r="H1102" s="185">
        <f>SUMIFS(TBLData3[Total Load],TBLData3[[Athlete ]],TBLData3[[#This Row],[Athlete ]],TBLData3[Date],"&lt;="&amp;TBLData3[[#This Row],[Date]],TBLData3[Date],"&gt;"&amp;TBLData3[[#This Row],[Date]]-7)</f>
        <v>0</v>
      </c>
      <c r="I1102" s="186">
        <f>IFERROR(SUMIFS(TBLData3[Total Load],TBLData3[[Athlete ]],TBLData3[[#This Row],[Athlete ]],TBLData3[Date],"&lt;="&amp;TBLData3[[#This Row],[Date]]-7,TBLData3[Date],"&gt;"&amp;TBLData3[[#This Row],[Date]]-14),"")</f>
        <v>360</v>
      </c>
      <c r="J1102" s="186">
        <f>IFERROR(SUMIFS(TBLData3[Total Load],TBLData3[[Athlete ]],TBLData3[[#This Row],[Athlete ]],TBLData3[Date],"&lt;="&amp;TBLData3[[#This Row],[Date]]-14,TBLData3[Date],"&gt;"&amp;TBLData3[[#This Row],[Date]]-21),"")</f>
        <v>1830</v>
      </c>
      <c r="K1102" s="186">
        <f>IFERROR(SUMIFS(TBLData3[Total Load],TBLData3[[Athlete ]],TBLData3[[#This Row],[Athlete ]],TBLData3[Date],"&lt;="&amp;TBLData3[[#This Row],[Date]]-21,TBLData3[Date],"&gt;"&amp;TBLData3[[#This Row],[Date]]-28),"")</f>
        <v>1530</v>
      </c>
      <c r="L1102" s="186">
        <f>IFERROR(SUMIFS(TBLData3[Total Load],TBLData3[[Athlete ]],TBLData3[[#This Row],[Athlete ]],TBLData3[Date],"&lt;="&amp;TBLData3[[#This Row],[Date]]-28,TBLData3[Date],"&gt;"&amp;TBLData3[[#This Row],[Date]]-35),"")</f>
        <v>720</v>
      </c>
      <c r="M1102" s="186">
        <f>IFERROR(AVERAGE(TBLData3[[#This Row],[Week -1 TL]:[Week -4 TL]]),"")</f>
        <v>1110</v>
      </c>
      <c r="N1102" s="98">
        <f>IFERROR(TBLData3[[#This Row],[7 Day Rolling Average]]/TBLData3[[#This Row],[28 Day Rolling Average]],"")</f>
        <v>0</v>
      </c>
      <c r="O1102" s="94">
        <f>IFERROR(TBLData3[[#This Row],[Week 0 TL]]/TBLData3[[#This Row],[Week -1 TL]],"")</f>
        <v>0</v>
      </c>
      <c r="P1102" s="26">
        <f t="shared" ref="P1102:P1123" si="82">E1102*$AA$3+((1-$AA$3)*P1080)</f>
        <v>8.4906403361295233</v>
      </c>
      <c r="Q1102" s="27">
        <f t="shared" ref="Q1102:Q1123" si="83">E1102*$AA$4+((1-$AA$4)*Q1080)</f>
        <v>84.300371792973039</v>
      </c>
      <c r="R1102" s="99">
        <f>IFERROR(TBLData3[[#This Row],[7 Day EWMA]]/TBLData3[[#This Row],[28 Day EWMA]],"")</f>
        <v>0.10071889548697424</v>
      </c>
      <c r="S1102" s="187">
        <f>AVERAGEIFS(TBLData3[Total Load],TBLData3[[Athlete ]],TBLData3[[#This Row],[Athlete ]],TBLData3[Date],"&lt;="&amp;TBLData3[[#This Row],[Date]],TBLData3[Date],"&gt;"&amp;TBLData3[[#This Row],[Date]]-7)</f>
        <v>0</v>
      </c>
      <c r="T1102" s="187">
        <f t="array" ref="T1102">IFERROR(_xlfn.STDEV.S(IF(TBLData3[[Athlete ]]=TBLData3[[#This Row],[Athlete ]],IF(TBLData3[Date]&lt;=TBLData3[[#This Row],[Date]],IF(TBLData3[Date]&gt;TBLData3[[#This Row],[Date]]-7,TBLData3[Total Load])))),"")</f>
        <v>0</v>
      </c>
      <c r="U1102" s="98" t="str">
        <f>IFERROR(TBLData3[[#This Row],[7 Day avg Load]]/TBLData3[[#This Row],[7 Day SD]],"")</f>
        <v/>
      </c>
      <c r="V1102" s="98" t="str">
        <f>IFERROR(TBLData3[[#This Row],[7 Day Rolling Average]]*TBLData3[[#This Row],[Monotony]],"")</f>
        <v/>
      </c>
    </row>
    <row r="1103" spans="1:22" x14ac:dyDescent="0.25">
      <c r="A1103" s="58" t="str">
        <f t="shared" si="80"/>
        <v>Week 8</v>
      </c>
      <c r="B1103" s="63">
        <v>43060</v>
      </c>
      <c r="C1103" s="179" t="str">
        <f t="shared" si="81"/>
        <v>Tue</v>
      </c>
      <c r="D1103" s="181" t="s">
        <v>190</v>
      </c>
      <c r="E1103" s="61">
        <f>tblTL[[#This Row],[Total]]</f>
        <v>925</v>
      </c>
      <c r="F1103" s="183">
        <f>AVERAGEIFS(TBLData3[Total Load],TBLData3[[Athlete ]],TBLData3[[#This Row],[Athlete ]],TBLData3[Date],"&lt;="&amp;TBLData3[[#This Row],[Date]],TBLData3[Date],"&gt;"&amp;TBLData3[[#This Row],[Date]]-7)</f>
        <v>390</v>
      </c>
      <c r="G1103" s="184">
        <f>AVERAGEIFS(TBLData3[Total Load],TBLData3[[Athlete ]],TBLData3[[#This Row],[Athlete ]],TBLData3[Date],"&lt;="&amp;TBLData3[[#This Row],[Date]],TBLData3[Date],"&gt;"&amp;TBLData3[[#This Row],[Date]]-28)</f>
        <v>236.96428571428572</v>
      </c>
      <c r="H1103" s="185">
        <f>SUMIFS(TBLData3[Total Load],TBLData3[[Athlete ]],TBLData3[[#This Row],[Athlete ]],TBLData3[Date],"&lt;="&amp;TBLData3[[#This Row],[Date]],TBLData3[Date],"&gt;"&amp;TBLData3[[#This Row],[Date]]-7)</f>
        <v>2730</v>
      </c>
      <c r="I1103" s="186">
        <f>IFERROR(SUMIFS(TBLData3[Total Load],TBLData3[[Athlete ]],TBLData3[[#This Row],[Athlete ]],TBLData3[Date],"&lt;="&amp;TBLData3[[#This Row],[Date]]-7,TBLData3[Date],"&gt;"&amp;TBLData3[[#This Row],[Date]]-14),"")</f>
        <v>1550</v>
      </c>
      <c r="J1103" s="186">
        <f>IFERROR(SUMIFS(TBLData3[Total Load],TBLData3[[Athlete ]],TBLData3[[#This Row],[Athlete ]],TBLData3[Date],"&lt;="&amp;TBLData3[[#This Row],[Date]]-14,TBLData3[Date],"&gt;"&amp;TBLData3[[#This Row],[Date]]-21),"")</f>
        <v>1686</v>
      </c>
      <c r="K1103" s="186">
        <f>IFERROR(SUMIFS(TBLData3[Total Load],TBLData3[[Athlete ]],TBLData3[[#This Row],[Athlete ]],TBLData3[Date],"&lt;="&amp;TBLData3[[#This Row],[Date]]-21,TBLData3[Date],"&gt;"&amp;TBLData3[[#This Row],[Date]]-28),"")</f>
        <v>669</v>
      </c>
      <c r="L1103" s="186">
        <f>IFERROR(SUMIFS(TBLData3[Total Load],TBLData3[[Athlete ]],TBLData3[[#This Row],[Athlete ]],TBLData3[Date],"&lt;="&amp;TBLData3[[#This Row],[Date]]-28,TBLData3[Date],"&gt;"&amp;TBLData3[[#This Row],[Date]]-35),"")</f>
        <v>1110</v>
      </c>
      <c r="M1103" s="186">
        <f>IFERROR(AVERAGE(TBLData3[[#This Row],[Week -1 TL]:[Week -4 TL]]),"")</f>
        <v>1253.75</v>
      </c>
      <c r="N1103" s="98">
        <f>IFERROR(TBLData3[[#This Row],[7 Day Rolling Average]]/TBLData3[[#This Row],[28 Day Rolling Average]],"")</f>
        <v>1.6458176337603616</v>
      </c>
      <c r="O1103" s="94">
        <f>IFERROR(TBLData3[[#This Row],[Week 0 TL]]/TBLData3[[#This Row],[Week -1 TL]],"")</f>
        <v>1.7612903225806451</v>
      </c>
      <c r="P1103" s="26">
        <f t="shared" si="82"/>
        <v>425.87396910072323</v>
      </c>
      <c r="Q1103" s="27">
        <f t="shared" si="83"/>
        <v>275.39860758738956</v>
      </c>
      <c r="R1103" s="99">
        <f>IFERROR(TBLData3[[#This Row],[7 Day EWMA]]/TBLData3[[#This Row],[28 Day EWMA]],"")</f>
        <v>1.5463911485666637</v>
      </c>
      <c r="S1103" s="187">
        <f>AVERAGEIFS(TBLData3[Total Load],TBLData3[[Athlete ]],TBLData3[[#This Row],[Athlete ]],TBLData3[Date],"&lt;="&amp;TBLData3[[#This Row],[Date]],TBLData3[Date],"&gt;"&amp;TBLData3[[#This Row],[Date]]-7)</f>
        <v>390</v>
      </c>
      <c r="T1103" s="187">
        <f t="array" ref="T1103">IFERROR(_xlfn.STDEV.S(IF(TBLData3[[Athlete ]]=TBLData3[[#This Row],[Athlete ]],IF(TBLData3[Date]&lt;=TBLData3[[#This Row],[Date]],IF(TBLData3[Date]&gt;TBLData3[[#This Row],[Date]]-7,TBLData3[Total Load])))),"")</f>
        <v>345.33799868148498</v>
      </c>
      <c r="U1103" s="98">
        <f>IFERROR(TBLData3[[#This Row],[7 Day avg Load]]/TBLData3[[#This Row],[7 Day SD]],"")</f>
        <v>1.1293283724612884</v>
      </c>
      <c r="V1103" s="98">
        <f>IFERROR(TBLData3[[#This Row],[7 Day Rolling Average]]*TBLData3[[#This Row],[Monotony]],"")</f>
        <v>440.43806525990249</v>
      </c>
    </row>
    <row r="1104" spans="1:22" x14ac:dyDescent="0.25">
      <c r="A1104" s="58" t="str">
        <f t="shared" si="80"/>
        <v>Week 8</v>
      </c>
      <c r="B1104" s="63">
        <v>43060</v>
      </c>
      <c r="C1104" s="179" t="str">
        <f t="shared" si="81"/>
        <v>Tue</v>
      </c>
      <c r="D1104" s="180" t="s">
        <v>191</v>
      </c>
      <c r="E1104" s="61">
        <f>tblTL[[#This Row],[Total]]</f>
        <v>1280</v>
      </c>
      <c r="F1104" s="183">
        <f>AVERAGEIFS(TBLData3[Total Load],TBLData3[[Athlete ]],TBLData3[[#This Row],[Athlete ]],TBLData3[Date],"&lt;="&amp;TBLData3[[#This Row],[Date]],TBLData3[Date],"&gt;"&amp;TBLData3[[#This Row],[Date]]-7)</f>
        <v>397.14285714285717</v>
      </c>
      <c r="G1104" s="184">
        <f>AVERAGEIFS(TBLData3[Total Load],TBLData3[[Athlete ]],TBLData3[[#This Row],[Athlete ]],TBLData3[Date],"&lt;="&amp;TBLData3[[#This Row],[Date]],TBLData3[Date],"&gt;"&amp;TBLData3[[#This Row],[Date]]-28)</f>
        <v>193.17857142857142</v>
      </c>
      <c r="H1104" s="185">
        <f>SUMIFS(TBLData3[Total Load],TBLData3[[Athlete ]],TBLData3[[#This Row],[Athlete ]],TBLData3[Date],"&lt;="&amp;TBLData3[[#This Row],[Date]],TBLData3[Date],"&gt;"&amp;TBLData3[[#This Row],[Date]]-7)</f>
        <v>2780</v>
      </c>
      <c r="I1104" s="186">
        <f>IFERROR(SUMIFS(TBLData3[Total Load],TBLData3[[Athlete ]],TBLData3[[#This Row],[Athlete ]],TBLData3[Date],"&lt;="&amp;TBLData3[[#This Row],[Date]]-7,TBLData3[Date],"&gt;"&amp;TBLData3[[#This Row],[Date]]-14),"")</f>
        <v>1560</v>
      </c>
      <c r="J1104" s="186">
        <f>IFERROR(SUMIFS(TBLData3[Total Load],TBLData3[[Athlete ]],TBLData3[[#This Row],[Athlete ]],TBLData3[Date],"&lt;="&amp;TBLData3[[#This Row],[Date]]-14,TBLData3[Date],"&gt;"&amp;TBLData3[[#This Row],[Date]]-21),"")</f>
        <v>920</v>
      </c>
      <c r="K1104" s="186">
        <f>IFERROR(SUMIFS(TBLData3[Total Load],TBLData3[[Athlete ]],TBLData3[[#This Row],[Athlete ]],TBLData3[Date],"&lt;="&amp;TBLData3[[#This Row],[Date]]-21,TBLData3[Date],"&gt;"&amp;TBLData3[[#This Row],[Date]]-28),"")</f>
        <v>149</v>
      </c>
      <c r="L1104" s="186">
        <f>IFERROR(SUMIFS(TBLData3[Total Load],TBLData3[[Athlete ]],TBLData3[[#This Row],[Athlete ]],TBLData3[Date],"&lt;="&amp;TBLData3[[#This Row],[Date]]-28,TBLData3[Date],"&gt;"&amp;TBLData3[[#This Row],[Date]]-35),"")</f>
        <v>1210</v>
      </c>
      <c r="M1104" s="186">
        <f>IFERROR(AVERAGE(TBLData3[[#This Row],[Week -1 TL]:[Week -4 TL]]),"")</f>
        <v>959.75</v>
      </c>
      <c r="N1104" s="98">
        <f>IFERROR(TBLData3[[#This Row],[7 Day Rolling Average]]/TBLData3[[#This Row],[28 Day Rolling Average]],"")</f>
        <v>2.0558328711406917</v>
      </c>
      <c r="O1104" s="94">
        <f>IFERROR(TBLData3[[#This Row],[Week 0 TL]]/TBLData3[[#This Row],[Week -1 TL]],"")</f>
        <v>1.7820512820512822</v>
      </c>
      <c r="P1104" s="26">
        <f t="shared" si="82"/>
        <v>463.49282824106564</v>
      </c>
      <c r="Q1104" s="27">
        <f t="shared" si="83"/>
        <v>244.83718515228475</v>
      </c>
      <c r="R1104" s="99">
        <f>IFERROR(TBLData3[[#This Row],[7 Day EWMA]]/TBLData3[[#This Row],[28 Day EWMA]],"")</f>
        <v>1.8930654996412437</v>
      </c>
      <c r="S1104" s="187">
        <f>AVERAGEIFS(TBLData3[Total Load],TBLData3[[Athlete ]],TBLData3[[#This Row],[Athlete ]],TBLData3[Date],"&lt;="&amp;TBLData3[[#This Row],[Date]],TBLData3[Date],"&gt;"&amp;TBLData3[[#This Row],[Date]]-7)</f>
        <v>397.14285714285717</v>
      </c>
      <c r="T1104" s="187">
        <f t="array" ref="T1104">IFERROR(_xlfn.STDEV.S(IF(TBLData3[[Athlete ]]=TBLData3[[#This Row],[Athlete ]],IF(TBLData3[Date]&lt;=TBLData3[[#This Row],[Date]],IF(TBLData3[Date]&gt;TBLData3[[#This Row],[Date]]-7,TBLData3[Total Load])))),"")</f>
        <v>602.70817387616614</v>
      </c>
      <c r="U1104" s="98">
        <f>IFERROR(TBLData3[[#This Row],[7 Day avg Load]]/TBLData3[[#This Row],[7 Day SD]],"")</f>
        <v>0.65893059752074157</v>
      </c>
      <c r="V1104" s="98">
        <f>IFERROR(TBLData3[[#This Row],[7 Day Rolling Average]]*TBLData3[[#This Row],[Monotony]],"")</f>
        <v>261.68958015823739</v>
      </c>
    </row>
    <row r="1105" spans="1:22" x14ac:dyDescent="0.25">
      <c r="A1105" s="58" t="str">
        <f t="shared" si="80"/>
        <v>Week 8</v>
      </c>
      <c r="B1105" s="63">
        <v>43060</v>
      </c>
      <c r="C1105" s="179" t="str">
        <f t="shared" si="81"/>
        <v>Tue</v>
      </c>
      <c r="D1105" s="180" t="s">
        <v>192</v>
      </c>
      <c r="E1105" s="61">
        <f>tblTL[[#This Row],[Total]]</f>
        <v>1080</v>
      </c>
      <c r="F1105" s="183">
        <f>AVERAGEIFS(TBLData3[Total Load],TBLData3[[Athlete ]],TBLData3[[#This Row],[Athlete ]],TBLData3[Date],"&lt;="&amp;TBLData3[[#This Row],[Date]],TBLData3[Date],"&gt;"&amp;TBLData3[[#This Row],[Date]]-7)</f>
        <v>197.14285714285714</v>
      </c>
      <c r="G1105" s="184">
        <f>AVERAGEIFS(TBLData3[Total Load],TBLData3[[Athlete ]],TBLData3[[#This Row],[Athlete ]],TBLData3[Date],"&lt;="&amp;TBLData3[[#This Row],[Date]],TBLData3[Date],"&gt;"&amp;TBLData3[[#This Row],[Date]]-28)</f>
        <v>218.28571428571428</v>
      </c>
      <c r="H1105" s="185">
        <f>SUMIFS(TBLData3[Total Load],TBLData3[[Athlete ]],TBLData3[[#This Row],[Athlete ]],TBLData3[Date],"&lt;="&amp;TBLData3[[#This Row],[Date]],TBLData3[Date],"&gt;"&amp;TBLData3[[#This Row],[Date]]-7)</f>
        <v>1380</v>
      </c>
      <c r="I1105" s="186">
        <f>IFERROR(SUMIFS(TBLData3[Total Load],TBLData3[[Athlete ]],TBLData3[[#This Row],[Athlete ]],TBLData3[Date],"&lt;="&amp;TBLData3[[#This Row],[Date]]-7,TBLData3[Date],"&gt;"&amp;TBLData3[[#This Row],[Date]]-14),"")</f>
        <v>831</v>
      </c>
      <c r="J1105" s="186">
        <f>IFERROR(SUMIFS(TBLData3[Total Load],TBLData3[[Athlete ]],TBLData3[[#This Row],[Athlete ]],TBLData3[Date],"&lt;="&amp;TBLData3[[#This Row],[Date]]-14,TBLData3[Date],"&gt;"&amp;TBLData3[[#This Row],[Date]]-21),"")</f>
        <v>2618</v>
      </c>
      <c r="K1105" s="186">
        <f>IFERROR(SUMIFS(TBLData3[Total Load],TBLData3[[Athlete ]],TBLData3[[#This Row],[Athlete ]],TBLData3[Date],"&lt;="&amp;TBLData3[[#This Row],[Date]]-21,TBLData3[Date],"&gt;"&amp;TBLData3[[#This Row],[Date]]-28),"")</f>
        <v>1283</v>
      </c>
      <c r="L1105" s="186">
        <f>IFERROR(SUMIFS(TBLData3[Total Load],TBLData3[[Athlete ]],TBLData3[[#This Row],[Athlete ]],TBLData3[Date],"&lt;="&amp;TBLData3[[#This Row],[Date]]-28,TBLData3[Date],"&gt;"&amp;TBLData3[[#This Row],[Date]]-35),"")</f>
        <v>1990</v>
      </c>
      <c r="M1105" s="186">
        <f>IFERROR(AVERAGE(TBLData3[[#This Row],[Week -1 TL]:[Week -4 TL]]),"")</f>
        <v>1680.5</v>
      </c>
      <c r="N1105" s="98">
        <f>IFERROR(TBLData3[[#This Row],[7 Day Rolling Average]]/TBLData3[[#This Row],[28 Day Rolling Average]],"")</f>
        <v>0.90314136125654454</v>
      </c>
      <c r="O1105" s="94">
        <f>IFERROR(TBLData3[[#This Row],[Week 0 TL]]/TBLData3[[#This Row],[Week -1 TL]],"")</f>
        <v>1.6606498194945849</v>
      </c>
      <c r="P1105" s="26">
        <f t="shared" si="82"/>
        <v>349.49708605702324</v>
      </c>
      <c r="Q1105" s="27">
        <f t="shared" si="83"/>
        <v>217.68907175271465</v>
      </c>
      <c r="R1105" s="99">
        <f>IFERROR(TBLData3[[#This Row],[7 Day EWMA]]/TBLData3[[#This Row],[28 Day EWMA]],"")</f>
        <v>1.6054875113530584</v>
      </c>
      <c r="S1105" s="187">
        <f>AVERAGEIFS(TBLData3[Total Load],TBLData3[[Athlete ]],TBLData3[[#This Row],[Athlete ]],TBLData3[Date],"&lt;="&amp;TBLData3[[#This Row],[Date]],TBLData3[Date],"&gt;"&amp;TBLData3[[#This Row],[Date]]-7)</f>
        <v>197.14285714285714</v>
      </c>
      <c r="T1105" s="187">
        <f t="array" ref="T1105">IFERROR(_xlfn.STDEV.S(IF(TBLData3[[Athlete ]]=TBLData3[[#This Row],[Athlete ]],IF(TBLData3[Date]&lt;=TBLData3[[#This Row],[Date]],IF(TBLData3[Date]&gt;TBLData3[[#This Row],[Date]]-7,TBLData3[Total Load])))),"")</f>
        <v>405.03968059579404</v>
      </c>
      <c r="U1105" s="98">
        <f>IFERROR(TBLData3[[#This Row],[7 Day avg Load]]/TBLData3[[#This Row],[7 Day SD]],"")</f>
        <v>0.48672479904405763</v>
      </c>
      <c r="V1105" s="98">
        <f>IFERROR(TBLData3[[#This Row],[7 Day Rolling Average]]*TBLData3[[#This Row],[Monotony]],"")</f>
        <v>95.9543175258285</v>
      </c>
    </row>
    <row r="1106" spans="1:22" x14ac:dyDescent="0.25">
      <c r="A1106" s="58" t="str">
        <f t="shared" si="80"/>
        <v>Week 8</v>
      </c>
      <c r="B1106" s="63">
        <v>43060</v>
      </c>
      <c r="C1106" s="179" t="str">
        <f t="shared" si="81"/>
        <v>Tue</v>
      </c>
      <c r="D1106" s="182" t="s">
        <v>193</v>
      </c>
      <c r="E1106" s="61">
        <f>tblTL[[#This Row],[Total]]</f>
        <v>1190</v>
      </c>
      <c r="F1106" s="183">
        <f>AVERAGEIFS(TBLData3[Total Load],TBLData3[[Athlete ]],TBLData3[[#This Row],[Athlete ]],TBLData3[Date],"&lt;="&amp;TBLData3[[#This Row],[Date]],TBLData3[Date],"&gt;"&amp;TBLData3[[#This Row],[Date]]-7)</f>
        <v>279.28571428571428</v>
      </c>
      <c r="G1106" s="184">
        <f>AVERAGEIFS(TBLData3[Total Load],TBLData3[[Athlete ]],TBLData3[[#This Row],[Athlete ]],TBLData3[Date],"&lt;="&amp;TBLData3[[#This Row],[Date]],TBLData3[Date],"&gt;"&amp;TBLData3[[#This Row],[Date]]-28)</f>
        <v>183.21428571428572</v>
      </c>
      <c r="H1106" s="185">
        <f>SUMIFS(TBLData3[Total Load],TBLData3[[Athlete ]],TBLData3[[#This Row],[Athlete ]],TBLData3[Date],"&lt;="&amp;TBLData3[[#This Row],[Date]],TBLData3[Date],"&gt;"&amp;TBLData3[[#This Row],[Date]]-7)</f>
        <v>1955</v>
      </c>
      <c r="I1106" s="186">
        <f>IFERROR(SUMIFS(TBLData3[Total Load],TBLData3[[Athlete ]],TBLData3[[#This Row],[Athlete ]],TBLData3[Date],"&lt;="&amp;TBLData3[[#This Row],[Date]]-7,TBLData3[Date],"&gt;"&amp;TBLData3[[#This Row],[Date]]-14),"")</f>
        <v>1637</v>
      </c>
      <c r="J1106" s="186">
        <f>IFERROR(SUMIFS(TBLData3[Total Load],TBLData3[[Athlete ]],TBLData3[[#This Row],[Athlete ]],TBLData3[Date],"&lt;="&amp;TBLData3[[#This Row],[Date]]-14,TBLData3[Date],"&gt;"&amp;TBLData3[[#This Row],[Date]]-21),"")</f>
        <v>544</v>
      </c>
      <c r="K1106" s="186">
        <f>IFERROR(SUMIFS(TBLData3[Total Load],TBLData3[[Athlete ]],TBLData3[[#This Row],[Athlete ]],TBLData3[Date],"&lt;="&amp;TBLData3[[#This Row],[Date]]-21,TBLData3[Date],"&gt;"&amp;TBLData3[[#This Row],[Date]]-28),"")</f>
        <v>994</v>
      </c>
      <c r="L1106" s="186">
        <f>IFERROR(SUMIFS(TBLData3[Total Load],TBLData3[[Athlete ]],TBLData3[[#This Row],[Athlete ]],TBLData3[Date],"&lt;="&amp;TBLData3[[#This Row],[Date]]-28,TBLData3[Date],"&gt;"&amp;TBLData3[[#This Row],[Date]]-35),"")</f>
        <v>1140</v>
      </c>
      <c r="M1106" s="186">
        <f>IFERROR(AVERAGE(TBLData3[[#This Row],[Week -1 TL]:[Week -4 TL]]),"")</f>
        <v>1078.75</v>
      </c>
      <c r="N1106" s="98">
        <f>IFERROR(TBLData3[[#This Row],[7 Day Rolling Average]]/TBLData3[[#This Row],[28 Day Rolling Average]],"")</f>
        <v>1.5243664717348926</v>
      </c>
      <c r="O1106" s="94">
        <f>IFERROR(TBLData3[[#This Row],[Week 0 TL]]/TBLData3[[#This Row],[Week -1 TL]],"")</f>
        <v>1.1942577886377519</v>
      </c>
      <c r="P1106" s="26">
        <f t="shared" si="82"/>
        <v>356.49069925721244</v>
      </c>
      <c r="Q1106" s="27">
        <f t="shared" si="83"/>
        <v>207.0964757606173</v>
      </c>
      <c r="R1106" s="99">
        <f>IFERROR(TBLData3[[#This Row],[7 Day EWMA]]/TBLData3[[#This Row],[28 Day EWMA]],"")</f>
        <v>1.7213750159093959</v>
      </c>
      <c r="S1106" s="187">
        <f>AVERAGEIFS(TBLData3[Total Load],TBLData3[[Athlete ]],TBLData3[[#This Row],[Athlete ]],TBLData3[Date],"&lt;="&amp;TBLData3[[#This Row],[Date]],TBLData3[Date],"&gt;"&amp;TBLData3[[#This Row],[Date]]-7)</f>
        <v>279.28571428571428</v>
      </c>
      <c r="T1106" s="187">
        <f t="array" ref="T1106">IFERROR(_xlfn.STDEV.S(IF(TBLData3[[Athlete ]]=TBLData3[[#This Row],[Athlete ]],IF(TBLData3[Date]&lt;=TBLData3[[#This Row],[Date]],IF(TBLData3[Date]&gt;TBLData3[[#This Row],[Date]]-7,TBLData3[Total Load])))),"")</f>
        <v>492.497280630636</v>
      </c>
      <c r="U1106" s="98">
        <f>IFERROR(TBLData3[[#This Row],[7 Day avg Load]]/TBLData3[[#This Row],[7 Day SD]],"")</f>
        <v>0.56708072362976858</v>
      </c>
      <c r="V1106" s="98">
        <f>IFERROR(TBLData3[[#This Row],[7 Day Rolling Average]]*TBLData3[[#This Row],[Monotony]],"")</f>
        <v>158.37754495659965</v>
      </c>
    </row>
    <row r="1107" spans="1:22" x14ac:dyDescent="0.25">
      <c r="A1107" s="58" t="str">
        <f t="shared" si="80"/>
        <v>Week 8</v>
      </c>
      <c r="B1107" s="63">
        <v>43060</v>
      </c>
      <c r="C1107" s="179" t="str">
        <f t="shared" si="81"/>
        <v>Tue</v>
      </c>
      <c r="D1107" s="182" t="s">
        <v>194</v>
      </c>
      <c r="E1107" s="61">
        <f>tblTL[[#This Row],[Total]]</f>
        <v>390</v>
      </c>
      <c r="F1107" s="183">
        <f>AVERAGEIFS(TBLData3[Total Load],TBLData3[[Athlete ]],TBLData3[[#This Row],[Athlete ]],TBLData3[Date],"&lt;="&amp;TBLData3[[#This Row],[Date]],TBLData3[Date],"&gt;"&amp;TBLData3[[#This Row],[Date]]-7)</f>
        <v>222.85714285714286</v>
      </c>
      <c r="G1107" s="184">
        <f>AVERAGEIFS(TBLData3[Total Load],TBLData3[[Athlete ]],TBLData3[[#This Row],[Athlete ]],TBLData3[Date],"&lt;="&amp;TBLData3[[#This Row],[Date]],TBLData3[Date],"&gt;"&amp;TBLData3[[#This Row],[Date]]-28)</f>
        <v>197.89285714285714</v>
      </c>
      <c r="H1107" s="185">
        <f>SUMIFS(TBLData3[Total Load],TBLData3[[Athlete ]],TBLData3[[#This Row],[Athlete ]],TBLData3[Date],"&lt;="&amp;TBLData3[[#This Row],[Date]],TBLData3[Date],"&gt;"&amp;TBLData3[[#This Row],[Date]]-7)</f>
        <v>1560</v>
      </c>
      <c r="I1107" s="186">
        <f>IFERROR(SUMIFS(TBLData3[Total Load],TBLData3[[Athlete ]],TBLData3[[#This Row],[Athlete ]],TBLData3[Date],"&lt;="&amp;TBLData3[[#This Row],[Date]]-7,TBLData3[Date],"&gt;"&amp;TBLData3[[#This Row],[Date]]-14),"")</f>
        <v>1825</v>
      </c>
      <c r="J1107" s="186">
        <f>IFERROR(SUMIFS(TBLData3[Total Load],TBLData3[[Athlete ]],TBLData3[[#This Row],[Athlete ]],TBLData3[Date],"&lt;="&amp;TBLData3[[#This Row],[Date]]-14,TBLData3[Date],"&gt;"&amp;TBLData3[[#This Row],[Date]]-21),"")</f>
        <v>1379</v>
      </c>
      <c r="K1107" s="186">
        <f>IFERROR(SUMIFS(TBLData3[Total Load],TBLData3[[Athlete ]],TBLData3[[#This Row],[Athlete ]],TBLData3[Date],"&lt;="&amp;TBLData3[[#This Row],[Date]]-21,TBLData3[Date],"&gt;"&amp;TBLData3[[#This Row],[Date]]-28),"")</f>
        <v>777</v>
      </c>
      <c r="L1107" s="186">
        <f>IFERROR(SUMIFS(TBLData3[Total Load],TBLData3[[Athlete ]],TBLData3[[#This Row],[Athlete ]],TBLData3[Date],"&lt;="&amp;TBLData3[[#This Row],[Date]]-28,TBLData3[Date],"&gt;"&amp;TBLData3[[#This Row],[Date]]-35),"")</f>
        <v>720</v>
      </c>
      <c r="M1107" s="186">
        <f>IFERROR(AVERAGE(TBLData3[[#This Row],[Week -1 TL]:[Week -4 TL]]),"")</f>
        <v>1175.25</v>
      </c>
      <c r="N1107" s="98">
        <f>IFERROR(TBLData3[[#This Row],[7 Day Rolling Average]]/TBLData3[[#This Row],[28 Day Rolling Average]],"")</f>
        <v>1.1261505143475907</v>
      </c>
      <c r="O1107" s="94">
        <f>IFERROR(TBLData3[[#This Row],[Week 0 TL]]/TBLData3[[#This Row],[Week -1 TL]],"")</f>
        <v>0.85479452054794525</v>
      </c>
      <c r="P1107" s="26">
        <f t="shared" si="82"/>
        <v>212.02717662297346</v>
      </c>
      <c r="Q1107" s="27">
        <f t="shared" si="83"/>
        <v>209.78713413431808</v>
      </c>
      <c r="R1107" s="99">
        <f>IFERROR(TBLData3[[#This Row],[7 Day EWMA]]/TBLData3[[#This Row],[28 Day EWMA]],"")</f>
        <v>1.01067769240425</v>
      </c>
      <c r="S1107" s="187">
        <f>AVERAGEIFS(TBLData3[Total Load],TBLData3[[Athlete ]],TBLData3[[#This Row],[Athlete ]],TBLData3[Date],"&lt;="&amp;TBLData3[[#This Row],[Date]],TBLData3[Date],"&gt;"&amp;TBLData3[[#This Row],[Date]]-7)</f>
        <v>222.85714285714286</v>
      </c>
      <c r="T1107" s="187">
        <f t="array" ref="T1107">IFERROR(_xlfn.STDEV.S(IF(TBLData3[[Athlete ]]=TBLData3[[#This Row],[Athlete ]],IF(TBLData3[Date]&lt;=TBLData3[[#This Row],[Date]],IF(TBLData3[Date]&gt;TBLData3[[#This Row],[Date]]-7,TBLData3[Total Load])))),"")</f>
        <v>295.90056244816918</v>
      </c>
      <c r="U1107" s="98">
        <f>IFERROR(TBLData3[[#This Row],[7 Day avg Load]]/TBLData3[[#This Row],[7 Day SD]],"")</f>
        <v>0.75314876394051866</v>
      </c>
      <c r="V1107" s="98">
        <f>IFERROR(TBLData3[[#This Row],[7 Day Rolling Average]]*TBLData3[[#This Row],[Monotony]],"")</f>
        <v>167.84458167817274</v>
      </c>
    </row>
    <row r="1108" spans="1:22" x14ac:dyDescent="0.25">
      <c r="A1108" s="58" t="str">
        <f t="shared" si="80"/>
        <v>Week 8</v>
      </c>
      <c r="B1108" s="63">
        <v>43060</v>
      </c>
      <c r="C1108" s="179" t="str">
        <f t="shared" si="81"/>
        <v>Tue</v>
      </c>
      <c r="D1108" s="182" t="s">
        <v>213</v>
      </c>
      <c r="E1108" s="61">
        <f>tblTL[[#This Row],[Total]]</f>
        <v>1100</v>
      </c>
      <c r="F1108" s="183">
        <f>AVERAGEIFS(TBLData3[Total Load],TBLData3[[Athlete ]],TBLData3[[#This Row],[Athlete ]],TBLData3[Date],"&lt;="&amp;TBLData3[[#This Row],[Date]],TBLData3[Date],"&gt;"&amp;TBLData3[[#This Row],[Date]]-7)</f>
        <v>452.85714285714283</v>
      </c>
      <c r="G1108" s="184">
        <f>AVERAGEIFS(TBLData3[Total Load],TBLData3[[Athlete ]],TBLData3[[#This Row],[Athlete ]],TBLData3[Date],"&lt;="&amp;TBLData3[[#This Row],[Date]],TBLData3[Date],"&gt;"&amp;TBLData3[[#This Row],[Date]]-28)</f>
        <v>220.35714285714286</v>
      </c>
      <c r="H1108" s="185">
        <f>SUMIFS(TBLData3[Total Load],TBLData3[[Athlete ]],TBLData3[[#This Row],[Athlete ]],TBLData3[Date],"&lt;="&amp;TBLData3[[#This Row],[Date]],TBLData3[Date],"&gt;"&amp;TBLData3[[#This Row],[Date]]-7)</f>
        <v>3170</v>
      </c>
      <c r="I1108" s="186">
        <f>IFERROR(SUMIFS(TBLData3[Total Load],TBLData3[[Athlete ]],TBLData3[[#This Row],[Athlete ]],TBLData3[Date],"&lt;="&amp;TBLData3[[#This Row],[Date]]-7,TBLData3[Date],"&gt;"&amp;TBLData3[[#This Row],[Date]]-14),"")</f>
        <v>0</v>
      </c>
      <c r="J1108" s="186">
        <f>IFERROR(SUMIFS(TBLData3[Total Load],TBLData3[[Athlete ]],TBLData3[[#This Row],[Athlete ]],TBLData3[Date],"&lt;="&amp;TBLData3[[#This Row],[Date]]-14,TBLData3[Date],"&gt;"&amp;TBLData3[[#This Row],[Date]]-21),"")</f>
        <v>1340</v>
      </c>
      <c r="K1108" s="186">
        <f>IFERROR(SUMIFS(TBLData3[Total Load],TBLData3[[Athlete ]],TBLData3[[#This Row],[Athlete ]],TBLData3[Date],"&lt;="&amp;TBLData3[[#This Row],[Date]]-21,TBLData3[Date],"&gt;"&amp;TBLData3[[#This Row],[Date]]-28),"")</f>
        <v>1660</v>
      </c>
      <c r="L1108" s="186">
        <f>IFERROR(SUMIFS(TBLData3[Total Load],TBLData3[[Athlete ]],TBLData3[[#This Row],[Athlete ]],TBLData3[Date],"&lt;="&amp;TBLData3[[#This Row],[Date]]-28,TBLData3[Date],"&gt;"&amp;TBLData3[[#This Row],[Date]]-35),"")</f>
        <v>1290</v>
      </c>
      <c r="M1108" s="186">
        <f>IFERROR(AVERAGE(TBLData3[[#This Row],[Week -1 TL]:[Week -4 TL]]),"")</f>
        <v>1072.5</v>
      </c>
      <c r="N1108" s="98">
        <f>IFERROR(TBLData3[[#This Row],[7 Day Rolling Average]]/TBLData3[[#This Row],[28 Day Rolling Average]],"")</f>
        <v>2.0551053484602915</v>
      </c>
      <c r="O1108" s="94" t="str">
        <f>IFERROR(TBLData3[[#This Row],[Week 0 TL]]/TBLData3[[#This Row],[Week -1 TL]],"")</f>
        <v/>
      </c>
      <c r="P1108" s="26">
        <f t="shared" si="82"/>
        <v>427.3579769216368</v>
      </c>
      <c r="Q1108" s="27">
        <f t="shared" si="83"/>
        <v>232.87776041767097</v>
      </c>
      <c r="R1108" s="99">
        <f>IFERROR(TBLData3[[#This Row],[7 Day EWMA]]/TBLData3[[#This Row],[28 Day EWMA]],"")</f>
        <v>1.8351171711509147</v>
      </c>
      <c r="S1108" s="187">
        <f>AVERAGEIFS(TBLData3[Total Load],TBLData3[[Athlete ]],TBLData3[[#This Row],[Athlete ]],TBLData3[Date],"&lt;="&amp;TBLData3[[#This Row],[Date]],TBLData3[Date],"&gt;"&amp;TBLData3[[#This Row],[Date]]-7)</f>
        <v>452.85714285714283</v>
      </c>
      <c r="T1108" s="187">
        <f t="array" ref="T1108">IFERROR(_xlfn.STDEV.S(IF(TBLData3[[Athlete ]]=TBLData3[[#This Row],[Athlete ]],IF(TBLData3[Date]&lt;=TBLData3[[#This Row],[Date]],IF(TBLData3[Date]&gt;TBLData3[[#This Row],[Date]]-7,TBLData3[Total Load])))),"")</f>
        <v>497.55114597108792</v>
      </c>
      <c r="U1108" s="98">
        <f>IFERROR(TBLData3[[#This Row],[7 Day avg Load]]/TBLData3[[#This Row],[7 Day SD]],"")</f>
        <v>0.91017204266163587</v>
      </c>
      <c r="V1108" s="98">
        <f>IFERROR(TBLData3[[#This Row],[7 Day Rolling Average]]*TBLData3[[#This Row],[Monotony]],"")</f>
        <v>412.17791074819792</v>
      </c>
    </row>
    <row r="1109" spans="1:22" x14ac:dyDescent="0.25">
      <c r="A1109" s="58" t="str">
        <f t="shared" si="80"/>
        <v>Week 8</v>
      </c>
      <c r="B1109" s="63">
        <v>43060</v>
      </c>
      <c r="C1109" s="179" t="str">
        <f t="shared" si="81"/>
        <v>Tue</v>
      </c>
      <c r="D1109" s="182" t="s">
        <v>214</v>
      </c>
      <c r="E1109" s="61">
        <f>tblTL[[#This Row],[Total]]</f>
        <v>1017.5</v>
      </c>
      <c r="F1109" s="183">
        <f>AVERAGEIFS(TBLData3[Total Load],TBLData3[[Athlete ]],TBLData3[[#This Row],[Athlete ]],TBLData3[Date],"&lt;="&amp;TBLData3[[#This Row],[Date]],TBLData3[Date],"&gt;"&amp;TBLData3[[#This Row],[Date]]-7)</f>
        <v>481.78571428571428</v>
      </c>
      <c r="G1109" s="184">
        <f>AVERAGEIFS(TBLData3[Total Load],TBLData3[[Athlete ]],TBLData3[[#This Row],[Athlete ]],TBLData3[Date],"&lt;="&amp;TBLData3[[#This Row],[Date]],TBLData3[Date],"&gt;"&amp;TBLData3[[#This Row],[Date]]-28)</f>
        <v>337.91071428571428</v>
      </c>
      <c r="H1109" s="185">
        <f>SUMIFS(TBLData3[Total Load],TBLData3[[Athlete ]],TBLData3[[#This Row],[Athlete ]],TBLData3[Date],"&lt;="&amp;TBLData3[[#This Row],[Date]],TBLData3[Date],"&gt;"&amp;TBLData3[[#This Row],[Date]]-7)</f>
        <v>3372.5</v>
      </c>
      <c r="I1109" s="186">
        <f>IFERROR(SUMIFS(TBLData3[Total Load],TBLData3[[Athlete ]],TBLData3[[#This Row],[Athlete ]],TBLData3[Date],"&lt;="&amp;TBLData3[[#This Row],[Date]]-7,TBLData3[Date],"&gt;"&amp;TBLData3[[#This Row],[Date]]-14),"")</f>
        <v>1239</v>
      </c>
      <c r="J1109" s="186">
        <f>IFERROR(SUMIFS(TBLData3[Total Load],TBLData3[[Athlete ]],TBLData3[[#This Row],[Athlete ]],TBLData3[Date],"&lt;="&amp;TBLData3[[#This Row],[Date]]-14,TBLData3[Date],"&gt;"&amp;TBLData3[[#This Row],[Date]]-21),"")</f>
        <v>3178</v>
      </c>
      <c r="K1109" s="186">
        <f>IFERROR(SUMIFS(TBLData3[Total Load],TBLData3[[Athlete ]],TBLData3[[#This Row],[Athlete ]],TBLData3[Date],"&lt;="&amp;TBLData3[[#This Row],[Date]]-21,TBLData3[Date],"&gt;"&amp;TBLData3[[#This Row],[Date]]-28),"")</f>
        <v>1672</v>
      </c>
      <c r="L1109" s="186">
        <f>IFERROR(SUMIFS(TBLData3[Total Load],TBLData3[[Athlete ]],TBLData3[[#This Row],[Athlete ]],TBLData3[Date],"&lt;="&amp;TBLData3[[#This Row],[Date]]-28,TBLData3[Date],"&gt;"&amp;TBLData3[[#This Row],[Date]]-35),"")</f>
        <v>1560</v>
      </c>
      <c r="M1109" s="186">
        <f>IFERROR(AVERAGE(TBLData3[[#This Row],[Week -1 TL]:[Week -4 TL]]),"")</f>
        <v>1912.25</v>
      </c>
      <c r="N1109" s="98">
        <f>IFERROR(TBLData3[[#This Row],[7 Day Rolling Average]]/TBLData3[[#This Row],[28 Day Rolling Average]],"")</f>
        <v>1.42577815356973</v>
      </c>
      <c r="O1109" s="94">
        <f>IFERROR(TBLData3[[#This Row],[Week 0 TL]]/TBLData3[[#This Row],[Week -1 TL]],"")</f>
        <v>2.7219531880548828</v>
      </c>
      <c r="P1109" s="26">
        <f t="shared" si="82"/>
        <v>447.21069358937291</v>
      </c>
      <c r="Q1109" s="27">
        <f t="shared" si="83"/>
        <v>330.85516631396462</v>
      </c>
      <c r="R1109" s="99">
        <f>IFERROR(TBLData3[[#This Row],[7 Day EWMA]]/TBLData3[[#This Row],[28 Day EWMA]],"")</f>
        <v>1.35168115575077</v>
      </c>
      <c r="S1109" s="187">
        <f>AVERAGEIFS(TBLData3[Total Load],TBLData3[[Athlete ]],TBLData3[[#This Row],[Athlete ]],TBLData3[Date],"&lt;="&amp;TBLData3[[#This Row],[Date]],TBLData3[Date],"&gt;"&amp;TBLData3[[#This Row],[Date]]-7)</f>
        <v>481.78571428571428</v>
      </c>
      <c r="T1109" s="187">
        <f t="array" ref="T1109">IFERROR(_xlfn.STDEV.S(IF(TBLData3[[Athlete ]]=TBLData3[[#This Row],[Athlete ]],IF(TBLData3[Date]&lt;=TBLData3[[#This Row],[Date]],IF(TBLData3[Date]&gt;TBLData3[[#This Row],[Date]]-7,TBLData3[Total Load])))),"")</f>
        <v>552.66157947569639</v>
      </c>
      <c r="U1109" s="98">
        <f>IFERROR(TBLData3[[#This Row],[7 Day avg Load]]/TBLData3[[#This Row],[7 Day SD]],"")</f>
        <v>0.87175539639064248</v>
      </c>
      <c r="V1109" s="98">
        <f>IFERROR(TBLData3[[#This Row],[7 Day Rolling Average]]*TBLData3[[#This Row],[Monotony]],"")</f>
        <v>419.99929633249167</v>
      </c>
    </row>
    <row r="1110" spans="1:22" x14ac:dyDescent="0.25">
      <c r="A1110" s="58" t="str">
        <f t="shared" si="80"/>
        <v>Week 8</v>
      </c>
      <c r="B1110" s="63">
        <v>43060</v>
      </c>
      <c r="C1110" s="179" t="str">
        <f t="shared" si="81"/>
        <v>Tue</v>
      </c>
      <c r="D1110" s="182" t="s">
        <v>195</v>
      </c>
      <c r="E1110" s="61">
        <f>tblTL[[#This Row],[Total]]</f>
        <v>0</v>
      </c>
      <c r="F1110" s="183">
        <f>AVERAGEIFS(TBLData3[Total Load],TBLData3[[Athlete ]],TBLData3[[#This Row],[Athlete ]],TBLData3[Date],"&lt;="&amp;TBLData3[[#This Row],[Date]],TBLData3[Date],"&gt;"&amp;TBLData3[[#This Row],[Date]]-7)</f>
        <v>0</v>
      </c>
      <c r="G1110" s="184">
        <f>AVERAGEIFS(TBLData3[Total Load],TBLData3[[Athlete ]],TBLData3[[#This Row],[Athlete ]],TBLData3[Date],"&lt;="&amp;TBLData3[[#This Row],[Date]],TBLData3[Date],"&gt;"&amp;TBLData3[[#This Row],[Date]]-28)</f>
        <v>17.5</v>
      </c>
      <c r="H1110" s="185">
        <f>SUMIFS(TBLData3[Total Load],TBLData3[[Athlete ]],TBLData3[[#This Row],[Athlete ]],TBLData3[Date],"&lt;="&amp;TBLData3[[#This Row],[Date]],TBLData3[Date],"&gt;"&amp;TBLData3[[#This Row],[Date]]-7)</f>
        <v>0</v>
      </c>
      <c r="I1110" s="186">
        <f>IFERROR(SUMIFS(TBLData3[Total Load],TBLData3[[Athlete ]],TBLData3[[#This Row],[Athlete ]],TBLData3[Date],"&lt;="&amp;TBLData3[[#This Row],[Date]]-7,TBLData3[Date],"&gt;"&amp;TBLData3[[#This Row],[Date]]-14),"")</f>
        <v>0</v>
      </c>
      <c r="J1110" s="186">
        <f>IFERROR(SUMIFS(TBLData3[Total Load],TBLData3[[Athlete ]],TBLData3[[#This Row],[Athlete ]],TBLData3[Date],"&lt;="&amp;TBLData3[[#This Row],[Date]]-14,TBLData3[Date],"&gt;"&amp;TBLData3[[#This Row],[Date]]-21),"")</f>
        <v>490</v>
      </c>
      <c r="K1110" s="186">
        <f>IFERROR(SUMIFS(TBLData3[Total Load],TBLData3[[Athlete ]],TBLData3[[#This Row],[Athlete ]],TBLData3[Date],"&lt;="&amp;TBLData3[[#This Row],[Date]]-21,TBLData3[Date],"&gt;"&amp;TBLData3[[#This Row],[Date]]-28),"")</f>
        <v>0</v>
      </c>
      <c r="L1110" s="186">
        <f>IFERROR(SUMIFS(TBLData3[Total Load],TBLData3[[Athlete ]],TBLData3[[#This Row],[Athlete ]],TBLData3[Date],"&lt;="&amp;TBLData3[[#This Row],[Date]]-28,TBLData3[Date],"&gt;"&amp;TBLData3[[#This Row],[Date]]-35),"")</f>
        <v>0</v>
      </c>
      <c r="M1110" s="186">
        <f>IFERROR(AVERAGE(TBLData3[[#This Row],[Week -1 TL]:[Week -4 TL]]),"")</f>
        <v>122.5</v>
      </c>
      <c r="N1110" s="98">
        <f>IFERROR(TBLData3[[#This Row],[7 Day Rolling Average]]/TBLData3[[#This Row],[28 Day Rolling Average]],"")</f>
        <v>0</v>
      </c>
      <c r="O1110" s="94" t="str">
        <f>IFERROR(TBLData3[[#This Row],[Week 0 TL]]/TBLData3[[#This Row],[Week -1 TL]],"")</f>
        <v/>
      </c>
      <c r="P1110" s="26">
        <f t="shared" si="82"/>
        <v>0.51796461669255223</v>
      </c>
      <c r="Q1110" s="27">
        <f t="shared" si="83"/>
        <v>8.6931592739136736</v>
      </c>
      <c r="R1110" s="99">
        <f>IFERROR(TBLData3[[#This Row],[7 Day EWMA]]/TBLData3[[#This Row],[28 Day EWMA]],"")</f>
        <v>5.95830123861706E-2</v>
      </c>
      <c r="S1110" s="187">
        <f>AVERAGEIFS(TBLData3[Total Load],TBLData3[[Athlete ]],TBLData3[[#This Row],[Athlete ]],TBLData3[Date],"&lt;="&amp;TBLData3[[#This Row],[Date]],TBLData3[Date],"&gt;"&amp;TBLData3[[#This Row],[Date]]-7)</f>
        <v>0</v>
      </c>
      <c r="T1110" s="187">
        <f t="array" ref="T1110">IFERROR(_xlfn.STDEV.S(IF(TBLData3[[Athlete ]]=TBLData3[[#This Row],[Athlete ]],IF(TBLData3[Date]&lt;=TBLData3[[#This Row],[Date]],IF(TBLData3[Date]&gt;TBLData3[[#This Row],[Date]]-7,TBLData3[Total Load])))),"")</f>
        <v>0</v>
      </c>
      <c r="U1110" s="98" t="str">
        <f>IFERROR(TBLData3[[#This Row],[7 Day avg Load]]/TBLData3[[#This Row],[7 Day SD]],"")</f>
        <v/>
      </c>
      <c r="V1110" s="98" t="str">
        <f>IFERROR(TBLData3[[#This Row],[7 Day Rolling Average]]*TBLData3[[#This Row],[Monotony]],"")</f>
        <v/>
      </c>
    </row>
    <row r="1111" spans="1:22" x14ac:dyDescent="0.25">
      <c r="A1111" s="58" t="str">
        <f t="shared" si="80"/>
        <v>Week 8</v>
      </c>
      <c r="B1111" s="63">
        <v>43060</v>
      </c>
      <c r="C1111" s="179" t="str">
        <f t="shared" si="81"/>
        <v>Tue</v>
      </c>
      <c r="D1111" s="180" t="s">
        <v>196</v>
      </c>
      <c r="E1111" s="61">
        <f>tblTL[[#This Row],[Total]]</f>
        <v>1125</v>
      </c>
      <c r="F1111" s="183">
        <f>AVERAGEIFS(TBLData3[Total Load],TBLData3[[Athlete ]],TBLData3[[#This Row],[Athlete ]],TBLData3[Date],"&lt;="&amp;TBLData3[[#This Row],[Date]],TBLData3[Date],"&gt;"&amp;TBLData3[[#This Row],[Date]]-7)</f>
        <v>375</v>
      </c>
      <c r="G1111" s="184">
        <f>AVERAGEIFS(TBLData3[Total Load],TBLData3[[Athlete ]],TBLData3[[#This Row],[Athlete ]],TBLData3[Date],"&lt;="&amp;TBLData3[[#This Row],[Date]],TBLData3[Date],"&gt;"&amp;TBLData3[[#This Row],[Date]]-28)</f>
        <v>330.35714285714283</v>
      </c>
      <c r="H1111" s="185">
        <f>SUMIFS(TBLData3[Total Load],TBLData3[[Athlete ]],TBLData3[[#This Row],[Athlete ]],TBLData3[Date],"&lt;="&amp;TBLData3[[#This Row],[Date]],TBLData3[Date],"&gt;"&amp;TBLData3[[#This Row],[Date]]-7)</f>
        <v>2625</v>
      </c>
      <c r="I1111" s="186">
        <f>IFERROR(SUMIFS(TBLData3[Total Load],TBLData3[[Athlete ]],TBLData3[[#This Row],[Athlete ]],TBLData3[Date],"&lt;="&amp;TBLData3[[#This Row],[Date]]-7,TBLData3[Date],"&gt;"&amp;TBLData3[[#This Row],[Date]]-14),"")</f>
        <v>2156</v>
      </c>
      <c r="J1111" s="186">
        <f>IFERROR(SUMIFS(TBLData3[Total Load],TBLData3[[Athlete ]],TBLData3[[#This Row],[Athlete ]],TBLData3[Date],"&lt;="&amp;TBLData3[[#This Row],[Date]]-14,TBLData3[Date],"&gt;"&amp;TBLData3[[#This Row],[Date]]-21),"")</f>
        <v>2053</v>
      </c>
      <c r="K1111" s="186">
        <f>IFERROR(SUMIFS(TBLData3[Total Load],TBLData3[[Athlete ]],TBLData3[[#This Row],[Athlete ]],TBLData3[Date],"&lt;="&amp;TBLData3[[#This Row],[Date]]-21,TBLData3[Date],"&gt;"&amp;TBLData3[[#This Row],[Date]]-28),"")</f>
        <v>2416</v>
      </c>
      <c r="L1111" s="186">
        <f>IFERROR(SUMIFS(TBLData3[Total Load],TBLData3[[Athlete ]],TBLData3[[#This Row],[Athlete ]],TBLData3[Date],"&lt;="&amp;TBLData3[[#This Row],[Date]]-28,TBLData3[Date],"&gt;"&amp;TBLData3[[#This Row],[Date]]-35),"")</f>
        <v>1040</v>
      </c>
      <c r="M1111" s="186">
        <f>IFERROR(AVERAGE(TBLData3[[#This Row],[Week -1 TL]:[Week -4 TL]]),"")</f>
        <v>1916.25</v>
      </c>
      <c r="N1111" s="98">
        <f>IFERROR(TBLData3[[#This Row],[7 Day Rolling Average]]/TBLData3[[#This Row],[28 Day Rolling Average]],"")</f>
        <v>1.1351351351351353</v>
      </c>
      <c r="O1111" s="94">
        <f>IFERROR(TBLData3[[#This Row],[Week 0 TL]]/TBLData3[[#This Row],[Week -1 TL]],"")</f>
        <v>1.2175324675324675</v>
      </c>
      <c r="P1111" s="26">
        <f t="shared" si="82"/>
        <v>423.92366218518356</v>
      </c>
      <c r="Q1111" s="27">
        <f t="shared" si="83"/>
        <v>313.39379975791775</v>
      </c>
      <c r="R1111" s="99">
        <f>IFERROR(TBLData3[[#This Row],[7 Day EWMA]]/TBLData3[[#This Row],[28 Day EWMA]],"")</f>
        <v>1.352686819307354</v>
      </c>
      <c r="S1111" s="187">
        <f>AVERAGEIFS(TBLData3[Total Load],TBLData3[[Athlete ]],TBLData3[[#This Row],[Athlete ]],TBLData3[Date],"&lt;="&amp;TBLData3[[#This Row],[Date]],TBLData3[Date],"&gt;"&amp;TBLData3[[#This Row],[Date]]-7)</f>
        <v>375</v>
      </c>
      <c r="T1111" s="187">
        <f t="array" ref="T1111">IFERROR(_xlfn.STDEV.S(IF(TBLData3[[Athlete ]]=TBLData3[[#This Row],[Athlete ]],IF(TBLData3[Date]&lt;=TBLData3[[#This Row],[Date]],IF(TBLData3[Date]&gt;TBLData3[[#This Row],[Date]]-7,TBLData3[Total Load])))),"")</f>
        <v>437.57856437444462</v>
      </c>
      <c r="U1111" s="98">
        <f>IFERROR(TBLData3[[#This Row],[7 Day avg Load]]/TBLData3[[#This Row],[7 Day SD]],"")</f>
        <v>0.85698896273882619</v>
      </c>
      <c r="V1111" s="98">
        <f>IFERROR(TBLData3[[#This Row],[7 Day Rolling Average]]*TBLData3[[#This Row],[Monotony]],"")</f>
        <v>321.37086102705985</v>
      </c>
    </row>
    <row r="1112" spans="1:22" x14ac:dyDescent="0.25">
      <c r="A1112" s="58" t="str">
        <f t="shared" si="80"/>
        <v>Week 8</v>
      </c>
      <c r="B1112" s="63">
        <v>43060</v>
      </c>
      <c r="C1112" s="179" t="str">
        <f t="shared" si="81"/>
        <v>Tue</v>
      </c>
      <c r="D1112" s="182" t="s">
        <v>197</v>
      </c>
      <c r="E1112" s="61">
        <f>tblTL[[#This Row],[Total]]</f>
        <v>950</v>
      </c>
      <c r="F1112" s="183">
        <f>AVERAGEIFS(TBLData3[Total Load],TBLData3[[Athlete ]],TBLData3[[#This Row],[Athlete ]],TBLData3[Date],"&lt;="&amp;TBLData3[[#This Row],[Date]],TBLData3[Date],"&gt;"&amp;TBLData3[[#This Row],[Date]]-7)</f>
        <v>455</v>
      </c>
      <c r="G1112" s="184">
        <f>AVERAGEIFS(TBLData3[Total Load],TBLData3[[Athlete ]],TBLData3[[#This Row],[Athlete ]],TBLData3[Date],"&lt;="&amp;TBLData3[[#This Row],[Date]],TBLData3[Date],"&gt;"&amp;TBLData3[[#This Row],[Date]]-28)</f>
        <v>331.44642857142856</v>
      </c>
      <c r="H1112" s="185">
        <f>SUMIFS(TBLData3[Total Load],TBLData3[[Athlete ]],TBLData3[[#This Row],[Athlete ]],TBLData3[Date],"&lt;="&amp;TBLData3[[#This Row],[Date]],TBLData3[Date],"&gt;"&amp;TBLData3[[#This Row],[Date]]-7)</f>
        <v>3185</v>
      </c>
      <c r="I1112" s="186">
        <f>IFERROR(SUMIFS(TBLData3[Total Load],TBLData3[[Athlete ]],TBLData3[[#This Row],[Athlete ]],TBLData3[Date],"&lt;="&amp;TBLData3[[#This Row],[Date]]-7,TBLData3[Date],"&gt;"&amp;TBLData3[[#This Row],[Date]]-14),"")</f>
        <v>574</v>
      </c>
      <c r="J1112" s="186">
        <f>IFERROR(SUMIFS(TBLData3[Total Load],TBLData3[[Athlete ]],TBLData3[[#This Row],[Athlete ]],TBLData3[Date],"&lt;="&amp;TBLData3[[#This Row],[Date]]-14,TBLData3[Date],"&gt;"&amp;TBLData3[[#This Row],[Date]]-21),"")</f>
        <v>3012.5</v>
      </c>
      <c r="K1112" s="186">
        <f>IFERROR(SUMIFS(TBLData3[Total Load],TBLData3[[Athlete ]],TBLData3[[#This Row],[Athlete ]],TBLData3[Date],"&lt;="&amp;TBLData3[[#This Row],[Date]]-21,TBLData3[Date],"&gt;"&amp;TBLData3[[#This Row],[Date]]-28),"")</f>
        <v>2509</v>
      </c>
      <c r="L1112" s="186">
        <f>IFERROR(SUMIFS(TBLData3[Total Load],TBLData3[[Athlete ]],TBLData3[[#This Row],[Athlete ]],TBLData3[Date],"&lt;="&amp;TBLData3[[#This Row],[Date]]-28,TBLData3[Date],"&gt;"&amp;TBLData3[[#This Row],[Date]]-35),"")</f>
        <v>1230</v>
      </c>
      <c r="M1112" s="186">
        <f>IFERROR(AVERAGE(TBLData3[[#This Row],[Week -1 TL]:[Week -4 TL]]),"")</f>
        <v>1831.375</v>
      </c>
      <c r="N1112" s="98">
        <f>IFERROR(TBLData3[[#This Row],[7 Day Rolling Average]]/TBLData3[[#This Row],[28 Day Rolling Average]],"")</f>
        <v>1.3727708636388127</v>
      </c>
      <c r="O1112" s="94">
        <f>IFERROR(TBLData3[[#This Row],[Week 0 TL]]/TBLData3[[#This Row],[Week -1 TL]],"")</f>
        <v>5.5487804878048781</v>
      </c>
      <c r="P1112" s="26">
        <f t="shared" si="82"/>
        <v>414.16786307824702</v>
      </c>
      <c r="Q1112" s="27">
        <f t="shared" si="83"/>
        <v>307.64016822036689</v>
      </c>
      <c r="R1112" s="99">
        <f>IFERROR(TBLData3[[#This Row],[7 Day EWMA]]/TBLData3[[#This Row],[28 Day EWMA]],"")</f>
        <v>1.3462736855012147</v>
      </c>
      <c r="S1112" s="187">
        <f>AVERAGEIFS(TBLData3[Total Load],TBLData3[[Athlete ]],TBLData3[[#This Row],[Athlete ]],TBLData3[Date],"&lt;="&amp;TBLData3[[#This Row],[Date]],TBLData3[Date],"&gt;"&amp;TBLData3[[#This Row],[Date]]-7)</f>
        <v>455</v>
      </c>
      <c r="T1112" s="187">
        <f t="array" ref="T1112">IFERROR(_xlfn.STDEV.S(IF(TBLData3[[Athlete ]]=TBLData3[[#This Row],[Athlete ]],IF(TBLData3[Date]&lt;=TBLData3[[#This Row],[Date]],IF(TBLData3[Date]&gt;TBLData3[[#This Row],[Date]]-7,TBLData3[Total Load])))),"")</f>
        <v>498.37235075794484</v>
      </c>
      <c r="U1112" s="98">
        <f>IFERROR(TBLData3[[#This Row],[7 Day avg Load]]/TBLData3[[#This Row],[7 Day SD]],"")</f>
        <v>0.91297199635577209</v>
      </c>
      <c r="V1112" s="98">
        <f>IFERROR(TBLData3[[#This Row],[7 Day Rolling Average]]*TBLData3[[#This Row],[Monotony]],"")</f>
        <v>415.40225834187629</v>
      </c>
    </row>
    <row r="1113" spans="1:22" x14ac:dyDescent="0.25">
      <c r="A1113" s="58" t="str">
        <f t="shared" si="80"/>
        <v>Week 8</v>
      </c>
      <c r="B1113" s="63">
        <v>43060</v>
      </c>
      <c r="C1113" s="179" t="str">
        <f t="shared" si="81"/>
        <v>Tue</v>
      </c>
      <c r="D1113" s="182" t="s">
        <v>198</v>
      </c>
      <c r="E1113" s="61">
        <f>tblTL[[#This Row],[Total]]</f>
        <v>385</v>
      </c>
      <c r="F1113" s="183">
        <f>AVERAGEIFS(TBLData3[Total Load],TBLData3[[Athlete ]],TBLData3[[#This Row],[Athlete ]],TBLData3[Date],"&lt;="&amp;TBLData3[[#This Row],[Date]],TBLData3[Date],"&gt;"&amp;TBLData3[[#This Row],[Date]]-7)</f>
        <v>257.14285714285717</v>
      </c>
      <c r="G1113" s="184">
        <f>AVERAGEIFS(TBLData3[Total Load],TBLData3[[Athlete ]],TBLData3[[#This Row],[Athlete ]],TBLData3[Date],"&lt;="&amp;TBLData3[[#This Row],[Date]],TBLData3[Date],"&gt;"&amp;TBLData3[[#This Row],[Date]]-28)</f>
        <v>218.35714285714286</v>
      </c>
      <c r="H1113" s="185">
        <f>SUMIFS(TBLData3[Total Load],TBLData3[[Athlete ]],TBLData3[[#This Row],[Athlete ]],TBLData3[Date],"&lt;="&amp;TBLData3[[#This Row],[Date]],TBLData3[Date],"&gt;"&amp;TBLData3[[#This Row],[Date]]-7)</f>
        <v>1800</v>
      </c>
      <c r="I1113" s="186">
        <f>IFERROR(SUMIFS(TBLData3[Total Load],TBLData3[[Athlete ]],TBLData3[[#This Row],[Athlete ]],TBLData3[Date],"&lt;="&amp;TBLData3[[#This Row],[Date]]-7,TBLData3[Date],"&gt;"&amp;TBLData3[[#This Row],[Date]]-14),"")</f>
        <v>1156</v>
      </c>
      <c r="J1113" s="186">
        <f>IFERROR(SUMIFS(TBLData3[Total Load],TBLData3[[Athlete ]],TBLData3[[#This Row],[Athlete ]],TBLData3[Date],"&lt;="&amp;TBLData3[[#This Row],[Date]]-14,TBLData3[Date],"&gt;"&amp;TBLData3[[#This Row],[Date]]-21),"")</f>
        <v>2027</v>
      </c>
      <c r="K1113" s="186">
        <f>IFERROR(SUMIFS(TBLData3[Total Load],TBLData3[[Athlete ]],TBLData3[[#This Row],[Athlete ]],TBLData3[Date],"&lt;="&amp;TBLData3[[#This Row],[Date]]-21,TBLData3[Date],"&gt;"&amp;TBLData3[[#This Row],[Date]]-28),"")</f>
        <v>1131</v>
      </c>
      <c r="L1113" s="186">
        <f>IFERROR(SUMIFS(TBLData3[Total Load],TBLData3[[Athlete ]],TBLData3[[#This Row],[Athlete ]],TBLData3[Date],"&lt;="&amp;TBLData3[[#This Row],[Date]]-28,TBLData3[Date],"&gt;"&amp;TBLData3[[#This Row],[Date]]-35),"")</f>
        <v>990</v>
      </c>
      <c r="M1113" s="186">
        <f>IFERROR(AVERAGE(TBLData3[[#This Row],[Week -1 TL]:[Week -4 TL]]),"")</f>
        <v>1326</v>
      </c>
      <c r="N1113" s="98">
        <f>IFERROR(TBLData3[[#This Row],[7 Day Rolling Average]]/TBLData3[[#This Row],[28 Day Rolling Average]],"")</f>
        <v>1.1776251226692838</v>
      </c>
      <c r="O1113" s="94">
        <f>IFERROR(TBLData3[[#This Row],[Week 0 TL]]/TBLData3[[#This Row],[Week -1 TL]],"")</f>
        <v>1.5570934256055364</v>
      </c>
      <c r="P1113" s="26">
        <f t="shared" si="82"/>
        <v>221.61482512660314</v>
      </c>
      <c r="Q1113" s="27">
        <f t="shared" si="83"/>
        <v>210.74406494083837</v>
      </c>
      <c r="R1113" s="99">
        <f>IFERROR(TBLData3[[#This Row],[7 Day EWMA]]/TBLData3[[#This Row],[28 Day EWMA]],"")</f>
        <v>1.0515827583985176</v>
      </c>
      <c r="S1113" s="187">
        <f>AVERAGEIFS(TBLData3[Total Load],TBLData3[[Athlete ]],TBLData3[[#This Row],[Athlete ]],TBLData3[Date],"&lt;="&amp;TBLData3[[#This Row],[Date]],TBLData3[Date],"&gt;"&amp;TBLData3[[#This Row],[Date]]-7)</f>
        <v>257.14285714285717</v>
      </c>
      <c r="T1113" s="187">
        <f t="array" ref="T1113">IFERROR(_xlfn.STDEV.S(IF(TBLData3[[Athlete ]]=TBLData3[[#This Row],[Athlete ]],IF(TBLData3[Date]&lt;=TBLData3[[#This Row],[Date]],IF(TBLData3[Date]&gt;TBLData3[[#This Row],[Date]]-7,TBLData3[Total Load])))),"")</f>
        <v>268.91536994094668</v>
      </c>
      <c r="U1113" s="98">
        <f>IFERROR(TBLData3[[#This Row],[7 Day avg Load]]/TBLData3[[#This Row],[7 Day SD]],"")</f>
        <v>0.95622223898665692</v>
      </c>
      <c r="V1113" s="98">
        <f>IFERROR(TBLData3[[#This Row],[7 Day Rolling Average]]*TBLData3[[#This Row],[Monotony]],"")</f>
        <v>245.88571859656895</v>
      </c>
    </row>
    <row r="1114" spans="1:22" x14ac:dyDescent="0.25">
      <c r="A1114" s="58" t="str">
        <f t="shared" si="80"/>
        <v>Week 8</v>
      </c>
      <c r="B1114" s="63">
        <v>43060</v>
      </c>
      <c r="C1114" s="179" t="str">
        <f t="shared" si="81"/>
        <v>Tue</v>
      </c>
      <c r="D1114" s="182" t="s">
        <v>199</v>
      </c>
      <c r="E1114" s="61">
        <f>tblTL[[#This Row],[Total]]</f>
        <v>860</v>
      </c>
      <c r="F1114" s="183">
        <f>AVERAGEIFS(TBLData3[Total Load],TBLData3[[Athlete ]],TBLData3[[#This Row],[Athlete ]],TBLData3[Date],"&lt;="&amp;TBLData3[[#This Row],[Date]],TBLData3[Date],"&gt;"&amp;TBLData3[[#This Row],[Date]]-7)</f>
        <v>313.57142857142856</v>
      </c>
      <c r="G1114" s="184">
        <f>AVERAGEIFS(TBLData3[Total Load],TBLData3[[Athlete ]],TBLData3[[#This Row],[Athlete ]],TBLData3[Date],"&lt;="&amp;TBLData3[[#This Row],[Date]],TBLData3[Date],"&gt;"&amp;TBLData3[[#This Row],[Date]]-28)</f>
        <v>210.32142857142858</v>
      </c>
      <c r="H1114" s="185">
        <f>SUMIFS(TBLData3[Total Load],TBLData3[[Athlete ]],TBLData3[[#This Row],[Athlete ]],TBLData3[Date],"&lt;="&amp;TBLData3[[#This Row],[Date]],TBLData3[Date],"&gt;"&amp;TBLData3[[#This Row],[Date]]-7)</f>
        <v>2195</v>
      </c>
      <c r="I1114" s="186">
        <f>IFERROR(SUMIFS(TBLData3[Total Load],TBLData3[[Athlete ]],TBLData3[[#This Row],[Athlete ]],TBLData3[Date],"&lt;="&amp;TBLData3[[#This Row],[Date]]-7,TBLData3[Date],"&gt;"&amp;TBLData3[[#This Row],[Date]]-14),"")</f>
        <v>1440</v>
      </c>
      <c r="J1114" s="186">
        <f>IFERROR(SUMIFS(TBLData3[Total Load],TBLData3[[Athlete ]],TBLData3[[#This Row],[Athlete ]],TBLData3[Date],"&lt;="&amp;TBLData3[[#This Row],[Date]]-14,TBLData3[Date],"&gt;"&amp;TBLData3[[#This Row],[Date]]-21),"")</f>
        <v>1754</v>
      </c>
      <c r="K1114" s="186">
        <f>IFERROR(SUMIFS(TBLData3[Total Load],TBLData3[[Athlete ]],TBLData3[[#This Row],[Athlete ]],TBLData3[Date],"&lt;="&amp;TBLData3[[#This Row],[Date]]-21,TBLData3[Date],"&gt;"&amp;TBLData3[[#This Row],[Date]]-28),"")</f>
        <v>500</v>
      </c>
      <c r="L1114" s="186">
        <f>IFERROR(SUMIFS(TBLData3[Total Load],TBLData3[[Athlete ]],TBLData3[[#This Row],[Athlete ]],TBLData3[Date],"&lt;="&amp;TBLData3[[#This Row],[Date]]-28,TBLData3[Date],"&gt;"&amp;TBLData3[[#This Row],[Date]]-35),"")</f>
        <v>1590</v>
      </c>
      <c r="M1114" s="186">
        <f>IFERROR(AVERAGE(TBLData3[[#This Row],[Week -1 TL]:[Week -4 TL]]),"")</f>
        <v>1321</v>
      </c>
      <c r="N1114" s="98">
        <f>IFERROR(TBLData3[[#This Row],[7 Day Rolling Average]]/TBLData3[[#This Row],[28 Day Rolling Average]],"")</f>
        <v>1.4909152657497027</v>
      </c>
      <c r="O1114" s="94">
        <f>IFERROR(TBLData3[[#This Row],[Week 0 TL]]/TBLData3[[#This Row],[Week -1 TL]],"")</f>
        <v>1.5243055555555556</v>
      </c>
      <c r="P1114" s="26">
        <f t="shared" si="82"/>
        <v>399.90957491147378</v>
      </c>
      <c r="Q1114" s="27">
        <f t="shared" si="83"/>
        <v>251.11168818945896</v>
      </c>
      <c r="R1114" s="99">
        <f>IFERROR(TBLData3[[#This Row],[7 Day EWMA]]/TBLData3[[#This Row],[28 Day EWMA]],"")</f>
        <v>1.5925565942185442</v>
      </c>
      <c r="S1114" s="187">
        <f>AVERAGEIFS(TBLData3[Total Load],TBLData3[[Athlete ]],TBLData3[[#This Row],[Athlete ]],TBLData3[Date],"&lt;="&amp;TBLData3[[#This Row],[Date]],TBLData3[Date],"&gt;"&amp;TBLData3[[#This Row],[Date]]-7)</f>
        <v>313.57142857142856</v>
      </c>
      <c r="T1114" s="187">
        <f t="array" ref="T1114">IFERROR(_xlfn.STDEV.S(IF(TBLData3[[Athlete ]]=TBLData3[[#This Row],[Athlete ]],IF(TBLData3[Date]&lt;=TBLData3[[#This Row],[Date]],IF(TBLData3[Date]&gt;TBLData3[[#This Row],[Date]]-7,TBLData3[Total Load])))),"")</f>
        <v>340.79214444333326</v>
      </c>
      <c r="U1114" s="98">
        <f>IFERROR(TBLData3[[#This Row],[7 Day avg Load]]/TBLData3[[#This Row],[7 Day SD]],"")</f>
        <v>0.92012516627585894</v>
      </c>
      <c r="V1114" s="98">
        <f>IFERROR(TBLData3[[#This Row],[7 Day Rolling Average]]*TBLData3[[#This Row],[Monotony]],"")</f>
        <v>288.5249628536443</v>
      </c>
    </row>
    <row r="1115" spans="1:22" x14ac:dyDescent="0.25">
      <c r="A1115" s="58" t="str">
        <f t="shared" si="80"/>
        <v>Week 8</v>
      </c>
      <c r="B1115" s="63">
        <v>43060</v>
      </c>
      <c r="C1115" s="179" t="str">
        <f t="shared" si="81"/>
        <v>Tue</v>
      </c>
      <c r="D1115" s="180" t="s">
        <v>200</v>
      </c>
      <c r="E1115" s="61">
        <f>tblTL[[#This Row],[Total]]</f>
        <v>805</v>
      </c>
      <c r="F1115" s="183">
        <f>AVERAGEIFS(TBLData3[Total Load],TBLData3[[Athlete ]],TBLData3[[#This Row],[Athlete ]],TBLData3[Date],"&lt;="&amp;TBLData3[[#This Row],[Date]],TBLData3[Date],"&gt;"&amp;TBLData3[[#This Row],[Date]]-7)</f>
        <v>404.28571428571428</v>
      </c>
      <c r="G1115" s="184">
        <f>AVERAGEIFS(TBLData3[Total Load],TBLData3[[Athlete ]],TBLData3[[#This Row],[Athlete ]],TBLData3[Date],"&lt;="&amp;TBLData3[[#This Row],[Date]],TBLData3[Date],"&gt;"&amp;TBLData3[[#This Row],[Date]]-28)</f>
        <v>136.07142857142858</v>
      </c>
      <c r="H1115" s="185">
        <f>SUMIFS(TBLData3[Total Load],TBLData3[[Athlete ]],TBLData3[[#This Row],[Athlete ]],TBLData3[Date],"&lt;="&amp;TBLData3[[#This Row],[Date]],TBLData3[Date],"&gt;"&amp;TBLData3[[#This Row],[Date]]-7)</f>
        <v>2830</v>
      </c>
      <c r="I1115" s="186">
        <f>IFERROR(SUMIFS(TBLData3[Total Load],TBLData3[[Athlete ]],TBLData3[[#This Row],[Athlete ]],TBLData3[Date],"&lt;="&amp;TBLData3[[#This Row],[Date]]-7,TBLData3[Date],"&gt;"&amp;TBLData3[[#This Row],[Date]]-14),"")</f>
        <v>815</v>
      </c>
      <c r="J1115" s="186">
        <f>IFERROR(SUMIFS(TBLData3[Total Load],TBLData3[[Athlete ]],TBLData3[[#This Row],[Athlete ]],TBLData3[Date],"&lt;="&amp;TBLData3[[#This Row],[Date]]-14,TBLData3[Date],"&gt;"&amp;TBLData3[[#This Row],[Date]]-21),"")</f>
        <v>165</v>
      </c>
      <c r="K1115" s="186">
        <f>IFERROR(SUMIFS(TBLData3[Total Load],TBLData3[[Athlete ]],TBLData3[[#This Row],[Athlete ]],TBLData3[Date],"&lt;="&amp;TBLData3[[#This Row],[Date]]-21,TBLData3[Date],"&gt;"&amp;TBLData3[[#This Row],[Date]]-28),"")</f>
        <v>0</v>
      </c>
      <c r="L1115" s="186">
        <f>IFERROR(SUMIFS(TBLData3[Total Load],TBLData3[[Athlete ]],TBLData3[[#This Row],[Athlete ]],TBLData3[Date],"&lt;="&amp;TBLData3[[#This Row],[Date]]-28,TBLData3[Date],"&gt;"&amp;TBLData3[[#This Row],[Date]]-35),"")</f>
        <v>1350</v>
      </c>
      <c r="M1115" s="186">
        <f>IFERROR(AVERAGE(TBLData3[[#This Row],[Week -1 TL]:[Week -4 TL]]),"")</f>
        <v>582.5</v>
      </c>
      <c r="N1115" s="98">
        <f>IFERROR(TBLData3[[#This Row],[7 Day Rolling Average]]/TBLData3[[#This Row],[28 Day Rolling Average]],"")</f>
        <v>2.971128608923884</v>
      </c>
      <c r="O1115" s="94">
        <f>IFERROR(TBLData3[[#This Row],[Week 0 TL]]/TBLData3[[#This Row],[Week -1 TL]],"")</f>
        <v>3.4723926380368098</v>
      </c>
      <c r="P1115" s="26">
        <f t="shared" si="82"/>
        <v>377.57136932539163</v>
      </c>
      <c r="Q1115" s="27">
        <f t="shared" si="83"/>
        <v>205.3255681057683</v>
      </c>
      <c r="R1115" s="99">
        <f>IFERROR(TBLData3[[#This Row],[7 Day EWMA]]/TBLData3[[#This Row],[28 Day EWMA]],"")</f>
        <v>1.8388911464299236</v>
      </c>
      <c r="S1115" s="187">
        <f>AVERAGEIFS(TBLData3[Total Load],TBLData3[[Athlete ]],TBLData3[[#This Row],[Athlete ]],TBLData3[Date],"&lt;="&amp;TBLData3[[#This Row],[Date]],TBLData3[Date],"&gt;"&amp;TBLData3[[#This Row],[Date]]-7)</f>
        <v>404.28571428571428</v>
      </c>
      <c r="T1115" s="187">
        <f t="array" ref="T1115">IFERROR(_xlfn.STDEV.S(IF(TBLData3[[Athlete ]]=TBLData3[[#This Row],[Athlete ]],IF(TBLData3[Date]&lt;=TBLData3[[#This Row],[Date]],IF(TBLData3[Date]&gt;TBLData3[[#This Row],[Date]]-7,TBLData3[Total Load])))),"")</f>
        <v>336.63071472347576</v>
      </c>
      <c r="U1115" s="98">
        <f>IFERROR(TBLData3[[#This Row],[7 Day avg Load]]/TBLData3[[#This Row],[7 Day SD]],"")</f>
        <v>1.2009769061560931</v>
      </c>
      <c r="V1115" s="98">
        <f>IFERROR(TBLData3[[#This Row],[7 Day Rolling Average]]*TBLData3[[#This Row],[Monotony]],"")</f>
        <v>485.53780634596336</v>
      </c>
    </row>
    <row r="1116" spans="1:22" x14ac:dyDescent="0.25">
      <c r="A1116" s="58" t="str">
        <f t="shared" si="80"/>
        <v>Week 8</v>
      </c>
      <c r="B1116" s="63">
        <v>43060</v>
      </c>
      <c r="C1116" s="179" t="str">
        <f t="shared" si="81"/>
        <v>Tue</v>
      </c>
      <c r="D1116" s="182" t="s">
        <v>201</v>
      </c>
      <c r="E1116" s="61">
        <f>tblTL[[#This Row],[Total]]</f>
        <v>0</v>
      </c>
      <c r="F1116" s="183">
        <f>AVERAGEIFS(TBLData3[Total Load],TBLData3[[Athlete ]],TBLData3[[#This Row],[Athlete ]],TBLData3[Date],"&lt;="&amp;TBLData3[[#This Row],[Date]],TBLData3[Date],"&gt;"&amp;TBLData3[[#This Row],[Date]]-7)</f>
        <v>0</v>
      </c>
      <c r="G1116" s="184">
        <f>AVERAGEIFS(TBLData3[Total Load],TBLData3[[Athlete ]],TBLData3[[#This Row],[Athlete ]],TBLData3[Date],"&lt;="&amp;TBLData3[[#This Row],[Date]],TBLData3[Date],"&gt;"&amp;TBLData3[[#This Row],[Date]]-28)</f>
        <v>0</v>
      </c>
      <c r="H1116" s="185">
        <f>SUMIFS(TBLData3[Total Load],TBLData3[[Athlete ]],TBLData3[[#This Row],[Athlete ]],TBLData3[Date],"&lt;="&amp;TBLData3[[#This Row],[Date]],TBLData3[Date],"&gt;"&amp;TBLData3[[#This Row],[Date]]-7)</f>
        <v>0</v>
      </c>
      <c r="I1116" s="186">
        <f>IFERROR(SUMIFS(TBLData3[Total Load],TBLData3[[Athlete ]],TBLData3[[#This Row],[Athlete ]],TBLData3[Date],"&lt;="&amp;TBLData3[[#This Row],[Date]]-7,TBLData3[Date],"&gt;"&amp;TBLData3[[#This Row],[Date]]-14),"")</f>
        <v>0</v>
      </c>
      <c r="J1116" s="186">
        <f>IFERROR(SUMIFS(TBLData3[Total Load],TBLData3[[Athlete ]],TBLData3[[#This Row],[Athlete ]],TBLData3[Date],"&lt;="&amp;TBLData3[[#This Row],[Date]]-14,TBLData3[Date],"&gt;"&amp;TBLData3[[#This Row],[Date]]-21),"")</f>
        <v>0</v>
      </c>
      <c r="K1116" s="186">
        <f>IFERROR(SUMIFS(TBLData3[Total Load],TBLData3[[Athlete ]],TBLData3[[#This Row],[Athlete ]],TBLData3[Date],"&lt;="&amp;TBLData3[[#This Row],[Date]]-21,TBLData3[Date],"&gt;"&amp;TBLData3[[#This Row],[Date]]-28),"")</f>
        <v>0</v>
      </c>
      <c r="L1116" s="186">
        <f>IFERROR(SUMIFS(TBLData3[Total Load],TBLData3[[Athlete ]],TBLData3[[#This Row],[Athlete ]],TBLData3[Date],"&lt;="&amp;TBLData3[[#This Row],[Date]]-28,TBLData3[Date],"&gt;"&amp;TBLData3[[#This Row],[Date]]-35),"")</f>
        <v>720</v>
      </c>
      <c r="M1116" s="186">
        <f>IFERROR(AVERAGE(TBLData3[[#This Row],[Week -1 TL]:[Week -4 TL]]),"")</f>
        <v>180</v>
      </c>
      <c r="N1116" s="98" t="str">
        <f>IFERROR(TBLData3[[#This Row],[7 Day Rolling Average]]/TBLData3[[#This Row],[28 Day Rolling Average]],"")</f>
        <v/>
      </c>
      <c r="O1116" s="94" t="str">
        <f>IFERROR(TBLData3[[#This Row],[Week 0 TL]]/TBLData3[[#This Row],[Week -1 TL]],"")</f>
        <v/>
      </c>
      <c r="P1116" s="26">
        <f t="shared" si="82"/>
        <v>1.542830405191959E-2</v>
      </c>
      <c r="Q1116" s="27">
        <f t="shared" si="83"/>
        <v>16.704457597578429</v>
      </c>
      <c r="R1116" s="99">
        <f>IFERROR(TBLData3[[#This Row],[7 Day EWMA]]/TBLData3[[#This Row],[28 Day EWMA]],"")</f>
        <v>9.2360401179120979E-4</v>
      </c>
      <c r="S1116" s="187">
        <f>AVERAGEIFS(TBLData3[Total Load],TBLData3[[Athlete ]],TBLData3[[#This Row],[Athlete ]],TBLData3[Date],"&lt;="&amp;TBLData3[[#This Row],[Date]],TBLData3[Date],"&gt;"&amp;TBLData3[[#This Row],[Date]]-7)</f>
        <v>0</v>
      </c>
      <c r="T1116" s="187">
        <f t="array" ref="T1116">IFERROR(_xlfn.STDEV.S(IF(TBLData3[[Athlete ]]=TBLData3[[#This Row],[Athlete ]],IF(TBLData3[Date]&lt;=TBLData3[[#This Row],[Date]],IF(TBLData3[Date]&gt;TBLData3[[#This Row],[Date]]-7,TBLData3[Total Load])))),"")</f>
        <v>0</v>
      </c>
      <c r="U1116" s="98" t="str">
        <f>IFERROR(TBLData3[[#This Row],[7 Day avg Load]]/TBLData3[[#This Row],[7 Day SD]],"")</f>
        <v/>
      </c>
      <c r="V1116" s="98" t="str">
        <f>IFERROR(TBLData3[[#This Row],[7 Day Rolling Average]]*TBLData3[[#This Row],[Monotony]],"")</f>
        <v/>
      </c>
    </row>
    <row r="1117" spans="1:22" x14ac:dyDescent="0.25">
      <c r="A1117" s="58" t="str">
        <f t="shared" si="80"/>
        <v>Week 8</v>
      </c>
      <c r="B1117" s="63">
        <v>43060</v>
      </c>
      <c r="C1117" s="179" t="str">
        <f t="shared" si="81"/>
        <v>Tue</v>
      </c>
      <c r="D1117" s="182" t="s">
        <v>202</v>
      </c>
      <c r="E1117" s="61">
        <f>tblTL[[#This Row],[Total]]</f>
        <v>1190</v>
      </c>
      <c r="F1117" s="183">
        <f>AVERAGEIFS(TBLData3[Total Load],TBLData3[[Athlete ]],TBLData3[[#This Row],[Athlete ]],TBLData3[Date],"&lt;="&amp;TBLData3[[#This Row],[Date]],TBLData3[Date],"&gt;"&amp;TBLData3[[#This Row],[Date]]-7)</f>
        <v>420.71428571428572</v>
      </c>
      <c r="G1117" s="184">
        <f>AVERAGEIFS(TBLData3[Total Load],TBLData3[[Athlete ]],TBLData3[[#This Row],[Athlete ]],TBLData3[Date],"&lt;="&amp;TBLData3[[#This Row],[Date]],TBLData3[Date],"&gt;"&amp;TBLData3[[#This Row],[Date]]-28)</f>
        <v>295.08928571428572</v>
      </c>
      <c r="H1117" s="185">
        <f>SUMIFS(TBLData3[Total Load],TBLData3[[Athlete ]],TBLData3[[#This Row],[Athlete ]],TBLData3[Date],"&lt;="&amp;TBLData3[[#This Row],[Date]],TBLData3[Date],"&gt;"&amp;TBLData3[[#This Row],[Date]]-7)</f>
        <v>2945</v>
      </c>
      <c r="I1117" s="186">
        <f>IFERROR(SUMIFS(TBLData3[Total Load],TBLData3[[Athlete ]],TBLData3[[#This Row],[Athlete ]],TBLData3[Date],"&lt;="&amp;TBLData3[[#This Row],[Date]]-7,TBLData3[Date],"&gt;"&amp;TBLData3[[#This Row],[Date]]-14),"")</f>
        <v>909</v>
      </c>
      <c r="J1117" s="186">
        <f>IFERROR(SUMIFS(TBLData3[Total Load],TBLData3[[Athlete ]],TBLData3[[#This Row],[Athlete ]],TBLData3[Date],"&lt;="&amp;TBLData3[[#This Row],[Date]]-14,TBLData3[Date],"&gt;"&amp;TBLData3[[#This Row],[Date]]-21),"")</f>
        <v>2572.5</v>
      </c>
      <c r="K1117" s="186">
        <f>IFERROR(SUMIFS(TBLData3[Total Load],TBLData3[[Athlete ]],TBLData3[[#This Row],[Athlete ]],TBLData3[Date],"&lt;="&amp;TBLData3[[#This Row],[Date]]-21,TBLData3[Date],"&gt;"&amp;TBLData3[[#This Row],[Date]]-28),"")</f>
        <v>1836</v>
      </c>
      <c r="L1117" s="186">
        <f>IFERROR(SUMIFS(TBLData3[Total Load],TBLData3[[Athlete ]],TBLData3[[#This Row],[Athlete ]],TBLData3[Date],"&lt;="&amp;TBLData3[[#This Row],[Date]]-28,TBLData3[Date],"&gt;"&amp;TBLData3[[#This Row],[Date]]-35),"")</f>
        <v>2180</v>
      </c>
      <c r="M1117" s="186">
        <f>IFERROR(AVERAGE(TBLData3[[#This Row],[Week -1 TL]:[Week -4 TL]]),"")</f>
        <v>1874.375</v>
      </c>
      <c r="N1117" s="98">
        <f>IFERROR(TBLData3[[#This Row],[7 Day Rolling Average]]/TBLData3[[#This Row],[28 Day Rolling Average]],"")</f>
        <v>1.4257186081694402</v>
      </c>
      <c r="O1117" s="94">
        <f>IFERROR(TBLData3[[#This Row],[Week 0 TL]]/TBLData3[[#This Row],[Week -1 TL]],"")</f>
        <v>3.23982398239824</v>
      </c>
      <c r="P1117" s="26">
        <f t="shared" si="82"/>
        <v>424.95817389807524</v>
      </c>
      <c r="Q1117" s="27">
        <f t="shared" si="83"/>
        <v>292.04530810804175</v>
      </c>
      <c r="R1117" s="99">
        <f>IFERROR(TBLData3[[#This Row],[7 Day EWMA]]/TBLData3[[#This Row],[28 Day EWMA]],"")</f>
        <v>1.4551104301284052</v>
      </c>
      <c r="S1117" s="187">
        <f>AVERAGEIFS(TBLData3[Total Load],TBLData3[[Athlete ]],TBLData3[[#This Row],[Athlete ]],TBLData3[Date],"&lt;="&amp;TBLData3[[#This Row],[Date]],TBLData3[Date],"&gt;"&amp;TBLData3[[#This Row],[Date]]-7)</f>
        <v>420.71428571428572</v>
      </c>
      <c r="T1117" s="187">
        <f t="array" ref="T1117">IFERROR(_xlfn.STDEV.S(IF(TBLData3[[Athlete ]]=TBLData3[[#This Row],[Athlete ]],IF(TBLData3[Date]&lt;=TBLData3[[#This Row],[Date]],IF(TBLData3[Date]&gt;TBLData3[[#This Row],[Date]]-7,TBLData3[Total Load])))),"")</f>
        <v>511.91168323117165</v>
      </c>
      <c r="U1117" s="98">
        <f>IFERROR(TBLData3[[#This Row],[7 Day avg Load]]/TBLData3[[#This Row],[7 Day SD]],"")</f>
        <v>0.82184935311253182</v>
      </c>
      <c r="V1117" s="98">
        <f>IFERROR(TBLData3[[#This Row],[7 Day Rolling Average]]*TBLData3[[#This Row],[Monotony]],"")</f>
        <v>345.76376355948662</v>
      </c>
    </row>
    <row r="1118" spans="1:22" x14ac:dyDescent="0.25">
      <c r="A1118" s="58" t="str">
        <f t="shared" si="80"/>
        <v>Week 8</v>
      </c>
      <c r="B1118" s="63">
        <v>43060</v>
      </c>
      <c r="C1118" s="179" t="str">
        <f t="shared" si="81"/>
        <v>Tue</v>
      </c>
      <c r="D1118" s="180" t="s">
        <v>203</v>
      </c>
      <c r="E1118" s="61">
        <f>tblTL[[#This Row],[Total]]</f>
        <v>995</v>
      </c>
      <c r="F1118" s="183">
        <f>AVERAGEIFS(TBLData3[Total Load],TBLData3[[Athlete ]],TBLData3[[#This Row],[Athlete ]],TBLData3[Date],"&lt;="&amp;TBLData3[[#This Row],[Date]],TBLData3[Date],"&gt;"&amp;TBLData3[[#This Row],[Date]]-7)</f>
        <v>339.28571428571428</v>
      </c>
      <c r="G1118" s="184">
        <f>AVERAGEIFS(TBLData3[Total Load],TBLData3[[Athlete ]],TBLData3[[#This Row],[Athlete ]],TBLData3[Date],"&lt;="&amp;TBLData3[[#This Row],[Date]],TBLData3[Date],"&gt;"&amp;TBLData3[[#This Row],[Date]]-28)</f>
        <v>268.32142857142856</v>
      </c>
      <c r="H1118" s="185">
        <f>SUMIFS(TBLData3[Total Load],TBLData3[[Athlete ]],TBLData3[[#This Row],[Athlete ]],TBLData3[Date],"&lt;="&amp;TBLData3[[#This Row],[Date]],TBLData3[Date],"&gt;"&amp;TBLData3[[#This Row],[Date]]-7)</f>
        <v>2375</v>
      </c>
      <c r="I1118" s="186">
        <f>IFERROR(SUMIFS(TBLData3[Total Load],TBLData3[[Athlete ]],TBLData3[[#This Row],[Athlete ]],TBLData3[Date],"&lt;="&amp;TBLData3[[#This Row],[Date]]-7,TBLData3[Date],"&gt;"&amp;TBLData3[[#This Row],[Date]]-14),"")</f>
        <v>1335</v>
      </c>
      <c r="J1118" s="186">
        <f>IFERROR(SUMIFS(TBLData3[Total Load],TBLData3[[Athlete ]],TBLData3[[#This Row],[Athlete ]],TBLData3[Date],"&lt;="&amp;TBLData3[[#This Row],[Date]]-14,TBLData3[Date],"&gt;"&amp;TBLData3[[#This Row],[Date]]-21),"")</f>
        <v>2783</v>
      </c>
      <c r="K1118" s="186">
        <f>IFERROR(SUMIFS(TBLData3[Total Load],TBLData3[[Athlete ]],TBLData3[[#This Row],[Athlete ]],TBLData3[Date],"&lt;="&amp;TBLData3[[#This Row],[Date]]-21,TBLData3[Date],"&gt;"&amp;TBLData3[[#This Row],[Date]]-28),"")</f>
        <v>1020</v>
      </c>
      <c r="L1118" s="186">
        <f>IFERROR(SUMIFS(TBLData3[Total Load],TBLData3[[Athlete ]],TBLData3[[#This Row],[Athlete ]],TBLData3[Date],"&lt;="&amp;TBLData3[[#This Row],[Date]]-28,TBLData3[Date],"&gt;"&amp;TBLData3[[#This Row],[Date]]-35),"")</f>
        <v>0</v>
      </c>
      <c r="M1118" s="186">
        <f>IFERROR(AVERAGE(TBLData3[[#This Row],[Week -1 TL]:[Week -4 TL]]),"")</f>
        <v>1284.5</v>
      </c>
      <c r="N1118" s="98">
        <f>IFERROR(TBLData3[[#This Row],[7 Day Rolling Average]]/TBLData3[[#This Row],[28 Day Rolling Average]],"")</f>
        <v>1.2644749101557302</v>
      </c>
      <c r="O1118" s="94">
        <f>IFERROR(TBLData3[[#This Row],[Week 0 TL]]/TBLData3[[#This Row],[Week -1 TL]],"")</f>
        <v>1.7790262172284643</v>
      </c>
      <c r="P1118" s="26">
        <f t="shared" si="82"/>
        <v>429.05029474416409</v>
      </c>
      <c r="Q1118" s="27">
        <f t="shared" si="83"/>
        <v>269.11742770672834</v>
      </c>
      <c r="R1118" s="99">
        <f>IFERROR(TBLData3[[#This Row],[7 Day EWMA]]/TBLData3[[#This Row],[28 Day EWMA]],"")</f>
        <v>1.5942865476988846</v>
      </c>
      <c r="S1118" s="187">
        <f>AVERAGEIFS(TBLData3[Total Load],TBLData3[[Athlete ]],TBLData3[[#This Row],[Athlete ]],TBLData3[Date],"&lt;="&amp;TBLData3[[#This Row],[Date]],TBLData3[Date],"&gt;"&amp;TBLData3[[#This Row],[Date]]-7)</f>
        <v>339.28571428571428</v>
      </c>
      <c r="T1118" s="187">
        <f t="array" ref="T1118">IFERROR(_xlfn.STDEV.S(IF(TBLData3[[Athlete ]]=TBLData3[[#This Row],[Athlete ]],IF(TBLData3[Date]&lt;=TBLData3[[#This Row],[Date]],IF(TBLData3[Date]&gt;TBLData3[[#This Row],[Date]]-7,TBLData3[Total Load])))),"")</f>
        <v>341.32619505184687</v>
      </c>
      <c r="U1118" s="98">
        <f>IFERROR(TBLData3[[#This Row],[7 Day avg Load]]/TBLData3[[#This Row],[7 Day SD]],"")</f>
        <v>0.99402190398594326</v>
      </c>
      <c r="V1118" s="98">
        <f>IFERROR(TBLData3[[#This Row],[7 Day Rolling Average]]*TBLData3[[#This Row],[Monotony]],"")</f>
        <v>337.25743170951648</v>
      </c>
    </row>
    <row r="1119" spans="1:22" x14ac:dyDescent="0.25">
      <c r="A1119" s="58" t="str">
        <f t="shared" si="80"/>
        <v>Week 8</v>
      </c>
      <c r="B1119" s="63">
        <v>43060</v>
      </c>
      <c r="C1119" s="179" t="str">
        <f t="shared" si="81"/>
        <v>Tue</v>
      </c>
      <c r="D1119" s="180" t="s">
        <v>204</v>
      </c>
      <c r="E1119" s="61">
        <f>tblTL[[#This Row],[Total]]</f>
        <v>1270</v>
      </c>
      <c r="F1119" s="183">
        <f>AVERAGEIFS(TBLData3[Total Load],TBLData3[[Athlete ]],TBLData3[[#This Row],[Athlete ]],TBLData3[Date],"&lt;="&amp;TBLData3[[#This Row],[Date]],TBLData3[Date],"&gt;"&amp;TBLData3[[#This Row],[Date]]-7)</f>
        <v>192.14285714285714</v>
      </c>
      <c r="G1119" s="184">
        <f>AVERAGEIFS(TBLData3[Total Load],TBLData3[[Athlete ]],TBLData3[[#This Row],[Athlete ]],TBLData3[Date],"&lt;="&amp;TBLData3[[#This Row],[Date]],TBLData3[Date],"&gt;"&amp;TBLData3[[#This Row],[Date]]-28)</f>
        <v>124.42857142857143</v>
      </c>
      <c r="H1119" s="185">
        <f>SUMIFS(TBLData3[Total Load],TBLData3[[Athlete ]],TBLData3[[#This Row],[Athlete ]],TBLData3[Date],"&lt;="&amp;TBLData3[[#This Row],[Date]],TBLData3[Date],"&gt;"&amp;TBLData3[[#This Row],[Date]]-7)</f>
        <v>1345</v>
      </c>
      <c r="I1119" s="186">
        <f>IFERROR(SUMIFS(TBLData3[Total Load],TBLData3[[Athlete ]],TBLData3[[#This Row],[Athlete ]],TBLData3[Date],"&lt;="&amp;TBLData3[[#This Row],[Date]]-7,TBLData3[Date],"&gt;"&amp;TBLData3[[#This Row],[Date]]-14),"")</f>
        <v>0</v>
      </c>
      <c r="J1119" s="186">
        <f>IFERROR(SUMIFS(TBLData3[Total Load],TBLData3[[Athlete ]],TBLData3[[#This Row],[Athlete ]],TBLData3[Date],"&lt;="&amp;TBLData3[[#This Row],[Date]]-14,TBLData3[Date],"&gt;"&amp;TBLData3[[#This Row],[Date]]-21),"")</f>
        <v>1198</v>
      </c>
      <c r="K1119" s="186">
        <f>IFERROR(SUMIFS(TBLData3[Total Load],TBLData3[[Athlete ]],TBLData3[[#This Row],[Athlete ]],TBLData3[Date],"&lt;="&amp;TBLData3[[#This Row],[Date]]-21,TBLData3[Date],"&gt;"&amp;TBLData3[[#This Row],[Date]]-28),"")</f>
        <v>941</v>
      </c>
      <c r="L1119" s="186">
        <f>IFERROR(SUMIFS(TBLData3[Total Load],TBLData3[[Athlete ]],TBLData3[[#This Row],[Athlete ]],TBLData3[Date],"&lt;="&amp;TBLData3[[#This Row],[Date]]-28,TBLData3[Date],"&gt;"&amp;TBLData3[[#This Row],[Date]]-35),"")</f>
        <v>1210</v>
      </c>
      <c r="M1119" s="186">
        <f>IFERROR(AVERAGE(TBLData3[[#This Row],[Week -1 TL]:[Week -4 TL]]),"")</f>
        <v>837.25</v>
      </c>
      <c r="N1119" s="98">
        <f>IFERROR(TBLData3[[#This Row],[7 Day Rolling Average]]/TBLData3[[#This Row],[28 Day Rolling Average]],"")</f>
        <v>1.5442020665901262</v>
      </c>
      <c r="O1119" s="94" t="str">
        <f>IFERROR(TBLData3[[#This Row],[Week 0 TL]]/TBLData3[[#This Row],[Week -1 TL]],"")</f>
        <v/>
      </c>
      <c r="P1119" s="26">
        <f t="shared" si="82"/>
        <v>334.25611965286771</v>
      </c>
      <c r="Q1119" s="27">
        <f t="shared" si="83"/>
        <v>138.64841947417204</v>
      </c>
      <c r="R1119" s="99">
        <f>IFERROR(TBLData3[[#This Row],[7 Day EWMA]]/TBLData3[[#This Row],[28 Day EWMA]],"")</f>
        <v>2.4108181032322133</v>
      </c>
      <c r="S1119" s="187">
        <f>AVERAGEIFS(TBLData3[Total Load],TBLData3[[Athlete ]],TBLData3[[#This Row],[Athlete ]],TBLData3[Date],"&lt;="&amp;TBLData3[[#This Row],[Date]],TBLData3[Date],"&gt;"&amp;TBLData3[[#This Row],[Date]]-7)</f>
        <v>192.14285714285714</v>
      </c>
      <c r="T1119" s="187">
        <f t="array" ref="T1119">IFERROR(_xlfn.STDEV.S(IF(TBLData3[[Athlete ]]=TBLData3[[#This Row],[Athlete ]],IF(TBLData3[Date]&lt;=TBLData3[[#This Row],[Date]],IF(TBLData3[Date]&gt;TBLData3[[#This Row],[Date]]-7,TBLData3[Total Load])))),"")</f>
        <v>476.11148154307602</v>
      </c>
      <c r="U1119" s="98">
        <f>IFERROR(TBLData3[[#This Row],[7 Day avg Load]]/TBLData3[[#This Row],[7 Day SD]],"")</f>
        <v>0.40356694722026587</v>
      </c>
      <c r="V1119" s="98">
        <f>IFERROR(TBLData3[[#This Row],[7 Day Rolling Average]]*TBLData3[[#This Row],[Monotony]],"")</f>
        <v>77.54250628732251</v>
      </c>
    </row>
    <row r="1120" spans="1:22" x14ac:dyDescent="0.25">
      <c r="A1120" s="58" t="str">
        <f t="shared" si="80"/>
        <v>Week 8</v>
      </c>
      <c r="B1120" s="63">
        <v>43060</v>
      </c>
      <c r="C1120" s="179" t="str">
        <f t="shared" si="81"/>
        <v>Tue</v>
      </c>
      <c r="D1120" s="181" t="s">
        <v>205</v>
      </c>
      <c r="E1120" s="61">
        <f>tblTL[[#This Row],[Total]]</f>
        <v>0</v>
      </c>
      <c r="F1120" s="183">
        <f>AVERAGEIFS(TBLData3[Total Load],TBLData3[[Athlete ]],TBLData3[[#This Row],[Athlete ]],TBLData3[Date],"&lt;="&amp;TBLData3[[#This Row],[Date]],TBLData3[Date],"&gt;"&amp;TBLData3[[#This Row],[Date]]-7)</f>
        <v>0</v>
      </c>
      <c r="G1120" s="184">
        <f>AVERAGEIFS(TBLData3[Total Load],TBLData3[[Athlete ]],TBLData3[[#This Row],[Athlete ]],TBLData3[Date],"&lt;="&amp;TBLData3[[#This Row],[Date]],TBLData3[Date],"&gt;"&amp;TBLData3[[#This Row],[Date]]-28)</f>
        <v>34.678571428571431</v>
      </c>
      <c r="H1120" s="185">
        <f>SUMIFS(TBLData3[Total Load],TBLData3[[Athlete ]],TBLData3[[#This Row],[Athlete ]],TBLData3[Date],"&lt;="&amp;TBLData3[[#This Row],[Date]],TBLData3[Date],"&gt;"&amp;TBLData3[[#This Row],[Date]]-7)</f>
        <v>0</v>
      </c>
      <c r="I1120" s="186">
        <f>IFERROR(SUMIFS(TBLData3[Total Load],TBLData3[[Athlete ]],TBLData3[[#This Row],[Athlete ]],TBLData3[Date],"&lt;="&amp;TBLData3[[#This Row],[Date]]-7,TBLData3[Date],"&gt;"&amp;TBLData3[[#This Row],[Date]]-14),"")</f>
        <v>0</v>
      </c>
      <c r="J1120" s="186">
        <f>IFERROR(SUMIFS(TBLData3[Total Load],TBLData3[[Athlete ]],TBLData3[[#This Row],[Athlete ]],TBLData3[Date],"&lt;="&amp;TBLData3[[#This Row],[Date]]-14,TBLData3[Date],"&gt;"&amp;TBLData3[[#This Row],[Date]]-21),"")</f>
        <v>655</v>
      </c>
      <c r="K1120" s="186">
        <f>IFERROR(SUMIFS(TBLData3[Total Load],TBLData3[[Athlete ]],TBLData3[[#This Row],[Athlete ]],TBLData3[Date],"&lt;="&amp;TBLData3[[#This Row],[Date]]-21,TBLData3[Date],"&gt;"&amp;TBLData3[[#This Row],[Date]]-28),"")</f>
        <v>316</v>
      </c>
      <c r="L1120" s="186">
        <f>IFERROR(SUMIFS(TBLData3[Total Load],TBLData3[[Athlete ]],TBLData3[[#This Row],[Athlete ]],TBLData3[Date],"&lt;="&amp;TBLData3[[#This Row],[Date]]-28,TBLData3[Date],"&gt;"&amp;TBLData3[[#This Row],[Date]]-35),"")</f>
        <v>720</v>
      </c>
      <c r="M1120" s="186">
        <f>IFERROR(AVERAGE(TBLData3[[#This Row],[Week -1 TL]:[Week -4 TL]]),"")</f>
        <v>422.75</v>
      </c>
      <c r="N1120" s="98">
        <f>IFERROR(TBLData3[[#This Row],[7 Day Rolling Average]]/TBLData3[[#This Row],[28 Day Rolling Average]],"")</f>
        <v>0</v>
      </c>
      <c r="O1120" s="94" t="str">
        <f>IFERROR(TBLData3[[#This Row],[Week 0 TL]]/TBLData3[[#This Row],[Week -1 TL]],"")</f>
        <v/>
      </c>
      <c r="P1120" s="26">
        <f t="shared" si="82"/>
        <v>0.81848955996529837</v>
      </c>
      <c r="Q1120" s="27">
        <f t="shared" si="83"/>
        <v>21.115282473170602</v>
      </c>
      <c r="R1120" s="99">
        <f>IFERROR(TBLData3[[#This Row],[7 Day EWMA]]/TBLData3[[#This Row],[28 Day EWMA]],"")</f>
        <v>3.8762898910080112E-2</v>
      </c>
      <c r="S1120" s="187">
        <f>AVERAGEIFS(TBLData3[Total Load],TBLData3[[Athlete ]],TBLData3[[#This Row],[Athlete ]],TBLData3[Date],"&lt;="&amp;TBLData3[[#This Row],[Date]],TBLData3[Date],"&gt;"&amp;TBLData3[[#This Row],[Date]]-7)</f>
        <v>0</v>
      </c>
      <c r="T1120" s="187">
        <f t="array" ref="T1120">IFERROR(_xlfn.STDEV.S(IF(TBLData3[[Athlete ]]=TBLData3[[#This Row],[Athlete ]],IF(TBLData3[Date]&lt;=TBLData3[[#This Row],[Date]],IF(TBLData3[Date]&gt;TBLData3[[#This Row],[Date]]-7,TBLData3[Total Load])))),"")</f>
        <v>0</v>
      </c>
      <c r="U1120" s="98" t="str">
        <f>IFERROR(TBLData3[[#This Row],[7 Day avg Load]]/TBLData3[[#This Row],[7 Day SD]],"")</f>
        <v/>
      </c>
      <c r="V1120" s="98" t="str">
        <f>IFERROR(TBLData3[[#This Row],[7 Day Rolling Average]]*TBLData3[[#This Row],[Monotony]],"")</f>
        <v/>
      </c>
    </row>
    <row r="1121" spans="1:22" x14ac:dyDescent="0.25">
      <c r="A1121" s="58" t="str">
        <f t="shared" si="80"/>
        <v>Week 8</v>
      </c>
      <c r="B1121" s="63">
        <v>43060</v>
      </c>
      <c r="C1121" s="179" t="str">
        <f t="shared" si="81"/>
        <v>Tue</v>
      </c>
      <c r="D1121" s="181" t="s">
        <v>206</v>
      </c>
      <c r="E1121" s="61">
        <f>tblTL[[#This Row],[Total]]</f>
        <v>777.5</v>
      </c>
      <c r="F1121" s="183">
        <f>AVERAGEIFS(TBLData3[Total Load],TBLData3[[Athlete ]],TBLData3[[#This Row],[Athlete ]],TBLData3[Date],"&lt;="&amp;TBLData3[[#This Row],[Date]],TBLData3[Date],"&gt;"&amp;TBLData3[[#This Row],[Date]]-7)</f>
        <v>160.35714285714286</v>
      </c>
      <c r="G1121" s="184">
        <f>AVERAGEIFS(TBLData3[Total Load],TBLData3[[Athlete ]],TBLData3[[#This Row],[Athlete ]],TBLData3[Date],"&lt;="&amp;TBLData3[[#This Row],[Date]],TBLData3[Date],"&gt;"&amp;TBLData3[[#This Row],[Date]]-28)</f>
        <v>215.30357142857142</v>
      </c>
      <c r="H1121" s="185">
        <f>SUMIFS(TBLData3[Total Load],TBLData3[[Athlete ]],TBLData3[[#This Row],[Athlete ]],TBLData3[Date],"&lt;="&amp;TBLData3[[#This Row],[Date]],TBLData3[Date],"&gt;"&amp;TBLData3[[#This Row],[Date]]-7)</f>
        <v>1122.5</v>
      </c>
      <c r="I1121" s="186">
        <f>IFERROR(SUMIFS(TBLData3[Total Load],TBLData3[[Athlete ]],TBLData3[[#This Row],[Athlete ]],TBLData3[Date],"&lt;="&amp;TBLData3[[#This Row],[Date]]-7,TBLData3[Date],"&gt;"&amp;TBLData3[[#This Row],[Date]]-14),"")</f>
        <v>1470</v>
      </c>
      <c r="J1121" s="186">
        <f>IFERROR(SUMIFS(TBLData3[Total Load],TBLData3[[Athlete ]],TBLData3[[#This Row],[Athlete ]],TBLData3[Date],"&lt;="&amp;TBLData3[[#This Row],[Date]]-14,TBLData3[Date],"&gt;"&amp;TBLData3[[#This Row],[Date]]-21),"")</f>
        <v>2436</v>
      </c>
      <c r="K1121" s="186">
        <f>IFERROR(SUMIFS(TBLData3[Total Load],TBLData3[[Athlete ]],TBLData3[[#This Row],[Athlete ]],TBLData3[Date],"&lt;="&amp;TBLData3[[#This Row],[Date]]-21,TBLData3[Date],"&gt;"&amp;TBLData3[[#This Row],[Date]]-28),"")</f>
        <v>1000</v>
      </c>
      <c r="L1121" s="186">
        <f>IFERROR(SUMIFS(TBLData3[Total Load],TBLData3[[Athlete ]],TBLData3[[#This Row],[Athlete ]],TBLData3[Date],"&lt;="&amp;TBLData3[[#This Row],[Date]]-28,TBLData3[Date],"&gt;"&amp;TBLData3[[#This Row],[Date]]-35),"")</f>
        <v>1930</v>
      </c>
      <c r="M1121" s="186">
        <f>IFERROR(AVERAGE(TBLData3[[#This Row],[Week -1 TL]:[Week -4 TL]]),"")</f>
        <v>1709</v>
      </c>
      <c r="N1121" s="98">
        <f>IFERROR(TBLData3[[#This Row],[7 Day Rolling Average]]/TBLData3[[#This Row],[28 Day Rolling Average]],"")</f>
        <v>0.74479555444969736</v>
      </c>
      <c r="O1121" s="94">
        <f>IFERROR(TBLData3[[#This Row],[Week 0 TL]]/TBLData3[[#This Row],[Week -1 TL]],"")</f>
        <v>0.76360544217687076</v>
      </c>
      <c r="P1121" s="26">
        <f t="shared" si="82"/>
        <v>276.33750970734366</v>
      </c>
      <c r="Q1121" s="27">
        <f t="shared" si="83"/>
        <v>202.37838985957774</v>
      </c>
      <c r="R1121" s="99">
        <f>IFERROR(TBLData3[[#This Row],[7 Day EWMA]]/TBLData3[[#This Row],[28 Day EWMA]],"")</f>
        <v>1.3654496900537809</v>
      </c>
      <c r="S1121" s="187">
        <f>AVERAGEIFS(TBLData3[Total Load],TBLData3[[Athlete ]],TBLData3[[#This Row],[Athlete ]],TBLData3[Date],"&lt;="&amp;TBLData3[[#This Row],[Date]],TBLData3[Date],"&gt;"&amp;TBLData3[[#This Row],[Date]]-7)</f>
        <v>160.35714285714286</v>
      </c>
      <c r="T1121" s="187">
        <f t="array" ref="T1121">IFERROR(_xlfn.STDEV.S(IF(TBLData3[[Athlete ]]=TBLData3[[#This Row],[Athlete ]],IF(TBLData3[Date]&lt;=TBLData3[[#This Row],[Date]],IF(TBLData3[Date]&gt;TBLData3[[#This Row],[Date]]-7,TBLData3[Total Load])))),"")</f>
        <v>300.97905717365597</v>
      </c>
      <c r="U1121" s="98">
        <f>IFERROR(TBLData3[[#This Row],[7 Day avg Load]]/TBLData3[[#This Row],[7 Day SD]],"")</f>
        <v>0.53278505276405841</v>
      </c>
      <c r="V1121" s="98">
        <f>IFERROR(TBLData3[[#This Row],[7 Day Rolling Average]]*TBLData3[[#This Row],[Monotony]],"")</f>
        <v>85.435888818236506</v>
      </c>
    </row>
    <row r="1122" spans="1:22" x14ac:dyDescent="0.25">
      <c r="A1122" s="58" t="str">
        <f t="shared" si="80"/>
        <v>Week 8</v>
      </c>
      <c r="B1122" s="63">
        <v>43060</v>
      </c>
      <c r="C1122" s="179" t="str">
        <f t="shared" si="81"/>
        <v>Tue</v>
      </c>
      <c r="D1122" s="181" t="s">
        <v>207</v>
      </c>
      <c r="E1122" s="61">
        <f>tblTL[[#This Row],[Total]]</f>
        <v>0</v>
      </c>
      <c r="F1122" s="183">
        <f>AVERAGEIFS(TBLData3[Total Load],TBLData3[[Athlete ]],TBLData3[[#This Row],[Athlete ]],TBLData3[Date],"&lt;="&amp;TBLData3[[#This Row],[Date]],TBLData3[Date],"&gt;"&amp;TBLData3[[#This Row],[Date]]-7)</f>
        <v>0</v>
      </c>
      <c r="G1122" s="184">
        <f>AVERAGEIFS(TBLData3[Total Load],TBLData3[[Athlete ]],TBLData3[[#This Row],[Athlete ]],TBLData3[Date],"&lt;="&amp;TBLData3[[#This Row],[Date]],TBLData3[Date],"&gt;"&amp;TBLData3[[#This Row],[Date]]-28)</f>
        <v>140.89285714285714</v>
      </c>
      <c r="H1122" s="185">
        <f>SUMIFS(TBLData3[Total Load],TBLData3[[Athlete ]],TBLData3[[#This Row],[Athlete ]],TBLData3[Date],"&lt;="&amp;TBLData3[[#This Row],[Date]],TBLData3[Date],"&gt;"&amp;TBLData3[[#This Row],[Date]]-7)</f>
        <v>0</v>
      </c>
      <c r="I1122" s="186">
        <f>IFERROR(SUMIFS(TBLData3[Total Load],TBLData3[[Athlete ]],TBLData3[[#This Row],[Athlete ]],TBLData3[Date],"&lt;="&amp;TBLData3[[#This Row],[Date]]-7,TBLData3[Date],"&gt;"&amp;TBLData3[[#This Row],[Date]]-14),"")</f>
        <v>1160</v>
      </c>
      <c r="J1122" s="186">
        <f>IFERROR(SUMIFS(TBLData3[Total Load],TBLData3[[Athlete ]],TBLData3[[#This Row],[Athlete ]],TBLData3[Date],"&lt;="&amp;TBLData3[[#This Row],[Date]]-14,TBLData3[Date],"&gt;"&amp;TBLData3[[#This Row],[Date]]-21),"")</f>
        <v>815</v>
      </c>
      <c r="K1122" s="186">
        <f>IFERROR(SUMIFS(TBLData3[Total Load],TBLData3[[Athlete ]],TBLData3[[#This Row],[Athlete ]],TBLData3[Date],"&lt;="&amp;TBLData3[[#This Row],[Date]]-21,TBLData3[Date],"&gt;"&amp;TBLData3[[#This Row],[Date]]-28),"")</f>
        <v>1970</v>
      </c>
      <c r="L1122" s="186">
        <f>IFERROR(SUMIFS(TBLData3[Total Load],TBLData3[[Athlete ]],TBLData3[[#This Row],[Athlete ]],TBLData3[Date],"&lt;="&amp;TBLData3[[#This Row],[Date]]-28,TBLData3[Date],"&gt;"&amp;TBLData3[[#This Row],[Date]]-35),"")</f>
        <v>630</v>
      </c>
      <c r="M1122" s="186">
        <f>IFERROR(AVERAGE(TBLData3[[#This Row],[Week -1 TL]:[Week -4 TL]]),"")</f>
        <v>1143.75</v>
      </c>
      <c r="N1122" s="98">
        <f>IFERROR(TBLData3[[#This Row],[7 Day Rolling Average]]/TBLData3[[#This Row],[28 Day Rolling Average]],"")</f>
        <v>0</v>
      </c>
      <c r="O1122" s="94">
        <f>IFERROR(TBLData3[[#This Row],[Week 0 TL]]/TBLData3[[#This Row],[Week -1 TL]],"")</f>
        <v>0</v>
      </c>
      <c r="P1122" s="26">
        <f t="shared" si="82"/>
        <v>13.065381794566129</v>
      </c>
      <c r="Q1122" s="27">
        <f t="shared" si="83"/>
        <v>90.553893048115867</v>
      </c>
      <c r="R1122" s="99">
        <f>IFERROR(TBLData3[[#This Row],[7 Day EWMA]]/TBLData3[[#This Row],[28 Day EWMA]],"")</f>
        <v>0.14428293864322134</v>
      </c>
      <c r="S1122" s="187">
        <f>AVERAGEIFS(TBLData3[Total Load],TBLData3[[Athlete ]],TBLData3[[#This Row],[Athlete ]],TBLData3[Date],"&lt;="&amp;TBLData3[[#This Row],[Date]],TBLData3[Date],"&gt;"&amp;TBLData3[[#This Row],[Date]]-7)</f>
        <v>0</v>
      </c>
      <c r="T1122" s="187">
        <f t="array" ref="T1122">IFERROR(_xlfn.STDEV.S(IF(TBLData3[[Athlete ]]=TBLData3[[#This Row],[Athlete ]],IF(TBLData3[Date]&lt;=TBLData3[[#This Row],[Date]],IF(TBLData3[Date]&gt;TBLData3[[#This Row],[Date]]-7,TBLData3[Total Load])))),"")</f>
        <v>0</v>
      </c>
      <c r="U1122" s="98" t="str">
        <f>IFERROR(TBLData3[[#This Row],[7 Day avg Load]]/TBLData3[[#This Row],[7 Day SD]],"")</f>
        <v/>
      </c>
      <c r="V1122" s="98" t="str">
        <f>IFERROR(TBLData3[[#This Row],[7 Day Rolling Average]]*TBLData3[[#This Row],[Monotony]],"")</f>
        <v/>
      </c>
    </row>
    <row r="1123" spans="1:22" x14ac:dyDescent="0.25">
      <c r="A1123" s="58" t="str">
        <f t="shared" si="80"/>
        <v>Week 8</v>
      </c>
      <c r="B1123" s="63">
        <v>43060</v>
      </c>
      <c r="C1123" s="179" t="str">
        <f t="shared" si="81"/>
        <v>Tue</v>
      </c>
      <c r="D1123" s="182" t="s">
        <v>208</v>
      </c>
      <c r="E1123" s="61">
        <f>tblTL[[#This Row],[Total]]</f>
        <v>942.5</v>
      </c>
      <c r="F1123" s="183">
        <f>AVERAGEIFS(TBLData3[Total Load],TBLData3[[Athlete ]],TBLData3[[#This Row],[Athlete ]],TBLData3[Date],"&lt;="&amp;TBLData3[[#This Row],[Date]],TBLData3[Date],"&gt;"&amp;TBLData3[[#This Row],[Date]]-7)</f>
        <v>280.35714285714283</v>
      </c>
      <c r="G1123" s="184">
        <f>AVERAGEIFS(TBLData3[Total Load],TBLData3[[Athlete ]],TBLData3[[#This Row],[Athlete ]],TBLData3[Date],"&lt;="&amp;TBLData3[[#This Row],[Date]],TBLData3[Date],"&gt;"&amp;TBLData3[[#This Row],[Date]]-28)</f>
        <v>145.625</v>
      </c>
      <c r="H1123" s="185">
        <f>SUMIFS(TBLData3[Total Load],TBLData3[[Athlete ]],TBLData3[[#This Row],[Athlete ]],TBLData3[Date],"&lt;="&amp;TBLData3[[#This Row],[Date]],TBLData3[Date],"&gt;"&amp;TBLData3[[#This Row],[Date]]-7)</f>
        <v>1962.5</v>
      </c>
      <c r="I1123" s="186">
        <f>IFERROR(SUMIFS(TBLData3[Total Load],TBLData3[[Athlete ]],TBLData3[[#This Row],[Athlete ]],TBLData3[Date],"&lt;="&amp;TBLData3[[#This Row],[Date]]-7,TBLData3[Date],"&gt;"&amp;TBLData3[[#This Row],[Date]]-14),"")</f>
        <v>0</v>
      </c>
      <c r="J1123" s="186">
        <f>IFERROR(SUMIFS(TBLData3[Total Load],TBLData3[[Athlete ]],TBLData3[[#This Row],[Athlete ]],TBLData3[Date],"&lt;="&amp;TBLData3[[#This Row],[Date]]-14,TBLData3[Date],"&gt;"&amp;TBLData3[[#This Row],[Date]]-21),"")</f>
        <v>750</v>
      </c>
      <c r="K1123" s="186">
        <f>IFERROR(SUMIFS(TBLData3[Total Load],TBLData3[[Athlete ]],TBLData3[[#This Row],[Athlete ]],TBLData3[Date],"&lt;="&amp;TBLData3[[#This Row],[Date]]-21,TBLData3[Date],"&gt;"&amp;TBLData3[[#This Row],[Date]]-28),"")</f>
        <v>1365</v>
      </c>
      <c r="L1123" s="186">
        <f>IFERROR(SUMIFS(TBLData3[Total Load],TBLData3[[Athlete ]],TBLData3[[#This Row],[Athlete ]],TBLData3[Date],"&lt;="&amp;TBLData3[[#This Row],[Date]]-28,TBLData3[Date],"&gt;"&amp;TBLData3[[#This Row],[Date]]-35),"")</f>
        <v>0</v>
      </c>
      <c r="M1123" s="186">
        <f>IFERROR(AVERAGE(TBLData3[[#This Row],[Week -1 TL]:[Week -4 TL]]),"")</f>
        <v>528.75</v>
      </c>
      <c r="N1123" s="98">
        <f>IFERROR(TBLData3[[#This Row],[7 Day Rolling Average]]/TBLData3[[#This Row],[28 Day Rolling Average]],"")</f>
        <v>1.9251992642550582</v>
      </c>
      <c r="O1123" s="94" t="str">
        <f>IFERROR(TBLData3[[#This Row],[Week 0 TL]]/TBLData3[[#This Row],[Week -1 TL]],"")</f>
        <v/>
      </c>
      <c r="P1123" s="26">
        <f t="shared" si="82"/>
        <v>325.42684188618705</v>
      </c>
      <c r="Q1123" s="27">
        <f t="shared" si="83"/>
        <v>161.01657721258917</v>
      </c>
      <c r="R1123" s="99">
        <f>IFERROR(TBLData3[[#This Row],[7 Day EWMA]]/TBLData3[[#This Row],[28 Day EWMA]],"")</f>
        <v>2.0210766339699795</v>
      </c>
      <c r="S1123" s="187">
        <f>AVERAGEIFS(TBLData3[Total Load],TBLData3[[Athlete ]],TBLData3[[#This Row],[Athlete ]],TBLData3[Date],"&lt;="&amp;TBLData3[[#This Row],[Date]],TBLData3[Date],"&gt;"&amp;TBLData3[[#This Row],[Date]]-7)</f>
        <v>280.35714285714283</v>
      </c>
      <c r="T1123" s="187">
        <f t="array" ref="T1123">IFERROR(_xlfn.STDEV.S(IF(TBLData3[[Athlete ]]=TBLData3[[#This Row],[Athlete ]],IF(TBLData3[Date]&lt;=TBLData3[[#This Row],[Date]],IF(TBLData3[Date]&gt;TBLData3[[#This Row],[Date]]-7,TBLData3[Total Load])))),"")</f>
        <v>397.17866616567267</v>
      </c>
      <c r="U1123" s="98">
        <f>IFERROR(TBLData3[[#This Row],[7 Day avg Load]]/TBLData3[[#This Row],[7 Day SD]],"")</f>
        <v>0.7058716057528609</v>
      </c>
      <c r="V1123" s="98">
        <f>IFERROR(TBLData3[[#This Row],[7 Day Rolling Average]]*TBLData3[[#This Row],[Monotony]],"")</f>
        <v>197.89614661285563</v>
      </c>
    </row>
    <row r="1124" spans="1:22" x14ac:dyDescent="0.25">
      <c r="A1124" s="58" t="str">
        <f t="shared" si="80"/>
        <v>Week 8</v>
      </c>
      <c r="B1124" s="59">
        <v>43061</v>
      </c>
      <c r="C1124" s="151" t="str">
        <f t="shared" ref="C1124:C1145" si="84">CHOOSE(WEEKDAY(B1124),"Sun","Mon","Tue","Wed","Thu","Fri","Sat")</f>
        <v>Wed</v>
      </c>
      <c r="D1124" s="68" t="s">
        <v>215</v>
      </c>
      <c r="E1124" s="61">
        <f>tblTL[[#This Row],[Total]]</f>
        <v>0</v>
      </c>
      <c r="F1124" s="71">
        <f>AVERAGEIFS(TBLData3[Total Load],TBLData3[[Athlete ]],TBLData3[[#This Row],[Athlete ]],TBLData3[Date],"&lt;="&amp;TBLData3[[#This Row],[Date]],TBLData3[Date],"&gt;"&amp;TBLData3[[#This Row],[Date]]-7)</f>
        <v>0</v>
      </c>
      <c r="G1124" s="72">
        <f>AVERAGEIFS(TBLData3[Total Load],TBLData3[[Athlete ]],TBLData3[[#This Row],[Athlete ]],TBLData3[Date],"&lt;="&amp;TBLData3[[#This Row],[Date]],TBLData3[Date],"&gt;"&amp;TBLData3[[#This Row],[Date]]-28)</f>
        <v>104.28571428571429</v>
      </c>
      <c r="H1124" s="30">
        <f>SUMIFS(TBLData3[Total Load],TBLData3[[Athlete ]],TBLData3[[#This Row],[Athlete ]],TBLData3[Date],"&lt;="&amp;TBLData3[[#This Row],[Date]],TBLData3[Date],"&gt;"&amp;TBLData3[[#This Row],[Date]]-7)</f>
        <v>0</v>
      </c>
      <c r="I1124" s="31">
        <f>IFERROR(SUMIFS(TBLData3[Total Load],TBLData3[[Athlete ]],TBLData3[[#This Row],[Athlete ]],TBLData3[Date],"&lt;="&amp;TBLData3[[#This Row],[Date]]-7,TBLData3[Date],"&gt;"&amp;TBLData3[[#This Row],[Date]]-14),"")</f>
        <v>360</v>
      </c>
      <c r="J1124" s="31">
        <f>IFERROR(SUMIFS(TBLData3[Total Load],TBLData3[[Athlete ]],TBLData3[[#This Row],[Athlete ]],TBLData3[Date],"&lt;="&amp;TBLData3[[#This Row],[Date]]-14,TBLData3[Date],"&gt;"&amp;TBLData3[[#This Row],[Date]]-21),"")</f>
        <v>1830</v>
      </c>
      <c r="K1124" s="31">
        <f>IFERROR(SUMIFS(TBLData3[Total Load],TBLData3[[Athlete ]],TBLData3[[#This Row],[Athlete ]],TBLData3[Date],"&lt;="&amp;TBLData3[[#This Row],[Date]]-21,TBLData3[Date],"&gt;"&amp;TBLData3[[#This Row],[Date]]-28),"")</f>
        <v>730</v>
      </c>
      <c r="L1124" s="31">
        <f>IFERROR(SUMIFS(TBLData3[Total Load],TBLData3[[Athlete ]],TBLData3[[#This Row],[Athlete ]],TBLData3[Date],"&lt;="&amp;TBLData3[[#This Row],[Date]]-28,TBLData3[Date],"&gt;"&amp;TBLData3[[#This Row],[Date]]-35),"")</f>
        <v>800</v>
      </c>
      <c r="M1124" s="31">
        <f>IFERROR(AVERAGE(TBLData3[[#This Row],[Week -1 TL]:[Week -4 TL]]),"")</f>
        <v>930</v>
      </c>
      <c r="N1124" s="98">
        <f>IFERROR(TBLData3[[#This Row],[7 Day Rolling Average]]/TBLData3[[#This Row],[28 Day Rolling Average]],"")</f>
        <v>0</v>
      </c>
      <c r="O1124" s="94">
        <f>IFERROR(TBLData3[[#This Row],[Week 0 TL]]/TBLData3[[#This Row],[Week -1 TL]],"")</f>
        <v>0</v>
      </c>
      <c r="P1124" s="26">
        <f t="shared" ref="P1124:P1145" si="85">E1124*$AA$3+((1-$AA$3)*P1102)</f>
        <v>6.3679802520971425</v>
      </c>
      <c r="Q1124" s="27">
        <f t="shared" ref="Q1124:Q1145" si="86">E1124*$AA$4+((1-$AA$4)*Q1102)</f>
        <v>78.486553048630071</v>
      </c>
      <c r="R1124" s="99">
        <f>IFERROR(TBLData3[[#This Row],[7 Day EWMA]]/TBLData3[[#This Row],[28 Day EWMA]],"")</f>
        <v>8.113466580895147E-2</v>
      </c>
      <c r="S1124" s="130">
        <f>AVERAGEIFS(TBLData3[Total Load],TBLData3[[Athlete ]],TBLData3[[#This Row],[Athlete ]],TBLData3[Date],"&lt;="&amp;TBLData3[[#This Row],[Date]],TBLData3[Date],"&gt;"&amp;TBLData3[[#This Row],[Date]]-7)</f>
        <v>0</v>
      </c>
      <c r="T1124" s="130">
        <f t="array" ref="T1124">IFERROR(_xlfn.STDEV.S(IF(TBLData3[[Athlete ]]=TBLData3[[#This Row],[Athlete ]],IF(TBLData3[Date]&lt;=TBLData3[[#This Row],[Date]],IF(TBLData3[Date]&gt;TBLData3[[#This Row],[Date]]-7,TBLData3[Total Load])))),"")</f>
        <v>0</v>
      </c>
      <c r="U1124" s="98" t="str">
        <f>IFERROR(TBLData3[[#This Row],[7 Day avg Load]]/TBLData3[[#This Row],[7 Day SD]],"")</f>
        <v/>
      </c>
      <c r="V1124" s="98" t="str">
        <f>IFERROR(TBLData3[[#This Row],[7 Day Rolling Average]]*TBLData3[[#This Row],[Monotony]],"")</f>
        <v/>
      </c>
    </row>
    <row r="1125" spans="1:22" x14ac:dyDescent="0.25">
      <c r="A1125" s="58" t="str">
        <f t="shared" si="80"/>
        <v>Week 8</v>
      </c>
      <c r="B1125" s="63">
        <v>43061</v>
      </c>
      <c r="C1125" s="151" t="str">
        <f t="shared" si="84"/>
        <v>Wed</v>
      </c>
      <c r="D1125" s="74" t="s">
        <v>190</v>
      </c>
      <c r="E1125" s="61">
        <f>tblTL[[#This Row],[Total]]</f>
        <v>150</v>
      </c>
      <c r="F1125" s="71">
        <f>AVERAGEIFS(TBLData3[Total Load],TBLData3[[Athlete ]],TBLData3[[#This Row],[Athlete ]],TBLData3[Date],"&lt;="&amp;TBLData3[[#This Row],[Date]],TBLData3[Date],"&gt;"&amp;TBLData3[[#This Row],[Date]]-7)</f>
        <v>308.57142857142856</v>
      </c>
      <c r="G1125" s="72">
        <f>AVERAGEIFS(TBLData3[Total Load],TBLData3[[Athlete ]],TBLData3[[#This Row],[Athlete ]],TBLData3[Date],"&lt;="&amp;TBLData3[[#This Row],[Date]],TBLData3[Date],"&gt;"&amp;TBLData3[[#This Row],[Date]]-28)</f>
        <v>242.32142857142858</v>
      </c>
      <c r="H1125" s="30">
        <f>SUMIFS(TBLData3[Total Load],TBLData3[[Athlete ]],TBLData3[[#This Row],[Athlete ]],TBLData3[Date],"&lt;="&amp;TBLData3[[#This Row],[Date]],TBLData3[Date],"&gt;"&amp;TBLData3[[#This Row],[Date]]-7)</f>
        <v>2160</v>
      </c>
      <c r="I1125" s="31">
        <f>IFERROR(SUMIFS(TBLData3[Total Load],TBLData3[[Athlete ]],TBLData3[[#This Row],[Athlete ]],TBLData3[Date],"&lt;="&amp;TBLData3[[#This Row],[Date]]-7,TBLData3[Date],"&gt;"&amp;TBLData3[[#This Row],[Date]]-14),"")</f>
        <v>2270</v>
      </c>
      <c r="J1125" s="31">
        <f>IFERROR(SUMIFS(TBLData3[Total Load],TBLData3[[Athlete ]],TBLData3[[#This Row],[Athlete ]],TBLData3[Date],"&lt;="&amp;TBLData3[[#This Row],[Date]]-14,TBLData3[Date],"&gt;"&amp;TBLData3[[#This Row],[Date]]-21),"")</f>
        <v>926</v>
      </c>
      <c r="K1125" s="31">
        <f>IFERROR(SUMIFS(TBLData3[Total Load],TBLData3[[Athlete ]],TBLData3[[#This Row],[Athlete ]],TBLData3[Date],"&lt;="&amp;TBLData3[[#This Row],[Date]]-21,TBLData3[Date],"&gt;"&amp;TBLData3[[#This Row],[Date]]-28),"")</f>
        <v>1429</v>
      </c>
      <c r="L1125" s="31">
        <f>IFERROR(SUMIFS(TBLData3[Total Load],TBLData3[[Athlete ]],TBLData3[[#This Row],[Athlete ]],TBLData3[Date],"&lt;="&amp;TBLData3[[#This Row],[Date]]-28,TBLData3[Date],"&gt;"&amp;TBLData3[[#This Row],[Date]]-35),"")</f>
        <v>300</v>
      </c>
      <c r="M1125" s="31">
        <f>IFERROR(AVERAGE(TBLData3[[#This Row],[Week -1 TL]:[Week -4 TL]]),"")</f>
        <v>1231.25</v>
      </c>
      <c r="N1125" s="98">
        <f>IFERROR(TBLData3[[#This Row],[7 Day Rolling Average]]/TBLData3[[#This Row],[28 Day Rolling Average]],"")</f>
        <v>1.273397199705232</v>
      </c>
      <c r="O1125" s="94">
        <f>IFERROR(TBLData3[[#This Row],[Week 0 TL]]/TBLData3[[#This Row],[Week -1 TL]],"")</f>
        <v>0.95154185022026427</v>
      </c>
      <c r="P1125" s="26">
        <f t="shared" si="85"/>
        <v>356.90547682554245</v>
      </c>
      <c r="Q1125" s="27">
        <f t="shared" si="86"/>
        <v>266.75042775377648</v>
      </c>
      <c r="R1125" s="99">
        <f>IFERROR(TBLData3[[#This Row],[7 Day EWMA]]/TBLData3[[#This Row],[28 Day EWMA]],"")</f>
        <v>1.3379752746075573</v>
      </c>
      <c r="S1125" s="130">
        <f>AVERAGEIFS(TBLData3[Total Load],TBLData3[[Athlete ]],TBLData3[[#This Row],[Athlete ]],TBLData3[Date],"&lt;="&amp;TBLData3[[#This Row],[Date]],TBLData3[Date],"&gt;"&amp;TBLData3[[#This Row],[Date]]-7)</f>
        <v>308.57142857142856</v>
      </c>
      <c r="T1125" s="130">
        <f t="array" ref="T1125">IFERROR(_xlfn.STDEV.S(IF(TBLData3[[Athlete ]]=TBLData3[[#This Row],[Athlete ]],IF(TBLData3[Date]&lt;=TBLData3[[#This Row],[Date]],IF(TBLData3[Date]&gt;TBLData3[[#This Row],[Date]]-7,TBLData3[Total Load])))),"")</f>
        <v>320.89346993608183</v>
      </c>
      <c r="U1125" s="98">
        <f>IFERROR(TBLData3[[#This Row],[7 Day avg Load]]/TBLData3[[#This Row],[7 Day SD]],"")</f>
        <v>0.96160083479695713</v>
      </c>
      <c r="V1125" s="98">
        <f>IFERROR(TBLData3[[#This Row],[7 Day Rolling Average]]*TBLData3[[#This Row],[Monotony]],"")</f>
        <v>296.7225433087753</v>
      </c>
    </row>
    <row r="1126" spans="1:22" x14ac:dyDescent="0.25">
      <c r="A1126" s="58" t="str">
        <f t="shared" si="80"/>
        <v>Week 8</v>
      </c>
      <c r="B1126" s="63">
        <v>43061</v>
      </c>
      <c r="C1126" s="151" t="str">
        <f t="shared" si="84"/>
        <v>Wed</v>
      </c>
      <c r="D1126" s="68" t="s">
        <v>191</v>
      </c>
      <c r="E1126" s="61">
        <f>tblTL[[#This Row],[Total]]</f>
        <v>420</v>
      </c>
      <c r="F1126" s="71">
        <f>AVERAGEIFS(TBLData3[Total Load],TBLData3[[Athlete ]],TBLData3[[#This Row],[Athlete ]],TBLData3[Date],"&lt;="&amp;TBLData3[[#This Row],[Date]],TBLData3[Date],"&gt;"&amp;TBLData3[[#This Row],[Date]]-7)</f>
        <v>457.14285714285717</v>
      </c>
      <c r="G1126" s="72">
        <f>AVERAGEIFS(TBLData3[Total Load],TBLData3[[Athlete ]],TBLData3[[#This Row],[Athlete ]],TBLData3[Date],"&lt;="&amp;TBLData3[[#This Row],[Date]],TBLData3[Date],"&gt;"&amp;TBLData3[[#This Row],[Date]]-28)</f>
        <v>208.17857142857142</v>
      </c>
      <c r="H1126" s="30">
        <f>SUMIFS(TBLData3[Total Load],TBLData3[[Athlete ]],TBLData3[[#This Row],[Athlete ]],TBLData3[Date],"&lt;="&amp;TBLData3[[#This Row],[Date]],TBLData3[Date],"&gt;"&amp;TBLData3[[#This Row],[Date]]-7)</f>
        <v>3200</v>
      </c>
      <c r="I1126" s="31">
        <f>IFERROR(SUMIFS(TBLData3[Total Load],TBLData3[[Athlete ]],TBLData3[[#This Row],[Athlete ]],TBLData3[Date],"&lt;="&amp;TBLData3[[#This Row],[Date]]-7,TBLData3[Date],"&gt;"&amp;TBLData3[[#This Row],[Date]]-14),"")</f>
        <v>1240</v>
      </c>
      <c r="J1126" s="31">
        <f>IFERROR(SUMIFS(TBLData3[Total Load],TBLData3[[Athlete ]],TBLData3[[#This Row],[Athlete ]],TBLData3[Date],"&lt;="&amp;TBLData3[[#This Row],[Date]]-14,TBLData3[Date],"&gt;"&amp;TBLData3[[#This Row],[Date]]-21),"")</f>
        <v>1240</v>
      </c>
      <c r="K1126" s="31">
        <f>IFERROR(SUMIFS(TBLData3[Total Load],TBLData3[[Athlete ]],TBLData3[[#This Row],[Athlete ]],TBLData3[Date],"&lt;="&amp;TBLData3[[#This Row],[Date]]-21,TBLData3[Date],"&gt;"&amp;TBLData3[[#This Row],[Date]]-28),"")</f>
        <v>149</v>
      </c>
      <c r="L1126" s="31">
        <f>IFERROR(SUMIFS(TBLData3[Total Load],TBLData3[[Athlete ]],TBLData3[[#This Row],[Athlete ]],TBLData3[Date],"&lt;="&amp;TBLData3[[#This Row],[Date]]-28,TBLData3[Date],"&gt;"&amp;TBLData3[[#This Row],[Date]]-35),"")</f>
        <v>490</v>
      </c>
      <c r="M1126" s="31">
        <f>IFERROR(AVERAGE(TBLData3[[#This Row],[Week -1 TL]:[Week -4 TL]]),"")</f>
        <v>779.75</v>
      </c>
      <c r="N1126" s="98">
        <f>IFERROR(TBLData3[[#This Row],[7 Day Rolling Average]]/TBLData3[[#This Row],[28 Day Rolling Average]],"")</f>
        <v>2.1959169668896896</v>
      </c>
      <c r="O1126" s="94">
        <f>IFERROR(TBLData3[[#This Row],[Week 0 TL]]/TBLData3[[#This Row],[Week -1 TL]],"")</f>
        <v>2.5806451612903225</v>
      </c>
      <c r="P1126" s="26">
        <f t="shared" si="85"/>
        <v>452.61962118079924</v>
      </c>
      <c r="Q1126" s="27">
        <f t="shared" si="86"/>
        <v>256.91737927971337</v>
      </c>
      <c r="R1126" s="99">
        <f>IFERROR(TBLData3[[#This Row],[7 Day EWMA]]/TBLData3[[#This Row],[28 Day EWMA]],"")</f>
        <v>1.761732205309549</v>
      </c>
      <c r="S1126" s="130">
        <f>AVERAGEIFS(TBLData3[Total Load],TBLData3[[Athlete ]],TBLData3[[#This Row],[Athlete ]],TBLData3[Date],"&lt;="&amp;TBLData3[[#This Row],[Date]],TBLData3[Date],"&gt;"&amp;TBLData3[[#This Row],[Date]]-7)</f>
        <v>457.14285714285717</v>
      </c>
      <c r="T1126" s="130">
        <f t="array" ref="T1126">IFERROR(_xlfn.STDEV.S(IF(TBLData3[[Athlete ]]=TBLData3[[#This Row],[Athlete ]],IF(TBLData3[Date]&lt;=TBLData3[[#This Row],[Date]],IF(TBLData3[Date]&gt;TBLData3[[#This Row],[Date]]-7,TBLData3[Total Load])))),"")</f>
        <v>576.93772875167633</v>
      </c>
      <c r="U1126" s="98">
        <f>IFERROR(TBLData3[[#This Row],[7 Day avg Load]]/TBLData3[[#This Row],[7 Day SD]],"")</f>
        <v>0.79236082918685169</v>
      </c>
      <c r="V1126" s="98">
        <f>IFERROR(TBLData3[[#This Row],[7 Day Rolling Average]]*TBLData3[[#This Row],[Monotony]],"")</f>
        <v>362.22209334256081</v>
      </c>
    </row>
    <row r="1127" spans="1:22" x14ac:dyDescent="0.25">
      <c r="A1127" s="58" t="str">
        <f t="shared" si="80"/>
        <v>Week 8</v>
      </c>
      <c r="B1127" s="63">
        <v>43061</v>
      </c>
      <c r="C1127" s="151" t="str">
        <f t="shared" si="84"/>
        <v>Wed</v>
      </c>
      <c r="D1127" s="68" t="s">
        <v>192</v>
      </c>
      <c r="E1127" s="61">
        <f>tblTL[[#This Row],[Total]]</f>
        <v>420</v>
      </c>
      <c r="F1127" s="71">
        <f>AVERAGEIFS(TBLData3[Total Load],TBLData3[[Athlete ]],TBLData3[[#This Row],[Athlete ]],TBLData3[Date],"&lt;="&amp;TBLData3[[#This Row],[Date]],TBLData3[Date],"&gt;"&amp;TBLData3[[#This Row],[Date]]-7)</f>
        <v>257.14285714285717</v>
      </c>
      <c r="G1127" s="72">
        <f>AVERAGEIFS(TBLData3[Total Load],TBLData3[[Athlete ]],TBLData3[[#This Row],[Athlete ]],TBLData3[Date],"&lt;="&amp;TBLData3[[#This Row],[Date]],TBLData3[Date],"&gt;"&amp;TBLData3[[#This Row],[Date]]-28)</f>
        <v>233.28571428571428</v>
      </c>
      <c r="H1127" s="30">
        <f>SUMIFS(TBLData3[Total Load],TBLData3[[Athlete ]],TBLData3[[#This Row],[Athlete ]],TBLData3[Date],"&lt;="&amp;TBLData3[[#This Row],[Date]],TBLData3[Date],"&gt;"&amp;TBLData3[[#This Row],[Date]]-7)</f>
        <v>1800</v>
      </c>
      <c r="I1127" s="31">
        <f>IFERROR(SUMIFS(TBLData3[Total Load],TBLData3[[Athlete ]],TBLData3[[#This Row],[Athlete ]],TBLData3[Date],"&lt;="&amp;TBLData3[[#This Row],[Date]]-7,TBLData3[Date],"&gt;"&amp;TBLData3[[#This Row],[Date]]-14),"")</f>
        <v>831</v>
      </c>
      <c r="J1127" s="31">
        <f>IFERROR(SUMIFS(TBLData3[Total Load],TBLData3[[Athlete ]],TBLData3[[#This Row],[Athlete ]],TBLData3[Date],"&lt;="&amp;TBLData3[[#This Row],[Date]]-14,TBLData3[Date],"&gt;"&amp;TBLData3[[#This Row],[Date]]-21),"")</f>
        <v>1988</v>
      </c>
      <c r="K1127" s="31">
        <f>IFERROR(SUMIFS(TBLData3[Total Load],TBLData3[[Athlete ]],TBLData3[[#This Row],[Athlete ]],TBLData3[Date],"&lt;="&amp;TBLData3[[#This Row],[Date]]-21,TBLData3[Date],"&gt;"&amp;TBLData3[[#This Row],[Date]]-28),"")</f>
        <v>1913</v>
      </c>
      <c r="L1127" s="31">
        <f>IFERROR(SUMIFS(TBLData3[Total Load],TBLData3[[Athlete ]],TBLData3[[#This Row],[Athlete ]],TBLData3[Date],"&lt;="&amp;TBLData3[[#This Row],[Date]]-28,TBLData3[Date],"&gt;"&amp;TBLData3[[#This Row],[Date]]-35),"")</f>
        <v>910</v>
      </c>
      <c r="M1127" s="31">
        <f>IFERROR(AVERAGE(TBLData3[[#This Row],[Week -1 TL]:[Week -4 TL]]),"")</f>
        <v>1410.5</v>
      </c>
      <c r="N1127" s="98">
        <f>IFERROR(TBLData3[[#This Row],[7 Day Rolling Average]]/TBLData3[[#This Row],[28 Day Rolling Average]],"")</f>
        <v>1.1022657685241888</v>
      </c>
      <c r="O1127" s="94">
        <f>IFERROR(TBLData3[[#This Row],[Week 0 TL]]/TBLData3[[#This Row],[Week -1 TL]],"")</f>
        <v>2.1660649819494586</v>
      </c>
      <c r="P1127" s="26">
        <f t="shared" si="85"/>
        <v>367.1228145427674</v>
      </c>
      <c r="Q1127" s="27">
        <f t="shared" si="86"/>
        <v>231.64154956287226</v>
      </c>
      <c r="R1127" s="99">
        <f>IFERROR(TBLData3[[#This Row],[7 Day EWMA]]/TBLData3[[#This Row],[28 Day EWMA]],"")</f>
        <v>1.584874627352304</v>
      </c>
      <c r="S1127" s="130">
        <f>AVERAGEIFS(TBLData3[Total Load],TBLData3[[Athlete ]],TBLData3[[#This Row],[Athlete ]],TBLData3[Date],"&lt;="&amp;TBLData3[[#This Row],[Date]],TBLData3[Date],"&gt;"&amp;TBLData3[[#This Row],[Date]]-7)</f>
        <v>257.14285714285717</v>
      </c>
      <c r="T1127" s="130">
        <f t="array" ref="T1127">IFERROR(_xlfn.STDEV.S(IF(TBLData3[[Athlete ]]=TBLData3[[#This Row],[Athlete ]],IF(TBLData3[Date]&lt;=TBLData3[[#This Row],[Date]],IF(TBLData3[Date]&gt;TBLData3[[#This Row],[Date]]-7,TBLData3[Total Load])))),"")</f>
        <v>402.06609264789148</v>
      </c>
      <c r="U1127" s="98">
        <f>IFERROR(TBLData3[[#This Row],[7 Day avg Load]]/TBLData3[[#This Row],[7 Day SD]],"")</f>
        <v>0.63955369986409039</v>
      </c>
      <c r="V1127" s="98">
        <f>IFERROR(TBLData3[[#This Row],[7 Day Rolling Average]]*TBLData3[[#This Row],[Monotony]],"")</f>
        <v>164.45666567933753</v>
      </c>
    </row>
    <row r="1128" spans="1:22" x14ac:dyDescent="0.25">
      <c r="A1128" s="58" t="str">
        <f t="shared" si="80"/>
        <v>Week 8</v>
      </c>
      <c r="B1128" s="63">
        <v>43061</v>
      </c>
      <c r="C1128" s="151" t="str">
        <f t="shared" si="84"/>
        <v>Wed</v>
      </c>
      <c r="D1128" s="73" t="s">
        <v>193</v>
      </c>
      <c r="E1128" s="61">
        <f>tblTL[[#This Row],[Total]]</f>
        <v>360</v>
      </c>
      <c r="F1128" s="71">
        <f>AVERAGEIFS(TBLData3[Total Load],TBLData3[[Athlete ]],TBLData3[[#This Row],[Athlete ]],TBLData3[Date],"&lt;="&amp;TBLData3[[#This Row],[Date]],TBLData3[Date],"&gt;"&amp;TBLData3[[#This Row],[Date]]-7)</f>
        <v>221.42857142857142</v>
      </c>
      <c r="G1128" s="72">
        <f>AVERAGEIFS(TBLData3[Total Load],TBLData3[[Athlete ]],TBLData3[[#This Row],[Athlete ]],TBLData3[Date],"&lt;="&amp;TBLData3[[#This Row],[Date]],TBLData3[Date],"&gt;"&amp;TBLData3[[#This Row],[Date]]-28)</f>
        <v>171.07142857142858</v>
      </c>
      <c r="H1128" s="30">
        <f>SUMIFS(TBLData3[Total Load],TBLData3[[Athlete ]],TBLData3[[#This Row],[Athlete ]],TBLData3[Date],"&lt;="&amp;TBLData3[[#This Row],[Date]],TBLData3[Date],"&gt;"&amp;TBLData3[[#This Row],[Date]]-7)</f>
        <v>1550</v>
      </c>
      <c r="I1128" s="31">
        <f>IFERROR(SUMIFS(TBLData3[Total Load],TBLData3[[Athlete ]],TBLData3[[#This Row],[Athlete ]],TBLData3[Date],"&lt;="&amp;TBLData3[[#This Row],[Date]]-7,TBLData3[Date],"&gt;"&amp;TBLData3[[#This Row],[Date]]-14),"")</f>
        <v>1922</v>
      </c>
      <c r="J1128" s="31">
        <f>IFERROR(SUMIFS(TBLData3[Total Load],TBLData3[[Athlete ]],TBLData3[[#This Row],[Athlete ]],TBLData3[Date],"&lt;="&amp;TBLData3[[#This Row],[Date]]-14,TBLData3[Date],"&gt;"&amp;TBLData3[[#This Row],[Date]]-21),"")</f>
        <v>1024</v>
      </c>
      <c r="K1128" s="31">
        <f>IFERROR(SUMIFS(TBLData3[Total Load],TBLData3[[Athlete ]],TBLData3[[#This Row],[Athlete ]],TBLData3[Date],"&lt;="&amp;TBLData3[[#This Row],[Date]]-21,TBLData3[Date],"&gt;"&amp;TBLData3[[#This Row],[Date]]-28),"")</f>
        <v>294</v>
      </c>
      <c r="L1128" s="31">
        <f>IFERROR(SUMIFS(TBLData3[Total Load],TBLData3[[Athlete ]],TBLData3[[#This Row],[Athlete ]],TBLData3[Date],"&lt;="&amp;TBLData3[[#This Row],[Date]]-28,TBLData3[Date],"&gt;"&amp;TBLData3[[#This Row],[Date]]-35),"")</f>
        <v>1120</v>
      </c>
      <c r="M1128" s="31">
        <f>IFERROR(AVERAGE(TBLData3[[#This Row],[Week -1 TL]:[Week -4 TL]]),"")</f>
        <v>1090</v>
      </c>
      <c r="N1128" s="98">
        <f>IFERROR(TBLData3[[#This Row],[7 Day Rolling Average]]/TBLData3[[#This Row],[28 Day Rolling Average]],"")</f>
        <v>1.2943632567849686</v>
      </c>
      <c r="O1128" s="94">
        <f>IFERROR(TBLData3[[#This Row],[Week 0 TL]]/TBLData3[[#This Row],[Week -1 TL]],"")</f>
        <v>0.80645161290322576</v>
      </c>
      <c r="P1128" s="26">
        <f t="shared" si="85"/>
        <v>357.36802444290936</v>
      </c>
      <c r="Q1128" s="27">
        <f t="shared" si="86"/>
        <v>217.64154639781609</v>
      </c>
      <c r="R1128" s="99">
        <f>IFERROR(TBLData3[[#This Row],[7 Day EWMA]]/TBLData3[[#This Row],[28 Day EWMA]],"")</f>
        <v>1.6420027809841704</v>
      </c>
      <c r="S1128" s="130">
        <f>AVERAGEIFS(TBLData3[Total Load],TBLData3[[Athlete ]],TBLData3[[#This Row],[Athlete ]],TBLData3[Date],"&lt;="&amp;TBLData3[[#This Row],[Date]],TBLData3[Date],"&gt;"&amp;TBLData3[[#This Row],[Date]]-7)</f>
        <v>221.42857142857142</v>
      </c>
      <c r="T1128" s="130">
        <f t="array" ref="T1128">IFERROR(_xlfn.STDEV.S(IF(TBLData3[[Athlete ]]=TBLData3[[#This Row],[Athlete ]],IF(TBLData3[Date]&lt;=TBLData3[[#This Row],[Date]],IF(TBLData3[Date]&gt;TBLData3[[#This Row],[Date]]-7,TBLData3[Total Load])))),"")</f>
        <v>447.67654139376759</v>
      </c>
      <c r="U1128" s="98">
        <f>IFERROR(TBLData3[[#This Row],[7 Day avg Load]]/TBLData3[[#This Row],[7 Day SD]],"")</f>
        <v>0.49461732066458031</v>
      </c>
      <c r="V1128" s="98">
        <f>IFERROR(TBLData3[[#This Row],[7 Day Rolling Average]]*TBLData3[[#This Row],[Monotony]],"")</f>
        <v>109.52240671858563</v>
      </c>
    </row>
    <row r="1129" spans="1:22" x14ac:dyDescent="0.25">
      <c r="A1129" s="58" t="str">
        <f t="shared" si="80"/>
        <v>Week 8</v>
      </c>
      <c r="B1129" s="63">
        <v>43061</v>
      </c>
      <c r="C1129" s="151" t="str">
        <f t="shared" si="84"/>
        <v>Wed</v>
      </c>
      <c r="D1129" s="73" t="s">
        <v>194</v>
      </c>
      <c r="E1129" s="61">
        <f>tblTL[[#This Row],[Total]]</f>
        <v>240</v>
      </c>
      <c r="F1129" s="71">
        <f>AVERAGEIFS(TBLData3[Total Load],TBLData3[[Athlete ]],TBLData3[[#This Row],[Athlete ]],TBLData3[Date],"&lt;="&amp;TBLData3[[#This Row],[Date]],TBLData3[Date],"&gt;"&amp;TBLData3[[#This Row],[Date]]-7)</f>
        <v>154.28571428571428</v>
      </c>
      <c r="G1129" s="72">
        <f>AVERAGEIFS(TBLData3[Total Load],TBLData3[[Athlete ]],TBLData3[[#This Row],[Athlete ]],TBLData3[Date],"&lt;="&amp;TBLData3[[#This Row],[Date]],TBLData3[Date],"&gt;"&amp;TBLData3[[#This Row],[Date]]-28)</f>
        <v>206.46428571428572</v>
      </c>
      <c r="H1129" s="30">
        <f>SUMIFS(TBLData3[Total Load],TBLData3[[Athlete ]],TBLData3[[#This Row],[Athlete ]],TBLData3[Date],"&lt;="&amp;TBLData3[[#This Row],[Date]],TBLData3[Date],"&gt;"&amp;TBLData3[[#This Row],[Date]]-7)</f>
        <v>1080</v>
      </c>
      <c r="I1129" s="31">
        <f>IFERROR(SUMIFS(TBLData3[Total Load],TBLData3[[Athlete ]],TBLData3[[#This Row],[Athlete ]],TBLData3[Date],"&lt;="&amp;TBLData3[[#This Row],[Date]]-7,TBLData3[Date],"&gt;"&amp;TBLData3[[#This Row],[Date]]-14),"")</f>
        <v>2545</v>
      </c>
      <c r="J1129" s="31">
        <f>IFERROR(SUMIFS(TBLData3[Total Load],TBLData3[[Athlete ]],TBLData3[[#This Row],[Athlete ]],TBLData3[Date],"&lt;="&amp;TBLData3[[#This Row],[Date]]-14,TBLData3[Date],"&gt;"&amp;TBLData3[[#This Row],[Date]]-21),"")</f>
        <v>1379</v>
      </c>
      <c r="K1129" s="31">
        <f>IFERROR(SUMIFS(TBLData3[Total Load],TBLData3[[Athlete ]],TBLData3[[#This Row],[Athlete ]],TBLData3[Date],"&lt;="&amp;TBLData3[[#This Row],[Date]]-21,TBLData3[Date],"&gt;"&amp;TBLData3[[#This Row],[Date]]-28),"")</f>
        <v>777</v>
      </c>
      <c r="L1129" s="31">
        <f>IFERROR(SUMIFS(TBLData3[Total Load],TBLData3[[Athlete ]],TBLData3[[#This Row],[Athlete ]],TBLData3[Date],"&lt;="&amp;TBLData3[[#This Row],[Date]]-28,TBLData3[Date],"&gt;"&amp;TBLData3[[#This Row],[Date]]-35),"")</f>
        <v>0</v>
      </c>
      <c r="M1129" s="31">
        <f>IFERROR(AVERAGE(TBLData3[[#This Row],[Week -1 TL]:[Week -4 TL]]),"")</f>
        <v>1175.25</v>
      </c>
      <c r="N1129" s="98">
        <f>IFERROR(TBLData3[[#This Row],[7 Day Rolling Average]]/TBLData3[[#This Row],[28 Day Rolling Average]],"")</f>
        <v>0.74727555786196154</v>
      </c>
      <c r="O1129" s="94">
        <f>IFERROR(TBLData3[[#This Row],[Week 0 TL]]/TBLData3[[#This Row],[Week -1 TL]],"")</f>
        <v>0.42436149312377208</v>
      </c>
      <c r="P1129" s="26">
        <f t="shared" si="85"/>
        <v>219.02038246723009</v>
      </c>
      <c r="Q1129" s="27">
        <f t="shared" si="86"/>
        <v>211.87078005608925</v>
      </c>
      <c r="R1129" s="99">
        <f>IFERROR(TBLData3[[#This Row],[7 Day EWMA]]/TBLData3[[#This Row],[28 Day EWMA]],"")</f>
        <v>1.0337451082648024</v>
      </c>
      <c r="S1129" s="130">
        <f>AVERAGEIFS(TBLData3[Total Load],TBLData3[[Athlete ]],TBLData3[[#This Row],[Athlete ]],TBLData3[Date],"&lt;="&amp;TBLData3[[#This Row],[Date]],TBLData3[Date],"&gt;"&amp;TBLData3[[#This Row],[Date]]-7)</f>
        <v>154.28571428571428</v>
      </c>
      <c r="T1129" s="130">
        <f t="array" ref="T1129">IFERROR(_xlfn.STDEV.S(IF(TBLData3[[Athlete ]]=TBLData3[[#This Row],[Athlete ]],IF(TBLData3[Date]&lt;=TBLData3[[#This Row],[Date]],IF(TBLData3[Date]&gt;TBLData3[[#This Row],[Date]]-7,TBLData3[Total Load])))),"")</f>
        <v>202.30811014037829</v>
      </c>
      <c r="U1129" s="98">
        <f>IFERROR(TBLData3[[#This Row],[7 Day avg Load]]/TBLData3[[#This Row],[7 Day SD]],"")</f>
        <v>0.76262743089566676</v>
      </c>
      <c r="V1129" s="98">
        <f>IFERROR(TBLData3[[#This Row],[7 Day Rolling Average]]*TBLData3[[#This Row],[Monotony]],"")</f>
        <v>117.66251790961715</v>
      </c>
    </row>
    <row r="1130" spans="1:22" x14ac:dyDescent="0.25">
      <c r="A1130" s="58" t="str">
        <f t="shared" si="80"/>
        <v>Week 8</v>
      </c>
      <c r="B1130" s="63">
        <v>43061</v>
      </c>
      <c r="C1130" s="151" t="str">
        <f t="shared" si="84"/>
        <v>Wed</v>
      </c>
      <c r="D1130" s="73" t="s">
        <v>213</v>
      </c>
      <c r="E1130" s="61">
        <f>tblTL[[#This Row],[Total]]</f>
        <v>80</v>
      </c>
      <c r="F1130" s="71">
        <f>AVERAGEIFS(TBLData3[Total Load],TBLData3[[Athlete ]],TBLData3[[#This Row],[Athlete ]],TBLData3[Date],"&lt;="&amp;TBLData3[[#This Row],[Date]],TBLData3[Date],"&gt;"&amp;TBLData3[[#This Row],[Date]]-7)</f>
        <v>361.42857142857144</v>
      </c>
      <c r="G1130" s="72">
        <f>AVERAGEIFS(TBLData3[Total Load],TBLData3[[Athlete ]],TBLData3[[#This Row],[Athlete ]],TBLData3[Date],"&lt;="&amp;TBLData3[[#This Row],[Date]],TBLData3[Date],"&gt;"&amp;TBLData3[[#This Row],[Date]]-28)</f>
        <v>194.64285714285714</v>
      </c>
      <c r="H1130" s="30">
        <f>SUMIFS(TBLData3[Total Load],TBLData3[[Athlete ]],TBLData3[[#This Row],[Athlete ]],TBLData3[Date],"&lt;="&amp;TBLData3[[#This Row],[Date]],TBLData3[Date],"&gt;"&amp;TBLData3[[#This Row],[Date]]-7)</f>
        <v>2530</v>
      </c>
      <c r="I1130" s="31">
        <f>IFERROR(SUMIFS(TBLData3[Total Load],TBLData3[[Athlete ]],TBLData3[[#This Row],[Athlete ]],TBLData3[Date],"&lt;="&amp;TBLData3[[#This Row],[Date]]-7,TBLData3[Date],"&gt;"&amp;TBLData3[[#This Row],[Date]]-14),"")</f>
        <v>720</v>
      </c>
      <c r="J1130" s="31">
        <f>IFERROR(SUMIFS(TBLData3[Total Load],TBLData3[[Athlete ]],TBLData3[[#This Row],[Athlete ]],TBLData3[Date],"&lt;="&amp;TBLData3[[#This Row],[Date]]-14,TBLData3[Date],"&gt;"&amp;TBLData3[[#This Row],[Date]]-21),"")</f>
        <v>675</v>
      </c>
      <c r="K1130" s="31">
        <f>IFERROR(SUMIFS(TBLData3[Total Load],TBLData3[[Athlete ]],TBLData3[[#This Row],[Athlete ]],TBLData3[Date],"&lt;="&amp;TBLData3[[#This Row],[Date]]-21,TBLData3[Date],"&gt;"&amp;TBLData3[[#This Row],[Date]]-28),"")</f>
        <v>1525</v>
      </c>
      <c r="L1130" s="31">
        <f>IFERROR(SUMIFS(TBLData3[Total Load],TBLData3[[Athlete ]],TBLData3[[#This Row],[Athlete ]],TBLData3[Date],"&lt;="&amp;TBLData3[[#This Row],[Date]]-28,TBLData3[Date],"&gt;"&amp;TBLData3[[#This Row],[Date]]-35),"")</f>
        <v>1460</v>
      </c>
      <c r="M1130" s="31">
        <f>IFERROR(AVERAGE(TBLData3[[#This Row],[Week -1 TL]:[Week -4 TL]]),"")</f>
        <v>1095</v>
      </c>
      <c r="N1130" s="98">
        <f>IFERROR(TBLData3[[#This Row],[7 Day Rolling Average]]/TBLData3[[#This Row],[28 Day Rolling Average]],"")</f>
        <v>1.8568807339449542</v>
      </c>
      <c r="O1130" s="94">
        <f>IFERROR(TBLData3[[#This Row],[Week 0 TL]]/TBLData3[[#This Row],[Week -1 TL]],"")</f>
        <v>3.5138888888888888</v>
      </c>
      <c r="P1130" s="26">
        <f t="shared" si="85"/>
        <v>340.51848269122763</v>
      </c>
      <c r="Q1130" s="27">
        <f t="shared" si="86"/>
        <v>222.33446659576262</v>
      </c>
      <c r="R1130" s="99">
        <f>IFERROR(TBLData3[[#This Row],[7 Day EWMA]]/TBLData3[[#This Row],[28 Day EWMA]],"")</f>
        <v>1.5315595818544017</v>
      </c>
      <c r="S1130" s="130">
        <f>AVERAGEIFS(TBLData3[Total Load],TBLData3[[Athlete ]],TBLData3[[#This Row],[Athlete ]],TBLData3[Date],"&lt;="&amp;TBLData3[[#This Row],[Date]],TBLData3[Date],"&gt;"&amp;TBLData3[[#This Row],[Date]]-7)</f>
        <v>361.42857142857144</v>
      </c>
      <c r="T1130" s="130">
        <f t="array" ref="T1130">IFERROR(_xlfn.STDEV.S(IF(TBLData3[[Athlete ]]=TBLData3[[#This Row],[Athlete ]],IF(TBLData3[Date]&lt;=TBLData3[[#This Row],[Date]],IF(TBLData3[Date]&gt;TBLData3[[#This Row],[Date]]-7,TBLData3[Total Load])))),"")</f>
        <v>499.08010617630555</v>
      </c>
      <c r="U1130" s="98">
        <f>IFERROR(TBLData3[[#This Row],[7 Day avg Load]]/TBLData3[[#This Row],[7 Day SD]],"")</f>
        <v>0.72418949774947117</v>
      </c>
      <c r="V1130" s="98">
        <f>IFERROR(TBLData3[[#This Row],[7 Day Rolling Average]]*TBLData3[[#This Row],[Monotony]],"")</f>
        <v>261.74277561516601</v>
      </c>
    </row>
    <row r="1131" spans="1:22" x14ac:dyDescent="0.25">
      <c r="A1131" s="58" t="str">
        <f t="shared" si="80"/>
        <v>Week 8</v>
      </c>
      <c r="B1131" s="63">
        <v>43061</v>
      </c>
      <c r="C1131" s="151" t="str">
        <f t="shared" si="84"/>
        <v>Wed</v>
      </c>
      <c r="D1131" s="73" t="s">
        <v>214</v>
      </c>
      <c r="E1131" s="61">
        <f>tblTL[[#This Row],[Total]]</f>
        <v>420</v>
      </c>
      <c r="F1131" s="71">
        <f>AVERAGEIFS(TBLData3[Total Load],TBLData3[[Athlete ]],TBLData3[[#This Row],[Athlete ]],TBLData3[Date],"&lt;="&amp;TBLData3[[#This Row],[Date]],TBLData3[Date],"&gt;"&amp;TBLData3[[#This Row],[Date]]-7)</f>
        <v>438.92857142857144</v>
      </c>
      <c r="G1131" s="72">
        <f>AVERAGEIFS(TBLData3[Total Load],TBLData3[[Athlete ]],TBLData3[[#This Row],[Athlete ]],TBLData3[Date],"&lt;="&amp;TBLData3[[#This Row],[Date]],TBLData3[Date],"&gt;"&amp;TBLData3[[#This Row],[Date]]-28)</f>
        <v>324.33928571428572</v>
      </c>
      <c r="H1131" s="30">
        <f>SUMIFS(TBLData3[Total Load],TBLData3[[Athlete ]],TBLData3[[#This Row],[Athlete ]],TBLData3[Date],"&lt;="&amp;TBLData3[[#This Row],[Date]],TBLData3[Date],"&gt;"&amp;TBLData3[[#This Row],[Date]]-7)</f>
        <v>3072.5</v>
      </c>
      <c r="I1131" s="31">
        <f>IFERROR(SUMIFS(TBLData3[Total Load],TBLData3[[Athlete ]],TBLData3[[#This Row],[Athlete ]],TBLData3[Date],"&lt;="&amp;TBLData3[[#This Row],[Date]]-7,TBLData3[Date],"&gt;"&amp;TBLData3[[#This Row],[Date]]-14),"")</f>
        <v>1639</v>
      </c>
      <c r="J1131" s="31">
        <f>IFERROR(SUMIFS(TBLData3[Total Load],TBLData3[[Athlete ]],TBLData3[[#This Row],[Athlete ]],TBLData3[Date],"&lt;="&amp;TBLData3[[#This Row],[Date]]-14,TBLData3[Date],"&gt;"&amp;TBLData3[[#This Row],[Date]]-21),"")</f>
        <v>2833</v>
      </c>
      <c r="K1131" s="31">
        <f>IFERROR(SUMIFS(TBLData3[Total Load],TBLData3[[Athlete ]],TBLData3[[#This Row],[Athlete ]],TBLData3[Date],"&lt;="&amp;TBLData3[[#This Row],[Date]]-21,TBLData3[Date],"&gt;"&amp;TBLData3[[#This Row],[Date]]-28),"")</f>
        <v>1537</v>
      </c>
      <c r="L1131" s="31">
        <f>IFERROR(SUMIFS(TBLData3[Total Load],TBLData3[[Athlete ]],TBLData3[[#This Row],[Athlete ]],TBLData3[Date],"&lt;="&amp;TBLData3[[#This Row],[Date]]-28,TBLData3[Date],"&gt;"&amp;TBLData3[[#This Row],[Date]]-35),"")</f>
        <v>1640</v>
      </c>
      <c r="M1131" s="31">
        <f>IFERROR(AVERAGE(TBLData3[[#This Row],[Week -1 TL]:[Week -4 TL]]),"")</f>
        <v>1912.25</v>
      </c>
      <c r="N1131" s="98">
        <f>IFERROR(TBLData3[[#This Row],[7 Day Rolling Average]]/TBLData3[[#This Row],[28 Day Rolling Average]],"")</f>
        <v>1.3533006661895062</v>
      </c>
      <c r="O1131" s="94">
        <f>IFERROR(TBLData3[[#This Row],[Week 0 TL]]/TBLData3[[#This Row],[Week -1 TL]],"")</f>
        <v>1.8746186699206833</v>
      </c>
      <c r="P1131" s="26">
        <f t="shared" si="85"/>
        <v>440.40802019202965</v>
      </c>
      <c r="Q1131" s="27">
        <f t="shared" si="86"/>
        <v>337.00308587851879</v>
      </c>
      <c r="R1131" s="99">
        <f>IFERROR(TBLData3[[#This Row],[7 Day EWMA]]/TBLData3[[#This Row],[28 Day EWMA]],"")</f>
        <v>1.3068367580194378</v>
      </c>
      <c r="S1131" s="130">
        <f>AVERAGEIFS(TBLData3[Total Load],TBLData3[[Athlete ]],TBLData3[[#This Row],[Athlete ]],TBLData3[Date],"&lt;="&amp;TBLData3[[#This Row],[Date]],TBLData3[Date],"&gt;"&amp;TBLData3[[#This Row],[Date]]-7)</f>
        <v>438.92857142857144</v>
      </c>
      <c r="T1131" s="130">
        <f t="array" ref="T1131">IFERROR(_xlfn.STDEV.S(IF(TBLData3[[Athlete ]]=TBLData3[[#This Row],[Athlete ]],IF(TBLData3[Date]&lt;=TBLData3[[#This Row],[Date]],IF(TBLData3[Date]&gt;TBLData3[[#This Row],[Date]]-7,TBLData3[Total Load])))),"")</f>
        <v>542.65139428023747</v>
      </c>
      <c r="U1131" s="98">
        <f>IFERROR(TBLData3[[#This Row],[7 Day avg Load]]/TBLData3[[#This Row],[7 Day SD]],"")</f>
        <v>0.8088591977373577</v>
      </c>
      <c r="V1131" s="98">
        <f>IFERROR(TBLData3[[#This Row],[7 Day Rolling Average]]*TBLData3[[#This Row],[Monotony]],"")</f>
        <v>355.03141214971879</v>
      </c>
    </row>
    <row r="1132" spans="1:22" x14ac:dyDescent="0.25">
      <c r="A1132" s="58" t="str">
        <f t="shared" si="80"/>
        <v>Week 8</v>
      </c>
      <c r="B1132" s="63">
        <v>43061</v>
      </c>
      <c r="C1132" s="151" t="str">
        <f t="shared" si="84"/>
        <v>Wed</v>
      </c>
      <c r="D1132" s="73" t="s">
        <v>195</v>
      </c>
      <c r="E1132" s="61">
        <f>tblTL[[#This Row],[Total]]</f>
        <v>0</v>
      </c>
      <c r="F1132" s="71">
        <f>AVERAGEIFS(TBLData3[Total Load],TBLData3[[Athlete ]],TBLData3[[#This Row],[Athlete ]],TBLData3[Date],"&lt;="&amp;TBLData3[[#This Row],[Date]],TBLData3[Date],"&gt;"&amp;TBLData3[[#This Row],[Date]]-7)</f>
        <v>0</v>
      </c>
      <c r="G1132" s="72">
        <f>AVERAGEIFS(TBLData3[Total Load],TBLData3[[Athlete ]],TBLData3[[#This Row],[Athlete ]],TBLData3[Date],"&lt;="&amp;TBLData3[[#This Row],[Date]],TBLData3[Date],"&gt;"&amp;TBLData3[[#This Row],[Date]]-28)</f>
        <v>17.5</v>
      </c>
      <c r="H1132" s="30">
        <f>SUMIFS(TBLData3[Total Load],TBLData3[[Athlete ]],TBLData3[[#This Row],[Athlete ]],TBLData3[Date],"&lt;="&amp;TBLData3[[#This Row],[Date]],TBLData3[Date],"&gt;"&amp;TBLData3[[#This Row],[Date]]-7)</f>
        <v>0</v>
      </c>
      <c r="I1132" s="31">
        <f>IFERROR(SUMIFS(TBLData3[Total Load],TBLData3[[Athlete ]],TBLData3[[#This Row],[Athlete ]],TBLData3[Date],"&lt;="&amp;TBLData3[[#This Row],[Date]]-7,TBLData3[Date],"&gt;"&amp;TBLData3[[#This Row],[Date]]-14),"")</f>
        <v>0</v>
      </c>
      <c r="J1132" s="31">
        <f>IFERROR(SUMIFS(TBLData3[Total Load],TBLData3[[Athlete ]],TBLData3[[#This Row],[Athlete ]],TBLData3[Date],"&lt;="&amp;TBLData3[[#This Row],[Date]]-14,TBLData3[Date],"&gt;"&amp;TBLData3[[#This Row],[Date]]-21),"")</f>
        <v>490</v>
      </c>
      <c r="K1132" s="31">
        <f>IFERROR(SUMIFS(TBLData3[Total Load],TBLData3[[Athlete ]],TBLData3[[#This Row],[Athlete ]],TBLData3[Date],"&lt;="&amp;TBLData3[[#This Row],[Date]]-21,TBLData3[Date],"&gt;"&amp;TBLData3[[#This Row],[Date]]-28),"")</f>
        <v>0</v>
      </c>
      <c r="L1132" s="31">
        <f>IFERROR(SUMIFS(TBLData3[Total Load],TBLData3[[Athlete ]],TBLData3[[#This Row],[Athlete ]],TBLData3[Date],"&lt;="&amp;TBLData3[[#This Row],[Date]]-28,TBLData3[Date],"&gt;"&amp;TBLData3[[#This Row],[Date]]-35),"")</f>
        <v>0</v>
      </c>
      <c r="M1132" s="31">
        <f>IFERROR(AVERAGE(TBLData3[[#This Row],[Week -1 TL]:[Week -4 TL]]),"")</f>
        <v>122.5</v>
      </c>
      <c r="N1132" s="98">
        <f>IFERROR(TBLData3[[#This Row],[7 Day Rolling Average]]/TBLData3[[#This Row],[28 Day Rolling Average]],"")</f>
        <v>0</v>
      </c>
      <c r="O1132" s="94" t="str">
        <f>IFERROR(TBLData3[[#This Row],[Week 0 TL]]/TBLData3[[#This Row],[Week -1 TL]],"")</f>
        <v/>
      </c>
      <c r="P1132" s="26">
        <f t="shared" si="85"/>
        <v>0.38847346251941417</v>
      </c>
      <c r="Q1132" s="27">
        <f t="shared" si="86"/>
        <v>8.0936310481265235</v>
      </c>
      <c r="R1132" s="99">
        <f>IFERROR(TBLData3[[#This Row],[7 Day EWMA]]/TBLData3[[#This Row],[28 Day EWMA]],"")</f>
        <v>4.7997426644415205E-2</v>
      </c>
      <c r="S1132" s="130">
        <f>AVERAGEIFS(TBLData3[Total Load],TBLData3[[Athlete ]],TBLData3[[#This Row],[Athlete ]],TBLData3[Date],"&lt;="&amp;TBLData3[[#This Row],[Date]],TBLData3[Date],"&gt;"&amp;TBLData3[[#This Row],[Date]]-7)</f>
        <v>0</v>
      </c>
      <c r="T1132" s="130">
        <f t="array" ref="T1132">IFERROR(_xlfn.STDEV.S(IF(TBLData3[[Athlete ]]=TBLData3[[#This Row],[Athlete ]],IF(TBLData3[Date]&lt;=TBLData3[[#This Row],[Date]],IF(TBLData3[Date]&gt;TBLData3[[#This Row],[Date]]-7,TBLData3[Total Load])))),"")</f>
        <v>0</v>
      </c>
      <c r="U1132" s="98" t="str">
        <f>IFERROR(TBLData3[[#This Row],[7 Day avg Load]]/TBLData3[[#This Row],[7 Day SD]],"")</f>
        <v/>
      </c>
      <c r="V1132" s="98" t="str">
        <f>IFERROR(TBLData3[[#This Row],[7 Day Rolling Average]]*TBLData3[[#This Row],[Monotony]],"")</f>
        <v/>
      </c>
    </row>
    <row r="1133" spans="1:22" x14ac:dyDescent="0.25">
      <c r="A1133" s="58" t="str">
        <f t="shared" si="80"/>
        <v>Week 8</v>
      </c>
      <c r="B1133" s="63">
        <v>43061</v>
      </c>
      <c r="C1133" s="151" t="str">
        <f t="shared" si="84"/>
        <v>Wed</v>
      </c>
      <c r="D1133" s="68" t="s">
        <v>196</v>
      </c>
      <c r="E1133" s="61">
        <f>tblTL[[#This Row],[Total]]</f>
        <v>420</v>
      </c>
      <c r="F1133" s="71">
        <f>AVERAGEIFS(TBLData3[Total Load],TBLData3[[Athlete ]],TBLData3[[#This Row],[Athlete ]],TBLData3[Date],"&lt;="&amp;TBLData3[[#This Row],[Date]],TBLData3[Date],"&gt;"&amp;TBLData3[[#This Row],[Date]]-7)</f>
        <v>332.14285714285717</v>
      </c>
      <c r="G1133" s="72">
        <f>AVERAGEIFS(TBLData3[Total Load],TBLData3[[Athlete ]],TBLData3[[#This Row],[Athlete ]],TBLData3[Date],"&lt;="&amp;TBLData3[[#This Row],[Date]],TBLData3[Date],"&gt;"&amp;TBLData3[[#This Row],[Date]]-28)</f>
        <v>316.78571428571428</v>
      </c>
      <c r="H1133" s="30">
        <f>SUMIFS(TBLData3[Total Load],TBLData3[[Athlete ]],TBLData3[[#This Row],[Athlete ]],TBLData3[Date],"&lt;="&amp;TBLData3[[#This Row],[Date]],TBLData3[Date],"&gt;"&amp;TBLData3[[#This Row],[Date]]-7)</f>
        <v>2325</v>
      </c>
      <c r="I1133" s="31">
        <f>IFERROR(SUMIFS(TBLData3[Total Load],TBLData3[[Athlete ]],TBLData3[[#This Row],[Athlete ]],TBLData3[Date],"&lt;="&amp;TBLData3[[#This Row],[Date]]-7,TBLData3[Date],"&gt;"&amp;TBLData3[[#This Row],[Date]]-14),"")</f>
        <v>2036</v>
      </c>
      <c r="J1133" s="31">
        <f>IFERROR(SUMIFS(TBLData3[Total Load],TBLData3[[Athlete ]],TBLData3[[#This Row],[Athlete ]],TBLData3[Date],"&lt;="&amp;TBLData3[[#This Row],[Date]]-14,TBLData3[Date],"&gt;"&amp;TBLData3[[#This Row],[Date]]-21),"")</f>
        <v>2893</v>
      </c>
      <c r="K1133" s="31">
        <f>IFERROR(SUMIFS(TBLData3[Total Load],TBLData3[[Athlete ]],TBLData3[[#This Row],[Athlete ]],TBLData3[Date],"&lt;="&amp;TBLData3[[#This Row],[Date]]-21,TBLData3[Date],"&gt;"&amp;TBLData3[[#This Row],[Date]]-28),"")</f>
        <v>1616</v>
      </c>
      <c r="L1133" s="31">
        <f>IFERROR(SUMIFS(TBLData3[Total Load],TBLData3[[Athlete ]],TBLData3[[#This Row],[Athlete ]],TBLData3[Date],"&lt;="&amp;TBLData3[[#This Row],[Date]]-28,TBLData3[Date],"&gt;"&amp;TBLData3[[#This Row],[Date]]-35),"")</f>
        <v>1840</v>
      </c>
      <c r="M1133" s="31">
        <f>IFERROR(AVERAGE(TBLData3[[#This Row],[Week -1 TL]:[Week -4 TL]]),"")</f>
        <v>2096.25</v>
      </c>
      <c r="N1133" s="98">
        <f>IFERROR(TBLData3[[#This Row],[7 Day Rolling Average]]/TBLData3[[#This Row],[28 Day Rolling Average]],"")</f>
        <v>1.0484780157835401</v>
      </c>
      <c r="O1133" s="94">
        <f>IFERROR(TBLData3[[#This Row],[Week 0 TL]]/TBLData3[[#This Row],[Week -1 TL]],"")</f>
        <v>1.1419449901768173</v>
      </c>
      <c r="P1133" s="26">
        <f t="shared" si="85"/>
        <v>422.94274663888768</v>
      </c>
      <c r="Q1133" s="27">
        <f t="shared" si="86"/>
        <v>320.74595149875097</v>
      </c>
      <c r="R1133" s="99">
        <f>IFERROR(TBLData3[[#This Row],[7 Day EWMA]]/TBLData3[[#This Row],[28 Day EWMA]],"")</f>
        <v>1.3186222449967062</v>
      </c>
      <c r="S1133" s="130">
        <f>AVERAGEIFS(TBLData3[Total Load],TBLData3[[Athlete ]],TBLData3[[#This Row],[Athlete ]],TBLData3[Date],"&lt;="&amp;TBLData3[[#This Row],[Date]],TBLData3[Date],"&gt;"&amp;TBLData3[[#This Row],[Date]]-7)</f>
        <v>332.14285714285717</v>
      </c>
      <c r="T1133" s="130">
        <f t="array" ref="T1133">IFERROR(_xlfn.STDEV.S(IF(TBLData3[[Athlete ]]=TBLData3[[#This Row],[Athlete ]],IF(TBLData3[Date]&lt;=TBLData3[[#This Row],[Date]],IF(TBLData3[Date]&gt;TBLData3[[#This Row],[Date]]-7,TBLData3[Total Load])))),"")</f>
        <v>412.10695560393407</v>
      </c>
      <c r="U1133" s="98">
        <f>IFERROR(TBLData3[[#This Row],[7 Day avg Load]]/TBLData3[[#This Row],[7 Day SD]],"")</f>
        <v>0.80596275463516209</v>
      </c>
      <c r="V1133" s="98">
        <f>IFERROR(TBLData3[[#This Row],[7 Day Rolling Average]]*TBLData3[[#This Row],[Monotony]],"")</f>
        <v>267.69477207525028</v>
      </c>
    </row>
    <row r="1134" spans="1:22" x14ac:dyDescent="0.25">
      <c r="A1134" s="58" t="str">
        <f t="shared" si="80"/>
        <v>Week 8</v>
      </c>
      <c r="B1134" s="63">
        <v>43061</v>
      </c>
      <c r="C1134" s="151" t="str">
        <f t="shared" si="84"/>
        <v>Wed</v>
      </c>
      <c r="D1134" s="73" t="s">
        <v>197</v>
      </c>
      <c r="E1134" s="61">
        <f>tblTL[[#This Row],[Total]]</f>
        <v>480</v>
      </c>
      <c r="F1134" s="71">
        <f>AVERAGEIFS(TBLData3[Total Load],TBLData3[[Athlete ]],TBLData3[[#This Row],[Athlete ]],TBLData3[Date],"&lt;="&amp;TBLData3[[#This Row],[Date]],TBLData3[Date],"&gt;"&amp;TBLData3[[#This Row],[Date]]-7)</f>
        <v>407.85714285714283</v>
      </c>
      <c r="G1134" s="72">
        <f>AVERAGEIFS(TBLData3[Total Load],TBLData3[[Athlete ]],TBLData3[[#This Row],[Athlete ]],TBLData3[Date],"&lt;="&amp;TBLData3[[#This Row],[Date]],TBLData3[Date],"&gt;"&amp;TBLData3[[#This Row],[Date]]-28)</f>
        <v>316.44642857142856</v>
      </c>
      <c r="H1134" s="30">
        <f>SUMIFS(TBLData3[Total Load],TBLData3[[Athlete ]],TBLData3[[#This Row],[Athlete ]],TBLData3[Date],"&lt;="&amp;TBLData3[[#This Row],[Date]],TBLData3[Date],"&gt;"&amp;TBLData3[[#This Row],[Date]]-7)</f>
        <v>2855</v>
      </c>
      <c r="I1134" s="31">
        <f>IFERROR(SUMIFS(TBLData3[Total Load],TBLData3[[Athlete ]],TBLData3[[#This Row],[Athlete ]],TBLData3[Date],"&lt;="&amp;TBLData3[[#This Row],[Date]]-7,TBLData3[Date],"&gt;"&amp;TBLData3[[#This Row],[Date]]-14),"")</f>
        <v>1384</v>
      </c>
      <c r="J1134" s="31">
        <f>IFERROR(SUMIFS(TBLData3[Total Load],TBLData3[[Athlete ]],TBLData3[[#This Row],[Athlete ]],TBLData3[Date],"&lt;="&amp;TBLData3[[#This Row],[Date]]-14,TBLData3[Date],"&gt;"&amp;TBLData3[[#This Row],[Date]]-21),"")</f>
        <v>2347.5</v>
      </c>
      <c r="K1134" s="31">
        <f>IFERROR(SUMIFS(TBLData3[Total Load],TBLData3[[Athlete ]],TBLData3[[#This Row],[Athlete ]],TBLData3[Date],"&lt;="&amp;TBLData3[[#This Row],[Date]]-21,TBLData3[Date],"&gt;"&amp;TBLData3[[#This Row],[Date]]-28),"")</f>
        <v>2274</v>
      </c>
      <c r="L1134" s="31">
        <f>IFERROR(SUMIFS(TBLData3[Total Load],TBLData3[[Athlete ]],TBLData3[[#This Row],[Athlete ]],TBLData3[Date],"&lt;="&amp;TBLData3[[#This Row],[Date]]-28,TBLData3[Date],"&gt;"&amp;TBLData3[[#This Row],[Date]]-35),"")</f>
        <v>1320</v>
      </c>
      <c r="M1134" s="31">
        <f>IFERROR(AVERAGE(TBLData3[[#This Row],[Week -1 TL]:[Week -4 TL]]),"")</f>
        <v>1831.375</v>
      </c>
      <c r="N1134" s="98">
        <f>IFERROR(TBLData3[[#This Row],[7 Day Rolling Average]]/TBLData3[[#This Row],[28 Day Rolling Average]],"")</f>
        <v>1.2888663167992778</v>
      </c>
      <c r="O1134" s="94">
        <f>IFERROR(TBLData3[[#This Row],[Week 0 TL]]/TBLData3[[#This Row],[Week -1 TL]],"")</f>
        <v>2.0628612716763004</v>
      </c>
      <c r="P1134" s="26">
        <f t="shared" si="85"/>
        <v>430.62589730868524</v>
      </c>
      <c r="Q1134" s="27">
        <f t="shared" si="86"/>
        <v>319.52705317068643</v>
      </c>
      <c r="R1134" s="99">
        <f>IFERROR(TBLData3[[#This Row],[7 Day EWMA]]/TBLData3[[#This Row],[28 Day EWMA]],"")</f>
        <v>1.3476977709259927</v>
      </c>
      <c r="S1134" s="130">
        <f>AVERAGEIFS(TBLData3[Total Load],TBLData3[[Athlete ]],TBLData3[[#This Row],[Athlete ]],TBLData3[Date],"&lt;="&amp;TBLData3[[#This Row],[Date]],TBLData3[Date],"&gt;"&amp;TBLData3[[#This Row],[Date]]-7)</f>
        <v>407.85714285714283</v>
      </c>
      <c r="T1134" s="130">
        <f t="array" ref="T1134">IFERROR(_xlfn.STDEV.S(IF(TBLData3[[Athlete ]]=TBLData3[[#This Row],[Athlete ]],IF(TBLData3[Date]&lt;=TBLData3[[#This Row],[Date]],IF(TBLData3[Date]&gt;TBLData3[[#This Row],[Date]]-7,TBLData3[Total Load])))),"")</f>
        <v>474.21740041582495</v>
      </c>
      <c r="U1134" s="98">
        <f>IFERROR(TBLData3[[#This Row],[7 Day avg Load]]/TBLData3[[#This Row],[7 Day SD]],"")</f>
        <v>0.86006363853267909</v>
      </c>
      <c r="V1134" s="98">
        <f>IFERROR(TBLData3[[#This Row],[7 Day Rolling Average]]*TBLData3[[#This Row],[Monotony]],"")</f>
        <v>350.78309828725696</v>
      </c>
    </row>
    <row r="1135" spans="1:22" x14ac:dyDescent="0.25">
      <c r="A1135" s="58" t="str">
        <f t="shared" si="80"/>
        <v>Week 8</v>
      </c>
      <c r="B1135" s="63">
        <v>43061</v>
      </c>
      <c r="C1135" s="151" t="str">
        <f t="shared" si="84"/>
        <v>Wed</v>
      </c>
      <c r="D1135" s="73" t="s">
        <v>198</v>
      </c>
      <c r="E1135" s="61">
        <f>tblTL[[#This Row],[Total]]</f>
        <v>300</v>
      </c>
      <c r="F1135" s="71">
        <f>AVERAGEIFS(TBLData3[Total Load],TBLData3[[Athlete ]],TBLData3[[#This Row],[Athlete ]],TBLData3[Date],"&lt;="&amp;TBLData3[[#This Row],[Date]],TBLData3[Date],"&gt;"&amp;TBLData3[[#This Row],[Date]]-7)</f>
        <v>210</v>
      </c>
      <c r="G1135" s="72">
        <f>AVERAGEIFS(TBLData3[Total Load],TBLData3[[Athlete ]],TBLData3[[#This Row],[Athlete ]],TBLData3[Date],"&lt;="&amp;TBLData3[[#This Row],[Date]],TBLData3[Date],"&gt;"&amp;TBLData3[[#This Row],[Date]]-28)</f>
        <v>229.07142857142858</v>
      </c>
      <c r="H1135" s="30">
        <f>SUMIFS(TBLData3[Total Load],TBLData3[[Athlete ]],TBLData3[[#This Row],[Athlete ]],TBLData3[Date],"&lt;="&amp;TBLData3[[#This Row],[Date]],TBLData3[Date],"&gt;"&amp;TBLData3[[#This Row],[Date]]-7)</f>
        <v>1470</v>
      </c>
      <c r="I1135" s="31">
        <f>IFERROR(SUMIFS(TBLData3[Total Load],TBLData3[[Athlete ]],TBLData3[[#This Row],[Athlete ]],TBLData3[Date],"&lt;="&amp;TBLData3[[#This Row],[Date]]-7,TBLData3[Date],"&gt;"&amp;TBLData3[[#This Row],[Date]]-14),"")</f>
        <v>1786</v>
      </c>
      <c r="J1135" s="31">
        <f>IFERROR(SUMIFS(TBLData3[Total Load],TBLData3[[Athlete ]],TBLData3[[#This Row],[Athlete ]],TBLData3[Date],"&lt;="&amp;TBLData3[[#This Row],[Date]]-14,TBLData3[Date],"&gt;"&amp;TBLData3[[#This Row],[Date]]-21),"")</f>
        <v>1362</v>
      </c>
      <c r="K1135" s="31">
        <f>IFERROR(SUMIFS(TBLData3[Total Load],TBLData3[[Athlete ]],TBLData3[[#This Row],[Athlete ]],TBLData3[Date],"&lt;="&amp;TBLData3[[#This Row],[Date]]-21,TBLData3[Date],"&gt;"&amp;TBLData3[[#This Row],[Date]]-28),"")</f>
        <v>1796</v>
      </c>
      <c r="L1135" s="31">
        <f>IFERROR(SUMIFS(TBLData3[Total Load],TBLData3[[Athlete ]],TBLData3[[#This Row],[Athlete ]],TBLData3[Date],"&lt;="&amp;TBLData3[[#This Row],[Date]]-28,TBLData3[Date],"&gt;"&amp;TBLData3[[#This Row],[Date]]-35),"")</f>
        <v>360</v>
      </c>
      <c r="M1135" s="31">
        <f>IFERROR(AVERAGE(TBLData3[[#This Row],[Week -1 TL]:[Week -4 TL]]),"")</f>
        <v>1326</v>
      </c>
      <c r="N1135" s="98">
        <f>IFERROR(TBLData3[[#This Row],[7 Day Rolling Average]]/TBLData3[[#This Row],[28 Day Rolling Average]],"")</f>
        <v>0.91674462114125344</v>
      </c>
      <c r="O1135" s="94">
        <f>IFERROR(TBLData3[[#This Row],[Week 0 TL]]/TBLData3[[#This Row],[Week -1 TL]],"")</f>
        <v>0.82306830907054873</v>
      </c>
      <c r="P1135" s="26">
        <f t="shared" si="85"/>
        <v>241.21111884495235</v>
      </c>
      <c r="Q1135" s="27">
        <f t="shared" si="86"/>
        <v>216.89964666905638</v>
      </c>
      <c r="R1135" s="99">
        <f>IFERROR(TBLData3[[#This Row],[7 Day EWMA]]/TBLData3[[#This Row],[28 Day EWMA]],"")</f>
        <v>1.1120862691537263</v>
      </c>
      <c r="S1135" s="130">
        <f>AVERAGEIFS(TBLData3[Total Load],TBLData3[[Athlete ]],TBLData3[[#This Row],[Athlete ]],TBLData3[Date],"&lt;="&amp;TBLData3[[#This Row],[Date]],TBLData3[Date],"&gt;"&amp;TBLData3[[#This Row],[Date]]-7)</f>
        <v>210</v>
      </c>
      <c r="T1135" s="130">
        <f t="array" ref="T1135">IFERROR(_xlfn.STDEV.S(IF(TBLData3[[Athlete ]]=TBLData3[[#This Row],[Athlete ]],IF(TBLData3[Date]&lt;=TBLData3[[#This Row],[Date]],IF(TBLData3[Date]&gt;TBLData3[[#This Row],[Date]]-7,TBLData3[Total Load])))),"")</f>
        <v>216.46785750622038</v>
      </c>
      <c r="U1135" s="98">
        <f>IFERROR(TBLData3[[#This Row],[7 Day avg Load]]/TBLData3[[#This Row],[7 Day SD]],"")</f>
        <v>0.97012093351533946</v>
      </c>
      <c r="V1135" s="98">
        <f>IFERROR(TBLData3[[#This Row],[7 Day Rolling Average]]*TBLData3[[#This Row],[Monotony]],"")</f>
        <v>203.72539603822128</v>
      </c>
    </row>
    <row r="1136" spans="1:22" x14ac:dyDescent="0.25">
      <c r="A1136" s="58" t="str">
        <f t="shared" si="80"/>
        <v>Week 8</v>
      </c>
      <c r="B1136" s="63">
        <v>43061</v>
      </c>
      <c r="C1136" s="151" t="str">
        <f t="shared" si="84"/>
        <v>Wed</v>
      </c>
      <c r="D1136" s="73" t="s">
        <v>199</v>
      </c>
      <c r="E1136" s="61">
        <f>tblTL[[#This Row],[Total]]</f>
        <v>150</v>
      </c>
      <c r="F1136" s="71">
        <f>AVERAGEIFS(TBLData3[Total Load],TBLData3[[Athlete ]],TBLData3[[#This Row],[Athlete ]],TBLData3[Date],"&lt;="&amp;TBLData3[[#This Row],[Date]],TBLData3[Date],"&gt;"&amp;TBLData3[[#This Row],[Date]]-7)</f>
        <v>335</v>
      </c>
      <c r="G1136" s="72">
        <f>AVERAGEIFS(TBLData3[Total Load],TBLData3[[Athlete ]],TBLData3[[#This Row],[Athlete ]],TBLData3[Date],"&lt;="&amp;TBLData3[[#This Row],[Date]],TBLData3[Date],"&gt;"&amp;TBLData3[[#This Row],[Date]]-28)</f>
        <v>197.82142857142858</v>
      </c>
      <c r="H1136" s="30">
        <f>SUMIFS(TBLData3[Total Load],TBLData3[[Athlete ]],TBLData3[[#This Row],[Athlete ]],TBLData3[Date],"&lt;="&amp;TBLData3[[#This Row],[Date]],TBLData3[Date],"&gt;"&amp;TBLData3[[#This Row],[Date]]-7)</f>
        <v>2345</v>
      </c>
      <c r="I1136" s="31">
        <f>IFERROR(SUMIFS(TBLData3[Total Load],TBLData3[[Athlete ]],TBLData3[[#This Row],[Athlete ]],TBLData3[Date],"&lt;="&amp;TBLData3[[#This Row],[Date]]-7,TBLData3[Date],"&gt;"&amp;TBLData3[[#This Row],[Date]]-14),"")</f>
        <v>1440</v>
      </c>
      <c r="J1136" s="31">
        <f>IFERROR(SUMIFS(TBLData3[Total Load],TBLData3[[Athlete ]],TBLData3[[#This Row],[Athlete ]],TBLData3[Date],"&lt;="&amp;TBLData3[[#This Row],[Date]]-14,TBLData3[Date],"&gt;"&amp;TBLData3[[#This Row],[Date]]-21),"")</f>
        <v>1089</v>
      </c>
      <c r="K1136" s="31">
        <f>IFERROR(SUMIFS(TBLData3[Total Load],TBLData3[[Athlete ]],TBLData3[[#This Row],[Athlete ]],TBLData3[Date],"&lt;="&amp;TBLData3[[#This Row],[Date]]-21,TBLData3[Date],"&gt;"&amp;TBLData3[[#This Row],[Date]]-28),"")</f>
        <v>665</v>
      </c>
      <c r="L1136" s="31">
        <f>IFERROR(SUMIFS(TBLData3[Total Load],TBLData3[[Athlete ]],TBLData3[[#This Row],[Athlete ]],TBLData3[Date],"&lt;="&amp;TBLData3[[#This Row],[Date]]-28,TBLData3[Date],"&gt;"&amp;TBLData3[[#This Row],[Date]]-35),"")</f>
        <v>920</v>
      </c>
      <c r="M1136" s="31">
        <f>IFERROR(AVERAGE(TBLData3[[#This Row],[Week -1 TL]:[Week -4 TL]]),"")</f>
        <v>1028.5</v>
      </c>
      <c r="N1136" s="98">
        <f>IFERROR(TBLData3[[#This Row],[7 Day Rolling Average]]/TBLData3[[#This Row],[28 Day Rolling Average]],"")</f>
        <v>1.6934464704820364</v>
      </c>
      <c r="O1136" s="94">
        <f>IFERROR(TBLData3[[#This Row],[Week 0 TL]]/TBLData3[[#This Row],[Week -1 TL]],"")</f>
        <v>1.6284722222222223</v>
      </c>
      <c r="P1136" s="26">
        <f t="shared" si="85"/>
        <v>337.43218118360534</v>
      </c>
      <c r="Q1136" s="27">
        <f t="shared" si="86"/>
        <v>244.13846831432386</v>
      </c>
      <c r="R1136" s="99">
        <f>IFERROR(TBLData3[[#This Row],[7 Day EWMA]]/TBLData3[[#This Row],[28 Day EWMA]],"")</f>
        <v>1.3821344236057365</v>
      </c>
      <c r="S1136" s="130">
        <f>AVERAGEIFS(TBLData3[Total Load],TBLData3[[Athlete ]],TBLData3[[#This Row],[Athlete ]],TBLData3[Date],"&lt;="&amp;TBLData3[[#This Row],[Date]],TBLData3[Date],"&gt;"&amp;TBLData3[[#This Row],[Date]]-7)</f>
        <v>335</v>
      </c>
      <c r="T1136" s="130">
        <f t="array" ref="T1136">IFERROR(_xlfn.STDEV.S(IF(TBLData3[[Athlete ]]=TBLData3[[#This Row],[Athlete ]],IF(TBLData3[Date]&lt;=TBLData3[[#This Row],[Date]],IF(TBLData3[Date]&gt;TBLData3[[#This Row],[Date]]-7,TBLData3[Total Load])))),"")</f>
        <v>321.98602454143878</v>
      </c>
      <c r="U1136" s="98">
        <f>IFERROR(TBLData3[[#This Row],[7 Day avg Load]]/TBLData3[[#This Row],[7 Day SD]],"")</f>
        <v>1.0404178270690327</v>
      </c>
      <c r="V1136" s="98">
        <f>IFERROR(TBLData3[[#This Row],[7 Day Rolling Average]]*TBLData3[[#This Row],[Monotony]],"")</f>
        <v>348.53997206812596</v>
      </c>
    </row>
    <row r="1137" spans="1:22" x14ac:dyDescent="0.25">
      <c r="A1137" s="58" t="str">
        <f t="shared" si="80"/>
        <v>Week 8</v>
      </c>
      <c r="B1137" s="63">
        <v>43061</v>
      </c>
      <c r="C1137" s="151" t="str">
        <f t="shared" si="84"/>
        <v>Wed</v>
      </c>
      <c r="D1137" s="68" t="s">
        <v>200</v>
      </c>
      <c r="E1137" s="61">
        <f>tblTL[[#This Row],[Total]]</f>
        <v>0</v>
      </c>
      <c r="F1137" s="71">
        <f>AVERAGEIFS(TBLData3[Total Load],TBLData3[[Athlete ]],TBLData3[[#This Row],[Athlete ]],TBLData3[Date],"&lt;="&amp;TBLData3[[#This Row],[Date]],TBLData3[Date],"&gt;"&amp;TBLData3[[#This Row],[Date]]-7)</f>
        <v>309.28571428571428</v>
      </c>
      <c r="G1137" s="72">
        <f>AVERAGEIFS(TBLData3[Total Load],TBLData3[[Athlete ]],TBLData3[[#This Row],[Athlete ]],TBLData3[Date],"&lt;="&amp;TBLData3[[#This Row],[Date]],TBLData3[Date],"&gt;"&amp;TBLData3[[#This Row],[Date]]-28)</f>
        <v>136.07142857142858</v>
      </c>
      <c r="H1137" s="30">
        <f>SUMIFS(TBLData3[Total Load],TBLData3[[Athlete ]],TBLData3[[#This Row],[Athlete ]],TBLData3[Date],"&lt;="&amp;TBLData3[[#This Row],[Date]],TBLData3[Date],"&gt;"&amp;TBLData3[[#This Row],[Date]]-7)</f>
        <v>2165</v>
      </c>
      <c r="I1137" s="31">
        <f>IFERROR(SUMIFS(TBLData3[Total Load],TBLData3[[Athlete ]],TBLData3[[#This Row],[Athlete ]],TBLData3[Date],"&lt;="&amp;TBLData3[[#This Row],[Date]]-7,TBLData3[Date],"&gt;"&amp;TBLData3[[#This Row],[Date]]-14),"")</f>
        <v>1480</v>
      </c>
      <c r="J1137" s="31">
        <f>IFERROR(SUMIFS(TBLData3[Total Load],TBLData3[[Athlete ]],TBLData3[[#This Row],[Athlete ]],TBLData3[Date],"&lt;="&amp;TBLData3[[#This Row],[Date]]-14,TBLData3[Date],"&gt;"&amp;TBLData3[[#This Row],[Date]]-21),"")</f>
        <v>165</v>
      </c>
      <c r="K1137" s="31">
        <f>IFERROR(SUMIFS(TBLData3[Total Load],TBLData3[[Athlete ]],TBLData3[[#This Row],[Athlete ]],TBLData3[Date],"&lt;="&amp;TBLData3[[#This Row],[Date]]-21,TBLData3[Date],"&gt;"&amp;TBLData3[[#This Row],[Date]]-28),"")</f>
        <v>0</v>
      </c>
      <c r="L1137" s="31">
        <f>IFERROR(SUMIFS(TBLData3[Total Load],TBLData3[[Athlete ]],TBLData3[[#This Row],[Athlete ]],TBLData3[Date],"&lt;="&amp;TBLData3[[#This Row],[Date]]-28,TBLData3[Date],"&gt;"&amp;TBLData3[[#This Row],[Date]]-35),"")</f>
        <v>720</v>
      </c>
      <c r="M1137" s="31">
        <f>IFERROR(AVERAGE(TBLData3[[#This Row],[Week -1 TL]:[Week -4 TL]]),"")</f>
        <v>591.25</v>
      </c>
      <c r="N1137" s="98">
        <f>IFERROR(TBLData3[[#This Row],[7 Day Rolling Average]]/TBLData3[[#This Row],[28 Day Rolling Average]],"")</f>
        <v>2.2729658792650915</v>
      </c>
      <c r="O1137" s="94">
        <f>IFERROR(TBLData3[[#This Row],[Week 0 TL]]/TBLData3[[#This Row],[Week -1 TL]],"")</f>
        <v>1.4628378378378379</v>
      </c>
      <c r="P1137" s="26">
        <f t="shared" si="85"/>
        <v>283.17852699404375</v>
      </c>
      <c r="Q1137" s="27">
        <f t="shared" si="86"/>
        <v>191.16518409847393</v>
      </c>
      <c r="R1137" s="99">
        <f>IFERROR(TBLData3[[#This Row],[7 Day EWMA]]/TBLData3[[#This Row],[28 Day EWMA]],"")</f>
        <v>1.4813289790685498</v>
      </c>
      <c r="S1137" s="130">
        <f>AVERAGEIFS(TBLData3[Total Load],TBLData3[[Athlete ]],TBLData3[[#This Row],[Athlete ]],TBLData3[Date],"&lt;="&amp;TBLData3[[#This Row],[Date]],TBLData3[Date],"&gt;"&amp;TBLData3[[#This Row],[Date]]-7)</f>
        <v>309.28571428571428</v>
      </c>
      <c r="T1137" s="130">
        <f t="array" ref="T1137">IFERROR(_xlfn.STDEV.S(IF(TBLData3[[Athlete ]]=TBLData3[[#This Row],[Athlete ]],IF(TBLData3[Date]&lt;=TBLData3[[#This Row],[Date]],IF(TBLData3[Date]&gt;TBLData3[[#This Row],[Date]]-7,TBLData3[Total Load])))),"")</f>
        <v>344.5338465645595</v>
      </c>
      <c r="U1137" s="98">
        <f>IFERROR(TBLData3[[#This Row],[7 Day avg Load]]/TBLData3[[#This Row],[7 Day SD]],"")</f>
        <v>0.89769326691611318</v>
      </c>
      <c r="V1137" s="98">
        <f>IFERROR(TBLData3[[#This Row],[7 Day Rolling Average]]*TBLData3[[#This Row],[Monotony]],"")</f>
        <v>277.64370326762645</v>
      </c>
    </row>
    <row r="1138" spans="1:22" x14ac:dyDescent="0.25">
      <c r="A1138" s="58" t="str">
        <f t="shared" si="80"/>
        <v>Week 8</v>
      </c>
      <c r="B1138" s="63">
        <v>43061</v>
      </c>
      <c r="C1138" s="151" t="str">
        <f t="shared" si="84"/>
        <v>Wed</v>
      </c>
      <c r="D1138" s="73" t="s">
        <v>201</v>
      </c>
      <c r="E1138" s="61">
        <f>tblTL[[#This Row],[Total]]</f>
        <v>0</v>
      </c>
      <c r="F1138" s="71">
        <f>AVERAGEIFS(TBLData3[Total Load],TBLData3[[Athlete ]],TBLData3[[#This Row],[Athlete ]],TBLData3[Date],"&lt;="&amp;TBLData3[[#This Row],[Date]],TBLData3[Date],"&gt;"&amp;TBLData3[[#This Row],[Date]]-7)</f>
        <v>0</v>
      </c>
      <c r="G1138" s="72">
        <f>AVERAGEIFS(TBLData3[Total Load],TBLData3[[Athlete ]],TBLData3[[#This Row],[Athlete ]],TBLData3[Date],"&lt;="&amp;TBLData3[[#This Row],[Date]],TBLData3[Date],"&gt;"&amp;TBLData3[[#This Row],[Date]]-28)</f>
        <v>0</v>
      </c>
      <c r="H1138" s="30">
        <f>SUMIFS(TBLData3[Total Load],TBLData3[[Athlete ]],TBLData3[[#This Row],[Athlete ]],TBLData3[Date],"&lt;="&amp;TBLData3[[#This Row],[Date]],TBLData3[Date],"&gt;"&amp;TBLData3[[#This Row],[Date]]-7)</f>
        <v>0</v>
      </c>
      <c r="I1138" s="31">
        <f>IFERROR(SUMIFS(TBLData3[Total Load],TBLData3[[Athlete ]],TBLData3[[#This Row],[Athlete ]],TBLData3[Date],"&lt;="&amp;TBLData3[[#This Row],[Date]]-7,TBLData3[Date],"&gt;"&amp;TBLData3[[#This Row],[Date]]-14),"")</f>
        <v>0</v>
      </c>
      <c r="J1138" s="31">
        <f>IFERROR(SUMIFS(TBLData3[Total Load],TBLData3[[Athlete ]],TBLData3[[#This Row],[Athlete ]],TBLData3[Date],"&lt;="&amp;TBLData3[[#This Row],[Date]]-14,TBLData3[Date],"&gt;"&amp;TBLData3[[#This Row],[Date]]-21),"")</f>
        <v>0</v>
      </c>
      <c r="K1138" s="31">
        <f>IFERROR(SUMIFS(TBLData3[Total Load],TBLData3[[Athlete ]],TBLData3[[#This Row],[Athlete ]],TBLData3[Date],"&lt;="&amp;TBLData3[[#This Row],[Date]]-21,TBLData3[Date],"&gt;"&amp;TBLData3[[#This Row],[Date]]-28),"")</f>
        <v>0</v>
      </c>
      <c r="L1138" s="31">
        <f>IFERROR(SUMIFS(TBLData3[Total Load],TBLData3[[Athlete ]],TBLData3[[#This Row],[Athlete ]],TBLData3[Date],"&lt;="&amp;TBLData3[[#This Row],[Date]]-28,TBLData3[Date],"&gt;"&amp;TBLData3[[#This Row],[Date]]-35),"")</f>
        <v>0</v>
      </c>
      <c r="M1138" s="31">
        <f>IFERROR(AVERAGE(TBLData3[[#This Row],[Week -1 TL]:[Week -4 TL]]),"")</f>
        <v>0</v>
      </c>
      <c r="N1138" s="98" t="str">
        <f>IFERROR(TBLData3[[#This Row],[7 Day Rolling Average]]/TBLData3[[#This Row],[28 Day Rolling Average]],"")</f>
        <v/>
      </c>
      <c r="O1138" s="94" t="str">
        <f>IFERROR(TBLData3[[#This Row],[Week 0 TL]]/TBLData3[[#This Row],[Week -1 TL]],"")</f>
        <v/>
      </c>
      <c r="P1138" s="26">
        <f t="shared" si="85"/>
        <v>1.1571228038939693E-2</v>
      </c>
      <c r="Q1138" s="27">
        <f t="shared" si="86"/>
        <v>15.552426039124743</v>
      </c>
      <c r="R1138" s="99">
        <f>IFERROR(TBLData3[[#This Row],[7 Day EWMA]]/TBLData3[[#This Row],[28 Day EWMA]],"")</f>
        <v>7.4401434283180795E-4</v>
      </c>
      <c r="S1138" s="130">
        <f>AVERAGEIFS(TBLData3[Total Load],TBLData3[[Athlete ]],TBLData3[[#This Row],[Athlete ]],TBLData3[Date],"&lt;="&amp;TBLData3[[#This Row],[Date]],TBLData3[Date],"&gt;"&amp;TBLData3[[#This Row],[Date]]-7)</f>
        <v>0</v>
      </c>
      <c r="T1138" s="130">
        <f t="array" ref="T1138">IFERROR(_xlfn.STDEV.S(IF(TBLData3[[Athlete ]]=TBLData3[[#This Row],[Athlete ]],IF(TBLData3[Date]&lt;=TBLData3[[#This Row],[Date]],IF(TBLData3[Date]&gt;TBLData3[[#This Row],[Date]]-7,TBLData3[Total Load])))),"")</f>
        <v>0</v>
      </c>
      <c r="U1138" s="98" t="str">
        <f>IFERROR(TBLData3[[#This Row],[7 Day avg Load]]/TBLData3[[#This Row],[7 Day SD]],"")</f>
        <v/>
      </c>
      <c r="V1138" s="98" t="str">
        <f>IFERROR(TBLData3[[#This Row],[7 Day Rolling Average]]*TBLData3[[#This Row],[Monotony]],"")</f>
        <v/>
      </c>
    </row>
    <row r="1139" spans="1:22" x14ac:dyDescent="0.25">
      <c r="A1139" s="58" t="str">
        <f t="shared" si="80"/>
        <v>Week 8</v>
      </c>
      <c r="B1139" s="63">
        <v>43061</v>
      </c>
      <c r="C1139" s="151" t="str">
        <f t="shared" si="84"/>
        <v>Wed</v>
      </c>
      <c r="D1139" s="73" t="s">
        <v>202</v>
      </c>
      <c r="E1139" s="61">
        <f>tblTL[[#This Row],[Total]]</f>
        <v>420</v>
      </c>
      <c r="F1139" s="71">
        <f>AVERAGEIFS(TBLData3[Total Load],TBLData3[[Athlete ]],TBLData3[[#This Row],[Athlete ]],TBLData3[Date],"&lt;="&amp;TBLData3[[#This Row],[Date]],TBLData3[Date],"&gt;"&amp;TBLData3[[#This Row],[Date]]-7)</f>
        <v>358.57142857142856</v>
      </c>
      <c r="G1139" s="72">
        <f>AVERAGEIFS(TBLData3[Total Load],TBLData3[[Athlete ]],TBLData3[[#This Row],[Athlete ]],TBLData3[Date],"&lt;="&amp;TBLData3[[#This Row],[Date]],TBLData3[Date],"&gt;"&amp;TBLData3[[#This Row],[Date]]-28)</f>
        <v>281.51785714285717</v>
      </c>
      <c r="H1139" s="30">
        <f>SUMIFS(TBLData3[Total Load],TBLData3[[Athlete ]],TBLData3[[#This Row],[Athlete ]],TBLData3[Date],"&lt;="&amp;TBLData3[[#This Row],[Date]],TBLData3[Date],"&gt;"&amp;TBLData3[[#This Row],[Date]]-7)</f>
        <v>2510</v>
      </c>
      <c r="I1139" s="31">
        <f>IFERROR(SUMIFS(TBLData3[Total Load],TBLData3[[Athlete ]],TBLData3[[#This Row],[Athlete ]],TBLData3[Date],"&lt;="&amp;TBLData3[[#This Row],[Date]]-7,TBLData3[Date],"&gt;"&amp;TBLData3[[#This Row],[Date]]-14),"")</f>
        <v>1524</v>
      </c>
      <c r="J1139" s="31">
        <f>IFERROR(SUMIFS(TBLData3[Total Load],TBLData3[[Athlete ]],TBLData3[[#This Row],[Athlete ]],TBLData3[Date],"&lt;="&amp;TBLData3[[#This Row],[Date]]-14,TBLData3[Date],"&gt;"&amp;TBLData3[[#This Row],[Date]]-21),"")</f>
        <v>2052.5</v>
      </c>
      <c r="K1139" s="31">
        <f>IFERROR(SUMIFS(TBLData3[Total Load],TBLData3[[Athlete ]],TBLData3[[#This Row],[Athlete ]],TBLData3[Date],"&lt;="&amp;TBLData3[[#This Row],[Date]]-21,TBLData3[Date],"&gt;"&amp;TBLData3[[#This Row],[Date]]-28),"")</f>
        <v>1796</v>
      </c>
      <c r="L1139" s="31">
        <f>IFERROR(SUMIFS(TBLData3[Total Load],TBLData3[[Athlete ]],TBLData3[[#This Row],[Athlete ]],TBLData3[Date],"&lt;="&amp;TBLData3[[#This Row],[Date]]-28,TBLData3[Date],"&gt;"&amp;TBLData3[[#This Row],[Date]]-35),"")</f>
        <v>2260</v>
      </c>
      <c r="M1139" s="31">
        <f>IFERROR(AVERAGE(TBLData3[[#This Row],[Week -1 TL]:[Week -4 TL]]),"")</f>
        <v>1908.125</v>
      </c>
      <c r="N1139" s="98">
        <f>IFERROR(TBLData3[[#This Row],[7 Day Rolling Average]]/TBLData3[[#This Row],[28 Day Rolling Average]],"")</f>
        <v>1.2737075800824609</v>
      </c>
      <c r="O1139" s="94">
        <f>IFERROR(TBLData3[[#This Row],[Week 0 TL]]/TBLData3[[#This Row],[Week -1 TL]],"")</f>
        <v>1.646981627296588</v>
      </c>
      <c r="P1139" s="26">
        <f t="shared" si="85"/>
        <v>423.71863042355642</v>
      </c>
      <c r="Q1139" s="27">
        <f t="shared" si="86"/>
        <v>300.86976961783193</v>
      </c>
      <c r="R1139" s="99">
        <f>IFERROR(TBLData3[[#This Row],[7 Day EWMA]]/TBLData3[[#This Row],[28 Day EWMA]],"")</f>
        <v>1.4083124102556679</v>
      </c>
      <c r="S1139" s="130">
        <f>AVERAGEIFS(TBLData3[Total Load],TBLData3[[Athlete ]],TBLData3[[#This Row],[Athlete ]],TBLData3[Date],"&lt;="&amp;TBLData3[[#This Row],[Date]],TBLData3[Date],"&gt;"&amp;TBLData3[[#This Row],[Date]]-7)</f>
        <v>358.57142857142856</v>
      </c>
      <c r="T1139" s="130">
        <f t="array" ref="T1139">IFERROR(_xlfn.STDEV.S(IF(TBLData3[[Athlete ]]=TBLData3[[#This Row],[Athlete ]],IF(TBLData3[Date]&lt;=TBLData3[[#This Row],[Date]],IF(TBLData3[Date]&gt;TBLData3[[#This Row],[Date]]-7,TBLData3[Total Load])))),"")</f>
        <v>475.51475867136418</v>
      </c>
      <c r="U1139" s="98">
        <f>IFERROR(TBLData3[[#This Row],[7 Day avg Load]]/TBLData3[[#This Row],[7 Day SD]],"")</f>
        <v>0.75407003049350774</v>
      </c>
      <c r="V1139" s="98">
        <f>IFERROR(TBLData3[[#This Row],[7 Day Rolling Average]]*TBLData3[[#This Row],[Monotony]],"")</f>
        <v>270.38796807695775</v>
      </c>
    </row>
    <row r="1140" spans="1:22" x14ac:dyDescent="0.25">
      <c r="A1140" s="58" t="str">
        <f t="shared" si="80"/>
        <v>Week 8</v>
      </c>
      <c r="B1140" s="63">
        <v>43061</v>
      </c>
      <c r="C1140" s="151" t="str">
        <f t="shared" si="84"/>
        <v>Wed</v>
      </c>
      <c r="D1140" s="68" t="s">
        <v>203</v>
      </c>
      <c r="E1140" s="61">
        <f>tblTL[[#This Row],[Total]]</f>
        <v>120</v>
      </c>
      <c r="F1140" s="71">
        <f>AVERAGEIFS(TBLData3[Total Load],TBLData3[[Athlete ]],TBLData3[[#This Row],[Athlete ]],TBLData3[Date],"&lt;="&amp;TBLData3[[#This Row],[Date]],TBLData3[Date],"&gt;"&amp;TBLData3[[#This Row],[Date]]-7)</f>
        <v>356.42857142857144</v>
      </c>
      <c r="G1140" s="72">
        <f>AVERAGEIFS(TBLData3[Total Load],TBLData3[[Athlete ]],TBLData3[[#This Row],[Athlete ]],TBLData3[Date],"&lt;="&amp;TBLData3[[#This Row],[Date]],TBLData3[Date],"&gt;"&amp;TBLData3[[#This Row],[Date]]-28)</f>
        <v>272.60714285714283</v>
      </c>
      <c r="H1140" s="30">
        <f>SUMIFS(TBLData3[Total Load],TBLData3[[Athlete ]],TBLData3[[#This Row],[Athlete ]],TBLData3[Date],"&lt;="&amp;TBLData3[[#This Row],[Date]],TBLData3[Date],"&gt;"&amp;TBLData3[[#This Row],[Date]]-7)</f>
        <v>2495</v>
      </c>
      <c r="I1140" s="31">
        <f>IFERROR(SUMIFS(TBLData3[Total Load],TBLData3[[Athlete ]],TBLData3[[#This Row],[Athlete ]],TBLData3[Date],"&lt;="&amp;TBLData3[[#This Row],[Date]]-7,TBLData3[Date],"&gt;"&amp;TBLData3[[#This Row],[Date]]-14),"")</f>
        <v>1095</v>
      </c>
      <c r="J1140" s="31">
        <f>IFERROR(SUMIFS(TBLData3[Total Load],TBLData3[[Athlete ]],TBLData3[[#This Row],[Athlete ]],TBLData3[Date],"&lt;="&amp;TBLData3[[#This Row],[Date]]-14,TBLData3[Date],"&gt;"&amp;TBLData3[[#This Row],[Date]]-21),"")</f>
        <v>2393</v>
      </c>
      <c r="K1140" s="31">
        <f>IFERROR(SUMIFS(TBLData3[Total Load],TBLData3[[Athlete ]],TBLData3[[#This Row],[Athlete ]],TBLData3[Date],"&lt;="&amp;TBLData3[[#This Row],[Date]]-21,TBLData3[Date],"&gt;"&amp;TBLData3[[#This Row],[Date]]-28),"")</f>
        <v>1650</v>
      </c>
      <c r="L1140" s="31">
        <f>IFERROR(SUMIFS(TBLData3[Total Load],TBLData3[[Athlete ]],TBLData3[[#This Row],[Athlete ]],TBLData3[Date],"&lt;="&amp;TBLData3[[#This Row],[Date]]-28,TBLData3[Date],"&gt;"&amp;TBLData3[[#This Row],[Date]]-35),"")</f>
        <v>0</v>
      </c>
      <c r="M1140" s="31">
        <f>IFERROR(AVERAGE(TBLData3[[#This Row],[Week -1 TL]:[Week -4 TL]]),"")</f>
        <v>1284.5</v>
      </c>
      <c r="N1140" s="98">
        <f>IFERROR(TBLData3[[#This Row],[7 Day Rolling Average]]/TBLData3[[#This Row],[28 Day Rolling Average]],"")</f>
        <v>1.3074806760120532</v>
      </c>
      <c r="O1140" s="94">
        <f>IFERROR(TBLData3[[#This Row],[Week 0 TL]]/TBLData3[[#This Row],[Week -1 TL]],"")</f>
        <v>2.2785388127853881</v>
      </c>
      <c r="P1140" s="26">
        <f t="shared" si="85"/>
        <v>351.78772105812305</v>
      </c>
      <c r="Q1140" s="27">
        <f t="shared" si="86"/>
        <v>258.83346717522983</v>
      </c>
      <c r="R1140" s="99">
        <f>IFERROR(TBLData3[[#This Row],[7 Day EWMA]]/TBLData3[[#This Row],[28 Day EWMA]],"")</f>
        <v>1.3591276464258903</v>
      </c>
      <c r="S1140" s="130">
        <f>AVERAGEIFS(TBLData3[Total Load],TBLData3[[Athlete ]],TBLData3[[#This Row],[Athlete ]],TBLData3[Date],"&lt;="&amp;TBLData3[[#This Row],[Date]],TBLData3[Date],"&gt;"&amp;TBLData3[[#This Row],[Date]]-7)</f>
        <v>356.42857142857144</v>
      </c>
      <c r="T1140" s="130">
        <f t="array" ref="T1140">IFERROR(_xlfn.STDEV.S(IF(TBLData3[[Athlete ]]=TBLData3[[#This Row],[Athlete ]],IF(TBLData3[Date]&lt;=TBLData3[[#This Row],[Date]],IF(TBLData3[Date]&gt;TBLData3[[#This Row],[Date]]-7,TBLData3[Total Load])))),"")</f>
        <v>324.02050199684237</v>
      </c>
      <c r="U1140" s="98">
        <f>IFERROR(TBLData3[[#This Row],[7 Day avg Load]]/TBLData3[[#This Row],[7 Day SD]],"")</f>
        <v>1.1000185767011894</v>
      </c>
      <c r="V1140" s="98">
        <f>IFERROR(TBLData3[[#This Row],[7 Day Rolling Average]]*TBLData3[[#This Row],[Monotony]],"")</f>
        <v>392.07804983849536</v>
      </c>
    </row>
    <row r="1141" spans="1:22" x14ac:dyDescent="0.25">
      <c r="A1141" s="58" t="str">
        <f t="shared" si="80"/>
        <v>Week 8</v>
      </c>
      <c r="B1141" s="63">
        <v>43061</v>
      </c>
      <c r="C1141" s="151" t="str">
        <f t="shared" si="84"/>
        <v>Wed</v>
      </c>
      <c r="D1141" s="68" t="s">
        <v>204</v>
      </c>
      <c r="E1141" s="61">
        <f>tblTL[[#This Row],[Total]]</f>
        <v>0</v>
      </c>
      <c r="F1141" s="71">
        <f>AVERAGEIFS(TBLData3[Total Load],TBLData3[[Athlete ]],TBLData3[[#This Row],[Athlete ]],TBLData3[Date],"&lt;="&amp;TBLData3[[#This Row],[Date]],TBLData3[Date],"&gt;"&amp;TBLData3[[#This Row],[Date]]-7)</f>
        <v>192.14285714285714</v>
      </c>
      <c r="G1141" s="72">
        <f>AVERAGEIFS(TBLData3[Total Load],TBLData3[[Athlete ]],TBLData3[[#This Row],[Athlete ]],TBLData3[Date],"&lt;="&amp;TBLData3[[#This Row],[Date]],TBLData3[Date],"&gt;"&amp;TBLData3[[#This Row],[Date]]-28)</f>
        <v>95.857142857142861</v>
      </c>
      <c r="H1141" s="30">
        <f>SUMIFS(TBLData3[Total Load],TBLData3[[Athlete ]],TBLData3[[#This Row],[Athlete ]],TBLData3[Date],"&lt;="&amp;TBLData3[[#This Row],[Date]],TBLData3[Date],"&gt;"&amp;TBLData3[[#This Row],[Date]]-7)</f>
        <v>1345</v>
      </c>
      <c r="I1141" s="31">
        <f>IFERROR(SUMIFS(TBLData3[Total Load],TBLData3[[Athlete ]],TBLData3[[#This Row],[Athlete ]],TBLData3[Date],"&lt;="&amp;TBLData3[[#This Row],[Date]]-7,TBLData3[Date],"&gt;"&amp;TBLData3[[#This Row],[Date]]-14),"")</f>
        <v>0</v>
      </c>
      <c r="J1141" s="31">
        <f>IFERROR(SUMIFS(TBLData3[Total Load],TBLData3[[Athlete ]],TBLData3[[#This Row],[Athlete ]],TBLData3[Date],"&lt;="&amp;TBLData3[[#This Row],[Date]]-14,TBLData3[Date],"&gt;"&amp;TBLData3[[#This Row],[Date]]-21),"")</f>
        <v>1198</v>
      </c>
      <c r="K1141" s="31">
        <f>IFERROR(SUMIFS(TBLData3[Total Load],TBLData3[[Athlete ]],TBLData3[[#This Row],[Athlete ]],TBLData3[Date],"&lt;="&amp;TBLData3[[#This Row],[Date]]-21,TBLData3[Date],"&gt;"&amp;TBLData3[[#This Row],[Date]]-28),"")</f>
        <v>141</v>
      </c>
      <c r="L1141" s="31">
        <f>IFERROR(SUMIFS(TBLData3[Total Load],TBLData3[[Athlete ]],TBLData3[[#This Row],[Athlete ]],TBLData3[Date],"&lt;="&amp;TBLData3[[#This Row],[Date]]-28,TBLData3[Date],"&gt;"&amp;TBLData3[[#This Row],[Date]]-35),"")</f>
        <v>1290</v>
      </c>
      <c r="M1141" s="31">
        <f>IFERROR(AVERAGE(TBLData3[[#This Row],[Week -1 TL]:[Week -4 TL]]),"")</f>
        <v>657.25</v>
      </c>
      <c r="N1141" s="98">
        <f>IFERROR(TBLData3[[#This Row],[7 Day Rolling Average]]/TBLData3[[#This Row],[28 Day Rolling Average]],"")</f>
        <v>2.0044709388971684</v>
      </c>
      <c r="O1141" s="94" t="str">
        <f>IFERROR(TBLData3[[#This Row],[Week 0 TL]]/TBLData3[[#This Row],[Week -1 TL]],"")</f>
        <v/>
      </c>
      <c r="P1141" s="26">
        <f t="shared" si="85"/>
        <v>250.69208973965078</v>
      </c>
      <c r="Q1141" s="27">
        <f t="shared" si="86"/>
        <v>129.08645951043604</v>
      </c>
      <c r="R1141" s="99">
        <f>IFERROR(TBLData3[[#This Row],[7 Day EWMA]]/TBLData3[[#This Row],[28 Day EWMA]],"")</f>
        <v>1.9420479164926163</v>
      </c>
      <c r="S1141" s="130">
        <f>AVERAGEIFS(TBLData3[Total Load],TBLData3[[Athlete ]],TBLData3[[#This Row],[Athlete ]],TBLData3[Date],"&lt;="&amp;TBLData3[[#This Row],[Date]],TBLData3[Date],"&gt;"&amp;TBLData3[[#This Row],[Date]]-7)</f>
        <v>192.14285714285714</v>
      </c>
      <c r="T1141" s="130">
        <f t="array" ref="T1141">IFERROR(_xlfn.STDEV.S(IF(TBLData3[[Athlete ]]=TBLData3[[#This Row],[Athlete ]],IF(TBLData3[Date]&lt;=TBLData3[[#This Row],[Date]],IF(TBLData3[Date]&gt;TBLData3[[#This Row],[Date]]-7,TBLData3[Total Load])))),"")</f>
        <v>476.11148154307602</v>
      </c>
      <c r="U1141" s="98">
        <f>IFERROR(TBLData3[[#This Row],[7 Day avg Load]]/TBLData3[[#This Row],[7 Day SD]],"")</f>
        <v>0.40356694722026587</v>
      </c>
      <c r="V1141" s="98">
        <f>IFERROR(TBLData3[[#This Row],[7 Day Rolling Average]]*TBLData3[[#This Row],[Monotony]],"")</f>
        <v>77.54250628732251</v>
      </c>
    </row>
    <row r="1142" spans="1:22" x14ac:dyDescent="0.25">
      <c r="A1142" s="58" t="str">
        <f t="shared" si="80"/>
        <v>Week 8</v>
      </c>
      <c r="B1142" s="63">
        <v>43061</v>
      </c>
      <c r="C1142" s="151" t="str">
        <f t="shared" si="84"/>
        <v>Wed</v>
      </c>
      <c r="D1142" s="74" t="s">
        <v>205</v>
      </c>
      <c r="E1142" s="61">
        <f>tblTL[[#This Row],[Total]]</f>
        <v>0</v>
      </c>
      <c r="F1142" s="71">
        <f>AVERAGEIFS(TBLData3[Total Load],TBLData3[[Athlete ]],TBLData3[[#This Row],[Athlete ]],TBLData3[Date],"&lt;="&amp;TBLData3[[#This Row],[Date]],TBLData3[Date],"&gt;"&amp;TBLData3[[#This Row],[Date]]-7)</f>
        <v>0</v>
      </c>
      <c r="G1142" s="72">
        <f>AVERAGEIFS(TBLData3[Total Load],TBLData3[[Athlete ]],TBLData3[[#This Row],[Athlete ]],TBLData3[Date],"&lt;="&amp;TBLData3[[#This Row],[Date]],TBLData3[Date],"&gt;"&amp;TBLData3[[#This Row],[Date]]-28)</f>
        <v>34.678571428571431</v>
      </c>
      <c r="H1142" s="30">
        <f>SUMIFS(TBLData3[Total Load],TBLData3[[Athlete ]],TBLData3[[#This Row],[Athlete ]],TBLData3[Date],"&lt;="&amp;TBLData3[[#This Row],[Date]],TBLData3[Date],"&gt;"&amp;TBLData3[[#This Row],[Date]]-7)</f>
        <v>0</v>
      </c>
      <c r="I1142" s="31">
        <f>IFERROR(SUMIFS(TBLData3[Total Load],TBLData3[[Athlete ]],TBLData3[[#This Row],[Athlete ]],TBLData3[Date],"&lt;="&amp;TBLData3[[#This Row],[Date]]-7,TBLData3[Date],"&gt;"&amp;TBLData3[[#This Row],[Date]]-14),"")</f>
        <v>0</v>
      </c>
      <c r="J1142" s="31">
        <f>IFERROR(SUMIFS(TBLData3[Total Load],TBLData3[[Athlete ]],TBLData3[[#This Row],[Athlete ]],TBLData3[Date],"&lt;="&amp;TBLData3[[#This Row],[Date]]-14,TBLData3[Date],"&gt;"&amp;TBLData3[[#This Row],[Date]]-21),"")</f>
        <v>655</v>
      </c>
      <c r="K1142" s="31">
        <f>IFERROR(SUMIFS(TBLData3[Total Load],TBLData3[[Athlete ]],TBLData3[[#This Row],[Athlete ]],TBLData3[Date],"&lt;="&amp;TBLData3[[#This Row],[Date]]-21,TBLData3[Date],"&gt;"&amp;TBLData3[[#This Row],[Date]]-28),"")</f>
        <v>316</v>
      </c>
      <c r="L1142" s="31">
        <f>IFERROR(SUMIFS(TBLData3[Total Load],TBLData3[[Athlete ]],TBLData3[[#This Row],[Athlete ]],TBLData3[Date],"&lt;="&amp;TBLData3[[#This Row],[Date]]-28,TBLData3[Date],"&gt;"&amp;TBLData3[[#This Row],[Date]]-35),"")</f>
        <v>0</v>
      </c>
      <c r="M1142" s="31">
        <f>IFERROR(AVERAGE(TBLData3[[#This Row],[Week -1 TL]:[Week -4 TL]]),"")</f>
        <v>242.75</v>
      </c>
      <c r="N1142" s="98">
        <f>IFERROR(TBLData3[[#This Row],[7 Day Rolling Average]]/TBLData3[[#This Row],[28 Day Rolling Average]],"")</f>
        <v>0</v>
      </c>
      <c r="O1142" s="94" t="str">
        <f>IFERROR(TBLData3[[#This Row],[Week 0 TL]]/TBLData3[[#This Row],[Week -1 TL]],"")</f>
        <v/>
      </c>
      <c r="P1142" s="26">
        <f t="shared" si="85"/>
        <v>0.61386716997397373</v>
      </c>
      <c r="Q1142" s="27">
        <f t="shared" si="86"/>
        <v>19.659056095710561</v>
      </c>
      <c r="R1142" s="99">
        <f>IFERROR(TBLData3[[#This Row],[7 Day EWMA]]/TBLData3[[#This Row],[28 Day EWMA]],"")</f>
        <v>3.1225668566453417E-2</v>
      </c>
      <c r="S1142" s="130">
        <f>AVERAGEIFS(TBLData3[Total Load],TBLData3[[Athlete ]],TBLData3[[#This Row],[Athlete ]],TBLData3[Date],"&lt;="&amp;TBLData3[[#This Row],[Date]],TBLData3[Date],"&gt;"&amp;TBLData3[[#This Row],[Date]]-7)</f>
        <v>0</v>
      </c>
      <c r="T1142" s="130">
        <f t="array" ref="T1142">IFERROR(_xlfn.STDEV.S(IF(TBLData3[[Athlete ]]=TBLData3[[#This Row],[Athlete ]],IF(TBLData3[Date]&lt;=TBLData3[[#This Row],[Date]],IF(TBLData3[Date]&gt;TBLData3[[#This Row],[Date]]-7,TBLData3[Total Load])))),"")</f>
        <v>0</v>
      </c>
      <c r="U1142" s="98" t="str">
        <f>IFERROR(TBLData3[[#This Row],[7 Day avg Load]]/TBLData3[[#This Row],[7 Day SD]],"")</f>
        <v/>
      </c>
      <c r="V1142" s="98" t="str">
        <f>IFERROR(TBLData3[[#This Row],[7 Day Rolling Average]]*TBLData3[[#This Row],[Monotony]],"")</f>
        <v/>
      </c>
    </row>
    <row r="1143" spans="1:22" x14ac:dyDescent="0.25">
      <c r="A1143" s="58" t="str">
        <f t="shared" si="80"/>
        <v>Week 8</v>
      </c>
      <c r="B1143" s="63">
        <v>43061</v>
      </c>
      <c r="C1143" s="151" t="str">
        <f t="shared" si="84"/>
        <v>Wed</v>
      </c>
      <c r="D1143" s="74" t="s">
        <v>206</v>
      </c>
      <c r="E1143" s="61">
        <f>tblTL[[#This Row],[Total]]</f>
        <v>510</v>
      </c>
      <c r="F1143" s="71">
        <f>AVERAGEIFS(TBLData3[Total Load],TBLData3[[Athlete ]],TBLData3[[#This Row],[Athlete ]],TBLData3[Date],"&lt;="&amp;TBLData3[[#This Row],[Date]],TBLData3[Date],"&gt;"&amp;TBLData3[[#This Row],[Date]]-7)</f>
        <v>233.21428571428572</v>
      </c>
      <c r="G1143" s="72">
        <f>AVERAGEIFS(TBLData3[Total Load],TBLData3[[Athlete ]],TBLData3[[#This Row],[Athlete ]],TBLData3[Date],"&lt;="&amp;TBLData3[[#This Row],[Date]],TBLData3[Date],"&gt;"&amp;TBLData3[[#This Row],[Date]]-28)</f>
        <v>208.51785714285714</v>
      </c>
      <c r="H1143" s="30">
        <f>SUMIFS(TBLData3[Total Load],TBLData3[[Athlete ]],TBLData3[[#This Row],[Athlete ]],TBLData3[Date],"&lt;="&amp;TBLData3[[#This Row],[Date]],TBLData3[Date],"&gt;"&amp;TBLData3[[#This Row],[Date]]-7)</f>
        <v>1632.5</v>
      </c>
      <c r="I1143" s="31">
        <f>IFERROR(SUMIFS(TBLData3[Total Load],TBLData3[[Athlete ]],TBLData3[[#This Row],[Athlete ]],TBLData3[Date],"&lt;="&amp;TBLData3[[#This Row],[Date]]-7,TBLData3[Date],"&gt;"&amp;TBLData3[[#This Row],[Date]]-14),"")</f>
        <v>730</v>
      </c>
      <c r="J1143" s="31">
        <f>IFERROR(SUMIFS(TBLData3[Total Load],TBLData3[[Athlete ]],TBLData3[[#This Row],[Athlete ]],TBLData3[Date],"&lt;="&amp;TBLData3[[#This Row],[Date]]-14,TBLData3[Date],"&gt;"&amp;TBLData3[[#This Row],[Date]]-21),"")</f>
        <v>3176</v>
      </c>
      <c r="K1143" s="31">
        <f>IFERROR(SUMIFS(TBLData3[Total Load],TBLData3[[Athlete ]],TBLData3[[#This Row],[Athlete ]],TBLData3[Date],"&lt;="&amp;TBLData3[[#This Row],[Date]]-21,TBLData3[Date],"&gt;"&amp;TBLData3[[#This Row],[Date]]-28),"")</f>
        <v>300</v>
      </c>
      <c r="L1143" s="31">
        <f>IFERROR(SUMIFS(TBLData3[Total Load],TBLData3[[Athlete ]],TBLData3[[#This Row],[Athlete ]],TBLData3[Date],"&lt;="&amp;TBLData3[[#This Row],[Date]]-28,TBLData3[Date],"&gt;"&amp;TBLData3[[#This Row],[Date]]-35),"")</f>
        <v>1640</v>
      </c>
      <c r="M1143" s="31">
        <f>IFERROR(AVERAGE(TBLData3[[#This Row],[Week -1 TL]:[Week -4 TL]]),"")</f>
        <v>1461.5</v>
      </c>
      <c r="N1143" s="98">
        <f>IFERROR(TBLData3[[#This Row],[7 Day Rolling Average]]/TBLData3[[#This Row],[28 Day Rolling Average]],"")</f>
        <v>1.1184379549541834</v>
      </c>
      <c r="O1143" s="94">
        <f>IFERROR(TBLData3[[#This Row],[Week 0 TL]]/TBLData3[[#This Row],[Week -1 TL]],"")</f>
        <v>2.2363013698630136</v>
      </c>
      <c r="P1143" s="26">
        <f t="shared" si="85"/>
        <v>334.75313228050777</v>
      </c>
      <c r="Q1143" s="27">
        <f t="shared" si="86"/>
        <v>223.59367331753788</v>
      </c>
      <c r="R1143" s="99">
        <f>IFERROR(TBLData3[[#This Row],[7 Day EWMA]]/TBLData3[[#This Row],[28 Day EWMA]],"")</f>
        <v>1.4971493929754718</v>
      </c>
      <c r="S1143" s="130">
        <f>AVERAGEIFS(TBLData3[Total Load],TBLData3[[Athlete ]],TBLData3[[#This Row],[Athlete ]],TBLData3[Date],"&lt;="&amp;TBLData3[[#This Row],[Date]],TBLData3[Date],"&gt;"&amp;TBLData3[[#This Row],[Date]]-7)</f>
        <v>233.21428571428572</v>
      </c>
      <c r="T1143" s="130">
        <f t="array" ref="T1143">IFERROR(_xlfn.STDEV.S(IF(TBLData3[[Athlete ]]=TBLData3[[#This Row],[Athlete ]],IF(TBLData3[Date]&lt;=TBLData3[[#This Row],[Date]],IF(TBLData3[Date]&gt;TBLData3[[#This Row],[Date]]-7,TBLData3[Total Load])))),"")</f>
        <v>316.99340912481358</v>
      </c>
      <c r="U1143" s="98">
        <f>IFERROR(TBLData3[[#This Row],[7 Day avg Load]]/TBLData3[[#This Row],[7 Day SD]],"")</f>
        <v>0.73570704942467591</v>
      </c>
      <c r="V1143" s="98">
        <f>IFERROR(TBLData3[[#This Row],[7 Day Rolling Average]]*TBLData3[[#This Row],[Monotony]],"")</f>
        <v>171.5773940265405</v>
      </c>
    </row>
    <row r="1144" spans="1:22" x14ac:dyDescent="0.25">
      <c r="A1144" s="58" t="str">
        <f t="shared" si="80"/>
        <v>Week 8</v>
      </c>
      <c r="B1144" s="63">
        <v>43061</v>
      </c>
      <c r="C1144" s="151" t="str">
        <f t="shared" si="84"/>
        <v>Wed</v>
      </c>
      <c r="D1144" s="74" t="s">
        <v>207</v>
      </c>
      <c r="E1144" s="61">
        <f>tblTL[[#This Row],[Total]]</f>
        <v>0</v>
      </c>
      <c r="F1144" s="71">
        <f>AVERAGEIFS(TBLData3[Total Load],TBLData3[[Athlete ]],TBLData3[[#This Row],[Athlete ]],TBLData3[Date],"&lt;="&amp;TBLData3[[#This Row],[Date]],TBLData3[Date],"&gt;"&amp;TBLData3[[#This Row],[Date]]-7)</f>
        <v>0</v>
      </c>
      <c r="G1144" s="72">
        <f>AVERAGEIFS(TBLData3[Total Load],TBLData3[[Athlete ]],TBLData3[[#This Row],[Athlete ]],TBLData3[Date],"&lt;="&amp;TBLData3[[#This Row],[Date]],TBLData3[Date],"&gt;"&amp;TBLData3[[#This Row],[Date]]-28)</f>
        <v>112.32142857142857</v>
      </c>
      <c r="H1144" s="30">
        <f>SUMIFS(TBLData3[Total Load],TBLData3[[Athlete ]],TBLData3[[#This Row],[Athlete ]],TBLData3[Date],"&lt;="&amp;TBLData3[[#This Row],[Date]],TBLData3[Date],"&gt;"&amp;TBLData3[[#This Row],[Date]]-7)</f>
        <v>0</v>
      </c>
      <c r="I1144" s="31">
        <f>IFERROR(SUMIFS(TBLData3[Total Load],TBLData3[[Athlete ]],TBLData3[[#This Row],[Athlete ]],TBLData3[Date],"&lt;="&amp;TBLData3[[#This Row],[Date]]-7,TBLData3[Date],"&gt;"&amp;TBLData3[[#This Row],[Date]]-14),"")</f>
        <v>840</v>
      </c>
      <c r="J1144" s="31">
        <f>IFERROR(SUMIFS(TBLData3[Total Load],TBLData3[[Athlete ]],TBLData3[[#This Row],[Athlete ]],TBLData3[Date],"&lt;="&amp;TBLData3[[#This Row],[Date]]-14,TBLData3[Date],"&gt;"&amp;TBLData3[[#This Row],[Date]]-21),"")</f>
        <v>595</v>
      </c>
      <c r="K1144" s="31">
        <f>IFERROR(SUMIFS(TBLData3[Total Load],TBLData3[[Athlete ]],TBLData3[[#This Row],[Athlete ]],TBLData3[Date],"&lt;="&amp;TBLData3[[#This Row],[Date]]-21,TBLData3[Date],"&gt;"&amp;TBLData3[[#This Row],[Date]]-28),"")</f>
        <v>1710</v>
      </c>
      <c r="L1144" s="31">
        <f>IFERROR(SUMIFS(TBLData3[Total Load],TBLData3[[Athlete ]],TBLData3[[#This Row],[Athlete ]],TBLData3[Date],"&lt;="&amp;TBLData3[[#This Row],[Date]]-28,TBLData3[Date],"&gt;"&amp;TBLData3[[#This Row],[Date]]-35),"")</f>
        <v>800</v>
      </c>
      <c r="M1144" s="31">
        <f>IFERROR(AVERAGE(TBLData3[[#This Row],[Week -1 TL]:[Week -4 TL]]),"")</f>
        <v>986.25</v>
      </c>
      <c r="N1144" s="98">
        <f>IFERROR(TBLData3[[#This Row],[7 Day Rolling Average]]/TBLData3[[#This Row],[28 Day Rolling Average]],"")</f>
        <v>0</v>
      </c>
      <c r="O1144" s="94">
        <f>IFERROR(TBLData3[[#This Row],[Week 0 TL]]/TBLData3[[#This Row],[Week -1 TL]],"")</f>
        <v>0</v>
      </c>
      <c r="P1144" s="26">
        <f t="shared" si="85"/>
        <v>9.7990363459245966</v>
      </c>
      <c r="Q1144" s="27">
        <f t="shared" si="86"/>
        <v>84.30879697583201</v>
      </c>
      <c r="R1144" s="99">
        <f>IFERROR(TBLData3[[#This Row],[7 Day EWMA]]/TBLData3[[#This Row],[28 Day EWMA]],"")</f>
        <v>0.11622792279592831</v>
      </c>
      <c r="S1144" s="130">
        <f>AVERAGEIFS(TBLData3[Total Load],TBLData3[[Athlete ]],TBLData3[[#This Row],[Athlete ]],TBLData3[Date],"&lt;="&amp;TBLData3[[#This Row],[Date]],TBLData3[Date],"&gt;"&amp;TBLData3[[#This Row],[Date]]-7)</f>
        <v>0</v>
      </c>
      <c r="T1144" s="130">
        <f t="array" ref="T1144">IFERROR(_xlfn.STDEV.S(IF(TBLData3[[Athlete ]]=TBLData3[[#This Row],[Athlete ]],IF(TBLData3[Date]&lt;=TBLData3[[#This Row],[Date]],IF(TBLData3[Date]&gt;TBLData3[[#This Row],[Date]]-7,TBLData3[Total Load])))),"")</f>
        <v>0</v>
      </c>
      <c r="U1144" s="98" t="str">
        <f>IFERROR(TBLData3[[#This Row],[7 Day avg Load]]/TBLData3[[#This Row],[7 Day SD]],"")</f>
        <v/>
      </c>
      <c r="V1144" s="98" t="str">
        <f>IFERROR(TBLData3[[#This Row],[7 Day Rolling Average]]*TBLData3[[#This Row],[Monotony]],"")</f>
        <v/>
      </c>
    </row>
    <row r="1145" spans="1:22" x14ac:dyDescent="0.25">
      <c r="A1145" s="58" t="str">
        <f t="shared" si="80"/>
        <v>Week 8</v>
      </c>
      <c r="B1145" s="63">
        <v>43061</v>
      </c>
      <c r="C1145" s="151" t="str">
        <f t="shared" si="84"/>
        <v>Wed</v>
      </c>
      <c r="D1145" s="73" t="s">
        <v>208</v>
      </c>
      <c r="E1145" s="61">
        <f>tblTL[[#This Row],[Total]]</f>
        <v>480</v>
      </c>
      <c r="F1145" s="71">
        <f>AVERAGEIFS(TBLData3[Total Load],TBLData3[[Athlete ]],TBLData3[[#This Row],[Athlete ]],TBLData3[Date],"&lt;="&amp;TBLData3[[#This Row],[Date]],TBLData3[Date],"&gt;"&amp;TBLData3[[#This Row],[Date]]-7)</f>
        <v>246.07142857142858</v>
      </c>
      <c r="G1145" s="72">
        <f>AVERAGEIFS(TBLData3[Total Load],TBLData3[[Athlete ]],TBLData3[[#This Row],[Athlete ]],TBLData3[Date],"&lt;="&amp;TBLData3[[#This Row],[Date]],TBLData3[Date],"&gt;"&amp;TBLData3[[#This Row],[Date]]-28)</f>
        <v>162.76785714285714</v>
      </c>
      <c r="H1145" s="30">
        <f>SUMIFS(TBLData3[Total Load],TBLData3[[Athlete ]],TBLData3[[#This Row],[Athlete ]],TBLData3[Date],"&lt;="&amp;TBLData3[[#This Row],[Date]],TBLData3[Date],"&gt;"&amp;TBLData3[[#This Row],[Date]]-7)</f>
        <v>1722.5</v>
      </c>
      <c r="I1145" s="31">
        <f>IFERROR(SUMIFS(TBLData3[Total Load],TBLData3[[Athlete ]],TBLData3[[#This Row],[Athlete ]],TBLData3[Date],"&lt;="&amp;TBLData3[[#This Row],[Date]]-7,TBLData3[Date],"&gt;"&amp;TBLData3[[#This Row],[Date]]-14),"")</f>
        <v>720</v>
      </c>
      <c r="J1145" s="31">
        <f>IFERROR(SUMIFS(TBLData3[Total Load],TBLData3[[Athlete ]],TBLData3[[#This Row],[Athlete ]],TBLData3[Date],"&lt;="&amp;TBLData3[[#This Row],[Date]]-14,TBLData3[Date],"&gt;"&amp;TBLData3[[#This Row],[Date]]-21),"")</f>
        <v>750</v>
      </c>
      <c r="K1145" s="31">
        <f>IFERROR(SUMIFS(TBLData3[Total Load],TBLData3[[Athlete ]],TBLData3[[#This Row],[Athlete ]],TBLData3[Date],"&lt;="&amp;TBLData3[[#This Row],[Date]]-21,TBLData3[Date],"&gt;"&amp;TBLData3[[#This Row],[Date]]-28),"")</f>
        <v>1365</v>
      </c>
      <c r="L1145" s="31">
        <f>IFERROR(SUMIFS(TBLData3[Total Load],TBLData3[[Athlete ]],TBLData3[[#This Row],[Athlete ]],TBLData3[Date],"&lt;="&amp;TBLData3[[#This Row],[Date]]-28,TBLData3[Date],"&gt;"&amp;TBLData3[[#This Row],[Date]]-35),"")</f>
        <v>0</v>
      </c>
      <c r="M1145" s="31">
        <f>IFERROR(AVERAGE(TBLData3[[#This Row],[Week -1 TL]:[Week -4 TL]]),"")</f>
        <v>708.75</v>
      </c>
      <c r="N1145" s="98">
        <f>IFERROR(TBLData3[[#This Row],[7 Day Rolling Average]]/TBLData3[[#This Row],[28 Day Rolling Average]],"")</f>
        <v>1.5117937465715854</v>
      </c>
      <c r="O1145" s="94">
        <f>IFERROR(TBLData3[[#This Row],[Week 0 TL]]/TBLData3[[#This Row],[Week -1 TL]],"")</f>
        <v>2.3923611111111112</v>
      </c>
      <c r="P1145" s="26">
        <f t="shared" si="85"/>
        <v>364.07013141464029</v>
      </c>
      <c r="Q1145" s="27">
        <f t="shared" si="86"/>
        <v>183.01543395654852</v>
      </c>
      <c r="R1145" s="99">
        <f>IFERROR(TBLData3[[#This Row],[7 Day EWMA]]/TBLData3[[#This Row],[28 Day EWMA]],"")</f>
        <v>1.9892864964660726</v>
      </c>
      <c r="S1145" s="130">
        <f>AVERAGEIFS(TBLData3[Total Load],TBLData3[[Athlete ]],TBLData3[[#This Row],[Athlete ]],TBLData3[Date],"&lt;="&amp;TBLData3[[#This Row],[Date]],TBLData3[Date],"&gt;"&amp;TBLData3[[#This Row],[Date]]-7)</f>
        <v>246.07142857142858</v>
      </c>
      <c r="T1145" s="130">
        <f t="array" ref="T1145">IFERROR(_xlfn.STDEV.S(IF(TBLData3[[Athlete ]]=TBLData3[[#This Row],[Athlete ]],IF(TBLData3[Date]&lt;=TBLData3[[#This Row],[Date]],IF(TBLData3[Date]&gt;TBLData3[[#This Row],[Date]]-7,TBLData3[Total Load])))),"")</f>
        <v>361.67393563026593</v>
      </c>
      <c r="U1145" s="98">
        <f>IFERROR(TBLData3[[#This Row],[7 Day avg Load]]/TBLData3[[#This Row],[7 Day SD]],"")</f>
        <v>0.68036815576056298</v>
      </c>
      <c r="V1145" s="98">
        <f>IFERROR(TBLData3[[#This Row],[7 Day Rolling Average]]*TBLData3[[#This Row],[Monotony]],"")</f>
        <v>167.41916404250998</v>
      </c>
    </row>
  </sheetData>
  <mergeCells count="1">
    <mergeCell ref="AF1:AG1"/>
  </mergeCells>
  <conditionalFormatting sqref="I179:M179">
    <cfRule type="containsText" dxfId="159" priority="40" operator="containsText" text="1">
      <formula>NOT(ISERROR(SEARCH("1",I179)))</formula>
    </cfRule>
  </conditionalFormatting>
  <conditionalFormatting sqref="A1:A1048576">
    <cfRule type="containsText" dxfId="158" priority="25" operator="containsText" text="False">
      <formula>NOT(ISERROR(SEARCH("False",A1)))</formula>
    </cfRule>
  </conditionalFormatting>
  <conditionalFormatting sqref="N2:N1145">
    <cfRule type="cellIs" dxfId="157" priority="9" operator="lessThan">
      <formula>0.8</formula>
    </cfRule>
    <cfRule type="cellIs" dxfId="156" priority="10" operator="greaterThan">
      <formula>1.3</formula>
    </cfRule>
    <cfRule type="cellIs" dxfId="155" priority="11" operator="lessThan">
      <formula>0.8</formula>
    </cfRule>
    <cfRule type="cellIs" dxfId="154" priority="12" operator="between">
      <formula>0.8</formula>
      <formula>1.3</formula>
    </cfRule>
    <cfRule type="cellIs" dxfId="153" priority="17" operator="lessThan">
      <formula>0.8</formula>
    </cfRule>
    <cfRule type="cellIs" dxfId="152" priority="18" operator="between">
      <formula>1.3</formula>
      <formula>1.5</formula>
    </cfRule>
    <cfRule type="cellIs" dxfId="151" priority="19" operator="greaterThan">
      <formula>1.5</formula>
    </cfRule>
    <cfRule type="cellIs" dxfId="150" priority="20" operator="between">
      <formula>0.8</formula>
      <formula>1.4</formula>
    </cfRule>
  </conditionalFormatting>
  <conditionalFormatting sqref="R2:R1145">
    <cfRule type="cellIs" dxfId="149" priority="13" operator="lessThan">
      <formula>0.8</formula>
    </cfRule>
    <cfRule type="cellIs" dxfId="148" priority="14" operator="greaterThan">
      <formula>1.3</formula>
    </cfRule>
  </conditionalFormatting>
  <conditionalFormatting sqref="O40:O1145">
    <cfRule type="cellIs" dxfId="147" priority="1" operator="greaterThan">
      <formula>1.85</formula>
    </cfRule>
    <cfRule type="cellIs" dxfId="146" priority="2" operator="lessThan">
      <formula>1</formula>
    </cfRule>
  </conditionalFormatting>
  <pageMargins left="0.7" right="0.7" top="0.75" bottom="0.75" header="0.3" footer="0.3"/>
  <pageSetup paperSize="9" orientation="portrait"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45"/>
  <sheetViews>
    <sheetView tabSelected="1" topLeftCell="A1116" zoomScale="70" zoomScaleNormal="70" workbookViewId="0">
      <selection activeCell="J1147" sqref="J1147"/>
    </sheetView>
  </sheetViews>
  <sheetFormatPr defaultRowHeight="15.75" x14ac:dyDescent="0.25"/>
  <cols>
    <col min="1" max="1" width="13.85546875" style="58" bestFit="1" customWidth="1"/>
    <col min="2" max="2" width="13.42578125" style="80" bestFit="1" customWidth="1"/>
    <col min="3" max="3" width="13.42578125" style="80" customWidth="1"/>
    <col min="4" max="4" width="30.5703125" style="81" bestFit="1" customWidth="1"/>
    <col min="5" max="5" width="14.42578125" style="82" customWidth="1"/>
    <col min="6" max="8" width="19.42578125" style="82" customWidth="1"/>
    <col min="9" max="9" width="15.5703125" style="82" customWidth="1"/>
    <col min="10" max="10" width="14.42578125" style="82" customWidth="1"/>
    <col min="11" max="11" width="19.42578125" style="82" customWidth="1"/>
    <col min="12" max="13" width="16.7109375" style="82" customWidth="1"/>
    <col min="14" max="14" width="12.7109375" style="118" bestFit="1" customWidth="1"/>
    <col min="15" max="15" width="17.5703125" style="118" bestFit="1" customWidth="1"/>
    <col min="16" max="16" width="12.7109375" style="118" bestFit="1" customWidth="1"/>
    <col min="17" max="17" width="17.5703125" style="118" bestFit="1" customWidth="1"/>
    <col min="18" max="18" width="12.7109375" style="118" bestFit="1" customWidth="1"/>
    <col min="19" max="19" width="17.5703125" style="118" bestFit="1" customWidth="1"/>
    <col min="20" max="20" width="12.7109375" style="118" bestFit="1" customWidth="1"/>
    <col min="21" max="21" width="17.5703125" style="118" bestFit="1" customWidth="1"/>
    <col min="22" max="22" width="12.7109375" style="118" bestFit="1" customWidth="1"/>
    <col min="23" max="23" width="17.5703125" style="118" bestFit="1" customWidth="1"/>
    <col min="24" max="25" width="17.5703125" style="118" customWidth="1"/>
    <col min="26" max="26" width="20.7109375" style="118" bestFit="1" customWidth="1"/>
    <col min="27" max="27" width="11" style="118" bestFit="1" customWidth="1"/>
    <col min="30" max="30" width="11.5703125" bestFit="1" customWidth="1"/>
  </cols>
  <sheetData>
    <row r="1" spans="1:32" ht="32.25" thickBot="1" x14ac:dyDescent="0.3">
      <c r="A1" s="113" t="s">
        <v>1</v>
      </c>
      <c r="B1" s="114" t="s">
        <v>59</v>
      </c>
      <c r="C1" s="114" t="s">
        <v>272</v>
      </c>
      <c r="D1" s="127" t="s">
        <v>58</v>
      </c>
      <c r="E1" s="85" t="s">
        <v>209</v>
      </c>
      <c r="F1" s="85" t="s">
        <v>210</v>
      </c>
      <c r="G1" s="85" t="s">
        <v>294</v>
      </c>
      <c r="H1" s="85" t="s">
        <v>295</v>
      </c>
      <c r="I1" s="85" t="s">
        <v>216</v>
      </c>
      <c r="J1" s="85" t="s">
        <v>211</v>
      </c>
      <c r="K1" s="85" t="s">
        <v>212</v>
      </c>
      <c r="L1" s="85" t="s">
        <v>292</v>
      </c>
      <c r="M1" s="85" t="s">
        <v>293</v>
      </c>
      <c r="N1" s="85" t="s">
        <v>217</v>
      </c>
      <c r="O1" s="115" t="s">
        <v>258</v>
      </c>
      <c r="P1" s="116" t="s">
        <v>259</v>
      </c>
      <c r="Q1" s="116" t="s">
        <v>260</v>
      </c>
      <c r="R1" s="116" t="s">
        <v>261</v>
      </c>
      <c r="S1" s="116" t="s">
        <v>262</v>
      </c>
      <c r="T1" s="116" t="s">
        <v>263</v>
      </c>
      <c r="U1" s="116" t="s">
        <v>264</v>
      </c>
      <c r="V1" s="116" t="s">
        <v>265</v>
      </c>
      <c r="W1" s="116" t="s">
        <v>266</v>
      </c>
      <c r="X1" s="116" t="s">
        <v>267</v>
      </c>
      <c r="Y1" s="116" t="s">
        <v>288</v>
      </c>
      <c r="Z1" s="116" t="s">
        <v>289</v>
      </c>
      <c r="AA1" s="116" t="s">
        <v>269</v>
      </c>
      <c r="AB1" s="117" t="s">
        <v>268</v>
      </c>
      <c r="AE1" s="188" t="s">
        <v>47</v>
      </c>
      <c r="AF1" s="189"/>
    </row>
    <row r="2" spans="1:32" ht="16.5" thickBot="1" x14ac:dyDescent="0.3">
      <c r="A2" s="58" t="str">
        <f t="shared" ref="A2:A33" si="0">VLOOKUP(B2, $AE$3:$AF$26, 2)</f>
        <v>Week 1</v>
      </c>
      <c r="B2" s="59">
        <v>43010</v>
      </c>
      <c r="C2" s="144" t="str">
        <f t="shared" ref="C2:C65" si="1">CHOOSE(WEEKDAY(B2),"Sun","Mon","Tue","Wed","Thu","Fri","Sat")</f>
        <v>Mon</v>
      </c>
      <c r="D2" s="60" t="s">
        <v>215</v>
      </c>
      <c r="E2" s="61"/>
      <c r="F2" s="61"/>
      <c r="G2" s="61"/>
      <c r="H2" s="61"/>
      <c r="I2" s="62">
        <f>tblTL[[#This Row],[Gym RPE]]*tblTL[[#This Row],[Gym Duration]]+tblTL[[#This Row],[Gym 2 RPE]]*tblTL[[#This Row],[Gym 2 Duration]]</f>
        <v>0</v>
      </c>
      <c r="J2" s="61"/>
      <c r="K2" s="61"/>
      <c r="L2" s="61"/>
      <c r="M2" s="61"/>
      <c r="N2" s="62">
        <f>tblTL[[#This Row],[Field RPE]]*tblTL[[#This Row],[Field duration]]+tblTL[[#This Row],[Field 2 RPE]]*tblTL[[#This Row],[Field 2 Duration]]</f>
        <v>0</v>
      </c>
      <c r="AA2" s="118">
        <f>TL!$O2*TL!$P2+TL!$Q2*TL!$R2+TL!$S2*TL!$T2+TL!$U2*TL!$V2+TL!$W2*TL!$X2+tblTL[[#This Row],[G6 RPE]]*tblTL[[#This Row],[G6 Duration]]</f>
        <v>0</v>
      </c>
      <c r="AB2" s="119">
        <f>tblTL[[#This Row],[Gym Load]]+tblTL[[#This Row],[Field Load]]+tblTL[[#This Row],[Total Game Load]]</f>
        <v>0</v>
      </c>
      <c r="AE2" s="1" t="s">
        <v>2</v>
      </c>
      <c r="AF2" s="1" t="s">
        <v>1</v>
      </c>
    </row>
    <row r="3" spans="1:32" ht="16.5" thickBot="1" x14ac:dyDescent="0.3">
      <c r="A3" s="58" t="str">
        <f t="shared" si="0"/>
        <v>Week 1</v>
      </c>
      <c r="B3" s="63">
        <v>43010</v>
      </c>
      <c r="C3" s="143" t="str">
        <f t="shared" si="1"/>
        <v>Mon</v>
      </c>
      <c r="D3" s="64" t="s">
        <v>190</v>
      </c>
      <c r="E3" s="61"/>
      <c r="F3" s="61"/>
      <c r="G3" s="61"/>
      <c r="H3" s="61"/>
      <c r="I3" s="62">
        <f>tblTL[[#This Row],[Gym RPE]]*tblTL[[#This Row],[Gym Duration]]+tblTL[[#This Row],[Gym 2 RPE]]*tblTL[[#This Row],[Gym 2 Duration]]</f>
        <v>0</v>
      </c>
      <c r="J3" s="61"/>
      <c r="K3" s="61"/>
      <c r="L3" s="61"/>
      <c r="M3" s="61"/>
      <c r="N3" s="62">
        <f>tblTL[[#This Row],[Field RPE]]*tblTL[[#This Row],[Field duration]]+tblTL[[#This Row],[Field 2 RPE]]*tblTL[[#This Row],[Field 2 Duration]]</f>
        <v>0</v>
      </c>
      <c r="AA3" s="118">
        <f>TL!$O3*TL!$P3+TL!$Q3*TL!$R3+TL!$S3*TL!$T3+TL!$U3*TL!$V3+TL!$W3*TL!$X3+tblTL[[#This Row],[G6 RPE]]*tblTL[[#This Row],[G6 Duration]]</f>
        <v>0</v>
      </c>
      <c r="AB3" s="119">
        <f>tblTL[[#This Row],[Gym Load]]+tblTL[[#This Row],[Field Load]]+tblTL[[#This Row],[Total Game Load]]</f>
        <v>0</v>
      </c>
      <c r="AE3" s="7">
        <v>43010</v>
      </c>
      <c r="AF3" s="2" t="s">
        <v>3</v>
      </c>
    </row>
    <row r="4" spans="1:32" ht="16.5" thickBot="1" x14ac:dyDescent="0.3">
      <c r="A4" s="58" t="str">
        <f t="shared" si="0"/>
        <v>Week 1</v>
      </c>
      <c r="B4" s="63">
        <v>43010</v>
      </c>
      <c r="C4" s="143" t="str">
        <f t="shared" si="1"/>
        <v>Mon</v>
      </c>
      <c r="D4" s="66" t="s">
        <v>191</v>
      </c>
      <c r="E4" s="61"/>
      <c r="F4" s="61"/>
      <c r="G4" s="61"/>
      <c r="H4" s="61"/>
      <c r="I4" s="62">
        <f>tblTL[[#This Row],[Gym RPE]]*tblTL[[#This Row],[Gym Duration]]+tblTL[[#This Row],[Gym 2 RPE]]*tblTL[[#This Row],[Gym 2 Duration]]</f>
        <v>0</v>
      </c>
      <c r="J4" s="61"/>
      <c r="K4" s="61"/>
      <c r="L4" s="61"/>
      <c r="M4" s="61"/>
      <c r="N4" s="62">
        <f>tblTL[[#This Row],[Field RPE]]*tblTL[[#This Row],[Field duration]]+tblTL[[#This Row],[Field 2 RPE]]*tblTL[[#This Row],[Field 2 Duration]]</f>
        <v>0</v>
      </c>
      <c r="AA4" s="118">
        <f>TL!$O4*TL!$P4+TL!$Q4*TL!$R4+TL!$S4*TL!$T4+TL!$U4*TL!$V4+TL!$W4*TL!$X4+tblTL[[#This Row],[G6 RPE]]*tblTL[[#This Row],[G6 Duration]]</f>
        <v>0</v>
      </c>
      <c r="AB4" s="119">
        <f>tblTL[[#This Row],[Gym Load]]+tblTL[[#This Row],[Field Load]]+tblTL[[#This Row],[Total Game Load]]</f>
        <v>0</v>
      </c>
      <c r="AE4" s="8">
        <f>AE3+7</f>
        <v>43017</v>
      </c>
      <c r="AF4" s="3" t="s">
        <v>4</v>
      </c>
    </row>
    <row r="5" spans="1:32" ht="16.5" thickBot="1" x14ac:dyDescent="0.3">
      <c r="A5" s="58" t="str">
        <f t="shared" si="0"/>
        <v>Week 1</v>
      </c>
      <c r="B5" s="63">
        <v>43010</v>
      </c>
      <c r="C5" s="143" t="str">
        <f t="shared" si="1"/>
        <v>Mon</v>
      </c>
      <c r="D5" s="66" t="s">
        <v>192</v>
      </c>
      <c r="E5" s="61"/>
      <c r="F5" s="61"/>
      <c r="G5" s="61"/>
      <c r="H5" s="61"/>
      <c r="I5" s="62">
        <f>tblTL[[#This Row],[Gym RPE]]*tblTL[[#This Row],[Gym Duration]]+tblTL[[#This Row],[Gym 2 RPE]]*tblTL[[#This Row],[Gym 2 Duration]]</f>
        <v>0</v>
      </c>
      <c r="J5" s="61"/>
      <c r="K5" s="61"/>
      <c r="L5" s="61"/>
      <c r="M5" s="61"/>
      <c r="N5" s="62">
        <f>tblTL[[#This Row],[Field RPE]]*tblTL[[#This Row],[Field duration]]+tblTL[[#This Row],[Field 2 RPE]]*tblTL[[#This Row],[Field 2 Duration]]</f>
        <v>0</v>
      </c>
      <c r="AA5" s="118">
        <f>TL!$O5*TL!$P5+TL!$Q5*TL!$R5+TL!$S5*TL!$T5+TL!$U5*TL!$V5+TL!$W5*TL!$X5+tblTL[[#This Row],[G6 RPE]]*tblTL[[#This Row],[G6 Duration]]</f>
        <v>0</v>
      </c>
      <c r="AB5" s="119">
        <f>tblTL[[#This Row],[Gym Load]]+tblTL[[#This Row],[Field Load]]+tblTL[[#This Row],[Total Game Load]]</f>
        <v>0</v>
      </c>
      <c r="AE5" s="8">
        <f t="shared" ref="AE5:AE46" si="2">AE4+7</f>
        <v>43024</v>
      </c>
      <c r="AF5" s="3" t="s">
        <v>5</v>
      </c>
    </row>
    <row r="6" spans="1:32" ht="16.5" thickBot="1" x14ac:dyDescent="0.3">
      <c r="A6" s="58" t="str">
        <f t="shared" si="0"/>
        <v>Week 1</v>
      </c>
      <c r="B6" s="63">
        <v>43010</v>
      </c>
      <c r="C6" s="143" t="str">
        <f t="shared" si="1"/>
        <v>Mon</v>
      </c>
      <c r="D6" s="67" t="s">
        <v>193</v>
      </c>
      <c r="E6" s="61"/>
      <c r="F6" s="61"/>
      <c r="G6" s="61"/>
      <c r="H6" s="61"/>
      <c r="I6" s="62">
        <f>tblTL[[#This Row],[Gym RPE]]*tblTL[[#This Row],[Gym Duration]]+tblTL[[#This Row],[Gym 2 RPE]]*tblTL[[#This Row],[Gym 2 Duration]]</f>
        <v>0</v>
      </c>
      <c r="J6" s="61"/>
      <c r="K6" s="61"/>
      <c r="L6" s="61"/>
      <c r="M6" s="61"/>
      <c r="N6" s="62">
        <f>tblTL[[#This Row],[Field RPE]]*tblTL[[#This Row],[Field duration]]+tblTL[[#This Row],[Field 2 RPE]]*tblTL[[#This Row],[Field 2 Duration]]</f>
        <v>0</v>
      </c>
      <c r="AA6" s="118">
        <f>TL!$O6*TL!$P6+TL!$Q6*TL!$R6+TL!$S6*TL!$T6+TL!$U6*TL!$V6+TL!$W6*TL!$X6+tblTL[[#This Row],[G6 RPE]]*tblTL[[#This Row],[G6 Duration]]</f>
        <v>0</v>
      </c>
      <c r="AB6" s="119">
        <f>tblTL[[#This Row],[Gym Load]]+tblTL[[#This Row],[Field Load]]+tblTL[[#This Row],[Total Game Load]]</f>
        <v>0</v>
      </c>
      <c r="AE6" s="8">
        <f t="shared" si="2"/>
        <v>43031</v>
      </c>
      <c r="AF6" s="3" t="s">
        <v>6</v>
      </c>
    </row>
    <row r="7" spans="1:32" ht="16.5" thickBot="1" x14ac:dyDescent="0.3">
      <c r="A7" s="58" t="str">
        <f t="shared" si="0"/>
        <v>Week 1</v>
      </c>
      <c r="B7" s="63">
        <v>43010</v>
      </c>
      <c r="C7" s="143" t="str">
        <f t="shared" si="1"/>
        <v>Mon</v>
      </c>
      <c r="D7" s="67" t="s">
        <v>194</v>
      </c>
      <c r="E7" s="61"/>
      <c r="F7" s="61"/>
      <c r="G7" s="61"/>
      <c r="H7" s="61"/>
      <c r="I7" s="62">
        <f>tblTL[[#This Row],[Gym RPE]]*tblTL[[#This Row],[Gym Duration]]+tblTL[[#This Row],[Gym 2 RPE]]*tblTL[[#This Row],[Gym 2 Duration]]</f>
        <v>0</v>
      </c>
      <c r="J7" s="61"/>
      <c r="K7" s="61"/>
      <c r="L7" s="61"/>
      <c r="M7" s="61"/>
      <c r="N7" s="62">
        <f>tblTL[[#This Row],[Field RPE]]*tblTL[[#This Row],[Field duration]]+tblTL[[#This Row],[Field 2 RPE]]*tblTL[[#This Row],[Field 2 Duration]]</f>
        <v>0</v>
      </c>
      <c r="AA7" s="118">
        <f>TL!$O7*TL!$P7+TL!$Q7*TL!$R7+TL!$S7*TL!$T7+TL!$U7*TL!$V7+TL!$W7*TL!$X7+tblTL[[#This Row],[G6 RPE]]*tblTL[[#This Row],[G6 Duration]]</f>
        <v>0</v>
      </c>
      <c r="AB7" s="119">
        <f>tblTL[[#This Row],[Gym Load]]+tblTL[[#This Row],[Field Load]]+tblTL[[#This Row],[Total Game Load]]</f>
        <v>0</v>
      </c>
      <c r="AE7" s="8">
        <f t="shared" si="2"/>
        <v>43038</v>
      </c>
      <c r="AF7" s="3" t="s">
        <v>7</v>
      </c>
    </row>
    <row r="8" spans="1:32" ht="16.5" thickBot="1" x14ac:dyDescent="0.3">
      <c r="A8" s="58" t="str">
        <f t="shared" si="0"/>
        <v>Week 1</v>
      </c>
      <c r="B8" s="63">
        <v>43010</v>
      </c>
      <c r="C8" s="143" t="str">
        <f t="shared" si="1"/>
        <v>Mon</v>
      </c>
      <c r="D8" s="67" t="s">
        <v>213</v>
      </c>
      <c r="E8" s="61"/>
      <c r="F8" s="61"/>
      <c r="G8" s="61"/>
      <c r="H8" s="61"/>
      <c r="I8" s="62">
        <f>tblTL[[#This Row],[Gym RPE]]*tblTL[[#This Row],[Gym Duration]]+tblTL[[#This Row],[Gym 2 RPE]]*tblTL[[#This Row],[Gym 2 Duration]]</f>
        <v>0</v>
      </c>
      <c r="J8" s="61"/>
      <c r="K8" s="61"/>
      <c r="L8" s="61"/>
      <c r="M8" s="61"/>
      <c r="N8" s="62">
        <f>tblTL[[#This Row],[Field RPE]]*tblTL[[#This Row],[Field duration]]+tblTL[[#This Row],[Field 2 RPE]]*tblTL[[#This Row],[Field 2 Duration]]</f>
        <v>0</v>
      </c>
      <c r="AA8" s="118">
        <f>TL!$O8*TL!$P8+TL!$Q8*TL!$R8+TL!$S8*TL!$T8+TL!$U8*TL!$V8+TL!$W8*TL!$X8+tblTL[[#This Row],[G6 RPE]]*tblTL[[#This Row],[G6 Duration]]</f>
        <v>0</v>
      </c>
      <c r="AB8" s="119">
        <f>tblTL[[#This Row],[Gym Load]]+tblTL[[#This Row],[Field Load]]+tblTL[[#This Row],[Total Game Load]]</f>
        <v>0</v>
      </c>
      <c r="AE8" s="8">
        <f t="shared" si="2"/>
        <v>43045</v>
      </c>
      <c r="AF8" s="3" t="s">
        <v>0</v>
      </c>
    </row>
    <row r="9" spans="1:32" ht="16.5" thickBot="1" x14ac:dyDescent="0.3">
      <c r="A9" s="58" t="str">
        <f t="shared" si="0"/>
        <v>Week 1</v>
      </c>
      <c r="B9" s="63">
        <v>43010</v>
      </c>
      <c r="C9" s="143" t="str">
        <f t="shared" si="1"/>
        <v>Mon</v>
      </c>
      <c r="D9" s="67" t="s">
        <v>214</v>
      </c>
      <c r="E9" s="61"/>
      <c r="F9" s="61"/>
      <c r="G9" s="61"/>
      <c r="H9" s="61"/>
      <c r="I9" s="62">
        <f>tblTL[[#This Row],[Gym RPE]]*tblTL[[#This Row],[Gym Duration]]+tblTL[[#This Row],[Gym 2 RPE]]*tblTL[[#This Row],[Gym 2 Duration]]</f>
        <v>0</v>
      </c>
      <c r="J9" s="61"/>
      <c r="K9" s="61"/>
      <c r="L9" s="61"/>
      <c r="M9" s="61"/>
      <c r="N9" s="62">
        <f>tblTL[[#This Row],[Field RPE]]*tblTL[[#This Row],[Field duration]]+tblTL[[#This Row],[Field 2 RPE]]*tblTL[[#This Row],[Field 2 Duration]]</f>
        <v>0</v>
      </c>
      <c r="AA9" s="118">
        <f>TL!$O9*TL!$P9+TL!$Q9*TL!$R9+TL!$S9*TL!$T9+TL!$U9*TL!$V9+TL!$W9*TL!$X9+tblTL[[#This Row],[G6 RPE]]*tblTL[[#This Row],[G6 Duration]]</f>
        <v>0</v>
      </c>
      <c r="AB9" s="119">
        <f>tblTL[[#This Row],[Gym Load]]+tblTL[[#This Row],[Field Load]]+tblTL[[#This Row],[Total Game Load]]</f>
        <v>0</v>
      </c>
      <c r="AE9" s="8">
        <f t="shared" si="2"/>
        <v>43052</v>
      </c>
      <c r="AF9" s="3" t="s">
        <v>8</v>
      </c>
    </row>
    <row r="10" spans="1:32" ht="16.5" thickBot="1" x14ac:dyDescent="0.3">
      <c r="A10" s="58" t="str">
        <f t="shared" si="0"/>
        <v>Week 1</v>
      </c>
      <c r="B10" s="63">
        <v>43010</v>
      </c>
      <c r="C10" s="143" t="str">
        <f t="shared" si="1"/>
        <v>Mon</v>
      </c>
      <c r="D10" s="67" t="s">
        <v>195</v>
      </c>
      <c r="E10" s="61"/>
      <c r="F10" s="61"/>
      <c r="G10" s="61"/>
      <c r="H10" s="61"/>
      <c r="I10" s="62">
        <f>tblTL[[#This Row],[Gym RPE]]*tblTL[[#This Row],[Gym Duration]]+tblTL[[#This Row],[Gym 2 RPE]]*tblTL[[#This Row],[Gym 2 Duration]]</f>
        <v>0</v>
      </c>
      <c r="J10" s="61"/>
      <c r="K10" s="61"/>
      <c r="L10" s="61"/>
      <c r="M10" s="61"/>
      <c r="N10" s="62">
        <f>tblTL[[#This Row],[Field RPE]]*tblTL[[#This Row],[Field duration]]+tblTL[[#This Row],[Field 2 RPE]]*tblTL[[#This Row],[Field 2 Duration]]</f>
        <v>0</v>
      </c>
      <c r="AA10" s="118">
        <f>TL!$O10*TL!$P10+TL!$Q10*TL!$R10+TL!$S10*TL!$T10+TL!$U10*TL!$V10+TL!$W10*TL!$X10+tblTL[[#This Row],[G6 RPE]]*tblTL[[#This Row],[G6 Duration]]</f>
        <v>0</v>
      </c>
      <c r="AB10" s="119">
        <f>tblTL[[#This Row],[Gym Load]]+tblTL[[#This Row],[Field Load]]+tblTL[[#This Row],[Total Game Load]]</f>
        <v>0</v>
      </c>
      <c r="AE10" s="8">
        <f t="shared" si="2"/>
        <v>43059</v>
      </c>
      <c r="AF10" s="3" t="s">
        <v>9</v>
      </c>
    </row>
    <row r="11" spans="1:32" ht="16.5" thickBot="1" x14ac:dyDescent="0.3">
      <c r="A11" s="58" t="str">
        <f t="shared" si="0"/>
        <v>Week 1</v>
      </c>
      <c r="B11" s="63">
        <v>43010</v>
      </c>
      <c r="C11" s="143" t="str">
        <f t="shared" si="1"/>
        <v>Mon</v>
      </c>
      <c r="D11" s="66" t="s">
        <v>196</v>
      </c>
      <c r="E11" s="61"/>
      <c r="F11" s="61"/>
      <c r="G11" s="61"/>
      <c r="H11" s="61"/>
      <c r="I11" s="62">
        <f>tblTL[[#This Row],[Gym RPE]]*tblTL[[#This Row],[Gym Duration]]+tblTL[[#This Row],[Gym 2 RPE]]*tblTL[[#This Row],[Gym 2 Duration]]</f>
        <v>0</v>
      </c>
      <c r="J11" s="61"/>
      <c r="K11" s="61"/>
      <c r="L11" s="61"/>
      <c r="M11" s="61"/>
      <c r="N11" s="62">
        <f>tblTL[[#This Row],[Field RPE]]*tblTL[[#This Row],[Field duration]]+tblTL[[#This Row],[Field 2 RPE]]*tblTL[[#This Row],[Field 2 Duration]]</f>
        <v>0</v>
      </c>
      <c r="AA11" s="118">
        <f>TL!$O11*TL!$P11+TL!$Q11*TL!$R11+TL!$S11*TL!$T11+TL!$U11*TL!$V11+TL!$W11*TL!$X11+tblTL[[#This Row],[G6 RPE]]*tblTL[[#This Row],[G6 Duration]]</f>
        <v>0</v>
      </c>
      <c r="AB11" s="119">
        <f>tblTL[[#This Row],[Gym Load]]+tblTL[[#This Row],[Field Load]]+tblTL[[#This Row],[Total Game Load]]</f>
        <v>0</v>
      </c>
      <c r="AE11" s="8">
        <f>AE10+7</f>
        <v>43066</v>
      </c>
      <c r="AF11" s="3" t="s">
        <v>10</v>
      </c>
    </row>
    <row r="12" spans="1:32" ht="16.5" thickBot="1" x14ac:dyDescent="0.3">
      <c r="A12" s="58" t="str">
        <f t="shared" si="0"/>
        <v>Week 1</v>
      </c>
      <c r="B12" s="63">
        <v>43010</v>
      </c>
      <c r="C12" s="143" t="str">
        <f t="shared" si="1"/>
        <v>Mon</v>
      </c>
      <c r="D12" s="67" t="s">
        <v>197</v>
      </c>
      <c r="E12" s="61"/>
      <c r="F12" s="61"/>
      <c r="G12" s="61"/>
      <c r="H12" s="61"/>
      <c r="I12" s="62">
        <f>tblTL[[#This Row],[Gym RPE]]*tblTL[[#This Row],[Gym Duration]]+tblTL[[#This Row],[Gym 2 RPE]]*tblTL[[#This Row],[Gym 2 Duration]]</f>
        <v>0</v>
      </c>
      <c r="J12" s="61"/>
      <c r="K12" s="61"/>
      <c r="L12" s="61"/>
      <c r="M12" s="61"/>
      <c r="N12" s="62">
        <f>tblTL[[#This Row],[Field RPE]]*tblTL[[#This Row],[Field duration]]+tblTL[[#This Row],[Field 2 RPE]]*tblTL[[#This Row],[Field 2 Duration]]</f>
        <v>0</v>
      </c>
      <c r="AA12" s="118">
        <f>TL!$O12*TL!$P12+TL!$Q12*TL!$R12+TL!$S12*TL!$T12+TL!$U12*TL!$V12+TL!$W12*TL!$X12+tblTL[[#This Row],[G6 RPE]]*tblTL[[#This Row],[G6 Duration]]</f>
        <v>0</v>
      </c>
      <c r="AB12" s="119">
        <f>tblTL[[#This Row],[Gym Load]]+tblTL[[#This Row],[Field Load]]+tblTL[[#This Row],[Total Game Load]]</f>
        <v>0</v>
      </c>
      <c r="AE12" s="8">
        <f t="shared" si="2"/>
        <v>43073</v>
      </c>
      <c r="AF12" s="3" t="s">
        <v>11</v>
      </c>
    </row>
    <row r="13" spans="1:32" ht="16.5" thickBot="1" x14ac:dyDescent="0.3">
      <c r="A13" s="58" t="str">
        <f t="shared" si="0"/>
        <v>Week 1</v>
      </c>
      <c r="B13" s="63">
        <v>43010</v>
      </c>
      <c r="C13" s="143" t="str">
        <f t="shared" si="1"/>
        <v>Mon</v>
      </c>
      <c r="D13" s="67" t="s">
        <v>198</v>
      </c>
      <c r="E13" s="61"/>
      <c r="F13" s="61"/>
      <c r="G13" s="61"/>
      <c r="H13" s="61"/>
      <c r="I13" s="62">
        <f>tblTL[[#This Row],[Gym RPE]]*tblTL[[#This Row],[Gym Duration]]+tblTL[[#This Row],[Gym 2 RPE]]*tblTL[[#This Row],[Gym 2 Duration]]</f>
        <v>0</v>
      </c>
      <c r="J13" s="61"/>
      <c r="K13" s="61"/>
      <c r="L13" s="61"/>
      <c r="M13" s="61"/>
      <c r="N13" s="62">
        <f>tblTL[[#This Row],[Field RPE]]*tblTL[[#This Row],[Field duration]]+tblTL[[#This Row],[Field 2 RPE]]*tblTL[[#This Row],[Field 2 Duration]]</f>
        <v>0</v>
      </c>
      <c r="AA13" s="118">
        <f>TL!$O13*TL!$P13+TL!$Q13*TL!$R13+TL!$S13*TL!$T13+TL!$U13*TL!$V13+TL!$W13*TL!$X13+tblTL[[#This Row],[G6 RPE]]*tblTL[[#This Row],[G6 Duration]]</f>
        <v>0</v>
      </c>
      <c r="AB13" s="119">
        <f>tblTL[[#This Row],[Gym Load]]+tblTL[[#This Row],[Field Load]]+tblTL[[#This Row],[Total Game Load]]</f>
        <v>0</v>
      </c>
      <c r="AE13" s="8">
        <f t="shared" si="2"/>
        <v>43080</v>
      </c>
      <c r="AF13" s="3" t="s">
        <v>12</v>
      </c>
    </row>
    <row r="14" spans="1:32" ht="16.5" thickBot="1" x14ac:dyDescent="0.3">
      <c r="A14" s="58" t="str">
        <f t="shared" si="0"/>
        <v>Week 1</v>
      </c>
      <c r="B14" s="63">
        <v>43010</v>
      </c>
      <c r="C14" s="143" t="str">
        <f t="shared" si="1"/>
        <v>Mon</v>
      </c>
      <c r="D14" s="67" t="s">
        <v>199</v>
      </c>
      <c r="E14" s="61"/>
      <c r="F14" s="61"/>
      <c r="G14" s="61"/>
      <c r="H14" s="61"/>
      <c r="I14" s="62">
        <f>tblTL[[#This Row],[Gym RPE]]*tblTL[[#This Row],[Gym Duration]]+tblTL[[#This Row],[Gym 2 RPE]]*tblTL[[#This Row],[Gym 2 Duration]]</f>
        <v>0</v>
      </c>
      <c r="J14" s="61"/>
      <c r="K14" s="61"/>
      <c r="L14" s="61"/>
      <c r="M14" s="61"/>
      <c r="N14" s="62">
        <f>tblTL[[#This Row],[Field RPE]]*tblTL[[#This Row],[Field duration]]+tblTL[[#This Row],[Field 2 RPE]]*tblTL[[#This Row],[Field 2 Duration]]</f>
        <v>0</v>
      </c>
      <c r="AA14" s="118">
        <f>TL!$O14*TL!$P14+TL!$Q14*TL!$R14+TL!$S14*TL!$T14+TL!$U14*TL!$V14+TL!$W14*TL!$X14+tblTL[[#This Row],[G6 RPE]]*tblTL[[#This Row],[G6 Duration]]</f>
        <v>0</v>
      </c>
      <c r="AB14" s="119">
        <f>tblTL[[#This Row],[Gym Load]]+tblTL[[#This Row],[Field Load]]+tblTL[[#This Row],[Total Game Load]]</f>
        <v>0</v>
      </c>
      <c r="AE14" s="8">
        <f t="shared" si="2"/>
        <v>43087</v>
      </c>
      <c r="AF14" s="3" t="s">
        <v>13</v>
      </c>
    </row>
    <row r="15" spans="1:32" ht="16.5" thickBot="1" x14ac:dyDescent="0.3">
      <c r="A15" s="58" t="str">
        <f t="shared" si="0"/>
        <v>Week 1</v>
      </c>
      <c r="B15" s="63">
        <v>43010</v>
      </c>
      <c r="C15" s="143" t="str">
        <f t="shared" si="1"/>
        <v>Mon</v>
      </c>
      <c r="D15" s="66" t="s">
        <v>200</v>
      </c>
      <c r="E15" s="61"/>
      <c r="F15" s="61"/>
      <c r="G15" s="61"/>
      <c r="H15" s="61"/>
      <c r="I15" s="62">
        <f>tblTL[[#This Row],[Gym RPE]]*tblTL[[#This Row],[Gym Duration]]+tblTL[[#This Row],[Gym 2 RPE]]*tblTL[[#This Row],[Gym 2 Duration]]</f>
        <v>0</v>
      </c>
      <c r="J15" s="61"/>
      <c r="K15" s="61"/>
      <c r="L15" s="61"/>
      <c r="M15" s="61"/>
      <c r="N15" s="62">
        <f>tblTL[[#This Row],[Field RPE]]*tblTL[[#This Row],[Field duration]]+tblTL[[#This Row],[Field 2 RPE]]*tblTL[[#This Row],[Field 2 Duration]]</f>
        <v>0</v>
      </c>
      <c r="AA15" s="118">
        <f>TL!$O15*TL!$P15+TL!$Q15*TL!$R15+TL!$S15*TL!$T15+TL!$U15*TL!$V15+TL!$W15*TL!$X15+tblTL[[#This Row],[G6 RPE]]*tblTL[[#This Row],[G6 Duration]]</f>
        <v>0</v>
      </c>
      <c r="AB15" s="119">
        <f>tblTL[[#This Row],[Gym Load]]+tblTL[[#This Row],[Field Load]]+tblTL[[#This Row],[Total Game Load]]</f>
        <v>0</v>
      </c>
      <c r="AE15" s="8">
        <f t="shared" si="2"/>
        <v>43094</v>
      </c>
      <c r="AF15" s="3" t="s">
        <v>15</v>
      </c>
    </row>
    <row r="16" spans="1:32" ht="16.5" thickBot="1" x14ac:dyDescent="0.3">
      <c r="A16" s="58" t="str">
        <f t="shared" si="0"/>
        <v>Week 1</v>
      </c>
      <c r="B16" s="63">
        <v>43010</v>
      </c>
      <c r="C16" s="143" t="str">
        <f t="shared" si="1"/>
        <v>Mon</v>
      </c>
      <c r="D16" s="67" t="s">
        <v>201</v>
      </c>
      <c r="E16" s="61"/>
      <c r="F16" s="61"/>
      <c r="G16" s="61"/>
      <c r="H16" s="61"/>
      <c r="I16" s="62">
        <f>tblTL[[#This Row],[Gym RPE]]*tblTL[[#This Row],[Gym Duration]]+tblTL[[#This Row],[Gym 2 RPE]]*tblTL[[#This Row],[Gym 2 Duration]]</f>
        <v>0</v>
      </c>
      <c r="J16" s="61"/>
      <c r="K16" s="61"/>
      <c r="L16" s="61"/>
      <c r="M16" s="61"/>
      <c r="N16" s="62">
        <f>tblTL[[#This Row],[Field RPE]]*tblTL[[#This Row],[Field duration]]+tblTL[[#This Row],[Field 2 RPE]]*tblTL[[#This Row],[Field 2 Duration]]</f>
        <v>0</v>
      </c>
      <c r="AA16" s="118">
        <f>TL!$O16*TL!$P16+TL!$Q16*TL!$R16+TL!$S16*TL!$T16+TL!$U16*TL!$V16+TL!$W16*TL!$X16+tblTL[[#This Row],[G6 RPE]]*tblTL[[#This Row],[G6 Duration]]</f>
        <v>0</v>
      </c>
      <c r="AB16" s="119">
        <f>tblTL[[#This Row],[Gym Load]]+tblTL[[#This Row],[Field Load]]+tblTL[[#This Row],[Total Game Load]]</f>
        <v>0</v>
      </c>
      <c r="AE16" s="8">
        <f t="shared" si="2"/>
        <v>43101</v>
      </c>
      <c r="AF16" s="3" t="s">
        <v>16</v>
      </c>
    </row>
    <row r="17" spans="1:32" ht="16.5" thickBot="1" x14ac:dyDescent="0.3">
      <c r="A17" s="58" t="str">
        <f t="shared" si="0"/>
        <v>Week 1</v>
      </c>
      <c r="B17" s="63">
        <v>43010</v>
      </c>
      <c r="C17" s="143" t="str">
        <f t="shared" si="1"/>
        <v>Mon</v>
      </c>
      <c r="D17" s="67" t="s">
        <v>202</v>
      </c>
      <c r="E17" s="61"/>
      <c r="F17" s="61"/>
      <c r="G17" s="61"/>
      <c r="H17" s="61"/>
      <c r="I17" s="62">
        <f>tblTL[[#This Row],[Gym RPE]]*tblTL[[#This Row],[Gym Duration]]+tblTL[[#This Row],[Gym 2 RPE]]*tblTL[[#This Row],[Gym 2 Duration]]</f>
        <v>0</v>
      </c>
      <c r="J17" s="61"/>
      <c r="K17" s="61"/>
      <c r="L17" s="61"/>
      <c r="M17" s="61"/>
      <c r="N17" s="62">
        <f>tblTL[[#This Row],[Field RPE]]*tblTL[[#This Row],[Field duration]]+tblTL[[#This Row],[Field 2 RPE]]*tblTL[[#This Row],[Field 2 Duration]]</f>
        <v>0</v>
      </c>
      <c r="AA17" s="118">
        <f>TL!$O17*TL!$P17+TL!$Q17*TL!$R17+TL!$S17*TL!$T17+TL!$U17*TL!$V17+TL!$W17*TL!$X17+tblTL[[#This Row],[G6 RPE]]*tblTL[[#This Row],[G6 Duration]]</f>
        <v>0</v>
      </c>
      <c r="AB17" s="119">
        <f>tblTL[[#This Row],[Gym Load]]+tblTL[[#This Row],[Field Load]]+tblTL[[#This Row],[Total Game Load]]</f>
        <v>0</v>
      </c>
      <c r="AE17" s="8">
        <f t="shared" si="2"/>
        <v>43108</v>
      </c>
      <c r="AF17" s="3" t="s">
        <v>17</v>
      </c>
    </row>
    <row r="18" spans="1:32" ht="16.5" thickBot="1" x14ac:dyDescent="0.3">
      <c r="A18" s="58" t="str">
        <f t="shared" si="0"/>
        <v>Week 1</v>
      </c>
      <c r="B18" s="63">
        <v>43010</v>
      </c>
      <c r="C18" s="143" t="str">
        <f t="shared" si="1"/>
        <v>Mon</v>
      </c>
      <c r="D18" s="66" t="s">
        <v>203</v>
      </c>
      <c r="E18" s="61"/>
      <c r="F18" s="61"/>
      <c r="G18" s="61"/>
      <c r="H18" s="61"/>
      <c r="I18" s="62">
        <f>tblTL[[#This Row],[Gym RPE]]*tblTL[[#This Row],[Gym Duration]]+tblTL[[#This Row],[Gym 2 RPE]]*tblTL[[#This Row],[Gym 2 Duration]]</f>
        <v>0</v>
      </c>
      <c r="J18" s="61"/>
      <c r="K18" s="61"/>
      <c r="L18" s="61"/>
      <c r="M18" s="61"/>
      <c r="N18" s="62">
        <f>tblTL[[#This Row],[Field RPE]]*tblTL[[#This Row],[Field duration]]+tblTL[[#This Row],[Field 2 RPE]]*tblTL[[#This Row],[Field 2 Duration]]</f>
        <v>0</v>
      </c>
      <c r="AA18" s="118">
        <f>TL!$O18*TL!$P18+TL!$Q18*TL!$R18+TL!$S18*TL!$T18+TL!$U18*TL!$V18+TL!$W18*TL!$X18+tblTL[[#This Row],[G6 RPE]]*tblTL[[#This Row],[G6 Duration]]</f>
        <v>0</v>
      </c>
      <c r="AB18" s="119">
        <f>tblTL[[#This Row],[Gym Load]]+tblTL[[#This Row],[Field Load]]+tblTL[[#This Row],[Total Game Load]]</f>
        <v>0</v>
      </c>
      <c r="AE18" s="8">
        <f t="shared" si="2"/>
        <v>43115</v>
      </c>
      <c r="AF18" s="3" t="s">
        <v>18</v>
      </c>
    </row>
    <row r="19" spans="1:32" ht="16.5" thickBot="1" x14ac:dyDescent="0.3">
      <c r="A19" s="58" t="str">
        <f t="shared" si="0"/>
        <v>Week 1</v>
      </c>
      <c r="B19" s="63">
        <v>43010</v>
      </c>
      <c r="C19" s="143" t="str">
        <f t="shared" si="1"/>
        <v>Mon</v>
      </c>
      <c r="D19" s="66" t="s">
        <v>204</v>
      </c>
      <c r="E19" s="61"/>
      <c r="F19" s="61"/>
      <c r="G19" s="61"/>
      <c r="H19" s="61"/>
      <c r="I19" s="62">
        <f>tblTL[[#This Row],[Gym RPE]]*tblTL[[#This Row],[Gym Duration]]+tblTL[[#This Row],[Gym 2 RPE]]*tblTL[[#This Row],[Gym 2 Duration]]</f>
        <v>0</v>
      </c>
      <c r="J19" s="61"/>
      <c r="K19" s="61"/>
      <c r="L19" s="61"/>
      <c r="M19" s="61"/>
      <c r="N19" s="62">
        <f>tblTL[[#This Row],[Field RPE]]*tblTL[[#This Row],[Field duration]]+tblTL[[#This Row],[Field 2 RPE]]*tblTL[[#This Row],[Field 2 Duration]]</f>
        <v>0</v>
      </c>
      <c r="AA19" s="118">
        <f>TL!$O19*TL!$P19+TL!$Q19*TL!$R19+TL!$S19*TL!$T19+TL!$U19*TL!$V19+TL!$W19*TL!$X19+tblTL[[#This Row],[G6 RPE]]*tblTL[[#This Row],[G6 Duration]]</f>
        <v>0</v>
      </c>
      <c r="AB19" s="119">
        <f>tblTL[[#This Row],[Gym Load]]+tblTL[[#This Row],[Field Load]]+tblTL[[#This Row],[Total Game Load]]</f>
        <v>0</v>
      </c>
      <c r="AE19" s="8">
        <f t="shared" si="2"/>
        <v>43122</v>
      </c>
      <c r="AF19" s="3" t="s">
        <v>19</v>
      </c>
    </row>
    <row r="20" spans="1:32" ht="16.5" thickBot="1" x14ac:dyDescent="0.3">
      <c r="A20" s="58" t="str">
        <f t="shared" si="0"/>
        <v>Week 1</v>
      </c>
      <c r="B20" s="63">
        <v>43010</v>
      </c>
      <c r="C20" s="143" t="str">
        <f t="shared" si="1"/>
        <v>Mon</v>
      </c>
      <c r="D20" s="64" t="s">
        <v>205</v>
      </c>
      <c r="E20" s="61"/>
      <c r="F20" s="61"/>
      <c r="G20" s="61"/>
      <c r="H20" s="61"/>
      <c r="I20" s="62">
        <f>tblTL[[#This Row],[Gym RPE]]*tblTL[[#This Row],[Gym Duration]]+tblTL[[#This Row],[Gym 2 RPE]]*tblTL[[#This Row],[Gym 2 Duration]]</f>
        <v>0</v>
      </c>
      <c r="J20" s="61"/>
      <c r="K20" s="61"/>
      <c r="L20" s="61"/>
      <c r="M20" s="61"/>
      <c r="N20" s="62">
        <f>tblTL[[#This Row],[Field RPE]]*tblTL[[#This Row],[Field duration]]+tblTL[[#This Row],[Field 2 RPE]]*tblTL[[#This Row],[Field 2 Duration]]</f>
        <v>0</v>
      </c>
      <c r="AA20" s="118">
        <f>TL!$O20*TL!$P20+TL!$Q20*TL!$R20+TL!$S20*TL!$T20+TL!$U20*TL!$V20+TL!$W20*TL!$X20+tblTL[[#This Row],[G6 RPE]]*tblTL[[#This Row],[G6 Duration]]</f>
        <v>0</v>
      </c>
      <c r="AB20" s="119">
        <f>tblTL[[#This Row],[Gym Load]]+tblTL[[#This Row],[Field Load]]+tblTL[[#This Row],[Total Game Load]]</f>
        <v>0</v>
      </c>
      <c r="AE20" s="8">
        <f t="shared" si="2"/>
        <v>43129</v>
      </c>
      <c r="AF20" s="3" t="s">
        <v>20</v>
      </c>
    </row>
    <row r="21" spans="1:32" ht="16.5" thickBot="1" x14ac:dyDescent="0.3">
      <c r="A21" s="58" t="str">
        <f t="shared" si="0"/>
        <v>Week 1</v>
      </c>
      <c r="B21" s="63">
        <v>43010</v>
      </c>
      <c r="C21" s="143" t="str">
        <f t="shared" si="1"/>
        <v>Mon</v>
      </c>
      <c r="D21" s="64" t="s">
        <v>206</v>
      </c>
      <c r="E21" s="61"/>
      <c r="F21" s="61"/>
      <c r="G21" s="61"/>
      <c r="H21" s="61"/>
      <c r="I21" s="62">
        <f>tblTL[[#This Row],[Gym RPE]]*tblTL[[#This Row],[Gym Duration]]+tblTL[[#This Row],[Gym 2 RPE]]*tblTL[[#This Row],[Gym 2 Duration]]</f>
        <v>0</v>
      </c>
      <c r="J21" s="61"/>
      <c r="K21" s="61"/>
      <c r="L21" s="61"/>
      <c r="M21" s="61"/>
      <c r="N21" s="62">
        <f>tblTL[[#This Row],[Field RPE]]*tblTL[[#This Row],[Field duration]]+tblTL[[#This Row],[Field 2 RPE]]*tblTL[[#This Row],[Field 2 Duration]]</f>
        <v>0</v>
      </c>
      <c r="AA21" s="118">
        <f>TL!$O21*TL!$P21+TL!$Q21*TL!$R21+TL!$S21*TL!$T21+TL!$U21*TL!$V21+TL!$W21*TL!$X21+tblTL[[#This Row],[G6 RPE]]*tblTL[[#This Row],[G6 Duration]]</f>
        <v>0</v>
      </c>
      <c r="AB21" s="119">
        <f>tblTL[[#This Row],[Gym Load]]+tblTL[[#This Row],[Field Load]]+tblTL[[#This Row],[Total Game Load]]</f>
        <v>0</v>
      </c>
      <c r="AE21" s="8">
        <f t="shared" si="2"/>
        <v>43136</v>
      </c>
      <c r="AF21" s="3" t="s">
        <v>21</v>
      </c>
    </row>
    <row r="22" spans="1:32" ht="16.5" thickBot="1" x14ac:dyDescent="0.3">
      <c r="A22" s="58" t="str">
        <f t="shared" si="0"/>
        <v>Week 1</v>
      </c>
      <c r="B22" s="63">
        <v>43010</v>
      </c>
      <c r="C22" s="143" t="str">
        <f t="shared" si="1"/>
        <v>Mon</v>
      </c>
      <c r="D22" s="64" t="s">
        <v>207</v>
      </c>
      <c r="E22" s="61"/>
      <c r="F22" s="61"/>
      <c r="G22" s="61"/>
      <c r="H22" s="61"/>
      <c r="I22" s="62">
        <f>tblTL[[#This Row],[Gym RPE]]*tblTL[[#This Row],[Gym Duration]]+tblTL[[#This Row],[Gym 2 RPE]]*tblTL[[#This Row],[Gym 2 Duration]]</f>
        <v>0</v>
      </c>
      <c r="J22" s="61"/>
      <c r="K22" s="61"/>
      <c r="L22" s="61"/>
      <c r="M22" s="61"/>
      <c r="N22" s="62">
        <f>tblTL[[#This Row],[Field RPE]]*tblTL[[#This Row],[Field duration]]+tblTL[[#This Row],[Field 2 RPE]]*tblTL[[#This Row],[Field 2 Duration]]</f>
        <v>0</v>
      </c>
      <c r="AA22" s="118">
        <f>TL!$O22*TL!$P22+TL!$Q22*TL!$R22+TL!$S22*TL!$T22+TL!$U22*TL!$V22+TL!$W22*TL!$X22+tblTL[[#This Row],[G6 RPE]]*tblTL[[#This Row],[G6 Duration]]</f>
        <v>0</v>
      </c>
      <c r="AB22" s="119">
        <f>tblTL[[#This Row],[Gym Load]]+tblTL[[#This Row],[Field Load]]+tblTL[[#This Row],[Total Game Load]]</f>
        <v>0</v>
      </c>
      <c r="AE22" s="8">
        <f t="shared" si="2"/>
        <v>43143</v>
      </c>
      <c r="AF22" s="3" t="s">
        <v>22</v>
      </c>
    </row>
    <row r="23" spans="1:32" ht="16.5" thickBot="1" x14ac:dyDescent="0.3">
      <c r="A23" s="58" t="str">
        <f t="shared" si="0"/>
        <v>Week 1</v>
      </c>
      <c r="B23" s="63">
        <v>43010</v>
      </c>
      <c r="C23" s="143" t="str">
        <f t="shared" si="1"/>
        <v>Mon</v>
      </c>
      <c r="D23" s="67" t="s">
        <v>208</v>
      </c>
      <c r="E23" s="61"/>
      <c r="F23" s="61"/>
      <c r="G23" s="61"/>
      <c r="H23" s="61"/>
      <c r="I23" s="62">
        <f>tblTL[[#This Row],[Gym RPE]]*tblTL[[#This Row],[Gym Duration]]+tblTL[[#This Row],[Gym 2 RPE]]*tblTL[[#This Row],[Gym 2 Duration]]</f>
        <v>0</v>
      </c>
      <c r="J23" s="61"/>
      <c r="K23" s="61"/>
      <c r="L23" s="61"/>
      <c r="M23" s="61"/>
      <c r="N23" s="62">
        <f>tblTL[[#This Row],[Field RPE]]*tblTL[[#This Row],[Field duration]]+tblTL[[#This Row],[Field 2 RPE]]*tblTL[[#This Row],[Field 2 Duration]]</f>
        <v>0</v>
      </c>
      <c r="AA23" s="118">
        <f>TL!$O23*TL!$P23+TL!$Q23*TL!$R23+TL!$S23*TL!$T23+TL!$U23*TL!$V23+TL!$W23*TL!$X23+tblTL[[#This Row],[G6 RPE]]*tblTL[[#This Row],[G6 Duration]]</f>
        <v>0</v>
      </c>
      <c r="AB23" s="119">
        <f>tblTL[[#This Row],[Gym Load]]+tblTL[[#This Row],[Field Load]]+tblTL[[#This Row],[Total Game Load]]</f>
        <v>0</v>
      </c>
      <c r="AE23" s="8">
        <f t="shared" si="2"/>
        <v>43150</v>
      </c>
      <c r="AF23" s="3" t="s">
        <v>23</v>
      </c>
    </row>
    <row r="24" spans="1:32" ht="16.5" thickBot="1" x14ac:dyDescent="0.3">
      <c r="A24" s="58" t="str">
        <f t="shared" si="0"/>
        <v>Week 1</v>
      </c>
      <c r="B24" s="59">
        <v>43011</v>
      </c>
      <c r="C24" s="144" t="str">
        <f t="shared" si="1"/>
        <v>Tue</v>
      </c>
      <c r="D24" s="68" t="s">
        <v>215</v>
      </c>
      <c r="E24" s="61"/>
      <c r="F24" s="61"/>
      <c r="G24" s="61"/>
      <c r="H24" s="61"/>
      <c r="I24" s="62">
        <f>tblTL[[#This Row],[Gym RPE]]*tblTL[[#This Row],[Gym Duration]]+tblTL[[#This Row],[Gym 2 RPE]]*tblTL[[#This Row],[Gym 2 Duration]]</f>
        <v>0</v>
      </c>
      <c r="J24" s="61"/>
      <c r="K24" s="61"/>
      <c r="L24" s="61"/>
      <c r="M24" s="61"/>
      <c r="N24" s="62">
        <f>tblTL[[#This Row],[Field RPE]]*tblTL[[#This Row],[Field duration]]+tblTL[[#This Row],[Field 2 RPE]]*tblTL[[#This Row],[Field 2 Duration]]</f>
        <v>0</v>
      </c>
      <c r="AA24" s="118">
        <f>TL!$O24*TL!$P24+TL!$Q24*TL!$R24+TL!$S24*TL!$T24+TL!$U24*TL!$V24+TL!$W24*TL!$X24+tblTL[[#This Row],[G6 RPE]]*tblTL[[#This Row],[G6 Duration]]</f>
        <v>0</v>
      </c>
      <c r="AB24" s="119">
        <f>tblTL[[#This Row],[Gym Load]]+tblTL[[#This Row],[Field Load]]+tblTL[[#This Row],[Total Game Load]]</f>
        <v>0</v>
      </c>
      <c r="AE24" s="8">
        <f t="shared" si="2"/>
        <v>43157</v>
      </c>
      <c r="AF24" s="3" t="s">
        <v>24</v>
      </c>
    </row>
    <row r="25" spans="1:32" ht="16.5" thickBot="1" x14ac:dyDescent="0.3">
      <c r="A25" s="58" t="str">
        <f t="shared" si="0"/>
        <v>Week 1</v>
      </c>
      <c r="B25" s="63">
        <v>43011</v>
      </c>
      <c r="C25" s="143" t="str">
        <f t="shared" si="1"/>
        <v>Tue</v>
      </c>
      <c r="D25" s="64" t="s">
        <v>190</v>
      </c>
      <c r="E25" s="69">
        <v>7</v>
      </c>
      <c r="F25" s="69">
        <v>55</v>
      </c>
      <c r="G25" s="69"/>
      <c r="H25" s="69"/>
      <c r="I25" s="62">
        <f>tblTL[[#This Row],[Gym RPE]]*tblTL[[#This Row],[Gym Duration]]+tblTL[[#This Row],[Gym 2 RPE]]*tblTL[[#This Row],[Gym 2 Duration]]</f>
        <v>385</v>
      </c>
      <c r="J25" s="61"/>
      <c r="K25" s="61"/>
      <c r="L25" s="61"/>
      <c r="M25" s="61"/>
      <c r="N25" s="62">
        <f>tblTL[[#This Row],[Field RPE]]*tblTL[[#This Row],[Field duration]]+tblTL[[#This Row],[Field 2 RPE]]*tblTL[[#This Row],[Field 2 Duration]]</f>
        <v>0</v>
      </c>
      <c r="AA25" s="118">
        <f>TL!$O25*TL!$P25+TL!$Q25*TL!$R25+TL!$S25*TL!$T25+TL!$U25*TL!$V25+TL!$W25*TL!$X25+tblTL[[#This Row],[G6 RPE]]*tblTL[[#This Row],[G6 Duration]]</f>
        <v>0</v>
      </c>
      <c r="AB25" s="119">
        <f>tblTL[[#This Row],[Gym Load]]+tblTL[[#This Row],[Field Load]]+tblTL[[#This Row],[Total Game Load]]</f>
        <v>385</v>
      </c>
      <c r="AE25" s="8">
        <f t="shared" si="2"/>
        <v>43164</v>
      </c>
      <c r="AF25" s="3" t="s">
        <v>25</v>
      </c>
    </row>
    <row r="26" spans="1:32" ht="16.5" thickBot="1" x14ac:dyDescent="0.3">
      <c r="A26" s="58" t="str">
        <f t="shared" si="0"/>
        <v>Week 1</v>
      </c>
      <c r="B26" s="63">
        <v>43011</v>
      </c>
      <c r="C26" s="143" t="str">
        <f t="shared" si="1"/>
        <v>Tue</v>
      </c>
      <c r="D26" s="66" t="s">
        <v>191</v>
      </c>
      <c r="E26" s="69"/>
      <c r="F26" s="69"/>
      <c r="G26" s="69"/>
      <c r="H26" s="69"/>
      <c r="I26" s="62">
        <f>tblTL[[#This Row],[Gym RPE]]*tblTL[[#This Row],[Gym Duration]]+tblTL[[#This Row],[Gym 2 RPE]]*tblTL[[#This Row],[Gym 2 Duration]]</f>
        <v>0</v>
      </c>
      <c r="J26" s="61"/>
      <c r="K26" s="61"/>
      <c r="L26" s="61"/>
      <c r="M26" s="61"/>
      <c r="N26" s="62">
        <f>tblTL[[#This Row],[Field RPE]]*tblTL[[#This Row],[Field duration]]+tblTL[[#This Row],[Field 2 RPE]]*tblTL[[#This Row],[Field 2 Duration]]</f>
        <v>0</v>
      </c>
      <c r="AA26" s="118">
        <f>TL!$O26*TL!$P26+TL!$Q26*TL!$R26+TL!$S26*TL!$T26+TL!$U26*TL!$V26+TL!$W26*TL!$X26+tblTL[[#This Row],[G6 RPE]]*tblTL[[#This Row],[G6 Duration]]</f>
        <v>0</v>
      </c>
      <c r="AB26" s="119">
        <f>tblTL[[#This Row],[Gym Load]]+tblTL[[#This Row],[Field Load]]+tblTL[[#This Row],[Total Game Load]]</f>
        <v>0</v>
      </c>
      <c r="AE26" s="8">
        <f t="shared" si="2"/>
        <v>43171</v>
      </c>
      <c r="AF26" s="3" t="s">
        <v>26</v>
      </c>
    </row>
    <row r="27" spans="1:32" ht="16.5" thickBot="1" x14ac:dyDescent="0.3">
      <c r="A27" s="58" t="str">
        <f t="shared" si="0"/>
        <v>Week 1</v>
      </c>
      <c r="B27" s="63">
        <v>43011</v>
      </c>
      <c r="C27" s="143" t="str">
        <f t="shared" si="1"/>
        <v>Tue</v>
      </c>
      <c r="D27" s="66" t="s">
        <v>192</v>
      </c>
      <c r="E27" s="69">
        <v>6</v>
      </c>
      <c r="F27" s="69">
        <v>65</v>
      </c>
      <c r="G27" s="69"/>
      <c r="H27" s="69"/>
      <c r="I27" s="62">
        <f>tblTL[[#This Row],[Gym RPE]]*tblTL[[#This Row],[Gym Duration]]+tblTL[[#This Row],[Gym 2 RPE]]*tblTL[[#This Row],[Gym 2 Duration]]</f>
        <v>390</v>
      </c>
      <c r="J27" s="61"/>
      <c r="K27" s="61"/>
      <c r="L27" s="61"/>
      <c r="M27" s="61"/>
      <c r="N27" s="62">
        <f>tblTL[[#This Row],[Field RPE]]*tblTL[[#This Row],[Field duration]]+tblTL[[#This Row],[Field 2 RPE]]*tblTL[[#This Row],[Field 2 Duration]]</f>
        <v>0</v>
      </c>
      <c r="AA27" s="118">
        <f>TL!$O27*TL!$P27+TL!$Q27*TL!$R27+TL!$S27*TL!$T27+TL!$U27*TL!$V27+TL!$W27*TL!$X27+tblTL[[#This Row],[G6 RPE]]*tblTL[[#This Row],[G6 Duration]]</f>
        <v>0</v>
      </c>
      <c r="AB27" s="119">
        <f>tblTL[[#This Row],[Gym Load]]+tblTL[[#This Row],[Field Load]]+tblTL[[#This Row],[Total Game Load]]</f>
        <v>390</v>
      </c>
      <c r="AE27" s="8">
        <f t="shared" si="2"/>
        <v>43178</v>
      </c>
      <c r="AF27" s="3" t="s">
        <v>27</v>
      </c>
    </row>
    <row r="28" spans="1:32" ht="16.5" thickBot="1" x14ac:dyDescent="0.3">
      <c r="A28" s="58" t="str">
        <f t="shared" si="0"/>
        <v>Week 1</v>
      </c>
      <c r="B28" s="63">
        <v>43011</v>
      </c>
      <c r="C28" s="143" t="str">
        <f t="shared" si="1"/>
        <v>Tue</v>
      </c>
      <c r="D28" s="67" t="s">
        <v>193</v>
      </c>
      <c r="E28" s="69">
        <v>7</v>
      </c>
      <c r="F28" s="69">
        <v>55</v>
      </c>
      <c r="G28" s="69"/>
      <c r="H28" s="69"/>
      <c r="I28" s="62">
        <f>tblTL[[#This Row],[Gym RPE]]*tblTL[[#This Row],[Gym Duration]]+tblTL[[#This Row],[Gym 2 RPE]]*tblTL[[#This Row],[Gym 2 Duration]]</f>
        <v>385</v>
      </c>
      <c r="J28" s="61"/>
      <c r="K28" s="61"/>
      <c r="L28" s="61"/>
      <c r="M28" s="61"/>
      <c r="N28" s="62">
        <f>tblTL[[#This Row],[Field RPE]]*tblTL[[#This Row],[Field duration]]+tblTL[[#This Row],[Field 2 RPE]]*tblTL[[#This Row],[Field 2 Duration]]</f>
        <v>0</v>
      </c>
      <c r="AA28" s="118">
        <f>TL!$O28*TL!$P28+TL!$Q28*TL!$R28+TL!$S28*TL!$T28+TL!$U28*TL!$V28+TL!$W28*TL!$X28+tblTL[[#This Row],[G6 RPE]]*tblTL[[#This Row],[G6 Duration]]</f>
        <v>0</v>
      </c>
      <c r="AB28" s="119">
        <f>tblTL[[#This Row],[Gym Load]]+tblTL[[#This Row],[Field Load]]+tblTL[[#This Row],[Total Game Load]]</f>
        <v>385</v>
      </c>
      <c r="AE28" s="8">
        <f t="shared" si="2"/>
        <v>43185</v>
      </c>
      <c r="AF28" s="3" t="s">
        <v>28</v>
      </c>
    </row>
    <row r="29" spans="1:32" ht="16.5" thickBot="1" x14ac:dyDescent="0.3">
      <c r="A29" s="58" t="str">
        <f t="shared" si="0"/>
        <v>Week 1</v>
      </c>
      <c r="B29" s="63">
        <v>43011</v>
      </c>
      <c r="C29" s="143" t="str">
        <f t="shared" si="1"/>
        <v>Tue</v>
      </c>
      <c r="D29" s="67" t="s">
        <v>194</v>
      </c>
      <c r="E29" s="69">
        <v>9</v>
      </c>
      <c r="F29" s="69">
        <v>65</v>
      </c>
      <c r="G29" s="69"/>
      <c r="H29" s="69"/>
      <c r="I29" s="62">
        <f>tblTL[[#This Row],[Gym RPE]]*tblTL[[#This Row],[Gym Duration]]+tblTL[[#This Row],[Gym 2 RPE]]*tblTL[[#This Row],[Gym 2 Duration]]</f>
        <v>585</v>
      </c>
      <c r="J29" s="61"/>
      <c r="K29" s="61"/>
      <c r="L29" s="61"/>
      <c r="M29" s="61"/>
      <c r="N29" s="62">
        <f>tblTL[[#This Row],[Field RPE]]*tblTL[[#This Row],[Field duration]]+tblTL[[#This Row],[Field 2 RPE]]*tblTL[[#This Row],[Field 2 Duration]]</f>
        <v>0</v>
      </c>
      <c r="AA29" s="118">
        <f>TL!$O29*TL!$P29+TL!$Q29*TL!$R29+TL!$S29*TL!$T29+TL!$U29*TL!$V29+TL!$W29*TL!$X29+tblTL[[#This Row],[G6 RPE]]*tblTL[[#This Row],[G6 Duration]]</f>
        <v>0</v>
      </c>
      <c r="AB29" s="119">
        <f>tblTL[[#This Row],[Gym Load]]+tblTL[[#This Row],[Field Load]]+tblTL[[#This Row],[Total Game Load]]</f>
        <v>585</v>
      </c>
      <c r="AE29" s="8">
        <f t="shared" si="2"/>
        <v>43192</v>
      </c>
      <c r="AF29" s="3" t="s">
        <v>29</v>
      </c>
    </row>
    <row r="30" spans="1:32" ht="16.5" thickBot="1" x14ac:dyDescent="0.3">
      <c r="A30" s="58" t="str">
        <f t="shared" si="0"/>
        <v>Week 1</v>
      </c>
      <c r="B30" s="63">
        <v>43011</v>
      </c>
      <c r="C30" s="143" t="str">
        <f t="shared" si="1"/>
        <v>Tue</v>
      </c>
      <c r="D30" s="67" t="s">
        <v>213</v>
      </c>
      <c r="E30" s="61"/>
      <c r="F30" s="61"/>
      <c r="G30" s="61"/>
      <c r="H30" s="61"/>
      <c r="I30" s="62">
        <f>tblTL[[#This Row],[Gym RPE]]*tblTL[[#This Row],[Gym Duration]]+tblTL[[#This Row],[Gym 2 RPE]]*tblTL[[#This Row],[Gym 2 Duration]]</f>
        <v>0</v>
      </c>
      <c r="J30" s="61"/>
      <c r="K30" s="61"/>
      <c r="L30" s="61"/>
      <c r="M30" s="61"/>
      <c r="N30" s="62">
        <f>tblTL[[#This Row],[Field RPE]]*tblTL[[#This Row],[Field duration]]+tblTL[[#This Row],[Field 2 RPE]]*tblTL[[#This Row],[Field 2 Duration]]</f>
        <v>0</v>
      </c>
      <c r="AA30" s="118">
        <f>TL!$O30*TL!$P30+TL!$Q30*TL!$R30+TL!$S30*TL!$T30+TL!$U30*TL!$V30+TL!$W30*TL!$X30+tblTL[[#This Row],[G6 RPE]]*tblTL[[#This Row],[G6 Duration]]</f>
        <v>0</v>
      </c>
      <c r="AB30" s="119">
        <f>tblTL[[#This Row],[Gym Load]]+tblTL[[#This Row],[Field Load]]+tblTL[[#This Row],[Total Game Load]]</f>
        <v>0</v>
      </c>
      <c r="AE30" s="8">
        <f t="shared" si="2"/>
        <v>43199</v>
      </c>
      <c r="AF30" s="3" t="s">
        <v>30</v>
      </c>
    </row>
    <row r="31" spans="1:32" ht="16.5" thickBot="1" x14ac:dyDescent="0.3">
      <c r="A31" s="58" t="str">
        <f t="shared" si="0"/>
        <v>Week 1</v>
      </c>
      <c r="B31" s="63">
        <v>43011</v>
      </c>
      <c r="C31" s="143" t="str">
        <f t="shared" si="1"/>
        <v>Tue</v>
      </c>
      <c r="D31" s="67" t="s">
        <v>214</v>
      </c>
      <c r="E31" s="61"/>
      <c r="F31" s="61"/>
      <c r="G31" s="61"/>
      <c r="H31" s="61"/>
      <c r="I31" s="62">
        <f>tblTL[[#This Row],[Gym RPE]]*tblTL[[#This Row],[Gym Duration]]+tblTL[[#This Row],[Gym 2 RPE]]*tblTL[[#This Row],[Gym 2 Duration]]</f>
        <v>0</v>
      </c>
      <c r="J31" s="61"/>
      <c r="K31" s="61"/>
      <c r="L31" s="61"/>
      <c r="M31" s="61"/>
      <c r="N31" s="62">
        <f>tblTL[[#This Row],[Field RPE]]*tblTL[[#This Row],[Field duration]]+tblTL[[#This Row],[Field 2 RPE]]*tblTL[[#This Row],[Field 2 Duration]]</f>
        <v>0</v>
      </c>
      <c r="AA31" s="118">
        <f>TL!$O31*TL!$P31+TL!$Q31*TL!$R31+TL!$S31*TL!$T31+TL!$U31*TL!$V31+TL!$W31*TL!$X31+tblTL[[#This Row],[G6 RPE]]*tblTL[[#This Row],[G6 Duration]]</f>
        <v>0</v>
      </c>
      <c r="AB31" s="119">
        <f>tblTL[[#This Row],[Gym Load]]+tblTL[[#This Row],[Field Load]]+tblTL[[#This Row],[Total Game Load]]</f>
        <v>0</v>
      </c>
      <c r="AE31" s="8">
        <f t="shared" si="2"/>
        <v>43206</v>
      </c>
      <c r="AF31" s="3" t="s">
        <v>31</v>
      </c>
    </row>
    <row r="32" spans="1:32" ht="16.5" thickBot="1" x14ac:dyDescent="0.3">
      <c r="A32" s="58" t="str">
        <f t="shared" si="0"/>
        <v>Week 1</v>
      </c>
      <c r="B32" s="63">
        <v>43011</v>
      </c>
      <c r="C32" s="143" t="str">
        <f t="shared" si="1"/>
        <v>Tue</v>
      </c>
      <c r="D32" s="67" t="s">
        <v>195</v>
      </c>
      <c r="E32" s="61"/>
      <c r="F32" s="61"/>
      <c r="G32" s="61"/>
      <c r="H32" s="61"/>
      <c r="I32" s="62">
        <f>tblTL[[#This Row],[Gym RPE]]*tblTL[[#This Row],[Gym Duration]]+tblTL[[#This Row],[Gym 2 RPE]]*tblTL[[#This Row],[Gym 2 Duration]]</f>
        <v>0</v>
      </c>
      <c r="J32" s="61"/>
      <c r="K32" s="61"/>
      <c r="L32" s="61"/>
      <c r="M32" s="61"/>
      <c r="N32" s="62">
        <f>tblTL[[#This Row],[Field RPE]]*tblTL[[#This Row],[Field duration]]+tblTL[[#This Row],[Field 2 RPE]]*tblTL[[#This Row],[Field 2 Duration]]</f>
        <v>0</v>
      </c>
      <c r="AA32" s="118">
        <f>TL!$O32*TL!$P32+TL!$Q32*TL!$R32+TL!$S32*TL!$T32+TL!$U32*TL!$V32+TL!$W32*TL!$X32+tblTL[[#This Row],[G6 RPE]]*tblTL[[#This Row],[G6 Duration]]</f>
        <v>0</v>
      </c>
      <c r="AB32" s="119">
        <f>tblTL[[#This Row],[Gym Load]]+tblTL[[#This Row],[Field Load]]+tblTL[[#This Row],[Total Game Load]]</f>
        <v>0</v>
      </c>
      <c r="AE32" s="8">
        <f t="shared" si="2"/>
        <v>43213</v>
      </c>
      <c r="AF32" s="3" t="s">
        <v>32</v>
      </c>
    </row>
    <row r="33" spans="1:32" ht="16.5" thickBot="1" x14ac:dyDescent="0.3">
      <c r="A33" s="58" t="str">
        <f t="shared" si="0"/>
        <v>Week 1</v>
      </c>
      <c r="B33" s="63">
        <v>43011</v>
      </c>
      <c r="C33" s="143" t="str">
        <f t="shared" si="1"/>
        <v>Tue</v>
      </c>
      <c r="D33" s="66" t="s">
        <v>196</v>
      </c>
      <c r="E33" s="70">
        <v>8</v>
      </c>
      <c r="F33" s="70">
        <v>65</v>
      </c>
      <c r="G33" s="70"/>
      <c r="H33" s="70"/>
      <c r="I33" s="62">
        <f>tblTL[[#This Row],[Gym RPE]]*tblTL[[#This Row],[Gym Duration]]+tblTL[[#This Row],[Gym 2 RPE]]*tblTL[[#This Row],[Gym 2 Duration]]</f>
        <v>520</v>
      </c>
      <c r="J33" s="61"/>
      <c r="K33" s="61"/>
      <c r="L33" s="61"/>
      <c r="M33" s="61"/>
      <c r="N33" s="62">
        <f>tblTL[[#This Row],[Field RPE]]*tblTL[[#This Row],[Field duration]]+tblTL[[#This Row],[Field 2 RPE]]*tblTL[[#This Row],[Field 2 Duration]]</f>
        <v>0</v>
      </c>
      <c r="AA33" s="118">
        <f>TL!$O33*TL!$P33+TL!$Q33*TL!$R33+TL!$S33*TL!$T33+TL!$U33*TL!$V33+TL!$W33*TL!$X33+tblTL[[#This Row],[G6 RPE]]*tblTL[[#This Row],[G6 Duration]]</f>
        <v>0</v>
      </c>
      <c r="AB33" s="119">
        <f>tblTL[[#This Row],[Gym Load]]+tblTL[[#This Row],[Field Load]]+tblTL[[#This Row],[Total Game Load]]</f>
        <v>520</v>
      </c>
      <c r="AE33" s="8">
        <f t="shared" si="2"/>
        <v>43220</v>
      </c>
      <c r="AF33" s="3" t="s">
        <v>33</v>
      </c>
    </row>
    <row r="34" spans="1:32" ht="16.5" thickBot="1" x14ac:dyDescent="0.3">
      <c r="A34" s="58" t="str">
        <f t="shared" ref="A34:A65" si="3">VLOOKUP(B34, $AE$3:$AF$26, 2)</f>
        <v>Week 1</v>
      </c>
      <c r="B34" s="63">
        <v>43011</v>
      </c>
      <c r="C34" s="143" t="str">
        <f t="shared" si="1"/>
        <v>Tue</v>
      </c>
      <c r="D34" s="67" t="s">
        <v>197</v>
      </c>
      <c r="E34" s="70">
        <v>7</v>
      </c>
      <c r="F34" s="70">
        <v>65</v>
      </c>
      <c r="G34" s="70"/>
      <c r="H34" s="70"/>
      <c r="I34" s="62">
        <f>tblTL[[#This Row],[Gym RPE]]*tblTL[[#This Row],[Gym Duration]]+tblTL[[#This Row],[Gym 2 RPE]]*tblTL[[#This Row],[Gym 2 Duration]]</f>
        <v>455</v>
      </c>
      <c r="J34" s="61"/>
      <c r="K34" s="61"/>
      <c r="L34" s="61"/>
      <c r="M34" s="61"/>
      <c r="N34" s="62">
        <f>tblTL[[#This Row],[Field RPE]]*tblTL[[#This Row],[Field duration]]+tblTL[[#This Row],[Field 2 RPE]]*tblTL[[#This Row],[Field 2 Duration]]</f>
        <v>0</v>
      </c>
      <c r="AA34" s="118">
        <f>TL!$O34*TL!$P34+TL!$Q34*TL!$R34+TL!$S34*TL!$T34+TL!$U34*TL!$V34+TL!$W34*TL!$X34+tblTL[[#This Row],[G6 RPE]]*tblTL[[#This Row],[G6 Duration]]</f>
        <v>0</v>
      </c>
      <c r="AB34" s="119">
        <f>tblTL[[#This Row],[Gym Load]]+tblTL[[#This Row],[Field Load]]+tblTL[[#This Row],[Total Game Load]]</f>
        <v>455</v>
      </c>
      <c r="AE34" s="8">
        <f t="shared" si="2"/>
        <v>43227</v>
      </c>
      <c r="AF34" s="3" t="s">
        <v>34</v>
      </c>
    </row>
    <row r="35" spans="1:32" ht="16.5" thickBot="1" x14ac:dyDescent="0.3">
      <c r="A35" s="58" t="str">
        <f t="shared" si="3"/>
        <v>Week 1</v>
      </c>
      <c r="B35" s="63">
        <v>43011</v>
      </c>
      <c r="C35" s="143" t="str">
        <f t="shared" si="1"/>
        <v>Tue</v>
      </c>
      <c r="D35" s="67" t="s">
        <v>198</v>
      </c>
      <c r="E35" s="69">
        <v>6</v>
      </c>
      <c r="F35" s="69">
        <v>65</v>
      </c>
      <c r="G35" s="69"/>
      <c r="H35" s="69"/>
      <c r="I35" s="62">
        <f>tblTL[[#This Row],[Gym RPE]]*tblTL[[#This Row],[Gym Duration]]+tblTL[[#This Row],[Gym 2 RPE]]*tblTL[[#This Row],[Gym 2 Duration]]</f>
        <v>390</v>
      </c>
      <c r="J35" s="61"/>
      <c r="K35" s="61"/>
      <c r="L35" s="61"/>
      <c r="M35" s="61"/>
      <c r="N35" s="62">
        <f>tblTL[[#This Row],[Field RPE]]*tblTL[[#This Row],[Field duration]]+tblTL[[#This Row],[Field 2 RPE]]*tblTL[[#This Row],[Field 2 Duration]]</f>
        <v>0</v>
      </c>
      <c r="AA35" s="118">
        <f>TL!$O35*TL!$P35+TL!$Q35*TL!$R35+TL!$S35*TL!$T35+TL!$U35*TL!$V35+TL!$W35*TL!$X35+tblTL[[#This Row],[G6 RPE]]*tblTL[[#This Row],[G6 Duration]]</f>
        <v>0</v>
      </c>
      <c r="AB35" s="119">
        <f>tblTL[[#This Row],[Gym Load]]+tblTL[[#This Row],[Field Load]]+tblTL[[#This Row],[Total Game Load]]</f>
        <v>390</v>
      </c>
      <c r="AE35" s="8">
        <f t="shared" si="2"/>
        <v>43234</v>
      </c>
      <c r="AF35" s="3" t="s">
        <v>35</v>
      </c>
    </row>
    <row r="36" spans="1:32" ht="16.5" thickBot="1" x14ac:dyDescent="0.3">
      <c r="A36" s="58" t="str">
        <f t="shared" si="3"/>
        <v>Week 1</v>
      </c>
      <c r="B36" s="63">
        <v>43011</v>
      </c>
      <c r="C36" s="143" t="str">
        <f t="shared" si="1"/>
        <v>Tue</v>
      </c>
      <c r="D36" s="67" t="s">
        <v>199</v>
      </c>
      <c r="E36" s="61">
        <v>7</v>
      </c>
      <c r="F36" s="61">
        <v>65</v>
      </c>
      <c r="G36" s="61"/>
      <c r="H36" s="61"/>
      <c r="I36" s="62">
        <f>tblTL[[#This Row],[Gym RPE]]*tblTL[[#This Row],[Gym Duration]]+tblTL[[#This Row],[Gym 2 RPE]]*tblTL[[#This Row],[Gym 2 Duration]]</f>
        <v>455</v>
      </c>
      <c r="J36" s="61"/>
      <c r="K36" s="61"/>
      <c r="L36" s="61"/>
      <c r="M36" s="61"/>
      <c r="N36" s="62">
        <f>tblTL[[#This Row],[Field RPE]]*tblTL[[#This Row],[Field duration]]+tblTL[[#This Row],[Field 2 RPE]]*tblTL[[#This Row],[Field 2 Duration]]</f>
        <v>0</v>
      </c>
      <c r="AA36" s="118">
        <f>TL!$O36*TL!$P36+TL!$Q36*TL!$R36+TL!$S36*TL!$T36+TL!$U36*TL!$V36+TL!$W36*TL!$X36+tblTL[[#This Row],[G6 RPE]]*tblTL[[#This Row],[G6 Duration]]</f>
        <v>0</v>
      </c>
      <c r="AB36" s="119">
        <f>tblTL[[#This Row],[Gym Load]]+tblTL[[#This Row],[Field Load]]+tblTL[[#This Row],[Total Game Load]]</f>
        <v>455</v>
      </c>
      <c r="AE36" s="8">
        <f t="shared" si="2"/>
        <v>43241</v>
      </c>
      <c r="AF36" s="3" t="s">
        <v>36</v>
      </c>
    </row>
    <row r="37" spans="1:32" ht="16.5" thickBot="1" x14ac:dyDescent="0.3">
      <c r="A37" s="58" t="str">
        <f t="shared" si="3"/>
        <v>Week 1</v>
      </c>
      <c r="B37" s="63">
        <v>43011</v>
      </c>
      <c r="C37" s="143" t="str">
        <f t="shared" si="1"/>
        <v>Tue</v>
      </c>
      <c r="D37" s="66" t="s">
        <v>200</v>
      </c>
      <c r="E37" s="61"/>
      <c r="F37" s="61"/>
      <c r="G37" s="61"/>
      <c r="H37" s="61"/>
      <c r="I37" s="62">
        <f>tblTL[[#This Row],[Gym RPE]]*tblTL[[#This Row],[Gym Duration]]+tblTL[[#This Row],[Gym 2 RPE]]*tblTL[[#This Row],[Gym 2 Duration]]</f>
        <v>0</v>
      </c>
      <c r="J37" s="61"/>
      <c r="K37" s="61"/>
      <c r="L37" s="61"/>
      <c r="M37" s="61"/>
      <c r="N37" s="62">
        <f>tblTL[[#This Row],[Field RPE]]*tblTL[[#This Row],[Field duration]]+tblTL[[#This Row],[Field 2 RPE]]*tblTL[[#This Row],[Field 2 Duration]]</f>
        <v>0</v>
      </c>
      <c r="AA37" s="118">
        <f>TL!$O37*TL!$P37+TL!$Q37*TL!$R37+TL!$S37*TL!$T37+TL!$U37*TL!$V37+TL!$W37*TL!$X37+tblTL[[#This Row],[G6 RPE]]*tblTL[[#This Row],[G6 Duration]]</f>
        <v>0</v>
      </c>
      <c r="AB37" s="119">
        <f>tblTL[[#This Row],[Gym Load]]+tblTL[[#This Row],[Field Load]]+tblTL[[#This Row],[Total Game Load]]</f>
        <v>0</v>
      </c>
      <c r="AE37" s="8">
        <f t="shared" si="2"/>
        <v>43248</v>
      </c>
      <c r="AF37" s="3" t="s">
        <v>37</v>
      </c>
    </row>
    <row r="38" spans="1:32" ht="16.5" thickBot="1" x14ac:dyDescent="0.3">
      <c r="A38" s="58" t="str">
        <f t="shared" si="3"/>
        <v>Week 1</v>
      </c>
      <c r="B38" s="63">
        <v>43011</v>
      </c>
      <c r="C38" s="143" t="str">
        <f t="shared" si="1"/>
        <v>Tue</v>
      </c>
      <c r="D38" s="67" t="s">
        <v>201</v>
      </c>
      <c r="E38" s="69">
        <v>7</v>
      </c>
      <c r="F38" s="69">
        <v>65</v>
      </c>
      <c r="G38" s="69"/>
      <c r="H38" s="69"/>
      <c r="I38" s="62">
        <f>tblTL[[#This Row],[Gym RPE]]*tblTL[[#This Row],[Gym Duration]]+tblTL[[#This Row],[Gym 2 RPE]]*tblTL[[#This Row],[Gym 2 Duration]]</f>
        <v>455</v>
      </c>
      <c r="J38" s="61"/>
      <c r="K38" s="61"/>
      <c r="L38" s="61"/>
      <c r="M38" s="61"/>
      <c r="N38" s="62">
        <f>tblTL[[#This Row],[Field RPE]]*tblTL[[#This Row],[Field duration]]+tblTL[[#This Row],[Field 2 RPE]]*tblTL[[#This Row],[Field 2 Duration]]</f>
        <v>0</v>
      </c>
      <c r="AA38" s="118">
        <f>TL!$O38*TL!$P38+TL!$Q38*TL!$R38+TL!$S38*TL!$T38+TL!$U38*TL!$V38+TL!$W38*TL!$X38+tblTL[[#This Row],[G6 RPE]]*tblTL[[#This Row],[G6 Duration]]</f>
        <v>0</v>
      </c>
      <c r="AB38" s="119">
        <f>tblTL[[#This Row],[Gym Load]]+tblTL[[#This Row],[Field Load]]+tblTL[[#This Row],[Total Game Load]]</f>
        <v>455</v>
      </c>
      <c r="AE38" s="8">
        <f t="shared" si="2"/>
        <v>43255</v>
      </c>
      <c r="AF38" s="3" t="s">
        <v>38</v>
      </c>
    </row>
    <row r="39" spans="1:32" ht="16.5" thickBot="1" x14ac:dyDescent="0.3">
      <c r="A39" s="58" t="str">
        <f t="shared" si="3"/>
        <v>Week 1</v>
      </c>
      <c r="B39" s="63">
        <v>43011</v>
      </c>
      <c r="C39" s="143" t="str">
        <f t="shared" si="1"/>
        <v>Tue</v>
      </c>
      <c r="D39" s="67" t="s">
        <v>202</v>
      </c>
      <c r="E39" s="61"/>
      <c r="F39" s="61"/>
      <c r="G39" s="61"/>
      <c r="H39" s="61"/>
      <c r="I39" s="62">
        <f>tblTL[[#This Row],[Gym RPE]]*tblTL[[#This Row],[Gym Duration]]+tblTL[[#This Row],[Gym 2 RPE]]*tblTL[[#This Row],[Gym 2 Duration]]</f>
        <v>0</v>
      </c>
      <c r="J39" s="61"/>
      <c r="K39" s="61"/>
      <c r="L39" s="61"/>
      <c r="M39" s="61"/>
      <c r="N39" s="62">
        <f>tblTL[[#This Row],[Field RPE]]*tblTL[[#This Row],[Field duration]]+tblTL[[#This Row],[Field 2 RPE]]*tblTL[[#This Row],[Field 2 Duration]]</f>
        <v>0</v>
      </c>
      <c r="AA39" s="118">
        <f>TL!$O39*TL!$P39+TL!$Q39*TL!$R39+TL!$S39*TL!$T39+TL!$U39*TL!$V39+TL!$W39*TL!$X39+tblTL[[#This Row],[G6 RPE]]*tblTL[[#This Row],[G6 Duration]]</f>
        <v>0</v>
      </c>
      <c r="AB39" s="119">
        <f>tblTL[[#This Row],[Gym Load]]+tblTL[[#This Row],[Field Load]]+tblTL[[#This Row],[Total Game Load]]</f>
        <v>0</v>
      </c>
      <c r="AE39" s="8">
        <f t="shared" si="2"/>
        <v>43262</v>
      </c>
      <c r="AF39" s="3" t="s">
        <v>39</v>
      </c>
    </row>
    <row r="40" spans="1:32" ht="16.5" thickBot="1" x14ac:dyDescent="0.3">
      <c r="A40" s="58" t="str">
        <f t="shared" si="3"/>
        <v>Week 1</v>
      </c>
      <c r="B40" s="63">
        <v>43011</v>
      </c>
      <c r="C40" s="143" t="str">
        <f t="shared" si="1"/>
        <v>Tue</v>
      </c>
      <c r="D40" s="66" t="s">
        <v>203</v>
      </c>
      <c r="E40" s="61">
        <v>8</v>
      </c>
      <c r="F40" s="61">
        <v>65</v>
      </c>
      <c r="G40" s="61"/>
      <c r="H40" s="61"/>
      <c r="I40" s="62">
        <f>tblTL[[#This Row],[Gym RPE]]*tblTL[[#This Row],[Gym Duration]]+tblTL[[#This Row],[Gym 2 RPE]]*tblTL[[#This Row],[Gym 2 Duration]]</f>
        <v>520</v>
      </c>
      <c r="J40" s="61"/>
      <c r="K40" s="61"/>
      <c r="L40" s="61"/>
      <c r="M40" s="61"/>
      <c r="N40" s="62">
        <f>tblTL[[#This Row],[Field RPE]]*tblTL[[#This Row],[Field duration]]+tblTL[[#This Row],[Field 2 RPE]]*tblTL[[#This Row],[Field 2 Duration]]</f>
        <v>0</v>
      </c>
      <c r="AA40" s="118">
        <f>TL!$O40*TL!$P40+TL!$Q40*TL!$R40+TL!$S40*TL!$T40+TL!$U40*TL!$V40+TL!$W40*TL!$X40+tblTL[[#This Row],[G6 RPE]]*tblTL[[#This Row],[G6 Duration]]</f>
        <v>0</v>
      </c>
      <c r="AB40" s="119">
        <f>tblTL[[#This Row],[Gym Load]]+tblTL[[#This Row],[Field Load]]+tblTL[[#This Row],[Total Game Load]]</f>
        <v>520</v>
      </c>
      <c r="AE40" s="8">
        <f t="shared" si="2"/>
        <v>43269</v>
      </c>
      <c r="AF40" s="3" t="s">
        <v>40</v>
      </c>
    </row>
    <row r="41" spans="1:32" ht="16.5" thickBot="1" x14ac:dyDescent="0.3">
      <c r="A41" s="58" t="str">
        <f t="shared" si="3"/>
        <v>Week 1</v>
      </c>
      <c r="B41" s="63">
        <v>43011</v>
      </c>
      <c r="C41" s="143" t="str">
        <f t="shared" si="1"/>
        <v>Tue</v>
      </c>
      <c r="D41" s="66" t="s">
        <v>204</v>
      </c>
      <c r="E41" s="61">
        <v>7</v>
      </c>
      <c r="F41" s="61">
        <v>65</v>
      </c>
      <c r="G41" s="61"/>
      <c r="H41" s="61"/>
      <c r="I41" s="62">
        <f>tblTL[[#This Row],[Gym RPE]]*tblTL[[#This Row],[Gym Duration]]+tblTL[[#This Row],[Gym 2 RPE]]*tblTL[[#This Row],[Gym 2 Duration]]</f>
        <v>455</v>
      </c>
      <c r="J41" s="61"/>
      <c r="K41" s="61"/>
      <c r="L41" s="61"/>
      <c r="M41" s="61"/>
      <c r="N41" s="62">
        <f>tblTL[[#This Row],[Field RPE]]*tblTL[[#This Row],[Field duration]]+tblTL[[#This Row],[Field 2 RPE]]*tblTL[[#This Row],[Field 2 Duration]]</f>
        <v>0</v>
      </c>
      <c r="AA41" s="118">
        <f>TL!$O41*TL!$P41+TL!$Q41*TL!$R41+TL!$S41*TL!$T41+TL!$U41*TL!$V41+TL!$W41*TL!$X41+tblTL[[#This Row],[G6 RPE]]*tblTL[[#This Row],[G6 Duration]]</f>
        <v>0</v>
      </c>
      <c r="AB41" s="119">
        <f>tblTL[[#This Row],[Gym Load]]+tblTL[[#This Row],[Field Load]]+tblTL[[#This Row],[Total Game Load]]</f>
        <v>455</v>
      </c>
      <c r="AE41" s="8">
        <f t="shared" si="2"/>
        <v>43276</v>
      </c>
      <c r="AF41" s="3" t="s">
        <v>41</v>
      </c>
    </row>
    <row r="42" spans="1:32" ht="16.5" thickBot="1" x14ac:dyDescent="0.3">
      <c r="A42" s="58" t="str">
        <f t="shared" si="3"/>
        <v>Week 1</v>
      </c>
      <c r="B42" s="63">
        <v>43011</v>
      </c>
      <c r="C42" s="143" t="str">
        <f t="shared" si="1"/>
        <v>Tue</v>
      </c>
      <c r="D42" s="64" t="s">
        <v>205</v>
      </c>
      <c r="E42" s="61"/>
      <c r="F42" s="61"/>
      <c r="G42" s="61"/>
      <c r="H42" s="61"/>
      <c r="I42" s="62">
        <f>tblTL[[#This Row],[Gym RPE]]*tblTL[[#This Row],[Gym Duration]]+tblTL[[#This Row],[Gym 2 RPE]]*tblTL[[#This Row],[Gym 2 Duration]]</f>
        <v>0</v>
      </c>
      <c r="J42" s="61"/>
      <c r="K42" s="61"/>
      <c r="L42" s="61"/>
      <c r="M42" s="61"/>
      <c r="N42" s="62">
        <f>tblTL[[#This Row],[Field RPE]]*tblTL[[#This Row],[Field duration]]+tblTL[[#This Row],[Field 2 RPE]]*tblTL[[#This Row],[Field 2 Duration]]</f>
        <v>0</v>
      </c>
      <c r="AA42" s="118">
        <f>TL!$O42*TL!$P42+TL!$Q42*TL!$R42+TL!$S42*TL!$T42+TL!$U42*TL!$V42+TL!$W42*TL!$X42+tblTL[[#This Row],[G6 RPE]]*tblTL[[#This Row],[G6 Duration]]</f>
        <v>0</v>
      </c>
      <c r="AB42" s="119">
        <f>tblTL[[#This Row],[Gym Load]]+tblTL[[#This Row],[Field Load]]+tblTL[[#This Row],[Total Game Load]]</f>
        <v>0</v>
      </c>
      <c r="AE42" s="8">
        <f t="shared" si="2"/>
        <v>43283</v>
      </c>
      <c r="AF42" s="3" t="s">
        <v>42</v>
      </c>
    </row>
    <row r="43" spans="1:32" ht="16.5" thickBot="1" x14ac:dyDescent="0.3">
      <c r="A43" s="58" t="str">
        <f t="shared" si="3"/>
        <v>Week 1</v>
      </c>
      <c r="B43" s="63">
        <v>43011</v>
      </c>
      <c r="C43" s="143" t="str">
        <f t="shared" si="1"/>
        <v>Tue</v>
      </c>
      <c r="D43" s="64" t="s">
        <v>206</v>
      </c>
      <c r="E43" s="61"/>
      <c r="F43" s="61"/>
      <c r="G43" s="61"/>
      <c r="H43" s="61"/>
      <c r="I43" s="62">
        <f>tblTL[[#This Row],[Gym RPE]]*tblTL[[#This Row],[Gym Duration]]+tblTL[[#This Row],[Gym 2 RPE]]*tblTL[[#This Row],[Gym 2 Duration]]</f>
        <v>0</v>
      </c>
      <c r="J43" s="61"/>
      <c r="K43" s="61"/>
      <c r="L43" s="61"/>
      <c r="M43" s="61"/>
      <c r="N43" s="62">
        <f>tblTL[[#This Row],[Field RPE]]*tblTL[[#This Row],[Field duration]]+tblTL[[#This Row],[Field 2 RPE]]*tblTL[[#This Row],[Field 2 Duration]]</f>
        <v>0</v>
      </c>
      <c r="AA43" s="118">
        <f>TL!$O43*TL!$P43+TL!$Q43*TL!$R43+TL!$S43*TL!$T43+TL!$U43*TL!$V43+TL!$W43*TL!$X43+tblTL[[#This Row],[G6 RPE]]*tblTL[[#This Row],[G6 Duration]]</f>
        <v>0</v>
      </c>
      <c r="AB43" s="119">
        <f>tblTL[[#This Row],[Gym Load]]+tblTL[[#This Row],[Field Load]]+tblTL[[#This Row],[Total Game Load]]</f>
        <v>0</v>
      </c>
      <c r="AE43" s="8">
        <f t="shared" si="2"/>
        <v>43290</v>
      </c>
      <c r="AF43" s="3" t="s">
        <v>43</v>
      </c>
    </row>
    <row r="44" spans="1:32" ht="16.5" thickBot="1" x14ac:dyDescent="0.3">
      <c r="A44" s="58" t="str">
        <f t="shared" si="3"/>
        <v>Week 1</v>
      </c>
      <c r="B44" s="63">
        <v>43011</v>
      </c>
      <c r="C44" s="143" t="str">
        <f t="shared" si="1"/>
        <v>Tue</v>
      </c>
      <c r="D44" s="64" t="s">
        <v>207</v>
      </c>
      <c r="E44" s="61"/>
      <c r="F44" s="61"/>
      <c r="G44" s="61"/>
      <c r="H44" s="61"/>
      <c r="I44" s="62">
        <f>tblTL[[#This Row],[Gym RPE]]*tblTL[[#This Row],[Gym Duration]]+tblTL[[#This Row],[Gym 2 RPE]]*tblTL[[#This Row],[Gym 2 Duration]]</f>
        <v>0</v>
      </c>
      <c r="J44" s="61"/>
      <c r="K44" s="61"/>
      <c r="L44" s="61"/>
      <c r="M44" s="61"/>
      <c r="N44" s="62">
        <f>tblTL[[#This Row],[Field RPE]]*tblTL[[#This Row],[Field duration]]+tblTL[[#This Row],[Field 2 RPE]]*tblTL[[#This Row],[Field 2 Duration]]</f>
        <v>0</v>
      </c>
      <c r="AA44" s="118">
        <f>TL!$O44*TL!$P44+TL!$Q44*TL!$R44+TL!$S44*TL!$T44+TL!$U44*TL!$V44+TL!$W44*TL!$X44+tblTL[[#This Row],[G6 RPE]]*tblTL[[#This Row],[G6 Duration]]</f>
        <v>0</v>
      </c>
      <c r="AB44" s="119">
        <f>tblTL[[#This Row],[Gym Load]]+tblTL[[#This Row],[Field Load]]+tblTL[[#This Row],[Total Game Load]]</f>
        <v>0</v>
      </c>
      <c r="AE44" s="8">
        <f t="shared" si="2"/>
        <v>43297</v>
      </c>
      <c r="AF44" s="3" t="s">
        <v>44</v>
      </c>
    </row>
    <row r="45" spans="1:32" ht="16.5" thickBot="1" x14ac:dyDescent="0.3">
      <c r="A45" s="58" t="str">
        <f t="shared" si="3"/>
        <v>Week 1</v>
      </c>
      <c r="B45" s="63">
        <v>43011</v>
      </c>
      <c r="C45" s="143" t="str">
        <f t="shared" si="1"/>
        <v>Tue</v>
      </c>
      <c r="D45" s="67" t="s">
        <v>208</v>
      </c>
      <c r="E45" s="61"/>
      <c r="F45" s="61"/>
      <c r="G45" s="61"/>
      <c r="H45" s="61"/>
      <c r="I45" s="62">
        <f>tblTL[[#This Row],[Gym RPE]]*tblTL[[#This Row],[Gym Duration]]+tblTL[[#This Row],[Gym 2 RPE]]*tblTL[[#This Row],[Gym 2 Duration]]</f>
        <v>0</v>
      </c>
      <c r="J45" s="61"/>
      <c r="K45" s="61"/>
      <c r="L45" s="61"/>
      <c r="M45" s="61"/>
      <c r="N45" s="62">
        <f>tblTL[[#This Row],[Field RPE]]*tblTL[[#This Row],[Field duration]]+tblTL[[#This Row],[Field 2 RPE]]*tblTL[[#This Row],[Field 2 Duration]]</f>
        <v>0</v>
      </c>
      <c r="AA45" s="118">
        <f>TL!$O45*TL!$P45+TL!$Q45*TL!$R45+TL!$S45*TL!$T45+TL!$U45*TL!$V45+TL!$W45*TL!$X45+tblTL[[#This Row],[G6 RPE]]*tblTL[[#This Row],[G6 Duration]]</f>
        <v>0</v>
      </c>
      <c r="AB45" s="119">
        <f>tblTL[[#This Row],[Gym Load]]+tblTL[[#This Row],[Field Load]]+tblTL[[#This Row],[Total Game Load]]</f>
        <v>0</v>
      </c>
      <c r="AE45" s="8">
        <f t="shared" si="2"/>
        <v>43304</v>
      </c>
      <c r="AF45" s="3" t="s">
        <v>45</v>
      </c>
    </row>
    <row r="46" spans="1:32" ht="16.5" thickBot="1" x14ac:dyDescent="0.3">
      <c r="A46" s="58" t="str">
        <f t="shared" si="3"/>
        <v>Week 1</v>
      </c>
      <c r="B46" s="59">
        <v>43012</v>
      </c>
      <c r="C46" s="144" t="str">
        <f t="shared" si="1"/>
        <v>Wed</v>
      </c>
      <c r="D46" s="68" t="s">
        <v>215</v>
      </c>
      <c r="E46" s="61"/>
      <c r="F46" s="61"/>
      <c r="G46" s="61"/>
      <c r="H46" s="61"/>
      <c r="I46" s="62">
        <f>tblTL[[#This Row],[Gym RPE]]*tblTL[[#This Row],[Gym Duration]]+tblTL[[#This Row],[Gym 2 RPE]]*tblTL[[#This Row],[Gym 2 Duration]]</f>
        <v>0</v>
      </c>
      <c r="J46" s="61"/>
      <c r="K46" s="61"/>
      <c r="L46" s="61"/>
      <c r="M46" s="61"/>
      <c r="N46" s="62">
        <f>tblTL[[#This Row],[Field RPE]]*tblTL[[#This Row],[Field duration]]+tblTL[[#This Row],[Field 2 RPE]]*tblTL[[#This Row],[Field 2 Duration]]</f>
        <v>0</v>
      </c>
      <c r="AA46" s="118">
        <f>TL!$O46*TL!$P46+TL!$Q46*TL!$R46+TL!$S46*TL!$T46+TL!$U46*TL!$V46+TL!$W46*TL!$X46+tblTL[[#This Row],[G6 RPE]]*tblTL[[#This Row],[G6 Duration]]</f>
        <v>0</v>
      </c>
      <c r="AB46" s="119">
        <f>tblTL[[#This Row],[Gym Load]]+tblTL[[#This Row],[Field Load]]+tblTL[[#This Row],[Total Game Load]]</f>
        <v>0</v>
      </c>
      <c r="AE46" s="8">
        <f t="shared" si="2"/>
        <v>43311</v>
      </c>
      <c r="AF46" s="4" t="s">
        <v>46</v>
      </c>
    </row>
    <row r="47" spans="1:32" x14ac:dyDescent="0.25">
      <c r="A47" s="58" t="str">
        <f t="shared" si="3"/>
        <v>Week 1</v>
      </c>
      <c r="B47" s="63">
        <v>43012</v>
      </c>
      <c r="C47" s="143" t="str">
        <f t="shared" si="1"/>
        <v>Wed</v>
      </c>
      <c r="D47" s="64" t="s">
        <v>190</v>
      </c>
      <c r="E47" s="61"/>
      <c r="F47" s="61"/>
      <c r="G47" s="61"/>
      <c r="H47" s="61"/>
      <c r="I47" s="62">
        <f>tblTL[[#This Row],[Gym RPE]]*tblTL[[#This Row],[Gym Duration]]+tblTL[[#This Row],[Gym 2 RPE]]*tblTL[[#This Row],[Gym 2 Duration]]</f>
        <v>0</v>
      </c>
      <c r="J47" s="61"/>
      <c r="K47" s="61"/>
      <c r="L47" s="61"/>
      <c r="M47" s="61"/>
      <c r="N47" s="62">
        <f>tblTL[[#This Row],[Field RPE]]*tblTL[[#This Row],[Field duration]]+tblTL[[#This Row],[Field 2 RPE]]*tblTL[[#This Row],[Field 2 Duration]]</f>
        <v>0</v>
      </c>
      <c r="AA47" s="118">
        <f>TL!$O47*TL!$P47+TL!$Q47*TL!$R47+TL!$S47*TL!$T47+TL!$U47*TL!$V47+TL!$W47*TL!$X47+tblTL[[#This Row],[G6 RPE]]*tblTL[[#This Row],[G6 Duration]]</f>
        <v>0</v>
      </c>
      <c r="AB47" s="119">
        <f>tblTL[[#This Row],[Gym Load]]+tblTL[[#This Row],[Field Load]]+tblTL[[#This Row],[Total Game Load]]</f>
        <v>0</v>
      </c>
    </row>
    <row r="48" spans="1:32" x14ac:dyDescent="0.25">
      <c r="A48" s="58" t="str">
        <f t="shared" si="3"/>
        <v>Week 1</v>
      </c>
      <c r="B48" s="63">
        <v>43012</v>
      </c>
      <c r="C48" s="143" t="str">
        <f t="shared" si="1"/>
        <v>Wed</v>
      </c>
      <c r="D48" s="66" t="s">
        <v>191</v>
      </c>
      <c r="E48" s="61"/>
      <c r="F48" s="61"/>
      <c r="G48" s="61"/>
      <c r="H48" s="61"/>
      <c r="I48" s="62">
        <f>tblTL[[#This Row],[Gym RPE]]*tblTL[[#This Row],[Gym Duration]]+tblTL[[#This Row],[Gym 2 RPE]]*tblTL[[#This Row],[Gym 2 Duration]]</f>
        <v>0</v>
      </c>
      <c r="J48" s="61"/>
      <c r="K48" s="61"/>
      <c r="L48" s="61"/>
      <c r="M48" s="61"/>
      <c r="N48" s="62">
        <f>tblTL[[#This Row],[Field RPE]]*tblTL[[#This Row],[Field duration]]+tblTL[[#This Row],[Field 2 RPE]]*tblTL[[#This Row],[Field 2 Duration]]</f>
        <v>0</v>
      </c>
      <c r="AA48" s="118">
        <f>TL!$O48*TL!$P48+TL!$Q48*TL!$R48+TL!$S48*TL!$T48+TL!$U48*TL!$V48+TL!$W48*TL!$X48+tblTL[[#This Row],[G6 RPE]]*tblTL[[#This Row],[G6 Duration]]</f>
        <v>0</v>
      </c>
      <c r="AB48" s="119">
        <f>tblTL[[#This Row],[Gym Load]]+tblTL[[#This Row],[Field Load]]+tblTL[[#This Row],[Total Game Load]]</f>
        <v>0</v>
      </c>
    </row>
    <row r="49" spans="1:28" x14ac:dyDescent="0.25">
      <c r="A49" s="58" t="str">
        <f t="shared" si="3"/>
        <v>Week 1</v>
      </c>
      <c r="B49" s="63">
        <v>43012</v>
      </c>
      <c r="C49" s="143" t="str">
        <f t="shared" si="1"/>
        <v>Wed</v>
      </c>
      <c r="D49" s="66" t="s">
        <v>192</v>
      </c>
      <c r="E49" s="61"/>
      <c r="F49" s="61"/>
      <c r="G49" s="61"/>
      <c r="H49" s="61"/>
      <c r="I49" s="62">
        <f>tblTL[[#This Row],[Gym RPE]]*tblTL[[#This Row],[Gym Duration]]+tblTL[[#This Row],[Gym 2 RPE]]*tblTL[[#This Row],[Gym 2 Duration]]</f>
        <v>0</v>
      </c>
      <c r="J49" s="61"/>
      <c r="K49" s="61"/>
      <c r="L49" s="61"/>
      <c r="M49" s="61"/>
      <c r="N49" s="62">
        <f>tblTL[[#This Row],[Field RPE]]*tblTL[[#This Row],[Field duration]]+tblTL[[#This Row],[Field 2 RPE]]*tblTL[[#This Row],[Field 2 Duration]]</f>
        <v>0</v>
      </c>
      <c r="AA49" s="118">
        <f>TL!$O49*TL!$P49+TL!$Q49*TL!$R49+TL!$S49*TL!$T49+TL!$U49*TL!$V49+TL!$W49*TL!$X49+tblTL[[#This Row],[G6 RPE]]*tblTL[[#This Row],[G6 Duration]]</f>
        <v>0</v>
      </c>
      <c r="AB49" s="119">
        <f>tblTL[[#This Row],[Gym Load]]+tblTL[[#This Row],[Field Load]]+tblTL[[#This Row],[Total Game Load]]</f>
        <v>0</v>
      </c>
    </row>
    <row r="50" spans="1:28" x14ac:dyDescent="0.25">
      <c r="A50" s="58" t="str">
        <f t="shared" si="3"/>
        <v>Week 1</v>
      </c>
      <c r="B50" s="63">
        <v>43012</v>
      </c>
      <c r="C50" s="143" t="str">
        <f t="shared" si="1"/>
        <v>Wed</v>
      </c>
      <c r="D50" s="67" t="s">
        <v>193</v>
      </c>
      <c r="E50" s="61"/>
      <c r="F50" s="61"/>
      <c r="G50" s="61"/>
      <c r="H50" s="61"/>
      <c r="I50" s="62">
        <f>tblTL[[#This Row],[Gym RPE]]*tblTL[[#This Row],[Gym Duration]]+tblTL[[#This Row],[Gym 2 RPE]]*tblTL[[#This Row],[Gym 2 Duration]]</f>
        <v>0</v>
      </c>
      <c r="J50" s="61"/>
      <c r="K50" s="61"/>
      <c r="L50" s="61"/>
      <c r="M50" s="61"/>
      <c r="N50" s="62">
        <f>tblTL[[#This Row],[Field RPE]]*tblTL[[#This Row],[Field duration]]+tblTL[[#This Row],[Field 2 RPE]]*tblTL[[#This Row],[Field 2 Duration]]</f>
        <v>0</v>
      </c>
      <c r="AA50" s="118">
        <f>TL!$O50*TL!$P50+TL!$Q50*TL!$R50+TL!$S50*TL!$T50+TL!$U50*TL!$V50+TL!$W50*TL!$X50+tblTL[[#This Row],[G6 RPE]]*tblTL[[#This Row],[G6 Duration]]</f>
        <v>0</v>
      </c>
      <c r="AB50" s="119">
        <f>tblTL[[#This Row],[Gym Load]]+tblTL[[#This Row],[Field Load]]+tblTL[[#This Row],[Total Game Load]]</f>
        <v>0</v>
      </c>
    </row>
    <row r="51" spans="1:28" x14ac:dyDescent="0.25">
      <c r="A51" s="58" t="str">
        <f t="shared" si="3"/>
        <v>Week 1</v>
      </c>
      <c r="B51" s="63">
        <v>43012</v>
      </c>
      <c r="C51" s="143" t="str">
        <f t="shared" si="1"/>
        <v>Wed</v>
      </c>
      <c r="D51" s="67" t="s">
        <v>194</v>
      </c>
      <c r="E51" s="61"/>
      <c r="F51" s="61"/>
      <c r="G51" s="61"/>
      <c r="H51" s="61"/>
      <c r="I51" s="62">
        <f>tblTL[[#This Row],[Gym RPE]]*tblTL[[#This Row],[Gym Duration]]+tblTL[[#This Row],[Gym 2 RPE]]*tblTL[[#This Row],[Gym 2 Duration]]</f>
        <v>0</v>
      </c>
      <c r="J51" s="61"/>
      <c r="K51" s="61"/>
      <c r="L51" s="61"/>
      <c r="M51" s="61"/>
      <c r="N51" s="62">
        <f>tblTL[[#This Row],[Field RPE]]*tblTL[[#This Row],[Field duration]]+tblTL[[#This Row],[Field 2 RPE]]*tblTL[[#This Row],[Field 2 Duration]]</f>
        <v>0</v>
      </c>
      <c r="AA51" s="118">
        <f>TL!$O51*TL!$P51+TL!$Q51*TL!$R51+TL!$S51*TL!$T51+TL!$U51*TL!$V51+TL!$W51*TL!$X51+tblTL[[#This Row],[G6 RPE]]*tblTL[[#This Row],[G6 Duration]]</f>
        <v>0</v>
      </c>
      <c r="AB51" s="119">
        <f>tblTL[[#This Row],[Gym Load]]+tblTL[[#This Row],[Field Load]]+tblTL[[#This Row],[Total Game Load]]</f>
        <v>0</v>
      </c>
    </row>
    <row r="52" spans="1:28" x14ac:dyDescent="0.25">
      <c r="A52" s="58" t="str">
        <f t="shared" si="3"/>
        <v>Week 1</v>
      </c>
      <c r="B52" s="63">
        <v>43012</v>
      </c>
      <c r="C52" s="143" t="str">
        <f t="shared" si="1"/>
        <v>Wed</v>
      </c>
      <c r="D52" s="67" t="s">
        <v>213</v>
      </c>
      <c r="E52" s="61"/>
      <c r="F52" s="61"/>
      <c r="G52" s="61"/>
      <c r="H52" s="61"/>
      <c r="I52" s="62">
        <f>tblTL[[#This Row],[Gym RPE]]*tblTL[[#This Row],[Gym Duration]]+tblTL[[#This Row],[Gym 2 RPE]]*tblTL[[#This Row],[Gym 2 Duration]]</f>
        <v>0</v>
      </c>
      <c r="J52" s="61"/>
      <c r="K52" s="61"/>
      <c r="L52" s="61"/>
      <c r="M52" s="61"/>
      <c r="N52" s="62">
        <f>tblTL[[#This Row],[Field RPE]]*tblTL[[#This Row],[Field duration]]+tblTL[[#This Row],[Field 2 RPE]]*tblTL[[#This Row],[Field 2 Duration]]</f>
        <v>0</v>
      </c>
      <c r="AA52" s="118">
        <f>TL!$O52*TL!$P52+TL!$Q52*TL!$R52+TL!$S52*TL!$T52+TL!$U52*TL!$V52+TL!$W52*TL!$X52+tblTL[[#This Row],[G6 RPE]]*tblTL[[#This Row],[G6 Duration]]</f>
        <v>0</v>
      </c>
      <c r="AB52" s="119">
        <f>tblTL[[#This Row],[Gym Load]]+tblTL[[#This Row],[Field Load]]+tblTL[[#This Row],[Total Game Load]]</f>
        <v>0</v>
      </c>
    </row>
    <row r="53" spans="1:28" x14ac:dyDescent="0.25">
      <c r="A53" s="58" t="str">
        <f t="shared" si="3"/>
        <v>Week 1</v>
      </c>
      <c r="B53" s="63">
        <v>43012</v>
      </c>
      <c r="C53" s="143" t="str">
        <f t="shared" si="1"/>
        <v>Wed</v>
      </c>
      <c r="D53" s="67" t="s">
        <v>214</v>
      </c>
      <c r="E53" s="61"/>
      <c r="F53" s="61"/>
      <c r="G53" s="61"/>
      <c r="H53" s="61"/>
      <c r="I53" s="62">
        <f>tblTL[[#This Row],[Gym RPE]]*tblTL[[#This Row],[Gym Duration]]+tblTL[[#This Row],[Gym 2 RPE]]*tblTL[[#This Row],[Gym 2 Duration]]</f>
        <v>0</v>
      </c>
      <c r="J53" s="61"/>
      <c r="K53" s="61"/>
      <c r="L53" s="61"/>
      <c r="M53" s="61"/>
      <c r="N53" s="62">
        <f>tblTL[[#This Row],[Field RPE]]*tblTL[[#This Row],[Field duration]]+tblTL[[#This Row],[Field 2 RPE]]*tblTL[[#This Row],[Field 2 Duration]]</f>
        <v>0</v>
      </c>
      <c r="AA53" s="118">
        <f>TL!$O53*TL!$P53+TL!$Q53*TL!$R53+TL!$S53*TL!$T53+TL!$U53*TL!$V53+TL!$W53*TL!$X53+tblTL[[#This Row],[G6 RPE]]*tblTL[[#This Row],[G6 Duration]]</f>
        <v>0</v>
      </c>
      <c r="AB53" s="119">
        <f>tblTL[[#This Row],[Gym Load]]+tblTL[[#This Row],[Field Load]]+tblTL[[#This Row],[Total Game Load]]</f>
        <v>0</v>
      </c>
    </row>
    <row r="54" spans="1:28" x14ac:dyDescent="0.25">
      <c r="A54" s="58" t="str">
        <f t="shared" si="3"/>
        <v>Week 1</v>
      </c>
      <c r="B54" s="63">
        <v>43012</v>
      </c>
      <c r="C54" s="143" t="str">
        <f t="shared" si="1"/>
        <v>Wed</v>
      </c>
      <c r="D54" s="67" t="s">
        <v>195</v>
      </c>
      <c r="E54" s="61"/>
      <c r="F54" s="61"/>
      <c r="G54" s="61"/>
      <c r="H54" s="61"/>
      <c r="I54" s="62">
        <f>tblTL[[#This Row],[Gym RPE]]*tblTL[[#This Row],[Gym Duration]]+tblTL[[#This Row],[Gym 2 RPE]]*tblTL[[#This Row],[Gym 2 Duration]]</f>
        <v>0</v>
      </c>
      <c r="J54" s="61"/>
      <c r="K54" s="61"/>
      <c r="L54" s="61"/>
      <c r="M54" s="61"/>
      <c r="N54" s="62">
        <f>tblTL[[#This Row],[Field RPE]]*tblTL[[#This Row],[Field duration]]+tblTL[[#This Row],[Field 2 RPE]]*tblTL[[#This Row],[Field 2 Duration]]</f>
        <v>0</v>
      </c>
      <c r="AA54" s="118">
        <f>TL!$O54*TL!$P54+TL!$Q54*TL!$R54+TL!$S54*TL!$T54+TL!$U54*TL!$V54+TL!$W54*TL!$X54+tblTL[[#This Row],[G6 RPE]]*tblTL[[#This Row],[G6 Duration]]</f>
        <v>0</v>
      </c>
      <c r="AB54" s="119">
        <f>tblTL[[#This Row],[Gym Load]]+tblTL[[#This Row],[Field Load]]+tblTL[[#This Row],[Total Game Load]]</f>
        <v>0</v>
      </c>
    </row>
    <row r="55" spans="1:28" x14ac:dyDescent="0.25">
      <c r="A55" s="58" t="str">
        <f t="shared" si="3"/>
        <v>Week 1</v>
      </c>
      <c r="B55" s="63">
        <v>43012</v>
      </c>
      <c r="C55" s="143" t="str">
        <f t="shared" si="1"/>
        <v>Wed</v>
      </c>
      <c r="D55" s="66" t="s">
        <v>196</v>
      </c>
      <c r="E55" s="61"/>
      <c r="F55" s="61"/>
      <c r="G55" s="61"/>
      <c r="H55" s="61"/>
      <c r="I55" s="62">
        <f>tblTL[[#This Row],[Gym RPE]]*tblTL[[#This Row],[Gym Duration]]+tblTL[[#This Row],[Gym 2 RPE]]*tblTL[[#This Row],[Gym 2 Duration]]</f>
        <v>0</v>
      </c>
      <c r="J55" s="61"/>
      <c r="K55" s="61"/>
      <c r="L55" s="61"/>
      <c r="M55" s="61"/>
      <c r="N55" s="62">
        <f>tblTL[[#This Row],[Field RPE]]*tblTL[[#This Row],[Field duration]]+tblTL[[#This Row],[Field 2 RPE]]*tblTL[[#This Row],[Field 2 Duration]]</f>
        <v>0</v>
      </c>
      <c r="AA55" s="118">
        <f>TL!$O55*TL!$P55+TL!$Q55*TL!$R55+TL!$S55*TL!$T55+TL!$U55*TL!$V55+TL!$W55*TL!$X55+tblTL[[#This Row],[G6 RPE]]*tblTL[[#This Row],[G6 Duration]]</f>
        <v>0</v>
      </c>
      <c r="AB55" s="119">
        <f>tblTL[[#This Row],[Gym Load]]+tblTL[[#This Row],[Field Load]]+tblTL[[#This Row],[Total Game Load]]</f>
        <v>0</v>
      </c>
    </row>
    <row r="56" spans="1:28" x14ac:dyDescent="0.25">
      <c r="A56" s="58" t="str">
        <f t="shared" si="3"/>
        <v>Week 1</v>
      </c>
      <c r="B56" s="63">
        <v>43012</v>
      </c>
      <c r="C56" s="143" t="str">
        <f t="shared" si="1"/>
        <v>Wed</v>
      </c>
      <c r="D56" s="67" t="s">
        <v>197</v>
      </c>
      <c r="E56" s="61"/>
      <c r="F56" s="61"/>
      <c r="G56" s="61"/>
      <c r="H56" s="61"/>
      <c r="I56" s="62">
        <f>tblTL[[#This Row],[Gym RPE]]*tblTL[[#This Row],[Gym Duration]]+tblTL[[#This Row],[Gym 2 RPE]]*tblTL[[#This Row],[Gym 2 Duration]]</f>
        <v>0</v>
      </c>
      <c r="J56" s="61"/>
      <c r="K56" s="61"/>
      <c r="L56" s="61"/>
      <c r="M56" s="61"/>
      <c r="N56" s="62">
        <f>tblTL[[#This Row],[Field RPE]]*tblTL[[#This Row],[Field duration]]+tblTL[[#This Row],[Field 2 RPE]]*tblTL[[#This Row],[Field 2 Duration]]</f>
        <v>0</v>
      </c>
      <c r="AA56" s="118">
        <f>TL!$O56*TL!$P56+TL!$Q56*TL!$R56+TL!$S56*TL!$T56+TL!$U56*TL!$V56+TL!$W56*TL!$X56+tblTL[[#This Row],[G6 RPE]]*tblTL[[#This Row],[G6 Duration]]</f>
        <v>0</v>
      </c>
      <c r="AB56" s="119">
        <f>tblTL[[#This Row],[Gym Load]]+tblTL[[#This Row],[Field Load]]+tblTL[[#This Row],[Total Game Load]]</f>
        <v>0</v>
      </c>
    </row>
    <row r="57" spans="1:28" x14ac:dyDescent="0.25">
      <c r="A57" s="58" t="str">
        <f t="shared" si="3"/>
        <v>Week 1</v>
      </c>
      <c r="B57" s="63">
        <v>43012</v>
      </c>
      <c r="C57" s="143" t="str">
        <f t="shared" si="1"/>
        <v>Wed</v>
      </c>
      <c r="D57" s="67" t="s">
        <v>198</v>
      </c>
      <c r="E57" s="61"/>
      <c r="F57" s="61"/>
      <c r="G57" s="61"/>
      <c r="H57" s="61"/>
      <c r="I57" s="62">
        <f>tblTL[[#This Row],[Gym RPE]]*tblTL[[#This Row],[Gym Duration]]+tblTL[[#This Row],[Gym 2 RPE]]*tblTL[[#This Row],[Gym 2 Duration]]</f>
        <v>0</v>
      </c>
      <c r="J57" s="61"/>
      <c r="K57" s="61"/>
      <c r="L57" s="61"/>
      <c r="M57" s="61"/>
      <c r="N57" s="62">
        <f>tblTL[[#This Row],[Field RPE]]*tblTL[[#This Row],[Field duration]]+tblTL[[#This Row],[Field 2 RPE]]*tblTL[[#This Row],[Field 2 Duration]]</f>
        <v>0</v>
      </c>
      <c r="AA57" s="118">
        <f>TL!$O57*TL!$P57+TL!$Q57*TL!$R57+TL!$S57*TL!$T57+TL!$U57*TL!$V57+TL!$W57*TL!$X57+tblTL[[#This Row],[G6 RPE]]*tblTL[[#This Row],[G6 Duration]]</f>
        <v>0</v>
      </c>
      <c r="AB57" s="119">
        <f>tblTL[[#This Row],[Gym Load]]+tblTL[[#This Row],[Field Load]]+tblTL[[#This Row],[Total Game Load]]</f>
        <v>0</v>
      </c>
    </row>
    <row r="58" spans="1:28" x14ac:dyDescent="0.25">
      <c r="A58" s="58" t="str">
        <f t="shared" si="3"/>
        <v>Week 1</v>
      </c>
      <c r="B58" s="63">
        <v>43012</v>
      </c>
      <c r="C58" s="143" t="str">
        <f t="shared" si="1"/>
        <v>Wed</v>
      </c>
      <c r="D58" s="67" t="s">
        <v>199</v>
      </c>
      <c r="E58" s="61"/>
      <c r="F58" s="61"/>
      <c r="G58" s="61"/>
      <c r="H58" s="61"/>
      <c r="I58" s="62">
        <f>tblTL[[#This Row],[Gym RPE]]*tblTL[[#This Row],[Gym Duration]]+tblTL[[#This Row],[Gym 2 RPE]]*tblTL[[#This Row],[Gym 2 Duration]]</f>
        <v>0</v>
      </c>
      <c r="J58" s="61"/>
      <c r="K58" s="61"/>
      <c r="L58" s="61"/>
      <c r="M58" s="61"/>
      <c r="N58" s="62">
        <f>tblTL[[#This Row],[Field RPE]]*tblTL[[#This Row],[Field duration]]+tblTL[[#This Row],[Field 2 RPE]]*tblTL[[#This Row],[Field 2 Duration]]</f>
        <v>0</v>
      </c>
      <c r="AA58" s="118">
        <f>TL!$O58*TL!$P58+TL!$Q58*TL!$R58+TL!$S58*TL!$T58+TL!$U58*TL!$V58+TL!$W58*TL!$X58+tblTL[[#This Row],[G6 RPE]]*tblTL[[#This Row],[G6 Duration]]</f>
        <v>0</v>
      </c>
      <c r="AB58" s="119">
        <f>tblTL[[#This Row],[Gym Load]]+tblTL[[#This Row],[Field Load]]+tblTL[[#This Row],[Total Game Load]]</f>
        <v>0</v>
      </c>
    </row>
    <row r="59" spans="1:28" x14ac:dyDescent="0.25">
      <c r="A59" s="58" t="str">
        <f t="shared" si="3"/>
        <v>Week 1</v>
      </c>
      <c r="B59" s="63">
        <v>43012</v>
      </c>
      <c r="C59" s="143" t="str">
        <f t="shared" si="1"/>
        <v>Wed</v>
      </c>
      <c r="D59" s="66" t="s">
        <v>200</v>
      </c>
      <c r="E59" s="61"/>
      <c r="F59" s="61"/>
      <c r="G59" s="61"/>
      <c r="H59" s="61"/>
      <c r="I59" s="62">
        <f>tblTL[[#This Row],[Gym RPE]]*tblTL[[#This Row],[Gym Duration]]+tblTL[[#This Row],[Gym 2 RPE]]*tblTL[[#This Row],[Gym 2 Duration]]</f>
        <v>0</v>
      </c>
      <c r="J59" s="61"/>
      <c r="K59" s="61"/>
      <c r="L59" s="61"/>
      <c r="M59" s="61"/>
      <c r="N59" s="62">
        <f>tblTL[[#This Row],[Field RPE]]*tblTL[[#This Row],[Field duration]]+tblTL[[#This Row],[Field 2 RPE]]*tblTL[[#This Row],[Field 2 Duration]]</f>
        <v>0</v>
      </c>
      <c r="AA59" s="118">
        <f>TL!$O59*TL!$P59+TL!$Q59*TL!$R59+TL!$S59*TL!$T59+TL!$U59*TL!$V59+TL!$W59*TL!$X59+tblTL[[#This Row],[G6 RPE]]*tblTL[[#This Row],[G6 Duration]]</f>
        <v>0</v>
      </c>
      <c r="AB59" s="119">
        <f>tblTL[[#This Row],[Gym Load]]+tblTL[[#This Row],[Field Load]]+tblTL[[#This Row],[Total Game Load]]</f>
        <v>0</v>
      </c>
    </row>
    <row r="60" spans="1:28" x14ac:dyDescent="0.25">
      <c r="A60" s="58" t="str">
        <f t="shared" si="3"/>
        <v>Week 1</v>
      </c>
      <c r="B60" s="63">
        <v>43012</v>
      </c>
      <c r="C60" s="143" t="str">
        <f t="shared" si="1"/>
        <v>Wed</v>
      </c>
      <c r="D60" s="67" t="s">
        <v>201</v>
      </c>
      <c r="E60" s="61"/>
      <c r="F60" s="61"/>
      <c r="G60" s="61"/>
      <c r="H60" s="61"/>
      <c r="I60" s="62">
        <f>tblTL[[#This Row],[Gym RPE]]*tblTL[[#This Row],[Gym Duration]]+tblTL[[#This Row],[Gym 2 RPE]]*tblTL[[#This Row],[Gym 2 Duration]]</f>
        <v>0</v>
      </c>
      <c r="J60" s="61"/>
      <c r="K60" s="61"/>
      <c r="L60" s="61"/>
      <c r="M60" s="61"/>
      <c r="N60" s="62">
        <f>tblTL[[#This Row],[Field RPE]]*tblTL[[#This Row],[Field duration]]+tblTL[[#This Row],[Field 2 RPE]]*tblTL[[#This Row],[Field 2 Duration]]</f>
        <v>0</v>
      </c>
      <c r="AA60" s="118">
        <f>TL!$O60*TL!$P60+TL!$Q60*TL!$R60+TL!$S60*TL!$T60+TL!$U60*TL!$V60+TL!$W60*TL!$X60+tblTL[[#This Row],[G6 RPE]]*tblTL[[#This Row],[G6 Duration]]</f>
        <v>0</v>
      </c>
      <c r="AB60" s="119">
        <f>tblTL[[#This Row],[Gym Load]]+tblTL[[#This Row],[Field Load]]+tblTL[[#This Row],[Total Game Load]]</f>
        <v>0</v>
      </c>
    </row>
    <row r="61" spans="1:28" x14ac:dyDescent="0.25">
      <c r="A61" s="58" t="str">
        <f t="shared" si="3"/>
        <v>Week 1</v>
      </c>
      <c r="B61" s="63">
        <v>43012</v>
      </c>
      <c r="C61" s="143" t="str">
        <f t="shared" si="1"/>
        <v>Wed</v>
      </c>
      <c r="D61" s="67" t="s">
        <v>202</v>
      </c>
      <c r="E61" s="61"/>
      <c r="F61" s="61"/>
      <c r="G61" s="61"/>
      <c r="H61" s="61"/>
      <c r="I61" s="62">
        <f>tblTL[[#This Row],[Gym RPE]]*tblTL[[#This Row],[Gym Duration]]+tblTL[[#This Row],[Gym 2 RPE]]*tblTL[[#This Row],[Gym 2 Duration]]</f>
        <v>0</v>
      </c>
      <c r="J61" s="61"/>
      <c r="K61" s="61"/>
      <c r="L61" s="61"/>
      <c r="M61" s="61"/>
      <c r="N61" s="62">
        <f>tblTL[[#This Row],[Field RPE]]*tblTL[[#This Row],[Field duration]]+tblTL[[#This Row],[Field 2 RPE]]*tblTL[[#This Row],[Field 2 Duration]]</f>
        <v>0</v>
      </c>
      <c r="AA61" s="118">
        <f>TL!$O61*TL!$P61+TL!$Q61*TL!$R61+TL!$S61*TL!$T61+TL!$U61*TL!$V61+TL!$W61*TL!$X61+tblTL[[#This Row],[G6 RPE]]*tblTL[[#This Row],[G6 Duration]]</f>
        <v>0</v>
      </c>
      <c r="AB61" s="119">
        <f>tblTL[[#This Row],[Gym Load]]+tblTL[[#This Row],[Field Load]]+tblTL[[#This Row],[Total Game Load]]</f>
        <v>0</v>
      </c>
    </row>
    <row r="62" spans="1:28" x14ac:dyDescent="0.25">
      <c r="A62" s="58" t="str">
        <f t="shared" si="3"/>
        <v>Week 1</v>
      </c>
      <c r="B62" s="63">
        <v>43012</v>
      </c>
      <c r="C62" s="143" t="str">
        <f t="shared" si="1"/>
        <v>Wed</v>
      </c>
      <c r="D62" s="66" t="s">
        <v>203</v>
      </c>
      <c r="E62" s="61"/>
      <c r="F62" s="61"/>
      <c r="G62" s="61"/>
      <c r="H62" s="61"/>
      <c r="I62" s="62">
        <f>tblTL[[#This Row],[Gym RPE]]*tblTL[[#This Row],[Gym Duration]]+tblTL[[#This Row],[Gym 2 RPE]]*tblTL[[#This Row],[Gym 2 Duration]]</f>
        <v>0</v>
      </c>
      <c r="J62" s="61"/>
      <c r="K62" s="61"/>
      <c r="L62" s="61"/>
      <c r="M62" s="61"/>
      <c r="N62" s="62">
        <f>tblTL[[#This Row],[Field RPE]]*tblTL[[#This Row],[Field duration]]+tblTL[[#This Row],[Field 2 RPE]]*tblTL[[#This Row],[Field 2 Duration]]</f>
        <v>0</v>
      </c>
      <c r="AA62" s="118">
        <f>TL!$O62*TL!$P62+TL!$Q62*TL!$R62+TL!$S62*TL!$T62+TL!$U62*TL!$V62+TL!$W62*TL!$X62+tblTL[[#This Row],[G6 RPE]]*tblTL[[#This Row],[G6 Duration]]</f>
        <v>0</v>
      </c>
      <c r="AB62" s="119">
        <f>tblTL[[#This Row],[Gym Load]]+tblTL[[#This Row],[Field Load]]+tblTL[[#This Row],[Total Game Load]]</f>
        <v>0</v>
      </c>
    </row>
    <row r="63" spans="1:28" x14ac:dyDescent="0.25">
      <c r="A63" s="58" t="str">
        <f t="shared" si="3"/>
        <v>Week 1</v>
      </c>
      <c r="B63" s="63">
        <v>43012</v>
      </c>
      <c r="C63" s="143" t="str">
        <f t="shared" si="1"/>
        <v>Wed</v>
      </c>
      <c r="D63" s="66" t="s">
        <v>204</v>
      </c>
      <c r="E63" s="61"/>
      <c r="F63" s="61"/>
      <c r="G63" s="61"/>
      <c r="H63" s="61"/>
      <c r="I63" s="62">
        <f>tblTL[[#This Row],[Gym RPE]]*tblTL[[#This Row],[Gym Duration]]+tblTL[[#This Row],[Gym 2 RPE]]*tblTL[[#This Row],[Gym 2 Duration]]</f>
        <v>0</v>
      </c>
      <c r="J63" s="61"/>
      <c r="K63" s="61"/>
      <c r="L63" s="61"/>
      <c r="M63" s="61"/>
      <c r="N63" s="62">
        <f>tblTL[[#This Row],[Field RPE]]*tblTL[[#This Row],[Field duration]]+tblTL[[#This Row],[Field 2 RPE]]*tblTL[[#This Row],[Field 2 Duration]]</f>
        <v>0</v>
      </c>
      <c r="AA63" s="118">
        <f>TL!$O63*TL!$P63+TL!$Q63*TL!$R63+TL!$S63*TL!$T63+TL!$U63*TL!$V63+TL!$W63*TL!$X63+tblTL[[#This Row],[G6 RPE]]*tblTL[[#This Row],[G6 Duration]]</f>
        <v>0</v>
      </c>
      <c r="AB63" s="119">
        <f>tblTL[[#This Row],[Gym Load]]+tblTL[[#This Row],[Field Load]]+tblTL[[#This Row],[Total Game Load]]</f>
        <v>0</v>
      </c>
    </row>
    <row r="64" spans="1:28" x14ac:dyDescent="0.25">
      <c r="A64" s="58" t="str">
        <f t="shared" si="3"/>
        <v>Week 1</v>
      </c>
      <c r="B64" s="63">
        <v>43012</v>
      </c>
      <c r="C64" s="143" t="str">
        <f t="shared" si="1"/>
        <v>Wed</v>
      </c>
      <c r="D64" s="64" t="s">
        <v>205</v>
      </c>
      <c r="E64" s="61"/>
      <c r="F64" s="61"/>
      <c r="G64" s="61"/>
      <c r="H64" s="61"/>
      <c r="I64" s="62">
        <f>tblTL[[#This Row],[Gym RPE]]*tblTL[[#This Row],[Gym Duration]]+tblTL[[#This Row],[Gym 2 RPE]]*tblTL[[#This Row],[Gym 2 Duration]]</f>
        <v>0</v>
      </c>
      <c r="J64" s="61"/>
      <c r="K64" s="61"/>
      <c r="L64" s="61"/>
      <c r="M64" s="61"/>
      <c r="N64" s="62">
        <f>tblTL[[#This Row],[Field RPE]]*tblTL[[#This Row],[Field duration]]+tblTL[[#This Row],[Field 2 RPE]]*tblTL[[#This Row],[Field 2 Duration]]</f>
        <v>0</v>
      </c>
      <c r="AA64" s="118">
        <f>TL!$O64*TL!$P64+TL!$Q64*TL!$R64+TL!$S64*TL!$T64+TL!$U64*TL!$V64+TL!$W64*TL!$X64+tblTL[[#This Row],[G6 RPE]]*tblTL[[#This Row],[G6 Duration]]</f>
        <v>0</v>
      </c>
      <c r="AB64" s="119">
        <f>tblTL[[#This Row],[Gym Load]]+tblTL[[#This Row],[Field Load]]+tblTL[[#This Row],[Total Game Load]]</f>
        <v>0</v>
      </c>
    </row>
    <row r="65" spans="1:28" x14ac:dyDescent="0.25">
      <c r="A65" s="58" t="str">
        <f t="shared" si="3"/>
        <v>Week 1</v>
      </c>
      <c r="B65" s="63">
        <v>43012</v>
      </c>
      <c r="C65" s="143" t="str">
        <f t="shared" si="1"/>
        <v>Wed</v>
      </c>
      <c r="D65" s="64" t="s">
        <v>206</v>
      </c>
      <c r="E65" s="61"/>
      <c r="F65" s="61"/>
      <c r="G65" s="61"/>
      <c r="H65" s="61"/>
      <c r="I65" s="62">
        <f>tblTL[[#This Row],[Gym RPE]]*tblTL[[#This Row],[Gym Duration]]+tblTL[[#This Row],[Gym 2 RPE]]*tblTL[[#This Row],[Gym 2 Duration]]</f>
        <v>0</v>
      </c>
      <c r="J65" s="61"/>
      <c r="K65" s="61"/>
      <c r="L65" s="61"/>
      <c r="M65" s="61"/>
      <c r="N65" s="62">
        <f>tblTL[[#This Row],[Field RPE]]*tblTL[[#This Row],[Field duration]]+tblTL[[#This Row],[Field 2 RPE]]*tblTL[[#This Row],[Field 2 Duration]]</f>
        <v>0</v>
      </c>
      <c r="AA65" s="118">
        <f>TL!$O65*TL!$P65+TL!$Q65*TL!$R65+TL!$S65*TL!$T65+TL!$U65*TL!$V65+TL!$W65*TL!$X65+tblTL[[#This Row],[G6 RPE]]*tblTL[[#This Row],[G6 Duration]]</f>
        <v>0</v>
      </c>
      <c r="AB65" s="119">
        <f>tblTL[[#This Row],[Gym Load]]+tblTL[[#This Row],[Field Load]]+tblTL[[#This Row],[Total Game Load]]</f>
        <v>0</v>
      </c>
    </row>
    <row r="66" spans="1:28" x14ac:dyDescent="0.25">
      <c r="A66" s="58" t="str">
        <f t="shared" ref="A66" si="4">VLOOKUP(B66, $AE$3:$AF$26, 2)</f>
        <v>Week 1</v>
      </c>
      <c r="B66" s="63">
        <v>43012</v>
      </c>
      <c r="C66" s="143" t="str">
        <f t="shared" ref="C66:C129" si="5">CHOOSE(WEEKDAY(B66),"Sun","Mon","Tue","Wed","Thu","Fri","Sat")</f>
        <v>Wed</v>
      </c>
      <c r="D66" s="64" t="s">
        <v>207</v>
      </c>
      <c r="E66" s="61"/>
      <c r="F66" s="61"/>
      <c r="G66" s="61"/>
      <c r="H66" s="61"/>
      <c r="I66" s="62">
        <f>tblTL[[#This Row],[Gym RPE]]*tblTL[[#This Row],[Gym Duration]]+tblTL[[#This Row],[Gym 2 RPE]]*tblTL[[#This Row],[Gym 2 Duration]]</f>
        <v>0</v>
      </c>
      <c r="J66" s="61"/>
      <c r="K66" s="61"/>
      <c r="L66" s="61"/>
      <c r="M66" s="61"/>
      <c r="N66" s="62">
        <f>tblTL[[#This Row],[Field RPE]]*tblTL[[#This Row],[Field duration]]+tblTL[[#This Row],[Field 2 RPE]]*tblTL[[#This Row],[Field 2 Duration]]</f>
        <v>0</v>
      </c>
      <c r="AA66" s="118">
        <f>TL!$O66*TL!$P66+TL!$Q66*TL!$R66+TL!$S66*TL!$T66+TL!$U66*TL!$V66+TL!$W66*TL!$X66+tblTL[[#This Row],[G6 RPE]]*tblTL[[#This Row],[G6 Duration]]</f>
        <v>0</v>
      </c>
      <c r="AB66" s="119">
        <f>tblTL[[#This Row],[Gym Load]]+tblTL[[#This Row],[Field Load]]+tblTL[[#This Row],[Total Game Load]]</f>
        <v>0</v>
      </c>
    </row>
    <row r="67" spans="1:28" x14ac:dyDescent="0.25">
      <c r="A67" s="58" t="str">
        <f t="shared" ref="A67:A130" si="6">VLOOKUP(B67, $AE$3:$AF$26, 2)</f>
        <v>Week 1</v>
      </c>
      <c r="B67" s="63">
        <v>43012</v>
      </c>
      <c r="C67" s="143" t="str">
        <f t="shared" si="5"/>
        <v>Wed</v>
      </c>
      <c r="D67" s="67" t="s">
        <v>208</v>
      </c>
      <c r="E67" s="61"/>
      <c r="F67" s="61"/>
      <c r="G67" s="61"/>
      <c r="H67" s="61"/>
      <c r="I67" s="62">
        <f>tblTL[[#This Row],[Gym RPE]]*tblTL[[#This Row],[Gym Duration]]+tblTL[[#This Row],[Gym 2 RPE]]*tblTL[[#This Row],[Gym 2 Duration]]</f>
        <v>0</v>
      </c>
      <c r="J67" s="61"/>
      <c r="K67" s="61"/>
      <c r="L67" s="61"/>
      <c r="M67" s="61"/>
      <c r="N67" s="62">
        <f>tblTL[[#This Row],[Field RPE]]*tblTL[[#This Row],[Field duration]]+tblTL[[#This Row],[Field 2 RPE]]*tblTL[[#This Row],[Field 2 Duration]]</f>
        <v>0</v>
      </c>
      <c r="AA67" s="118">
        <f>TL!$O67*TL!$P67+TL!$Q67*TL!$R67+TL!$S67*TL!$T67+TL!$U67*TL!$V67+TL!$W67*TL!$X67+tblTL[[#This Row],[G6 RPE]]*tblTL[[#This Row],[G6 Duration]]</f>
        <v>0</v>
      </c>
      <c r="AB67" s="119">
        <f>tblTL[[#This Row],[Gym Load]]+tblTL[[#This Row],[Field Load]]+tblTL[[#This Row],[Total Game Load]]</f>
        <v>0</v>
      </c>
    </row>
    <row r="68" spans="1:28" x14ac:dyDescent="0.25">
      <c r="A68" s="58" t="str">
        <f t="shared" si="6"/>
        <v>Week 1</v>
      </c>
      <c r="B68" s="59">
        <v>43013</v>
      </c>
      <c r="C68" s="144" t="str">
        <f t="shared" si="5"/>
        <v>Thu</v>
      </c>
      <c r="D68" s="68" t="s">
        <v>215</v>
      </c>
      <c r="E68" s="61">
        <v>8</v>
      </c>
      <c r="F68" s="61">
        <v>60</v>
      </c>
      <c r="G68" s="61"/>
      <c r="H68" s="61"/>
      <c r="I68" s="62">
        <f>tblTL[[#This Row],[Gym RPE]]*tblTL[[#This Row],[Gym Duration]]+tblTL[[#This Row],[Gym 2 RPE]]*tblTL[[#This Row],[Gym 2 Duration]]</f>
        <v>480</v>
      </c>
      <c r="J68" s="61">
        <v>8</v>
      </c>
      <c r="K68" s="61">
        <v>80</v>
      </c>
      <c r="L68" s="61"/>
      <c r="M68" s="61"/>
      <c r="N68" s="62">
        <f>tblTL[[#This Row],[Field RPE]]*tblTL[[#This Row],[Field duration]]+tblTL[[#This Row],[Field 2 RPE]]*tblTL[[#This Row],[Field 2 Duration]]</f>
        <v>640</v>
      </c>
      <c r="AA68" s="118">
        <f>TL!$O68*TL!$P68+TL!$Q68*TL!$R68+TL!$S68*TL!$T68+TL!$U68*TL!$V68+TL!$W68*TL!$X68+tblTL[[#This Row],[G6 RPE]]*tblTL[[#This Row],[G6 Duration]]</f>
        <v>0</v>
      </c>
      <c r="AB68" s="119">
        <f>tblTL[[#This Row],[Gym Load]]+tblTL[[#This Row],[Field Load]]+tblTL[[#This Row],[Total Game Load]]</f>
        <v>1120</v>
      </c>
    </row>
    <row r="69" spans="1:28" x14ac:dyDescent="0.25">
      <c r="A69" s="58" t="str">
        <f t="shared" si="6"/>
        <v>Week 1</v>
      </c>
      <c r="B69" s="63">
        <v>43013</v>
      </c>
      <c r="C69" s="143" t="str">
        <f t="shared" si="5"/>
        <v>Thu</v>
      </c>
      <c r="D69" s="64" t="s">
        <v>190</v>
      </c>
      <c r="E69" s="61">
        <v>7</v>
      </c>
      <c r="F69" s="61">
        <v>60</v>
      </c>
      <c r="G69" s="61"/>
      <c r="H69" s="61"/>
      <c r="I69" s="62">
        <f>tblTL[[#This Row],[Gym RPE]]*tblTL[[#This Row],[Gym Duration]]+tblTL[[#This Row],[Gym 2 RPE]]*tblTL[[#This Row],[Gym 2 Duration]]</f>
        <v>420</v>
      </c>
      <c r="J69" s="61">
        <v>8</v>
      </c>
      <c r="K69" s="61">
        <v>80</v>
      </c>
      <c r="L69" s="61"/>
      <c r="M69" s="61"/>
      <c r="N69" s="62">
        <f>tblTL[[#This Row],[Field RPE]]*tblTL[[#This Row],[Field duration]]+tblTL[[#This Row],[Field 2 RPE]]*tblTL[[#This Row],[Field 2 Duration]]</f>
        <v>640</v>
      </c>
      <c r="AA69" s="118">
        <f>TL!$O69*TL!$P69+TL!$Q69*TL!$R69+TL!$S69*TL!$T69+TL!$U69*TL!$V69+TL!$W69*TL!$X69+tblTL[[#This Row],[G6 RPE]]*tblTL[[#This Row],[G6 Duration]]</f>
        <v>0</v>
      </c>
      <c r="AB69" s="119">
        <f>tblTL[[#This Row],[Gym Load]]+tblTL[[#This Row],[Field Load]]+tblTL[[#This Row],[Total Game Load]]</f>
        <v>1060</v>
      </c>
    </row>
    <row r="70" spans="1:28" x14ac:dyDescent="0.25">
      <c r="A70" s="58" t="str">
        <f t="shared" si="6"/>
        <v>Week 1</v>
      </c>
      <c r="B70" s="63">
        <v>43013</v>
      </c>
      <c r="C70" s="143" t="str">
        <f t="shared" si="5"/>
        <v>Thu</v>
      </c>
      <c r="D70" s="66" t="s">
        <v>191</v>
      </c>
      <c r="E70" s="61"/>
      <c r="F70" s="61"/>
      <c r="G70" s="61"/>
      <c r="H70" s="61"/>
      <c r="I70" s="62">
        <f>tblTL[[#This Row],[Gym RPE]]*tblTL[[#This Row],[Gym Duration]]+tblTL[[#This Row],[Gym 2 RPE]]*tblTL[[#This Row],[Gym 2 Duration]]</f>
        <v>0</v>
      </c>
      <c r="J70" s="61"/>
      <c r="K70" s="61"/>
      <c r="L70" s="61"/>
      <c r="M70" s="61"/>
      <c r="N70" s="62">
        <f>tblTL[[#This Row],[Field RPE]]*tblTL[[#This Row],[Field duration]]+tblTL[[#This Row],[Field 2 RPE]]*tblTL[[#This Row],[Field 2 Duration]]</f>
        <v>0</v>
      </c>
      <c r="AA70" s="118">
        <f>TL!$O70*TL!$P70+TL!$Q70*TL!$R70+TL!$S70*TL!$T70+TL!$U70*TL!$V70+TL!$W70*TL!$X70+tblTL[[#This Row],[G6 RPE]]*tblTL[[#This Row],[G6 Duration]]</f>
        <v>0</v>
      </c>
      <c r="AB70" s="119">
        <f>tblTL[[#This Row],[Gym Load]]+tblTL[[#This Row],[Field Load]]+tblTL[[#This Row],[Total Game Load]]</f>
        <v>0</v>
      </c>
    </row>
    <row r="71" spans="1:28" x14ac:dyDescent="0.25">
      <c r="A71" s="58" t="str">
        <f t="shared" si="6"/>
        <v>Week 1</v>
      </c>
      <c r="B71" s="63">
        <v>43013</v>
      </c>
      <c r="C71" s="143" t="str">
        <f t="shared" si="5"/>
        <v>Thu</v>
      </c>
      <c r="D71" s="66" t="s">
        <v>192</v>
      </c>
      <c r="E71" s="61">
        <v>8</v>
      </c>
      <c r="F71" s="61">
        <v>60</v>
      </c>
      <c r="G71" s="61"/>
      <c r="H71" s="61"/>
      <c r="I71" s="62">
        <f>tblTL[[#This Row],[Gym RPE]]*tblTL[[#This Row],[Gym Duration]]+tblTL[[#This Row],[Gym 2 RPE]]*tblTL[[#This Row],[Gym 2 Duration]]</f>
        <v>480</v>
      </c>
      <c r="J71" s="61">
        <v>8</v>
      </c>
      <c r="K71" s="61">
        <v>80</v>
      </c>
      <c r="L71" s="61"/>
      <c r="M71" s="61"/>
      <c r="N71" s="62">
        <f>tblTL[[#This Row],[Field RPE]]*tblTL[[#This Row],[Field duration]]+tblTL[[#This Row],[Field 2 RPE]]*tblTL[[#This Row],[Field 2 Duration]]</f>
        <v>640</v>
      </c>
      <c r="AA71" s="118">
        <f>TL!$O71*TL!$P71+TL!$Q71*TL!$R71+TL!$S71*TL!$T71+TL!$U71*TL!$V71+TL!$W71*TL!$X71+tblTL[[#This Row],[G6 RPE]]*tblTL[[#This Row],[G6 Duration]]</f>
        <v>0</v>
      </c>
      <c r="AB71" s="119">
        <f>tblTL[[#This Row],[Gym Load]]+tblTL[[#This Row],[Field Load]]+tblTL[[#This Row],[Total Game Load]]</f>
        <v>1120</v>
      </c>
    </row>
    <row r="72" spans="1:28" x14ac:dyDescent="0.25">
      <c r="A72" s="58" t="str">
        <f t="shared" si="6"/>
        <v>Week 1</v>
      </c>
      <c r="B72" s="63">
        <v>43013</v>
      </c>
      <c r="C72" s="143" t="str">
        <f t="shared" si="5"/>
        <v>Thu</v>
      </c>
      <c r="D72" s="67" t="s">
        <v>193</v>
      </c>
      <c r="E72" s="61">
        <v>8</v>
      </c>
      <c r="F72" s="61">
        <v>60</v>
      </c>
      <c r="G72" s="61"/>
      <c r="H72" s="61"/>
      <c r="I72" s="62">
        <f>tblTL[[#This Row],[Gym RPE]]*tblTL[[#This Row],[Gym Duration]]+tblTL[[#This Row],[Gym 2 RPE]]*tblTL[[#This Row],[Gym 2 Duration]]</f>
        <v>480</v>
      </c>
      <c r="J72" s="61"/>
      <c r="K72" s="61"/>
      <c r="L72" s="61"/>
      <c r="M72" s="61"/>
      <c r="N72" s="62">
        <f>tblTL[[#This Row],[Field RPE]]*tblTL[[#This Row],[Field duration]]+tblTL[[#This Row],[Field 2 RPE]]*tblTL[[#This Row],[Field 2 Duration]]</f>
        <v>0</v>
      </c>
      <c r="AA72" s="118">
        <f>TL!$O72*TL!$P72+TL!$Q72*TL!$R72+TL!$S72*TL!$T72+TL!$U72*TL!$V72+TL!$W72*TL!$X72+tblTL[[#This Row],[G6 RPE]]*tblTL[[#This Row],[G6 Duration]]</f>
        <v>0</v>
      </c>
      <c r="AB72" s="119">
        <f>tblTL[[#This Row],[Gym Load]]+tblTL[[#This Row],[Field Load]]+tblTL[[#This Row],[Total Game Load]]</f>
        <v>480</v>
      </c>
    </row>
    <row r="73" spans="1:28" x14ac:dyDescent="0.25">
      <c r="A73" s="58" t="str">
        <f t="shared" si="6"/>
        <v>Week 1</v>
      </c>
      <c r="B73" s="63">
        <v>43013</v>
      </c>
      <c r="C73" s="143" t="str">
        <f t="shared" si="5"/>
        <v>Thu</v>
      </c>
      <c r="D73" s="67" t="s">
        <v>194</v>
      </c>
      <c r="E73" s="61">
        <v>8</v>
      </c>
      <c r="F73" s="61">
        <v>60</v>
      </c>
      <c r="G73" s="61"/>
      <c r="H73" s="61"/>
      <c r="I73" s="62">
        <f>tblTL[[#This Row],[Gym RPE]]*tblTL[[#This Row],[Gym Duration]]+tblTL[[#This Row],[Gym 2 RPE]]*tblTL[[#This Row],[Gym 2 Duration]]</f>
        <v>480</v>
      </c>
      <c r="J73" s="61">
        <v>7</v>
      </c>
      <c r="K73" s="61">
        <v>80</v>
      </c>
      <c r="L73" s="61"/>
      <c r="M73" s="61"/>
      <c r="N73" s="62">
        <f>tblTL[[#This Row],[Field RPE]]*tblTL[[#This Row],[Field duration]]+tblTL[[#This Row],[Field 2 RPE]]*tblTL[[#This Row],[Field 2 Duration]]</f>
        <v>560</v>
      </c>
      <c r="AA73" s="118">
        <f>TL!$O73*TL!$P73+TL!$Q73*TL!$R73+TL!$S73*TL!$T73+TL!$U73*TL!$V73+TL!$W73*TL!$X73+tblTL[[#This Row],[G6 RPE]]*tblTL[[#This Row],[G6 Duration]]</f>
        <v>0</v>
      </c>
      <c r="AB73" s="119">
        <f>tblTL[[#This Row],[Gym Load]]+tblTL[[#This Row],[Field Load]]+tblTL[[#This Row],[Total Game Load]]</f>
        <v>1040</v>
      </c>
    </row>
    <row r="74" spans="1:28" x14ac:dyDescent="0.25">
      <c r="A74" s="58" t="str">
        <f t="shared" si="6"/>
        <v>Week 1</v>
      </c>
      <c r="B74" s="63">
        <v>43013</v>
      </c>
      <c r="C74" s="143" t="str">
        <f t="shared" si="5"/>
        <v>Thu</v>
      </c>
      <c r="D74" s="67" t="s">
        <v>213</v>
      </c>
      <c r="E74" s="61"/>
      <c r="F74" s="61"/>
      <c r="G74" s="61"/>
      <c r="H74" s="61"/>
      <c r="I74" s="62">
        <f>tblTL[[#This Row],[Gym RPE]]*tblTL[[#This Row],[Gym Duration]]+tblTL[[#This Row],[Gym 2 RPE]]*tblTL[[#This Row],[Gym 2 Duration]]</f>
        <v>0</v>
      </c>
      <c r="J74" s="61"/>
      <c r="K74" s="61"/>
      <c r="L74" s="61"/>
      <c r="M74" s="61"/>
      <c r="N74" s="62">
        <f>tblTL[[#This Row],[Field RPE]]*tblTL[[#This Row],[Field duration]]+tblTL[[#This Row],[Field 2 RPE]]*tblTL[[#This Row],[Field 2 Duration]]</f>
        <v>0</v>
      </c>
      <c r="AA74" s="118">
        <f>TL!$O74*TL!$P74+TL!$Q74*TL!$R74+TL!$S74*TL!$T74+TL!$U74*TL!$V74+TL!$W74*TL!$X74+tblTL[[#This Row],[G6 RPE]]*tblTL[[#This Row],[G6 Duration]]</f>
        <v>0</v>
      </c>
      <c r="AB74" s="119">
        <f>tblTL[[#This Row],[Gym Load]]+tblTL[[#This Row],[Field Load]]+tblTL[[#This Row],[Total Game Load]]</f>
        <v>0</v>
      </c>
    </row>
    <row r="75" spans="1:28" x14ac:dyDescent="0.25">
      <c r="A75" s="58" t="str">
        <f t="shared" si="6"/>
        <v>Week 1</v>
      </c>
      <c r="B75" s="63">
        <v>43013</v>
      </c>
      <c r="C75" s="143" t="str">
        <f t="shared" si="5"/>
        <v>Thu</v>
      </c>
      <c r="D75" s="67" t="s">
        <v>214</v>
      </c>
      <c r="E75" s="61">
        <v>7</v>
      </c>
      <c r="F75" s="61">
        <v>60</v>
      </c>
      <c r="G75" s="61"/>
      <c r="H75" s="61"/>
      <c r="I75" s="62">
        <f>tblTL[[#This Row],[Gym RPE]]*tblTL[[#This Row],[Gym Duration]]+tblTL[[#This Row],[Gym 2 RPE]]*tblTL[[#This Row],[Gym 2 Duration]]</f>
        <v>420</v>
      </c>
      <c r="J75" s="61">
        <v>8</v>
      </c>
      <c r="K75" s="61">
        <v>80</v>
      </c>
      <c r="L75" s="61"/>
      <c r="M75" s="61"/>
      <c r="N75" s="62">
        <f>tblTL[[#This Row],[Field RPE]]*tblTL[[#This Row],[Field duration]]+tblTL[[#This Row],[Field 2 RPE]]*tblTL[[#This Row],[Field 2 Duration]]</f>
        <v>640</v>
      </c>
      <c r="AA75" s="118">
        <f>TL!$O75*TL!$P75+TL!$Q75*TL!$R75+TL!$S75*TL!$T75+TL!$U75*TL!$V75+TL!$W75*TL!$X75+tblTL[[#This Row],[G6 RPE]]*tblTL[[#This Row],[G6 Duration]]</f>
        <v>0</v>
      </c>
      <c r="AB75" s="119">
        <f>tblTL[[#This Row],[Gym Load]]+tblTL[[#This Row],[Field Load]]+tblTL[[#This Row],[Total Game Load]]</f>
        <v>1060</v>
      </c>
    </row>
    <row r="76" spans="1:28" x14ac:dyDescent="0.25">
      <c r="A76" s="58" t="str">
        <f t="shared" si="6"/>
        <v>Week 1</v>
      </c>
      <c r="B76" s="63">
        <v>43013</v>
      </c>
      <c r="C76" s="143" t="str">
        <f t="shared" si="5"/>
        <v>Thu</v>
      </c>
      <c r="D76" s="67" t="s">
        <v>195</v>
      </c>
      <c r="E76" s="61"/>
      <c r="F76" s="61"/>
      <c r="G76" s="61"/>
      <c r="H76" s="61"/>
      <c r="I76" s="62">
        <f>tblTL[[#This Row],[Gym RPE]]*tblTL[[#This Row],[Gym Duration]]+tblTL[[#This Row],[Gym 2 RPE]]*tblTL[[#This Row],[Gym 2 Duration]]</f>
        <v>0</v>
      </c>
      <c r="J76" s="61"/>
      <c r="K76" s="61"/>
      <c r="L76" s="61"/>
      <c r="M76" s="61"/>
      <c r="N76" s="62">
        <f>tblTL[[#This Row],[Field RPE]]*tblTL[[#This Row],[Field duration]]+tblTL[[#This Row],[Field 2 RPE]]*tblTL[[#This Row],[Field 2 Duration]]</f>
        <v>0</v>
      </c>
      <c r="AA76" s="118">
        <f>TL!$O76*TL!$P76+TL!$Q76*TL!$R76+TL!$S76*TL!$T76+TL!$U76*TL!$V76+TL!$W76*TL!$X76+tblTL[[#This Row],[G6 RPE]]*tblTL[[#This Row],[G6 Duration]]</f>
        <v>0</v>
      </c>
      <c r="AB76" s="119">
        <f>tblTL[[#This Row],[Gym Load]]+tblTL[[#This Row],[Field Load]]+tblTL[[#This Row],[Total Game Load]]</f>
        <v>0</v>
      </c>
    </row>
    <row r="77" spans="1:28" x14ac:dyDescent="0.25">
      <c r="A77" s="58" t="str">
        <f t="shared" si="6"/>
        <v>Week 1</v>
      </c>
      <c r="B77" s="63">
        <v>43013</v>
      </c>
      <c r="C77" s="143" t="str">
        <f t="shared" si="5"/>
        <v>Thu</v>
      </c>
      <c r="D77" s="66" t="s">
        <v>196</v>
      </c>
      <c r="E77" s="61">
        <v>7</v>
      </c>
      <c r="F77" s="61">
        <v>60</v>
      </c>
      <c r="G77" s="61"/>
      <c r="H77" s="61"/>
      <c r="I77" s="62">
        <f>tblTL[[#This Row],[Gym RPE]]*tblTL[[#This Row],[Gym Duration]]+tblTL[[#This Row],[Gym 2 RPE]]*tblTL[[#This Row],[Gym 2 Duration]]</f>
        <v>420</v>
      </c>
      <c r="J77" s="61">
        <v>8</v>
      </c>
      <c r="K77" s="61">
        <v>80</v>
      </c>
      <c r="L77" s="61"/>
      <c r="M77" s="61"/>
      <c r="N77" s="62">
        <f>tblTL[[#This Row],[Field RPE]]*tblTL[[#This Row],[Field duration]]+tblTL[[#This Row],[Field 2 RPE]]*tblTL[[#This Row],[Field 2 Duration]]</f>
        <v>640</v>
      </c>
      <c r="AA77" s="118">
        <f>TL!$O77*TL!$P77+TL!$Q77*TL!$R77+TL!$S77*TL!$T77+TL!$U77*TL!$V77+TL!$W77*TL!$X77+tblTL[[#This Row],[G6 RPE]]*tblTL[[#This Row],[G6 Duration]]</f>
        <v>0</v>
      </c>
      <c r="AB77" s="119">
        <f>tblTL[[#This Row],[Gym Load]]+tblTL[[#This Row],[Field Load]]+tblTL[[#This Row],[Total Game Load]]</f>
        <v>1060</v>
      </c>
    </row>
    <row r="78" spans="1:28" x14ac:dyDescent="0.25">
      <c r="A78" s="58" t="str">
        <f t="shared" si="6"/>
        <v>Week 1</v>
      </c>
      <c r="B78" s="63">
        <v>43013</v>
      </c>
      <c r="C78" s="143" t="str">
        <f t="shared" si="5"/>
        <v>Thu</v>
      </c>
      <c r="D78" s="67" t="s">
        <v>197</v>
      </c>
      <c r="E78" s="61">
        <v>8</v>
      </c>
      <c r="F78" s="61">
        <v>60</v>
      </c>
      <c r="G78" s="61"/>
      <c r="H78" s="61"/>
      <c r="I78" s="62">
        <f>tblTL[[#This Row],[Gym RPE]]*tblTL[[#This Row],[Gym Duration]]+tblTL[[#This Row],[Gym 2 RPE]]*tblTL[[#This Row],[Gym 2 Duration]]</f>
        <v>480</v>
      </c>
      <c r="J78" s="61">
        <v>7</v>
      </c>
      <c r="K78" s="61">
        <v>80</v>
      </c>
      <c r="L78" s="61"/>
      <c r="M78" s="61"/>
      <c r="N78" s="62">
        <f>tblTL[[#This Row],[Field RPE]]*tblTL[[#This Row],[Field duration]]+tblTL[[#This Row],[Field 2 RPE]]*tblTL[[#This Row],[Field 2 Duration]]</f>
        <v>560</v>
      </c>
      <c r="AA78" s="118">
        <f>TL!$O78*TL!$P78+TL!$Q78*TL!$R78+TL!$S78*TL!$T78+TL!$U78*TL!$V78+TL!$W78*TL!$X78+tblTL[[#This Row],[G6 RPE]]*tblTL[[#This Row],[G6 Duration]]</f>
        <v>0</v>
      </c>
      <c r="AB78" s="119">
        <f>tblTL[[#This Row],[Gym Load]]+tblTL[[#This Row],[Field Load]]+tblTL[[#This Row],[Total Game Load]]</f>
        <v>1040</v>
      </c>
    </row>
    <row r="79" spans="1:28" x14ac:dyDescent="0.25">
      <c r="A79" s="58" t="str">
        <f t="shared" si="6"/>
        <v>Week 1</v>
      </c>
      <c r="B79" s="63">
        <v>43013</v>
      </c>
      <c r="C79" s="143" t="str">
        <f t="shared" si="5"/>
        <v>Thu</v>
      </c>
      <c r="D79" s="67" t="s">
        <v>198</v>
      </c>
      <c r="E79" s="69">
        <v>7</v>
      </c>
      <c r="F79" s="69">
        <v>60</v>
      </c>
      <c r="G79" s="69"/>
      <c r="H79" s="69"/>
      <c r="I79" s="62">
        <f>tblTL[[#This Row],[Gym RPE]]*tblTL[[#This Row],[Gym Duration]]+tblTL[[#This Row],[Gym 2 RPE]]*tblTL[[#This Row],[Gym 2 Duration]]</f>
        <v>420</v>
      </c>
      <c r="J79" s="61"/>
      <c r="K79" s="61"/>
      <c r="L79" s="61"/>
      <c r="M79" s="61"/>
      <c r="N79" s="62">
        <f>tblTL[[#This Row],[Field RPE]]*tblTL[[#This Row],[Field duration]]+tblTL[[#This Row],[Field 2 RPE]]*tblTL[[#This Row],[Field 2 Duration]]</f>
        <v>0</v>
      </c>
      <c r="AA79" s="118">
        <f>TL!$O79*TL!$P79+TL!$Q79*TL!$R79+TL!$S79*TL!$T79+TL!$U79*TL!$V79+TL!$W79*TL!$X79+tblTL[[#This Row],[G6 RPE]]*tblTL[[#This Row],[G6 Duration]]</f>
        <v>0</v>
      </c>
      <c r="AB79" s="119">
        <f>tblTL[[#This Row],[Gym Load]]+tblTL[[#This Row],[Field Load]]+tblTL[[#This Row],[Total Game Load]]</f>
        <v>420</v>
      </c>
    </row>
    <row r="80" spans="1:28" x14ac:dyDescent="0.25">
      <c r="A80" s="58" t="str">
        <f t="shared" si="6"/>
        <v>Week 1</v>
      </c>
      <c r="B80" s="63">
        <v>43013</v>
      </c>
      <c r="C80" s="143" t="str">
        <f t="shared" si="5"/>
        <v>Thu</v>
      </c>
      <c r="D80" s="67" t="s">
        <v>199</v>
      </c>
      <c r="E80" s="61"/>
      <c r="F80" s="61"/>
      <c r="G80" s="61"/>
      <c r="H80" s="61"/>
      <c r="I80" s="62">
        <f>tblTL[[#This Row],[Gym RPE]]*tblTL[[#This Row],[Gym Duration]]+tblTL[[#This Row],[Gym 2 RPE]]*tblTL[[#This Row],[Gym 2 Duration]]</f>
        <v>0</v>
      </c>
      <c r="J80" s="61"/>
      <c r="K80" s="61"/>
      <c r="L80" s="61"/>
      <c r="M80" s="61"/>
      <c r="N80" s="62">
        <f>tblTL[[#This Row],[Field RPE]]*tblTL[[#This Row],[Field duration]]+tblTL[[#This Row],[Field 2 RPE]]*tblTL[[#This Row],[Field 2 Duration]]</f>
        <v>0</v>
      </c>
      <c r="AA80" s="118">
        <f>TL!$O80*TL!$P80+TL!$Q80*TL!$R80+TL!$S80*TL!$T80+TL!$U80*TL!$V80+TL!$W80*TL!$X80+tblTL[[#This Row],[G6 RPE]]*tblTL[[#This Row],[G6 Duration]]</f>
        <v>0</v>
      </c>
      <c r="AB80" s="119">
        <f>tblTL[[#This Row],[Gym Load]]+tblTL[[#This Row],[Field Load]]+tblTL[[#This Row],[Total Game Load]]</f>
        <v>0</v>
      </c>
    </row>
    <row r="81" spans="1:28" x14ac:dyDescent="0.25">
      <c r="A81" s="58" t="str">
        <f t="shared" si="6"/>
        <v>Week 1</v>
      </c>
      <c r="B81" s="63">
        <v>43013</v>
      </c>
      <c r="C81" s="143" t="str">
        <f t="shared" si="5"/>
        <v>Thu</v>
      </c>
      <c r="D81" s="66" t="s">
        <v>200</v>
      </c>
      <c r="E81" s="61"/>
      <c r="F81" s="61"/>
      <c r="G81" s="61"/>
      <c r="H81" s="61"/>
      <c r="I81" s="62">
        <f>tblTL[[#This Row],[Gym RPE]]*tblTL[[#This Row],[Gym Duration]]+tblTL[[#This Row],[Gym 2 RPE]]*tblTL[[#This Row],[Gym 2 Duration]]</f>
        <v>0</v>
      </c>
      <c r="J81" s="61"/>
      <c r="K81" s="61"/>
      <c r="L81" s="61"/>
      <c r="M81" s="61"/>
      <c r="N81" s="62">
        <f>tblTL[[#This Row],[Field RPE]]*tblTL[[#This Row],[Field duration]]+tblTL[[#This Row],[Field 2 RPE]]*tblTL[[#This Row],[Field 2 Duration]]</f>
        <v>0</v>
      </c>
      <c r="AA81" s="118">
        <f>TL!$O81*TL!$P81+TL!$Q81*TL!$R81+TL!$S81*TL!$T81+TL!$U81*TL!$V81+TL!$W81*TL!$X81+tblTL[[#This Row],[G6 RPE]]*tblTL[[#This Row],[G6 Duration]]</f>
        <v>0</v>
      </c>
      <c r="AB81" s="119">
        <f>tblTL[[#This Row],[Gym Load]]+tblTL[[#This Row],[Field Load]]+tblTL[[#This Row],[Total Game Load]]</f>
        <v>0</v>
      </c>
    </row>
    <row r="82" spans="1:28" x14ac:dyDescent="0.25">
      <c r="A82" s="58" t="str">
        <f t="shared" si="6"/>
        <v>Week 1</v>
      </c>
      <c r="B82" s="63">
        <v>43013</v>
      </c>
      <c r="C82" s="143" t="str">
        <f t="shared" si="5"/>
        <v>Thu</v>
      </c>
      <c r="D82" s="67" t="s">
        <v>201</v>
      </c>
      <c r="E82" s="61">
        <v>8</v>
      </c>
      <c r="F82" s="61">
        <v>60</v>
      </c>
      <c r="G82" s="61"/>
      <c r="H82" s="61"/>
      <c r="I82" s="62">
        <f>tblTL[[#This Row],[Gym RPE]]*tblTL[[#This Row],[Gym Duration]]+tblTL[[#This Row],[Gym 2 RPE]]*tblTL[[#This Row],[Gym 2 Duration]]</f>
        <v>480</v>
      </c>
      <c r="J82" s="61">
        <v>8</v>
      </c>
      <c r="K82" s="61">
        <v>80</v>
      </c>
      <c r="L82" s="61"/>
      <c r="M82" s="61"/>
      <c r="N82" s="62">
        <f>tblTL[[#This Row],[Field RPE]]*tblTL[[#This Row],[Field duration]]+tblTL[[#This Row],[Field 2 RPE]]*tblTL[[#This Row],[Field 2 Duration]]</f>
        <v>640</v>
      </c>
      <c r="AA82" s="118">
        <f>TL!$O82*TL!$P82+TL!$Q82*TL!$R82+TL!$S82*TL!$T82+TL!$U82*TL!$V82+TL!$W82*TL!$X82+tblTL[[#This Row],[G6 RPE]]*tblTL[[#This Row],[G6 Duration]]</f>
        <v>0</v>
      </c>
      <c r="AB82" s="119">
        <f>tblTL[[#This Row],[Gym Load]]+tblTL[[#This Row],[Field Load]]+tblTL[[#This Row],[Total Game Load]]</f>
        <v>1120</v>
      </c>
    </row>
    <row r="83" spans="1:28" x14ac:dyDescent="0.25">
      <c r="A83" s="58" t="str">
        <f t="shared" si="6"/>
        <v>Week 1</v>
      </c>
      <c r="B83" s="63">
        <v>43013</v>
      </c>
      <c r="C83" s="143" t="str">
        <f t="shared" si="5"/>
        <v>Thu</v>
      </c>
      <c r="D83" s="67" t="s">
        <v>202</v>
      </c>
      <c r="E83" s="61"/>
      <c r="F83" s="61"/>
      <c r="G83" s="61"/>
      <c r="H83" s="61"/>
      <c r="I83" s="62">
        <f>tblTL[[#This Row],[Gym RPE]]*tblTL[[#This Row],[Gym Duration]]+tblTL[[#This Row],[Gym 2 RPE]]*tblTL[[#This Row],[Gym 2 Duration]]</f>
        <v>0</v>
      </c>
      <c r="J83" s="61"/>
      <c r="K83" s="61"/>
      <c r="L83" s="61"/>
      <c r="M83" s="61"/>
      <c r="N83" s="62">
        <f>tblTL[[#This Row],[Field RPE]]*tblTL[[#This Row],[Field duration]]+tblTL[[#This Row],[Field 2 RPE]]*tblTL[[#This Row],[Field 2 Duration]]</f>
        <v>0</v>
      </c>
      <c r="AA83" s="118">
        <f>TL!$O83*TL!$P83+TL!$Q83*TL!$R83+TL!$S83*TL!$T83+TL!$U83*TL!$V83+TL!$W83*TL!$X83+tblTL[[#This Row],[G6 RPE]]*tblTL[[#This Row],[G6 Duration]]</f>
        <v>0</v>
      </c>
      <c r="AB83" s="119">
        <f>tblTL[[#This Row],[Gym Load]]+tblTL[[#This Row],[Field Load]]+tblTL[[#This Row],[Total Game Load]]</f>
        <v>0</v>
      </c>
    </row>
    <row r="84" spans="1:28" x14ac:dyDescent="0.25">
      <c r="A84" s="58" t="str">
        <f t="shared" si="6"/>
        <v>Week 1</v>
      </c>
      <c r="B84" s="63">
        <v>43013</v>
      </c>
      <c r="C84" s="143" t="str">
        <f t="shared" si="5"/>
        <v>Thu</v>
      </c>
      <c r="D84" s="66" t="s">
        <v>203</v>
      </c>
      <c r="E84" s="61">
        <v>8</v>
      </c>
      <c r="F84" s="61">
        <v>60</v>
      </c>
      <c r="G84" s="61"/>
      <c r="H84" s="61"/>
      <c r="I84" s="62">
        <f>tblTL[[#This Row],[Gym RPE]]*tblTL[[#This Row],[Gym Duration]]+tblTL[[#This Row],[Gym 2 RPE]]*tblTL[[#This Row],[Gym 2 Duration]]</f>
        <v>480</v>
      </c>
      <c r="J84" s="61">
        <v>6</v>
      </c>
      <c r="K84" s="61">
        <v>80</v>
      </c>
      <c r="L84" s="61"/>
      <c r="M84" s="61"/>
      <c r="N84" s="62">
        <f>tblTL[[#This Row],[Field RPE]]*tblTL[[#This Row],[Field duration]]+tblTL[[#This Row],[Field 2 RPE]]*tblTL[[#This Row],[Field 2 Duration]]</f>
        <v>480</v>
      </c>
      <c r="AA84" s="118">
        <f>TL!$O84*TL!$P84+TL!$Q84*TL!$R84+TL!$S84*TL!$T84+TL!$U84*TL!$V84+TL!$W84*TL!$X84+tblTL[[#This Row],[G6 RPE]]*tblTL[[#This Row],[G6 Duration]]</f>
        <v>0</v>
      </c>
      <c r="AB84" s="119">
        <f>tblTL[[#This Row],[Gym Load]]+tblTL[[#This Row],[Field Load]]+tblTL[[#This Row],[Total Game Load]]</f>
        <v>960</v>
      </c>
    </row>
    <row r="85" spans="1:28" x14ac:dyDescent="0.25">
      <c r="A85" s="58" t="str">
        <f t="shared" si="6"/>
        <v>Week 1</v>
      </c>
      <c r="B85" s="63">
        <v>43013</v>
      </c>
      <c r="C85" s="143" t="str">
        <f t="shared" si="5"/>
        <v>Thu</v>
      </c>
      <c r="D85" s="66" t="s">
        <v>204</v>
      </c>
      <c r="E85" s="61">
        <v>7</v>
      </c>
      <c r="F85" s="61">
        <v>60</v>
      </c>
      <c r="G85" s="61"/>
      <c r="H85" s="61"/>
      <c r="I85" s="62">
        <f>tblTL[[#This Row],[Gym RPE]]*tblTL[[#This Row],[Gym Duration]]+tblTL[[#This Row],[Gym 2 RPE]]*tblTL[[#This Row],[Gym 2 Duration]]</f>
        <v>420</v>
      </c>
      <c r="J85" s="61"/>
      <c r="K85" s="61"/>
      <c r="L85" s="61"/>
      <c r="M85" s="61"/>
      <c r="N85" s="62">
        <f>tblTL[[#This Row],[Field RPE]]*tblTL[[#This Row],[Field duration]]+tblTL[[#This Row],[Field 2 RPE]]*tblTL[[#This Row],[Field 2 Duration]]</f>
        <v>0</v>
      </c>
      <c r="AA85" s="118">
        <f>TL!$O85*TL!$P85+TL!$Q85*TL!$R85+TL!$S85*TL!$T85+TL!$U85*TL!$V85+TL!$W85*TL!$X85+tblTL[[#This Row],[G6 RPE]]*tblTL[[#This Row],[G6 Duration]]</f>
        <v>0</v>
      </c>
      <c r="AB85" s="119">
        <f>tblTL[[#This Row],[Gym Load]]+tblTL[[#This Row],[Field Load]]+tblTL[[#This Row],[Total Game Load]]</f>
        <v>420</v>
      </c>
    </row>
    <row r="86" spans="1:28" x14ac:dyDescent="0.25">
      <c r="A86" s="58" t="str">
        <f t="shared" si="6"/>
        <v>Week 1</v>
      </c>
      <c r="B86" s="63">
        <v>43013</v>
      </c>
      <c r="C86" s="143" t="str">
        <f t="shared" si="5"/>
        <v>Thu</v>
      </c>
      <c r="D86" s="64" t="s">
        <v>205</v>
      </c>
      <c r="E86" s="61"/>
      <c r="F86" s="61"/>
      <c r="G86" s="61"/>
      <c r="H86" s="61"/>
      <c r="I86" s="62">
        <f>tblTL[[#This Row],[Gym RPE]]*tblTL[[#This Row],[Gym Duration]]+tblTL[[#This Row],[Gym 2 RPE]]*tblTL[[#This Row],[Gym 2 Duration]]</f>
        <v>0</v>
      </c>
      <c r="J86" s="61"/>
      <c r="K86" s="61"/>
      <c r="L86" s="61"/>
      <c r="M86" s="61"/>
      <c r="N86" s="62">
        <f>tblTL[[#This Row],[Field RPE]]*tblTL[[#This Row],[Field duration]]+tblTL[[#This Row],[Field 2 RPE]]*tblTL[[#This Row],[Field 2 Duration]]</f>
        <v>0</v>
      </c>
      <c r="AA86" s="118">
        <f>TL!$O86*TL!$P86+TL!$Q86*TL!$R86+TL!$S86*TL!$T86+TL!$U86*TL!$V86+TL!$W86*TL!$X86+tblTL[[#This Row],[G6 RPE]]*tblTL[[#This Row],[G6 Duration]]</f>
        <v>0</v>
      </c>
      <c r="AB86" s="119">
        <f>tblTL[[#This Row],[Gym Load]]+tblTL[[#This Row],[Field Load]]+tblTL[[#This Row],[Total Game Load]]</f>
        <v>0</v>
      </c>
    </row>
    <row r="87" spans="1:28" x14ac:dyDescent="0.25">
      <c r="A87" s="58" t="str">
        <f t="shared" si="6"/>
        <v>Week 1</v>
      </c>
      <c r="B87" s="63">
        <v>43013</v>
      </c>
      <c r="C87" s="143" t="str">
        <f t="shared" si="5"/>
        <v>Thu</v>
      </c>
      <c r="D87" s="64" t="s">
        <v>206</v>
      </c>
      <c r="E87" s="61">
        <v>7</v>
      </c>
      <c r="F87" s="61">
        <v>60</v>
      </c>
      <c r="G87" s="61"/>
      <c r="H87" s="61"/>
      <c r="I87" s="62">
        <f>tblTL[[#This Row],[Gym RPE]]*tblTL[[#This Row],[Gym Duration]]+tblTL[[#This Row],[Gym 2 RPE]]*tblTL[[#This Row],[Gym 2 Duration]]</f>
        <v>420</v>
      </c>
      <c r="J87" s="61">
        <v>6</v>
      </c>
      <c r="K87" s="61">
        <v>80</v>
      </c>
      <c r="L87" s="61"/>
      <c r="M87" s="61"/>
      <c r="N87" s="62">
        <f>tblTL[[#This Row],[Field RPE]]*tblTL[[#This Row],[Field duration]]+tblTL[[#This Row],[Field 2 RPE]]*tblTL[[#This Row],[Field 2 Duration]]</f>
        <v>480</v>
      </c>
      <c r="AA87" s="118">
        <f>TL!$O87*TL!$P87+TL!$Q87*TL!$R87+TL!$S87*TL!$T87+TL!$U87*TL!$V87+TL!$W87*TL!$X87+tblTL[[#This Row],[G6 RPE]]*tblTL[[#This Row],[G6 Duration]]</f>
        <v>0</v>
      </c>
      <c r="AB87" s="119">
        <f>tblTL[[#This Row],[Gym Load]]+tblTL[[#This Row],[Field Load]]+tblTL[[#This Row],[Total Game Load]]</f>
        <v>900</v>
      </c>
    </row>
    <row r="88" spans="1:28" x14ac:dyDescent="0.25">
      <c r="A88" s="58" t="str">
        <f t="shared" si="6"/>
        <v>Week 1</v>
      </c>
      <c r="B88" s="63">
        <v>43013</v>
      </c>
      <c r="C88" s="143" t="str">
        <f t="shared" si="5"/>
        <v>Thu</v>
      </c>
      <c r="D88" s="64" t="s">
        <v>207</v>
      </c>
      <c r="E88" s="61"/>
      <c r="F88" s="61"/>
      <c r="G88" s="61"/>
      <c r="H88" s="61"/>
      <c r="I88" s="62">
        <f>tblTL[[#This Row],[Gym RPE]]*tblTL[[#This Row],[Gym Duration]]+tblTL[[#This Row],[Gym 2 RPE]]*tblTL[[#This Row],[Gym 2 Duration]]</f>
        <v>0</v>
      </c>
      <c r="J88" s="61">
        <v>8</v>
      </c>
      <c r="K88" s="61">
        <v>80</v>
      </c>
      <c r="L88" s="61"/>
      <c r="M88" s="61"/>
      <c r="N88" s="62">
        <f>tblTL[[#This Row],[Field RPE]]*tblTL[[#This Row],[Field duration]]+tblTL[[#This Row],[Field 2 RPE]]*tblTL[[#This Row],[Field 2 Duration]]</f>
        <v>640</v>
      </c>
      <c r="AA88" s="118">
        <f>TL!$O88*TL!$P88+TL!$Q88*TL!$R88+TL!$S88*TL!$T88+TL!$U88*TL!$V88+TL!$W88*TL!$X88+tblTL[[#This Row],[G6 RPE]]*tblTL[[#This Row],[G6 Duration]]</f>
        <v>0</v>
      </c>
      <c r="AB88" s="119">
        <f>tblTL[[#This Row],[Gym Load]]+tblTL[[#This Row],[Field Load]]+tblTL[[#This Row],[Total Game Load]]</f>
        <v>640</v>
      </c>
    </row>
    <row r="89" spans="1:28" x14ac:dyDescent="0.25">
      <c r="A89" s="58" t="str">
        <f t="shared" si="6"/>
        <v>Week 1</v>
      </c>
      <c r="B89" s="63">
        <v>43013</v>
      </c>
      <c r="C89" s="143" t="str">
        <f t="shared" si="5"/>
        <v>Thu</v>
      </c>
      <c r="D89" s="67" t="s">
        <v>208</v>
      </c>
      <c r="E89" s="61">
        <v>7</v>
      </c>
      <c r="F89" s="61">
        <v>60</v>
      </c>
      <c r="G89" s="61"/>
      <c r="H89" s="61"/>
      <c r="I89" s="62">
        <f>tblTL[[#This Row],[Gym RPE]]*tblTL[[#This Row],[Gym Duration]]+tblTL[[#This Row],[Gym 2 RPE]]*tblTL[[#This Row],[Gym 2 Duration]]</f>
        <v>420</v>
      </c>
      <c r="J89" s="61">
        <v>8.7799999999999994</v>
      </c>
      <c r="K89" s="61">
        <v>80</v>
      </c>
      <c r="L89" s="61"/>
      <c r="M89" s="61"/>
      <c r="N89" s="62">
        <f>tblTL[[#This Row],[Field RPE]]*tblTL[[#This Row],[Field duration]]+tblTL[[#This Row],[Field 2 RPE]]*tblTL[[#This Row],[Field 2 Duration]]</f>
        <v>702.4</v>
      </c>
      <c r="AA89" s="118">
        <f>TL!$O89*TL!$P89+TL!$Q89*TL!$R89+TL!$S89*TL!$T89+TL!$U89*TL!$V89+TL!$W89*TL!$X89+tblTL[[#This Row],[G6 RPE]]*tblTL[[#This Row],[G6 Duration]]</f>
        <v>0</v>
      </c>
      <c r="AB89" s="119">
        <f>tblTL[[#This Row],[Gym Load]]+tblTL[[#This Row],[Field Load]]+tblTL[[#This Row],[Total Game Load]]</f>
        <v>1122.4000000000001</v>
      </c>
    </row>
    <row r="90" spans="1:28" x14ac:dyDescent="0.25">
      <c r="A90" s="58" t="str">
        <f t="shared" si="6"/>
        <v>Week 1</v>
      </c>
      <c r="B90" s="59">
        <v>43014</v>
      </c>
      <c r="C90" s="144" t="str">
        <f t="shared" si="5"/>
        <v>Fri</v>
      </c>
      <c r="D90" s="68" t="s">
        <v>215</v>
      </c>
      <c r="E90" s="70"/>
      <c r="F90" s="70"/>
      <c r="G90" s="70"/>
      <c r="H90" s="70"/>
      <c r="I90" s="62">
        <f>tblTL[[#This Row],[Gym RPE]]*tblTL[[#This Row],[Gym Duration]]+tblTL[[#This Row],[Gym 2 RPE]]*tblTL[[#This Row],[Gym 2 Duration]]</f>
        <v>0</v>
      </c>
      <c r="J90" s="61"/>
      <c r="K90" s="61"/>
      <c r="L90" s="61"/>
      <c r="M90" s="61"/>
      <c r="N90" s="62">
        <f>tblTL[[#This Row],[Field RPE]]*tblTL[[#This Row],[Field duration]]+tblTL[[#This Row],[Field 2 RPE]]*tblTL[[#This Row],[Field 2 Duration]]</f>
        <v>0</v>
      </c>
      <c r="AA90" s="118">
        <f>TL!$O90*TL!$P90+TL!$Q90*TL!$R90+TL!$S90*TL!$T90+TL!$U90*TL!$V90+TL!$W90*TL!$X90+tblTL[[#This Row],[G6 RPE]]*tblTL[[#This Row],[G6 Duration]]</f>
        <v>0</v>
      </c>
      <c r="AB90" s="119">
        <f>tblTL[[#This Row],[Gym Load]]+tblTL[[#This Row],[Field Load]]+tblTL[[#This Row],[Total Game Load]]</f>
        <v>0</v>
      </c>
    </row>
    <row r="91" spans="1:28" x14ac:dyDescent="0.25">
      <c r="A91" s="58" t="str">
        <f t="shared" si="6"/>
        <v>Week 1</v>
      </c>
      <c r="B91" s="63">
        <v>43014</v>
      </c>
      <c r="C91" s="143" t="str">
        <f t="shared" si="5"/>
        <v>Fri</v>
      </c>
      <c r="D91" s="64" t="s">
        <v>190</v>
      </c>
      <c r="E91" s="61"/>
      <c r="F91" s="61"/>
      <c r="G91" s="61"/>
      <c r="H91" s="61"/>
      <c r="I91" s="62">
        <f>tblTL[[#This Row],[Gym RPE]]*tblTL[[#This Row],[Gym Duration]]+tblTL[[#This Row],[Gym 2 RPE]]*tblTL[[#This Row],[Gym 2 Duration]]</f>
        <v>0</v>
      </c>
      <c r="J91" s="61"/>
      <c r="K91" s="61"/>
      <c r="L91" s="61"/>
      <c r="M91" s="61"/>
      <c r="N91" s="62">
        <f>tblTL[[#This Row],[Field RPE]]*tblTL[[#This Row],[Field duration]]+tblTL[[#This Row],[Field 2 RPE]]*tblTL[[#This Row],[Field 2 Duration]]</f>
        <v>0</v>
      </c>
      <c r="AA91" s="118">
        <f>TL!$O91*TL!$P91+TL!$Q91*TL!$R91+TL!$S91*TL!$T91+TL!$U91*TL!$V91+TL!$W91*TL!$X91+tblTL[[#This Row],[G6 RPE]]*tblTL[[#This Row],[G6 Duration]]</f>
        <v>0</v>
      </c>
      <c r="AB91" s="119">
        <f>tblTL[[#This Row],[Gym Load]]+tblTL[[#This Row],[Field Load]]+tblTL[[#This Row],[Total Game Load]]</f>
        <v>0</v>
      </c>
    </row>
    <row r="92" spans="1:28" x14ac:dyDescent="0.25">
      <c r="A92" s="58" t="str">
        <f t="shared" si="6"/>
        <v>Week 1</v>
      </c>
      <c r="B92" s="63">
        <v>43014</v>
      </c>
      <c r="C92" s="143" t="str">
        <f t="shared" si="5"/>
        <v>Fri</v>
      </c>
      <c r="D92" s="66" t="s">
        <v>191</v>
      </c>
      <c r="E92" s="61"/>
      <c r="F92" s="61"/>
      <c r="G92" s="61"/>
      <c r="H92" s="61"/>
      <c r="I92" s="62">
        <f>tblTL[[#This Row],[Gym RPE]]*tblTL[[#This Row],[Gym Duration]]+tblTL[[#This Row],[Gym 2 RPE]]*tblTL[[#This Row],[Gym 2 Duration]]</f>
        <v>0</v>
      </c>
      <c r="J92" s="61"/>
      <c r="K92" s="61"/>
      <c r="L92" s="61"/>
      <c r="M92" s="61"/>
      <c r="N92" s="62">
        <f>tblTL[[#This Row],[Field RPE]]*tblTL[[#This Row],[Field duration]]+tblTL[[#This Row],[Field 2 RPE]]*tblTL[[#This Row],[Field 2 Duration]]</f>
        <v>0</v>
      </c>
      <c r="AA92" s="118">
        <f>TL!$O92*TL!$P92+TL!$Q92*TL!$R92+TL!$S92*TL!$T92+TL!$U92*TL!$V92+TL!$W92*TL!$X92+tblTL[[#This Row],[G6 RPE]]*tblTL[[#This Row],[G6 Duration]]</f>
        <v>0</v>
      </c>
      <c r="AB92" s="119">
        <f>tblTL[[#This Row],[Gym Load]]+tblTL[[#This Row],[Field Load]]+tblTL[[#This Row],[Total Game Load]]</f>
        <v>0</v>
      </c>
    </row>
    <row r="93" spans="1:28" x14ac:dyDescent="0.25">
      <c r="A93" s="58" t="str">
        <f t="shared" si="6"/>
        <v>Week 1</v>
      </c>
      <c r="B93" s="63">
        <v>43014</v>
      </c>
      <c r="C93" s="143" t="str">
        <f t="shared" si="5"/>
        <v>Fri</v>
      </c>
      <c r="D93" s="66" t="s">
        <v>192</v>
      </c>
      <c r="E93" s="61"/>
      <c r="F93" s="61"/>
      <c r="G93" s="61"/>
      <c r="H93" s="61"/>
      <c r="I93" s="62">
        <f>tblTL[[#This Row],[Gym RPE]]*tblTL[[#This Row],[Gym Duration]]+tblTL[[#This Row],[Gym 2 RPE]]*tblTL[[#This Row],[Gym 2 Duration]]</f>
        <v>0</v>
      </c>
      <c r="J93" s="61"/>
      <c r="K93" s="61"/>
      <c r="L93" s="61"/>
      <c r="M93" s="61"/>
      <c r="N93" s="62">
        <f>tblTL[[#This Row],[Field RPE]]*tblTL[[#This Row],[Field duration]]+tblTL[[#This Row],[Field 2 RPE]]*tblTL[[#This Row],[Field 2 Duration]]</f>
        <v>0</v>
      </c>
      <c r="AA93" s="118">
        <f>TL!$O93*TL!$P93+TL!$Q93*TL!$R93+TL!$S93*TL!$T93+TL!$U93*TL!$V93+TL!$W93*TL!$X93+tblTL[[#This Row],[G6 RPE]]*tblTL[[#This Row],[G6 Duration]]</f>
        <v>0</v>
      </c>
      <c r="AB93" s="119">
        <f>tblTL[[#This Row],[Gym Load]]+tblTL[[#This Row],[Field Load]]+tblTL[[#This Row],[Total Game Load]]</f>
        <v>0</v>
      </c>
    </row>
    <row r="94" spans="1:28" x14ac:dyDescent="0.25">
      <c r="A94" s="58" t="str">
        <f t="shared" si="6"/>
        <v>Week 1</v>
      </c>
      <c r="B94" s="63">
        <v>43014</v>
      </c>
      <c r="C94" s="143" t="str">
        <f t="shared" si="5"/>
        <v>Fri</v>
      </c>
      <c r="D94" s="67" t="s">
        <v>193</v>
      </c>
      <c r="E94" s="61"/>
      <c r="F94" s="61"/>
      <c r="G94" s="61"/>
      <c r="H94" s="61"/>
      <c r="I94" s="62">
        <f>tblTL[[#This Row],[Gym RPE]]*tblTL[[#This Row],[Gym Duration]]+tblTL[[#This Row],[Gym 2 RPE]]*tblTL[[#This Row],[Gym 2 Duration]]</f>
        <v>0</v>
      </c>
      <c r="J94" s="61"/>
      <c r="K94" s="61"/>
      <c r="L94" s="61"/>
      <c r="M94" s="61"/>
      <c r="N94" s="62">
        <f>tblTL[[#This Row],[Field RPE]]*tblTL[[#This Row],[Field duration]]+tblTL[[#This Row],[Field 2 RPE]]*tblTL[[#This Row],[Field 2 Duration]]</f>
        <v>0</v>
      </c>
      <c r="AA94" s="118">
        <f>TL!$O94*TL!$P94+TL!$Q94*TL!$R94+TL!$S94*TL!$T94+TL!$U94*TL!$V94+TL!$W94*TL!$X94+tblTL[[#This Row],[G6 RPE]]*tblTL[[#This Row],[G6 Duration]]</f>
        <v>0</v>
      </c>
      <c r="AB94" s="119">
        <f>tblTL[[#This Row],[Gym Load]]+tblTL[[#This Row],[Field Load]]+tblTL[[#This Row],[Total Game Load]]</f>
        <v>0</v>
      </c>
    </row>
    <row r="95" spans="1:28" x14ac:dyDescent="0.25">
      <c r="A95" s="58" t="str">
        <f t="shared" si="6"/>
        <v>Week 1</v>
      </c>
      <c r="B95" s="63">
        <v>43014</v>
      </c>
      <c r="C95" s="143" t="str">
        <f t="shared" si="5"/>
        <v>Fri</v>
      </c>
      <c r="D95" s="67" t="s">
        <v>194</v>
      </c>
      <c r="E95" s="61"/>
      <c r="F95" s="61"/>
      <c r="G95" s="61"/>
      <c r="H95" s="61"/>
      <c r="I95" s="62">
        <f>tblTL[[#This Row],[Gym RPE]]*tblTL[[#This Row],[Gym Duration]]+tblTL[[#This Row],[Gym 2 RPE]]*tblTL[[#This Row],[Gym 2 Duration]]</f>
        <v>0</v>
      </c>
      <c r="J95" s="61"/>
      <c r="K95" s="61"/>
      <c r="L95" s="61"/>
      <c r="M95" s="61"/>
      <c r="N95" s="62">
        <f>tblTL[[#This Row],[Field RPE]]*tblTL[[#This Row],[Field duration]]+tblTL[[#This Row],[Field 2 RPE]]*tblTL[[#This Row],[Field 2 Duration]]</f>
        <v>0</v>
      </c>
      <c r="AA95" s="118">
        <f>TL!$O95*TL!$P95+TL!$Q95*TL!$R95+TL!$S95*TL!$T95+TL!$U95*TL!$V95+TL!$W95*TL!$X95+tblTL[[#This Row],[G6 RPE]]*tblTL[[#This Row],[G6 Duration]]</f>
        <v>0</v>
      </c>
      <c r="AB95" s="119">
        <f>tblTL[[#This Row],[Gym Load]]+tblTL[[#This Row],[Field Load]]+tblTL[[#This Row],[Total Game Load]]</f>
        <v>0</v>
      </c>
    </row>
    <row r="96" spans="1:28" x14ac:dyDescent="0.25">
      <c r="A96" s="58" t="str">
        <f t="shared" si="6"/>
        <v>Week 1</v>
      </c>
      <c r="B96" s="63">
        <v>43014</v>
      </c>
      <c r="C96" s="143" t="str">
        <f t="shared" si="5"/>
        <v>Fri</v>
      </c>
      <c r="D96" s="67" t="s">
        <v>213</v>
      </c>
      <c r="E96" s="61"/>
      <c r="F96" s="61"/>
      <c r="G96" s="61"/>
      <c r="H96" s="61"/>
      <c r="I96" s="62">
        <f>tblTL[[#This Row],[Gym RPE]]*tblTL[[#This Row],[Gym Duration]]+tblTL[[#This Row],[Gym 2 RPE]]*tblTL[[#This Row],[Gym 2 Duration]]</f>
        <v>0</v>
      </c>
      <c r="J96" s="61"/>
      <c r="K96" s="61"/>
      <c r="L96" s="61"/>
      <c r="M96" s="61"/>
      <c r="N96" s="62">
        <f>tblTL[[#This Row],[Field RPE]]*tblTL[[#This Row],[Field duration]]+tblTL[[#This Row],[Field 2 RPE]]*tblTL[[#This Row],[Field 2 Duration]]</f>
        <v>0</v>
      </c>
      <c r="AA96" s="118">
        <f>TL!$O96*TL!$P96+TL!$Q96*TL!$R96+TL!$S96*TL!$T96+TL!$U96*TL!$V96+TL!$W96*TL!$X96+tblTL[[#This Row],[G6 RPE]]*tblTL[[#This Row],[G6 Duration]]</f>
        <v>0</v>
      </c>
      <c r="AB96" s="119">
        <f>tblTL[[#This Row],[Gym Load]]+tblTL[[#This Row],[Field Load]]+tblTL[[#This Row],[Total Game Load]]</f>
        <v>0</v>
      </c>
    </row>
    <row r="97" spans="1:28" x14ac:dyDescent="0.25">
      <c r="A97" s="58" t="str">
        <f t="shared" si="6"/>
        <v>Week 1</v>
      </c>
      <c r="B97" s="63">
        <v>43014</v>
      </c>
      <c r="C97" s="143" t="str">
        <f t="shared" si="5"/>
        <v>Fri</v>
      </c>
      <c r="D97" s="67" t="s">
        <v>214</v>
      </c>
      <c r="E97" s="61"/>
      <c r="F97" s="61"/>
      <c r="G97" s="61"/>
      <c r="H97" s="61"/>
      <c r="I97" s="62">
        <f>tblTL[[#This Row],[Gym RPE]]*tblTL[[#This Row],[Gym Duration]]+tblTL[[#This Row],[Gym 2 RPE]]*tblTL[[#This Row],[Gym 2 Duration]]</f>
        <v>0</v>
      </c>
      <c r="J97" s="61"/>
      <c r="K97" s="61"/>
      <c r="L97" s="61"/>
      <c r="M97" s="61"/>
      <c r="N97" s="62">
        <f>tblTL[[#This Row],[Field RPE]]*tblTL[[#This Row],[Field duration]]+tblTL[[#This Row],[Field 2 RPE]]*tblTL[[#This Row],[Field 2 Duration]]</f>
        <v>0</v>
      </c>
      <c r="AA97" s="118">
        <f>TL!$O97*TL!$P97+TL!$Q97*TL!$R97+TL!$S97*TL!$T97+TL!$U97*TL!$V97+TL!$W97*TL!$X97+tblTL[[#This Row],[G6 RPE]]*tblTL[[#This Row],[G6 Duration]]</f>
        <v>0</v>
      </c>
      <c r="AB97" s="119">
        <f>tblTL[[#This Row],[Gym Load]]+tblTL[[#This Row],[Field Load]]+tblTL[[#This Row],[Total Game Load]]</f>
        <v>0</v>
      </c>
    </row>
    <row r="98" spans="1:28" x14ac:dyDescent="0.25">
      <c r="A98" s="58" t="str">
        <f t="shared" si="6"/>
        <v>Week 1</v>
      </c>
      <c r="B98" s="63">
        <v>43014</v>
      </c>
      <c r="C98" s="143" t="str">
        <f t="shared" si="5"/>
        <v>Fri</v>
      </c>
      <c r="D98" s="67" t="s">
        <v>195</v>
      </c>
      <c r="E98" s="61"/>
      <c r="F98" s="61"/>
      <c r="G98" s="61"/>
      <c r="H98" s="61"/>
      <c r="I98" s="62">
        <f>tblTL[[#This Row],[Gym RPE]]*tblTL[[#This Row],[Gym Duration]]+tblTL[[#This Row],[Gym 2 RPE]]*tblTL[[#This Row],[Gym 2 Duration]]</f>
        <v>0</v>
      </c>
      <c r="J98" s="61"/>
      <c r="K98" s="61"/>
      <c r="L98" s="61"/>
      <c r="M98" s="61"/>
      <c r="N98" s="62">
        <f>tblTL[[#This Row],[Field RPE]]*tblTL[[#This Row],[Field duration]]+tblTL[[#This Row],[Field 2 RPE]]*tblTL[[#This Row],[Field 2 Duration]]</f>
        <v>0</v>
      </c>
      <c r="AA98" s="118">
        <f>TL!$O98*TL!$P98+TL!$Q98*TL!$R98+TL!$S98*TL!$T98+TL!$U98*TL!$V98+TL!$W98*TL!$X98+tblTL[[#This Row],[G6 RPE]]*tblTL[[#This Row],[G6 Duration]]</f>
        <v>0</v>
      </c>
      <c r="AB98" s="119">
        <f>tblTL[[#This Row],[Gym Load]]+tblTL[[#This Row],[Field Load]]+tblTL[[#This Row],[Total Game Load]]</f>
        <v>0</v>
      </c>
    </row>
    <row r="99" spans="1:28" x14ac:dyDescent="0.25">
      <c r="A99" s="58" t="str">
        <f t="shared" si="6"/>
        <v>Week 1</v>
      </c>
      <c r="B99" s="63">
        <v>43014</v>
      </c>
      <c r="C99" s="143" t="str">
        <f t="shared" si="5"/>
        <v>Fri</v>
      </c>
      <c r="D99" s="66" t="s">
        <v>196</v>
      </c>
      <c r="E99" s="61"/>
      <c r="F99" s="61"/>
      <c r="G99" s="61"/>
      <c r="H99" s="61"/>
      <c r="I99" s="62">
        <f>tblTL[[#This Row],[Gym RPE]]*tblTL[[#This Row],[Gym Duration]]+tblTL[[#This Row],[Gym 2 RPE]]*tblTL[[#This Row],[Gym 2 Duration]]</f>
        <v>0</v>
      </c>
      <c r="J99" s="61"/>
      <c r="K99" s="61"/>
      <c r="L99" s="61"/>
      <c r="M99" s="61"/>
      <c r="N99" s="62">
        <f>tblTL[[#This Row],[Field RPE]]*tblTL[[#This Row],[Field duration]]+tblTL[[#This Row],[Field 2 RPE]]*tblTL[[#This Row],[Field 2 Duration]]</f>
        <v>0</v>
      </c>
      <c r="AA99" s="118">
        <f>TL!$O99*TL!$P99+TL!$Q99*TL!$R99+TL!$S99*TL!$T99+TL!$U99*TL!$V99+TL!$W99*TL!$X99+tblTL[[#This Row],[G6 RPE]]*tblTL[[#This Row],[G6 Duration]]</f>
        <v>0</v>
      </c>
      <c r="AB99" s="119">
        <f>tblTL[[#This Row],[Gym Load]]+tblTL[[#This Row],[Field Load]]+tblTL[[#This Row],[Total Game Load]]</f>
        <v>0</v>
      </c>
    </row>
    <row r="100" spans="1:28" x14ac:dyDescent="0.25">
      <c r="A100" s="58" t="str">
        <f t="shared" si="6"/>
        <v>Week 1</v>
      </c>
      <c r="B100" s="63">
        <v>43014</v>
      </c>
      <c r="C100" s="143" t="str">
        <f t="shared" si="5"/>
        <v>Fri</v>
      </c>
      <c r="D100" s="67" t="s">
        <v>197</v>
      </c>
      <c r="E100" s="61"/>
      <c r="F100" s="61"/>
      <c r="G100" s="61"/>
      <c r="H100" s="61"/>
      <c r="I100" s="62">
        <f>tblTL[[#This Row],[Gym RPE]]*tblTL[[#This Row],[Gym Duration]]+tblTL[[#This Row],[Gym 2 RPE]]*tblTL[[#This Row],[Gym 2 Duration]]</f>
        <v>0</v>
      </c>
      <c r="J100" s="61"/>
      <c r="K100" s="61"/>
      <c r="L100" s="61"/>
      <c r="M100" s="61"/>
      <c r="N100" s="62">
        <f>tblTL[[#This Row],[Field RPE]]*tblTL[[#This Row],[Field duration]]+tblTL[[#This Row],[Field 2 RPE]]*tblTL[[#This Row],[Field 2 Duration]]</f>
        <v>0</v>
      </c>
      <c r="AA100" s="118">
        <f>TL!$O100*TL!$P100+TL!$Q100*TL!$R100+TL!$S100*TL!$T100+TL!$U100*TL!$V100+TL!$W100*TL!$X100+tblTL[[#This Row],[G6 RPE]]*tblTL[[#This Row],[G6 Duration]]</f>
        <v>0</v>
      </c>
      <c r="AB100" s="119">
        <f>tblTL[[#This Row],[Gym Load]]+tblTL[[#This Row],[Field Load]]+tblTL[[#This Row],[Total Game Load]]</f>
        <v>0</v>
      </c>
    </row>
    <row r="101" spans="1:28" x14ac:dyDescent="0.25">
      <c r="A101" s="58" t="str">
        <f t="shared" si="6"/>
        <v>Week 1</v>
      </c>
      <c r="B101" s="63">
        <v>43014</v>
      </c>
      <c r="C101" s="143" t="str">
        <f t="shared" si="5"/>
        <v>Fri</v>
      </c>
      <c r="D101" s="67" t="s">
        <v>198</v>
      </c>
      <c r="E101" s="61"/>
      <c r="F101" s="61"/>
      <c r="G101" s="61"/>
      <c r="H101" s="61"/>
      <c r="I101" s="62">
        <f>tblTL[[#This Row],[Gym RPE]]*tblTL[[#This Row],[Gym Duration]]+tblTL[[#This Row],[Gym 2 RPE]]*tblTL[[#This Row],[Gym 2 Duration]]</f>
        <v>0</v>
      </c>
      <c r="J101" s="61"/>
      <c r="K101" s="61"/>
      <c r="L101" s="61"/>
      <c r="M101" s="61"/>
      <c r="N101" s="62">
        <f>tblTL[[#This Row],[Field RPE]]*tblTL[[#This Row],[Field duration]]+tblTL[[#This Row],[Field 2 RPE]]*tblTL[[#This Row],[Field 2 Duration]]</f>
        <v>0</v>
      </c>
      <c r="AA101" s="118">
        <f>TL!$O101*TL!$P101+TL!$Q101*TL!$R101+TL!$S101*TL!$T101+TL!$U101*TL!$V101+TL!$W101*TL!$X101+tblTL[[#This Row],[G6 RPE]]*tblTL[[#This Row],[G6 Duration]]</f>
        <v>0</v>
      </c>
      <c r="AB101" s="119">
        <f>tblTL[[#This Row],[Gym Load]]+tblTL[[#This Row],[Field Load]]+tblTL[[#This Row],[Total Game Load]]</f>
        <v>0</v>
      </c>
    </row>
    <row r="102" spans="1:28" x14ac:dyDescent="0.25">
      <c r="A102" s="58" t="str">
        <f t="shared" si="6"/>
        <v>Week 1</v>
      </c>
      <c r="B102" s="63">
        <v>43014</v>
      </c>
      <c r="C102" s="143" t="str">
        <f t="shared" si="5"/>
        <v>Fri</v>
      </c>
      <c r="D102" s="67" t="s">
        <v>199</v>
      </c>
      <c r="E102" s="61"/>
      <c r="F102" s="61"/>
      <c r="G102" s="61"/>
      <c r="H102" s="61"/>
      <c r="I102" s="62">
        <f>tblTL[[#This Row],[Gym RPE]]*tblTL[[#This Row],[Gym Duration]]+tblTL[[#This Row],[Gym 2 RPE]]*tblTL[[#This Row],[Gym 2 Duration]]</f>
        <v>0</v>
      </c>
      <c r="J102" s="61"/>
      <c r="K102" s="61"/>
      <c r="L102" s="61"/>
      <c r="M102" s="61"/>
      <c r="N102" s="62">
        <f>tblTL[[#This Row],[Field RPE]]*tblTL[[#This Row],[Field duration]]+tblTL[[#This Row],[Field 2 RPE]]*tblTL[[#This Row],[Field 2 Duration]]</f>
        <v>0</v>
      </c>
      <c r="AA102" s="118">
        <f>TL!$O102*TL!$P102+TL!$Q102*TL!$R102+TL!$S102*TL!$T102+TL!$U102*TL!$V102+TL!$W102*TL!$X102+tblTL[[#This Row],[G6 RPE]]*tblTL[[#This Row],[G6 Duration]]</f>
        <v>0</v>
      </c>
      <c r="AB102" s="119">
        <f>tblTL[[#This Row],[Gym Load]]+tblTL[[#This Row],[Field Load]]+tblTL[[#This Row],[Total Game Load]]</f>
        <v>0</v>
      </c>
    </row>
    <row r="103" spans="1:28" x14ac:dyDescent="0.25">
      <c r="A103" s="58" t="str">
        <f t="shared" si="6"/>
        <v>Week 1</v>
      </c>
      <c r="B103" s="63">
        <v>43014</v>
      </c>
      <c r="C103" s="143" t="str">
        <f t="shared" si="5"/>
        <v>Fri</v>
      </c>
      <c r="D103" s="66" t="s">
        <v>200</v>
      </c>
      <c r="E103" s="61"/>
      <c r="F103" s="61"/>
      <c r="G103" s="61"/>
      <c r="H103" s="61"/>
      <c r="I103" s="62">
        <f>tblTL[[#This Row],[Gym RPE]]*tblTL[[#This Row],[Gym Duration]]+tblTL[[#This Row],[Gym 2 RPE]]*tblTL[[#This Row],[Gym 2 Duration]]</f>
        <v>0</v>
      </c>
      <c r="J103" s="61"/>
      <c r="K103" s="61"/>
      <c r="L103" s="61"/>
      <c r="M103" s="61"/>
      <c r="N103" s="62">
        <f>tblTL[[#This Row],[Field RPE]]*tblTL[[#This Row],[Field duration]]+tblTL[[#This Row],[Field 2 RPE]]*tblTL[[#This Row],[Field 2 Duration]]</f>
        <v>0</v>
      </c>
      <c r="AA103" s="118">
        <f>TL!$O103*TL!$P103+TL!$Q103*TL!$R103+TL!$S103*TL!$T103+TL!$U103*TL!$V103+TL!$W103*TL!$X103+tblTL[[#This Row],[G6 RPE]]*tblTL[[#This Row],[G6 Duration]]</f>
        <v>0</v>
      </c>
      <c r="AB103" s="119">
        <f>tblTL[[#This Row],[Gym Load]]+tblTL[[#This Row],[Field Load]]+tblTL[[#This Row],[Total Game Load]]</f>
        <v>0</v>
      </c>
    </row>
    <row r="104" spans="1:28" x14ac:dyDescent="0.25">
      <c r="A104" s="58" t="str">
        <f t="shared" si="6"/>
        <v>Week 1</v>
      </c>
      <c r="B104" s="63">
        <v>43014</v>
      </c>
      <c r="C104" s="143" t="str">
        <f t="shared" si="5"/>
        <v>Fri</v>
      </c>
      <c r="D104" s="67" t="s">
        <v>201</v>
      </c>
      <c r="E104" s="61"/>
      <c r="F104" s="61"/>
      <c r="G104" s="61"/>
      <c r="H104" s="61"/>
      <c r="I104" s="62">
        <f>tblTL[[#This Row],[Gym RPE]]*tblTL[[#This Row],[Gym Duration]]+tblTL[[#This Row],[Gym 2 RPE]]*tblTL[[#This Row],[Gym 2 Duration]]</f>
        <v>0</v>
      </c>
      <c r="J104" s="61"/>
      <c r="K104" s="61"/>
      <c r="L104" s="61"/>
      <c r="M104" s="61"/>
      <c r="N104" s="62">
        <f>tblTL[[#This Row],[Field RPE]]*tblTL[[#This Row],[Field duration]]+tblTL[[#This Row],[Field 2 RPE]]*tblTL[[#This Row],[Field 2 Duration]]</f>
        <v>0</v>
      </c>
      <c r="AA104" s="118">
        <f>TL!$O104*TL!$P104+TL!$Q104*TL!$R104+TL!$S104*TL!$T104+TL!$U104*TL!$V104+TL!$W104*TL!$X104+tblTL[[#This Row],[G6 RPE]]*tblTL[[#This Row],[G6 Duration]]</f>
        <v>0</v>
      </c>
      <c r="AB104" s="119">
        <f>tblTL[[#This Row],[Gym Load]]+tblTL[[#This Row],[Field Load]]+tblTL[[#This Row],[Total Game Load]]</f>
        <v>0</v>
      </c>
    </row>
    <row r="105" spans="1:28" x14ac:dyDescent="0.25">
      <c r="A105" s="58" t="str">
        <f t="shared" si="6"/>
        <v>Week 1</v>
      </c>
      <c r="B105" s="63">
        <v>43014</v>
      </c>
      <c r="C105" s="143" t="str">
        <f t="shared" si="5"/>
        <v>Fri</v>
      </c>
      <c r="D105" s="67" t="s">
        <v>202</v>
      </c>
      <c r="E105" s="61"/>
      <c r="F105" s="61"/>
      <c r="G105" s="61"/>
      <c r="H105" s="61"/>
      <c r="I105" s="62">
        <f>tblTL[[#This Row],[Gym RPE]]*tblTL[[#This Row],[Gym Duration]]+tblTL[[#This Row],[Gym 2 RPE]]*tblTL[[#This Row],[Gym 2 Duration]]</f>
        <v>0</v>
      </c>
      <c r="J105" s="61"/>
      <c r="K105" s="61"/>
      <c r="L105" s="61"/>
      <c r="M105" s="61"/>
      <c r="N105" s="62">
        <f>tblTL[[#This Row],[Field RPE]]*tblTL[[#This Row],[Field duration]]+tblTL[[#This Row],[Field 2 RPE]]*tblTL[[#This Row],[Field 2 Duration]]</f>
        <v>0</v>
      </c>
      <c r="AA105" s="118">
        <f>TL!$O105*TL!$P105+TL!$Q105*TL!$R105+TL!$S105*TL!$T105+TL!$U105*TL!$V105+TL!$W105*TL!$X105+tblTL[[#This Row],[G6 RPE]]*tblTL[[#This Row],[G6 Duration]]</f>
        <v>0</v>
      </c>
      <c r="AB105" s="119">
        <f>tblTL[[#This Row],[Gym Load]]+tblTL[[#This Row],[Field Load]]+tblTL[[#This Row],[Total Game Load]]</f>
        <v>0</v>
      </c>
    </row>
    <row r="106" spans="1:28" x14ac:dyDescent="0.25">
      <c r="A106" s="58" t="str">
        <f t="shared" si="6"/>
        <v>Week 1</v>
      </c>
      <c r="B106" s="63">
        <v>43014</v>
      </c>
      <c r="C106" s="143" t="str">
        <f t="shared" si="5"/>
        <v>Fri</v>
      </c>
      <c r="D106" s="66" t="s">
        <v>203</v>
      </c>
      <c r="E106" s="61"/>
      <c r="F106" s="61"/>
      <c r="G106" s="61"/>
      <c r="H106" s="61"/>
      <c r="I106" s="62">
        <f>tblTL[[#This Row],[Gym RPE]]*tblTL[[#This Row],[Gym Duration]]+tblTL[[#This Row],[Gym 2 RPE]]*tblTL[[#This Row],[Gym 2 Duration]]</f>
        <v>0</v>
      </c>
      <c r="J106" s="61"/>
      <c r="K106" s="61"/>
      <c r="L106" s="61"/>
      <c r="M106" s="61"/>
      <c r="N106" s="62">
        <f>tblTL[[#This Row],[Field RPE]]*tblTL[[#This Row],[Field duration]]+tblTL[[#This Row],[Field 2 RPE]]*tblTL[[#This Row],[Field 2 Duration]]</f>
        <v>0</v>
      </c>
      <c r="AA106" s="118">
        <f>TL!$O106*TL!$P106+TL!$Q106*TL!$R106+TL!$S106*TL!$T106+TL!$U106*TL!$V106+TL!$W106*TL!$X106+tblTL[[#This Row],[G6 RPE]]*tblTL[[#This Row],[G6 Duration]]</f>
        <v>0</v>
      </c>
      <c r="AB106" s="119">
        <f>tblTL[[#This Row],[Gym Load]]+tblTL[[#This Row],[Field Load]]+tblTL[[#This Row],[Total Game Load]]</f>
        <v>0</v>
      </c>
    </row>
    <row r="107" spans="1:28" x14ac:dyDescent="0.25">
      <c r="A107" s="58" t="str">
        <f t="shared" si="6"/>
        <v>Week 1</v>
      </c>
      <c r="B107" s="63">
        <v>43014</v>
      </c>
      <c r="C107" s="143" t="str">
        <f t="shared" si="5"/>
        <v>Fri</v>
      </c>
      <c r="D107" s="66" t="s">
        <v>204</v>
      </c>
      <c r="E107" s="61"/>
      <c r="F107" s="61"/>
      <c r="G107" s="61"/>
      <c r="H107" s="61"/>
      <c r="I107" s="62">
        <f>tblTL[[#This Row],[Gym RPE]]*tblTL[[#This Row],[Gym Duration]]+tblTL[[#This Row],[Gym 2 RPE]]*tblTL[[#This Row],[Gym 2 Duration]]</f>
        <v>0</v>
      </c>
      <c r="J107" s="61"/>
      <c r="K107" s="61"/>
      <c r="L107" s="61"/>
      <c r="M107" s="61"/>
      <c r="N107" s="62">
        <f>tblTL[[#This Row],[Field RPE]]*tblTL[[#This Row],[Field duration]]+tblTL[[#This Row],[Field 2 RPE]]*tblTL[[#This Row],[Field 2 Duration]]</f>
        <v>0</v>
      </c>
      <c r="AA107" s="118">
        <f>TL!$O107*TL!$P107+TL!$Q107*TL!$R107+TL!$S107*TL!$T107+TL!$U107*TL!$V107+TL!$W107*TL!$X107+tblTL[[#This Row],[G6 RPE]]*tblTL[[#This Row],[G6 Duration]]</f>
        <v>0</v>
      </c>
      <c r="AB107" s="119">
        <f>tblTL[[#This Row],[Gym Load]]+tblTL[[#This Row],[Field Load]]+tblTL[[#This Row],[Total Game Load]]</f>
        <v>0</v>
      </c>
    </row>
    <row r="108" spans="1:28" x14ac:dyDescent="0.25">
      <c r="A108" s="58" t="str">
        <f t="shared" si="6"/>
        <v>Week 1</v>
      </c>
      <c r="B108" s="63">
        <v>43014</v>
      </c>
      <c r="C108" s="143" t="str">
        <f t="shared" si="5"/>
        <v>Fri</v>
      </c>
      <c r="D108" s="64" t="s">
        <v>205</v>
      </c>
      <c r="E108" s="61"/>
      <c r="F108" s="61"/>
      <c r="G108" s="61"/>
      <c r="H108" s="61"/>
      <c r="I108" s="62">
        <f>tblTL[[#This Row],[Gym RPE]]*tblTL[[#This Row],[Gym Duration]]+tblTL[[#This Row],[Gym 2 RPE]]*tblTL[[#This Row],[Gym 2 Duration]]</f>
        <v>0</v>
      </c>
      <c r="J108" s="61"/>
      <c r="K108" s="61"/>
      <c r="L108" s="61"/>
      <c r="M108" s="61"/>
      <c r="N108" s="62">
        <f>tblTL[[#This Row],[Field RPE]]*tblTL[[#This Row],[Field duration]]+tblTL[[#This Row],[Field 2 RPE]]*tblTL[[#This Row],[Field 2 Duration]]</f>
        <v>0</v>
      </c>
      <c r="AA108" s="118">
        <f>TL!$O108*TL!$P108+TL!$Q108*TL!$R108+TL!$S108*TL!$T108+TL!$U108*TL!$V108+TL!$W108*TL!$X108+tblTL[[#This Row],[G6 RPE]]*tblTL[[#This Row],[G6 Duration]]</f>
        <v>0</v>
      </c>
      <c r="AB108" s="119">
        <f>tblTL[[#This Row],[Gym Load]]+tblTL[[#This Row],[Field Load]]+tblTL[[#This Row],[Total Game Load]]</f>
        <v>0</v>
      </c>
    </row>
    <row r="109" spans="1:28" x14ac:dyDescent="0.25">
      <c r="A109" s="58" t="str">
        <f t="shared" si="6"/>
        <v>Week 1</v>
      </c>
      <c r="B109" s="63">
        <v>43014</v>
      </c>
      <c r="C109" s="143" t="str">
        <f t="shared" si="5"/>
        <v>Fri</v>
      </c>
      <c r="D109" s="64" t="s">
        <v>206</v>
      </c>
      <c r="E109" s="61"/>
      <c r="F109" s="61"/>
      <c r="G109" s="61"/>
      <c r="H109" s="61"/>
      <c r="I109" s="62">
        <f>tblTL[[#This Row],[Gym RPE]]*tblTL[[#This Row],[Gym Duration]]+tblTL[[#This Row],[Gym 2 RPE]]*tblTL[[#This Row],[Gym 2 Duration]]</f>
        <v>0</v>
      </c>
      <c r="J109" s="61"/>
      <c r="K109" s="61"/>
      <c r="L109" s="61"/>
      <c r="M109" s="61"/>
      <c r="N109" s="62">
        <f>tblTL[[#This Row],[Field RPE]]*tblTL[[#This Row],[Field duration]]+tblTL[[#This Row],[Field 2 RPE]]*tblTL[[#This Row],[Field 2 Duration]]</f>
        <v>0</v>
      </c>
      <c r="AA109" s="118">
        <f>TL!$O109*TL!$P109+TL!$Q109*TL!$R109+TL!$S109*TL!$T109+TL!$U109*TL!$V109+TL!$W109*TL!$X109+tblTL[[#This Row],[G6 RPE]]*tblTL[[#This Row],[G6 Duration]]</f>
        <v>0</v>
      </c>
      <c r="AB109" s="119">
        <f>tblTL[[#This Row],[Gym Load]]+tblTL[[#This Row],[Field Load]]+tblTL[[#This Row],[Total Game Load]]</f>
        <v>0</v>
      </c>
    </row>
    <row r="110" spans="1:28" x14ac:dyDescent="0.25">
      <c r="A110" s="58" t="str">
        <f t="shared" si="6"/>
        <v>Week 1</v>
      </c>
      <c r="B110" s="63">
        <v>43014</v>
      </c>
      <c r="C110" s="143" t="str">
        <f t="shared" si="5"/>
        <v>Fri</v>
      </c>
      <c r="D110" s="64" t="s">
        <v>207</v>
      </c>
      <c r="E110" s="61"/>
      <c r="F110" s="61"/>
      <c r="G110" s="61"/>
      <c r="H110" s="61"/>
      <c r="I110" s="62">
        <f>tblTL[[#This Row],[Gym RPE]]*tblTL[[#This Row],[Gym Duration]]+tblTL[[#This Row],[Gym 2 RPE]]*tblTL[[#This Row],[Gym 2 Duration]]</f>
        <v>0</v>
      </c>
      <c r="J110" s="61"/>
      <c r="K110" s="61"/>
      <c r="L110" s="61"/>
      <c r="M110" s="61"/>
      <c r="N110" s="62">
        <f>tblTL[[#This Row],[Field RPE]]*tblTL[[#This Row],[Field duration]]+tblTL[[#This Row],[Field 2 RPE]]*tblTL[[#This Row],[Field 2 Duration]]</f>
        <v>0</v>
      </c>
      <c r="AA110" s="118">
        <f>TL!$O110*TL!$P110+TL!$Q110*TL!$R110+TL!$S110*TL!$T110+TL!$U110*TL!$V110+TL!$W110*TL!$X110+tblTL[[#This Row],[G6 RPE]]*tblTL[[#This Row],[G6 Duration]]</f>
        <v>0</v>
      </c>
      <c r="AB110" s="119">
        <f>tblTL[[#This Row],[Gym Load]]+tblTL[[#This Row],[Field Load]]+tblTL[[#This Row],[Total Game Load]]</f>
        <v>0</v>
      </c>
    </row>
    <row r="111" spans="1:28" x14ac:dyDescent="0.25">
      <c r="A111" s="58" t="str">
        <f t="shared" si="6"/>
        <v>Week 1</v>
      </c>
      <c r="B111" s="63">
        <v>43014</v>
      </c>
      <c r="C111" s="143" t="str">
        <f t="shared" si="5"/>
        <v>Fri</v>
      </c>
      <c r="D111" s="67" t="s">
        <v>208</v>
      </c>
      <c r="E111" s="61"/>
      <c r="F111" s="61"/>
      <c r="G111" s="61"/>
      <c r="H111" s="61"/>
      <c r="I111" s="62">
        <f>tblTL[[#This Row],[Gym RPE]]*tblTL[[#This Row],[Gym Duration]]+tblTL[[#This Row],[Gym 2 RPE]]*tblTL[[#This Row],[Gym 2 Duration]]</f>
        <v>0</v>
      </c>
      <c r="J111" s="61"/>
      <c r="K111" s="61"/>
      <c r="L111" s="61"/>
      <c r="M111" s="61"/>
      <c r="N111" s="62">
        <f>tblTL[[#This Row],[Field RPE]]*tblTL[[#This Row],[Field duration]]+tblTL[[#This Row],[Field 2 RPE]]*tblTL[[#This Row],[Field 2 Duration]]</f>
        <v>0</v>
      </c>
      <c r="AA111" s="118">
        <f>TL!$O111*TL!$P111+TL!$Q111*TL!$R111+TL!$S111*TL!$T111+TL!$U111*TL!$V111+TL!$W111*TL!$X111+tblTL[[#This Row],[G6 RPE]]*tblTL[[#This Row],[G6 Duration]]</f>
        <v>0</v>
      </c>
      <c r="AB111" s="119">
        <f>tblTL[[#This Row],[Gym Load]]+tblTL[[#This Row],[Field Load]]+tblTL[[#This Row],[Total Game Load]]</f>
        <v>0</v>
      </c>
    </row>
    <row r="112" spans="1:28" x14ac:dyDescent="0.25">
      <c r="A112" s="58" t="str">
        <f t="shared" si="6"/>
        <v>Week 1</v>
      </c>
      <c r="B112" s="59">
        <v>43015</v>
      </c>
      <c r="C112" s="144" t="str">
        <f t="shared" si="5"/>
        <v>Sat</v>
      </c>
      <c r="D112" s="68" t="s">
        <v>215</v>
      </c>
      <c r="E112" s="61"/>
      <c r="F112" s="61"/>
      <c r="G112" s="61"/>
      <c r="H112" s="61"/>
      <c r="I112" s="62">
        <f>tblTL[[#This Row],[Gym RPE]]*tblTL[[#This Row],[Gym Duration]]+tblTL[[#This Row],[Gym 2 RPE]]*tblTL[[#This Row],[Gym 2 Duration]]</f>
        <v>0</v>
      </c>
      <c r="J112" s="61"/>
      <c r="K112" s="61"/>
      <c r="L112" s="61"/>
      <c r="M112" s="61"/>
      <c r="N112" s="62">
        <f>tblTL[[#This Row],[Field RPE]]*tblTL[[#This Row],[Field duration]]+tblTL[[#This Row],[Field 2 RPE]]*tblTL[[#This Row],[Field 2 Duration]]</f>
        <v>0</v>
      </c>
      <c r="AA112" s="118">
        <f>TL!$O112*TL!$P112+TL!$Q112*TL!$R112+TL!$S112*TL!$T112+TL!$U112*TL!$V112+TL!$W112*TL!$X112+tblTL[[#This Row],[G6 RPE]]*tblTL[[#This Row],[G6 Duration]]</f>
        <v>0</v>
      </c>
      <c r="AB112" s="119">
        <f>tblTL[[#This Row],[Gym Load]]+tblTL[[#This Row],[Field Load]]+tblTL[[#This Row],[Total Game Load]]</f>
        <v>0</v>
      </c>
    </row>
    <row r="113" spans="1:28" x14ac:dyDescent="0.25">
      <c r="A113" s="58" t="str">
        <f t="shared" si="6"/>
        <v>Week 1</v>
      </c>
      <c r="B113" s="63">
        <v>43015</v>
      </c>
      <c r="C113" s="143" t="str">
        <f t="shared" si="5"/>
        <v>Sat</v>
      </c>
      <c r="D113" s="64" t="s">
        <v>190</v>
      </c>
      <c r="E113" s="61"/>
      <c r="F113" s="61"/>
      <c r="G113" s="61"/>
      <c r="H113" s="61"/>
      <c r="I113" s="62">
        <f>tblTL[[#This Row],[Gym RPE]]*tblTL[[#This Row],[Gym Duration]]+tblTL[[#This Row],[Gym 2 RPE]]*tblTL[[#This Row],[Gym 2 Duration]]</f>
        <v>0</v>
      </c>
      <c r="J113" s="61"/>
      <c r="K113" s="61"/>
      <c r="L113" s="61"/>
      <c r="M113" s="61"/>
      <c r="N113" s="62">
        <f>tblTL[[#This Row],[Field RPE]]*tblTL[[#This Row],[Field duration]]+tblTL[[#This Row],[Field 2 RPE]]*tblTL[[#This Row],[Field 2 Duration]]</f>
        <v>0</v>
      </c>
      <c r="AA113" s="118">
        <f>TL!$O113*TL!$P113+TL!$Q113*TL!$R113+TL!$S113*TL!$T113+TL!$U113*TL!$V113+TL!$W113*TL!$X113+tblTL[[#This Row],[G6 RPE]]*tblTL[[#This Row],[G6 Duration]]</f>
        <v>0</v>
      </c>
      <c r="AB113" s="119">
        <f>tblTL[[#This Row],[Gym Load]]+tblTL[[#This Row],[Field Load]]+tblTL[[#This Row],[Total Game Load]]</f>
        <v>0</v>
      </c>
    </row>
    <row r="114" spans="1:28" x14ac:dyDescent="0.25">
      <c r="A114" s="58" t="str">
        <f t="shared" si="6"/>
        <v>Week 1</v>
      </c>
      <c r="B114" s="63">
        <v>43015</v>
      </c>
      <c r="C114" s="143" t="str">
        <f t="shared" si="5"/>
        <v>Sat</v>
      </c>
      <c r="D114" s="66" t="s">
        <v>191</v>
      </c>
      <c r="E114" s="61"/>
      <c r="F114" s="61"/>
      <c r="G114" s="61"/>
      <c r="H114" s="61"/>
      <c r="I114" s="62">
        <f>tblTL[[#This Row],[Gym RPE]]*tblTL[[#This Row],[Gym Duration]]+tblTL[[#This Row],[Gym 2 RPE]]*tblTL[[#This Row],[Gym 2 Duration]]</f>
        <v>0</v>
      </c>
      <c r="J114" s="61"/>
      <c r="K114" s="61"/>
      <c r="L114" s="61"/>
      <c r="M114" s="61"/>
      <c r="N114" s="62">
        <f>tblTL[[#This Row],[Field RPE]]*tblTL[[#This Row],[Field duration]]+tblTL[[#This Row],[Field 2 RPE]]*tblTL[[#This Row],[Field 2 Duration]]</f>
        <v>0</v>
      </c>
      <c r="AA114" s="118">
        <f>TL!$O114*TL!$P114+TL!$Q114*TL!$R114+TL!$S114*TL!$T114+TL!$U114*TL!$V114+TL!$W114*TL!$X114+tblTL[[#This Row],[G6 RPE]]*tblTL[[#This Row],[G6 Duration]]</f>
        <v>0</v>
      </c>
      <c r="AB114" s="119">
        <f>tblTL[[#This Row],[Gym Load]]+tblTL[[#This Row],[Field Load]]+tblTL[[#This Row],[Total Game Load]]</f>
        <v>0</v>
      </c>
    </row>
    <row r="115" spans="1:28" x14ac:dyDescent="0.25">
      <c r="A115" s="58" t="str">
        <f t="shared" si="6"/>
        <v>Week 1</v>
      </c>
      <c r="B115" s="63">
        <v>43015</v>
      </c>
      <c r="C115" s="143" t="str">
        <f t="shared" si="5"/>
        <v>Sat</v>
      </c>
      <c r="D115" s="66" t="s">
        <v>192</v>
      </c>
      <c r="E115" s="61"/>
      <c r="F115" s="61"/>
      <c r="G115" s="61"/>
      <c r="H115" s="61"/>
      <c r="I115" s="62">
        <f>tblTL[[#This Row],[Gym RPE]]*tblTL[[#This Row],[Gym Duration]]+tblTL[[#This Row],[Gym 2 RPE]]*tblTL[[#This Row],[Gym 2 Duration]]</f>
        <v>0</v>
      </c>
      <c r="J115" s="61"/>
      <c r="K115" s="61"/>
      <c r="L115" s="61"/>
      <c r="M115" s="61"/>
      <c r="N115" s="62">
        <f>tblTL[[#This Row],[Field RPE]]*tblTL[[#This Row],[Field duration]]+tblTL[[#This Row],[Field 2 RPE]]*tblTL[[#This Row],[Field 2 Duration]]</f>
        <v>0</v>
      </c>
      <c r="AA115" s="118">
        <f>TL!$O115*TL!$P115+TL!$Q115*TL!$R115+TL!$S115*TL!$T115+TL!$U115*TL!$V115+TL!$W115*TL!$X115+tblTL[[#This Row],[G6 RPE]]*tblTL[[#This Row],[G6 Duration]]</f>
        <v>0</v>
      </c>
      <c r="AB115" s="119">
        <f>tblTL[[#This Row],[Gym Load]]+tblTL[[#This Row],[Field Load]]+tblTL[[#This Row],[Total Game Load]]</f>
        <v>0</v>
      </c>
    </row>
    <row r="116" spans="1:28" x14ac:dyDescent="0.25">
      <c r="A116" s="58" t="str">
        <f t="shared" si="6"/>
        <v>Week 1</v>
      </c>
      <c r="B116" s="63">
        <v>43015</v>
      </c>
      <c r="C116" s="143" t="str">
        <f t="shared" si="5"/>
        <v>Sat</v>
      </c>
      <c r="D116" s="67" t="s">
        <v>193</v>
      </c>
      <c r="E116" s="61"/>
      <c r="F116" s="61"/>
      <c r="G116" s="61"/>
      <c r="H116" s="61"/>
      <c r="I116" s="62">
        <f>tblTL[[#This Row],[Gym RPE]]*tblTL[[#This Row],[Gym Duration]]+tblTL[[#This Row],[Gym 2 RPE]]*tblTL[[#This Row],[Gym 2 Duration]]</f>
        <v>0</v>
      </c>
      <c r="J116" s="61"/>
      <c r="K116" s="61"/>
      <c r="L116" s="61"/>
      <c r="M116" s="61"/>
      <c r="N116" s="62">
        <f>tblTL[[#This Row],[Field RPE]]*tblTL[[#This Row],[Field duration]]+tblTL[[#This Row],[Field 2 RPE]]*tblTL[[#This Row],[Field 2 Duration]]</f>
        <v>0</v>
      </c>
      <c r="AA116" s="118">
        <f>TL!$O116*TL!$P116+TL!$Q116*TL!$R116+TL!$S116*TL!$T116+TL!$U116*TL!$V116+TL!$W116*TL!$X116+tblTL[[#This Row],[G6 RPE]]*tblTL[[#This Row],[G6 Duration]]</f>
        <v>0</v>
      </c>
      <c r="AB116" s="119">
        <f>tblTL[[#This Row],[Gym Load]]+tblTL[[#This Row],[Field Load]]+tblTL[[#This Row],[Total Game Load]]</f>
        <v>0</v>
      </c>
    </row>
    <row r="117" spans="1:28" x14ac:dyDescent="0.25">
      <c r="A117" s="58" t="str">
        <f t="shared" si="6"/>
        <v>Week 1</v>
      </c>
      <c r="B117" s="63">
        <v>43015</v>
      </c>
      <c r="C117" s="143" t="str">
        <f t="shared" si="5"/>
        <v>Sat</v>
      </c>
      <c r="D117" s="67" t="s">
        <v>194</v>
      </c>
      <c r="E117" s="61"/>
      <c r="F117" s="61"/>
      <c r="G117" s="61"/>
      <c r="H117" s="61"/>
      <c r="I117" s="62">
        <f>tblTL[[#This Row],[Gym RPE]]*tblTL[[#This Row],[Gym Duration]]+tblTL[[#This Row],[Gym 2 RPE]]*tblTL[[#This Row],[Gym 2 Duration]]</f>
        <v>0</v>
      </c>
      <c r="J117" s="61"/>
      <c r="K117" s="61"/>
      <c r="L117" s="61"/>
      <c r="M117" s="61"/>
      <c r="N117" s="62">
        <f>tblTL[[#This Row],[Field RPE]]*tblTL[[#This Row],[Field duration]]+tblTL[[#This Row],[Field 2 RPE]]*tblTL[[#This Row],[Field 2 Duration]]</f>
        <v>0</v>
      </c>
      <c r="AA117" s="118">
        <f>TL!$O117*TL!$P117+TL!$Q117*TL!$R117+TL!$S117*TL!$T117+TL!$U117*TL!$V117+TL!$W117*TL!$X117+tblTL[[#This Row],[G6 RPE]]*tblTL[[#This Row],[G6 Duration]]</f>
        <v>0</v>
      </c>
      <c r="AB117" s="119">
        <f>tblTL[[#This Row],[Gym Load]]+tblTL[[#This Row],[Field Load]]+tblTL[[#This Row],[Total Game Load]]</f>
        <v>0</v>
      </c>
    </row>
    <row r="118" spans="1:28" x14ac:dyDescent="0.25">
      <c r="A118" s="58" t="str">
        <f t="shared" si="6"/>
        <v>Week 1</v>
      </c>
      <c r="B118" s="63">
        <v>43015</v>
      </c>
      <c r="C118" s="143" t="str">
        <f t="shared" si="5"/>
        <v>Sat</v>
      </c>
      <c r="D118" s="67" t="s">
        <v>213</v>
      </c>
      <c r="E118" s="61"/>
      <c r="F118" s="61"/>
      <c r="G118" s="61"/>
      <c r="H118" s="61"/>
      <c r="I118" s="62">
        <f>tblTL[[#This Row],[Gym RPE]]*tblTL[[#This Row],[Gym Duration]]+tblTL[[#This Row],[Gym 2 RPE]]*tblTL[[#This Row],[Gym 2 Duration]]</f>
        <v>0</v>
      </c>
      <c r="J118" s="61"/>
      <c r="K118" s="61"/>
      <c r="L118" s="61"/>
      <c r="M118" s="61"/>
      <c r="N118" s="62">
        <f>tblTL[[#This Row],[Field RPE]]*tblTL[[#This Row],[Field duration]]+tblTL[[#This Row],[Field 2 RPE]]*tblTL[[#This Row],[Field 2 Duration]]</f>
        <v>0</v>
      </c>
      <c r="AA118" s="118">
        <f>TL!$O118*TL!$P118+TL!$Q118*TL!$R118+TL!$S118*TL!$T118+TL!$U118*TL!$V118+TL!$W118*TL!$X118+tblTL[[#This Row],[G6 RPE]]*tblTL[[#This Row],[G6 Duration]]</f>
        <v>0</v>
      </c>
      <c r="AB118" s="119">
        <f>tblTL[[#This Row],[Gym Load]]+tblTL[[#This Row],[Field Load]]+tblTL[[#This Row],[Total Game Load]]</f>
        <v>0</v>
      </c>
    </row>
    <row r="119" spans="1:28" x14ac:dyDescent="0.25">
      <c r="A119" s="58" t="str">
        <f t="shared" si="6"/>
        <v>Week 1</v>
      </c>
      <c r="B119" s="63">
        <v>43015</v>
      </c>
      <c r="C119" s="143" t="str">
        <f t="shared" si="5"/>
        <v>Sat</v>
      </c>
      <c r="D119" s="67" t="s">
        <v>214</v>
      </c>
      <c r="E119" s="61"/>
      <c r="F119" s="61"/>
      <c r="G119" s="61"/>
      <c r="H119" s="61"/>
      <c r="I119" s="62">
        <f>tblTL[[#This Row],[Gym RPE]]*tblTL[[#This Row],[Gym Duration]]+tblTL[[#This Row],[Gym 2 RPE]]*tblTL[[#This Row],[Gym 2 Duration]]</f>
        <v>0</v>
      </c>
      <c r="J119" s="61"/>
      <c r="K119" s="61"/>
      <c r="L119" s="61"/>
      <c r="M119" s="61"/>
      <c r="N119" s="62">
        <f>tblTL[[#This Row],[Field RPE]]*tblTL[[#This Row],[Field duration]]+tblTL[[#This Row],[Field 2 RPE]]*tblTL[[#This Row],[Field 2 Duration]]</f>
        <v>0</v>
      </c>
      <c r="AA119" s="118">
        <f>TL!$O119*TL!$P119+TL!$Q119*TL!$R119+TL!$S119*TL!$T119+TL!$U119*TL!$V119+TL!$W119*TL!$X119+tblTL[[#This Row],[G6 RPE]]*tblTL[[#This Row],[G6 Duration]]</f>
        <v>0</v>
      </c>
      <c r="AB119" s="119">
        <f>tblTL[[#This Row],[Gym Load]]+tblTL[[#This Row],[Field Load]]+tblTL[[#This Row],[Total Game Load]]</f>
        <v>0</v>
      </c>
    </row>
    <row r="120" spans="1:28" x14ac:dyDescent="0.25">
      <c r="A120" s="58" t="str">
        <f t="shared" si="6"/>
        <v>Week 1</v>
      </c>
      <c r="B120" s="63">
        <v>43015</v>
      </c>
      <c r="C120" s="143" t="str">
        <f t="shared" si="5"/>
        <v>Sat</v>
      </c>
      <c r="D120" s="67" t="s">
        <v>195</v>
      </c>
      <c r="E120" s="61"/>
      <c r="F120" s="61"/>
      <c r="G120" s="61"/>
      <c r="H120" s="61"/>
      <c r="I120" s="62">
        <f>tblTL[[#This Row],[Gym RPE]]*tblTL[[#This Row],[Gym Duration]]+tblTL[[#This Row],[Gym 2 RPE]]*tblTL[[#This Row],[Gym 2 Duration]]</f>
        <v>0</v>
      </c>
      <c r="J120" s="61"/>
      <c r="K120" s="61"/>
      <c r="L120" s="61"/>
      <c r="M120" s="61"/>
      <c r="N120" s="62">
        <f>tblTL[[#This Row],[Field RPE]]*tblTL[[#This Row],[Field duration]]+tblTL[[#This Row],[Field 2 RPE]]*tblTL[[#This Row],[Field 2 Duration]]</f>
        <v>0</v>
      </c>
      <c r="AA120" s="118">
        <f>TL!$O120*TL!$P120+TL!$Q120*TL!$R120+TL!$S120*TL!$T120+TL!$U120*TL!$V120+TL!$W120*TL!$X120+tblTL[[#This Row],[G6 RPE]]*tblTL[[#This Row],[G6 Duration]]</f>
        <v>0</v>
      </c>
      <c r="AB120" s="119">
        <f>tblTL[[#This Row],[Gym Load]]+tblTL[[#This Row],[Field Load]]+tblTL[[#This Row],[Total Game Load]]</f>
        <v>0</v>
      </c>
    </row>
    <row r="121" spans="1:28" x14ac:dyDescent="0.25">
      <c r="A121" s="58" t="str">
        <f t="shared" si="6"/>
        <v>Week 1</v>
      </c>
      <c r="B121" s="63">
        <v>43015</v>
      </c>
      <c r="C121" s="143" t="str">
        <f t="shared" si="5"/>
        <v>Sat</v>
      </c>
      <c r="D121" s="66" t="s">
        <v>196</v>
      </c>
      <c r="E121" s="61"/>
      <c r="F121" s="61"/>
      <c r="G121" s="61"/>
      <c r="H121" s="61"/>
      <c r="I121" s="62">
        <f>tblTL[[#This Row],[Gym RPE]]*tblTL[[#This Row],[Gym Duration]]+tblTL[[#This Row],[Gym 2 RPE]]*tblTL[[#This Row],[Gym 2 Duration]]</f>
        <v>0</v>
      </c>
      <c r="J121" s="61"/>
      <c r="K121" s="61"/>
      <c r="L121" s="61"/>
      <c r="M121" s="61"/>
      <c r="N121" s="62">
        <f>tblTL[[#This Row],[Field RPE]]*tblTL[[#This Row],[Field duration]]+tblTL[[#This Row],[Field 2 RPE]]*tblTL[[#This Row],[Field 2 Duration]]</f>
        <v>0</v>
      </c>
      <c r="AA121" s="118">
        <f>TL!$O121*TL!$P121+TL!$Q121*TL!$R121+TL!$S121*TL!$T121+TL!$U121*TL!$V121+TL!$W121*TL!$X121+tblTL[[#This Row],[G6 RPE]]*tblTL[[#This Row],[G6 Duration]]</f>
        <v>0</v>
      </c>
      <c r="AB121" s="119">
        <f>tblTL[[#This Row],[Gym Load]]+tblTL[[#This Row],[Field Load]]+tblTL[[#This Row],[Total Game Load]]</f>
        <v>0</v>
      </c>
    </row>
    <row r="122" spans="1:28" x14ac:dyDescent="0.25">
      <c r="A122" s="58" t="str">
        <f t="shared" si="6"/>
        <v>Week 1</v>
      </c>
      <c r="B122" s="63">
        <v>43015</v>
      </c>
      <c r="C122" s="143" t="str">
        <f t="shared" si="5"/>
        <v>Sat</v>
      </c>
      <c r="D122" s="67" t="s">
        <v>197</v>
      </c>
      <c r="E122" s="61"/>
      <c r="F122" s="61"/>
      <c r="G122" s="61"/>
      <c r="H122" s="61"/>
      <c r="I122" s="62">
        <f>tblTL[[#This Row],[Gym RPE]]*tblTL[[#This Row],[Gym Duration]]+tblTL[[#This Row],[Gym 2 RPE]]*tblTL[[#This Row],[Gym 2 Duration]]</f>
        <v>0</v>
      </c>
      <c r="J122" s="61"/>
      <c r="K122" s="61"/>
      <c r="L122" s="61"/>
      <c r="M122" s="61"/>
      <c r="N122" s="62">
        <f>tblTL[[#This Row],[Field RPE]]*tblTL[[#This Row],[Field duration]]+tblTL[[#This Row],[Field 2 RPE]]*tblTL[[#This Row],[Field 2 Duration]]</f>
        <v>0</v>
      </c>
      <c r="AA122" s="118">
        <f>TL!$O122*TL!$P122+TL!$Q122*TL!$R122+TL!$S122*TL!$T122+TL!$U122*TL!$V122+TL!$W122*TL!$X122+tblTL[[#This Row],[G6 RPE]]*tblTL[[#This Row],[G6 Duration]]</f>
        <v>0</v>
      </c>
      <c r="AB122" s="119">
        <f>tblTL[[#This Row],[Gym Load]]+tblTL[[#This Row],[Field Load]]+tblTL[[#This Row],[Total Game Load]]</f>
        <v>0</v>
      </c>
    </row>
    <row r="123" spans="1:28" x14ac:dyDescent="0.25">
      <c r="A123" s="58" t="str">
        <f t="shared" si="6"/>
        <v>Week 1</v>
      </c>
      <c r="B123" s="63">
        <v>43015</v>
      </c>
      <c r="C123" s="143" t="str">
        <f t="shared" si="5"/>
        <v>Sat</v>
      </c>
      <c r="D123" s="67" t="s">
        <v>198</v>
      </c>
      <c r="E123" s="61"/>
      <c r="F123" s="61"/>
      <c r="G123" s="61"/>
      <c r="H123" s="61"/>
      <c r="I123" s="62">
        <f>tblTL[[#This Row],[Gym RPE]]*tblTL[[#This Row],[Gym Duration]]+tblTL[[#This Row],[Gym 2 RPE]]*tblTL[[#This Row],[Gym 2 Duration]]</f>
        <v>0</v>
      </c>
      <c r="J123" s="61"/>
      <c r="K123" s="61"/>
      <c r="L123" s="61"/>
      <c r="M123" s="61"/>
      <c r="N123" s="62">
        <f>tblTL[[#This Row],[Field RPE]]*tblTL[[#This Row],[Field duration]]+tblTL[[#This Row],[Field 2 RPE]]*tblTL[[#This Row],[Field 2 Duration]]</f>
        <v>0</v>
      </c>
      <c r="AA123" s="118">
        <f>TL!$O123*TL!$P123+TL!$Q123*TL!$R123+TL!$S123*TL!$T123+TL!$U123*TL!$V123+TL!$W123*TL!$X123+tblTL[[#This Row],[G6 RPE]]*tblTL[[#This Row],[G6 Duration]]</f>
        <v>0</v>
      </c>
      <c r="AB123" s="119">
        <f>tblTL[[#This Row],[Gym Load]]+tblTL[[#This Row],[Field Load]]+tblTL[[#This Row],[Total Game Load]]</f>
        <v>0</v>
      </c>
    </row>
    <row r="124" spans="1:28" x14ac:dyDescent="0.25">
      <c r="A124" s="58" t="str">
        <f t="shared" si="6"/>
        <v>Week 1</v>
      </c>
      <c r="B124" s="63">
        <v>43015</v>
      </c>
      <c r="C124" s="143" t="str">
        <f t="shared" si="5"/>
        <v>Sat</v>
      </c>
      <c r="D124" s="67" t="s">
        <v>199</v>
      </c>
      <c r="E124" s="61"/>
      <c r="F124" s="61"/>
      <c r="G124" s="61"/>
      <c r="H124" s="61"/>
      <c r="I124" s="62">
        <f>tblTL[[#This Row],[Gym RPE]]*tblTL[[#This Row],[Gym Duration]]+tblTL[[#This Row],[Gym 2 RPE]]*tblTL[[#This Row],[Gym 2 Duration]]</f>
        <v>0</v>
      </c>
      <c r="J124" s="61"/>
      <c r="K124" s="61"/>
      <c r="L124" s="61"/>
      <c r="M124" s="61"/>
      <c r="N124" s="62">
        <f>tblTL[[#This Row],[Field RPE]]*tblTL[[#This Row],[Field duration]]+tblTL[[#This Row],[Field 2 RPE]]*tblTL[[#This Row],[Field 2 Duration]]</f>
        <v>0</v>
      </c>
      <c r="AA124" s="118">
        <f>TL!$O124*TL!$P124+TL!$Q124*TL!$R124+TL!$S124*TL!$T124+TL!$U124*TL!$V124+TL!$W124*TL!$X124+tblTL[[#This Row],[G6 RPE]]*tblTL[[#This Row],[G6 Duration]]</f>
        <v>0</v>
      </c>
      <c r="AB124" s="119">
        <f>tblTL[[#This Row],[Gym Load]]+tblTL[[#This Row],[Field Load]]+tblTL[[#This Row],[Total Game Load]]</f>
        <v>0</v>
      </c>
    </row>
    <row r="125" spans="1:28" x14ac:dyDescent="0.25">
      <c r="A125" s="58" t="str">
        <f t="shared" si="6"/>
        <v>Week 1</v>
      </c>
      <c r="B125" s="63">
        <v>43015</v>
      </c>
      <c r="C125" s="143" t="str">
        <f t="shared" si="5"/>
        <v>Sat</v>
      </c>
      <c r="D125" s="66" t="s">
        <v>200</v>
      </c>
      <c r="E125" s="61"/>
      <c r="F125" s="61"/>
      <c r="G125" s="61"/>
      <c r="H125" s="61"/>
      <c r="I125" s="62">
        <f>tblTL[[#This Row],[Gym RPE]]*tblTL[[#This Row],[Gym Duration]]+tblTL[[#This Row],[Gym 2 RPE]]*tblTL[[#This Row],[Gym 2 Duration]]</f>
        <v>0</v>
      </c>
      <c r="J125" s="61"/>
      <c r="K125" s="61"/>
      <c r="L125" s="61"/>
      <c r="M125" s="61"/>
      <c r="N125" s="62">
        <f>tblTL[[#This Row],[Field RPE]]*tblTL[[#This Row],[Field duration]]+tblTL[[#This Row],[Field 2 RPE]]*tblTL[[#This Row],[Field 2 Duration]]</f>
        <v>0</v>
      </c>
      <c r="AA125" s="118">
        <f>TL!$O125*TL!$P125+TL!$Q125*TL!$R125+TL!$S125*TL!$T125+TL!$U125*TL!$V125+TL!$W125*TL!$X125+tblTL[[#This Row],[G6 RPE]]*tblTL[[#This Row],[G6 Duration]]</f>
        <v>0</v>
      </c>
      <c r="AB125" s="119">
        <f>tblTL[[#This Row],[Gym Load]]+tblTL[[#This Row],[Field Load]]+tblTL[[#This Row],[Total Game Load]]</f>
        <v>0</v>
      </c>
    </row>
    <row r="126" spans="1:28" x14ac:dyDescent="0.25">
      <c r="A126" s="58" t="str">
        <f t="shared" si="6"/>
        <v>Week 1</v>
      </c>
      <c r="B126" s="63">
        <v>43015</v>
      </c>
      <c r="C126" s="143" t="str">
        <f t="shared" si="5"/>
        <v>Sat</v>
      </c>
      <c r="D126" s="67" t="s">
        <v>201</v>
      </c>
      <c r="E126" s="61"/>
      <c r="F126" s="61"/>
      <c r="G126" s="61"/>
      <c r="H126" s="61"/>
      <c r="I126" s="62">
        <f>tblTL[[#This Row],[Gym RPE]]*tblTL[[#This Row],[Gym Duration]]+tblTL[[#This Row],[Gym 2 RPE]]*tblTL[[#This Row],[Gym 2 Duration]]</f>
        <v>0</v>
      </c>
      <c r="J126" s="61"/>
      <c r="K126" s="61"/>
      <c r="L126" s="61"/>
      <c r="M126" s="61"/>
      <c r="N126" s="62">
        <f>tblTL[[#This Row],[Field RPE]]*tblTL[[#This Row],[Field duration]]+tblTL[[#This Row],[Field 2 RPE]]*tblTL[[#This Row],[Field 2 Duration]]</f>
        <v>0</v>
      </c>
      <c r="AA126" s="118">
        <f>TL!$O126*TL!$P126+TL!$Q126*TL!$R126+TL!$S126*TL!$T126+TL!$U126*TL!$V126+TL!$W126*TL!$X126+tblTL[[#This Row],[G6 RPE]]*tblTL[[#This Row],[G6 Duration]]</f>
        <v>0</v>
      </c>
      <c r="AB126" s="119">
        <f>tblTL[[#This Row],[Gym Load]]+tblTL[[#This Row],[Field Load]]+tblTL[[#This Row],[Total Game Load]]</f>
        <v>0</v>
      </c>
    </row>
    <row r="127" spans="1:28" x14ac:dyDescent="0.25">
      <c r="A127" s="58" t="str">
        <f t="shared" si="6"/>
        <v>Week 1</v>
      </c>
      <c r="B127" s="63">
        <v>43015</v>
      </c>
      <c r="C127" s="143" t="str">
        <f t="shared" si="5"/>
        <v>Sat</v>
      </c>
      <c r="D127" s="67" t="s">
        <v>202</v>
      </c>
      <c r="E127" s="61"/>
      <c r="F127" s="61"/>
      <c r="G127" s="61"/>
      <c r="H127" s="61"/>
      <c r="I127" s="62">
        <f>tblTL[[#This Row],[Gym RPE]]*tblTL[[#This Row],[Gym Duration]]+tblTL[[#This Row],[Gym 2 RPE]]*tblTL[[#This Row],[Gym 2 Duration]]</f>
        <v>0</v>
      </c>
      <c r="J127" s="61"/>
      <c r="K127" s="61"/>
      <c r="L127" s="61"/>
      <c r="M127" s="61"/>
      <c r="N127" s="62">
        <f>tblTL[[#This Row],[Field RPE]]*tblTL[[#This Row],[Field duration]]+tblTL[[#This Row],[Field 2 RPE]]*tblTL[[#This Row],[Field 2 Duration]]</f>
        <v>0</v>
      </c>
      <c r="AA127" s="118">
        <f>TL!$O127*TL!$P127+TL!$Q127*TL!$R127+TL!$S127*TL!$T127+TL!$U127*TL!$V127+TL!$W127*TL!$X127+tblTL[[#This Row],[G6 RPE]]*tblTL[[#This Row],[G6 Duration]]</f>
        <v>0</v>
      </c>
      <c r="AB127" s="119">
        <f>tblTL[[#This Row],[Gym Load]]+tblTL[[#This Row],[Field Load]]+tblTL[[#This Row],[Total Game Load]]</f>
        <v>0</v>
      </c>
    </row>
    <row r="128" spans="1:28" x14ac:dyDescent="0.25">
      <c r="A128" s="58" t="str">
        <f t="shared" si="6"/>
        <v>Week 1</v>
      </c>
      <c r="B128" s="63">
        <v>43015</v>
      </c>
      <c r="C128" s="143" t="str">
        <f t="shared" si="5"/>
        <v>Sat</v>
      </c>
      <c r="D128" s="66" t="s">
        <v>203</v>
      </c>
      <c r="E128" s="61"/>
      <c r="F128" s="61"/>
      <c r="G128" s="61"/>
      <c r="H128" s="61"/>
      <c r="I128" s="62">
        <f>tblTL[[#This Row],[Gym RPE]]*tblTL[[#This Row],[Gym Duration]]+tblTL[[#This Row],[Gym 2 RPE]]*tblTL[[#This Row],[Gym 2 Duration]]</f>
        <v>0</v>
      </c>
      <c r="J128" s="61"/>
      <c r="K128" s="61"/>
      <c r="L128" s="61"/>
      <c r="M128" s="61"/>
      <c r="N128" s="62">
        <f>tblTL[[#This Row],[Field RPE]]*tblTL[[#This Row],[Field duration]]+tblTL[[#This Row],[Field 2 RPE]]*tblTL[[#This Row],[Field 2 Duration]]</f>
        <v>0</v>
      </c>
      <c r="AA128" s="118">
        <f>TL!$O128*TL!$P128+TL!$Q128*TL!$R128+TL!$S128*TL!$T128+TL!$U128*TL!$V128+TL!$W128*TL!$X128+tblTL[[#This Row],[G6 RPE]]*tblTL[[#This Row],[G6 Duration]]</f>
        <v>0</v>
      </c>
      <c r="AB128" s="119">
        <f>tblTL[[#This Row],[Gym Load]]+tblTL[[#This Row],[Field Load]]+tblTL[[#This Row],[Total Game Load]]</f>
        <v>0</v>
      </c>
    </row>
    <row r="129" spans="1:28" x14ac:dyDescent="0.25">
      <c r="A129" s="58" t="str">
        <f t="shared" si="6"/>
        <v>Week 1</v>
      </c>
      <c r="B129" s="63">
        <v>43015</v>
      </c>
      <c r="C129" s="143" t="str">
        <f t="shared" si="5"/>
        <v>Sat</v>
      </c>
      <c r="D129" s="66" t="s">
        <v>204</v>
      </c>
      <c r="E129" s="61"/>
      <c r="F129" s="61"/>
      <c r="G129" s="61"/>
      <c r="H129" s="61"/>
      <c r="I129" s="62">
        <f>tblTL[[#This Row],[Gym RPE]]*tblTL[[#This Row],[Gym Duration]]+tblTL[[#This Row],[Gym 2 RPE]]*tblTL[[#This Row],[Gym 2 Duration]]</f>
        <v>0</v>
      </c>
      <c r="J129" s="61"/>
      <c r="K129" s="61"/>
      <c r="L129" s="61"/>
      <c r="M129" s="61"/>
      <c r="N129" s="62">
        <f>tblTL[[#This Row],[Field RPE]]*tblTL[[#This Row],[Field duration]]+tblTL[[#This Row],[Field 2 RPE]]*tblTL[[#This Row],[Field 2 Duration]]</f>
        <v>0</v>
      </c>
      <c r="AA129" s="118">
        <f>TL!$O129*TL!$P129+TL!$Q129*TL!$R129+TL!$S129*TL!$T129+TL!$U129*TL!$V129+TL!$W129*TL!$X129+tblTL[[#This Row],[G6 RPE]]*tblTL[[#This Row],[G6 Duration]]</f>
        <v>0</v>
      </c>
      <c r="AB129" s="119">
        <f>tblTL[[#This Row],[Gym Load]]+tblTL[[#This Row],[Field Load]]+tblTL[[#This Row],[Total Game Load]]</f>
        <v>0</v>
      </c>
    </row>
    <row r="130" spans="1:28" x14ac:dyDescent="0.25">
      <c r="A130" s="58" t="str">
        <f t="shared" si="6"/>
        <v>Week 1</v>
      </c>
      <c r="B130" s="63">
        <v>43015</v>
      </c>
      <c r="C130" s="143" t="str">
        <f t="shared" ref="C130:C193" si="7">CHOOSE(WEEKDAY(B130),"Sun","Mon","Tue","Wed","Thu","Fri","Sat")</f>
        <v>Sat</v>
      </c>
      <c r="D130" s="64" t="s">
        <v>205</v>
      </c>
      <c r="E130" s="61"/>
      <c r="F130" s="61"/>
      <c r="G130" s="61"/>
      <c r="H130" s="61"/>
      <c r="I130" s="62">
        <f>tblTL[[#This Row],[Gym RPE]]*tblTL[[#This Row],[Gym Duration]]+tblTL[[#This Row],[Gym 2 RPE]]*tblTL[[#This Row],[Gym 2 Duration]]</f>
        <v>0</v>
      </c>
      <c r="J130" s="61"/>
      <c r="K130" s="61"/>
      <c r="L130" s="61"/>
      <c r="M130" s="61"/>
      <c r="N130" s="62">
        <f>tblTL[[#This Row],[Field RPE]]*tblTL[[#This Row],[Field duration]]+tblTL[[#This Row],[Field 2 RPE]]*tblTL[[#This Row],[Field 2 Duration]]</f>
        <v>0</v>
      </c>
      <c r="AA130" s="118">
        <f>TL!$O130*TL!$P130+TL!$Q130*TL!$R130+TL!$S130*TL!$T130+TL!$U130*TL!$V130+TL!$W130*TL!$X130+tblTL[[#This Row],[G6 RPE]]*tblTL[[#This Row],[G6 Duration]]</f>
        <v>0</v>
      </c>
      <c r="AB130" s="119">
        <f>tblTL[[#This Row],[Gym Load]]+tblTL[[#This Row],[Field Load]]+tblTL[[#This Row],[Total Game Load]]</f>
        <v>0</v>
      </c>
    </row>
    <row r="131" spans="1:28" x14ac:dyDescent="0.25">
      <c r="A131" s="58" t="str">
        <f t="shared" ref="A131:A194" si="8">VLOOKUP(B131, $AE$3:$AF$26, 2)</f>
        <v>Week 1</v>
      </c>
      <c r="B131" s="63">
        <v>43015</v>
      </c>
      <c r="C131" s="143" t="str">
        <f t="shared" si="7"/>
        <v>Sat</v>
      </c>
      <c r="D131" s="64" t="s">
        <v>206</v>
      </c>
      <c r="E131" s="61"/>
      <c r="F131" s="61"/>
      <c r="G131" s="61"/>
      <c r="H131" s="61"/>
      <c r="I131" s="62">
        <f>tblTL[[#This Row],[Gym RPE]]*tblTL[[#This Row],[Gym Duration]]+tblTL[[#This Row],[Gym 2 RPE]]*tblTL[[#This Row],[Gym 2 Duration]]</f>
        <v>0</v>
      </c>
      <c r="J131" s="61"/>
      <c r="K131" s="61"/>
      <c r="L131" s="61"/>
      <c r="M131" s="61"/>
      <c r="N131" s="62">
        <f>tblTL[[#This Row],[Field RPE]]*tblTL[[#This Row],[Field duration]]+tblTL[[#This Row],[Field 2 RPE]]*tblTL[[#This Row],[Field 2 Duration]]</f>
        <v>0</v>
      </c>
      <c r="AA131" s="118">
        <f>TL!$O131*TL!$P131+TL!$Q131*TL!$R131+TL!$S131*TL!$T131+TL!$U131*TL!$V131+TL!$W131*TL!$X131+tblTL[[#This Row],[G6 RPE]]*tblTL[[#This Row],[G6 Duration]]</f>
        <v>0</v>
      </c>
      <c r="AB131" s="119">
        <f>tblTL[[#This Row],[Gym Load]]+tblTL[[#This Row],[Field Load]]+tblTL[[#This Row],[Total Game Load]]</f>
        <v>0</v>
      </c>
    </row>
    <row r="132" spans="1:28" x14ac:dyDescent="0.25">
      <c r="A132" s="58" t="str">
        <f t="shared" si="8"/>
        <v>Week 1</v>
      </c>
      <c r="B132" s="63">
        <v>43015</v>
      </c>
      <c r="C132" s="143" t="str">
        <f t="shared" si="7"/>
        <v>Sat</v>
      </c>
      <c r="D132" s="64" t="s">
        <v>207</v>
      </c>
      <c r="E132" s="61"/>
      <c r="F132" s="61"/>
      <c r="G132" s="61"/>
      <c r="H132" s="61"/>
      <c r="I132" s="62">
        <f>tblTL[[#This Row],[Gym RPE]]*tblTL[[#This Row],[Gym Duration]]+tblTL[[#This Row],[Gym 2 RPE]]*tblTL[[#This Row],[Gym 2 Duration]]</f>
        <v>0</v>
      </c>
      <c r="J132" s="61"/>
      <c r="K132" s="61"/>
      <c r="L132" s="61"/>
      <c r="M132" s="61"/>
      <c r="N132" s="62">
        <f>tblTL[[#This Row],[Field RPE]]*tblTL[[#This Row],[Field duration]]+tblTL[[#This Row],[Field 2 RPE]]*tblTL[[#This Row],[Field 2 Duration]]</f>
        <v>0</v>
      </c>
      <c r="AA132" s="118">
        <f>TL!$O132*TL!$P132+TL!$Q132*TL!$R132+TL!$S132*TL!$T132+TL!$U132*TL!$V132+TL!$W132*TL!$X132+tblTL[[#This Row],[G6 RPE]]*tblTL[[#This Row],[G6 Duration]]</f>
        <v>0</v>
      </c>
      <c r="AB132" s="119">
        <f>tblTL[[#This Row],[Gym Load]]+tblTL[[#This Row],[Field Load]]+tblTL[[#This Row],[Total Game Load]]</f>
        <v>0</v>
      </c>
    </row>
    <row r="133" spans="1:28" x14ac:dyDescent="0.25">
      <c r="A133" s="58" t="str">
        <f t="shared" si="8"/>
        <v>Week 1</v>
      </c>
      <c r="B133" s="63">
        <v>43015</v>
      </c>
      <c r="C133" s="143" t="str">
        <f t="shared" si="7"/>
        <v>Sat</v>
      </c>
      <c r="D133" s="67" t="s">
        <v>208</v>
      </c>
      <c r="E133" s="61"/>
      <c r="F133" s="61"/>
      <c r="G133" s="61"/>
      <c r="H133" s="61"/>
      <c r="I133" s="62">
        <f>tblTL[[#This Row],[Gym RPE]]*tblTL[[#This Row],[Gym Duration]]+tblTL[[#This Row],[Gym 2 RPE]]*tblTL[[#This Row],[Gym 2 Duration]]</f>
        <v>0</v>
      </c>
      <c r="J133" s="61"/>
      <c r="K133" s="61"/>
      <c r="L133" s="61"/>
      <c r="M133" s="61"/>
      <c r="N133" s="62">
        <f>tblTL[[#This Row],[Field RPE]]*tblTL[[#This Row],[Field duration]]+tblTL[[#This Row],[Field 2 RPE]]*tblTL[[#This Row],[Field 2 Duration]]</f>
        <v>0</v>
      </c>
      <c r="AA133" s="118">
        <f>TL!$O133*TL!$P133+TL!$Q133*TL!$R133+TL!$S133*TL!$T133+TL!$U133*TL!$V133+TL!$W133*TL!$X133+tblTL[[#This Row],[G6 RPE]]*tblTL[[#This Row],[G6 Duration]]</f>
        <v>0</v>
      </c>
      <c r="AB133" s="119">
        <f>tblTL[[#This Row],[Gym Load]]+tblTL[[#This Row],[Field Load]]+tblTL[[#This Row],[Total Game Load]]</f>
        <v>0</v>
      </c>
    </row>
    <row r="134" spans="1:28" x14ac:dyDescent="0.25">
      <c r="A134" s="58" t="str">
        <f t="shared" si="8"/>
        <v>Week 1</v>
      </c>
      <c r="B134" s="59">
        <v>43016</v>
      </c>
      <c r="C134" s="144" t="str">
        <f t="shared" si="7"/>
        <v>Sun</v>
      </c>
      <c r="D134" s="68" t="s">
        <v>215</v>
      </c>
      <c r="E134" s="61"/>
      <c r="F134" s="61"/>
      <c r="G134" s="61"/>
      <c r="H134" s="61"/>
      <c r="I134" s="62">
        <f>tblTL[[#This Row],[Gym RPE]]*tblTL[[#This Row],[Gym Duration]]+tblTL[[#This Row],[Gym 2 RPE]]*tblTL[[#This Row],[Gym 2 Duration]]</f>
        <v>0</v>
      </c>
      <c r="J134" s="61"/>
      <c r="K134" s="61"/>
      <c r="L134" s="61"/>
      <c r="M134" s="61"/>
      <c r="N134" s="62">
        <f>tblTL[[#This Row],[Field RPE]]*tblTL[[#This Row],[Field duration]]+tblTL[[#This Row],[Field 2 RPE]]*tblTL[[#This Row],[Field 2 Duration]]</f>
        <v>0</v>
      </c>
      <c r="AA134" s="118">
        <f>TL!$O134*TL!$P134+TL!$Q134*TL!$R134+TL!$S134*TL!$T134+TL!$U134*TL!$V134+TL!$W134*TL!$X134+tblTL[[#This Row],[G6 RPE]]*tblTL[[#This Row],[G6 Duration]]</f>
        <v>0</v>
      </c>
      <c r="AB134" s="119">
        <f>tblTL[[#This Row],[Gym Load]]+tblTL[[#This Row],[Field Load]]+tblTL[[#This Row],[Total Game Load]]</f>
        <v>0</v>
      </c>
    </row>
    <row r="135" spans="1:28" x14ac:dyDescent="0.25">
      <c r="A135" s="58" t="str">
        <f t="shared" si="8"/>
        <v>Week 1</v>
      </c>
      <c r="B135" s="63">
        <v>43016</v>
      </c>
      <c r="C135" s="143" t="str">
        <f t="shared" si="7"/>
        <v>Sun</v>
      </c>
      <c r="D135" s="64" t="s">
        <v>190</v>
      </c>
      <c r="E135" s="61"/>
      <c r="F135" s="61"/>
      <c r="G135" s="61"/>
      <c r="H135" s="61"/>
      <c r="I135" s="62">
        <f>tblTL[[#This Row],[Gym RPE]]*tblTL[[#This Row],[Gym Duration]]+tblTL[[#This Row],[Gym 2 RPE]]*tblTL[[#This Row],[Gym 2 Duration]]</f>
        <v>0</v>
      </c>
      <c r="J135" s="61"/>
      <c r="K135" s="61"/>
      <c r="L135" s="61"/>
      <c r="M135" s="61"/>
      <c r="N135" s="62">
        <f>tblTL[[#This Row],[Field RPE]]*tblTL[[#This Row],[Field duration]]+tblTL[[#This Row],[Field 2 RPE]]*tblTL[[#This Row],[Field 2 Duration]]</f>
        <v>0</v>
      </c>
      <c r="AA135" s="118">
        <f>TL!$O135*TL!$P135+TL!$Q135*TL!$R135+TL!$S135*TL!$T135+TL!$U135*TL!$V135+TL!$W135*TL!$X135+tblTL[[#This Row],[G6 RPE]]*tblTL[[#This Row],[G6 Duration]]</f>
        <v>0</v>
      </c>
      <c r="AB135" s="119">
        <f>tblTL[[#This Row],[Gym Load]]+tblTL[[#This Row],[Field Load]]+tblTL[[#This Row],[Total Game Load]]</f>
        <v>0</v>
      </c>
    </row>
    <row r="136" spans="1:28" x14ac:dyDescent="0.25">
      <c r="A136" s="58" t="str">
        <f t="shared" si="8"/>
        <v>Week 1</v>
      </c>
      <c r="B136" s="63">
        <v>43016</v>
      </c>
      <c r="C136" s="143" t="str">
        <f t="shared" si="7"/>
        <v>Sun</v>
      </c>
      <c r="D136" s="66" t="s">
        <v>191</v>
      </c>
      <c r="E136" s="61"/>
      <c r="F136" s="61"/>
      <c r="G136" s="61"/>
      <c r="H136" s="61"/>
      <c r="I136" s="62">
        <f>tblTL[[#This Row],[Gym RPE]]*tblTL[[#This Row],[Gym Duration]]+tblTL[[#This Row],[Gym 2 RPE]]*tblTL[[#This Row],[Gym 2 Duration]]</f>
        <v>0</v>
      </c>
      <c r="J136" s="61"/>
      <c r="K136" s="61"/>
      <c r="L136" s="61"/>
      <c r="M136" s="61"/>
      <c r="N136" s="62">
        <f>tblTL[[#This Row],[Field RPE]]*tblTL[[#This Row],[Field duration]]+tblTL[[#This Row],[Field 2 RPE]]*tblTL[[#This Row],[Field 2 Duration]]</f>
        <v>0</v>
      </c>
      <c r="AA136" s="118">
        <f>TL!$O136*TL!$P136+TL!$Q136*TL!$R136+TL!$S136*TL!$T136+TL!$U136*TL!$V136+TL!$W136*TL!$X136+tblTL[[#This Row],[G6 RPE]]*tblTL[[#This Row],[G6 Duration]]</f>
        <v>0</v>
      </c>
      <c r="AB136" s="119">
        <f>tblTL[[#This Row],[Gym Load]]+tblTL[[#This Row],[Field Load]]+tblTL[[#This Row],[Total Game Load]]</f>
        <v>0</v>
      </c>
    </row>
    <row r="137" spans="1:28" x14ac:dyDescent="0.25">
      <c r="A137" s="58" t="str">
        <f t="shared" si="8"/>
        <v>Week 1</v>
      </c>
      <c r="B137" s="63">
        <v>43016</v>
      </c>
      <c r="C137" s="143" t="str">
        <f t="shared" si="7"/>
        <v>Sun</v>
      </c>
      <c r="D137" s="66" t="s">
        <v>192</v>
      </c>
      <c r="E137" s="61"/>
      <c r="F137" s="61"/>
      <c r="G137" s="61"/>
      <c r="H137" s="61"/>
      <c r="I137" s="62">
        <f>tblTL[[#This Row],[Gym RPE]]*tblTL[[#This Row],[Gym Duration]]+tblTL[[#This Row],[Gym 2 RPE]]*tblTL[[#This Row],[Gym 2 Duration]]</f>
        <v>0</v>
      </c>
      <c r="J137" s="61"/>
      <c r="K137" s="61"/>
      <c r="L137" s="61"/>
      <c r="M137" s="61"/>
      <c r="N137" s="62">
        <f>tblTL[[#This Row],[Field RPE]]*tblTL[[#This Row],[Field duration]]+tblTL[[#This Row],[Field 2 RPE]]*tblTL[[#This Row],[Field 2 Duration]]</f>
        <v>0</v>
      </c>
      <c r="AA137" s="118">
        <f>TL!$O137*TL!$P137+TL!$Q137*TL!$R137+TL!$S137*TL!$T137+TL!$U137*TL!$V137+TL!$W137*TL!$X137+tblTL[[#This Row],[G6 RPE]]*tblTL[[#This Row],[G6 Duration]]</f>
        <v>0</v>
      </c>
      <c r="AB137" s="119">
        <f>tblTL[[#This Row],[Gym Load]]+tblTL[[#This Row],[Field Load]]+tblTL[[#This Row],[Total Game Load]]</f>
        <v>0</v>
      </c>
    </row>
    <row r="138" spans="1:28" x14ac:dyDescent="0.25">
      <c r="A138" s="58" t="str">
        <f t="shared" si="8"/>
        <v>Week 1</v>
      </c>
      <c r="B138" s="63">
        <v>43016</v>
      </c>
      <c r="C138" s="143" t="str">
        <f t="shared" si="7"/>
        <v>Sun</v>
      </c>
      <c r="D138" s="67" t="s">
        <v>193</v>
      </c>
      <c r="E138" s="61"/>
      <c r="F138" s="61"/>
      <c r="G138" s="61"/>
      <c r="H138" s="61"/>
      <c r="I138" s="62">
        <f>tblTL[[#This Row],[Gym RPE]]*tblTL[[#This Row],[Gym Duration]]+tblTL[[#This Row],[Gym 2 RPE]]*tblTL[[#This Row],[Gym 2 Duration]]</f>
        <v>0</v>
      </c>
      <c r="J138" s="61"/>
      <c r="K138" s="61"/>
      <c r="L138" s="61"/>
      <c r="M138" s="61"/>
      <c r="N138" s="62">
        <f>tblTL[[#This Row],[Field RPE]]*tblTL[[#This Row],[Field duration]]+tblTL[[#This Row],[Field 2 RPE]]*tblTL[[#This Row],[Field 2 Duration]]</f>
        <v>0</v>
      </c>
      <c r="AA138" s="118">
        <f>TL!$O138*TL!$P138+TL!$Q138*TL!$R138+TL!$S138*TL!$T138+TL!$U138*TL!$V138+TL!$W138*TL!$X138+tblTL[[#This Row],[G6 RPE]]*tblTL[[#This Row],[G6 Duration]]</f>
        <v>0</v>
      </c>
      <c r="AB138" s="119">
        <f>tblTL[[#This Row],[Gym Load]]+tblTL[[#This Row],[Field Load]]+tblTL[[#This Row],[Total Game Load]]</f>
        <v>0</v>
      </c>
    </row>
    <row r="139" spans="1:28" x14ac:dyDescent="0.25">
      <c r="A139" s="58" t="str">
        <f t="shared" si="8"/>
        <v>Week 1</v>
      </c>
      <c r="B139" s="63">
        <v>43016</v>
      </c>
      <c r="C139" s="143" t="str">
        <f t="shared" si="7"/>
        <v>Sun</v>
      </c>
      <c r="D139" s="67" t="s">
        <v>194</v>
      </c>
      <c r="E139" s="61"/>
      <c r="F139" s="61"/>
      <c r="G139" s="61"/>
      <c r="H139" s="61"/>
      <c r="I139" s="62">
        <f>tblTL[[#This Row],[Gym RPE]]*tblTL[[#This Row],[Gym Duration]]+tblTL[[#This Row],[Gym 2 RPE]]*tblTL[[#This Row],[Gym 2 Duration]]</f>
        <v>0</v>
      </c>
      <c r="J139" s="61"/>
      <c r="K139" s="61"/>
      <c r="L139" s="61"/>
      <c r="M139" s="61"/>
      <c r="N139" s="62">
        <f>tblTL[[#This Row],[Field RPE]]*tblTL[[#This Row],[Field duration]]+tblTL[[#This Row],[Field 2 RPE]]*tblTL[[#This Row],[Field 2 Duration]]</f>
        <v>0</v>
      </c>
      <c r="AA139" s="118">
        <f>TL!$O139*TL!$P139+TL!$Q139*TL!$R139+TL!$S139*TL!$T139+TL!$U139*TL!$V139+TL!$W139*TL!$X139+tblTL[[#This Row],[G6 RPE]]*tblTL[[#This Row],[G6 Duration]]</f>
        <v>0</v>
      </c>
      <c r="AB139" s="119">
        <f>tblTL[[#This Row],[Gym Load]]+tblTL[[#This Row],[Field Load]]+tblTL[[#This Row],[Total Game Load]]</f>
        <v>0</v>
      </c>
    </row>
    <row r="140" spans="1:28" x14ac:dyDescent="0.25">
      <c r="A140" s="58" t="str">
        <f t="shared" si="8"/>
        <v>Week 1</v>
      </c>
      <c r="B140" s="63">
        <v>43016</v>
      </c>
      <c r="C140" s="143" t="str">
        <f t="shared" si="7"/>
        <v>Sun</v>
      </c>
      <c r="D140" s="67" t="s">
        <v>213</v>
      </c>
      <c r="E140" s="61"/>
      <c r="F140" s="61"/>
      <c r="G140" s="61"/>
      <c r="H140" s="61"/>
      <c r="I140" s="62">
        <f>tblTL[[#This Row],[Gym RPE]]*tblTL[[#This Row],[Gym Duration]]+tblTL[[#This Row],[Gym 2 RPE]]*tblTL[[#This Row],[Gym 2 Duration]]</f>
        <v>0</v>
      </c>
      <c r="J140" s="61"/>
      <c r="K140" s="61"/>
      <c r="L140" s="61"/>
      <c r="M140" s="61"/>
      <c r="N140" s="62">
        <f>tblTL[[#This Row],[Field RPE]]*tblTL[[#This Row],[Field duration]]+tblTL[[#This Row],[Field 2 RPE]]*tblTL[[#This Row],[Field 2 Duration]]</f>
        <v>0</v>
      </c>
      <c r="AA140" s="118">
        <f>TL!$O140*TL!$P140+TL!$Q140*TL!$R140+TL!$S140*TL!$T140+TL!$U140*TL!$V140+TL!$W140*TL!$X140+tblTL[[#This Row],[G6 RPE]]*tblTL[[#This Row],[G6 Duration]]</f>
        <v>0</v>
      </c>
      <c r="AB140" s="119">
        <f>tblTL[[#This Row],[Gym Load]]+tblTL[[#This Row],[Field Load]]+tblTL[[#This Row],[Total Game Load]]</f>
        <v>0</v>
      </c>
    </row>
    <row r="141" spans="1:28" x14ac:dyDescent="0.25">
      <c r="A141" s="58" t="str">
        <f t="shared" si="8"/>
        <v>Week 1</v>
      </c>
      <c r="B141" s="63">
        <v>43016</v>
      </c>
      <c r="C141" s="143" t="str">
        <f t="shared" si="7"/>
        <v>Sun</v>
      </c>
      <c r="D141" s="67" t="s">
        <v>214</v>
      </c>
      <c r="E141" s="61"/>
      <c r="F141" s="61"/>
      <c r="G141" s="61"/>
      <c r="H141" s="61"/>
      <c r="I141" s="62">
        <f>tblTL[[#This Row],[Gym RPE]]*tblTL[[#This Row],[Gym Duration]]+tblTL[[#This Row],[Gym 2 RPE]]*tblTL[[#This Row],[Gym 2 Duration]]</f>
        <v>0</v>
      </c>
      <c r="J141" s="61"/>
      <c r="K141" s="61"/>
      <c r="L141" s="61"/>
      <c r="M141" s="61"/>
      <c r="N141" s="62">
        <f>tblTL[[#This Row],[Field RPE]]*tblTL[[#This Row],[Field duration]]+tblTL[[#This Row],[Field 2 RPE]]*tblTL[[#This Row],[Field 2 Duration]]</f>
        <v>0</v>
      </c>
      <c r="AA141" s="118">
        <f>TL!$O141*TL!$P141+TL!$Q141*TL!$R141+TL!$S141*TL!$T141+TL!$U141*TL!$V141+TL!$W141*TL!$X141+tblTL[[#This Row],[G6 RPE]]*tblTL[[#This Row],[G6 Duration]]</f>
        <v>0</v>
      </c>
      <c r="AB141" s="119">
        <f>tblTL[[#This Row],[Gym Load]]+tblTL[[#This Row],[Field Load]]+tblTL[[#This Row],[Total Game Load]]</f>
        <v>0</v>
      </c>
    </row>
    <row r="142" spans="1:28" x14ac:dyDescent="0.25">
      <c r="A142" s="58" t="str">
        <f t="shared" si="8"/>
        <v>Week 1</v>
      </c>
      <c r="B142" s="63">
        <v>43016</v>
      </c>
      <c r="C142" s="143" t="str">
        <f t="shared" si="7"/>
        <v>Sun</v>
      </c>
      <c r="D142" s="67" t="s">
        <v>195</v>
      </c>
      <c r="E142" s="61"/>
      <c r="F142" s="61"/>
      <c r="G142" s="61"/>
      <c r="H142" s="61"/>
      <c r="I142" s="62">
        <f>tblTL[[#This Row],[Gym RPE]]*tblTL[[#This Row],[Gym Duration]]+tblTL[[#This Row],[Gym 2 RPE]]*tblTL[[#This Row],[Gym 2 Duration]]</f>
        <v>0</v>
      </c>
      <c r="J142" s="61"/>
      <c r="K142" s="61"/>
      <c r="L142" s="61"/>
      <c r="M142" s="61"/>
      <c r="N142" s="62">
        <f>tblTL[[#This Row],[Field RPE]]*tblTL[[#This Row],[Field duration]]+tblTL[[#This Row],[Field 2 RPE]]*tblTL[[#This Row],[Field 2 Duration]]</f>
        <v>0</v>
      </c>
      <c r="AA142" s="118">
        <f>TL!$O142*TL!$P142+TL!$Q142*TL!$R142+TL!$S142*TL!$T142+TL!$U142*TL!$V142+TL!$W142*TL!$X142+tblTL[[#This Row],[G6 RPE]]*tblTL[[#This Row],[G6 Duration]]</f>
        <v>0</v>
      </c>
      <c r="AB142" s="119">
        <f>tblTL[[#This Row],[Gym Load]]+tblTL[[#This Row],[Field Load]]+tblTL[[#This Row],[Total Game Load]]</f>
        <v>0</v>
      </c>
    </row>
    <row r="143" spans="1:28" x14ac:dyDescent="0.25">
      <c r="A143" s="58" t="str">
        <f t="shared" si="8"/>
        <v>Week 1</v>
      </c>
      <c r="B143" s="63">
        <v>43016</v>
      </c>
      <c r="C143" s="143" t="str">
        <f t="shared" si="7"/>
        <v>Sun</v>
      </c>
      <c r="D143" s="66" t="s">
        <v>196</v>
      </c>
      <c r="E143" s="61"/>
      <c r="F143" s="61"/>
      <c r="G143" s="61"/>
      <c r="H143" s="61"/>
      <c r="I143" s="62">
        <f>tblTL[[#This Row],[Gym RPE]]*tblTL[[#This Row],[Gym Duration]]+tblTL[[#This Row],[Gym 2 RPE]]*tblTL[[#This Row],[Gym 2 Duration]]</f>
        <v>0</v>
      </c>
      <c r="J143" s="61"/>
      <c r="K143" s="61"/>
      <c r="L143" s="61"/>
      <c r="M143" s="61"/>
      <c r="N143" s="62">
        <f>tblTL[[#This Row],[Field RPE]]*tblTL[[#This Row],[Field duration]]+tblTL[[#This Row],[Field 2 RPE]]*tblTL[[#This Row],[Field 2 Duration]]</f>
        <v>0</v>
      </c>
      <c r="AA143" s="118">
        <f>TL!$O143*TL!$P143+TL!$Q143*TL!$R143+TL!$S143*TL!$T143+TL!$U143*TL!$V143+TL!$W143*TL!$X143+tblTL[[#This Row],[G6 RPE]]*tblTL[[#This Row],[G6 Duration]]</f>
        <v>0</v>
      </c>
      <c r="AB143" s="119">
        <f>tblTL[[#This Row],[Gym Load]]+tblTL[[#This Row],[Field Load]]+tblTL[[#This Row],[Total Game Load]]</f>
        <v>0</v>
      </c>
    </row>
    <row r="144" spans="1:28" x14ac:dyDescent="0.25">
      <c r="A144" s="58" t="str">
        <f t="shared" si="8"/>
        <v>Week 1</v>
      </c>
      <c r="B144" s="63">
        <v>43016</v>
      </c>
      <c r="C144" s="143" t="str">
        <f t="shared" si="7"/>
        <v>Sun</v>
      </c>
      <c r="D144" s="67" t="s">
        <v>197</v>
      </c>
      <c r="E144" s="61"/>
      <c r="F144" s="61"/>
      <c r="G144" s="61"/>
      <c r="H144" s="61"/>
      <c r="I144" s="62">
        <f>tblTL[[#This Row],[Gym RPE]]*tblTL[[#This Row],[Gym Duration]]+tblTL[[#This Row],[Gym 2 RPE]]*tblTL[[#This Row],[Gym 2 Duration]]</f>
        <v>0</v>
      </c>
      <c r="J144" s="61"/>
      <c r="K144" s="61"/>
      <c r="L144" s="61"/>
      <c r="M144" s="61"/>
      <c r="N144" s="62">
        <f>tblTL[[#This Row],[Field RPE]]*tblTL[[#This Row],[Field duration]]+tblTL[[#This Row],[Field 2 RPE]]*tblTL[[#This Row],[Field 2 Duration]]</f>
        <v>0</v>
      </c>
      <c r="AA144" s="118">
        <f>TL!$O144*TL!$P144+TL!$Q144*TL!$R144+TL!$S144*TL!$T144+TL!$U144*TL!$V144+TL!$W144*TL!$X144+tblTL[[#This Row],[G6 RPE]]*tblTL[[#This Row],[G6 Duration]]</f>
        <v>0</v>
      </c>
      <c r="AB144" s="119">
        <f>tblTL[[#This Row],[Gym Load]]+tblTL[[#This Row],[Field Load]]+tblTL[[#This Row],[Total Game Load]]</f>
        <v>0</v>
      </c>
    </row>
    <row r="145" spans="1:28" x14ac:dyDescent="0.25">
      <c r="A145" s="58" t="str">
        <f t="shared" si="8"/>
        <v>Week 1</v>
      </c>
      <c r="B145" s="63">
        <v>43016</v>
      </c>
      <c r="C145" s="143" t="str">
        <f t="shared" si="7"/>
        <v>Sun</v>
      </c>
      <c r="D145" s="67" t="s">
        <v>198</v>
      </c>
      <c r="E145" s="61"/>
      <c r="F145" s="61"/>
      <c r="G145" s="61"/>
      <c r="H145" s="61"/>
      <c r="I145" s="62">
        <f>tblTL[[#This Row],[Gym RPE]]*tblTL[[#This Row],[Gym Duration]]+tblTL[[#This Row],[Gym 2 RPE]]*tblTL[[#This Row],[Gym 2 Duration]]</f>
        <v>0</v>
      </c>
      <c r="J145" s="61"/>
      <c r="K145" s="61"/>
      <c r="L145" s="61"/>
      <c r="M145" s="61"/>
      <c r="N145" s="62">
        <f>tblTL[[#This Row],[Field RPE]]*tblTL[[#This Row],[Field duration]]+tblTL[[#This Row],[Field 2 RPE]]*tblTL[[#This Row],[Field 2 Duration]]</f>
        <v>0</v>
      </c>
      <c r="AA145" s="118">
        <f>TL!$O145*TL!$P145+TL!$Q145*TL!$R145+TL!$S145*TL!$T145+TL!$U145*TL!$V145+TL!$W145*TL!$X145+tblTL[[#This Row],[G6 RPE]]*tblTL[[#This Row],[G6 Duration]]</f>
        <v>0</v>
      </c>
      <c r="AB145" s="119">
        <f>tblTL[[#This Row],[Gym Load]]+tblTL[[#This Row],[Field Load]]+tblTL[[#This Row],[Total Game Load]]</f>
        <v>0</v>
      </c>
    </row>
    <row r="146" spans="1:28" x14ac:dyDescent="0.25">
      <c r="A146" s="58" t="str">
        <f t="shared" si="8"/>
        <v>Week 1</v>
      </c>
      <c r="B146" s="63">
        <v>43016</v>
      </c>
      <c r="C146" s="143" t="str">
        <f t="shared" si="7"/>
        <v>Sun</v>
      </c>
      <c r="D146" s="67" t="s">
        <v>199</v>
      </c>
      <c r="E146" s="61"/>
      <c r="F146" s="61"/>
      <c r="G146" s="61"/>
      <c r="H146" s="61"/>
      <c r="I146" s="62">
        <f>tblTL[[#This Row],[Gym RPE]]*tblTL[[#This Row],[Gym Duration]]+tblTL[[#This Row],[Gym 2 RPE]]*tblTL[[#This Row],[Gym 2 Duration]]</f>
        <v>0</v>
      </c>
      <c r="J146" s="61"/>
      <c r="K146" s="61"/>
      <c r="L146" s="61"/>
      <c r="M146" s="61"/>
      <c r="N146" s="62">
        <f>tblTL[[#This Row],[Field RPE]]*tblTL[[#This Row],[Field duration]]+tblTL[[#This Row],[Field 2 RPE]]*tblTL[[#This Row],[Field 2 Duration]]</f>
        <v>0</v>
      </c>
      <c r="AA146" s="118">
        <f>TL!$O146*TL!$P146+TL!$Q146*TL!$R146+TL!$S146*TL!$T146+TL!$U146*TL!$V146+TL!$W146*TL!$X146+tblTL[[#This Row],[G6 RPE]]*tblTL[[#This Row],[G6 Duration]]</f>
        <v>0</v>
      </c>
      <c r="AB146" s="119">
        <f>tblTL[[#This Row],[Gym Load]]+tblTL[[#This Row],[Field Load]]+tblTL[[#This Row],[Total Game Load]]</f>
        <v>0</v>
      </c>
    </row>
    <row r="147" spans="1:28" x14ac:dyDescent="0.25">
      <c r="A147" s="58" t="str">
        <f t="shared" si="8"/>
        <v>Week 1</v>
      </c>
      <c r="B147" s="63">
        <v>43016</v>
      </c>
      <c r="C147" s="143" t="str">
        <f t="shared" si="7"/>
        <v>Sun</v>
      </c>
      <c r="D147" s="66" t="s">
        <v>200</v>
      </c>
      <c r="E147" s="61"/>
      <c r="F147" s="61"/>
      <c r="G147" s="61"/>
      <c r="H147" s="61"/>
      <c r="I147" s="62">
        <f>tblTL[[#This Row],[Gym RPE]]*tblTL[[#This Row],[Gym Duration]]+tblTL[[#This Row],[Gym 2 RPE]]*tblTL[[#This Row],[Gym 2 Duration]]</f>
        <v>0</v>
      </c>
      <c r="J147" s="61"/>
      <c r="K147" s="61"/>
      <c r="L147" s="61"/>
      <c r="M147" s="61"/>
      <c r="N147" s="62">
        <f>tblTL[[#This Row],[Field RPE]]*tblTL[[#This Row],[Field duration]]+tblTL[[#This Row],[Field 2 RPE]]*tblTL[[#This Row],[Field 2 Duration]]</f>
        <v>0</v>
      </c>
      <c r="AA147" s="118">
        <f>TL!$O147*TL!$P147+TL!$Q147*TL!$R147+TL!$S147*TL!$T147+TL!$U147*TL!$V147+TL!$W147*TL!$X147+tblTL[[#This Row],[G6 RPE]]*tblTL[[#This Row],[G6 Duration]]</f>
        <v>0</v>
      </c>
      <c r="AB147" s="119">
        <f>tblTL[[#This Row],[Gym Load]]+tblTL[[#This Row],[Field Load]]+tblTL[[#This Row],[Total Game Load]]</f>
        <v>0</v>
      </c>
    </row>
    <row r="148" spans="1:28" x14ac:dyDescent="0.25">
      <c r="A148" s="58" t="str">
        <f t="shared" si="8"/>
        <v>Week 1</v>
      </c>
      <c r="B148" s="63">
        <v>43016</v>
      </c>
      <c r="C148" s="143" t="str">
        <f t="shared" si="7"/>
        <v>Sun</v>
      </c>
      <c r="D148" s="67" t="s">
        <v>201</v>
      </c>
      <c r="E148" s="61"/>
      <c r="F148" s="61"/>
      <c r="G148" s="61"/>
      <c r="H148" s="61"/>
      <c r="I148" s="62">
        <f>tblTL[[#This Row],[Gym RPE]]*tblTL[[#This Row],[Gym Duration]]+tblTL[[#This Row],[Gym 2 RPE]]*tblTL[[#This Row],[Gym 2 Duration]]</f>
        <v>0</v>
      </c>
      <c r="J148" s="61"/>
      <c r="K148" s="61"/>
      <c r="L148" s="61"/>
      <c r="M148" s="61"/>
      <c r="N148" s="62">
        <f>tblTL[[#This Row],[Field RPE]]*tblTL[[#This Row],[Field duration]]+tblTL[[#This Row],[Field 2 RPE]]*tblTL[[#This Row],[Field 2 Duration]]</f>
        <v>0</v>
      </c>
      <c r="AA148" s="118">
        <f>TL!$O148*TL!$P148+TL!$Q148*TL!$R148+TL!$S148*TL!$T148+TL!$U148*TL!$V148+TL!$W148*TL!$X148+tblTL[[#This Row],[G6 RPE]]*tblTL[[#This Row],[G6 Duration]]</f>
        <v>0</v>
      </c>
      <c r="AB148" s="119">
        <f>tblTL[[#This Row],[Gym Load]]+tblTL[[#This Row],[Field Load]]+tblTL[[#This Row],[Total Game Load]]</f>
        <v>0</v>
      </c>
    </row>
    <row r="149" spans="1:28" x14ac:dyDescent="0.25">
      <c r="A149" s="58" t="str">
        <f t="shared" si="8"/>
        <v>Week 1</v>
      </c>
      <c r="B149" s="63">
        <v>43016</v>
      </c>
      <c r="C149" s="143" t="str">
        <f t="shared" si="7"/>
        <v>Sun</v>
      </c>
      <c r="D149" s="67" t="s">
        <v>202</v>
      </c>
      <c r="E149" s="61"/>
      <c r="F149" s="61"/>
      <c r="G149" s="61"/>
      <c r="H149" s="61"/>
      <c r="I149" s="62">
        <f>tblTL[[#This Row],[Gym RPE]]*tblTL[[#This Row],[Gym Duration]]+tblTL[[#This Row],[Gym 2 RPE]]*tblTL[[#This Row],[Gym 2 Duration]]</f>
        <v>0</v>
      </c>
      <c r="J149" s="61"/>
      <c r="K149" s="61"/>
      <c r="L149" s="61"/>
      <c r="M149" s="61"/>
      <c r="N149" s="62">
        <f>tblTL[[#This Row],[Field RPE]]*tblTL[[#This Row],[Field duration]]+tblTL[[#This Row],[Field 2 RPE]]*tblTL[[#This Row],[Field 2 Duration]]</f>
        <v>0</v>
      </c>
      <c r="AA149" s="118">
        <f>TL!$O149*TL!$P149+TL!$Q149*TL!$R149+TL!$S149*TL!$T149+TL!$U149*TL!$V149+TL!$W149*TL!$X149+tblTL[[#This Row],[G6 RPE]]*tblTL[[#This Row],[G6 Duration]]</f>
        <v>0</v>
      </c>
      <c r="AB149" s="119">
        <f>tblTL[[#This Row],[Gym Load]]+tblTL[[#This Row],[Field Load]]+tblTL[[#This Row],[Total Game Load]]</f>
        <v>0</v>
      </c>
    </row>
    <row r="150" spans="1:28" x14ac:dyDescent="0.25">
      <c r="A150" s="58" t="str">
        <f t="shared" si="8"/>
        <v>Week 1</v>
      </c>
      <c r="B150" s="63">
        <v>43016</v>
      </c>
      <c r="C150" s="143" t="str">
        <f t="shared" si="7"/>
        <v>Sun</v>
      </c>
      <c r="D150" s="66" t="s">
        <v>203</v>
      </c>
      <c r="E150" s="61"/>
      <c r="F150" s="61"/>
      <c r="G150" s="61"/>
      <c r="H150" s="61"/>
      <c r="I150" s="62">
        <f>tblTL[[#This Row],[Gym RPE]]*tblTL[[#This Row],[Gym Duration]]+tblTL[[#This Row],[Gym 2 RPE]]*tblTL[[#This Row],[Gym 2 Duration]]</f>
        <v>0</v>
      </c>
      <c r="J150" s="61"/>
      <c r="K150" s="61"/>
      <c r="L150" s="61"/>
      <c r="M150" s="61"/>
      <c r="N150" s="62">
        <f>tblTL[[#This Row],[Field RPE]]*tblTL[[#This Row],[Field duration]]+tblTL[[#This Row],[Field 2 RPE]]*tblTL[[#This Row],[Field 2 Duration]]</f>
        <v>0</v>
      </c>
      <c r="AA150" s="118">
        <f>TL!$O150*TL!$P150+TL!$Q150*TL!$R150+TL!$S150*TL!$T150+TL!$U150*TL!$V150+TL!$W150*TL!$X150+tblTL[[#This Row],[G6 RPE]]*tblTL[[#This Row],[G6 Duration]]</f>
        <v>0</v>
      </c>
      <c r="AB150" s="119">
        <f>tblTL[[#This Row],[Gym Load]]+tblTL[[#This Row],[Field Load]]+tblTL[[#This Row],[Total Game Load]]</f>
        <v>0</v>
      </c>
    </row>
    <row r="151" spans="1:28" x14ac:dyDescent="0.25">
      <c r="A151" s="58" t="str">
        <f t="shared" si="8"/>
        <v>Week 1</v>
      </c>
      <c r="B151" s="63">
        <v>43016</v>
      </c>
      <c r="C151" s="143" t="str">
        <f t="shared" si="7"/>
        <v>Sun</v>
      </c>
      <c r="D151" s="66" t="s">
        <v>204</v>
      </c>
      <c r="E151" s="61"/>
      <c r="F151" s="61"/>
      <c r="G151" s="61"/>
      <c r="H151" s="61"/>
      <c r="I151" s="62">
        <f>tblTL[[#This Row],[Gym RPE]]*tblTL[[#This Row],[Gym Duration]]+tblTL[[#This Row],[Gym 2 RPE]]*tblTL[[#This Row],[Gym 2 Duration]]</f>
        <v>0</v>
      </c>
      <c r="J151" s="61"/>
      <c r="K151" s="61"/>
      <c r="L151" s="61"/>
      <c r="M151" s="61"/>
      <c r="N151" s="62">
        <f>tblTL[[#This Row],[Field RPE]]*tblTL[[#This Row],[Field duration]]+tblTL[[#This Row],[Field 2 RPE]]*tblTL[[#This Row],[Field 2 Duration]]</f>
        <v>0</v>
      </c>
      <c r="AA151" s="118">
        <f>TL!$O151*TL!$P151+TL!$Q151*TL!$R151+TL!$S151*TL!$T151+TL!$U151*TL!$V151+TL!$W151*TL!$X151+tblTL[[#This Row],[G6 RPE]]*tblTL[[#This Row],[G6 Duration]]</f>
        <v>0</v>
      </c>
      <c r="AB151" s="119">
        <f>tblTL[[#This Row],[Gym Load]]+tblTL[[#This Row],[Field Load]]+tblTL[[#This Row],[Total Game Load]]</f>
        <v>0</v>
      </c>
    </row>
    <row r="152" spans="1:28" x14ac:dyDescent="0.25">
      <c r="A152" s="58" t="str">
        <f t="shared" si="8"/>
        <v>Week 1</v>
      </c>
      <c r="B152" s="63">
        <v>43016</v>
      </c>
      <c r="C152" s="143" t="str">
        <f t="shared" si="7"/>
        <v>Sun</v>
      </c>
      <c r="D152" s="64" t="s">
        <v>205</v>
      </c>
      <c r="E152" s="61"/>
      <c r="F152" s="61"/>
      <c r="G152" s="61"/>
      <c r="H152" s="61"/>
      <c r="I152" s="62">
        <f>tblTL[[#This Row],[Gym RPE]]*tblTL[[#This Row],[Gym Duration]]+tblTL[[#This Row],[Gym 2 RPE]]*tblTL[[#This Row],[Gym 2 Duration]]</f>
        <v>0</v>
      </c>
      <c r="J152" s="61"/>
      <c r="K152" s="61"/>
      <c r="L152" s="61"/>
      <c r="M152" s="61"/>
      <c r="N152" s="62">
        <f>tblTL[[#This Row],[Field RPE]]*tblTL[[#This Row],[Field duration]]+tblTL[[#This Row],[Field 2 RPE]]*tblTL[[#This Row],[Field 2 Duration]]</f>
        <v>0</v>
      </c>
      <c r="AA152" s="118">
        <f>TL!$O152*TL!$P152+TL!$Q152*TL!$R152+TL!$S152*TL!$T152+TL!$U152*TL!$V152+TL!$W152*TL!$X152+tblTL[[#This Row],[G6 RPE]]*tblTL[[#This Row],[G6 Duration]]</f>
        <v>0</v>
      </c>
      <c r="AB152" s="119">
        <f>tblTL[[#This Row],[Gym Load]]+tblTL[[#This Row],[Field Load]]+tblTL[[#This Row],[Total Game Load]]</f>
        <v>0</v>
      </c>
    </row>
    <row r="153" spans="1:28" x14ac:dyDescent="0.25">
      <c r="A153" s="58" t="str">
        <f t="shared" si="8"/>
        <v>Week 1</v>
      </c>
      <c r="B153" s="63">
        <v>43016</v>
      </c>
      <c r="C153" s="143" t="str">
        <f t="shared" si="7"/>
        <v>Sun</v>
      </c>
      <c r="D153" s="64" t="s">
        <v>206</v>
      </c>
      <c r="E153" s="61"/>
      <c r="F153" s="61"/>
      <c r="G153" s="61"/>
      <c r="H153" s="61"/>
      <c r="I153" s="62">
        <f>tblTL[[#This Row],[Gym RPE]]*tblTL[[#This Row],[Gym Duration]]+tblTL[[#This Row],[Gym 2 RPE]]*tblTL[[#This Row],[Gym 2 Duration]]</f>
        <v>0</v>
      </c>
      <c r="J153" s="61"/>
      <c r="K153" s="61"/>
      <c r="L153" s="61"/>
      <c r="M153" s="61"/>
      <c r="N153" s="62">
        <f>tblTL[[#This Row],[Field RPE]]*tblTL[[#This Row],[Field duration]]+tblTL[[#This Row],[Field 2 RPE]]*tblTL[[#This Row],[Field 2 Duration]]</f>
        <v>0</v>
      </c>
      <c r="AA153" s="118">
        <f>TL!$O153*TL!$P153+TL!$Q153*TL!$R153+TL!$S153*TL!$T153+TL!$U153*TL!$V153+TL!$W153*TL!$X153+tblTL[[#This Row],[G6 RPE]]*tblTL[[#This Row],[G6 Duration]]</f>
        <v>0</v>
      </c>
      <c r="AB153" s="119">
        <f>tblTL[[#This Row],[Gym Load]]+tblTL[[#This Row],[Field Load]]+tblTL[[#This Row],[Total Game Load]]</f>
        <v>0</v>
      </c>
    </row>
    <row r="154" spans="1:28" x14ac:dyDescent="0.25">
      <c r="A154" s="58" t="str">
        <f t="shared" si="8"/>
        <v>Week 1</v>
      </c>
      <c r="B154" s="63">
        <v>43016</v>
      </c>
      <c r="C154" s="143" t="str">
        <f t="shared" si="7"/>
        <v>Sun</v>
      </c>
      <c r="D154" s="64" t="s">
        <v>207</v>
      </c>
      <c r="E154" s="61"/>
      <c r="F154" s="61"/>
      <c r="G154" s="61"/>
      <c r="H154" s="61"/>
      <c r="I154" s="62">
        <f>tblTL[[#This Row],[Gym RPE]]*tblTL[[#This Row],[Gym Duration]]+tblTL[[#This Row],[Gym 2 RPE]]*tblTL[[#This Row],[Gym 2 Duration]]</f>
        <v>0</v>
      </c>
      <c r="J154" s="61"/>
      <c r="K154" s="61"/>
      <c r="L154" s="61"/>
      <c r="M154" s="61"/>
      <c r="N154" s="62">
        <f>tblTL[[#This Row],[Field RPE]]*tblTL[[#This Row],[Field duration]]+tblTL[[#This Row],[Field 2 RPE]]*tblTL[[#This Row],[Field 2 Duration]]</f>
        <v>0</v>
      </c>
      <c r="AA154" s="118">
        <f>TL!$O154*TL!$P154+TL!$Q154*TL!$R154+TL!$S154*TL!$T154+TL!$U154*TL!$V154+TL!$W154*TL!$X154+tblTL[[#This Row],[G6 RPE]]*tblTL[[#This Row],[G6 Duration]]</f>
        <v>0</v>
      </c>
      <c r="AB154" s="119">
        <f>tblTL[[#This Row],[Gym Load]]+tblTL[[#This Row],[Field Load]]+tblTL[[#This Row],[Total Game Load]]</f>
        <v>0</v>
      </c>
    </row>
    <row r="155" spans="1:28" x14ac:dyDescent="0.25">
      <c r="A155" s="58" t="str">
        <f t="shared" si="8"/>
        <v>Week 1</v>
      </c>
      <c r="B155" s="63">
        <v>43016</v>
      </c>
      <c r="C155" s="143" t="str">
        <f t="shared" si="7"/>
        <v>Sun</v>
      </c>
      <c r="D155" s="67" t="s">
        <v>208</v>
      </c>
      <c r="E155" s="61"/>
      <c r="F155" s="61"/>
      <c r="G155" s="61"/>
      <c r="H155" s="61"/>
      <c r="I155" s="62">
        <f>tblTL[[#This Row],[Gym RPE]]*tblTL[[#This Row],[Gym Duration]]+tblTL[[#This Row],[Gym 2 RPE]]*tblTL[[#This Row],[Gym 2 Duration]]</f>
        <v>0</v>
      </c>
      <c r="J155" s="61"/>
      <c r="K155" s="61"/>
      <c r="L155" s="61"/>
      <c r="M155" s="61"/>
      <c r="N155" s="62">
        <f>tblTL[[#This Row],[Field RPE]]*tblTL[[#This Row],[Field duration]]+tblTL[[#This Row],[Field 2 RPE]]*tblTL[[#This Row],[Field 2 Duration]]</f>
        <v>0</v>
      </c>
      <c r="AA155" s="118">
        <f>TL!$O155*TL!$P155+TL!$Q155*TL!$R155+TL!$S155*TL!$T155+TL!$U155*TL!$V155+TL!$W155*TL!$X155+tblTL[[#This Row],[G6 RPE]]*tblTL[[#This Row],[G6 Duration]]</f>
        <v>0</v>
      </c>
      <c r="AB155" s="119">
        <f>tblTL[[#This Row],[Gym Load]]+tblTL[[#This Row],[Field Load]]+tblTL[[#This Row],[Total Game Load]]</f>
        <v>0</v>
      </c>
    </row>
    <row r="156" spans="1:28" x14ac:dyDescent="0.25">
      <c r="A156" s="58" t="str">
        <f t="shared" si="8"/>
        <v>Week 2</v>
      </c>
      <c r="B156" s="59">
        <v>43017</v>
      </c>
      <c r="C156" s="144" t="str">
        <f t="shared" si="7"/>
        <v>Mon</v>
      </c>
      <c r="D156" s="68" t="s">
        <v>215</v>
      </c>
      <c r="E156" s="61"/>
      <c r="F156" s="61"/>
      <c r="G156" s="61"/>
      <c r="H156" s="61"/>
      <c r="I156" s="62">
        <f>tblTL[[#This Row],[Gym RPE]]*tblTL[[#This Row],[Gym Duration]]+tblTL[[#This Row],[Gym 2 RPE]]*tblTL[[#This Row],[Gym 2 Duration]]</f>
        <v>0</v>
      </c>
      <c r="J156" s="61"/>
      <c r="K156" s="61"/>
      <c r="L156" s="61"/>
      <c r="M156" s="61"/>
      <c r="N156" s="62">
        <f>tblTL[[#This Row],[Field RPE]]*tblTL[[#This Row],[Field duration]]+tblTL[[#This Row],[Field 2 RPE]]*tblTL[[#This Row],[Field 2 Duration]]</f>
        <v>0</v>
      </c>
      <c r="AA156" s="118">
        <f>TL!$O156*TL!$P156+TL!$Q156*TL!$R156+TL!$S156*TL!$T156+TL!$U156*TL!$V156+TL!$W156*TL!$X156+tblTL[[#This Row],[G6 RPE]]*tblTL[[#This Row],[G6 Duration]]</f>
        <v>0</v>
      </c>
      <c r="AB156" s="119">
        <f>tblTL[[#This Row],[Gym Load]]+tblTL[[#This Row],[Field Load]]+tblTL[[#This Row],[Total Game Load]]</f>
        <v>0</v>
      </c>
    </row>
    <row r="157" spans="1:28" x14ac:dyDescent="0.25">
      <c r="A157" s="58" t="str">
        <f t="shared" si="8"/>
        <v>Week 2</v>
      </c>
      <c r="B157" s="63">
        <v>43017</v>
      </c>
      <c r="C157" s="143" t="str">
        <f t="shared" si="7"/>
        <v>Mon</v>
      </c>
      <c r="D157" s="64" t="s">
        <v>190</v>
      </c>
      <c r="E157" s="61"/>
      <c r="F157" s="61"/>
      <c r="G157" s="61"/>
      <c r="H157" s="61"/>
      <c r="I157" s="62">
        <f>tblTL[[#This Row],[Gym RPE]]*tblTL[[#This Row],[Gym Duration]]+tblTL[[#This Row],[Gym 2 RPE]]*tblTL[[#This Row],[Gym 2 Duration]]</f>
        <v>0</v>
      </c>
      <c r="J157" s="61"/>
      <c r="K157" s="61"/>
      <c r="L157" s="61"/>
      <c r="M157" s="61"/>
      <c r="N157" s="62">
        <f>tblTL[[#This Row],[Field RPE]]*tblTL[[#This Row],[Field duration]]+tblTL[[#This Row],[Field 2 RPE]]*tblTL[[#This Row],[Field 2 Duration]]</f>
        <v>0</v>
      </c>
      <c r="AA157" s="118">
        <f>TL!$O157*TL!$P157+TL!$Q157*TL!$R157+TL!$S157*TL!$T157+TL!$U157*TL!$V157+TL!$W157*TL!$X157+tblTL[[#This Row],[G6 RPE]]*tblTL[[#This Row],[G6 Duration]]</f>
        <v>0</v>
      </c>
      <c r="AB157" s="119">
        <f>tblTL[[#This Row],[Gym Load]]+tblTL[[#This Row],[Field Load]]+tblTL[[#This Row],[Total Game Load]]</f>
        <v>0</v>
      </c>
    </row>
    <row r="158" spans="1:28" x14ac:dyDescent="0.25">
      <c r="A158" s="58" t="str">
        <f t="shared" si="8"/>
        <v>Week 2</v>
      </c>
      <c r="B158" s="63">
        <v>43017</v>
      </c>
      <c r="C158" s="143" t="str">
        <f t="shared" si="7"/>
        <v>Mon</v>
      </c>
      <c r="D158" s="66" t="s">
        <v>191</v>
      </c>
      <c r="E158" s="61"/>
      <c r="F158" s="61"/>
      <c r="G158" s="61"/>
      <c r="H158" s="61"/>
      <c r="I158" s="62">
        <f>tblTL[[#This Row],[Gym RPE]]*tblTL[[#This Row],[Gym Duration]]+tblTL[[#This Row],[Gym 2 RPE]]*tblTL[[#This Row],[Gym 2 Duration]]</f>
        <v>0</v>
      </c>
      <c r="J158" s="61"/>
      <c r="K158" s="61"/>
      <c r="L158" s="61"/>
      <c r="M158" s="61"/>
      <c r="N158" s="62">
        <f>tblTL[[#This Row],[Field RPE]]*tblTL[[#This Row],[Field duration]]+tblTL[[#This Row],[Field 2 RPE]]*tblTL[[#This Row],[Field 2 Duration]]</f>
        <v>0</v>
      </c>
      <c r="AA158" s="118">
        <f>TL!$O158*TL!$P158+TL!$Q158*TL!$R158+TL!$S158*TL!$T158+TL!$U158*TL!$V158+TL!$W158*TL!$X158+tblTL[[#This Row],[G6 RPE]]*tblTL[[#This Row],[G6 Duration]]</f>
        <v>0</v>
      </c>
      <c r="AB158" s="119">
        <f>tblTL[[#This Row],[Gym Load]]+tblTL[[#This Row],[Field Load]]+tblTL[[#This Row],[Total Game Load]]</f>
        <v>0</v>
      </c>
    </row>
    <row r="159" spans="1:28" x14ac:dyDescent="0.25">
      <c r="A159" s="58" t="str">
        <f t="shared" si="8"/>
        <v>Week 2</v>
      </c>
      <c r="B159" s="63">
        <v>43017</v>
      </c>
      <c r="C159" s="143" t="str">
        <f t="shared" si="7"/>
        <v>Mon</v>
      </c>
      <c r="D159" s="66" t="s">
        <v>192</v>
      </c>
      <c r="E159" s="61"/>
      <c r="F159" s="61"/>
      <c r="G159" s="61"/>
      <c r="H159" s="61"/>
      <c r="I159" s="62">
        <f>tblTL[[#This Row],[Gym RPE]]*tblTL[[#This Row],[Gym Duration]]+tblTL[[#This Row],[Gym 2 RPE]]*tblTL[[#This Row],[Gym 2 Duration]]</f>
        <v>0</v>
      </c>
      <c r="J159" s="61"/>
      <c r="K159" s="61"/>
      <c r="L159" s="61"/>
      <c r="M159" s="61"/>
      <c r="N159" s="62">
        <f>tblTL[[#This Row],[Field RPE]]*tblTL[[#This Row],[Field duration]]+tblTL[[#This Row],[Field 2 RPE]]*tblTL[[#This Row],[Field 2 Duration]]</f>
        <v>0</v>
      </c>
      <c r="AA159" s="118">
        <f>TL!$O159*TL!$P159+TL!$Q159*TL!$R159+TL!$S159*TL!$T159+TL!$U159*TL!$V159+TL!$W159*TL!$X159+tblTL[[#This Row],[G6 RPE]]*tblTL[[#This Row],[G6 Duration]]</f>
        <v>0</v>
      </c>
      <c r="AB159" s="119">
        <f>tblTL[[#This Row],[Gym Load]]+tblTL[[#This Row],[Field Load]]+tblTL[[#This Row],[Total Game Load]]</f>
        <v>0</v>
      </c>
    </row>
    <row r="160" spans="1:28" x14ac:dyDescent="0.25">
      <c r="A160" s="58" t="str">
        <f t="shared" si="8"/>
        <v>Week 2</v>
      </c>
      <c r="B160" s="63">
        <v>43017</v>
      </c>
      <c r="C160" s="143" t="str">
        <f t="shared" si="7"/>
        <v>Mon</v>
      </c>
      <c r="D160" s="67" t="s">
        <v>193</v>
      </c>
      <c r="E160" s="61"/>
      <c r="F160" s="61"/>
      <c r="G160" s="61"/>
      <c r="H160" s="61"/>
      <c r="I160" s="62">
        <f>tblTL[[#This Row],[Gym RPE]]*tblTL[[#This Row],[Gym Duration]]+tblTL[[#This Row],[Gym 2 RPE]]*tblTL[[#This Row],[Gym 2 Duration]]</f>
        <v>0</v>
      </c>
      <c r="J160" s="61"/>
      <c r="K160" s="61"/>
      <c r="L160" s="61"/>
      <c r="M160" s="61"/>
      <c r="N160" s="62">
        <f>tblTL[[#This Row],[Field RPE]]*tblTL[[#This Row],[Field duration]]+tblTL[[#This Row],[Field 2 RPE]]*tblTL[[#This Row],[Field 2 Duration]]</f>
        <v>0</v>
      </c>
      <c r="AA160" s="118">
        <f>TL!$O160*TL!$P160+TL!$Q160*TL!$R160+TL!$S160*TL!$T160+TL!$U160*TL!$V160+TL!$W160*TL!$X160+tblTL[[#This Row],[G6 RPE]]*tblTL[[#This Row],[G6 Duration]]</f>
        <v>0</v>
      </c>
      <c r="AB160" s="119">
        <f>tblTL[[#This Row],[Gym Load]]+tblTL[[#This Row],[Field Load]]+tblTL[[#This Row],[Total Game Load]]</f>
        <v>0</v>
      </c>
    </row>
    <row r="161" spans="1:28" x14ac:dyDescent="0.25">
      <c r="A161" s="58" t="str">
        <f t="shared" si="8"/>
        <v>Week 2</v>
      </c>
      <c r="B161" s="63">
        <v>43017</v>
      </c>
      <c r="C161" s="143" t="str">
        <f t="shared" si="7"/>
        <v>Mon</v>
      </c>
      <c r="D161" s="67" t="s">
        <v>194</v>
      </c>
      <c r="E161" s="61"/>
      <c r="F161" s="61"/>
      <c r="G161" s="61"/>
      <c r="H161" s="61"/>
      <c r="I161" s="62">
        <f>tblTL[[#This Row],[Gym RPE]]*tblTL[[#This Row],[Gym Duration]]+tblTL[[#This Row],[Gym 2 RPE]]*tblTL[[#This Row],[Gym 2 Duration]]</f>
        <v>0</v>
      </c>
      <c r="J161" s="61"/>
      <c r="K161" s="61"/>
      <c r="L161" s="61"/>
      <c r="M161" s="61"/>
      <c r="N161" s="62">
        <f>tblTL[[#This Row],[Field RPE]]*tblTL[[#This Row],[Field duration]]+tblTL[[#This Row],[Field 2 RPE]]*tblTL[[#This Row],[Field 2 Duration]]</f>
        <v>0</v>
      </c>
      <c r="AA161" s="118">
        <f>TL!$O161*TL!$P161+TL!$Q161*TL!$R161+TL!$S161*TL!$T161+TL!$U161*TL!$V161+TL!$W161*TL!$X161+tblTL[[#This Row],[G6 RPE]]*tblTL[[#This Row],[G6 Duration]]</f>
        <v>0</v>
      </c>
      <c r="AB161" s="119">
        <f>tblTL[[#This Row],[Gym Load]]+tblTL[[#This Row],[Field Load]]+tblTL[[#This Row],[Total Game Load]]</f>
        <v>0</v>
      </c>
    </row>
    <row r="162" spans="1:28" x14ac:dyDescent="0.25">
      <c r="A162" s="58" t="str">
        <f t="shared" si="8"/>
        <v>Week 2</v>
      </c>
      <c r="B162" s="63">
        <v>43017</v>
      </c>
      <c r="C162" s="143" t="str">
        <f t="shared" si="7"/>
        <v>Mon</v>
      </c>
      <c r="D162" s="67" t="s">
        <v>213</v>
      </c>
      <c r="E162" s="61"/>
      <c r="F162" s="61"/>
      <c r="G162" s="61"/>
      <c r="H162" s="61"/>
      <c r="I162" s="62">
        <f>tblTL[[#This Row],[Gym RPE]]*tblTL[[#This Row],[Gym Duration]]+tblTL[[#This Row],[Gym 2 RPE]]*tblTL[[#This Row],[Gym 2 Duration]]</f>
        <v>0</v>
      </c>
      <c r="J162" s="61"/>
      <c r="K162" s="61"/>
      <c r="L162" s="61"/>
      <c r="M162" s="61"/>
      <c r="N162" s="62">
        <f>tblTL[[#This Row],[Field RPE]]*tblTL[[#This Row],[Field duration]]+tblTL[[#This Row],[Field 2 RPE]]*tblTL[[#This Row],[Field 2 Duration]]</f>
        <v>0</v>
      </c>
      <c r="AA162" s="118">
        <f>TL!$O162*TL!$P162+TL!$Q162*TL!$R162+TL!$S162*TL!$T162+TL!$U162*TL!$V162+TL!$W162*TL!$X162+tblTL[[#This Row],[G6 RPE]]*tblTL[[#This Row],[G6 Duration]]</f>
        <v>0</v>
      </c>
      <c r="AB162" s="119">
        <f>tblTL[[#This Row],[Gym Load]]+tblTL[[#This Row],[Field Load]]+tblTL[[#This Row],[Total Game Load]]</f>
        <v>0</v>
      </c>
    </row>
    <row r="163" spans="1:28" x14ac:dyDescent="0.25">
      <c r="A163" s="58" t="str">
        <f t="shared" si="8"/>
        <v>Week 2</v>
      </c>
      <c r="B163" s="63">
        <v>43017</v>
      </c>
      <c r="C163" s="143" t="str">
        <f t="shared" si="7"/>
        <v>Mon</v>
      </c>
      <c r="D163" s="67" t="s">
        <v>214</v>
      </c>
      <c r="E163" s="61"/>
      <c r="F163" s="61"/>
      <c r="G163" s="61"/>
      <c r="H163" s="61"/>
      <c r="I163" s="62">
        <f>tblTL[[#This Row],[Gym RPE]]*tblTL[[#This Row],[Gym Duration]]+tblTL[[#This Row],[Gym 2 RPE]]*tblTL[[#This Row],[Gym 2 Duration]]</f>
        <v>0</v>
      </c>
      <c r="J163" s="61"/>
      <c r="K163" s="61"/>
      <c r="L163" s="61"/>
      <c r="M163" s="61"/>
      <c r="N163" s="62">
        <f>tblTL[[#This Row],[Field RPE]]*tblTL[[#This Row],[Field duration]]+tblTL[[#This Row],[Field 2 RPE]]*tblTL[[#This Row],[Field 2 Duration]]</f>
        <v>0</v>
      </c>
      <c r="AA163" s="118">
        <f>TL!$O163*TL!$P163+TL!$Q163*TL!$R163+TL!$S163*TL!$T163+TL!$U163*TL!$V163+TL!$W163*TL!$X163+tblTL[[#This Row],[G6 RPE]]*tblTL[[#This Row],[G6 Duration]]</f>
        <v>0</v>
      </c>
      <c r="AB163" s="119">
        <f>tblTL[[#This Row],[Gym Load]]+tblTL[[#This Row],[Field Load]]+tblTL[[#This Row],[Total Game Load]]</f>
        <v>0</v>
      </c>
    </row>
    <row r="164" spans="1:28" x14ac:dyDescent="0.25">
      <c r="A164" s="58" t="str">
        <f t="shared" si="8"/>
        <v>Week 2</v>
      </c>
      <c r="B164" s="63">
        <v>43017</v>
      </c>
      <c r="C164" s="143" t="str">
        <f t="shared" si="7"/>
        <v>Mon</v>
      </c>
      <c r="D164" s="67" t="s">
        <v>195</v>
      </c>
      <c r="E164" s="61"/>
      <c r="F164" s="61"/>
      <c r="G164" s="61"/>
      <c r="H164" s="61"/>
      <c r="I164" s="62">
        <f>tblTL[[#This Row],[Gym RPE]]*tblTL[[#This Row],[Gym Duration]]+tblTL[[#This Row],[Gym 2 RPE]]*tblTL[[#This Row],[Gym 2 Duration]]</f>
        <v>0</v>
      </c>
      <c r="J164" s="61"/>
      <c r="K164" s="61"/>
      <c r="L164" s="61"/>
      <c r="M164" s="61"/>
      <c r="N164" s="62">
        <f>tblTL[[#This Row],[Field RPE]]*tblTL[[#This Row],[Field duration]]+tblTL[[#This Row],[Field 2 RPE]]*tblTL[[#This Row],[Field 2 Duration]]</f>
        <v>0</v>
      </c>
      <c r="AA164" s="118">
        <f>TL!$O164*TL!$P164+TL!$Q164*TL!$R164+TL!$S164*TL!$T164+TL!$U164*TL!$V164+TL!$W164*TL!$X164+tblTL[[#This Row],[G6 RPE]]*tblTL[[#This Row],[G6 Duration]]</f>
        <v>0</v>
      </c>
      <c r="AB164" s="119">
        <f>tblTL[[#This Row],[Gym Load]]+tblTL[[#This Row],[Field Load]]+tblTL[[#This Row],[Total Game Load]]</f>
        <v>0</v>
      </c>
    </row>
    <row r="165" spans="1:28" x14ac:dyDescent="0.25">
      <c r="A165" s="58" t="str">
        <f t="shared" si="8"/>
        <v>Week 2</v>
      </c>
      <c r="B165" s="63">
        <v>43017</v>
      </c>
      <c r="C165" s="143" t="str">
        <f t="shared" si="7"/>
        <v>Mon</v>
      </c>
      <c r="D165" s="66" t="s">
        <v>196</v>
      </c>
      <c r="E165" s="61"/>
      <c r="F165" s="61"/>
      <c r="G165" s="61"/>
      <c r="H165" s="61"/>
      <c r="I165" s="62">
        <f>tblTL[[#This Row],[Gym RPE]]*tblTL[[#This Row],[Gym Duration]]+tblTL[[#This Row],[Gym 2 RPE]]*tblTL[[#This Row],[Gym 2 Duration]]</f>
        <v>0</v>
      </c>
      <c r="J165" s="61"/>
      <c r="K165" s="61"/>
      <c r="L165" s="61"/>
      <c r="M165" s="61"/>
      <c r="N165" s="62">
        <f>tblTL[[#This Row],[Field RPE]]*tblTL[[#This Row],[Field duration]]+tblTL[[#This Row],[Field 2 RPE]]*tblTL[[#This Row],[Field 2 Duration]]</f>
        <v>0</v>
      </c>
      <c r="AA165" s="118">
        <f>TL!$O165*TL!$P165+TL!$Q165*TL!$R165+TL!$S165*TL!$T165+TL!$U165*TL!$V165+TL!$W165*TL!$X165+tblTL[[#This Row],[G6 RPE]]*tblTL[[#This Row],[G6 Duration]]</f>
        <v>0</v>
      </c>
      <c r="AB165" s="119">
        <f>tblTL[[#This Row],[Gym Load]]+tblTL[[#This Row],[Field Load]]+tblTL[[#This Row],[Total Game Load]]</f>
        <v>0</v>
      </c>
    </row>
    <row r="166" spans="1:28" x14ac:dyDescent="0.25">
      <c r="A166" s="58" t="str">
        <f t="shared" si="8"/>
        <v>Week 2</v>
      </c>
      <c r="B166" s="63">
        <v>43017</v>
      </c>
      <c r="C166" s="143" t="str">
        <f t="shared" si="7"/>
        <v>Mon</v>
      </c>
      <c r="D166" s="67" t="s">
        <v>197</v>
      </c>
      <c r="E166" s="61"/>
      <c r="F166" s="61"/>
      <c r="G166" s="61"/>
      <c r="H166" s="61"/>
      <c r="I166" s="62">
        <f>tblTL[[#This Row],[Gym RPE]]*tblTL[[#This Row],[Gym Duration]]+tblTL[[#This Row],[Gym 2 RPE]]*tblTL[[#This Row],[Gym 2 Duration]]</f>
        <v>0</v>
      </c>
      <c r="J166" s="61"/>
      <c r="K166" s="61"/>
      <c r="L166" s="61"/>
      <c r="M166" s="61"/>
      <c r="N166" s="62">
        <f>tblTL[[#This Row],[Field RPE]]*tblTL[[#This Row],[Field duration]]+tblTL[[#This Row],[Field 2 RPE]]*tblTL[[#This Row],[Field 2 Duration]]</f>
        <v>0</v>
      </c>
      <c r="AA166" s="118">
        <f>TL!$O166*TL!$P166+TL!$Q166*TL!$R166+TL!$S166*TL!$T166+TL!$U166*TL!$V166+TL!$W166*TL!$X166+tblTL[[#This Row],[G6 RPE]]*tblTL[[#This Row],[G6 Duration]]</f>
        <v>0</v>
      </c>
      <c r="AB166" s="119">
        <f>tblTL[[#This Row],[Gym Load]]+tblTL[[#This Row],[Field Load]]+tblTL[[#This Row],[Total Game Load]]</f>
        <v>0</v>
      </c>
    </row>
    <row r="167" spans="1:28" x14ac:dyDescent="0.25">
      <c r="A167" s="58" t="str">
        <f t="shared" si="8"/>
        <v>Week 2</v>
      </c>
      <c r="B167" s="63">
        <v>43017</v>
      </c>
      <c r="C167" s="143" t="str">
        <f t="shared" si="7"/>
        <v>Mon</v>
      </c>
      <c r="D167" s="67" t="s">
        <v>198</v>
      </c>
      <c r="E167" s="61"/>
      <c r="F167" s="61"/>
      <c r="G167" s="61"/>
      <c r="H167" s="61"/>
      <c r="I167" s="62">
        <f>tblTL[[#This Row],[Gym RPE]]*tblTL[[#This Row],[Gym Duration]]+tblTL[[#This Row],[Gym 2 RPE]]*tblTL[[#This Row],[Gym 2 Duration]]</f>
        <v>0</v>
      </c>
      <c r="J167" s="61"/>
      <c r="K167" s="61"/>
      <c r="L167" s="61"/>
      <c r="M167" s="61"/>
      <c r="N167" s="62">
        <f>tblTL[[#This Row],[Field RPE]]*tblTL[[#This Row],[Field duration]]+tblTL[[#This Row],[Field 2 RPE]]*tblTL[[#This Row],[Field 2 Duration]]</f>
        <v>0</v>
      </c>
      <c r="AA167" s="118">
        <f>TL!$O167*TL!$P167+TL!$Q167*TL!$R167+TL!$S167*TL!$T167+TL!$U167*TL!$V167+TL!$W167*TL!$X167+tblTL[[#This Row],[G6 RPE]]*tblTL[[#This Row],[G6 Duration]]</f>
        <v>0</v>
      </c>
      <c r="AB167" s="119">
        <f>tblTL[[#This Row],[Gym Load]]+tblTL[[#This Row],[Field Load]]+tblTL[[#This Row],[Total Game Load]]</f>
        <v>0</v>
      </c>
    </row>
    <row r="168" spans="1:28" x14ac:dyDescent="0.25">
      <c r="A168" s="58" t="str">
        <f t="shared" si="8"/>
        <v>Week 2</v>
      </c>
      <c r="B168" s="63">
        <v>43017</v>
      </c>
      <c r="C168" s="143" t="str">
        <f t="shared" si="7"/>
        <v>Mon</v>
      </c>
      <c r="D168" s="67" t="s">
        <v>199</v>
      </c>
      <c r="E168" s="61"/>
      <c r="F168" s="61"/>
      <c r="G168" s="61"/>
      <c r="H168" s="61"/>
      <c r="I168" s="62">
        <f>tblTL[[#This Row],[Gym RPE]]*tblTL[[#This Row],[Gym Duration]]+tblTL[[#This Row],[Gym 2 RPE]]*tblTL[[#This Row],[Gym 2 Duration]]</f>
        <v>0</v>
      </c>
      <c r="J168" s="61"/>
      <c r="K168" s="61"/>
      <c r="L168" s="61"/>
      <c r="M168" s="61"/>
      <c r="N168" s="62">
        <f>tblTL[[#This Row],[Field RPE]]*tblTL[[#This Row],[Field duration]]+tblTL[[#This Row],[Field 2 RPE]]*tblTL[[#This Row],[Field 2 Duration]]</f>
        <v>0</v>
      </c>
      <c r="AA168" s="118">
        <f>TL!$O168*TL!$P168+TL!$Q168*TL!$R168+TL!$S168*TL!$T168+TL!$U168*TL!$V168+TL!$W168*TL!$X168+tblTL[[#This Row],[G6 RPE]]*tblTL[[#This Row],[G6 Duration]]</f>
        <v>0</v>
      </c>
      <c r="AB168" s="119">
        <f>tblTL[[#This Row],[Gym Load]]+tblTL[[#This Row],[Field Load]]+tblTL[[#This Row],[Total Game Load]]</f>
        <v>0</v>
      </c>
    </row>
    <row r="169" spans="1:28" x14ac:dyDescent="0.25">
      <c r="A169" s="58" t="str">
        <f t="shared" si="8"/>
        <v>Week 2</v>
      </c>
      <c r="B169" s="63">
        <v>43017</v>
      </c>
      <c r="C169" s="143" t="str">
        <f t="shared" si="7"/>
        <v>Mon</v>
      </c>
      <c r="D169" s="66" t="s">
        <v>200</v>
      </c>
      <c r="E169" s="61"/>
      <c r="F169" s="61"/>
      <c r="G169" s="61"/>
      <c r="H169" s="61"/>
      <c r="I169" s="62">
        <f>tblTL[[#This Row],[Gym RPE]]*tblTL[[#This Row],[Gym Duration]]+tblTL[[#This Row],[Gym 2 RPE]]*tblTL[[#This Row],[Gym 2 Duration]]</f>
        <v>0</v>
      </c>
      <c r="J169" s="61"/>
      <c r="K169" s="61"/>
      <c r="L169" s="61"/>
      <c r="M169" s="61"/>
      <c r="N169" s="62">
        <f>tblTL[[#This Row],[Field RPE]]*tblTL[[#This Row],[Field duration]]+tblTL[[#This Row],[Field 2 RPE]]*tblTL[[#This Row],[Field 2 Duration]]</f>
        <v>0</v>
      </c>
      <c r="AA169" s="118">
        <f>TL!$O169*TL!$P169+TL!$Q169*TL!$R169+TL!$S169*TL!$T169+TL!$U169*TL!$V169+TL!$W169*TL!$X169+tblTL[[#This Row],[G6 RPE]]*tblTL[[#This Row],[G6 Duration]]</f>
        <v>0</v>
      </c>
      <c r="AB169" s="119">
        <f>tblTL[[#This Row],[Gym Load]]+tblTL[[#This Row],[Field Load]]+tblTL[[#This Row],[Total Game Load]]</f>
        <v>0</v>
      </c>
    </row>
    <row r="170" spans="1:28" x14ac:dyDescent="0.25">
      <c r="A170" s="58" t="str">
        <f t="shared" si="8"/>
        <v>Week 2</v>
      </c>
      <c r="B170" s="63">
        <v>43017</v>
      </c>
      <c r="C170" s="143" t="str">
        <f t="shared" si="7"/>
        <v>Mon</v>
      </c>
      <c r="D170" s="67" t="s">
        <v>201</v>
      </c>
      <c r="E170" s="61"/>
      <c r="F170" s="61"/>
      <c r="G170" s="61"/>
      <c r="H170" s="61"/>
      <c r="I170" s="62">
        <f>tblTL[[#This Row],[Gym RPE]]*tblTL[[#This Row],[Gym Duration]]+tblTL[[#This Row],[Gym 2 RPE]]*tblTL[[#This Row],[Gym 2 Duration]]</f>
        <v>0</v>
      </c>
      <c r="J170" s="61"/>
      <c r="K170" s="61"/>
      <c r="L170" s="61"/>
      <c r="M170" s="61"/>
      <c r="N170" s="62">
        <f>tblTL[[#This Row],[Field RPE]]*tblTL[[#This Row],[Field duration]]+tblTL[[#This Row],[Field 2 RPE]]*tblTL[[#This Row],[Field 2 Duration]]</f>
        <v>0</v>
      </c>
      <c r="AA170" s="118">
        <f>TL!$O170*TL!$P170+TL!$Q170*TL!$R170+TL!$S170*TL!$T170+TL!$U170*TL!$V170+TL!$W170*TL!$X170+tblTL[[#This Row],[G6 RPE]]*tblTL[[#This Row],[G6 Duration]]</f>
        <v>0</v>
      </c>
      <c r="AB170" s="119">
        <f>tblTL[[#This Row],[Gym Load]]+tblTL[[#This Row],[Field Load]]+tblTL[[#This Row],[Total Game Load]]</f>
        <v>0</v>
      </c>
    </row>
    <row r="171" spans="1:28" x14ac:dyDescent="0.25">
      <c r="A171" s="58" t="str">
        <f t="shared" si="8"/>
        <v>Week 2</v>
      </c>
      <c r="B171" s="63">
        <v>43017</v>
      </c>
      <c r="C171" s="143" t="str">
        <f t="shared" si="7"/>
        <v>Mon</v>
      </c>
      <c r="D171" s="67" t="s">
        <v>202</v>
      </c>
      <c r="E171" s="61"/>
      <c r="F171" s="61"/>
      <c r="G171" s="61"/>
      <c r="H171" s="61"/>
      <c r="I171" s="62">
        <f>tblTL[[#This Row],[Gym RPE]]*tblTL[[#This Row],[Gym Duration]]+tblTL[[#This Row],[Gym 2 RPE]]*tblTL[[#This Row],[Gym 2 Duration]]</f>
        <v>0</v>
      </c>
      <c r="J171" s="61"/>
      <c r="K171" s="61"/>
      <c r="L171" s="61"/>
      <c r="M171" s="61"/>
      <c r="N171" s="62">
        <f>tblTL[[#This Row],[Field RPE]]*tblTL[[#This Row],[Field duration]]+tblTL[[#This Row],[Field 2 RPE]]*tblTL[[#This Row],[Field 2 Duration]]</f>
        <v>0</v>
      </c>
      <c r="AA171" s="118">
        <f>TL!$O171*TL!$P171+TL!$Q171*TL!$R171+TL!$S171*TL!$T171+TL!$U171*TL!$V171+TL!$W171*TL!$X171+tblTL[[#This Row],[G6 RPE]]*tblTL[[#This Row],[G6 Duration]]</f>
        <v>0</v>
      </c>
      <c r="AB171" s="119">
        <f>tblTL[[#This Row],[Gym Load]]+tblTL[[#This Row],[Field Load]]+tblTL[[#This Row],[Total Game Load]]</f>
        <v>0</v>
      </c>
    </row>
    <row r="172" spans="1:28" x14ac:dyDescent="0.25">
      <c r="A172" s="58" t="str">
        <f t="shared" si="8"/>
        <v>Week 2</v>
      </c>
      <c r="B172" s="63">
        <v>43017</v>
      </c>
      <c r="C172" s="143" t="str">
        <f t="shared" si="7"/>
        <v>Mon</v>
      </c>
      <c r="D172" s="66" t="s">
        <v>203</v>
      </c>
      <c r="E172" s="61"/>
      <c r="F172" s="61"/>
      <c r="G172" s="61"/>
      <c r="H172" s="61"/>
      <c r="I172" s="62">
        <f>tblTL[[#This Row],[Gym RPE]]*tblTL[[#This Row],[Gym Duration]]+tblTL[[#This Row],[Gym 2 RPE]]*tblTL[[#This Row],[Gym 2 Duration]]</f>
        <v>0</v>
      </c>
      <c r="J172" s="61"/>
      <c r="K172" s="61"/>
      <c r="L172" s="61"/>
      <c r="M172" s="61"/>
      <c r="N172" s="62">
        <f>tblTL[[#This Row],[Field RPE]]*tblTL[[#This Row],[Field duration]]+tblTL[[#This Row],[Field 2 RPE]]*tblTL[[#This Row],[Field 2 Duration]]</f>
        <v>0</v>
      </c>
      <c r="AA172" s="118">
        <f>TL!$O172*TL!$P172+TL!$Q172*TL!$R172+TL!$S172*TL!$T172+TL!$U172*TL!$V172+TL!$W172*TL!$X172+tblTL[[#This Row],[G6 RPE]]*tblTL[[#This Row],[G6 Duration]]</f>
        <v>0</v>
      </c>
      <c r="AB172" s="119">
        <f>tblTL[[#This Row],[Gym Load]]+tblTL[[#This Row],[Field Load]]+tblTL[[#This Row],[Total Game Load]]</f>
        <v>0</v>
      </c>
    </row>
    <row r="173" spans="1:28" x14ac:dyDescent="0.25">
      <c r="A173" s="58" t="str">
        <f t="shared" si="8"/>
        <v>Week 2</v>
      </c>
      <c r="B173" s="63">
        <v>43017</v>
      </c>
      <c r="C173" s="143" t="str">
        <f t="shared" si="7"/>
        <v>Mon</v>
      </c>
      <c r="D173" s="66" t="s">
        <v>204</v>
      </c>
      <c r="E173" s="61"/>
      <c r="F173" s="61"/>
      <c r="G173" s="61"/>
      <c r="H173" s="61"/>
      <c r="I173" s="62">
        <f>tblTL[[#This Row],[Gym RPE]]*tblTL[[#This Row],[Gym Duration]]+tblTL[[#This Row],[Gym 2 RPE]]*tblTL[[#This Row],[Gym 2 Duration]]</f>
        <v>0</v>
      </c>
      <c r="J173" s="61"/>
      <c r="K173" s="61"/>
      <c r="L173" s="61"/>
      <c r="M173" s="61"/>
      <c r="N173" s="62">
        <f>tblTL[[#This Row],[Field RPE]]*tblTL[[#This Row],[Field duration]]+tblTL[[#This Row],[Field 2 RPE]]*tblTL[[#This Row],[Field 2 Duration]]</f>
        <v>0</v>
      </c>
      <c r="AA173" s="118">
        <f>TL!$O173*TL!$P173+TL!$Q173*TL!$R173+TL!$S173*TL!$T173+TL!$U173*TL!$V173+TL!$W173*TL!$X173+tblTL[[#This Row],[G6 RPE]]*tblTL[[#This Row],[G6 Duration]]</f>
        <v>0</v>
      </c>
      <c r="AB173" s="119">
        <f>tblTL[[#This Row],[Gym Load]]+tblTL[[#This Row],[Field Load]]+tblTL[[#This Row],[Total Game Load]]</f>
        <v>0</v>
      </c>
    </row>
    <row r="174" spans="1:28" x14ac:dyDescent="0.25">
      <c r="A174" s="58" t="str">
        <f t="shared" si="8"/>
        <v>Week 2</v>
      </c>
      <c r="B174" s="63">
        <v>43017</v>
      </c>
      <c r="C174" s="143" t="str">
        <f t="shared" si="7"/>
        <v>Mon</v>
      </c>
      <c r="D174" s="64" t="s">
        <v>205</v>
      </c>
      <c r="E174" s="61"/>
      <c r="F174" s="61"/>
      <c r="G174" s="61"/>
      <c r="H174" s="61"/>
      <c r="I174" s="62">
        <f>tblTL[[#This Row],[Gym RPE]]*tblTL[[#This Row],[Gym Duration]]+tblTL[[#This Row],[Gym 2 RPE]]*tblTL[[#This Row],[Gym 2 Duration]]</f>
        <v>0</v>
      </c>
      <c r="J174" s="61"/>
      <c r="K174" s="61"/>
      <c r="L174" s="61"/>
      <c r="M174" s="61"/>
      <c r="N174" s="62">
        <f>tblTL[[#This Row],[Field RPE]]*tblTL[[#This Row],[Field duration]]+tblTL[[#This Row],[Field 2 RPE]]*tblTL[[#This Row],[Field 2 Duration]]</f>
        <v>0</v>
      </c>
      <c r="AA174" s="118">
        <f>TL!$O174*TL!$P174+TL!$Q174*TL!$R174+TL!$S174*TL!$T174+TL!$U174*TL!$V174+TL!$W174*TL!$X174+tblTL[[#This Row],[G6 RPE]]*tblTL[[#This Row],[G6 Duration]]</f>
        <v>0</v>
      </c>
      <c r="AB174" s="119">
        <f>tblTL[[#This Row],[Gym Load]]+tblTL[[#This Row],[Field Load]]+tblTL[[#This Row],[Total Game Load]]</f>
        <v>0</v>
      </c>
    </row>
    <row r="175" spans="1:28" x14ac:dyDescent="0.25">
      <c r="A175" s="58" t="str">
        <f t="shared" si="8"/>
        <v>Week 2</v>
      </c>
      <c r="B175" s="63">
        <v>43017</v>
      </c>
      <c r="C175" s="143" t="str">
        <f t="shared" si="7"/>
        <v>Mon</v>
      </c>
      <c r="D175" s="64" t="s">
        <v>206</v>
      </c>
      <c r="E175" s="61"/>
      <c r="F175" s="61"/>
      <c r="G175" s="61"/>
      <c r="H175" s="61"/>
      <c r="I175" s="62">
        <f>tblTL[[#This Row],[Gym RPE]]*tblTL[[#This Row],[Gym Duration]]+tblTL[[#This Row],[Gym 2 RPE]]*tblTL[[#This Row],[Gym 2 Duration]]</f>
        <v>0</v>
      </c>
      <c r="J175" s="61"/>
      <c r="K175" s="61"/>
      <c r="L175" s="61"/>
      <c r="M175" s="61"/>
      <c r="N175" s="62">
        <f>tblTL[[#This Row],[Field RPE]]*tblTL[[#This Row],[Field duration]]+tblTL[[#This Row],[Field 2 RPE]]*tblTL[[#This Row],[Field 2 Duration]]</f>
        <v>0</v>
      </c>
      <c r="AA175" s="118">
        <f>TL!$O175*TL!$P175+TL!$Q175*TL!$R175+TL!$S175*TL!$T175+TL!$U175*TL!$V175+TL!$W175*TL!$X175+tblTL[[#This Row],[G6 RPE]]*tblTL[[#This Row],[G6 Duration]]</f>
        <v>0</v>
      </c>
      <c r="AB175" s="119">
        <f>tblTL[[#This Row],[Gym Load]]+tblTL[[#This Row],[Field Load]]+tblTL[[#This Row],[Total Game Load]]</f>
        <v>0</v>
      </c>
    </row>
    <row r="176" spans="1:28" x14ac:dyDescent="0.25">
      <c r="A176" s="58" t="str">
        <f t="shared" si="8"/>
        <v>Week 2</v>
      </c>
      <c r="B176" s="63">
        <v>43017</v>
      </c>
      <c r="C176" s="143" t="str">
        <f t="shared" si="7"/>
        <v>Mon</v>
      </c>
      <c r="D176" s="64" t="s">
        <v>207</v>
      </c>
      <c r="E176" s="61"/>
      <c r="F176" s="61"/>
      <c r="G176" s="61"/>
      <c r="H176" s="61"/>
      <c r="I176" s="62">
        <f>tblTL[[#This Row],[Gym RPE]]*tblTL[[#This Row],[Gym Duration]]+tblTL[[#This Row],[Gym 2 RPE]]*tblTL[[#This Row],[Gym 2 Duration]]</f>
        <v>0</v>
      </c>
      <c r="J176" s="61"/>
      <c r="K176" s="61"/>
      <c r="L176" s="61"/>
      <c r="M176" s="61"/>
      <c r="N176" s="62">
        <f>tblTL[[#This Row],[Field RPE]]*tblTL[[#This Row],[Field duration]]+tblTL[[#This Row],[Field 2 RPE]]*tblTL[[#This Row],[Field 2 Duration]]</f>
        <v>0</v>
      </c>
      <c r="AA176" s="118">
        <f>TL!$O176*TL!$P176+TL!$Q176*TL!$R176+TL!$S176*TL!$T176+TL!$U176*TL!$V176+TL!$W176*TL!$X176+tblTL[[#This Row],[G6 RPE]]*tblTL[[#This Row],[G6 Duration]]</f>
        <v>0</v>
      </c>
      <c r="AB176" s="119">
        <f>tblTL[[#This Row],[Gym Load]]+tblTL[[#This Row],[Field Load]]+tblTL[[#This Row],[Total Game Load]]</f>
        <v>0</v>
      </c>
    </row>
    <row r="177" spans="1:28" x14ac:dyDescent="0.25">
      <c r="A177" s="58" t="str">
        <f t="shared" si="8"/>
        <v>Week 2</v>
      </c>
      <c r="B177" s="63">
        <v>43017</v>
      </c>
      <c r="C177" s="143" t="str">
        <f t="shared" si="7"/>
        <v>Mon</v>
      </c>
      <c r="D177" s="67" t="s">
        <v>208</v>
      </c>
      <c r="E177" s="61"/>
      <c r="F177" s="61"/>
      <c r="G177" s="61"/>
      <c r="H177" s="61"/>
      <c r="I177" s="62">
        <f>tblTL[[#This Row],[Gym RPE]]*tblTL[[#This Row],[Gym Duration]]+tblTL[[#This Row],[Gym 2 RPE]]*tblTL[[#This Row],[Gym 2 Duration]]</f>
        <v>0</v>
      </c>
      <c r="J177" s="61"/>
      <c r="K177" s="61"/>
      <c r="L177" s="61"/>
      <c r="M177" s="61"/>
      <c r="N177" s="62">
        <f>tblTL[[#This Row],[Field RPE]]*tblTL[[#This Row],[Field duration]]+tblTL[[#This Row],[Field 2 RPE]]*tblTL[[#This Row],[Field 2 Duration]]</f>
        <v>0</v>
      </c>
      <c r="AA177" s="118">
        <f>TL!$O177*TL!$P177+TL!$Q177*TL!$R177+TL!$S177*TL!$T177+TL!$U177*TL!$V177+TL!$W177*TL!$X177+tblTL[[#This Row],[G6 RPE]]*tblTL[[#This Row],[G6 Duration]]</f>
        <v>0</v>
      </c>
      <c r="AB177" s="119">
        <f>tblTL[[#This Row],[Gym Load]]+tblTL[[#This Row],[Field Load]]+tblTL[[#This Row],[Total Game Load]]</f>
        <v>0</v>
      </c>
    </row>
    <row r="178" spans="1:28" x14ac:dyDescent="0.25">
      <c r="A178" s="58" t="str">
        <f t="shared" si="8"/>
        <v>Week 2</v>
      </c>
      <c r="B178" s="59">
        <v>43018</v>
      </c>
      <c r="C178" s="144" t="str">
        <f t="shared" si="7"/>
        <v>Tue</v>
      </c>
      <c r="D178" s="68" t="s">
        <v>215</v>
      </c>
      <c r="E178" s="61"/>
      <c r="F178" s="61"/>
      <c r="G178" s="61"/>
      <c r="H178" s="61"/>
      <c r="I178" s="62">
        <f>tblTL[[#This Row],[Gym RPE]]*tblTL[[#This Row],[Gym Duration]]+tblTL[[#This Row],[Gym 2 RPE]]*tblTL[[#This Row],[Gym 2 Duration]]</f>
        <v>0</v>
      </c>
      <c r="J178" s="61">
        <v>5</v>
      </c>
      <c r="K178" s="61">
        <v>60</v>
      </c>
      <c r="L178" s="61"/>
      <c r="M178" s="61"/>
      <c r="N178" s="62">
        <f>tblTL[[#This Row],[Field RPE]]*tblTL[[#This Row],[Field duration]]+tblTL[[#This Row],[Field 2 RPE]]*tblTL[[#This Row],[Field 2 Duration]]</f>
        <v>300</v>
      </c>
      <c r="AA178" s="118">
        <f>TL!$O178*TL!$P178+TL!$Q178*TL!$R178+TL!$S178*TL!$T178+TL!$U178*TL!$V178+TL!$W178*TL!$X178+tblTL[[#This Row],[G6 RPE]]*tblTL[[#This Row],[G6 Duration]]</f>
        <v>0</v>
      </c>
      <c r="AB178" s="119">
        <f>tblTL[[#This Row],[Gym Load]]+tblTL[[#This Row],[Field Load]]+tblTL[[#This Row],[Total Game Load]]</f>
        <v>300</v>
      </c>
    </row>
    <row r="179" spans="1:28" x14ac:dyDescent="0.25">
      <c r="A179" s="58" t="str">
        <f t="shared" si="8"/>
        <v>Week 2</v>
      </c>
      <c r="B179" s="63">
        <v>43018</v>
      </c>
      <c r="C179" s="143" t="str">
        <f t="shared" si="7"/>
        <v>Tue</v>
      </c>
      <c r="D179" s="64" t="s">
        <v>190</v>
      </c>
      <c r="E179" s="61"/>
      <c r="F179" s="61"/>
      <c r="G179" s="61"/>
      <c r="H179" s="61"/>
      <c r="I179" s="62">
        <f>tblTL[[#This Row],[Gym RPE]]*tblTL[[#This Row],[Gym Duration]]+tblTL[[#This Row],[Gym 2 RPE]]*tblTL[[#This Row],[Gym 2 Duration]]</f>
        <v>0</v>
      </c>
      <c r="J179" s="69">
        <v>5</v>
      </c>
      <c r="K179" s="69">
        <v>60</v>
      </c>
      <c r="L179" s="69"/>
      <c r="M179" s="69"/>
      <c r="N179" s="62">
        <f>tblTL[[#This Row],[Field RPE]]*tblTL[[#This Row],[Field duration]]+tblTL[[#This Row],[Field 2 RPE]]*tblTL[[#This Row],[Field 2 Duration]]</f>
        <v>300</v>
      </c>
      <c r="AA179" s="118">
        <f>TL!$O179*TL!$P179+TL!$Q179*TL!$R179+TL!$S179*TL!$T179+TL!$U179*TL!$V179+TL!$W179*TL!$X179+tblTL[[#This Row],[G6 RPE]]*tblTL[[#This Row],[G6 Duration]]</f>
        <v>0</v>
      </c>
      <c r="AB179" s="119">
        <f>tblTL[[#This Row],[Gym Load]]+tblTL[[#This Row],[Field Load]]+tblTL[[#This Row],[Total Game Load]]</f>
        <v>300</v>
      </c>
    </row>
    <row r="180" spans="1:28" x14ac:dyDescent="0.25">
      <c r="A180" s="58" t="str">
        <f t="shared" si="8"/>
        <v>Week 2</v>
      </c>
      <c r="B180" s="63">
        <v>43018</v>
      </c>
      <c r="C180" s="143" t="str">
        <f t="shared" si="7"/>
        <v>Tue</v>
      </c>
      <c r="D180" s="66" t="s">
        <v>191</v>
      </c>
      <c r="E180" s="61"/>
      <c r="F180" s="61"/>
      <c r="G180" s="61"/>
      <c r="H180" s="61"/>
      <c r="I180" s="62">
        <f>tblTL[[#This Row],[Gym RPE]]*tblTL[[#This Row],[Gym Duration]]+tblTL[[#This Row],[Gym 2 RPE]]*tblTL[[#This Row],[Gym 2 Duration]]</f>
        <v>0</v>
      </c>
      <c r="J180" s="69"/>
      <c r="K180" s="69"/>
      <c r="L180" s="69"/>
      <c r="M180" s="69"/>
      <c r="N180" s="62">
        <f>tblTL[[#This Row],[Field RPE]]*tblTL[[#This Row],[Field duration]]+tblTL[[#This Row],[Field 2 RPE]]*tblTL[[#This Row],[Field 2 Duration]]</f>
        <v>0</v>
      </c>
      <c r="AA180" s="118">
        <f>TL!$O180*TL!$P180+TL!$Q180*TL!$R180+TL!$S180*TL!$T180+TL!$U180*TL!$V180+TL!$W180*TL!$X180+tblTL[[#This Row],[G6 RPE]]*tblTL[[#This Row],[G6 Duration]]</f>
        <v>0</v>
      </c>
      <c r="AB180" s="119">
        <f>tblTL[[#This Row],[Gym Load]]+tblTL[[#This Row],[Field Load]]+tblTL[[#This Row],[Total Game Load]]</f>
        <v>0</v>
      </c>
    </row>
    <row r="181" spans="1:28" x14ac:dyDescent="0.25">
      <c r="A181" s="58" t="str">
        <f t="shared" si="8"/>
        <v>Week 2</v>
      </c>
      <c r="B181" s="63">
        <v>43018</v>
      </c>
      <c r="C181" s="143" t="str">
        <f t="shared" si="7"/>
        <v>Tue</v>
      </c>
      <c r="D181" s="66" t="s">
        <v>192</v>
      </c>
      <c r="E181" s="61"/>
      <c r="F181" s="61"/>
      <c r="G181" s="61"/>
      <c r="H181" s="61"/>
      <c r="I181" s="62">
        <f>tblTL[[#This Row],[Gym RPE]]*tblTL[[#This Row],[Gym Duration]]+tblTL[[#This Row],[Gym 2 RPE]]*tblTL[[#This Row],[Gym 2 Duration]]</f>
        <v>0</v>
      </c>
      <c r="J181" s="69">
        <v>6</v>
      </c>
      <c r="K181" s="69">
        <v>60</v>
      </c>
      <c r="L181" s="69"/>
      <c r="M181" s="69"/>
      <c r="N181" s="62">
        <f>tblTL[[#This Row],[Field RPE]]*tblTL[[#This Row],[Field duration]]+tblTL[[#This Row],[Field 2 RPE]]*tblTL[[#This Row],[Field 2 Duration]]</f>
        <v>360</v>
      </c>
      <c r="AA181" s="118">
        <f>TL!$O181*TL!$P181+TL!$Q181*TL!$R181+TL!$S181*TL!$T181+TL!$U181*TL!$V181+TL!$W181*TL!$X181+tblTL[[#This Row],[G6 RPE]]*tblTL[[#This Row],[G6 Duration]]</f>
        <v>0</v>
      </c>
      <c r="AB181" s="119">
        <f>tblTL[[#This Row],[Gym Load]]+tblTL[[#This Row],[Field Load]]+tblTL[[#This Row],[Total Game Load]]</f>
        <v>360</v>
      </c>
    </row>
    <row r="182" spans="1:28" x14ac:dyDescent="0.25">
      <c r="A182" s="58" t="str">
        <f t="shared" si="8"/>
        <v>Week 2</v>
      </c>
      <c r="B182" s="63">
        <v>43018</v>
      </c>
      <c r="C182" s="143" t="str">
        <f t="shared" si="7"/>
        <v>Tue</v>
      </c>
      <c r="D182" s="67" t="s">
        <v>193</v>
      </c>
      <c r="E182" s="61"/>
      <c r="F182" s="61"/>
      <c r="G182" s="61"/>
      <c r="H182" s="61"/>
      <c r="I182" s="62">
        <f>tblTL[[#This Row],[Gym RPE]]*tblTL[[#This Row],[Gym Duration]]+tblTL[[#This Row],[Gym 2 RPE]]*tblTL[[#This Row],[Gym 2 Duration]]</f>
        <v>0</v>
      </c>
      <c r="J182" s="69">
        <v>6</v>
      </c>
      <c r="K182" s="69">
        <v>60</v>
      </c>
      <c r="L182" s="69"/>
      <c r="M182" s="69"/>
      <c r="N182" s="62">
        <f>tblTL[[#This Row],[Field RPE]]*tblTL[[#This Row],[Field duration]]+tblTL[[#This Row],[Field 2 RPE]]*tblTL[[#This Row],[Field 2 Duration]]</f>
        <v>360</v>
      </c>
      <c r="AA182" s="118">
        <f>TL!$O182*TL!$P182+TL!$Q182*TL!$R182+TL!$S182*TL!$T182+TL!$U182*TL!$V182+TL!$W182*TL!$X182+tblTL[[#This Row],[G6 RPE]]*tblTL[[#This Row],[G6 Duration]]</f>
        <v>0</v>
      </c>
      <c r="AB182" s="119">
        <f>tblTL[[#This Row],[Gym Load]]+tblTL[[#This Row],[Field Load]]+tblTL[[#This Row],[Total Game Load]]</f>
        <v>360</v>
      </c>
    </row>
    <row r="183" spans="1:28" x14ac:dyDescent="0.25">
      <c r="A183" s="58" t="str">
        <f t="shared" si="8"/>
        <v>Week 2</v>
      </c>
      <c r="B183" s="63">
        <v>43018</v>
      </c>
      <c r="C183" s="143" t="str">
        <f t="shared" si="7"/>
        <v>Tue</v>
      </c>
      <c r="D183" s="67" t="s">
        <v>194</v>
      </c>
      <c r="E183" s="61"/>
      <c r="F183" s="61"/>
      <c r="G183" s="61"/>
      <c r="H183" s="61"/>
      <c r="I183" s="62">
        <f>tblTL[[#This Row],[Gym RPE]]*tblTL[[#This Row],[Gym Duration]]+tblTL[[#This Row],[Gym 2 RPE]]*tblTL[[#This Row],[Gym 2 Duration]]</f>
        <v>0</v>
      </c>
      <c r="J183" s="61"/>
      <c r="K183" s="61"/>
      <c r="L183" s="61"/>
      <c r="M183" s="61"/>
      <c r="N183" s="62">
        <f>tblTL[[#This Row],[Field RPE]]*tblTL[[#This Row],[Field duration]]+tblTL[[#This Row],[Field 2 RPE]]*tblTL[[#This Row],[Field 2 Duration]]</f>
        <v>0</v>
      </c>
      <c r="AA183" s="118">
        <f>TL!$O183*TL!$P183+TL!$Q183*TL!$R183+TL!$S183*TL!$T183+TL!$U183*TL!$V183+TL!$W183*TL!$X183+tblTL[[#This Row],[G6 RPE]]*tblTL[[#This Row],[G6 Duration]]</f>
        <v>0</v>
      </c>
      <c r="AB183" s="119">
        <f>tblTL[[#This Row],[Gym Load]]+tblTL[[#This Row],[Field Load]]+tblTL[[#This Row],[Total Game Load]]</f>
        <v>0</v>
      </c>
    </row>
    <row r="184" spans="1:28" x14ac:dyDescent="0.25">
      <c r="A184" s="58" t="str">
        <f t="shared" si="8"/>
        <v>Week 2</v>
      </c>
      <c r="B184" s="63">
        <v>43018</v>
      </c>
      <c r="C184" s="143" t="str">
        <f t="shared" si="7"/>
        <v>Tue</v>
      </c>
      <c r="D184" s="67" t="s">
        <v>213</v>
      </c>
      <c r="E184" s="61"/>
      <c r="F184" s="61"/>
      <c r="G184" s="61"/>
      <c r="H184" s="61"/>
      <c r="I184" s="62">
        <f>tblTL[[#This Row],[Gym RPE]]*tblTL[[#This Row],[Gym Duration]]+tblTL[[#This Row],[Gym 2 RPE]]*tblTL[[#This Row],[Gym 2 Duration]]</f>
        <v>0</v>
      </c>
      <c r="J184" s="61"/>
      <c r="K184" s="61"/>
      <c r="L184" s="61"/>
      <c r="M184" s="61"/>
      <c r="N184" s="62">
        <f>tblTL[[#This Row],[Field RPE]]*tblTL[[#This Row],[Field duration]]+tblTL[[#This Row],[Field 2 RPE]]*tblTL[[#This Row],[Field 2 Duration]]</f>
        <v>0</v>
      </c>
      <c r="AA184" s="118">
        <f>TL!$O184*TL!$P184+TL!$Q184*TL!$R184+TL!$S184*TL!$T184+TL!$U184*TL!$V184+TL!$W184*TL!$X184+tblTL[[#This Row],[G6 RPE]]*tblTL[[#This Row],[G6 Duration]]</f>
        <v>0</v>
      </c>
      <c r="AB184" s="119">
        <f>tblTL[[#This Row],[Gym Load]]+tblTL[[#This Row],[Field Load]]+tblTL[[#This Row],[Total Game Load]]</f>
        <v>0</v>
      </c>
    </row>
    <row r="185" spans="1:28" x14ac:dyDescent="0.25">
      <c r="A185" s="58" t="str">
        <f t="shared" si="8"/>
        <v>Week 2</v>
      </c>
      <c r="B185" s="63">
        <v>43018</v>
      </c>
      <c r="C185" s="143" t="str">
        <f t="shared" si="7"/>
        <v>Tue</v>
      </c>
      <c r="D185" s="67" t="s">
        <v>214</v>
      </c>
      <c r="E185" s="61"/>
      <c r="F185" s="61"/>
      <c r="G185" s="61"/>
      <c r="H185" s="61"/>
      <c r="I185" s="62">
        <f>tblTL[[#This Row],[Gym RPE]]*tblTL[[#This Row],[Gym Duration]]+tblTL[[#This Row],[Gym 2 RPE]]*tblTL[[#This Row],[Gym 2 Duration]]</f>
        <v>0</v>
      </c>
      <c r="J185" s="61"/>
      <c r="K185" s="61"/>
      <c r="L185" s="61"/>
      <c r="M185" s="61"/>
      <c r="N185" s="62">
        <f>tblTL[[#This Row],[Field RPE]]*tblTL[[#This Row],[Field duration]]+tblTL[[#This Row],[Field 2 RPE]]*tblTL[[#This Row],[Field 2 Duration]]</f>
        <v>0</v>
      </c>
      <c r="AA185" s="118">
        <f>TL!$O185*TL!$P185+TL!$Q185*TL!$R185+TL!$S185*TL!$T185+TL!$U185*TL!$V185+TL!$W185*TL!$X185+tblTL[[#This Row],[G6 RPE]]*tblTL[[#This Row],[G6 Duration]]</f>
        <v>0</v>
      </c>
      <c r="AB185" s="119">
        <f>tblTL[[#This Row],[Gym Load]]+tblTL[[#This Row],[Field Load]]+tblTL[[#This Row],[Total Game Load]]</f>
        <v>0</v>
      </c>
    </row>
    <row r="186" spans="1:28" x14ac:dyDescent="0.25">
      <c r="A186" s="58" t="str">
        <f t="shared" si="8"/>
        <v>Week 2</v>
      </c>
      <c r="B186" s="63">
        <v>43018</v>
      </c>
      <c r="C186" s="143" t="str">
        <f t="shared" si="7"/>
        <v>Tue</v>
      </c>
      <c r="D186" s="67" t="s">
        <v>195</v>
      </c>
      <c r="E186" s="61"/>
      <c r="F186" s="61"/>
      <c r="G186" s="61"/>
      <c r="H186" s="61"/>
      <c r="I186" s="62">
        <f>tblTL[[#This Row],[Gym RPE]]*tblTL[[#This Row],[Gym Duration]]+tblTL[[#This Row],[Gym 2 RPE]]*tblTL[[#This Row],[Gym 2 Duration]]</f>
        <v>0</v>
      </c>
      <c r="J186" s="61"/>
      <c r="K186" s="61"/>
      <c r="L186" s="61"/>
      <c r="M186" s="61"/>
      <c r="N186" s="62">
        <f>tblTL[[#This Row],[Field RPE]]*tblTL[[#This Row],[Field duration]]+tblTL[[#This Row],[Field 2 RPE]]*tblTL[[#This Row],[Field 2 Duration]]</f>
        <v>0</v>
      </c>
      <c r="AA186" s="118">
        <f>TL!$O186*TL!$P186+TL!$Q186*TL!$R186+TL!$S186*TL!$T186+TL!$U186*TL!$V186+TL!$W186*TL!$X186+tblTL[[#This Row],[G6 RPE]]*tblTL[[#This Row],[G6 Duration]]</f>
        <v>0</v>
      </c>
      <c r="AB186" s="119">
        <f>tblTL[[#This Row],[Gym Load]]+tblTL[[#This Row],[Field Load]]+tblTL[[#This Row],[Total Game Load]]</f>
        <v>0</v>
      </c>
    </row>
    <row r="187" spans="1:28" x14ac:dyDescent="0.25">
      <c r="A187" s="58" t="str">
        <f t="shared" si="8"/>
        <v>Week 2</v>
      </c>
      <c r="B187" s="63">
        <v>43018</v>
      </c>
      <c r="C187" s="143" t="str">
        <f t="shared" si="7"/>
        <v>Tue</v>
      </c>
      <c r="D187" s="66" t="s">
        <v>196</v>
      </c>
      <c r="E187" s="61">
        <v>8</v>
      </c>
      <c r="F187" s="61">
        <v>60</v>
      </c>
      <c r="G187" s="61"/>
      <c r="H187" s="61"/>
      <c r="I187" s="62">
        <f>tblTL[[#This Row],[Gym RPE]]*tblTL[[#This Row],[Gym Duration]]+tblTL[[#This Row],[Gym 2 RPE]]*tblTL[[#This Row],[Gym 2 Duration]]</f>
        <v>480</v>
      </c>
      <c r="J187" s="61"/>
      <c r="K187" s="61"/>
      <c r="L187" s="61"/>
      <c r="M187" s="61"/>
      <c r="N187" s="62">
        <f>tblTL[[#This Row],[Field RPE]]*tblTL[[#This Row],[Field duration]]+tblTL[[#This Row],[Field 2 RPE]]*tblTL[[#This Row],[Field 2 Duration]]</f>
        <v>0</v>
      </c>
      <c r="AA187" s="118">
        <f>TL!$O187*TL!$P187+TL!$Q187*TL!$R187+TL!$S187*TL!$T187+TL!$U187*TL!$V187+TL!$W187*TL!$X187+tblTL[[#This Row],[G6 RPE]]*tblTL[[#This Row],[G6 Duration]]</f>
        <v>0</v>
      </c>
      <c r="AB187" s="119">
        <f>tblTL[[#This Row],[Gym Load]]+tblTL[[#This Row],[Field Load]]+tblTL[[#This Row],[Total Game Load]]</f>
        <v>480</v>
      </c>
    </row>
    <row r="188" spans="1:28" x14ac:dyDescent="0.25">
      <c r="A188" s="58" t="str">
        <f t="shared" si="8"/>
        <v>Week 2</v>
      </c>
      <c r="B188" s="63">
        <v>43018</v>
      </c>
      <c r="C188" s="143" t="str">
        <f t="shared" si="7"/>
        <v>Tue</v>
      </c>
      <c r="D188" s="67" t="s">
        <v>197</v>
      </c>
      <c r="E188" s="61">
        <v>7</v>
      </c>
      <c r="F188" s="61">
        <v>60</v>
      </c>
      <c r="G188" s="61"/>
      <c r="H188" s="61"/>
      <c r="I188" s="62">
        <f>tblTL[[#This Row],[Gym RPE]]*tblTL[[#This Row],[Gym Duration]]+tblTL[[#This Row],[Gym 2 RPE]]*tblTL[[#This Row],[Gym 2 Duration]]</f>
        <v>420</v>
      </c>
      <c r="J188" s="69">
        <v>5</v>
      </c>
      <c r="K188" s="69">
        <v>60</v>
      </c>
      <c r="L188" s="69"/>
      <c r="M188" s="69"/>
      <c r="N188" s="62">
        <f>tblTL[[#This Row],[Field RPE]]*tblTL[[#This Row],[Field duration]]+tblTL[[#This Row],[Field 2 RPE]]*tblTL[[#This Row],[Field 2 Duration]]</f>
        <v>300</v>
      </c>
      <c r="AA188" s="118">
        <f>TL!$O188*TL!$P188+TL!$Q188*TL!$R188+TL!$S188*TL!$T188+TL!$U188*TL!$V188+TL!$W188*TL!$X188+tblTL[[#This Row],[G6 RPE]]*tblTL[[#This Row],[G6 Duration]]</f>
        <v>0</v>
      </c>
      <c r="AB188" s="119">
        <f>tblTL[[#This Row],[Gym Load]]+tblTL[[#This Row],[Field Load]]+tblTL[[#This Row],[Total Game Load]]</f>
        <v>720</v>
      </c>
    </row>
    <row r="189" spans="1:28" x14ac:dyDescent="0.25">
      <c r="A189" s="58" t="str">
        <f t="shared" si="8"/>
        <v>Week 2</v>
      </c>
      <c r="B189" s="63">
        <v>43018</v>
      </c>
      <c r="C189" s="143" t="str">
        <f t="shared" si="7"/>
        <v>Tue</v>
      </c>
      <c r="D189" s="67" t="s">
        <v>198</v>
      </c>
      <c r="E189" s="61"/>
      <c r="F189" s="61"/>
      <c r="G189" s="61"/>
      <c r="H189" s="61"/>
      <c r="I189" s="62">
        <f>tblTL[[#This Row],[Gym RPE]]*tblTL[[#This Row],[Gym Duration]]+tblTL[[#This Row],[Gym 2 RPE]]*tblTL[[#This Row],[Gym 2 Duration]]</f>
        <v>0</v>
      </c>
      <c r="J189" s="69">
        <v>6</v>
      </c>
      <c r="K189" s="69">
        <v>60</v>
      </c>
      <c r="L189" s="69"/>
      <c r="M189" s="69"/>
      <c r="N189" s="62">
        <f>tblTL[[#This Row],[Field RPE]]*tblTL[[#This Row],[Field duration]]+tblTL[[#This Row],[Field 2 RPE]]*tblTL[[#This Row],[Field 2 Duration]]</f>
        <v>360</v>
      </c>
      <c r="AA189" s="118">
        <f>TL!$O189*TL!$P189+TL!$Q189*TL!$R189+TL!$S189*TL!$T189+TL!$U189*TL!$V189+TL!$W189*TL!$X189+tblTL[[#This Row],[G6 RPE]]*tblTL[[#This Row],[G6 Duration]]</f>
        <v>0</v>
      </c>
      <c r="AB189" s="119">
        <f>tblTL[[#This Row],[Gym Load]]+tblTL[[#This Row],[Field Load]]+tblTL[[#This Row],[Total Game Load]]</f>
        <v>360</v>
      </c>
    </row>
    <row r="190" spans="1:28" x14ac:dyDescent="0.25">
      <c r="A190" s="58" t="str">
        <f t="shared" si="8"/>
        <v>Week 2</v>
      </c>
      <c r="B190" s="63">
        <v>43018</v>
      </c>
      <c r="C190" s="143" t="str">
        <f t="shared" si="7"/>
        <v>Tue</v>
      </c>
      <c r="D190" s="67" t="s">
        <v>199</v>
      </c>
      <c r="E190" s="61">
        <v>8</v>
      </c>
      <c r="F190" s="61">
        <v>60</v>
      </c>
      <c r="G190" s="61"/>
      <c r="H190" s="61"/>
      <c r="I190" s="62">
        <f>tblTL[[#This Row],[Gym RPE]]*tblTL[[#This Row],[Gym Duration]]+tblTL[[#This Row],[Gym 2 RPE]]*tblTL[[#This Row],[Gym 2 Duration]]</f>
        <v>480</v>
      </c>
      <c r="J190" s="69">
        <v>6</v>
      </c>
      <c r="K190" s="69">
        <v>60</v>
      </c>
      <c r="L190" s="69"/>
      <c r="M190" s="69"/>
      <c r="N190" s="62">
        <f>tblTL[[#This Row],[Field RPE]]*tblTL[[#This Row],[Field duration]]+tblTL[[#This Row],[Field 2 RPE]]*tblTL[[#This Row],[Field 2 Duration]]</f>
        <v>360</v>
      </c>
      <c r="AA190" s="118">
        <f>TL!$O190*TL!$P190+TL!$Q190*TL!$R190+TL!$S190*TL!$T190+TL!$U190*TL!$V190+TL!$W190*TL!$X190+tblTL[[#This Row],[G6 RPE]]*tblTL[[#This Row],[G6 Duration]]</f>
        <v>0</v>
      </c>
      <c r="AB190" s="119">
        <f>tblTL[[#This Row],[Gym Load]]+tblTL[[#This Row],[Field Load]]+tblTL[[#This Row],[Total Game Load]]</f>
        <v>840</v>
      </c>
    </row>
    <row r="191" spans="1:28" x14ac:dyDescent="0.25">
      <c r="A191" s="58" t="str">
        <f t="shared" si="8"/>
        <v>Week 2</v>
      </c>
      <c r="B191" s="63">
        <v>43018</v>
      </c>
      <c r="C191" s="143" t="str">
        <f t="shared" si="7"/>
        <v>Tue</v>
      </c>
      <c r="D191" s="66" t="s">
        <v>200</v>
      </c>
      <c r="E191" s="61"/>
      <c r="F191" s="61"/>
      <c r="G191" s="61"/>
      <c r="H191" s="61"/>
      <c r="I191" s="62">
        <f>tblTL[[#This Row],[Gym RPE]]*tblTL[[#This Row],[Gym Duration]]+tblTL[[#This Row],[Gym 2 RPE]]*tblTL[[#This Row],[Gym 2 Duration]]</f>
        <v>0</v>
      </c>
      <c r="J191" s="61"/>
      <c r="K191" s="61"/>
      <c r="L191" s="61"/>
      <c r="M191" s="61"/>
      <c r="N191" s="62">
        <f>tblTL[[#This Row],[Field RPE]]*tblTL[[#This Row],[Field duration]]+tblTL[[#This Row],[Field 2 RPE]]*tblTL[[#This Row],[Field 2 Duration]]</f>
        <v>0</v>
      </c>
      <c r="AA191" s="118">
        <f>TL!$O191*TL!$P191+TL!$Q191*TL!$R191+TL!$S191*TL!$T191+TL!$U191*TL!$V191+TL!$W191*TL!$X191+tblTL[[#This Row],[G6 RPE]]*tblTL[[#This Row],[G6 Duration]]</f>
        <v>0</v>
      </c>
      <c r="AB191" s="119">
        <f>tblTL[[#This Row],[Gym Load]]+tblTL[[#This Row],[Field Load]]+tblTL[[#This Row],[Total Game Load]]</f>
        <v>0</v>
      </c>
    </row>
    <row r="192" spans="1:28" x14ac:dyDescent="0.25">
      <c r="A192" s="58" t="str">
        <f t="shared" si="8"/>
        <v>Week 2</v>
      </c>
      <c r="B192" s="63">
        <v>43018</v>
      </c>
      <c r="C192" s="143" t="str">
        <f t="shared" si="7"/>
        <v>Tue</v>
      </c>
      <c r="D192" s="67" t="s">
        <v>201</v>
      </c>
      <c r="E192" s="69">
        <v>5</v>
      </c>
      <c r="F192" s="69">
        <v>60</v>
      </c>
      <c r="G192" s="69"/>
      <c r="H192" s="69"/>
      <c r="I192" s="62">
        <f>tblTL[[#This Row],[Gym RPE]]*tblTL[[#This Row],[Gym Duration]]+tblTL[[#This Row],[Gym 2 RPE]]*tblTL[[#This Row],[Gym 2 Duration]]</f>
        <v>300</v>
      </c>
      <c r="J192" s="69">
        <v>5</v>
      </c>
      <c r="K192" s="69">
        <v>60</v>
      </c>
      <c r="L192" s="69"/>
      <c r="M192" s="69"/>
      <c r="N192" s="62">
        <f>tblTL[[#This Row],[Field RPE]]*tblTL[[#This Row],[Field duration]]+tblTL[[#This Row],[Field 2 RPE]]*tblTL[[#This Row],[Field 2 Duration]]</f>
        <v>300</v>
      </c>
      <c r="AA192" s="118">
        <f>TL!$O192*TL!$P192+TL!$Q192*TL!$R192+TL!$S192*TL!$T192+TL!$U192*TL!$V192+TL!$W192*TL!$X192+tblTL[[#This Row],[G6 RPE]]*tblTL[[#This Row],[G6 Duration]]</f>
        <v>0</v>
      </c>
      <c r="AB192" s="119">
        <f>tblTL[[#This Row],[Gym Load]]+tblTL[[#This Row],[Field Load]]+tblTL[[#This Row],[Total Game Load]]</f>
        <v>600</v>
      </c>
    </row>
    <row r="193" spans="1:28" x14ac:dyDescent="0.25">
      <c r="A193" s="58" t="str">
        <f t="shared" si="8"/>
        <v>Week 2</v>
      </c>
      <c r="B193" s="63">
        <v>43018</v>
      </c>
      <c r="C193" s="143" t="str">
        <f t="shared" si="7"/>
        <v>Tue</v>
      </c>
      <c r="D193" s="67" t="s">
        <v>202</v>
      </c>
      <c r="E193" s="61"/>
      <c r="F193" s="61"/>
      <c r="G193" s="61"/>
      <c r="H193" s="61"/>
      <c r="I193" s="62">
        <f>tblTL[[#This Row],[Gym RPE]]*tblTL[[#This Row],[Gym Duration]]+tblTL[[#This Row],[Gym 2 RPE]]*tblTL[[#This Row],[Gym 2 Duration]]</f>
        <v>0</v>
      </c>
      <c r="J193" s="61"/>
      <c r="K193" s="61"/>
      <c r="L193" s="61"/>
      <c r="M193" s="61"/>
      <c r="N193" s="62">
        <f>tblTL[[#This Row],[Field RPE]]*tblTL[[#This Row],[Field duration]]+tblTL[[#This Row],[Field 2 RPE]]*tblTL[[#This Row],[Field 2 Duration]]</f>
        <v>0</v>
      </c>
      <c r="AA193" s="118">
        <f>TL!$O193*TL!$P193+TL!$Q193*TL!$R193+TL!$S193*TL!$T193+TL!$U193*TL!$V193+TL!$W193*TL!$X193+tblTL[[#This Row],[G6 RPE]]*tblTL[[#This Row],[G6 Duration]]</f>
        <v>0</v>
      </c>
      <c r="AB193" s="119">
        <f>tblTL[[#This Row],[Gym Load]]+tblTL[[#This Row],[Field Load]]+tblTL[[#This Row],[Total Game Load]]</f>
        <v>0</v>
      </c>
    </row>
    <row r="194" spans="1:28" x14ac:dyDescent="0.25">
      <c r="A194" s="58" t="str">
        <f t="shared" si="8"/>
        <v>Week 2</v>
      </c>
      <c r="B194" s="63">
        <v>43018</v>
      </c>
      <c r="C194" s="143" t="str">
        <f t="shared" ref="C194:C257" si="9">CHOOSE(WEEKDAY(B194),"Sun","Mon","Tue","Wed","Thu","Fri","Sat")</f>
        <v>Tue</v>
      </c>
      <c r="D194" s="66" t="s">
        <v>203</v>
      </c>
      <c r="E194" s="61">
        <v>8</v>
      </c>
      <c r="F194" s="61">
        <v>60</v>
      </c>
      <c r="G194" s="61"/>
      <c r="H194" s="61"/>
      <c r="I194" s="62">
        <f>tblTL[[#This Row],[Gym RPE]]*tblTL[[#This Row],[Gym Duration]]+tblTL[[#This Row],[Gym 2 RPE]]*tblTL[[#This Row],[Gym 2 Duration]]</f>
        <v>480</v>
      </c>
      <c r="J194" s="61">
        <v>1</v>
      </c>
      <c r="K194" s="61">
        <v>35</v>
      </c>
      <c r="L194" s="61"/>
      <c r="M194" s="61"/>
      <c r="N194" s="62">
        <f>tblTL[[#This Row],[Field RPE]]*tblTL[[#This Row],[Field duration]]+tblTL[[#This Row],[Field 2 RPE]]*tblTL[[#This Row],[Field 2 Duration]]</f>
        <v>35</v>
      </c>
      <c r="AA194" s="118">
        <f>TL!$O194*TL!$P194+TL!$Q194*TL!$R194+TL!$S194*TL!$T194+TL!$U194*TL!$V194+TL!$W194*TL!$X194+tblTL[[#This Row],[G6 RPE]]*tblTL[[#This Row],[G6 Duration]]</f>
        <v>0</v>
      </c>
      <c r="AB194" s="119">
        <f>tblTL[[#This Row],[Gym Load]]+tblTL[[#This Row],[Field Load]]+tblTL[[#This Row],[Total Game Load]]</f>
        <v>515</v>
      </c>
    </row>
    <row r="195" spans="1:28" x14ac:dyDescent="0.25">
      <c r="A195" s="58" t="str">
        <f t="shared" ref="A195:A258" si="10">VLOOKUP(B195, $AE$3:$AF$26, 2)</f>
        <v>Week 2</v>
      </c>
      <c r="B195" s="63">
        <v>43018</v>
      </c>
      <c r="C195" s="143" t="str">
        <f t="shared" si="9"/>
        <v>Tue</v>
      </c>
      <c r="D195" s="66" t="s">
        <v>204</v>
      </c>
      <c r="E195" s="61"/>
      <c r="F195" s="61"/>
      <c r="G195" s="61"/>
      <c r="H195" s="61"/>
      <c r="I195" s="62">
        <f>tblTL[[#This Row],[Gym RPE]]*tblTL[[#This Row],[Gym Duration]]+tblTL[[#This Row],[Gym 2 RPE]]*tblTL[[#This Row],[Gym 2 Duration]]</f>
        <v>0</v>
      </c>
      <c r="J195" s="61">
        <v>7</v>
      </c>
      <c r="K195" s="61">
        <v>60</v>
      </c>
      <c r="L195" s="61"/>
      <c r="M195" s="61"/>
      <c r="N195" s="62">
        <f>tblTL[[#This Row],[Field RPE]]*tblTL[[#This Row],[Field duration]]+tblTL[[#This Row],[Field 2 RPE]]*tblTL[[#This Row],[Field 2 Duration]]</f>
        <v>420</v>
      </c>
      <c r="AA195" s="118">
        <f>TL!$O195*TL!$P195+TL!$Q195*TL!$R195+TL!$S195*TL!$T195+TL!$U195*TL!$V195+TL!$W195*TL!$X195+tblTL[[#This Row],[G6 RPE]]*tblTL[[#This Row],[G6 Duration]]</f>
        <v>0</v>
      </c>
      <c r="AB195" s="119">
        <f>tblTL[[#This Row],[Gym Load]]+tblTL[[#This Row],[Field Load]]+tblTL[[#This Row],[Total Game Load]]</f>
        <v>420</v>
      </c>
    </row>
    <row r="196" spans="1:28" x14ac:dyDescent="0.25">
      <c r="A196" s="58" t="str">
        <f t="shared" si="10"/>
        <v>Week 2</v>
      </c>
      <c r="B196" s="63">
        <v>43018</v>
      </c>
      <c r="C196" s="143" t="str">
        <f t="shared" si="9"/>
        <v>Tue</v>
      </c>
      <c r="D196" s="64" t="s">
        <v>205</v>
      </c>
      <c r="E196" s="61"/>
      <c r="F196" s="61"/>
      <c r="G196" s="61"/>
      <c r="H196" s="61"/>
      <c r="I196" s="62">
        <f>tblTL[[#This Row],[Gym RPE]]*tblTL[[#This Row],[Gym Duration]]+tblTL[[#This Row],[Gym 2 RPE]]*tblTL[[#This Row],[Gym 2 Duration]]</f>
        <v>0</v>
      </c>
      <c r="J196" s="69">
        <v>6</v>
      </c>
      <c r="K196" s="69">
        <v>60</v>
      </c>
      <c r="L196" s="69"/>
      <c r="M196" s="69"/>
      <c r="N196" s="62">
        <f>tblTL[[#This Row],[Field RPE]]*tblTL[[#This Row],[Field duration]]+tblTL[[#This Row],[Field 2 RPE]]*tblTL[[#This Row],[Field 2 Duration]]</f>
        <v>360</v>
      </c>
      <c r="AA196" s="118">
        <f>TL!$O196*TL!$P196+TL!$Q196*TL!$R196+TL!$S196*TL!$T196+TL!$U196*TL!$V196+TL!$W196*TL!$X196+tblTL[[#This Row],[G6 RPE]]*tblTL[[#This Row],[G6 Duration]]</f>
        <v>0</v>
      </c>
      <c r="AB196" s="119">
        <f>tblTL[[#This Row],[Gym Load]]+tblTL[[#This Row],[Field Load]]+tblTL[[#This Row],[Total Game Load]]</f>
        <v>360</v>
      </c>
    </row>
    <row r="197" spans="1:28" x14ac:dyDescent="0.25">
      <c r="A197" s="58" t="str">
        <f t="shared" si="10"/>
        <v>Week 2</v>
      </c>
      <c r="B197" s="63">
        <v>43018</v>
      </c>
      <c r="C197" s="143" t="str">
        <f t="shared" si="9"/>
        <v>Tue</v>
      </c>
      <c r="D197" s="64" t="s">
        <v>206</v>
      </c>
      <c r="E197" s="61">
        <v>8</v>
      </c>
      <c r="F197" s="61">
        <v>60</v>
      </c>
      <c r="G197" s="61"/>
      <c r="H197" s="61"/>
      <c r="I197" s="62">
        <f>tblTL[[#This Row],[Gym RPE]]*tblTL[[#This Row],[Gym Duration]]+tblTL[[#This Row],[Gym 2 RPE]]*tblTL[[#This Row],[Gym 2 Duration]]</f>
        <v>480</v>
      </c>
      <c r="J197" s="69">
        <v>5</v>
      </c>
      <c r="K197" s="69">
        <v>60</v>
      </c>
      <c r="L197" s="69"/>
      <c r="M197" s="69"/>
      <c r="N197" s="62">
        <f>tblTL[[#This Row],[Field RPE]]*tblTL[[#This Row],[Field duration]]+tblTL[[#This Row],[Field 2 RPE]]*tblTL[[#This Row],[Field 2 Duration]]</f>
        <v>300</v>
      </c>
      <c r="AA197" s="118">
        <f>TL!$O197*TL!$P197+TL!$Q197*TL!$R197+TL!$S197*TL!$T197+TL!$U197*TL!$V197+TL!$W197*TL!$X197+tblTL[[#This Row],[G6 RPE]]*tblTL[[#This Row],[G6 Duration]]</f>
        <v>0</v>
      </c>
      <c r="AB197" s="119">
        <f>tblTL[[#This Row],[Gym Load]]+tblTL[[#This Row],[Field Load]]+tblTL[[#This Row],[Total Game Load]]</f>
        <v>780</v>
      </c>
    </row>
    <row r="198" spans="1:28" x14ac:dyDescent="0.25">
      <c r="A198" s="58" t="str">
        <f t="shared" si="10"/>
        <v>Week 2</v>
      </c>
      <c r="B198" s="63">
        <v>43018</v>
      </c>
      <c r="C198" s="143" t="str">
        <f t="shared" si="9"/>
        <v>Tue</v>
      </c>
      <c r="D198" s="64" t="s">
        <v>207</v>
      </c>
      <c r="E198" s="61"/>
      <c r="F198" s="61"/>
      <c r="G198" s="61"/>
      <c r="H198" s="61"/>
      <c r="I198" s="62">
        <f>tblTL[[#This Row],[Gym RPE]]*tblTL[[#This Row],[Gym Duration]]+tblTL[[#This Row],[Gym 2 RPE]]*tblTL[[#This Row],[Gym 2 Duration]]</f>
        <v>0</v>
      </c>
      <c r="J198" s="61">
        <v>7</v>
      </c>
      <c r="K198" s="61">
        <v>60</v>
      </c>
      <c r="L198" s="61"/>
      <c r="M198" s="61"/>
      <c r="N198" s="62">
        <f>tblTL[[#This Row],[Field RPE]]*tblTL[[#This Row],[Field duration]]+tblTL[[#This Row],[Field 2 RPE]]*tblTL[[#This Row],[Field 2 Duration]]</f>
        <v>420</v>
      </c>
      <c r="AA198" s="118">
        <f>TL!$O198*TL!$P198+TL!$Q198*TL!$R198+TL!$S198*TL!$T198+TL!$U198*TL!$V198+TL!$W198*TL!$X198+tblTL[[#This Row],[G6 RPE]]*tblTL[[#This Row],[G6 Duration]]</f>
        <v>0</v>
      </c>
      <c r="AB198" s="119">
        <f>tblTL[[#This Row],[Gym Load]]+tblTL[[#This Row],[Field Load]]+tblTL[[#This Row],[Total Game Load]]</f>
        <v>420</v>
      </c>
    </row>
    <row r="199" spans="1:28" x14ac:dyDescent="0.25">
      <c r="A199" s="58" t="str">
        <f t="shared" si="10"/>
        <v>Week 2</v>
      </c>
      <c r="B199" s="63">
        <v>43018</v>
      </c>
      <c r="C199" s="143" t="str">
        <f t="shared" si="9"/>
        <v>Tue</v>
      </c>
      <c r="D199" s="67" t="s">
        <v>208</v>
      </c>
      <c r="E199" s="61"/>
      <c r="F199" s="61"/>
      <c r="G199" s="61"/>
      <c r="H199" s="61"/>
      <c r="I199" s="62">
        <f>tblTL[[#This Row],[Gym RPE]]*tblTL[[#This Row],[Gym Duration]]+tblTL[[#This Row],[Gym 2 RPE]]*tblTL[[#This Row],[Gym 2 Duration]]</f>
        <v>0</v>
      </c>
      <c r="J199" s="61">
        <v>7</v>
      </c>
      <c r="K199" s="61">
        <v>60</v>
      </c>
      <c r="L199" s="61"/>
      <c r="M199" s="61"/>
      <c r="N199" s="62">
        <f>tblTL[[#This Row],[Field RPE]]*tblTL[[#This Row],[Field duration]]+tblTL[[#This Row],[Field 2 RPE]]*tblTL[[#This Row],[Field 2 Duration]]</f>
        <v>420</v>
      </c>
      <c r="AA199" s="118">
        <f>TL!$O199*TL!$P199+TL!$Q199*TL!$R199+TL!$S199*TL!$T199+TL!$U199*TL!$V199+TL!$W199*TL!$X199+tblTL[[#This Row],[G6 RPE]]*tblTL[[#This Row],[G6 Duration]]</f>
        <v>0</v>
      </c>
      <c r="AB199" s="119">
        <f>tblTL[[#This Row],[Gym Load]]+tblTL[[#This Row],[Field Load]]+tblTL[[#This Row],[Total Game Load]]</f>
        <v>420</v>
      </c>
    </row>
    <row r="200" spans="1:28" x14ac:dyDescent="0.25">
      <c r="A200" s="58" t="str">
        <f t="shared" si="10"/>
        <v>Week 2</v>
      </c>
      <c r="B200" s="59">
        <v>43019</v>
      </c>
      <c r="C200" s="144" t="str">
        <f t="shared" si="9"/>
        <v>Wed</v>
      </c>
      <c r="D200" s="68" t="s">
        <v>215</v>
      </c>
      <c r="E200" s="71"/>
      <c r="F200" s="71"/>
      <c r="G200" s="71"/>
      <c r="H200" s="71"/>
      <c r="I200" s="62">
        <f>tblTL[[#This Row],[Gym RPE]]*tblTL[[#This Row],[Gym Duration]]+tblTL[[#This Row],[Gym 2 RPE]]*tblTL[[#This Row],[Gym 2 Duration]]</f>
        <v>0</v>
      </c>
      <c r="J200" s="62">
        <v>8</v>
      </c>
      <c r="K200" s="62">
        <v>75</v>
      </c>
      <c r="L200" s="62"/>
      <c r="M200" s="62"/>
      <c r="N200" s="62">
        <f>tblTL[[#This Row],[Field RPE]]*tblTL[[#This Row],[Field duration]]+tblTL[[#This Row],[Field 2 RPE]]*tblTL[[#This Row],[Field 2 Duration]]</f>
        <v>600</v>
      </c>
      <c r="AA200" s="118">
        <f>TL!$O200*TL!$P200+TL!$Q200*TL!$R200+TL!$S200*TL!$T200+TL!$U200*TL!$V200+TL!$W200*TL!$X200+tblTL[[#This Row],[G6 RPE]]*tblTL[[#This Row],[G6 Duration]]</f>
        <v>0</v>
      </c>
      <c r="AB200" s="119">
        <f>tblTL[[#This Row],[Gym Load]]+tblTL[[#This Row],[Field Load]]+tblTL[[#This Row],[Total Game Load]]</f>
        <v>600</v>
      </c>
    </row>
    <row r="201" spans="1:28" x14ac:dyDescent="0.25">
      <c r="A201" s="58" t="str">
        <f t="shared" si="10"/>
        <v>Week 2</v>
      </c>
      <c r="B201" s="63">
        <v>43019</v>
      </c>
      <c r="C201" s="143" t="str">
        <f t="shared" si="9"/>
        <v>Wed</v>
      </c>
      <c r="D201" s="74" t="s">
        <v>190</v>
      </c>
      <c r="E201" s="71"/>
      <c r="F201" s="71"/>
      <c r="G201" s="71"/>
      <c r="H201" s="71"/>
      <c r="I201" s="62">
        <f>tblTL[[#This Row],[Gym RPE]]*tblTL[[#This Row],[Gym Duration]]+tblTL[[#This Row],[Gym 2 RPE]]*tblTL[[#This Row],[Gym 2 Duration]]</f>
        <v>0</v>
      </c>
      <c r="J201" s="69">
        <v>9</v>
      </c>
      <c r="K201" s="69">
        <v>75</v>
      </c>
      <c r="L201" s="69"/>
      <c r="M201" s="69"/>
      <c r="N201" s="62">
        <f>tblTL[[#This Row],[Field RPE]]*tblTL[[#This Row],[Field duration]]+tblTL[[#This Row],[Field 2 RPE]]*tblTL[[#This Row],[Field 2 Duration]]</f>
        <v>675</v>
      </c>
      <c r="AA201" s="118">
        <f>TL!$O201*TL!$P201+TL!$Q201*TL!$R201+TL!$S201*TL!$T201+TL!$U201*TL!$V201+TL!$W201*TL!$X201+tblTL[[#This Row],[G6 RPE]]*tblTL[[#This Row],[G6 Duration]]</f>
        <v>0</v>
      </c>
      <c r="AB201" s="119">
        <f>tblTL[[#This Row],[Gym Load]]+tblTL[[#This Row],[Field Load]]+tblTL[[#This Row],[Total Game Load]]</f>
        <v>675</v>
      </c>
    </row>
    <row r="202" spans="1:28" x14ac:dyDescent="0.25">
      <c r="A202" s="58" t="str">
        <f t="shared" si="10"/>
        <v>Week 2</v>
      </c>
      <c r="B202" s="63">
        <v>43019</v>
      </c>
      <c r="C202" s="143" t="str">
        <f t="shared" si="9"/>
        <v>Wed</v>
      </c>
      <c r="D202" s="68" t="s">
        <v>191</v>
      </c>
      <c r="E202" s="71"/>
      <c r="F202" s="71"/>
      <c r="G202" s="71"/>
      <c r="H202" s="71"/>
      <c r="I202" s="62">
        <f>tblTL[[#This Row],[Gym RPE]]*tblTL[[#This Row],[Gym Duration]]+tblTL[[#This Row],[Gym 2 RPE]]*tblTL[[#This Row],[Gym 2 Duration]]</f>
        <v>0</v>
      </c>
      <c r="J202" s="69">
        <v>8</v>
      </c>
      <c r="K202" s="69">
        <v>75</v>
      </c>
      <c r="L202" s="69"/>
      <c r="M202" s="69"/>
      <c r="N202" s="62">
        <f>tblTL[[#This Row],[Field RPE]]*tblTL[[#This Row],[Field duration]]+tblTL[[#This Row],[Field 2 RPE]]*tblTL[[#This Row],[Field 2 Duration]]</f>
        <v>600</v>
      </c>
      <c r="AA202" s="118">
        <f>TL!$O202*TL!$P202+TL!$Q202*TL!$R202+TL!$S202*TL!$T202+TL!$U202*TL!$V202+TL!$W202*TL!$X202+tblTL[[#This Row],[G6 RPE]]*tblTL[[#This Row],[G6 Duration]]</f>
        <v>0</v>
      </c>
      <c r="AB202" s="119">
        <f>tblTL[[#This Row],[Gym Load]]+tblTL[[#This Row],[Field Load]]+tblTL[[#This Row],[Total Game Load]]</f>
        <v>600</v>
      </c>
    </row>
    <row r="203" spans="1:28" x14ac:dyDescent="0.25">
      <c r="A203" s="58" t="str">
        <f t="shared" si="10"/>
        <v>Week 2</v>
      </c>
      <c r="B203" s="63">
        <v>43019</v>
      </c>
      <c r="C203" s="143" t="str">
        <f t="shared" si="9"/>
        <v>Wed</v>
      </c>
      <c r="D203" s="68" t="s">
        <v>192</v>
      </c>
      <c r="E203" s="71"/>
      <c r="F203" s="71"/>
      <c r="G203" s="71"/>
      <c r="H203" s="71"/>
      <c r="I203" s="62">
        <f>tblTL[[#This Row],[Gym RPE]]*tblTL[[#This Row],[Gym Duration]]+tblTL[[#This Row],[Gym 2 RPE]]*tblTL[[#This Row],[Gym 2 Duration]]</f>
        <v>0</v>
      </c>
      <c r="J203" s="69"/>
      <c r="K203" s="69"/>
      <c r="L203" s="69"/>
      <c r="M203" s="69"/>
      <c r="N203" s="62">
        <f>tblTL[[#This Row],[Field RPE]]*tblTL[[#This Row],[Field duration]]+tblTL[[#This Row],[Field 2 RPE]]*tblTL[[#This Row],[Field 2 Duration]]</f>
        <v>0</v>
      </c>
      <c r="AA203" s="118">
        <f>TL!$O203*TL!$P203+TL!$Q203*TL!$R203+TL!$S203*TL!$T203+TL!$U203*TL!$V203+TL!$W203*TL!$X203+tblTL[[#This Row],[G6 RPE]]*tblTL[[#This Row],[G6 Duration]]</f>
        <v>0</v>
      </c>
      <c r="AB203" s="119">
        <f>tblTL[[#This Row],[Gym Load]]+tblTL[[#This Row],[Field Load]]+tblTL[[#This Row],[Total Game Load]]</f>
        <v>0</v>
      </c>
    </row>
    <row r="204" spans="1:28" x14ac:dyDescent="0.25">
      <c r="A204" s="58" t="str">
        <f t="shared" si="10"/>
        <v>Week 2</v>
      </c>
      <c r="B204" s="63">
        <v>43019</v>
      </c>
      <c r="C204" s="143" t="str">
        <f t="shared" si="9"/>
        <v>Wed</v>
      </c>
      <c r="D204" s="73" t="s">
        <v>193</v>
      </c>
      <c r="E204" s="71"/>
      <c r="F204" s="71"/>
      <c r="G204" s="71"/>
      <c r="H204" s="71"/>
      <c r="I204" s="62">
        <f>tblTL[[#This Row],[Gym RPE]]*tblTL[[#This Row],[Gym Duration]]+tblTL[[#This Row],[Gym 2 RPE]]*tblTL[[#This Row],[Gym 2 Duration]]</f>
        <v>0</v>
      </c>
      <c r="J204" s="69">
        <v>8</v>
      </c>
      <c r="K204" s="69">
        <v>75</v>
      </c>
      <c r="L204" s="69"/>
      <c r="M204" s="69"/>
      <c r="N204" s="62">
        <f>tblTL[[#This Row],[Field RPE]]*tblTL[[#This Row],[Field duration]]+tblTL[[#This Row],[Field 2 RPE]]*tblTL[[#This Row],[Field 2 Duration]]</f>
        <v>600</v>
      </c>
      <c r="AA204" s="118">
        <f>TL!$O204*TL!$P204+TL!$Q204*TL!$R204+TL!$S204*TL!$T204+TL!$U204*TL!$V204+TL!$W204*TL!$X204+tblTL[[#This Row],[G6 RPE]]*tblTL[[#This Row],[G6 Duration]]</f>
        <v>0</v>
      </c>
      <c r="AB204" s="119">
        <f>tblTL[[#This Row],[Gym Load]]+tblTL[[#This Row],[Field Load]]+tblTL[[#This Row],[Total Game Load]]</f>
        <v>600</v>
      </c>
    </row>
    <row r="205" spans="1:28" x14ac:dyDescent="0.25">
      <c r="A205" s="58" t="str">
        <f t="shared" si="10"/>
        <v>Week 2</v>
      </c>
      <c r="B205" s="63">
        <v>43019</v>
      </c>
      <c r="C205" s="143" t="str">
        <f t="shared" si="9"/>
        <v>Wed</v>
      </c>
      <c r="D205" s="73" t="s">
        <v>194</v>
      </c>
      <c r="E205" s="71"/>
      <c r="F205" s="71"/>
      <c r="G205" s="71"/>
      <c r="H205" s="71"/>
      <c r="I205" s="62">
        <f>tblTL[[#This Row],[Gym RPE]]*tblTL[[#This Row],[Gym Duration]]+tblTL[[#This Row],[Gym 2 RPE]]*tblTL[[#This Row],[Gym 2 Duration]]</f>
        <v>0</v>
      </c>
      <c r="J205" s="69">
        <v>8</v>
      </c>
      <c r="K205" s="69">
        <v>75</v>
      </c>
      <c r="L205" s="69"/>
      <c r="M205" s="69"/>
      <c r="N205" s="62">
        <f>tblTL[[#This Row],[Field RPE]]*tblTL[[#This Row],[Field duration]]+tblTL[[#This Row],[Field 2 RPE]]*tblTL[[#This Row],[Field 2 Duration]]</f>
        <v>600</v>
      </c>
      <c r="AA205" s="118">
        <f>TL!$O205*TL!$P205+TL!$Q205*TL!$R205+TL!$S205*TL!$T205+TL!$U205*TL!$V205+TL!$W205*TL!$X205+tblTL[[#This Row],[G6 RPE]]*tblTL[[#This Row],[G6 Duration]]</f>
        <v>0</v>
      </c>
      <c r="AB205" s="119">
        <f>tblTL[[#This Row],[Gym Load]]+tblTL[[#This Row],[Field Load]]+tblTL[[#This Row],[Total Game Load]]</f>
        <v>600</v>
      </c>
    </row>
    <row r="206" spans="1:28" x14ac:dyDescent="0.25">
      <c r="A206" s="58" t="str">
        <f t="shared" si="10"/>
        <v>Week 2</v>
      </c>
      <c r="B206" s="63">
        <v>43019</v>
      </c>
      <c r="C206" s="143" t="str">
        <f t="shared" si="9"/>
        <v>Wed</v>
      </c>
      <c r="D206" s="73" t="s">
        <v>213</v>
      </c>
      <c r="E206" s="71"/>
      <c r="F206" s="71"/>
      <c r="G206" s="71"/>
      <c r="H206" s="71"/>
      <c r="I206" s="62">
        <f>tblTL[[#This Row],[Gym RPE]]*tblTL[[#This Row],[Gym Duration]]+tblTL[[#This Row],[Gym 2 RPE]]*tblTL[[#This Row],[Gym 2 Duration]]</f>
        <v>0</v>
      </c>
      <c r="J206" s="62">
        <v>9</v>
      </c>
      <c r="K206" s="62">
        <v>75</v>
      </c>
      <c r="L206" s="62"/>
      <c r="M206" s="62"/>
      <c r="N206" s="62">
        <f>tblTL[[#This Row],[Field RPE]]*tblTL[[#This Row],[Field duration]]+tblTL[[#This Row],[Field 2 RPE]]*tblTL[[#This Row],[Field 2 Duration]]</f>
        <v>675</v>
      </c>
      <c r="AA206" s="118">
        <f>TL!$O206*TL!$P206+TL!$Q206*TL!$R206+TL!$S206*TL!$T206+TL!$U206*TL!$V206+TL!$W206*TL!$X206+tblTL[[#This Row],[G6 RPE]]*tblTL[[#This Row],[G6 Duration]]</f>
        <v>0</v>
      </c>
      <c r="AB206" s="119">
        <f>tblTL[[#This Row],[Gym Load]]+tblTL[[#This Row],[Field Load]]+tblTL[[#This Row],[Total Game Load]]</f>
        <v>675</v>
      </c>
    </row>
    <row r="207" spans="1:28" x14ac:dyDescent="0.25">
      <c r="A207" s="58" t="str">
        <f t="shared" si="10"/>
        <v>Week 2</v>
      </c>
      <c r="B207" s="63">
        <v>43019</v>
      </c>
      <c r="C207" s="143" t="str">
        <f t="shared" si="9"/>
        <v>Wed</v>
      </c>
      <c r="D207" s="73" t="s">
        <v>214</v>
      </c>
      <c r="E207" s="71"/>
      <c r="F207" s="71"/>
      <c r="G207" s="71"/>
      <c r="H207" s="71"/>
      <c r="I207" s="62">
        <f>tblTL[[#This Row],[Gym RPE]]*tblTL[[#This Row],[Gym Duration]]+tblTL[[#This Row],[Gym 2 RPE]]*tblTL[[#This Row],[Gym 2 Duration]]</f>
        <v>0</v>
      </c>
      <c r="J207" s="62">
        <v>8</v>
      </c>
      <c r="K207" s="62">
        <v>75</v>
      </c>
      <c r="L207" s="62"/>
      <c r="M207" s="62"/>
      <c r="N207" s="62">
        <f>tblTL[[#This Row],[Field RPE]]*tblTL[[#This Row],[Field duration]]+tblTL[[#This Row],[Field 2 RPE]]*tblTL[[#This Row],[Field 2 Duration]]</f>
        <v>600</v>
      </c>
      <c r="AA207" s="118">
        <f>TL!$O207*TL!$P207+TL!$Q207*TL!$R207+TL!$S207*TL!$T207+TL!$U207*TL!$V207+TL!$W207*TL!$X207+tblTL[[#This Row],[G6 RPE]]*tblTL[[#This Row],[G6 Duration]]</f>
        <v>0</v>
      </c>
      <c r="AB207" s="119">
        <f>tblTL[[#This Row],[Gym Load]]+tblTL[[#This Row],[Field Load]]+tblTL[[#This Row],[Total Game Load]]</f>
        <v>600</v>
      </c>
    </row>
    <row r="208" spans="1:28" x14ac:dyDescent="0.25">
      <c r="A208" s="58" t="str">
        <f t="shared" si="10"/>
        <v>Week 2</v>
      </c>
      <c r="B208" s="63">
        <v>43019</v>
      </c>
      <c r="C208" s="143" t="str">
        <f t="shared" si="9"/>
        <v>Wed</v>
      </c>
      <c r="D208" s="73" t="s">
        <v>195</v>
      </c>
      <c r="E208" s="71"/>
      <c r="F208" s="71"/>
      <c r="G208" s="71"/>
      <c r="H208" s="71"/>
      <c r="I208" s="62">
        <f>tblTL[[#This Row],[Gym RPE]]*tblTL[[#This Row],[Gym Duration]]+tblTL[[#This Row],[Gym 2 RPE]]*tblTL[[#This Row],[Gym 2 Duration]]</f>
        <v>0</v>
      </c>
      <c r="J208" s="62"/>
      <c r="K208" s="62"/>
      <c r="L208" s="62"/>
      <c r="M208" s="62"/>
      <c r="N208" s="62">
        <f>tblTL[[#This Row],[Field RPE]]*tblTL[[#This Row],[Field duration]]+tblTL[[#This Row],[Field 2 RPE]]*tblTL[[#This Row],[Field 2 Duration]]</f>
        <v>0</v>
      </c>
      <c r="AA208" s="118">
        <f>TL!$O208*TL!$P208+TL!$Q208*TL!$R208+TL!$S208*TL!$T208+TL!$U208*TL!$V208+TL!$W208*TL!$X208+tblTL[[#This Row],[G6 RPE]]*tblTL[[#This Row],[G6 Duration]]</f>
        <v>0</v>
      </c>
      <c r="AB208" s="119">
        <f>tblTL[[#This Row],[Gym Load]]+tblTL[[#This Row],[Field Load]]+tblTL[[#This Row],[Total Game Load]]</f>
        <v>0</v>
      </c>
    </row>
    <row r="209" spans="1:28" x14ac:dyDescent="0.25">
      <c r="A209" s="58" t="str">
        <f t="shared" si="10"/>
        <v>Week 2</v>
      </c>
      <c r="B209" s="63">
        <v>43019</v>
      </c>
      <c r="C209" s="143" t="str">
        <f t="shared" si="9"/>
        <v>Wed</v>
      </c>
      <c r="D209" s="68" t="s">
        <v>196</v>
      </c>
      <c r="E209" s="71"/>
      <c r="F209" s="71"/>
      <c r="G209" s="71"/>
      <c r="H209" s="71"/>
      <c r="I209" s="62">
        <f>tblTL[[#This Row],[Gym RPE]]*tblTL[[#This Row],[Gym Duration]]+tblTL[[#This Row],[Gym 2 RPE]]*tblTL[[#This Row],[Gym 2 Duration]]</f>
        <v>0</v>
      </c>
      <c r="J209" s="62"/>
      <c r="K209" s="62"/>
      <c r="L209" s="62"/>
      <c r="M209" s="62"/>
      <c r="N209" s="62">
        <f>tblTL[[#This Row],[Field RPE]]*tblTL[[#This Row],[Field duration]]+tblTL[[#This Row],[Field 2 RPE]]*tblTL[[#This Row],[Field 2 Duration]]</f>
        <v>0</v>
      </c>
      <c r="AA209" s="118">
        <f>TL!$O209*TL!$P209+TL!$Q209*TL!$R209+TL!$S209*TL!$T209+TL!$U209*TL!$V209+TL!$W209*TL!$X209+tblTL[[#This Row],[G6 RPE]]*tblTL[[#This Row],[G6 Duration]]</f>
        <v>0</v>
      </c>
      <c r="AB209" s="119">
        <f>tblTL[[#This Row],[Gym Load]]+tblTL[[#This Row],[Field Load]]+tblTL[[#This Row],[Total Game Load]]</f>
        <v>0</v>
      </c>
    </row>
    <row r="210" spans="1:28" x14ac:dyDescent="0.25">
      <c r="A210" s="58" t="str">
        <f t="shared" si="10"/>
        <v>Week 2</v>
      </c>
      <c r="B210" s="63">
        <v>43019</v>
      </c>
      <c r="C210" s="143" t="str">
        <f t="shared" si="9"/>
        <v>Wed</v>
      </c>
      <c r="D210" s="73" t="s">
        <v>197</v>
      </c>
      <c r="E210" s="71"/>
      <c r="F210" s="71"/>
      <c r="G210" s="71"/>
      <c r="H210" s="71"/>
      <c r="I210" s="62">
        <f>tblTL[[#This Row],[Gym RPE]]*tblTL[[#This Row],[Gym Duration]]+tblTL[[#This Row],[Gym 2 RPE]]*tblTL[[#This Row],[Gym 2 Duration]]</f>
        <v>0</v>
      </c>
      <c r="J210" s="69">
        <v>9</v>
      </c>
      <c r="K210" s="69">
        <v>75</v>
      </c>
      <c r="L210" s="69"/>
      <c r="M210" s="69"/>
      <c r="N210" s="62">
        <f>tblTL[[#This Row],[Field RPE]]*tblTL[[#This Row],[Field duration]]+tblTL[[#This Row],[Field 2 RPE]]*tblTL[[#This Row],[Field 2 Duration]]</f>
        <v>675</v>
      </c>
      <c r="AA210" s="118">
        <f>TL!$O210*TL!$P210+TL!$Q210*TL!$R210+TL!$S210*TL!$T210+TL!$U210*TL!$V210+TL!$W210*TL!$X210+tblTL[[#This Row],[G6 RPE]]*tblTL[[#This Row],[G6 Duration]]</f>
        <v>0</v>
      </c>
      <c r="AB210" s="119">
        <f>tblTL[[#This Row],[Gym Load]]+tblTL[[#This Row],[Field Load]]+tblTL[[#This Row],[Total Game Load]]</f>
        <v>675</v>
      </c>
    </row>
    <row r="211" spans="1:28" x14ac:dyDescent="0.25">
      <c r="A211" s="58" t="str">
        <f t="shared" si="10"/>
        <v>Week 2</v>
      </c>
      <c r="B211" s="63">
        <v>43019</v>
      </c>
      <c r="C211" s="143" t="str">
        <f t="shared" si="9"/>
        <v>Wed</v>
      </c>
      <c r="D211" s="73" t="s">
        <v>198</v>
      </c>
      <c r="E211" s="71"/>
      <c r="F211" s="71"/>
      <c r="G211" s="71"/>
      <c r="H211" s="71"/>
      <c r="I211" s="62">
        <f>tblTL[[#This Row],[Gym RPE]]*tblTL[[#This Row],[Gym Duration]]+tblTL[[#This Row],[Gym 2 RPE]]*tblTL[[#This Row],[Gym 2 Duration]]</f>
        <v>0</v>
      </c>
      <c r="J211" s="69">
        <v>8</v>
      </c>
      <c r="K211" s="69">
        <v>75</v>
      </c>
      <c r="L211" s="69"/>
      <c r="M211" s="69"/>
      <c r="N211" s="62">
        <f>tblTL[[#This Row],[Field RPE]]*tblTL[[#This Row],[Field duration]]+tblTL[[#This Row],[Field 2 RPE]]*tblTL[[#This Row],[Field 2 Duration]]</f>
        <v>600</v>
      </c>
      <c r="AA211" s="118">
        <f>TL!$O211*TL!$P211+TL!$Q211*TL!$R211+TL!$S211*TL!$T211+TL!$U211*TL!$V211+TL!$W211*TL!$X211+tblTL[[#This Row],[G6 RPE]]*tblTL[[#This Row],[G6 Duration]]</f>
        <v>0</v>
      </c>
      <c r="AB211" s="119">
        <f>tblTL[[#This Row],[Gym Load]]+tblTL[[#This Row],[Field Load]]+tblTL[[#This Row],[Total Game Load]]</f>
        <v>600</v>
      </c>
    </row>
    <row r="212" spans="1:28" x14ac:dyDescent="0.25">
      <c r="A212" s="58" t="str">
        <f t="shared" si="10"/>
        <v>Week 2</v>
      </c>
      <c r="B212" s="63">
        <v>43019</v>
      </c>
      <c r="C212" s="143" t="str">
        <f t="shared" si="9"/>
        <v>Wed</v>
      </c>
      <c r="D212" s="73" t="s">
        <v>199</v>
      </c>
      <c r="E212" s="71"/>
      <c r="F212" s="71"/>
      <c r="G212" s="71"/>
      <c r="H212" s="71"/>
      <c r="I212" s="62">
        <f>tblTL[[#This Row],[Gym RPE]]*tblTL[[#This Row],[Gym Duration]]+tblTL[[#This Row],[Gym 2 RPE]]*tblTL[[#This Row],[Gym 2 Duration]]</f>
        <v>0</v>
      </c>
      <c r="J212" s="69">
        <v>9</v>
      </c>
      <c r="K212" s="69">
        <v>75</v>
      </c>
      <c r="L212" s="69"/>
      <c r="M212" s="69"/>
      <c r="N212" s="62">
        <f>tblTL[[#This Row],[Field RPE]]*tblTL[[#This Row],[Field duration]]+tblTL[[#This Row],[Field 2 RPE]]*tblTL[[#This Row],[Field 2 Duration]]</f>
        <v>675</v>
      </c>
      <c r="AA212" s="118">
        <f>TL!$O212*TL!$P212+TL!$Q212*TL!$R212+TL!$S212*TL!$T212+TL!$U212*TL!$V212+TL!$W212*TL!$X212+tblTL[[#This Row],[G6 RPE]]*tblTL[[#This Row],[G6 Duration]]</f>
        <v>0</v>
      </c>
      <c r="AB212" s="119">
        <f>tblTL[[#This Row],[Gym Load]]+tblTL[[#This Row],[Field Load]]+tblTL[[#This Row],[Total Game Load]]</f>
        <v>675</v>
      </c>
    </row>
    <row r="213" spans="1:28" x14ac:dyDescent="0.25">
      <c r="A213" s="58" t="str">
        <f t="shared" si="10"/>
        <v>Week 2</v>
      </c>
      <c r="B213" s="63">
        <v>43019</v>
      </c>
      <c r="C213" s="143" t="str">
        <f t="shared" si="9"/>
        <v>Wed</v>
      </c>
      <c r="D213" s="68" t="s">
        <v>200</v>
      </c>
      <c r="E213" s="71"/>
      <c r="F213" s="71"/>
      <c r="G213" s="71"/>
      <c r="H213" s="71"/>
      <c r="I213" s="62">
        <f>tblTL[[#This Row],[Gym RPE]]*tblTL[[#This Row],[Gym Duration]]+tblTL[[#This Row],[Gym 2 RPE]]*tblTL[[#This Row],[Gym 2 Duration]]</f>
        <v>0</v>
      </c>
      <c r="J213" s="62">
        <v>10</v>
      </c>
      <c r="K213" s="62">
        <v>75</v>
      </c>
      <c r="L213" s="62"/>
      <c r="M213" s="62"/>
      <c r="N213" s="62">
        <f>tblTL[[#This Row],[Field RPE]]*tblTL[[#This Row],[Field duration]]+tblTL[[#This Row],[Field 2 RPE]]*tblTL[[#This Row],[Field 2 Duration]]</f>
        <v>750</v>
      </c>
      <c r="AA213" s="118">
        <f>TL!$O213*TL!$P213+TL!$Q213*TL!$R213+TL!$S213*TL!$T213+TL!$U213*TL!$V213+TL!$W213*TL!$X213+tblTL[[#This Row],[G6 RPE]]*tblTL[[#This Row],[G6 Duration]]</f>
        <v>0</v>
      </c>
      <c r="AB213" s="119">
        <f>tblTL[[#This Row],[Gym Load]]+tblTL[[#This Row],[Field Load]]+tblTL[[#This Row],[Total Game Load]]</f>
        <v>750</v>
      </c>
    </row>
    <row r="214" spans="1:28" x14ac:dyDescent="0.25">
      <c r="A214" s="58" t="str">
        <f t="shared" si="10"/>
        <v>Week 2</v>
      </c>
      <c r="B214" s="63">
        <v>43019</v>
      </c>
      <c r="C214" s="143" t="str">
        <f t="shared" si="9"/>
        <v>Wed</v>
      </c>
      <c r="D214" s="73" t="s">
        <v>201</v>
      </c>
      <c r="E214" s="71"/>
      <c r="F214" s="71"/>
      <c r="G214" s="71"/>
      <c r="H214" s="71"/>
      <c r="I214" s="62">
        <f>tblTL[[#This Row],[Gym RPE]]*tblTL[[#This Row],[Gym Duration]]+tblTL[[#This Row],[Gym 2 RPE]]*tblTL[[#This Row],[Gym 2 Duration]]</f>
        <v>0</v>
      </c>
      <c r="J214" s="69">
        <v>8</v>
      </c>
      <c r="K214" s="69">
        <v>75</v>
      </c>
      <c r="L214" s="69"/>
      <c r="M214" s="69"/>
      <c r="N214" s="62">
        <f>tblTL[[#This Row],[Field RPE]]*tblTL[[#This Row],[Field duration]]+tblTL[[#This Row],[Field 2 RPE]]*tblTL[[#This Row],[Field 2 Duration]]</f>
        <v>600</v>
      </c>
      <c r="AA214" s="118">
        <f>TL!$O214*TL!$P214+TL!$Q214*TL!$R214+TL!$S214*TL!$T214+TL!$U214*TL!$V214+TL!$W214*TL!$X214+tblTL[[#This Row],[G6 RPE]]*tblTL[[#This Row],[G6 Duration]]</f>
        <v>0</v>
      </c>
      <c r="AB214" s="119">
        <f>tblTL[[#This Row],[Gym Load]]+tblTL[[#This Row],[Field Load]]+tblTL[[#This Row],[Total Game Load]]</f>
        <v>600</v>
      </c>
    </row>
    <row r="215" spans="1:28" x14ac:dyDescent="0.25">
      <c r="A215" s="58" t="str">
        <f t="shared" si="10"/>
        <v>Week 2</v>
      </c>
      <c r="B215" s="63">
        <v>43019</v>
      </c>
      <c r="C215" s="143" t="str">
        <f t="shared" si="9"/>
        <v>Wed</v>
      </c>
      <c r="D215" s="73" t="s">
        <v>202</v>
      </c>
      <c r="E215" s="71"/>
      <c r="F215" s="71"/>
      <c r="G215" s="71"/>
      <c r="H215" s="71"/>
      <c r="I215" s="62">
        <f>tblTL[[#This Row],[Gym RPE]]*tblTL[[#This Row],[Gym Duration]]+tblTL[[#This Row],[Gym 2 RPE]]*tblTL[[#This Row],[Gym 2 Duration]]</f>
        <v>0</v>
      </c>
      <c r="J215" s="62"/>
      <c r="K215" s="62"/>
      <c r="L215" s="62"/>
      <c r="M215" s="62"/>
      <c r="N215" s="62">
        <f>tblTL[[#This Row],[Field RPE]]*tblTL[[#This Row],[Field duration]]+tblTL[[#This Row],[Field 2 RPE]]*tblTL[[#This Row],[Field 2 Duration]]</f>
        <v>0</v>
      </c>
      <c r="AA215" s="118">
        <f>TL!$O215*TL!$P215+TL!$Q215*TL!$R215+TL!$S215*TL!$T215+TL!$U215*TL!$V215+TL!$W215*TL!$X215+tblTL[[#This Row],[G6 RPE]]*tblTL[[#This Row],[G6 Duration]]</f>
        <v>0</v>
      </c>
      <c r="AB215" s="119">
        <f>tblTL[[#This Row],[Gym Load]]+tblTL[[#This Row],[Field Load]]+tblTL[[#This Row],[Total Game Load]]</f>
        <v>0</v>
      </c>
    </row>
    <row r="216" spans="1:28" x14ac:dyDescent="0.25">
      <c r="A216" s="58" t="str">
        <f t="shared" si="10"/>
        <v>Week 2</v>
      </c>
      <c r="B216" s="63">
        <v>43019</v>
      </c>
      <c r="C216" s="143" t="str">
        <f t="shared" si="9"/>
        <v>Wed</v>
      </c>
      <c r="D216" s="68" t="s">
        <v>203</v>
      </c>
      <c r="E216" s="71"/>
      <c r="F216" s="71"/>
      <c r="G216" s="71"/>
      <c r="H216" s="71"/>
      <c r="I216" s="62">
        <f>tblTL[[#This Row],[Gym RPE]]*tblTL[[#This Row],[Gym Duration]]+tblTL[[#This Row],[Gym 2 RPE]]*tblTL[[#This Row],[Gym 2 Duration]]</f>
        <v>0</v>
      </c>
      <c r="J216" s="62"/>
      <c r="K216" s="62"/>
      <c r="L216" s="62"/>
      <c r="M216" s="62"/>
      <c r="N216" s="62">
        <f>tblTL[[#This Row],[Field RPE]]*tblTL[[#This Row],[Field duration]]+tblTL[[#This Row],[Field 2 RPE]]*tblTL[[#This Row],[Field 2 Duration]]</f>
        <v>0</v>
      </c>
      <c r="AA216" s="118">
        <f>TL!$O216*TL!$P216+TL!$Q216*TL!$R216+TL!$S216*TL!$T216+TL!$U216*TL!$V216+TL!$W216*TL!$X216+tblTL[[#This Row],[G6 RPE]]*tblTL[[#This Row],[G6 Duration]]</f>
        <v>0</v>
      </c>
      <c r="AB216" s="119">
        <f>tblTL[[#This Row],[Gym Load]]+tblTL[[#This Row],[Field Load]]+tblTL[[#This Row],[Total Game Load]]</f>
        <v>0</v>
      </c>
    </row>
    <row r="217" spans="1:28" x14ac:dyDescent="0.25">
      <c r="A217" s="58" t="str">
        <f t="shared" si="10"/>
        <v>Week 2</v>
      </c>
      <c r="B217" s="63">
        <v>43019</v>
      </c>
      <c r="C217" s="143" t="str">
        <f t="shared" si="9"/>
        <v>Wed</v>
      </c>
      <c r="D217" s="68" t="s">
        <v>204</v>
      </c>
      <c r="E217" s="71"/>
      <c r="F217" s="71"/>
      <c r="G217" s="71"/>
      <c r="H217" s="71"/>
      <c r="I217" s="62">
        <f>tblTL[[#This Row],[Gym RPE]]*tblTL[[#This Row],[Gym Duration]]+tblTL[[#This Row],[Gym 2 RPE]]*tblTL[[#This Row],[Gym 2 Duration]]</f>
        <v>0</v>
      </c>
      <c r="J217" s="62"/>
      <c r="K217" s="62"/>
      <c r="L217" s="62"/>
      <c r="M217" s="62"/>
      <c r="N217" s="62">
        <f>tblTL[[#This Row],[Field RPE]]*tblTL[[#This Row],[Field duration]]+tblTL[[#This Row],[Field 2 RPE]]*tblTL[[#This Row],[Field 2 Duration]]</f>
        <v>0</v>
      </c>
      <c r="AA217" s="118">
        <f>TL!$O217*TL!$P217+TL!$Q217*TL!$R217+TL!$S217*TL!$T217+TL!$U217*TL!$V217+TL!$W217*TL!$X217+tblTL[[#This Row],[G6 RPE]]*tblTL[[#This Row],[G6 Duration]]</f>
        <v>0</v>
      </c>
      <c r="AB217" s="119">
        <f>tblTL[[#This Row],[Gym Load]]+tblTL[[#This Row],[Field Load]]+tblTL[[#This Row],[Total Game Load]]</f>
        <v>0</v>
      </c>
    </row>
    <row r="218" spans="1:28" x14ac:dyDescent="0.25">
      <c r="A218" s="58" t="str">
        <f t="shared" si="10"/>
        <v>Week 2</v>
      </c>
      <c r="B218" s="63">
        <v>43019</v>
      </c>
      <c r="C218" s="143" t="str">
        <f t="shared" si="9"/>
        <v>Wed</v>
      </c>
      <c r="D218" s="74" t="s">
        <v>205</v>
      </c>
      <c r="E218" s="71"/>
      <c r="F218" s="71"/>
      <c r="G218" s="71"/>
      <c r="H218" s="71"/>
      <c r="I218" s="62">
        <f>tblTL[[#This Row],[Gym RPE]]*tblTL[[#This Row],[Gym Duration]]+tblTL[[#This Row],[Gym 2 RPE]]*tblTL[[#This Row],[Gym 2 Duration]]</f>
        <v>0</v>
      </c>
      <c r="J218" s="62"/>
      <c r="K218" s="62"/>
      <c r="L218" s="62"/>
      <c r="M218" s="62"/>
      <c r="N218" s="62">
        <f>tblTL[[#This Row],[Field RPE]]*tblTL[[#This Row],[Field duration]]+tblTL[[#This Row],[Field 2 RPE]]*tblTL[[#This Row],[Field 2 Duration]]</f>
        <v>0</v>
      </c>
      <c r="AA218" s="118">
        <f>TL!$O218*TL!$P218+TL!$Q218*TL!$R218+TL!$S218*TL!$T218+TL!$U218*TL!$V218+TL!$W218*TL!$X218+tblTL[[#This Row],[G6 RPE]]*tblTL[[#This Row],[G6 Duration]]</f>
        <v>0</v>
      </c>
      <c r="AB218" s="119">
        <f>tblTL[[#This Row],[Gym Load]]+tblTL[[#This Row],[Field Load]]+tblTL[[#This Row],[Total Game Load]]</f>
        <v>0</v>
      </c>
    </row>
    <row r="219" spans="1:28" x14ac:dyDescent="0.25">
      <c r="A219" s="58" t="str">
        <f t="shared" si="10"/>
        <v>Week 2</v>
      </c>
      <c r="B219" s="63">
        <v>43019</v>
      </c>
      <c r="C219" s="143" t="str">
        <f t="shared" si="9"/>
        <v>Wed</v>
      </c>
      <c r="D219" s="74" t="s">
        <v>206</v>
      </c>
      <c r="E219" s="71"/>
      <c r="F219" s="71"/>
      <c r="G219" s="71"/>
      <c r="H219" s="71"/>
      <c r="I219" s="62">
        <f>tblTL[[#This Row],[Gym RPE]]*tblTL[[#This Row],[Gym Duration]]+tblTL[[#This Row],[Gym 2 RPE]]*tblTL[[#This Row],[Gym 2 Duration]]</f>
        <v>0</v>
      </c>
      <c r="J219" s="62"/>
      <c r="K219" s="62"/>
      <c r="L219" s="62"/>
      <c r="M219" s="62"/>
      <c r="N219" s="62">
        <f>tblTL[[#This Row],[Field RPE]]*tblTL[[#This Row],[Field duration]]+tblTL[[#This Row],[Field 2 RPE]]*tblTL[[#This Row],[Field 2 Duration]]</f>
        <v>0</v>
      </c>
      <c r="AA219" s="118">
        <f>TL!$O219*TL!$P219+TL!$Q219*TL!$R219+TL!$S219*TL!$T219+TL!$U219*TL!$V219+TL!$W219*TL!$X219+tblTL[[#This Row],[G6 RPE]]*tblTL[[#This Row],[G6 Duration]]</f>
        <v>0</v>
      </c>
      <c r="AB219" s="119">
        <f>tblTL[[#This Row],[Gym Load]]+tblTL[[#This Row],[Field Load]]+tblTL[[#This Row],[Total Game Load]]</f>
        <v>0</v>
      </c>
    </row>
    <row r="220" spans="1:28" x14ac:dyDescent="0.25">
      <c r="A220" s="58" t="str">
        <f t="shared" si="10"/>
        <v>Week 2</v>
      </c>
      <c r="B220" s="63">
        <v>43019</v>
      </c>
      <c r="C220" s="143" t="str">
        <f t="shared" si="9"/>
        <v>Wed</v>
      </c>
      <c r="D220" s="74" t="s">
        <v>207</v>
      </c>
      <c r="E220" s="71"/>
      <c r="F220" s="71"/>
      <c r="G220" s="71"/>
      <c r="H220" s="71"/>
      <c r="I220" s="62">
        <f>tblTL[[#This Row],[Gym RPE]]*tblTL[[#This Row],[Gym Duration]]+tblTL[[#This Row],[Gym 2 RPE]]*tblTL[[#This Row],[Gym 2 Duration]]</f>
        <v>0</v>
      </c>
      <c r="J220" s="62"/>
      <c r="K220" s="62"/>
      <c r="L220" s="62"/>
      <c r="M220" s="62"/>
      <c r="N220" s="62">
        <f>tblTL[[#This Row],[Field RPE]]*tblTL[[#This Row],[Field duration]]+tblTL[[#This Row],[Field 2 RPE]]*tblTL[[#This Row],[Field 2 Duration]]</f>
        <v>0</v>
      </c>
      <c r="AA220" s="118">
        <f>TL!$O220*TL!$P220+TL!$Q220*TL!$R220+TL!$S220*TL!$T220+TL!$U220*TL!$V220+TL!$W220*TL!$X220+tblTL[[#This Row],[G6 RPE]]*tblTL[[#This Row],[G6 Duration]]</f>
        <v>0</v>
      </c>
      <c r="AB220" s="119">
        <f>tblTL[[#This Row],[Gym Load]]+tblTL[[#This Row],[Field Load]]+tblTL[[#This Row],[Total Game Load]]</f>
        <v>0</v>
      </c>
    </row>
    <row r="221" spans="1:28" x14ac:dyDescent="0.25">
      <c r="A221" s="58" t="str">
        <f t="shared" si="10"/>
        <v>Week 2</v>
      </c>
      <c r="B221" s="63">
        <v>43019</v>
      </c>
      <c r="C221" s="143" t="str">
        <f t="shared" si="9"/>
        <v>Wed</v>
      </c>
      <c r="D221" s="73" t="s">
        <v>208</v>
      </c>
      <c r="E221" s="71"/>
      <c r="F221" s="71"/>
      <c r="G221" s="71"/>
      <c r="H221" s="71"/>
      <c r="I221" s="62">
        <f>tblTL[[#This Row],[Gym RPE]]*tblTL[[#This Row],[Gym Duration]]+tblTL[[#This Row],[Gym 2 RPE]]*tblTL[[#This Row],[Gym 2 Duration]]</f>
        <v>0</v>
      </c>
      <c r="J221" s="62">
        <v>8</v>
      </c>
      <c r="K221" s="62">
        <v>75</v>
      </c>
      <c r="L221" s="62"/>
      <c r="M221" s="62"/>
      <c r="N221" s="62">
        <f>tblTL[[#This Row],[Field RPE]]*tblTL[[#This Row],[Field duration]]+tblTL[[#This Row],[Field 2 RPE]]*tblTL[[#This Row],[Field 2 Duration]]</f>
        <v>600</v>
      </c>
      <c r="AA221" s="118">
        <f>TL!$O221*TL!$P221+TL!$Q221*TL!$R221+TL!$S221*TL!$T221+TL!$U221*TL!$V221+TL!$W221*TL!$X221+tblTL[[#This Row],[G6 RPE]]*tblTL[[#This Row],[G6 Duration]]</f>
        <v>0</v>
      </c>
      <c r="AB221" s="119">
        <f>tblTL[[#This Row],[Gym Load]]+tblTL[[#This Row],[Field Load]]+tblTL[[#This Row],[Total Game Load]]</f>
        <v>600</v>
      </c>
    </row>
    <row r="222" spans="1:28" x14ac:dyDescent="0.25">
      <c r="A222" s="58" t="str">
        <f t="shared" si="10"/>
        <v>Week 2</v>
      </c>
      <c r="B222" s="59">
        <v>43020</v>
      </c>
      <c r="C222" s="144" t="str">
        <f t="shared" si="9"/>
        <v>Thu</v>
      </c>
      <c r="D222" s="68" t="s">
        <v>215</v>
      </c>
      <c r="E222" s="71">
        <v>8</v>
      </c>
      <c r="F222" s="71">
        <v>60</v>
      </c>
      <c r="G222" s="71"/>
      <c r="H222" s="71"/>
      <c r="I222" s="62">
        <f>tblTL[[#This Row],[Gym RPE]]*tblTL[[#This Row],[Gym Duration]]+tblTL[[#This Row],[Gym 2 RPE]]*tblTL[[#This Row],[Gym 2 Duration]]</f>
        <v>480</v>
      </c>
      <c r="J222" s="62">
        <v>8</v>
      </c>
      <c r="K222" s="62">
        <v>80</v>
      </c>
      <c r="L222" s="62"/>
      <c r="M222" s="62"/>
      <c r="N222" s="62">
        <f>tblTL[[#This Row],[Field RPE]]*tblTL[[#This Row],[Field duration]]+tblTL[[#This Row],[Field 2 RPE]]*tblTL[[#This Row],[Field 2 Duration]]</f>
        <v>640</v>
      </c>
      <c r="AA222" s="118">
        <f>TL!$O222*TL!$P222+TL!$Q222*TL!$R222+TL!$S222*TL!$T222+TL!$U222*TL!$V222+TL!$W222*TL!$X222+tblTL[[#This Row],[G6 RPE]]*tblTL[[#This Row],[G6 Duration]]</f>
        <v>0</v>
      </c>
      <c r="AB222" s="119">
        <f>tblTL[[#This Row],[Gym Load]]+tblTL[[#This Row],[Field Load]]+tblTL[[#This Row],[Total Game Load]]</f>
        <v>1120</v>
      </c>
    </row>
    <row r="223" spans="1:28" x14ac:dyDescent="0.25">
      <c r="A223" s="58" t="str">
        <f t="shared" si="10"/>
        <v>Week 2</v>
      </c>
      <c r="B223" s="63">
        <v>43020</v>
      </c>
      <c r="C223" s="143" t="str">
        <f t="shared" si="9"/>
        <v>Thu</v>
      </c>
      <c r="D223" s="74" t="s">
        <v>190</v>
      </c>
      <c r="E223" s="71">
        <v>6</v>
      </c>
      <c r="F223" s="71">
        <v>60</v>
      </c>
      <c r="G223" s="71"/>
      <c r="H223" s="71"/>
      <c r="I223" s="62">
        <f>tblTL[[#This Row],[Gym RPE]]*tblTL[[#This Row],[Gym Duration]]+tblTL[[#This Row],[Gym 2 RPE]]*tblTL[[#This Row],[Gym 2 Duration]]</f>
        <v>360</v>
      </c>
      <c r="J223" s="62">
        <v>8</v>
      </c>
      <c r="K223" s="62">
        <v>80</v>
      </c>
      <c r="L223" s="62"/>
      <c r="M223" s="62"/>
      <c r="N223" s="62">
        <f>tblTL[[#This Row],[Field RPE]]*tblTL[[#This Row],[Field duration]]+tblTL[[#This Row],[Field 2 RPE]]*tblTL[[#This Row],[Field 2 Duration]]</f>
        <v>640</v>
      </c>
      <c r="AA223" s="118">
        <f>TL!$O223*TL!$P223+TL!$Q223*TL!$R223+TL!$S223*TL!$T223+TL!$U223*TL!$V223+TL!$W223*TL!$X223+tblTL[[#This Row],[G6 RPE]]*tblTL[[#This Row],[G6 Duration]]</f>
        <v>0</v>
      </c>
      <c r="AB223" s="119">
        <f>tblTL[[#This Row],[Gym Load]]+tblTL[[#This Row],[Field Load]]+tblTL[[#This Row],[Total Game Load]]</f>
        <v>1000</v>
      </c>
    </row>
    <row r="224" spans="1:28" x14ac:dyDescent="0.25">
      <c r="A224" s="58" t="str">
        <f t="shared" si="10"/>
        <v>Week 2</v>
      </c>
      <c r="B224" s="63">
        <v>43020</v>
      </c>
      <c r="C224" s="143" t="str">
        <f t="shared" si="9"/>
        <v>Thu</v>
      </c>
      <c r="D224" s="68" t="s">
        <v>191</v>
      </c>
      <c r="E224" s="71"/>
      <c r="F224" s="71"/>
      <c r="G224" s="71"/>
      <c r="H224" s="71"/>
      <c r="I224" s="62">
        <f>tblTL[[#This Row],[Gym RPE]]*tblTL[[#This Row],[Gym Duration]]+tblTL[[#This Row],[Gym 2 RPE]]*tblTL[[#This Row],[Gym 2 Duration]]</f>
        <v>0</v>
      </c>
      <c r="J224" s="62"/>
      <c r="K224" s="62"/>
      <c r="L224" s="62"/>
      <c r="M224" s="62"/>
      <c r="N224" s="62">
        <f>tblTL[[#This Row],[Field RPE]]*tblTL[[#This Row],[Field duration]]+tblTL[[#This Row],[Field 2 RPE]]*tblTL[[#This Row],[Field 2 Duration]]</f>
        <v>0</v>
      </c>
      <c r="AA224" s="118">
        <f>TL!$O224*TL!$P224+TL!$Q224*TL!$R224+TL!$S224*TL!$T224+TL!$U224*TL!$V224+TL!$W224*TL!$X224+tblTL[[#This Row],[G6 RPE]]*tblTL[[#This Row],[G6 Duration]]</f>
        <v>0</v>
      </c>
      <c r="AB224" s="119">
        <f>tblTL[[#This Row],[Gym Load]]+tblTL[[#This Row],[Field Load]]+tblTL[[#This Row],[Total Game Load]]</f>
        <v>0</v>
      </c>
    </row>
    <row r="225" spans="1:28" x14ac:dyDescent="0.25">
      <c r="A225" s="58" t="str">
        <f t="shared" si="10"/>
        <v>Week 2</v>
      </c>
      <c r="B225" s="63">
        <v>43020</v>
      </c>
      <c r="C225" s="143" t="str">
        <f t="shared" si="9"/>
        <v>Thu</v>
      </c>
      <c r="D225" s="68" t="s">
        <v>192</v>
      </c>
      <c r="E225" s="71">
        <v>8</v>
      </c>
      <c r="F225" s="71">
        <v>60</v>
      </c>
      <c r="G225" s="71"/>
      <c r="H225" s="71"/>
      <c r="I225" s="62">
        <f>tblTL[[#This Row],[Gym RPE]]*tblTL[[#This Row],[Gym Duration]]+tblTL[[#This Row],[Gym 2 RPE]]*tblTL[[#This Row],[Gym 2 Duration]]</f>
        <v>480</v>
      </c>
      <c r="J225" s="62">
        <v>8</v>
      </c>
      <c r="K225" s="62">
        <v>80</v>
      </c>
      <c r="L225" s="62"/>
      <c r="M225" s="62"/>
      <c r="N225" s="62">
        <f>tblTL[[#This Row],[Field RPE]]*tblTL[[#This Row],[Field duration]]+tblTL[[#This Row],[Field 2 RPE]]*tblTL[[#This Row],[Field 2 Duration]]</f>
        <v>640</v>
      </c>
      <c r="AA225" s="118">
        <f>TL!$O225*TL!$P225+TL!$Q225*TL!$R225+TL!$S225*TL!$T225+TL!$U225*TL!$V225+TL!$W225*TL!$X225+tblTL[[#This Row],[G6 RPE]]*tblTL[[#This Row],[G6 Duration]]</f>
        <v>0</v>
      </c>
      <c r="AB225" s="119">
        <f>tblTL[[#This Row],[Gym Load]]+tblTL[[#This Row],[Field Load]]+tblTL[[#This Row],[Total Game Load]]</f>
        <v>1120</v>
      </c>
    </row>
    <row r="226" spans="1:28" x14ac:dyDescent="0.25">
      <c r="A226" s="58" t="str">
        <f t="shared" si="10"/>
        <v>Week 2</v>
      </c>
      <c r="B226" s="63">
        <v>43020</v>
      </c>
      <c r="C226" s="143" t="str">
        <f t="shared" si="9"/>
        <v>Thu</v>
      </c>
      <c r="D226" s="73" t="s">
        <v>193</v>
      </c>
      <c r="E226" s="71">
        <v>8</v>
      </c>
      <c r="F226" s="71">
        <v>60</v>
      </c>
      <c r="G226" s="71"/>
      <c r="H226" s="71"/>
      <c r="I226" s="62">
        <f>tblTL[[#This Row],[Gym RPE]]*tblTL[[#This Row],[Gym Duration]]+tblTL[[#This Row],[Gym 2 RPE]]*tblTL[[#This Row],[Gym 2 Duration]]</f>
        <v>480</v>
      </c>
      <c r="J226" s="62"/>
      <c r="K226" s="62"/>
      <c r="L226" s="62"/>
      <c r="M226" s="62"/>
      <c r="N226" s="62">
        <f>tblTL[[#This Row],[Field RPE]]*tblTL[[#This Row],[Field duration]]+tblTL[[#This Row],[Field 2 RPE]]*tblTL[[#This Row],[Field 2 Duration]]</f>
        <v>0</v>
      </c>
      <c r="AA226" s="118">
        <f>TL!$O226*TL!$P226+TL!$Q226*TL!$R226+TL!$S226*TL!$T226+TL!$U226*TL!$V226+TL!$W226*TL!$X226+tblTL[[#This Row],[G6 RPE]]*tblTL[[#This Row],[G6 Duration]]</f>
        <v>0</v>
      </c>
      <c r="AB226" s="119">
        <f>tblTL[[#This Row],[Gym Load]]+tblTL[[#This Row],[Field Load]]+tblTL[[#This Row],[Total Game Load]]</f>
        <v>480</v>
      </c>
    </row>
    <row r="227" spans="1:28" x14ac:dyDescent="0.25">
      <c r="A227" s="58" t="str">
        <f t="shared" si="10"/>
        <v>Week 2</v>
      </c>
      <c r="B227" s="63">
        <v>43020</v>
      </c>
      <c r="C227" s="143" t="str">
        <f t="shared" si="9"/>
        <v>Thu</v>
      </c>
      <c r="D227" s="73" t="s">
        <v>194</v>
      </c>
      <c r="E227" s="71">
        <v>8</v>
      </c>
      <c r="F227" s="71">
        <v>60</v>
      </c>
      <c r="G227" s="71"/>
      <c r="H227" s="71"/>
      <c r="I227" s="62">
        <f>tblTL[[#This Row],[Gym RPE]]*tblTL[[#This Row],[Gym Duration]]+tblTL[[#This Row],[Gym 2 RPE]]*tblTL[[#This Row],[Gym 2 Duration]]</f>
        <v>480</v>
      </c>
      <c r="J227" s="62">
        <v>7</v>
      </c>
      <c r="K227" s="62">
        <v>80</v>
      </c>
      <c r="L227" s="62"/>
      <c r="M227" s="62"/>
      <c r="N227" s="62">
        <f>tblTL[[#This Row],[Field RPE]]*tblTL[[#This Row],[Field duration]]+tblTL[[#This Row],[Field 2 RPE]]*tblTL[[#This Row],[Field 2 Duration]]</f>
        <v>560</v>
      </c>
      <c r="AA227" s="118">
        <f>TL!$O227*TL!$P227+TL!$Q227*TL!$R227+TL!$S227*TL!$T227+TL!$U227*TL!$V227+TL!$W227*TL!$X227+tblTL[[#This Row],[G6 RPE]]*tblTL[[#This Row],[G6 Duration]]</f>
        <v>0</v>
      </c>
      <c r="AB227" s="119">
        <f>tblTL[[#This Row],[Gym Load]]+tblTL[[#This Row],[Field Load]]+tblTL[[#This Row],[Total Game Load]]</f>
        <v>1040</v>
      </c>
    </row>
    <row r="228" spans="1:28" x14ac:dyDescent="0.25">
      <c r="A228" s="58" t="str">
        <f t="shared" si="10"/>
        <v>Week 2</v>
      </c>
      <c r="B228" s="63">
        <v>43020</v>
      </c>
      <c r="C228" s="143" t="str">
        <f t="shared" si="9"/>
        <v>Thu</v>
      </c>
      <c r="D228" s="73" t="s">
        <v>213</v>
      </c>
      <c r="E228" s="71"/>
      <c r="F228" s="71"/>
      <c r="G228" s="71"/>
      <c r="H228" s="71"/>
      <c r="I228" s="62">
        <f>tblTL[[#This Row],[Gym RPE]]*tblTL[[#This Row],[Gym Duration]]+tblTL[[#This Row],[Gym 2 RPE]]*tblTL[[#This Row],[Gym 2 Duration]]</f>
        <v>0</v>
      </c>
      <c r="J228" s="62"/>
      <c r="K228" s="62"/>
      <c r="L228" s="62"/>
      <c r="M228" s="62"/>
      <c r="N228" s="62">
        <f>tblTL[[#This Row],[Field RPE]]*tblTL[[#This Row],[Field duration]]+tblTL[[#This Row],[Field 2 RPE]]*tblTL[[#This Row],[Field 2 Duration]]</f>
        <v>0</v>
      </c>
      <c r="AA228" s="118">
        <f>TL!$O228*TL!$P228+TL!$Q228*TL!$R228+TL!$S228*TL!$T228+TL!$U228*TL!$V228+TL!$W228*TL!$X228+tblTL[[#This Row],[G6 RPE]]*tblTL[[#This Row],[G6 Duration]]</f>
        <v>0</v>
      </c>
      <c r="AB228" s="119">
        <f>tblTL[[#This Row],[Gym Load]]+tblTL[[#This Row],[Field Load]]+tblTL[[#This Row],[Total Game Load]]</f>
        <v>0</v>
      </c>
    </row>
    <row r="229" spans="1:28" x14ac:dyDescent="0.25">
      <c r="A229" s="58" t="str">
        <f t="shared" si="10"/>
        <v>Week 2</v>
      </c>
      <c r="B229" s="63">
        <v>43020</v>
      </c>
      <c r="C229" s="143" t="str">
        <f t="shared" si="9"/>
        <v>Thu</v>
      </c>
      <c r="D229" s="73" t="s">
        <v>214</v>
      </c>
      <c r="E229" s="71">
        <v>8</v>
      </c>
      <c r="F229" s="71">
        <v>60</v>
      </c>
      <c r="G229" s="71"/>
      <c r="H229" s="71"/>
      <c r="I229" s="62">
        <f>tblTL[[#This Row],[Gym RPE]]*tblTL[[#This Row],[Gym Duration]]+tblTL[[#This Row],[Gym 2 RPE]]*tblTL[[#This Row],[Gym 2 Duration]]</f>
        <v>480</v>
      </c>
      <c r="J229" s="62">
        <v>8</v>
      </c>
      <c r="K229" s="62">
        <v>80</v>
      </c>
      <c r="L229" s="62"/>
      <c r="M229" s="62"/>
      <c r="N229" s="62">
        <f>tblTL[[#This Row],[Field RPE]]*tblTL[[#This Row],[Field duration]]+tblTL[[#This Row],[Field 2 RPE]]*tblTL[[#This Row],[Field 2 Duration]]</f>
        <v>640</v>
      </c>
      <c r="AA229" s="118">
        <f>TL!$O229*TL!$P229+TL!$Q229*TL!$R229+TL!$S229*TL!$T229+TL!$U229*TL!$V229+TL!$W229*TL!$X229+tblTL[[#This Row],[G6 RPE]]*tblTL[[#This Row],[G6 Duration]]</f>
        <v>0</v>
      </c>
      <c r="AB229" s="119">
        <f>tblTL[[#This Row],[Gym Load]]+tblTL[[#This Row],[Field Load]]+tblTL[[#This Row],[Total Game Load]]</f>
        <v>1120</v>
      </c>
    </row>
    <row r="230" spans="1:28" x14ac:dyDescent="0.25">
      <c r="A230" s="58" t="str">
        <f t="shared" si="10"/>
        <v>Week 2</v>
      </c>
      <c r="B230" s="63">
        <v>43020</v>
      </c>
      <c r="C230" s="143" t="str">
        <f t="shared" si="9"/>
        <v>Thu</v>
      </c>
      <c r="D230" s="73" t="s">
        <v>195</v>
      </c>
      <c r="E230" s="71"/>
      <c r="F230" s="71"/>
      <c r="G230" s="71"/>
      <c r="H230" s="71"/>
      <c r="I230" s="62">
        <f>tblTL[[#This Row],[Gym RPE]]*tblTL[[#This Row],[Gym Duration]]+tblTL[[#This Row],[Gym 2 RPE]]*tblTL[[#This Row],[Gym 2 Duration]]</f>
        <v>0</v>
      </c>
      <c r="J230" s="62"/>
      <c r="K230" s="62"/>
      <c r="L230" s="62"/>
      <c r="M230" s="62"/>
      <c r="N230" s="62">
        <f>tblTL[[#This Row],[Field RPE]]*tblTL[[#This Row],[Field duration]]+tblTL[[#This Row],[Field 2 RPE]]*tblTL[[#This Row],[Field 2 Duration]]</f>
        <v>0</v>
      </c>
      <c r="AA230" s="118">
        <f>TL!$O230*TL!$P230+TL!$Q230*TL!$R230+TL!$S230*TL!$T230+TL!$U230*TL!$V230+TL!$W230*TL!$X230+tblTL[[#This Row],[G6 RPE]]*tblTL[[#This Row],[G6 Duration]]</f>
        <v>0</v>
      </c>
      <c r="AB230" s="119">
        <f>tblTL[[#This Row],[Gym Load]]+tblTL[[#This Row],[Field Load]]+tblTL[[#This Row],[Total Game Load]]</f>
        <v>0</v>
      </c>
    </row>
    <row r="231" spans="1:28" x14ac:dyDescent="0.25">
      <c r="A231" s="58" t="str">
        <f t="shared" si="10"/>
        <v>Week 2</v>
      </c>
      <c r="B231" s="63">
        <v>43020</v>
      </c>
      <c r="C231" s="143" t="str">
        <f t="shared" si="9"/>
        <v>Thu</v>
      </c>
      <c r="D231" s="68" t="s">
        <v>196</v>
      </c>
      <c r="E231" s="71">
        <v>7</v>
      </c>
      <c r="F231" s="71">
        <v>60</v>
      </c>
      <c r="G231" s="71"/>
      <c r="H231" s="71"/>
      <c r="I231" s="62">
        <f>tblTL[[#This Row],[Gym RPE]]*tblTL[[#This Row],[Gym Duration]]+tblTL[[#This Row],[Gym 2 RPE]]*tblTL[[#This Row],[Gym 2 Duration]]</f>
        <v>420</v>
      </c>
      <c r="J231" s="62">
        <v>8</v>
      </c>
      <c r="K231" s="62">
        <v>80</v>
      </c>
      <c r="L231" s="62"/>
      <c r="M231" s="62"/>
      <c r="N231" s="62">
        <f>tblTL[[#This Row],[Field RPE]]*tblTL[[#This Row],[Field duration]]+tblTL[[#This Row],[Field 2 RPE]]*tblTL[[#This Row],[Field 2 Duration]]</f>
        <v>640</v>
      </c>
      <c r="AA231" s="118">
        <f>TL!$O231*TL!$P231+TL!$Q231*TL!$R231+TL!$S231*TL!$T231+TL!$U231*TL!$V231+TL!$W231*TL!$X231+tblTL[[#This Row],[G6 RPE]]*tblTL[[#This Row],[G6 Duration]]</f>
        <v>0</v>
      </c>
      <c r="AB231" s="119">
        <f>tblTL[[#This Row],[Gym Load]]+tblTL[[#This Row],[Field Load]]+tblTL[[#This Row],[Total Game Load]]</f>
        <v>1060</v>
      </c>
    </row>
    <row r="232" spans="1:28" x14ac:dyDescent="0.25">
      <c r="A232" s="58" t="str">
        <f t="shared" si="10"/>
        <v>Week 2</v>
      </c>
      <c r="B232" s="63">
        <v>43020</v>
      </c>
      <c r="C232" s="143" t="str">
        <f t="shared" si="9"/>
        <v>Thu</v>
      </c>
      <c r="D232" s="73" t="s">
        <v>197</v>
      </c>
      <c r="E232" s="69">
        <v>8</v>
      </c>
      <c r="F232" s="69">
        <v>60</v>
      </c>
      <c r="G232" s="69"/>
      <c r="H232" s="69"/>
      <c r="I232" s="62">
        <f>tblTL[[#This Row],[Gym RPE]]*tblTL[[#This Row],[Gym Duration]]+tblTL[[#This Row],[Gym 2 RPE]]*tblTL[[#This Row],[Gym 2 Duration]]</f>
        <v>480</v>
      </c>
      <c r="J232" s="62">
        <v>7</v>
      </c>
      <c r="K232" s="62">
        <v>80</v>
      </c>
      <c r="L232" s="62"/>
      <c r="M232" s="62"/>
      <c r="N232" s="62">
        <f>tblTL[[#This Row],[Field RPE]]*tblTL[[#This Row],[Field duration]]+tblTL[[#This Row],[Field 2 RPE]]*tblTL[[#This Row],[Field 2 Duration]]</f>
        <v>560</v>
      </c>
      <c r="AA232" s="118">
        <f>TL!$O232*TL!$P232+TL!$Q232*TL!$R232+TL!$S232*TL!$T232+TL!$U232*TL!$V232+TL!$W232*TL!$X232+tblTL[[#This Row],[G6 RPE]]*tblTL[[#This Row],[G6 Duration]]</f>
        <v>0</v>
      </c>
      <c r="AB232" s="119">
        <f>tblTL[[#This Row],[Gym Load]]+tblTL[[#This Row],[Field Load]]+tblTL[[#This Row],[Total Game Load]]</f>
        <v>1040</v>
      </c>
    </row>
    <row r="233" spans="1:28" x14ac:dyDescent="0.25">
      <c r="A233" s="58" t="str">
        <f t="shared" si="10"/>
        <v>Week 2</v>
      </c>
      <c r="B233" s="63">
        <v>43020</v>
      </c>
      <c r="C233" s="143" t="str">
        <f t="shared" si="9"/>
        <v>Thu</v>
      </c>
      <c r="D233" s="73" t="s">
        <v>198</v>
      </c>
      <c r="E233" s="69"/>
      <c r="F233" s="69"/>
      <c r="G233" s="69"/>
      <c r="H233" s="69"/>
      <c r="I233" s="62">
        <f>tblTL[[#This Row],[Gym RPE]]*tblTL[[#This Row],[Gym Duration]]+tblTL[[#This Row],[Gym 2 RPE]]*tblTL[[#This Row],[Gym 2 Duration]]</f>
        <v>0</v>
      </c>
      <c r="J233" s="62"/>
      <c r="K233" s="62"/>
      <c r="L233" s="62"/>
      <c r="M233" s="62"/>
      <c r="N233" s="62">
        <f>tblTL[[#This Row],[Field RPE]]*tblTL[[#This Row],[Field duration]]+tblTL[[#This Row],[Field 2 RPE]]*tblTL[[#This Row],[Field 2 Duration]]</f>
        <v>0</v>
      </c>
      <c r="AA233" s="118">
        <f>TL!$O233*TL!$P233+TL!$Q233*TL!$R233+TL!$S233*TL!$T233+TL!$U233*TL!$V233+TL!$W233*TL!$X233+tblTL[[#This Row],[G6 RPE]]*tblTL[[#This Row],[G6 Duration]]</f>
        <v>0</v>
      </c>
      <c r="AB233" s="119">
        <f>tblTL[[#This Row],[Gym Load]]+tblTL[[#This Row],[Field Load]]+tblTL[[#This Row],[Total Game Load]]</f>
        <v>0</v>
      </c>
    </row>
    <row r="234" spans="1:28" x14ac:dyDescent="0.25">
      <c r="A234" s="58" t="str">
        <f t="shared" si="10"/>
        <v>Week 2</v>
      </c>
      <c r="B234" s="63">
        <v>43020</v>
      </c>
      <c r="C234" s="143" t="str">
        <f t="shared" si="9"/>
        <v>Thu</v>
      </c>
      <c r="D234" s="73" t="s">
        <v>199</v>
      </c>
      <c r="E234" s="69">
        <v>4</v>
      </c>
      <c r="F234" s="69">
        <v>60</v>
      </c>
      <c r="G234" s="69"/>
      <c r="H234" s="69"/>
      <c r="I234" s="62">
        <f>tblTL[[#This Row],[Gym RPE]]*tblTL[[#This Row],[Gym Duration]]+tblTL[[#This Row],[Gym 2 RPE]]*tblTL[[#This Row],[Gym 2 Duration]]</f>
        <v>240</v>
      </c>
      <c r="J234" s="62"/>
      <c r="K234" s="62"/>
      <c r="L234" s="62"/>
      <c r="M234" s="62"/>
      <c r="N234" s="62">
        <f>tblTL[[#This Row],[Field RPE]]*tblTL[[#This Row],[Field duration]]+tblTL[[#This Row],[Field 2 RPE]]*tblTL[[#This Row],[Field 2 Duration]]</f>
        <v>0</v>
      </c>
      <c r="AA234" s="118">
        <f>TL!$O234*TL!$P234+TL!$Q234*TL!$R234+TL!$S234*TL!$T234+TL!$U234*TL!$V234+TL!$W234*TL!$X234+tblTL[[#This Row],[G6 RPE]]*tblTL[[#This Row],[G6 Duration]]</f>
        <v>0</v>
      </c>
      <c r="AB234" s="119">
        <f>tblTL[[#This Row],[Gym Load]]+tblTL[[#This Row],[Field Load]]+tblTL[[#This Row],[Total Game Load]]</f>
        <v>240</v>
      </c>
    </row>
    <row r="235" spans="1:28" x14ac:dyDescent="0.25">
      <c r="A235" s="58" t="str">
        <f t="shared" si="10"/>
        <v>Week 2</v>
      </c>
      <c r="B235" s="63">
        <v>43020</v>
      </c>
      <c r="C235" s="143" t="str">
        <f t="shared" si="9"/>
        <v>Thu</v>
      </c>
      <c r="D235" s="68" t="s">
        <v>200</v>
      </c>
      <c r="E235" s="69">
        <v>5</v>
      </c>
      <c r="F235" s="69">
        <v>45</v>
      </c>
      <c r="G235" s="69"/>
      <c r="H235" s="69"/>
      <c r="I235" s="62">
        <f>tblTL[[#This Row],[Gym RPE]]*tblTL[[#This Row],[Gym Duration]]+tblTL[[#This Row],[Gym 2 RPE]]*tblTL[[#This Row],[Gym 2 Duration]]</f>
        <v>225</v>
      </c>
      <c r="J235" s="62"/>
      <c r="K235" s="62"/>
      <c r="L235" s="62"/>
      <c r="M235" s="62"/>
      <c r="N235" s="62">
        <f>tblTL[[#This Row],[Field RPE]]*tblTL[[#This Row],[Field duration]]+tblTL[[#This Row],[Field 2 RPE]]*tblTL[[#This Row],[Field 2 Duration]]</f>
        <v>0</v>
      </c>
      <c r="AA235" s="118">
        <f>TL!$O235*TL!$P235+TL!$Q235*TL!$R235+TL!$S235*TL!$T235+TL!$U235*TL!$V235+TL!$W235*TL!$X235+tblTL[[#This Row],[G6 RPE]]*tblTL[[#This Row],[G6 Duration]]</f>
        <v>0</v>
      </c>
      <c r="AB235" s="119">
        <f>tblTL[[#This Row],[Gym Load]]+tblTL[[#This Row],[Field Load]]+tblTL[[#This Row],[Total Game Load]]</f>
        <v>225</v>
      </c>
    </row>
    <row r="236" spans="1:28" x14ac:dyDescent="0.25">
      <c r="A236" s="58" t="str">
        <f t="shared" si="10"/>
        <v>Week 2</v>
      </c>
      <c r="B236" s="63">
        <v>43020</v>
      </c>
      <c r="C236" s="143" t="str">
        <f t="shared" si="9"/>
        <v>Thu</v>
      </c>
      <c r="D236" s="73" t="s">
        <v>201</v>
      </c>
      <c r="E236" s="71">
        <v>8</v>
      </c>
      <c r="F236" s="71">
        <v>60</v>
      </c>
      <c r="G236" s="71"/>
      <c r="H236" s="71"/>
      <c r="I236" s="62">
        <f>tblTL[[#This Row],[Gym RPE]]*tblTL[[#This Row],[Gym Duration]]+tblTL[[#This Row],[Gym 2 RPE]]*tblTL[[#This Row],[Gym 2 Duration]]</f>
        <v>480</v>
      </c>
      <c r="J236" s="62">
        <v>8</v>
      </c>
      <c r="K236" s="62">
        <v>80</v>
      </c>
      <c r="L236" s="62"/>
      <c r="M236" s="62"/>
      <c r="N236" s="62">
        <f>tblTL[[#This Row],[Field RPE]]*tblTL[[#This Row],[Field duration]]+tblTL[[#This Row],[Field 2 RPE]]*tblTL[[#This Row],[Field 2 Duration]]</f>
        <v>640</v>
      </c>
      <c r="AA236" s="118">
        <f>TL!$O236*TL!$P236+TL!$Q236*TL!$R236+TL!$S236*TL!$T236+TL!$U236*TL!$V236+TL!$W236*TL!$X236+tblTL[[#This Row],[G6 RPE]]*tblTL[[#This Row],[G6 Duration]]</f>
        <v>0</v>
      </c>
      <c r="AB236" s="119">
        <f>tblTL[[#This Row],[Gym Load]]+tblTL[[#This Row],[Field Load]]+tblTL[[#This Row],[Total Game Load]]</f>
        <v>1120</v>
      </c>
    </row>
    <row r="237" spans="1:28" x14ac:dyDescent="0.25">
      <c r="A237" s="58" t="str">
        <f t="shared" si="10"/>
        <v>Week 2</v>
      </c>
      <c r="B237" s="63">
        <v>43020</v>
      </c>
      <c r="C237" s="143" t="str">
        <f t="shared" si="9"/>
        <v>Thu</v>
      </c>
      <c r="D237" s="73" t="s">
        <v>202</v>
      </c>
      <c r="E237" s="69">
        <v>4</v>
      </c>
      <c r="F237" s="69">
        <v>60</v>
      </c>
      <c r="G237" s="69"/>
      <c r="H237" s="69"/>
      <c r="I237" s="62">
        <f>tblTL[[#This Row],[Gym RPE]]*tblTL[[#This Row],[Gym Duration]]+tblTL[[#This Row],[Gym 2 RPE]]*tblTL[[#This Row],[Gym 2 Duration]]</f>
        <v>240</v>
      </c>
      <c r="J237" s="62"/>
      <c r="K237" s="62"/>
      <c r="L237" s="62"/>
      <c r="M237" s="62"/>
      <c r="N237" s="62">
        <f>tblTL[[#This Row],[Field RPE]]*tblTL[[#This Row],[Field duration]]+tblTL[[#This Row],[Field 2 RPE]]*tblTL[[#This Row],[Field 2 Duration]]</f>
        <v>0</v>
      </c>
      <c r="AA237" s="118">
        <f>TL!$O237*TL!$P237+TL!$Q237*TL!$R237+TL!$S237*TL!$T237+TL!$U237*TL!$V237+TL!$W237*TL!$X237+tblTL[[#This Row],[G6 RPE]]*tblTL[[#This Row],[G6 Duration]]</f>
        <v>0</v>
      </c>
      <c r="AB237" s="119">
        <f>tblTL[[#This Row],[Gym Load]]+tblTL[[#This Row],[Field Load]]+tblTL[[#This Row],[Total Game Load]]</f>
        <v>240</v>
      </c>
    </row>
    <row r="238" spans="1:28" x14ac:dyDescent="0.25">
      <c r="A238" s="58" t="str">
        <f t="shared" si="10"/>
        <v>Week 2</v>
      </c>
      <c r="B238" s="63">
        <v>43020</v>
      </c>
      <c r="C238" s="143" t="str">
        <f t="shared" si="9"/>
        <v>Thu</v>
      </c>
      <c r="D238" s="68" t="s">
        <v>203</v>
      </c>
      <c r="E238" s="71">
        <v>8</v>
      </c>
      <c r="F238" s="71">
        <v>60</v>
      </c>
      <c r="G238" s="71"/>
      <c r="H238" s="71"/>
      <c r="I238" s="62">
        <f>tblTL[[#This Row],[Gym RPE]]*tblTL[[#This Row],[Gym Duration]]+tblTL[[#This Row],[Gym 2 RPE]]*tblTL[[#This Row],[Gym 2 Duration]]</f>
        <v>480</v>
      </c>
      <c r="J238" s="62">
        <v>6</v>
      </c>
      <c r="K238" s="62">
        <v>80</v>
      </c>
      <c r="L238" s="62"/>
      <c r="M238" s="62"/>
      <c r="N238" s="62">
        <f>tblTL[[#This Row],[Field RPE]]*tblTL[[#This Row],[Field duration]]+tblTL[[#This Row],[Field 2 RPE]]*tblTL[[#This Row],[Field 2 Duration]]</f>
        <v>480</v>
      </c>
      <c r="AA238" s="118">
        <f>TL!$O238*TL!$P238+TL!$Q238*TL!$R238+TL!$S238*TL!$T238+TL!$U238*TL!$V238+TL!$W238*TL!$X238+tblTL[[#This Row],[G6 RPE]]*tblTL[[#This Row],[G6 Duration]]</f>
        <v>0</v>
      </c>
      <c r="AB238" s="119">
        <f>tblTL[[#This Row],[Gym Load]]+tblTL[[#This Row],[Field Load]]+tblTL[[#This Row],[Total Game Load]]</f>
        <v>960</v>
      </c>
    </row>
    <row r="239" spans="1:28" x14ac:dyDescent="0.25">
      <c r="A239" s="58" t="str">
        <f t="shared" si="10"/>
        <v>Week 2</v>
      </c>
      <c r="B239" s="63">
        <v>43020</v>
      </c>
      <c r="C239" s="143" t="str">
        <f t="shared" si="9"/>
        <v>Thu</v>
      </c>
      <c r="D239" s="68" t="s">
        <v>204</v>
      </c>
      <c r="E239" s="71"/>
      <c r="F239" s="71"/>
      <c r="G239" s="71"/>
      <c r="H239" s="71"/>
      <c r="I239" s="62">
        <f>tblTL[[#This Row],[Gym RPE]]*tblTL[[#This Row],[Gym Duration]]+tblTL[[#This Row],[Gym 2 RPE]]*tblTL[[#This Row],[Gym 2 Duration]]</f>
        <v>0</v>
      </c>
      <c r="J239" s="62"/>
      <c r="K239" s="62"/>
      <c r="L239" s="62"/>
      <c r="M239" s="62"/>
      <c r="N239" s="62">
        <f>tblTL[[#This Row],[Field RPE]]*tblTL[[#This Row],[Field duration]]+tblTL[[#This Row],[Field 2 RPE]]*tblTL[[#This Row],[Field 2 Duration]]</f>
        <v>0</v>
      </c>
      <c r="AA239" s="118">
        <f>TL!$O239*TL!$P239+TL!$Q239*TL!$R239+TL!$S239*TL!$T239+TL!$U239*TL!$V239+TL!$W239*TL!$X239+tblTL[[#This Row],[G6 RPE]]*tblTL[[#This Row],[G6 Duration]]</f>
        <v>0</v>
      </c>
      <c r="AB239" s="119">
        <f>tblTL[[#This Row],[Gym Load]]+tblTL[[#This Row],[Field Load]]+tblTL[[#This Row],[Total Game Load]]</f>
        <v>0</v>
      </c>
    </row>
    <row r="240" spans="1:28" x14ac:dyDescent="0.25">
      <c r="A240" s="58" t="str">
        <f t="shared" si="10"/>
        <v>Week 2</v>
      </c>
      <c r="B240" s="63">
        <v>43020</v>
      </c>
      <c r="C240" s="143" t="str">
        <f t="shared" si="9"/>
        <v>Thu</v>
      </c>
      <c r="D240" s="74" t="s">
        <v>205</v>
      </c>
      <c r="E240" s="71"/>
      <c r="F240" s="71"/>
      <c r="G240" s="71"/>
      <c r="H240" s="71"/>
      <c r="I240" s="62">
        <f>tblTL[[#This Row],[Gym RPE]]*tblTL[[#This Row],[Gym Duration]]+tblTL[[#This Row],[Gym 2 RPE]]*tblTL[[#This Row],[Gym 2 Duration]]</f>
        <v>0</v>
      </c>
      <c r="J240" s="62"/>
      <c r="K240" s="62"/>
      <c r="L240" s="62"/>
      <c r="M240" s="62"/>
      <c r="N240" s="62">
        <f>tblTL[[#This Row],[Field RPE]]*tblTL[[#This Row],[Field duration]]+tblTL[[#This Row],[Field 2 RPE]]*tblTL[[#This Row],[Field 2 Duration]]</f>
        <v>0</v>
      </c>
      <c r="AA240" s="118">
        <f>TL!$O240*TL!$P240+TL!$Q240*TL!$R240+TL!$S240*TL!$T240+TL!$U240*TL!$V240+TL!$W240*TL!$X240+tblTL[[#This Row],[G6 RPE]]*tblTL[[#This Row],[G6 Duration]]</f>
        <v>0</v>
      </c>
      <c r="AB240" s="119">
        <f>tblTL[[#This Row],[Gym Load]]+tblTL[[#This Row],[Field Load]]+tblTL[[#This Row],[Total Game Load]]</f>
        <v>0</v>
      </c>
    </row>
    <row r="241" spans="1:28" x14ac:dyDescent="0.25">
      <c r="A241" s="58" t="str">
        <f t="shared" si="10"/>
        <v>Week 2</v>
      </c>
      <c r="B241" s="63">
        <v>43020</v>
      </c>
      <c r="C241" s="143" t="str">
        <f t="shared" si="9"/>
        <v>Thu</v>
      </c>
      <c r="D241" s="74" t="s">
        <v>206</v>
      </c>
      <c r="E241" s="71">
        <v>7</v>
      </c>
      <c r="F241" s="71">
        <v>60</v>
      </c>
      <c r="G241" s="71"/>
      <c r="H241" s="71"/>
      <c r="I241" s="62">
        <f>tblTL[[#This Row],[Gym RPE]]*tblTL[[#This Row],[Gym Duration]]+tblTL[[#This Row],[Gym 2 RPE]]*tblTL[[#This Row],[Gym 2 Duration]]</f>
        <v>420</v>
      </c>
      <c r="J241" s="62">
        <v>6</v>
      </c>
      <c r="K241" s="62">
        <v>80</v>
      </c>
      <c r="L241" s="62"/>
      <c r="M241" s="62"/>
      <c r="N241" s="62">
        <f>tblTL[[#This Row],[Field RPE]]*tblTL[[#This Row],[Field duration]]+tblTL[[#This Row],[Field 2 RPE]]*tblTL[[#This Row],[Field 2 Duration]]</f>
        <v>480</v>
      </c>
      <c r="AA241" s="118">
        <f>TL!$O241*TL!$P241+TL!$Q241*TL!$R241+TL!$S241*TL!$T241+TL!$U241*TL!$V241+TL!$W241*TL!$X241+tblTL[[#This Row],[G6 RPE]]*tblTL[[#This Row],[G6 Duration]]</f>
        <v>0</v>
      </c>
      <c r="AB241" s="119">
        <f>tblTL[[#This Row],[Gym Load]]+tblTL[[#This Row],[Field Load]]+tblTL[[#This Row],[Total Game Load]]</f>
        <v>900</v>
      </c>
    </row>
    <row r="242" spans="1:28" x14ac:dyDescent="0.25">
      <c r="A242" s="58" t="str">
        <f t="shared" si="10"/>
        <v>Week 2</v>
      </c>
      <c r="B242" s="63">
        <v>43020</v>
      </c>
      <c r="C242" s="143" t="str">
        <f t="shared" si="9"/>
        <v>Thu</v>
      </c>
      <c r="D242" s="74" t="s">
        <v>207</v>
      </c>
      <c r="E242" s="71">
        <v>6</v>
      </c>
      <c r="F242" s="71">
        <v>60</v>
      </c>
      <c r="G242" s="71"/>
      <c r="H242" s="71"/>
      <c r="I242" s="62">
        <f>tblTL[[#This Row],[Gym RPE]]*tblTL[[#This Row],[Gym Duration]]+tblTL[[#This Row],[Gym 2 RPE]]*tblTL[[#This Row],[Gym 2 Duration]]</f>
        <v>360</v>
      </c>
      <c r="J242" s="62">
        <v>8</v>
      </c>
      <c r="K242" s="62">
        <v>80</v>
      </c>
      <c r="L242" s="62"/>
      <c r="M242" s="62"/>
      <c r="N242" s="62">
        <f>tblTL[[#This Row],[Field RPE]]*tblTL[[#This Row],[Field duration]]+tblTL[[#This Row],[Field 2 RPE]]*tblTL[[#This Row],[Field 2 Duration]]</f>
        <v>640</v>
      </c>
      <c r="AA242" s="118">
        <f>TL!$O242*TL!$P242+TL!$Q242*TL!$R242+TL!$S242*TL!$T242+TL!$U242*TL!$V242+TL!$W242*TL!$X242+tblTL[[#This Row],[G6 RPE]]*tblTL[[#This Row],[G6 Duration]]</f>
        <v>0</v>
      </c>
      <c r="AB242" s="119">
        <f>tblTL[[#This Row],[Gym Load]]+tblTL[[#This Row],[Field Load]]+tblTL[[#This Row],[Total Game Load]]</f>
        <v>1000</v>
      </c>
    </row>
    <row r="243" spans="1:28" x14ac:dyDescent="0.25">
      <c r="A243" s="58" t="str">
        <f t="shared" si="10"/>
        <v>Week 2</v>
      </c>
      <c r="B243" s="63">
        <v>43020</v>
      </c>
      <c r="C243" s="143" t="str">
        <f t="shared" si="9"/>
        <v>Thu</v>
      </c>
      <c r="D243" s="73" t="s">
        <v>208</v>
      </c>
      <c r="E243" s="71">
        <v>7</v>
      </c>
      <c r="F243" s="71">
        <v>60</v>
      </c>
      <c r="G243" s="71"/>
      <c r="H243" s="71"/>
      <c r="I243" s="62">
        <f>tblTL[[#This Row],[Gym RPE]]*tblTL[[#This Row],[Gym Duration]]+tblTL[[#This Row],[Gym 2 RPE]]*tblTL[[#This Row],[Gym 2 Duration]]</f>
        <v>420</v>
      </c>
      <c r="J243" s="62">
        <v>8.7799999999999994</v>
      </c>
      <c r="K243" s="62">
        <v>80</v>
      </c>
      <c r="L243" s="62"/>
      <c r="M243" s="62"/>
      <c r="N243" s="62">
        <f>tblTL[[#This Row],[Field RPE]]*tblTL[[#This Row],[Field duration]]+tblTL[[#This Row],[Field 2 RPE]]*tblTL[[#This Row],[Field 2 Duration]]</f>
        <v>702.4</v>
      </c>
      <c r="AA243" s="118">
        <f>TL!$O243*TL!$P243+TL!$Q243*TL!$R243+TL!$S243*TL!$T243+TL!$U243*TL!$V243+TL!$W243*TL!$X243+tblTL[[#This Row],[G6 RPE]]*tblTL[[#This Row],[G6 Duration]]</f>
        <v>0</v>
      </c>
      <c r="AB243" s="119">
        <f>tblTL[[#This Row],[Gym Load]]+tblTL[[#This Row],[Field Load]]+tblTL[[#This Row],[Total Game Load]]</f>
        <v>1122.4000000000001</v>
      </c>
    </row>
    <row r="244" spans="1:28" x14ac:dyDescent="0.25">
      <c r="A244" s="58" t="str">
        <f t="shared" si="10"/>
        <v>Week 2</v>
      </c>
      <c r="B244" s="63">
        <v>43021</v>
      </c>
      <c r="C244" s="143" t="str">
        <f t="shared" si="9"/>
        <v>Fri</v>
      </c>
      <c r="D244" s="68" t="s">
        <v>215</v>
      </c>
      <c r="E244" s="71"/>
      <c r="F244" s="71"/>
      <c r="G244" s="71"/>
      <c r="H244" s="71"/>
      <c r="I244" s="62">
        <f>tblTL[[#This Row],[Gym RPE]]*tblTL[[#This Row],[Gym Duration]]+tblTL[[#This Row],[Gym 2 RPE]]*tblTL[[#This Row],[Gym 2 Duration]]</f>
        <v>0</v>
      </c>
      <c r="J244" s="62"/>
      <c r="K244" s="62"/>
      <c r="L244" s="62"/>
      <c r="M244" s="62"/>
      <c r="N244" s="62">
        <f>tblTL[[#This Row],[Field RPE]]*tblTL[[#This Row],[Field duration]]+tblTL[[#This Row],[Field 2 RPE]]*tblTL[[#This Row],[Field 2 Duration]]</f>
        <v>0</v>
      </c>
      <c r="AA244" s="118">
        <f>TL!$O244*TL!$P244+TL!$Q244*TL!$R244+TL!$S244*TL!$T244+TL!$U244*TL!$V244+TL!$W244*TL!$X244+tblTL[[#This Row],[G6 RPE]]*tblTL[[#This Row],[G6 Duration]]</f>
        <v>0</v>
      </c>
      <c r="AB244" s="119">
        <f>tblTL[[#This Row],[Gym Load]]+tblTL[[#This Row],[Field Load]]+tblTL[[#This Row],[Total Game Load]]</f>
        <v>0</v>
      </c>
    </row>
    <row r="245" spans="1:28" x14ac:dyDescent="0.25">
      <c r="A245" s="58" t="str">
        <f t="shared" si="10"/>
        <v>Week 2</v>
      </c>
      <c r="B245" s="63">
        <v>43021</v>
      </c>
      <c r="C245" s="143" t="str">
        <f t="shared" si="9"/>
        <v>Fri</v>
      </c>
      <c r="D245" s="74" t="s">
        <v>190</v>
      </c>
      <c r="E245" s="71"/>
      <c r="F245" s="71"/>
      <c r="G245" s="71"/>
      <c r="H245" s="71"/>
      <c r="I245" s="62">
        <f>tblTL[[#This Row],[Gym RPE]]*tblTL[[#This Row],[Gym Duration]]+tblTL[[#This Row],[Gym 2 RPE]]*tblTL[[#This Row],[Gym 2 Duration]]</f>
        <v>0</v>
      </c>
      <c r="J245" s="62"/>
      <c r="K245" s="62"/>
      <c r="L245" s="62"/>
      <c r="M245" s="62"/>
      <c r="N245" s="62">
        <f>tblTL[[#This Row],[Field RPE]]*tblTL[[#This Row],[Field duration]]+tblTL[[#This Row],[Field 2 RPE]]*tblTL[[#This Row],[Field 2 Duration]]</f>
        <v>0</v>
      </c>
      <c r="AA245" s="118">
        <f>TL!$O245*TL!$P245+TL!$Q245*TL!$R245+TL!$S245*TL!$T245+TL!$U245*TL!$V245+TL!$W245*TL!$X245+tblTL[[#This Row],[G6 RPE]]*tblTL[[#This Row],[G6 Duration]]</f>
        <v>0</v>
      </c>
      <c r="AB245" s="119">
        <f>tblTL[[#This Row],[Gym Load]]+tblTL[[#This Row],[Field Load]]+tblTL[[#This Row],[Total Game Load]]</f>
        <v>0</v>
      </c>
    </row>
    <row r="246" spans="1:28" x14ac:dyDescent="0.25">
      <c r="A246" s="58" t="str">
        <f t="shared" si="10"/>
        <v>Week 2</v>
      </c>
      <c r="B246" s="63">
        <v>43021</v>
      </c>
      <c r="C246" s="143" t="str">
        <f t="shared" si="9"/>
        <v>Fri</v>
      </c>
      <c r="D246" s="68" t="s">
        <v>191</v>
      </c>
      <c r="E246" s="71"/>
      <c r="F246" s="71"/>
      <c r="G246" s="71"/>
      <c r="H246" s="71"/>
      <c r="I246" s="62">
        <f>tblTL[[#This Row],[Gym RPE]]*tblTL[[#This Row],[Gym Duration]]+tblTL[[#This Row],[Gym 2 RPE]]*tblTL[[#This Row],[Gym 2 Duration]]</f>
        <v>0</v>
      </c>
      <c r="J246" s="62"/>
      <c r="K246" s="62"/>
      <c r="L246" s="62"/>
      <c r="M246" s="62"/>
      <c r="N246" s="62">
        <f>tblTL[[#This Row],[Field RPE]]*tblTL[[#This Row],[Field duration]]+tblTL[[#This Row],[Field 2 RPE]]*tblTL[[#This Row],[Field 2 Duration]]</f>
        <v>0</v>
      </c>
      <c r="AA246" s="118">
        <f>TL!$O246*TL!$P246+TL!$Q246*TL!$R246+TL!$S246*TL!$T246+TL!$U246*TL!$V246+TL!$W246*TL!$X246+tblTL[[#This Row],[G6 RPE]]*tblTL[[#This Row],[G6 Duration]]</f>
        <v>0</v>
      </c>
      <c r="AB246" s="119">
        <f>tblTL[[#This Row],[Gym Load]]+tblTL[[#This Row],[Field Load]]+tblTL[[#This Row],[Total Game Load]]</f>
        <v>0</v>
      </c>
    </row>
    <row r="247" spans="1:28" x14ac:dyDescent="0.25">
      <c r="A247" s="58" t="str">
        <f t="shared" si="10"/>
        <v>Week 2</v>
      </c>
      <c r="B247" s="63">
        <v>43021</v>
      </c>
      <c r="C247" s="143" t="str">
        <f t="shared" si="9"/>
        <v>Fri</v>
      </c>
      <c r="D247" s="68" t="s">
        <v>192</v>
      </c>
      <c r="E247" s="71"/>
      <c r="F247" s="71"/>
      <c r="G247" s="71"/>
      <c r="H247" s="71"/>
      <c r="I247" s="62">
        <f>tblTL[[#This Row],[Gym RPE]]*tblTL[[#This Row],[Gym Duration]]+tblTL[[#This Row],[Gym 2 RPE]]*tblTL[[#This Row],[Gym 2 Duration]]</f>
        <v>0</v>
      </c>
      <c r="J247" s="62"/>
      <c r="K247" s="62"/>
      <c r="L247" s="62"/>
      <c r="M247" s="62"/>
      <c r="N247" s="62">
        <f>tblTL[[#This Row],[Field RPE]]*tblTL[[#This Row],[Field duration]]+tblTL[[#This Row],[Field 2 RPE]]*tblTL[[#This Row],[Field 2 Duration]]</f>
        <v>0</v>
      </c>
      <c r="AA247" s="118">
        <f>TL!$O247*TL!$P247+TL!$Q247*TL!$R247+TL!$S247*TL!$T247+TL!$U247*TL!$V247+TL!$W247*TL!$X247+tblTL[[#This Row],[G6 RPE]]*tblTL[[#This Row],[G6 Duration]]</f>
        <v>0</v>
      </c>
      <c r="AB247" s="119">
        <f>tblTL[[#This Row],[Gym Load]]+tblTL[[#This Row],[Field Load]]+tblTL[[#This Row],[Total Game Load]]</f>
        <v>0</v>
      </c>
    </row>
    <row r="248" spans="1:28" x14ac:dyDescent="0.25">
      <c r="A248" s="58" t="str">
        <f t="shared" si="10"/>
        <v>Week 2</v>
      </c>
      <c r="B248" s="63">
        <v>43021</v>
      </c>
      <c r="C248" s="143" t="str">
        <f t="shared" si="9"/>
        <v>Fri</v>
      </c>
      <c r="D248" s="73" t="s">
        <v>193</v>
      </c>
      <c r="E248" s="71"/>
      <c r="F248" s="71"/>
      <c r="G248" s="71"/>
      <c r="H248" s="71"/>
      <c r="I248" s="62">
        <f>tblTL[[#This Row],[Gym RPE]]*tblTL[[#This Row],[Gym Duration]]+tblTL[[#This Row],[Gym 2 RPE]]*tblTL[[#This Row],[Gym 2 Duration]]</f>
        <v>0</v>
      </c>
      <c r="J248" s="62"/>
      <c r="K248" s="62"/>
      <c r="L248" s="62"/>
      <c r="M248" s="62"/>
      <c r="N248" s="62">
        <f>tblTL[[#This Row],[Field RPE]]*tblTL[[#This Row],[Field duration]]+tblTL[[#This Row],[Field 2 RPE]]*tblTL[[#This Row],[Field 2 Duration]]</f>
        <v>0</v>
      </c>
      <c r="AA248" s="118">
        <f>TL!$O248*TL!$P248+TL!$Q248*TL!$R248+TL!$S248*TL!$T248+TL!$U248*TL!$V248+TL!$W248*TL!$X248+tblTL[[#This Row],[G6 RPE]]*tblTL[[#This Row],[G6 Duration]]</f>
        <v>0</v>
      </c>
      <c r="AB248" s="119">
        <f>tblTL[[#This Row],[Gym Load]]+tblTL[[#This Row],[Field Load]]+tblTL[[#This Row],[Total Game Load]]</f>
        <v>0</v>
      </c>
    </row>
    <row r="249" spans="1:28" x14ac:dyDescent="0.25">
      <c r="A249" s="58" t="str">
        <f t="shared" si="10"/>
        <v>Week 2</v>
      </c>
      <c r="B249" s="63">
        <v>43021</v>
      </c>
      <c r="C249" s="143" t="str">
        <f t="shared" si="9"/>
        <v>Fri</v>
      </c>
      <c r="D249" s="73" t="s">
        <v>194</v>
      </c>
      <c r="E249" s="71"/>
      <c r="F249" s="71"/>
      <c r="G249" s="71"/>
      <c r="H249" s="71"/>
      <c r="I249" s="62">
        <f>tblTL[[#This Row],[Gym RPE]]*tblTL[[#This Row],[Gym Duration]]+tblTL[[#This Row],[Gym 2 RPE]]*tblTL[[#This Row],[Gym 2 Duration]]</f>
        <v>0</v>
      </c>
      <c r="J249" s="62"/>
      <c r="K249" s="62"/>
      <c r="L249" s="62"/>
      <c r="M249" s="62"/>
      <c r="N249" s="62">
        <f>tblTL[[#This Row],[Field RPE]]*tblTL[[#This Row],[Field duration]]+tblTL[[#This Row],[Field 2 RPE]]*tblTL[[#This Row],[Field 2 Duration]]</f>
        <v>0</v>
      </c>
      <c r="AA249" s="118">
        <f>TL!$O249*TL!$P249+TL!$Q249*TL!$R249+TL!$S249*TL!$T249+TL!$U249*TL!$V249+TL!$W249*TL!$X249+tblTL[[#This Row],[G6 RPE]]*tblTL[[#This Row],[G6 Duration]]</f>
        <v>0</v>
      </c>
      <c r="AB249" s="119">
        <f>tblTL[[#This Row],[Gym Load]]+tblTL[[#This Row],[Field Load]]+tblTL[[#This Row],[Total Game Load]]</f>
        <v>0</v>
      </c>
    </row>
    <row r="250" spans="1:28" x14ac:dyDescent="0.25">
      <c r="A250" s="58" t="str">
        <f t="shared" si="10"/>
        <v>Week 2</v>
      </c>
      <c r="B250" s="63">
        <v>43021</v>
      </c>
      <c r="C250" s="143" t="str">
        <f t="shared" si="9"/>
        <v>Fri</v>
      </c>
      <c r="D250" s="73" t="s">
        <v>213</v>
      </c>
      <c r="E250" s="71"/>
      <c r="F250" s="71"/>
      <c r="G250" s="71"/>
      <c r="H250" s="71"/>
      <c r="I250" s="62">
        <f>tblTL[[#This Row],[Gym RPE]]*tblTL[[#This Row],[Gym Duration]]+tblTL[[#This Row],[Gym 2 RPE]]*tblTL[[#This Row],[Gym 2 Duration]]</f>
        <v>0</v>
      </c>
      <c r="J250" s="62"/>
      <c r="K250" s="62"/>
      <c r="L250" s="62"/>
      <c r="M250" s="62"/>
      <c r="N250" s="62">
        <f>tblTL[[#This Row],[Field RPE]]*tblTL[[#This Row],[Field duration]]+tblTL[[#This Row],[Field 2 RPE]]*tblTL[[#This Row],[Field 2 Duration]]</f>
        <v>0</v>
      </c>
      <c r="AA250" s="118">
        <f>TL!$O250*TL!$P250+TL!$Q250*TL!$R250+TL!$S250*TL!$T250+TL!$U250*TL!$V250+TL!$W250*TL!$X250+tblTL[[#This Row],[G6 RPE]]*tblTL[[#This Row],[G6 Duration]]</f>
        <v>0</v>
      </c>
      <c r="AB250" s="119">
        <f>tblTL[[#This Row],[Gym Load]]+tblTL[[#This Row],[Field Load]]+tblTL[[#This Row],[Total Game Load]]</f>
        <v>0</v>
      </c>
    </row>
    <row r="251" spans="1:28" x14ac:dyDescent="0.25">
      <c r="A251" s="58" t="str">
        <f t="shared" si="10"/>
        <v>Week 2</v>
      </c>
      <c r="B251" s="63">
        <v>43021</v>
      </c>
      <c r="C251" s="143" t="str">
        <f t="shared" si="9"/>
        <v>Fri</v>
      </c>
      <c r="D251" s="73" t="s">
        <v>214</v>
      </c>
      <c r="E251" s="71"/>
      <c r="F251" s="71"/>
      <c r="G251" s="71"/>
      <c r="H251" s="71"/>
      <c r="I251" s="62">
        <f>tblTL[[#This Row],[Gym RPE]]*tblTL[[#This Row],[Gym Duration]]+tblTL[[#This Row],[Gym 2 RPE]]*tblTL[[#This Row],[Gym 2 Duration]]</f>
        <v>0</v>
      </c>
      <c r="J251" s="62"/>
      <c r="K251" s="62"/>
      <c r="L251" s="62"/>
      <c r="M251" s="62"/>
      <c r="N251" s="62">
        <f>tblTL[[#This Row],[Field RPE]]*tblTL[[#This Row],[Field duration]]+tblTL[[#This Row],[Field 2 RPE]]*tblTL[[#This Row],[Field 2 Duration]]</f>
        <v>0</v>
      </c>
      <c r="AA251" s="118">
        <f>TL!$O251*TL!$P251+TL!$Q251*TL!$R251+TL!$S251*TL!$T251+TL!$U251*TL!$V251+TL!$W251*TL!$X251+tblTL[[#This Row],[G6 RPE]]*tblTL[[#This Row],[G6 Duration]]</f>
        <v>0</v>
      </c>
      <c r="AB251" s="119">
        <f>tblTL[[#This Row],[Gym Load]]+tblTL[[#This Row],[Field Load]]+tblTL[[#This Row],[Total Game Load]]</f>
        <v>0</v>
      </c>
    </row>
    <row r="252" spans="1:28" x14ac:dyDescent="0.25">
      <c r="A252" s="58" t="str">
        <f t="shared" si="10"/>
        <v>Week 2</v>
      </c>
      <c r="B252" s="63">
        <v>43021</v>
      </c>
      <c r="C252" s="143" t="str">
        <f t="shared" si="9"/>
        <v>Fri</v>
      </c>
      <c r="D252" s="73" t="s">
        <v>195</v>
      </c>
      <c r="E252" s="71"/>
      <c r="F252" s="71"/>
      <c r="G252" s="71"/>
      <c r="H252" s="71"/>
      <c r="I252" s="62">
        <f>tblTL[[#This Row],[Gym RPE]]*tblTL[[#This Row],[Gym Duration]]+tblTL[[#This Row],[Gym 2 RPE]]*tblTL[[#This Row],[Gym 2 Duration]]</f>
        <v>0</v>
      </c>
      <c r="J252" s="62"/>
      <c r="K252" s="62"/>
      <c r="L252" s="62"/>
      <c r="M252" s="62"/>
      <c r="N252" s="62">
        <f>tblTL[[#This Row],[Field RPE]]*tblTL[[#This Row],[Field duration]]+tblTL[[#This Row],[Field 2 RPE]]*tblTL[[#This Row],[Field 2 Duration]]</f>
        <v>0</v>
      </c>
      <c r="AA252" s="118">
        <f>TL!$O252*TL!$P252+TL!$Q252*TL!$R252+TL!$S252*TL!$T252+TL!$U252*TL!$V252+TL!$W252*TL!$X252+tblTL[[#This Row],[G6 RPE]]*tblTL[[#This Row],[G6 Duration]]</f>
        <v>0</v>
      </c>
      <c r="AB252" s="119">
        <f>tblTL[[#This Row],[Gym Load]]+tblTL[[#This Row],[Field Load]]+tblTL[[#This Row],[Total Game Load]]</f>
        <v>0</v>
      </c>
    </row>
    <row r="253" spans="1:28" x14ac:dyDescent="0.25">
      <c r="A253" s="58" t="str">
        <f t="shared" si="10"/>
        <v>Week 2</v>
      </c>
      <c r="B253" s="63">
        <v>43021</v>
      </c>
      <c r="C253" s="143" t="str">
        <f t="shared" si="9"/>
        <v>Fri</v>
      </c>
      <c r="D253" s="68" t="s">
        <v>196</v>
      </c>
      <c r="E253" s="71"/>
      <c r="F253" s="71"/>
      <c r="G253" s="71"/>
      <c r="H253" s="71"/>
      <c r="I253" s="62">
        <f>tblTL[[#This Row],[Gym RPE]]*tblTL[[#This Row],[Gym Duration]]+tblTL[[#This Row],[Gym 2 RPE]]*tblTL[[#This Row],[Gym 2 Duration]]</f>
        <v>0</v>
      </c>
      <c r="J253" s="62"/>
      <c r="K253" s="62"/>
      <c r="L253" s="62"/>
      <c r="M253" s="62"/>
      <c r="N253" s="62">
        <f>tblTL[[#This Row],[Field RPE]]*tblTL[[#This Row],[Field duration]]+tblTL[[#This Row],[Field 2 RPE]]*tblTL[[#This Row],[Field 2 Duration]]</f>
        <v>0</v>
      </c>
      <c r="AA253" s="118">
        <f>TL!$O253*TL!$P253+TL!$Q253*TL!$R253+TL!$S253*TL!$T253+TL!$U253*TL!$V253+TL!$W253*TL!$X253+tblTL[[#This Row],[G6 RPE]]*tblTL[[#This Row],[G6 Duration]]</f>
        <v>0</v>
      </c>
      <c r="AB253" s="119">
        <f>tblTL[[#This Row],[Gym Load]]+tblTL[[#This Row],[Field Load]]+tblTL[[#This Row],[Total Game Load]]</f>
        <v>0</v>
      </c>
    </row>
    <row r="254" spans="1:28" x14ac:dyDescent="0.25">
      <c r="A254" s="58" t="str">
        <f t="shared" si="10"/>
        <v>Week 2</v>
      </c>
      <c r="B254" s="63">
        <v>43021</v>
      </c>
      <c r="C254" s="143" t="str">
        <f t="shared" si="9"/>
        <v>Fri</v>
      </c>
      <c r="D254" s="73" t="s">
        <v>197</v>
      </c>
      <c r="E254" s="71"/>
      <c r="F254" s="71"/>
      <c r="G254" s="71"/>
      <c r="H254" s="71"/>
      <c r="I254" s="62">
        <f>tblTL[[#This Row],[Gym RPE]]*tblTL[[#This Row],[Gym Duration]]+tblTL[[#This Row],[Gym 2 RPE]]*tblTL[[#This Row],[Gym 2 Duration]]</f>
        <v>0</v>
      </c>
      <c r="J254" s="62"/>
      <c r="K254" s="62"/>
      <c r="L254" s="62"/>
      <c r="M254" s="62"/>
      <c r="N254" s="62">
        <f>tblTL[[#This Row],[Field RPE]]*tblTL[[#This Row],[Field duration]]+tblTL[[#This Row],[Field 2 RPE]]*tblTL[[#This Row],[Field 2 Duration]]</f>
        <v>0</v>
      </c>
      <c r="AA254" s="118">
        <f>TL!$O254*TL!$P254+TL!$Q254*TL!$R254+TL!$S254*TL!$T254+TL!$U254*TL!$V254+TL!$W254*TL!$X254+tblTL[[#This Row],[G6 RPE]]*tblTL[[#This Row],[G6 Duration]]</f>
        <v>0</v>
      </c>
      <c r="AB254" s="119">
        <f>tblTL[[#This Row],[Gym Load]]+tblTL[[#This Row],[Field Load]]+tblTL[[#This Row],[Total Game Load]]</f>
        <v>0</v>
      </c>
    </row>
    <row r="255" spans="1:28" x14ac:dyDescent="0.25">
      <c r="A255" s="58" t="str">
        <f t="shared" si="10"/>
        <v>Week 2</v>
      </c>
      <c r="B255" s="63">
        <v>43021</v>
      </c>
      <c r="C255" s="143" t="str">
        <f t="shared" si="9"/>
        <v>Fri</v>
      </c>
      <c r="D255" s="73" t="s">
        <v>198</v>
      </c>
      <c r="E255" s="71"/>
      <c r="F255" s="71"/>
      <c r="G255" s="71"/>
      <c r="H255" s="71"/>
      <c r="I255" s="62">
        <f>tblTL[[#This Row],[Gym RPE]]*tblTL[[#This Row],[Gym Duration]]+tblTL[[#This Row],[Gym 2 RPE]]*tblTL[[#This Row],[Gym 2 Duration]]</f>
        <v>0</v>
      </c>
      <c r="J255" s="62"/>
      <c r="K255" s="62"/>
      <c r="L255" s="62"/>
      <c r="M255" s="62"/>
      <c r="N255" s="62">
        <f>tblTL[[#This Row],[Field RPE]]*tblTL[[#This Row],[Field duration]]+tblTL[[#This Row],[Field 2 RPE]]*tblTL[[#This Row],[Field 2 Duration]]</f>
        <v>0</v>
      </c>
      <c r="AA255" s="118">
        <f>TL!$O255*TL!$P255+TL!$Q255*TL!$R255+TL!$S255*TL!$T255+TL!$U255*TL!$V255+TL!$W255*TL!$X255+tblTL[[#This Row],[G6 RPE]]*tblTL[[#This Row],[G6 Duration]]</f>
        <v>0</v>
      </c>
      <c r="AB255" s="119">
        <f>tblTL[[#This Row],[Gym Load]]+tblTL[[#This Row],[Field Load]]+tblTL[[#This Row],[Total Game Load]]</f>
        <v>0</v>
      </c>
    </row>
    <row r="256" spans="1:28" x14ac:dyDescent="0.25">
      <c r="A256" s="58" t="str">
        <f t="shared" si="10"/>
        <v>Week 2</v>
      </c>
      <c r="B256" s="63">
        <v>43021</v>
      </c>
      <c r="C256" s="143" t="str">
        <f t="shared" si="9"/>
        <v>Fri</v>
      </c>
      <c r="D256" s="73" t="s">
        <v>199</v>
      </c>
      <c r="E256" s="71"/>
      <c r="F256" s="71"/>
      <c r="G256" s="71"/>
      <c r="H256" s="71"/>
      <c r="I256" s="62">
        <f>tblTL[[#This Row],[Gym RPE]]*tblTL[[#This Row],[Gym Duration]]+tblTL[[#This Row],[Gym 2 RPE]]*tblTL[[#This Row],[Gym 2 Duration]]</f>
        <v>0</v>
      </c>
      <c r="J256" s="62"/>
      <c r="K256" s="62"/>
      <c r="L256" s="62"/>
      <c r="M256" s="62"/>
      <c r="N256" s="62">
        <f>tblTL[[#This Row],[Field RPE]]*tblTL[[#This Row],[Field duration]]+tblTL[[#This Row],[Field 2 RPE]]*tblTL[[#This Row],[Field 2 Duration]]</f>
        <v>0</v>
      </c>
      <c r="AA256" s="118">
        <f>TL!$O256*TL!$P256+TL!$Q256*TL!$R256+TL!$S256*TL!$T256+TL!$U256*TL!$V256+TL!$W256*TL!$X256+tblTL[[#This Row],[G6 RPE]]*tblTL[[#This Row],[G6 Duration]]</f>
        <v>0</v>
      </c>
      <c r="AB256" s="119">
        <f>tblTL[[#This Row],[Gym Load]]+tblTL[[#This Row],[Field Load]]+tblTL[[#This Row],[Total Game Load]]</f>
        <v>0</v>
      </c>
    </row>
    <row r="257" spans="1:28" x14ac:dyDescent="0.25">
      <c r="A257" s="58" t="str">
        <f t="shared" si="10"/>
        <v>Week 2</v>
      </c>
      <c r="B257" s="63">
        <v>43021</v>
      </c>
      <c r="C257" s="143" t="str">
        <f t="shared" si="9"/>
        <v>Fri</v>
      </c>
      <c r="D257" s="68" t="s">
        <v>200</v>
      </c>
      <c r="E257" s="71"/>
      <c r="F257" s="71"/>
      <c r="G257" s="71"/>
      <c r="H257" s="71"/>
      <c r="I257" s="62">
        <f>tblTL[[#This Row],[Gym RPE]]*tblTL[[#This Row],[Gym Duration]]+tblTL[[#This Row],[Gym 2 RPE]]*tblTL[[#This Row],[Gym 2 Duration]]</f>
        <v>0</v>
      </c>
      <c r="J257" s="62"/>
      <c r="K257" s="62"/>
      <c r="L257" s="62"/>
      <c r="M257" s="62"/>
      <c r="N257" s="62">
        <f>tblTL[[#This Row],[Field RPE]]*tblTL[[#This Row],[Field duration]]+tblTL[[#This Row],[Field 2 RPE]]*tblTL[[#This Row],[Field 2 Duration]]</f>
        <v>0</v>
      </c>
      <c r="AA257" s="118">
        <f>TL!$O257*TL!$P257+TL!$Q257*TL!$R257+TL!$S257*TL!$T257+TL!$U257*TL!$V257+TL!$W257*TL!$X257+tblTL[[#This Row],[G6 RPE]]*tblTL[[#This Row],[G6 Duration]]</f>
        <v>0</v>
      </c>
      <c r="AB257" s="119">
        <f>tblTL[[#This Row],[Gym Load]]+tblTL[[#This Row],[Field Load]]+tblTL[[#This Row],[Total Game Load]]</f>
        <v>0</v>
      </c>
    </row>
    <row r="258" spans="1:28" x14ac:dyDescent="0.25">
      <c r="A258" s="58" t="str">
        <f t="shared" si="10"/>
        <v>Week 2</v>
      </c>
      <c r="B258" s="63">
        <v>43021</v>
      </c>
      <c r="C258" s="143" t="str">
        <f t="shared" ref="C258:C321" si="11">CHOOSE(WEEKDAY(B258),"Sun","Mon","Tue","Wed","Thu","Fri","Sat")</f>
        <v>Fri</v>
      </c>
      <c r="D258" s="73" t="s">
        <v>201</v>
      </c>
      <c r="E258" s="71"/>
      <c r="F258" s="71"/>
      <c r="G258" s="71"/>
      <c r="H258" s="71"/>
      <c r="I258" s="62">
        <f>tblTL[[#This Row],[Gym RPE]]*tblTL[[#This Row],[Gym Duration]]+tblTL[[#This Row],[Gym 2 RPE]]*tblTL[[#This Row],[Gym 2 Duration]]</f>
        <v>0</v>
      </c>
      <c r="J258" s="62"/>
      <c r="K258" s="62"/>
      <c r="L258" s="62"/>
      <c r="M258" s="62"/>
      <c r="N258" s="62">
        <f>tblTL[[#This Row],[Field RPE]]*tblTL[[#This Row],[Field duration]]+tblTL[[#This Row],[Field 2 RPE]]*tblTL[[#This Row],[Field 2 Duration]]</f>
        <v>0</v>
      </c>
      <c r="AA258" s="118">
        <f>TL!$O258*TL!$P258+TL!$Q258*TL!$R258+TL!$S258*TL!$T258+TL!$U258*TL!$V258+TL!$W258*TL!$X258+tblTL[[#This Row],[G6 RPE]]*tblTL[[#This Row],[G6 Duration]]</f>
        <v>0</v>
      </c>
      <c r="AB258" s="119">
        <f>tblTL[[#This Row],[Gym Load]]+tblTL[[#This Row],[Field Load]]+tblTL[[#This Row],[Total Game Load]]</f>
        <v>0</v>
      </c>
    </row>
    <row r="259" spans="1:28" x14ac:dyDescent="0.25">
      <c r="A259" s="58" t="str">
        <f t="shared" ref="A259:A322" si="12">VLOOKUP(B259, $AE$3:$AF$26, 2)</f>
        <v>Week 2</v>
      </c>
      <c r="B259" s="63">
        <v>43021</v>
      </c>
      <c r="C259" s="143" t="str">
        <f t="shared" si="11"/>
        <v>Fri</v>
      </c>
      <c r="D259" s="73" t="s">
        <v>202</v>
      </c>
      <c r="E259" s="71"/>
      <c r="F259" s="71"/>
      <c r="G259" s="71"/>
      <c r="H259" s="71"/>
      <c r="I259" s="62">
        <f>tblTL[[#This Row],[Gym RPE]]*tblTL[[#This Row],[Gym Duration]]+tblTL[[#This Row],[Gym 2 RPE]]*tblTL[[#This Row],[Gym 2 Duration]]</f>
        <v>0</v>
      </c>
      <c r="J259" s="62"/>
      <c r="K259" s="62"/>
      <c r="L259" s="62"/>
      <c r="M259" s="62"/>
      <c r="N259" s="62">
        <f>tblTL[[#This Row],[Field RPE]]*tblTL[[#This Row],[Field duration]]+tblTL[[#This Row],[Field 2 RPE]]*tblTL[[#This Row],[Field 2 Duration]]</f>
        <v>0</v>
      </c>
      <c r="AA259" s="118">
        <f>TL!$O259*TL!$P259+TL!$Q259*TL!$R259+TL!$S259*TL!$T259+TL!$U259*TL!$V259+TL!$W259*TL!$X259+tblTL[[#This Row],[G6 RPE]]*tblTL[[#This Row],[G6 Duration]]</f>
        <v>0</v>
      </c>
      <c r="AB259" s="119">
        <f>tblTL[[#This Row],[Gym Load]]+tblTL[[#This Row],[Field Load]]+tblTL[[#This Row],[Total Game Load]]</f>
        <v>0</v>
      </c>
    </row>
    <row r="260" spans="1:28" x14ac:dyDescent="0.25">
      <c r="A260" s="58" t="str">
        <f t="shared" si="12"/>
        <v>Week 2</v>
      </c>
      <c r="B260" s="63">
        <v>43021</v>
      </c>
      <c r="C260" s="143" t="str">
        <f t="shared" si="11"/>
        <v>Fri</v>
      </c>
      <c r="D260" s="68" t="s">
        <v>203</v>
      </c>
      <c r="E260" s="71"/>
      <c r="F260" s="71"/>
      <c r="G260" s="71"/>
      <c r="H260" s="71"/>
      <c r="I260" s="62">
        <f>tblTL[[#This Row],[Gym RPE]]*tblTL[[#This Row],[Gym Duration]]+tblTL[[#This Row],[Gym 2 RPE]]*tblTL[[#This Row],[Gym 2 Duration]]</f>
        <v>0</v>
      </c>
      <c r="J260" s="62"/>
      <c r="K260" s="62"/>
      <c r="L260" s="62"/>
      <c r="M260" s="62"/>
      <c r="N260" s="62">
        <f>tblTL[[#This Row],[Field RPE]]*tblTL[[#This Row],[Field duration]]+tblTL[[#This Row],[Field 2 RPE]]*tblTL[[#This Row],[Field 2 Duration]]</f>
        <v>0</v>
      </c>
      <c r="AA260" s="118">
        <f>TL!$O260*TL!$P260+TL!$Q260*TL!$R260+TL!$S260*TL!$T260+TL!$U260*TL!$V260+TL!$W260*TL!$X260+tblTL[[#This Row],[G6 RPE]]*tblTL[[#This Row],[G6 Duration]]</f>
        <v>0</v>
      </c>
      <c r="AB260" s="119">
        <f>tblTL[[#This Row],[Gym Load]]+tblTL[[#This Row],[Field Load]]+tblTL[[#This Row],[Total Game Load]]</f>
        <v>0</v>
      </c>
    </row>
    <row r="261" spans="1:28" x14ac:dyDescent="0.25">
      <c r="A261" s="58" t="str">
        <f t="shared" si="12"/>
        <v>Week 2</v>
      </c>
      <c r="B261" s="63">
        <v>43021</v>
      </c>
      <c r="C261" s="143" t="str">
        <f t="shared" si="11"/>
        <v>Fri</v>
      </c>
      <c r="D261" s="68" t="s">
        <v>204</v>
      </c>
      <c r="E261" s="71"/>
      <c r="F261" s="71"/>
      <c r="G261" s="71"/>
      <c r="H261" s="71"/>
      <c r="I261" s="62">
        <f>tblTL[[#This Row],[Gym RPE]]*tblTL[[#This Row],[Gym Duration]]+tblTL[[#This Row],[Gym 2 RPE]]*tblTL[[#This Row],[Gym 2 Duration]]</f>
        <v>0</v>
      </c>
      <c r="J261" s="62"/>
      <c r="K261" s="62"/>
      <c r="L261" s="62"/>
      <c r="M261" s="62"/>
      <c r="N261" s="62">
        <f>tblTL[[#This Row],[Field RPE]]*tblTL[[#This Row],[Field duration]]+tblTL[[#This Row],[Field 2 RPE]]*tblTL[[#This Row],[Field 2 Duration]]</f>
        <v>0</v>
      </c>
      <c r="AA261" s="118">
        <f>TL!$O261*TL!$P261+TL!$Q261*TL!$R261+TL!$S261*TL!$T261+TL!$U261*TL!$V261+TL!$W261*TL!$X261+tblTL[[#This Row],[G6 RPE]]*tblTL[[#This Row],[G6 Duration]]</f>
        <v>0</v>
      </c>
      <c r="AB261" s="119">
        <f>tblTL[[#This Row],[Gym Load]]+tblTL[[#This Row],[Field Load]]+tblTL[[#This Row],[Total Game Load]]</f>
        <v>0</v>
      </c>
    </row>
    <row r="262" spans="1:28" x14ac:dyDescent="0.25">
      <c r="A262" s="58" t="str">
        <f t="shared" si="12"/>
        <v>Week 2</v>
      </c>
      <c r="B262" s="63">
        <v>43021</v>
      </c>
      <c r="C262" s="143" t="str">
        <f t="shared" si="11"/>
        <v>Fri</v>
      </c>
      <c r="D262" s="74" t="s">
        <v>205</v>
      </c>
      <c r="E262" s="71"/>
      <c r="F262" s="71"/>
      <c r="G262" s="71"/>
      <c r="H262" s="71"/>
      <c r="I262" s="62">
        <f>tblTL[[#This Row],[Gym RPE]]*tblTL[[#This Row],[Gym Duration]]+tblTL[[#This Row],[Gym 2 RPE]]*tblTL[[#This Row],[Gym 2 Duration]]</f>
        <v>0</v>
      </c>
      <c r="J262" s="62"/>
      <c r="K262" s="62"/>
      <c r="L262" s="62"/>
      <c r="M262" s="62"/>
      <c r="N262" s="62">
        <f>tblTL[[#This Row],[Field RPE]]*tblTL[[#This Row],[Field duration]]+tblTL[[#This Row],[Field 2 RPE]]*tblTL[[#This Row],[Field 2 Duration]]</f>
        <v>0</v>
      </c>
      <c r="AA262" s="118">
        <f>TL!$O262*TL!$P262+TL!$Q262*TL!$R262+TL!$S262*TL!$T262+TL!$U262*TL!$V262+TL!$W262*TL!$X262+tblTL[[#This Row],[G6 RPE]]*tblTL[[#This Row],[G6 Duration]]</f>
        <v>0</v>
      </c>
      <c r="AB262" s="119">
        <f>tblTL[[#This Row],[Gym Load]]+tblTL[[#This Row],[Field Load]]+tblTL[[#This Row],[Total Game Load]]</f>
        <v>0</v>
      </c>
    </row>
    <row r="263" spans="1:28" x14ac:dyDescent="0.25">
      <c r="A263" s="58" t="str">
        <f t="shared" si="12"/>
        <v>Week 2</v>
      </c>
      <c r="B263" s="63">
        <v>43021</v>
      </c>
      <c r="C263" s="143" t="str">
        <f t="shared" si="11"/>
        <v>Fri</v>
      </c>
      <c r="D263" s="74" t="s">
        <v>206</v>
      </c>
      <c r="E263" s="71"/>
      <c r="F263" s="71"/>
      <c r="G263" s="71"/>
      <c r="H263" s="71"/>
      <c r="I263" s="62">
        <f>tblTL[[#This Row],[Gym RPE]]*tblTL[[#This Row],[Gym Duration]]+tblTL[[#This Row],[Gym 2 RPE]]*tblTL[[#This Row],[Gym 2 Duration]]</f>
        <v>0</v>
      </c>
      <c r="J263" s="62"/>
      <c r="K263" s="62"/>
      <c r="L263" s="62"/>
      <c r="M263" s="62"/>
      <c r="N263" s="62">
        <f>tblTL[[#This Row],[Field RPE]]*tblTL[[#This Row],[Field duration]]+tblTL[[#This Row],[Field 2 RPE]]*tblTL[[#This Row],[Field 2 Duration]]</f>
        <v>0</v>
      </c>
      <c r="AA263" s="118">
        <f>TL!$O263*TL!$P263+TL!$Q263*TL!$R263+TL!$S263*TL!$T263+TL!$U263*TL!$V263+TL!$W263*TL!$X263+tblTL[[#This Row],[G6 RPE]]*tblTL[[#This Row],[G6 Duration]]</f>
        <v>0</v>
      </c>
      <c r="AB263" s="119">
        <f>tblTL[[#This Row],[Gym Load]]+tblTL[[#This Row],[Field Load]]+tblTL[[#This Row],[Total Game Load]]</f>
        <v>0</v>
      </c>
    </row>
    <row r="264" spans="1:28" x14ac:dyDescent="0.25">
      <c r="A264" s="58" t="str">
        <f t="shared" si="12"/>
        <v>Week 2</v>
      </c>
      <c r="B264" s="63">
        <v>43021</v>
      </c>
      <c r="C264" s="143" t="str">
        <f t="shared" si="11"/>
        <v>Fri</v>
      </c>
      <c r="D264" s="74" t="s">
        <v>207</v>
      </c>
      <c r="E264" s="71"/>
      <c r="F264" s="71"/>
      <c r="G264" s="71"/>
      <c r="H264" s="71"/>
      <c r="I264" s="62">
        <f>tblTL[[#This Row],[Gym RPE]]*tblTL[[#This Row],[Gym Duration]]+tblTL[[#This Row],[Gym 2 RPE]]*tblTL[[#This Row],[Gym 2 Duration]]</f>
        <v>0</v>
      </c>
      <c r="J264" s="62"/>
      <c r="K264" s="62"/>
      <c r="L264" s="62"/>
      <c r="M264" s="62"/>
      <c r="N264" s="62">
        <f>tblTL[[#This Row],[Field RPE]]*tblTL[[#This Row],[Field duration]]+tblTL[[#This Row],[Field 2 RPE]]*tblTL[[#This Row],[Field 2 Duration]]</f>
        <v>0</v>
      </c>
      <c r="AA264" s="118">
        <f>TL!$O264*TL!$P264+TL!$Q264*TL!$R264+TL!$S264*TL!$T264+TL!$U264*TL!$V264+TL!$W264*TL!$X264+tblTL[[#This Row],[G6 RPE]]*tblTL[[#This Row],[G6 Duration]]</f>
        <v>0</v>
      </c>
      <c r="AB264" s="119">
        <f>tblTL[[#This Row],[Gym Load]]+tblTL[[#This Row],[Field Load]]+tblTL[[#This Row],[Total Game Load]]</f>
        <v>0</v>
      </c>
    </row>
    <row r="265" spans="1:28" x14ac:dyDescent="0.25">
      <c r="A265" s="58" t="str">
        <f t="shared" si="12"/>
        <v>Week 2</v>
      </c>
      <c r="B265" s="63">
        <v>43021</v>
      </c>
      <c r="C265" s="143" t="str">
        <f t="shared" si="11"/>
        <v>Fri</v>
      </c>
      <c r="D265" s="73" t="s">
        <v>208</v>
      </c>
      <c r="E265" s="71"/>
      <c r="F265" s="71"/>
      <c r="G265" s="71"/>
      <c r="H265" s="71"/>
      <c r="I265" s="62">
        <f>tblTL[[#This Row],[Gym RPE]]*tblTL[[#This Row],[Gym Duration]]+tblTL[[#This Row],[Gym 2 RPE]]*tblTL[[#This Row],[Gym 2 Duration]]</f>
        <v>0</v>
      </c>
      <c r="J265" s="62"/>
      <c r="K265" s="62"/>
      <c r="L265" s="62"/>
      <c r="M265" s="62"/>
      <c r="N265" s="62">
        <f>tblTL[[#This Row],[Field RPE]]*tblTL[[#This Row],[Field duration]]+tblTL[[#This Row],[Field 2 RPE]]*tblTL[[#This Row],[Field 2 Duration]]</f>
        <v>0</v>
      </c>
      <c r="AA265" s="118">
        <f>TL!$O265*TL!$P265+TL!$Q265*TL!$R265+TL!$S265*TL!$T265+TL!$U265*TL!$V265+TL!$W265*TL!$X265+tblTL[[#This Row],[G6 RPE]]*tblTL[[#This Row],[G6 Duration]]</f>
        <v>0</v>
      </c>
      <c r="AB265" s="119">
        <f>tblTL[[#This Row],[Gym Load]]+tblTL[[#This Row],[Field Load]]+tblTL[[#This Row],[Total Game Load]]</f>
        <v>0</v>
      </c>
    </row>
    <row r="266" spans="1:28" x14ac:dyDescent="0.25">
      <c r="A266" s="58" t="str">
        <f t="shared" si="12"/>
        <v>Week 2</v>
      </c>
      <c r="B266" s="63">
        <v>43022</v>
      </c>
      <c r="C266" s="143" t="str">
        <f t="shared" si="11"/>
        <v>Sat</v>
      </c>
      <c r="D266" s="68" t="s">
        <v>215</v>
      </c>
      <c r="E266" s="71"/>
      <c r="F266" s="71"/>
      <c r="G266" s="71"/>
      <c r="H266" s="71"/>
      <c r="I266" s="62">
        <f>tblTL[[#This Row],[Gym RPE]]*tblTL[[#This Row],[Gym Duration]]+tblTL[[#This Row],[Gym 2 RPE]]*tblTL[[#This Row],[Gym 2 Duration]]</f>
        <v>0</v>
      </c>
      <c r="J266" s="62"/>
      <c r="K266" s="62"/>
      <c r="L266" s="62"/>
      <c r="M266" s="62"/>
      <c r="N266" s="62">
        <f>tblTL[[#This Row],[Field RPE]]*tblTL[[#This Row],[Field duration]]+tblTL[[#This Row],[Field 2 RPE]]*tblTL[[#This Row],[Field 2 Duration]]</f>
        <v>0</v>
      </c>
      <c r="AA266" s="118">
        <f>TL!$O266*TL!$P266+TL!$Q266*TL!$R266+TL!$S266*TL!$T266+TL!$U266*TL!$V266+TL!$W266*TL!$X266+tblTL[[#This Row],[G6 RPE]]*tblTL[[#This Row],[G6 Duration]]</f>
        <v>0</v>
      </c>
      <c r="AB266" s="119">
        <f>tblTL[[#This Row],[Gym Load]]+tblTL[[#This Row],[Field Load]]+tblTL[[#This Row],[Total Game Load]]</f>
        <v>0</v>
      </c>
    </row>
    <row r="267" spans="1:28" x14ac:dyDescent="0.25">
      <c r="A267" s="58" t="str">
        <f t="shared" si="12"/>
        <v>Week 2</v>
      </c>
      <c r="B267" s="63">
        <v>43022</v>
      </c>
      <c r="C267" s="143" t="str">
        <f t="shared" si="11"/>
        <v>Sat</v>
      </c>
      <c r="D267" s="74" t="s">
        <v>190</v>
      </c>
      <c r="E267" s="71"/>
      <c r="F267" s="71"/>
      <c r="G267" s="71"/>
      <c r="H267" s="71"/>
      <c r="I267" s="62">
        <f>tblTL[[#This Row],[Gym RPE]]*tblTL[[#This Row],[Gym Duration]]+tblTL[[#This Row],[Gym 2 RPE]]*tblTL[[#This Row],[Gym 2 Duration]]</f>
        <v>0</v>
      </c>
      <c r="J267" s="62"/>
      <c r="K267" s="62"/>
      <c r="L267" s="62"/>
      <c r="M267" s="62"/>
      <c r="N267" s="62">
        <f>tblTL[[#This Row],[Field RPE]]*tblTL[[#This Row],[Field duration]]+tblTL[[#This Row],[Field 2 RPE]]*tblTL[[#This Row],[Field 2 Duration]]</f>
        <v>0</v>
      </c>
      <c r="AA267" s="118">
        <f>TL!$O267*TL!$P267+TL!$Q267*TL!$R267+TL!$S267*TL!$T267+TL!$U267*TL!$V267+TL!$W267*TL!$X267+tblTL[[#This Row],[G6 RPE]]*tblTL[[#This Row],[G6 Duration]]</f>
        <v>0</v>
      </c>
      <c r="AB267" s="119">
        <f>tblTL[[#This Row],[Gym Load]]+tblTL[[#This Row],[Field Load]]+tblTL[[#This Row],[Total Game Load]]</f>
        <v>0</v>
      </c>
    </row>
    <row r="268" spans="1:28" x14ac:dyDescent="0.25">
      <c r="A268" s="58" t="str">
        <f t="shared" si="12"/>
        <v>Week 2</v>
      </c>
      <c r="B268" s="63">
        <v>43022</v>
      </c>
      <c r="C268" s="143" t="str">
        <f t="shared" si="11"/>
        <v>Sat</v>
      </c>
      <c r="D268" s="68" t="s">
        <v>191</v>
      </c>
      <c r="E268" s="71"/>
      <c r="F268" s="71"/>
      <c r="G268" s="71"/>
      <c r="H268" s="71"/>
      <c r="I268" s="62">
        <f>tblTL[[#This Row],[Gym RPE]]*tblTL[[#This Row],[Gym Duration]]+tblTL[[#This Row],[Gym 2 RPE]]*tblTL[[#This Row],[Gym 2 Duration]]</f>
        <v>0</v>
      </c>
      <c r="J268" s="62"/>
      <c r="K268" s="62"/>
      <c r="L268" s="62"/>
      <c r="M268" s="62"/>
      <c r="N268" s="62">
        <f>tblTL[[#This Row],[Field RPE]]*tblTL[[#This Row],[Field duration]]+tblTL[[#This Row],[Field 2 RPE]]*tblTL[[#This Row],[Field 2 Duration]]</f>
        <v>0</v>
      </c>
      <c r="AA268" s="118">
        <f>TL!$O268*TL!$P268+TL!$Q268*TL!$R268+TL!$S268*TL!$T268+TL!$U268*TL!$V268+TL!$W268*TL!$X268+tblTL[[#This Row],[G6 RPE]]*tblTL[[#This Row],[G6 Duration]]</f>
        <v>0</v>
      </c>
      <c r="AB268" s="119">
        <f>tblTL[[#This Row],[Gym Load]]+tblTL[[#This Row],[Field Load]]+tblTL[[#This Row],[Total Game Load]]</f>
        <v>0</v>
      </c>
    </row>
    <row r="269" spans="1:28" x14ac:dyDescent="0.25">
      <c r="A269" s="58" t="str">
        <f t="shared" si="12"/>
        <v>Week 2</v>
      </c>
      <c r="B269" s="63">
        <v>43022</v>
      </c>
      <c r="C269" s="143" t="str">
        <f t="shared" si="11"/>
        <v>Sat</v>
      </c>
      <c r="D269" s="68" t="s">
        <v>192</v>
      </c>
      <c r="E269" s="71"/>
      <c r="F269" s="71"/>
      <c r="G269" s="71"/>
      <c r="H269" s="71"/>
      <c r="I269" s="62">
        <f>tblTL[[#This Row],[Gym RPE]]*tblTL[[#This Row],[Gym Duration]]+tblTL[[#This Row],[Gym 2 RPE]]*tblTL[[#This Row],[Gym 2 Duration]]</f>
        <v>0</v>
      </c>
      <c r="J269" s="62"/>
      <c r="K269" s="62"/>
      <c r="L269" s="62"/>
      <c r="M269" s="62"/>
      <c r="N269" s="62">
        <f>tblTL[[#This Row],[Field RPE]]*tblTL[[#This Row],[Field duration]]+tblTL[[#This Row],[Field 2 RPE]]*tblTL[[#This Row],[Field 2 Duration]]</f>
        <v>0</v>
      </c>
      <c r="AA269" s="118">
        <f>TL!$O269*TL!$P269+TL!$Q269*TL!$R269+TL!$S269*TL!$T269+TL!$U269*TL!$V269+TL!$W269*TL!$X269+tblTL[[#This Row],[G6 RPE]]*tblTL[[#This Row],[G6 Duration]]</f>
        <v>0</v>
      </c>
      <c r="AB269" s="119">
        <f>tblTL[[#This Row],[Gym Load]]+tblTL[[#This Row],[Field Load]]+tblTL[[#This Row],[Total Game Load]]</f>
        <v>0</v>
      </c>
    </row>
    <row r="270" spans="1:28" x14ac:dyDescent="0.25">
      <c r="A270" s="58" t="str">
        <f t="shared" si="12"/>
        <v>Week 2</v>
      </c>
      <c r="B270" s="63">
        <v>43022</v>
      </c>
      <c r="C270" s="143" t="str">
        <f t="shared" si="11"/>
        <v>Sat</v>
      </c>
      <c r="D270" s="73" t="s">
        <v>193</v>
      </c>
      <c r="E270" s="71"/>
      <c r="F270" s="71"/>
      <c r="G270" s="71"/>
      <c r="H270" s="71"/>
      <c r="I270" s="62">
        <f>tblTL[[#This Row],[Gym RPE]]*tblTL[[#This Row],[Gym Duration]]+tblTL[[#This Row],[Gym 2 RPE]]*tblTL[[#This Row],[Gym 2 Duration]]</f>
        <v>0</v>
      </c>
      <c r="J270" s="62"/>
      <c r="K270" s="62"/>
      <c r="L270" s="62"/>
      <c r="M270" s="62"/>
      <c r="N270" s="62">
        <f>tblTL[[#This Row],[Field RPE]]*tblTL[[#This Row],[Field duration]]+tblTL[[#This Row],[Field 2 RPE]]*tblTL[[#This Row],[Field 2 Duration]]</f>
        <v>0</v>
      </c>
      <c r="AA270" s="118">
        <f>TL!$O270*TL!$P270+TL!$Q270*TL!$R270+TL!$S270*TL!$T270+TL!$U270*TL!$V270+TL!$W270*TL!$X270+tblTL[[#This Row],[G6 RPE]]*tblTL[[#This Row],[G6 Duration]]</f>
        <v>0</v>
      </c>
      <c r="AB270" s="119">
        <f>tblTL[[#This Row],[Gym Load]]+tblTL[[#This Row],[Field Load]]+tblTL[[#This Row],[Total Game Load]]</f>
        <v>0</v>
      </c>
    </row>
    <row r="271" spans="1:28" x14ac:dyDescent="0.25">
      <c r="A271" s="58" t="str">
        <f t="shared" si="12"/>
        <v>Week 2</v>
      </c>
      <c r="B271" s="63">
        <v>43022</v>
      </c>
      <c r="C271" s="143" t="str">
        <f t="shared" si="11"/>
        <v>Sat</v>
      </c>
      <c r="D271" s="73" t="s">
        <v>194</v>
      </c>
      <c r="E271" s="71"/>
      <c r="F271" s="71"/>
      <c r="G271" s="71"/>
      <c r="H271" s="71"/>
      <c r="I271" s="62">
        <f>tblTL[[#This Row],[Gym RPE]]*tblTL[[#This Row],[Gym Duration]]+tblTL[[#This Row],[Gym 2 RPE]]*tblTL[[#This Row],[Gym 2 Duration]]</f>
        <v>0</v>
      </c>
      <c r="J271" s="62"/>
      <c r="K271" s="62"/>
      <c r="L271" s="62"/>
      <c r="M271" s="62"/>
      <c r="N271" s="62">
        <f>tblTL[[#This Row],[Field RPE]]*tblTL[[#This Row],[Field duration]]+tblTL[[#This Row],[Field 2 RPE]]*tblTL[[#This Row],[Field 2 Duration]]</f>
        <v>0</v>
      </c>
      <c r="AA271" s="118">
        <f>TL!$O271*TL!$P271+TL!$Q271*TL!$R271+TL!$S271*TL!$T271+TL!$U271*TL!$V271+TL!$W271*TL!$X271+tblTL[[#This Row],[G6 RPE]]*tblTL[[#This Row],[G6 Duration]]</f>
        <v>0</v>
      </c>
      <c r="AB271" s="119">
        <f>tblTL[[#This Row],[Gym Load]]+tblTL[[#This Row],[Field Load]]+tblTL[[#This Row],[Total Game Load]]</f>
        <v>0</v>
      </c>
    </row>
    <row r="272" spans="1:28" x14ac:dyDescent="0.25">
      <c r="A272" s="58" t="str">
        <f t="shared" si="12"/>
        <v>Week 2</v>
      </c>
      <c r="B272" s="63">
        <v>43022</v>
      </c>
      <c r="C272" s="143" t="str">
        <f t="shared" si="11"/>
        <v>Sat</v>
      </c>
      <c r="D272" s="73" t="s">
        <v>213</v>
      </c>
      <c r="E272" s="71"/>
      <c r="F272" s="71"/>
      <c r="G272" s="71"/>
      <c r="H272" s="71"/>
      <c r="I272" s="62">
        <f>tblTL[[#This Row],[Gym RPE]]*tblTL[[#This Row],[Gym Duration]]+tblTL[[#This Row],[Gym 2 RPE]]*tblTL[[#This Row],[Gym 2 Duration]]</f>
        <v>0</v>
      </c>
      <c r="J272" s="62"/>
      <c r="K272" s="62"/>
      <c r="L272" s="62"/>
      <c r="M272" s="62"/>
      <c r="N272" s="62">
        <f>tblTL[[#This Row],[Field RPE]]*tblTL[[#This Row],[Field duration]]+tblTL[[#This Row],[Field 2 RPE]]*tblTL[[#This Row],[Field 2 Duration]]</f>
        <v>0</v>
      </c>
      <c r="AA272" s="118">
        <f>TL!$O272*TL!$P272+TL!$Q272*TL!$R272+TL!$S272*TL!$T272+TL!$U272*TL!$V272+TL!$W272*TL!$X272+tblTL[[#This Row],[G6 RPE]]*tblTL[[#This Row],[G6 Duration]]</f>
        <v>0</v>
      </c>
      <c r="AB272" s="119">
        <f>tblTL[[#This Row],[Gym Load]]+tblTL[[#This Row],[Field Load]]+tblTL[[#This Row],[Total Game Load]]</f>
        <v>0</v>
      </c>
    </row>
    <row r="273" spans="1:28" x14ac:dyDescent="0.25">
      <c r="A273" s="58" t="str">
        <f t="shared" si="12"/>
        <v>Week 2</v>
      </c>
      <c r="B273" s="63">
        <v>43022</v>
      </c>
      <c r="C273" s="143" t="str">
        <f t="shared" si="11"/>
        <v>Sat</v>
      </c>
      <c r="D273" s="73" t="s">
        <v>214</v>
      </c>
      <c r="E273" s="71"/>
      <c r="F273" s="71"/>
      <c r="G273" s="71"/>
      <c r="H273" s="71"/>
      <c r="I273" s="62">
        <f>tblTL[[#This Row],[Gym RPE]]*tblTL[[#This Row],[Gym Duration]]+tblTL[[#This Row],[Gym 2 RPE]]*tblTL[[#This Row],[Gym 2 Duration]]</f>
        <v>0</v>
      </c>
      <c r="J273" s="62"/>
      <c r="K273" s="62"/>
      <c r="L273" s="62"/>
      <c r="M273" s="62"/>
      <c r="N273" s="62">
        <f>tblTL[[#This Row],[Field RPE]]*tblTL[[#This Row],[Field duration]]+tblTL[[#This Row],[Field 2 RPE]]*tblTL[[#This Row],[Field 2 Duration]]</f>
        <v>0</v>
      </c>
      <c r="AA273" s="118">
        <f>TL!$O273*TL!$P273+TL!$Q273*TL!$R273+TL!$S273*TL!$T273+TL!$U273*TL!$V273+TL!$W273*TL!$X273+tblTL[[#This Row],[G6 RPE]]*tblTL[[#This Row],[G6 Duration]]</f>
        <v>0</v>
      </c>
      <c r="AB273" s="119">
        <f>tblTL[[#This Row],[Gym Load]]+tblTL[[#This Row],[Field Load]]+tblTL[[#This Row],[Total Game Load]]</f>
        <v>0</v>
      </c>
    </row>
    <row r="274" spans="1:28" x14ac:dyDescent="0.25">
      <c r="A274" s="58" t="str">
        <f t="shared" si="12"/>
        <v>Week 2</v>
      </c>
      <c r="B274" s="63">
        <v>43022</v>
      </c>
      <c r="C274" s="143" t="str">
        <f t="shared" si="11"/>
        <v>Sat</v>
      </c>
      <c r="D274" s="73" t="s">
        <v>195</v>
      </c>
      <c r="E274" s="71"/>
      <c r="F274" s="71"/>
      <c r="G274" s="71"/>
      <c r="H274" s="71"/>
      <c r="I274" s="62">
        <f>tblTL[[#This Row],[Gym RPE]]*tblTL[[#This Row],[Gym Duration]]+tblTL[[#This Row],[Gym 2 RPE]]*tblTL[[#This Row],[Gym 2 Duration]]</f>
        <v>0</v>
      </c>
      <c r="J274" s="62"/>
      <c r="K274" s="62"/>
      <c r="L274" s="62"/>
      <c r="M274" s="62"/>
      <c r="N274" s="62">
        <f>tblTL[[#This Row],[Field RPE]]*tblTL[[#This Row],[Field duration]]+tblTL[[#This Row],[Field 2 RPE]]*tblTL[[#This Row],[Field 2 Duration]]</f>
        <v>0</v>
      </c>
      <c r="AA274" s="118">
        <f>TL!$O274*TL!$P274+TL!$Q274*TL!$R274+TL!$S274*TL!$T274+TL!$U274*TL!$V274+TL!$W274*TL!$X274+tblTL[[#This Row],[G6 RPE]]*tblTL[[#This Row],[G6 Duration]]</f>
        <v>0</v>
      </c>
      <c r="AB274" s="119">
        <f>tblTL[[#This Row],[Gym Load]]+tblTL[[#This Row],[Field Load]]+tblTL[[#This Row],[Total Game Load]]</f>
        <v>0</v>
      </c>
    </row>
    <row r="275" spans="1:28" x14ac:dyDescent="0.25">
      <c r="A275" s="58" t="str">
        <f t="shared" si="12"/>
        <v>Week 2</v>
      </c>
      <c r="B275" s="63">
        <v>43022</v>
      </c>
      <c r="C275" s="143" t="str">
        <f t="shared" si="11"/>
        <v>Sat</v>
      </c>
      <c r="D275" s="68" t="s">
        <v>196</v>
      </c>
      <c r="E275" s="71"/>
      <c r="F275" s="71"/>
      <c r="G275" s="71"/>
      <c r="H275" s="71"/>
      <c r="I275" s="62">
        <f>tblTL[[#This Row],[Gym RPE]]*tblTL[[#This Row],[Gym Duration]]+tblTL[[#This Row],[Gym 2 RPE]]*tblTL[[#This Row],[Gym 2 Duration]]</f>
        <v>0</v>
      </c>
      <c r="J275" s="62"/>
      <c r="K275" s="62"/>
      <c r="L275" s="62"/>
      <c r="M275" s="62"/>
      <c r="N275" s="62">
        <f>tblTL[[#This Row],[Field RPE]]*tblTL[[#This Row],[Field duration]]+tblTL[[#This Row],[Field 2 RPE]]*tblTL[[#This Row],[Field 2 Duration]]</f>
        <v>0</v>
      </c>
      <c r="AA275" s="118">
        <f>TL!$O275*TL!$P275+TL!$Q275*TL!$R275+TL!$S275*TL!$T275+TL!$U275*TL!$V275+TL!$W275*TL!$X275+tblTL[[#This Row],[G6 RPE]]*tblTL[[#This Row],[G6 Duration]]</f>
        <v>0</v>
      </c>
      <c r="AB275" s="119">
        <f>tblTL[[#This Row],[Gym Load]]+tblTL[[#This Row],[Field Load]]+tblTL[[#This Row],[Total Game Load]]</f>
        <v>0</v>
      </c>
    </row>
    <row r="276" spans="1:28" x14ac:dyDescent="0.25">
      <c r="A276" s="58" t="str">
        <f t="shared" si="12"/>
        <v>Week 2</v>
      </c>
      <c r="B276" s="63">
        <v>43022</v>
      </c>
      <c r="C276" s="143" t="str">
        <f t="shared" si="11"/>
        <v>Sat</v>
      </c>
      <c r="D276" s="73" t="s">
        <v>197</v>
      </c>
      <c r="E276" s="71"/>
      <c r="F276" s="71"/>
      <c r="G276" s="71"/>
      <c r="H276" s="71"/>
      <c r="I276" s="62">
        <f>tblTL[[#This Row],[Gym RPE]]*tblTL[[#This Row],[Gym Duration]]+tblTL[[#This Row],[Gym 2 RPE]]*tblTL[[#This Row],[Gym 2 Duration]]</f>
        <v>0</v>
      </c>
      <c r="J276" s="62"/>
      <c r="K276" s="62"/>
      <c r="L276" s="62"/>
      <c r="M276" s="62"/>
      <c r="N276" s="62">
        <f>tblTL[[#This Row],[Field RPE]]*tblTL[[#This Row],[Field duration]]+tblTL[[#This Row],[Field 2 RPE]]*tblTL[[#This Row],[Field 2 Duration]]</f>
        <v>0</v>
      </c>
      <c r="AA276" s="118">
        <f>TL!$O276*TL!$P276+TL!$Q276*TL!$R276+TL!$S276*TL!$T276+TL!$U276*TL!$V276+TL!$W276*TL!$X276+tblTL[[#This Row],[G6 RPE]]*tblTL[[#This Row],[G6 Duration]]</f>
        <v>0</v>
      </c>
      <c r="AB276" s="119">
        <f>tblTL[[#This Row],[Gym Load]]+tblTL[[#This Row],[Field Load]]+tblTL[[#This Row],[Total Game Load]]</f>
        <v>0</v>
      </c>
    </row>
    <row r="277" spans="1:28" x14ac:dyDescent="0.25">
      <c r="A277" s="58" t="str">
        <f t="shared" si="12"/>
        <v>Week 2</v>
      </c>
      <c r="B277" s="63">
        <v>43022</v>
      </c>
      <c r="C277" s="143" t="str">
        <f t="shared" si="11"/>
        <v>Sat</v>
      </c>
      <c r="D277" s="73" t="s">
        <v>198</v>
      </c>
      <c r="E277" s="71"/>
      <c r="F277" s="71"/>
      <c r="G277" s="71"/>
      <c r="H277" s="71"/>
      <c r="I277" s="62">
        <f>tblTL[[#This Row],[Gym RPE]]*tblTL[[#This Row],[Gym Duration]]+tblTL[[#This Row],[Gym 2 RPE]]*tblTL[[#This Row],[Gym 2 Duration]]</f>
        <v>0</v>
      </c>
      <c r="J277" s="62"/>
      <c r="K277" s="62"/>
      <c r="L277" s="62"/>
      <c r="M277" s="62"/>
      <c r="N277" s="62">
        <f>tblTL[[#This Row],[Field RPE]]*tblTL[[#This Row],[Field duration]]+tblTL[[#This Row],[Field 2 RPE]]*tblTL[[#This Row],[Field 2 Duration]]</f>
        <v>0</v>
      </c>
      <c r="AA277" s="118">
        <f>TL!$O277*TL!$P277+TL!$Q277*TL!$R277+TL!$S277*TL!$T277+TL!$U277*TL!$V277+TL!$W277*TL!$X277+tblTL[[#This Row],[G6 RPE]]*tblTL[[#This Row],[G6 Duration]]</f>
        <v>0</v>
      </c>
      <c r="AB277" s="119">
        <f>tblTL[[#This Row],[Gym Load]]+tblTL[[#This Row],[Field Load]]+tblTL[[#This Row],[Total Game Load]]</f>
        <v>0</v>
      </c>
    </row>
    <row r="278" spans="1:28" x14ac:dyDescent="0.25">
      <c r="A278" s="58" t="str">
        <f t="shared" si="12"/>
        <v>Week 2</v>
      </c>
      <c r="B278" s="63">
        <v>43022</v>
      </c>
      <c r="C278" s="143" t="str">
        <f t="shared" si="11"/>
        <v>Sat</v>
      </c>
      <c r="D278" s="73" t="s">
        <v>199</v>
      </c>
      <c r="E278" s="71"/>
      <c r="F278" s="71"/>
      <c r="G278" s="71"/>
      <c r="H278" s="71"/>
      <c r="I278" s="62">
        <f>tblTL[[#This Row],[Gym RPE]]*tblTL[[#This Row],[Gym Duration]]+tblTL[[#This Row],[Gym 2 RPE]]*tblTL[[#This Row],[Gym 2 Duration]]</f>
        <v>0</v>
      </c>
      <c r="J278" s="62"/>
      <c r="K278" s="62"/>
      <c r="L278" s="62"/>
      <c r="M278" s="62"/>
      <c r="N278" s="62">
        <f>tblTL[[#This Row],[Field RPE]]*tblTL[[#This Row],[Field duration]]+tblTL[[#This Row],[Field 2 RPE]]*tblTL[[#This Row],[Field 2 Duration]]</f>
        <v>0</v>
      </c>
      <c r="AA278" s="118">
        <f>TL!$O278*TL!$P278+TL!$Q278*TL!$R278+TL!$S278*TL!$T278+TL!$U278*TL!$V278+TL!$W278*TL!$X278+tblTL[[#This Row],[G6 RPE]]*tblTL[[#This Row],[G6 Duration]]</f>
        <v>0</v>
      </c>
      <c r="AB278" s="119">
        <f>tblTL[[#This Row],[Gym Load]]+tblTL[[#This Row],[Field Load]]+tblTL[[#This Row],[Total Game Load]]</f>
        <v>0</v>
      </c>
    </row>
    <row r="279" spans="1:28" x14ac:dyDescent="0.25">
      <c r="A279" s="58" t="str">
        <f t="shared" si="12"/>
        <v>Week 2</v>
      </c>
      <c r="B279" s="63">
        <v>43022</v>
      </c>
      <c r="C279" s="143" t="str">
        <f t="shared" si="11"/>
        <v>Sat</v>
      </c>
      <c r="D279" s="68" t="s">
        <v>200</v>
      </c>
      <c r="E279" s="71"/>
      <c r="F279" s="71"/>
      <c r="G279" s="71"/>
      <c r="H279" s="71"/>
      <c r="I279" s="62">
        <f>tblTL[[#This Row],[Gym RPE]]*tblTL[[#This Row],[Gym Duration]]+tblTL[[#This Row],[Gym 2 RPE]]*tblTL[[#This Row],[Gym 2 Duration]]</f>
        <v>0</v>
      </c>
      <c r="J279" s="62"/>
      <c r="K279" s="62"/>
      <c r="L279" s="62"/>
      <c r="M279" s="62"/>
      <c r="N279" s="62">
        <f>tblTL[[#This Row],[Field RPE]]*tblTL[[#This Row],[Field duration]]+tblTL[[#This Row],[Field 2 RPE]]*tblTL[[#This Row],[Field 2 Duration]]</f>
        <v>0</v>
      </c>
      <c r="AA279" s="118">
        <f>TL!$O279*TL!$P279+TL!$Q279*TL!$R279+TL!$S279*TL!$T279+TL!$U279*TL!$V279+TL!$W279*TL!$X279+tblTL[[#This Row],[G6 RPE]]*tblTL[[#This Row],[G6 Duration]]</f>
        <v>0</v>
      </c>
      <c r="AB279" s="119">
        <f>tblTL[[#This Row],[Gym Load]]+tblTL[[#This Row],[Field Load]]+tblTL[[#This Row],[Total Game Load]]</f>
        <v>0</v>
      </c>
    </row>
    <row r="280" spans="1:28" x14ac:dyDescent="0.25">
      <c r="A280" s="58" t="str">
        <f t="shared" si="12"/>
        <v>Week 2</v>
      </c>
      <c r="B280" s="63">
        <v>43022</v>
      </c>
      <c r="C280" s="143" t="str">
        <f t="shared" si="11"/>
        <v>Sat</v>
      </c>
      <c r="D280" s="73" t="s">
        <v>201</v>
      </c>
      <c r="E280" s="71"/>
      <c r="F280" s="71"/>
      <c r="G280" s="71"/>
      <c r="H280" s="71"/>
      <c r="I280" s="62">
        <f>tblTL[[#This Row],[Gym RPE]]*tblTL[[#This Row],[Gym Duration]]+tblTL[[#This Row],[Gym 2 RPE]]*tblTL[[#This Row],[Gym 2 Duration]]</f>
        <v>0</v>
      </c>
      <c r="J280" s="62"/>
      <c r="K280" s="62"/>
      <c r="L280" s="62"/>
      <c r="M280" s="62"/>
      <c r="N280" s="62">
        <f>tblTL[[#This Row],[Field RPE]]*tblTL[[#This Row],[Field duration]]+tblTL[[#This Row],[Field 2 RPE]]*tblTL[[#This Row],[Field 2 Duration]]</f>
        <v>0</v>
      </c>
      <c r="AA280" s="118">
        <f>TL!$O280*TL!$P280+TL!$Q280*TL!$R280+TL!$S280*TL!$T280+TL!$U280*TL!$V280+TL!$W280*TL!$X280+tblTL[[#This Row],[G6 RPE]]*tblTL[[#This Row],[G6 Duration]]</f>
        <v>0</v>
      </c>
      <c r="AB280" s="119">
        <f>tblTL[[#This Row],[Gym Load]]+tblTL[[#This Row],[Field Load]]+tblTL[[#This Row],[Total Game Load]]</f>
        <v>0</v>
      </c>
    </row>
    <row r="281" spans="1:28" x14ac:dyDescent="0.25">
      <c r="A281" s="58" t="str">
        <f t="shared" si="12"/>
        <v>Week 2</v>
      </c>
      <c r="B281" s="63">
        <v>43022</v>
      </c>
      <c r="C281" s="143" t="str">
        <f t="shared" si="11"/>
        <v>Sat</v>
      </c>
      <c r="D281" s="73" t="s">
        <v>202</v>
      </c>
      <c r="E281" s="71"/>
      <c r="F281" s="71"/>
      <c r="G281" s="71"/>
      <c r="H281" s="71"/>
      <c r="I281" s="62">
        <f>tblTL[[#This Row],[Gym RPE]]*tblTL[[#This Row],[Gym Duration]]+tblTL[[#This Row],[Gym 2 RPE]]*tblTL[[#This Row],[Gym 2 Duration]]</f>
        <v>0</v>
      </c>
      <c r="J281" s="62"/>
      <c r="K281" s="62"/>
      <c r="L281" s="62"/>
      <c r="M281" s="62"/>
      <c r="N281" s="62">
        <f>tblTL[[#This Row],[Field RPE]]*tblTL[[#This Row],[Field duration]]+tblTL[[#This Row],[Field 2 RPE]]*tblTL[[#This Row],[Field 2 Duration]]</f>
        <v>0</v>
      </c>
      <c r="AA281" s="118">
        <f>TL!$O281*TL!$P281+TL!$Q281*TL!$R281+TL!$S281*TL!$T281+TL!$U281*TL!$V281+TL!$W281*TL!$X281+tblTL[[#This Row],[G6 RPE]]*tblTL[[#This Row],[G6 Duration]]</f>
        <v>0</v>
      </c>
      <c r="AB281" s="119">
        <f>tblTL[[#This Row],[Gym Load]]+tblTL[[#This Row],[Field Load]]+tblTL[[#This Row],[Total Game Load]]</f>
        <v>0</v>
      </c>
    </row>
    <row r="282" spans="1:28" x14ac:dyDescent="0.25">
      <c r="A282" s="58" t="str">
        <f t="shared" si="12"/>
        <v>Week 2</v>
      </c>
      <c r="B282" s="63">
        <v>43022</v>
      </c>
      <c r="C282" s="143" t="str">
        <f t="shared" si="11"/>
        <v>Sat</v>
      </c>
      <c r="D282" s="68" t="s">
        <v>203</v>
      </c>
      <c r="E282" s="71"/>
      <c r="F282" s="71"/>
      <c r="G282" s="71"/>
      <c r="H282" s="71"/>
      <c r="I282" s="62">
        <f>tblTL[[#This Row],[Gym RPE]]*tblTL[[#This Row],[Gym Duration]]+tblTL[[#This Row],[Gym 2 RPE]]*tblTL[[#This Row],[Gym 2 Duration]]</f>
        <v>0</v>
      </c>
      <c r="J282" s="62"/>
      <c r="K282" s="62"/>
      <c r="L282" s="62"/>
      <c r="M282" s="62"/>
      <c r="N282" s="62">
        <f>tblTL[[#This Row],[Field RPE]]*tblTL[[#This Row],[Field duration]]+tblTL[[#This Row],[Field 2 RPE]]*tblTL[[#This Row],[Field 2 Duration]]</f>
        <v>0</v>
      </c>
      <c r="AA282" s="118">
        <f>TL!$O282*TL!$P282+TL!$Q282*TL!$R282+TL!$S282*TL!$T282+TL!$U282*TL!$V282+TL!$W282*TL!$X282+tblTL[[#This Row],[G6 RPE]]*tblTL[[#This Row],[G6 Duration]]</f>
        <v>0</v>
      </c>
      <c r="AB282" s="119">
        <f>tblTL[[#This Row],[Gym Load]]+tblTL[[#This Row],[Field Load]]+tblTL[[#This Row],[Total Game Load]]</f>
        <v>0</v>
      </c>
    </row>
    <row r="283" spans="1:28" x14ac:dyDescent="0.25">
      <c r="A283" s="58" t="str">
        <f t="shared" si="12"/>
        <v>Week 2</v>
      </c>
      <c r="B283" s="63">
        <v>43022</v>
      </c>
      <c r="C283" s="143" t="str">
        <f t="shared" si="11"/>
        <v>Sat</v>
      </c>
      <c r="D283" s="68" t="s">
        <v>204</v>
      </c>
      <c r="E283" s="71"/>
      <c r="F283" s="71"/>
      <c r="G283" s="71"/>
      <c r="H283" s="71"/>
      <c r="I283" s="62">
        <f>tblTL[[#This Row],[Gym RPE]]*tblTL[[#This Row],[Gym Duration]]+tblTL[[#This Row],[Gym 2 RPE]]*tblTL[[#This Row],[Gym 2 Duration]]</f>
        <v>0</v>
      </c>
      <c r="J283" s="62"/>
      <c r="K283" s="62"/>
      <c r="L283" s="62"/>
      <c r="M283" s="62"/>
      <c r="N283" s="62">
        <f>tblTL[[#This Row],[Field RPE]]*tblTL[[#This Row],[Field duration]]+tblTL[[#This Row],[Field 2 RPE]]*tblTL[[#This Row],[Field 2 Duration]]</f>
        <v>0</v>
      </c>
      <c r="AA283" s="118">
        <f>TL!$O283*TL!$P283+TL!$Q283*TL!$R283+TL!$S283*TL!$T283+TL!$U283*TL!$V283+TL!$W283*TL!$X283+tblTL[[#This Row],[G6 RPE]]*tblTL[[#This Row],[G6 Duration]]</f>
        <v>0</v>
      </c>
      <c r="AB283" s="119">
        <f>tblTL[[#This Row],[Gym Load]]+tblTL[[#This Row],[Field Load]]+tblTL[[#This Row],[Total Game Load]]</f>
        <v>0</v>
      </c>
    </row>
    <row r="284" spans="1:28" x14ac:dyDescent="0.25">
      <c r="A284" s="58" t="str">
        <f t="shared" si="12"/>
        <v>Week 2</v>
      </c>
      <c r="B284" s="63">
        <v>43022</v>
      </c>
      <c r="C284" s="143" t="str">
        <f t="shared" si="11"/>
        <v>Sat</v>
      </c>
      <c r="D284" s="74" t="s">
        <v>205</v>
      </c>
      <c r="E284" s="71"/>
      <c r="F284" s="71"/>
      <c r="G284" s="71"/>
      <c r="H284" s="71"/>
      <c r="I284" s="62">
        <f>tblTL[[#This Row],[Gym RPE]]*tblTL[[#This Row],[Gym Duration]]+tblTL[[#This Row],[Gym 2 RPE]]*tblTL[[#This Row],[Gym 2 Duration]]</f>
        <v>0</v>
      </c>
      <c r="J284" s="62"/>
      <c r="K284" s="62"/>
      <c r="L284" s="62"/>
      <c r="M284" s="62"/>
      <c r="N284" s="62">
        <f>tblTL[[#This Row],[Field RPE]]*tblTL[[#This Row],[Field duration]]+tblTL[[#This Row],[Field 2 RPE]]*tblTL[[#This Row],[Field 2 Duration]]</f>
        <v>0</v>
      </c>
      <c r="AA284" s="118">
        <f>TL!$O284*TL!$P284+TL!$Q284*TL!$R284+TL!$S284*TL!$T284+TL!$U284*TL!$V284+TL!$W284*TL!$X284+tblTL[[#This Row],[G6 RPE]]*tblTL[[#This Row],[G6 Duration]]</f>
        <v>0</v>
      </c>
      <c r="AB284" s="119">
        <f>tblTL[[#This Row],[Gym Load]]+tblTL[[#This Row],[Field Load]]+tblTL[[#This Row],[Total Game Load]]</f>
        <v>0</v>
      </c>
    </row>
    <row r="285" spans="1:28" x14ac:dyDescent="0.25">
      <c r="A285" s="58" t="str">
        <f t="shared" si="12"/>
        <v>Week 2</v>
      </c>
      <c r="B285" s="63">
        <v>43022</v>
      </c>
      <c r="C285" s="143" t="str">
        <f t="shared" si="11"/>
        <v>Sat</v>
      </c>
      <c r="D285" s="74" t="s">
        <v>206</v>
      </c>
      <c r="E285" s="71"/>
      <c r="F285" s="71"/>
      <c r="G285" s="71"/>
      <c r="H285" s="71"/>
      <c r="I285" s="62">
        <f>tblTL[[#This Row],[Gym RPE]]*tblTL[[#This Row],[Gym Duration]]+tblTL[[#This Row],[Gym 2 RPE]]*tblTL[[#This Row],[Gym 2 Duration]]</f>
        <v>0</v>
      </c>
      <c r="J285" s="62"/>
      <c r="K285" s="62"/>
      <c r="L285" s="62"/>
      <c r="M285" s="62"/>
      <c r="N285" s="62">
        <f>tblTL[[#This Row],[Field RPE]]*tblTL[[#This Row],[Field duration]]+tblTL[[#This Row],[Field 2 RPE]]*tblTL[[#This Row],[Field 2 Duration]]</f>
        <v>0</v>
      </c>
      <c r="AA285" s="118">
        <f>TL!$O285*TL!$P285+TL!$Q285*TL!$R285+TL!$S285*TL!$T285+TL!$U285*TL!$V285+TL!$W285*TL!$X285+tblTL[[#This Row],[G6 RPE]]*tblTL[[#This Row],[G6 Duration]]</f>
        <v>0</v>
      </c>
      <c r="AB285" s="119">
        <f>tblTL[[#This Row],[Gym Load]]+tblTL[[#This Row],[Field Load]]+tblTL[[#This Row],[Total Game Load]]</f>
        <v>0</v>
      </c>
    </row>
    <row r="286" spans="1:28" x14ac:dyDescent="0.25">
      <c r="A286" s="58" t="str">
        <f t="shared" si="12"/>
        <v>Week 2</v>
      </c>
      <c r="B286" s="63">
        <v>43022</v>
      </c>
      <c r="C286" s="143" t="str">
        <f t="shared" si="11"/>
        <v>Sat</v>
      </c>
      <c r="D286" s="74" t="s">
        <v>207</v>
      </c>
      <c r="E286" s="71"/>
      <c r="F286" s="71"/>
      <c r="G286" s="71"/>
      <c r="H286" s="71"/>
      <c r="I286" s="62">
        <f>tblTL[[#This Row],[Gym RPE]]*tblTL[[#This Row],[Gym Duration]]+tblTL[[#This Row],[Gym 2 RPE]]*tblTL[[#This Row],[Gym 2 Duration]]</f>
        <v>0</v>
      </c>
      <c r="J286" s="62"/>
      <c r="K286" s="62"/>
      <c r="L286" s="62"/>
      <c r="M286" s="62"/>
      <c r="N286" s="62">
        <f>tblTL[[#This Row],[Field RPE]]*tblTL[[#This Row],[Field duration]]+tblTL[[#This Row],[Field 2 RPE]]*tblTL[[#This Row],[Field 2 Duration]]</f>
        <v>0</v>
      </c>
      <c r="AA286" s="118">
        <f>TL!$O286*TL!$P286+TL!$Q286*TL!$R286+TL!$S286*TL!$T286+TL!$U286*TL!$V286+TL!$W286*TL!$X286+tblTL[[#This Row],[G6 RPE]]*tblTL[[#This Row],[G6 Duration]]</f>
        <v>0</v>
      </c>
      <c r="AB286" s="119">
        <f>tblTL[[#This Row],[Gym Load]]+tblTL[[#This Row],[Field Load]]+tblTL[[#This Row],[Total Game Load]]</f>
        <v>0</v>
      </c>
    </row>
    <row r="287" spans="1:28" x14ac:dyDescent="0.25">
      <c r="A287" s="58" t="str">
        <f t="shared" si="12"/>
        <v>Week 2</v>
      </c>
      <c r="B287" s="63">
        <v>43022</v>
      </c>
      <c r="C287" s="143" t="str">
        <f t="shared" si="11"/>
        <v>Sat</v>
      </c>
      <c r="D287" s="73" t="s">
        <v>208</v>
      </c>
      <c r="E287" s="71"/>
      <c r="F287" s="71"/>
      <c r="G287" s="71"/>
      <c r="H287" s="71"/>
      <c r="I287" s="62">
        <f>tblTL[[#This Row],[Gym RPE]]*tblTL[[#This Row],[Gym Duration]]+tblTL[[#This Row],[Gym 2 RPE]]*tblTL[[#This Row],[Gym 2 Duration]]</f>
        <v>0</v>
      </c>
      <c r="J287" s="62"/>
      <c r="K287" s="62"/>
      <c r="L287" s="62"/>
      <c r="M287" s="62"/>
      <c r="N287" s="62">
        <f>tblTL[[#This Row],[Field RPE]]*tblTL[[#This Row],[Field duration]]+tblTL[[#This Row],[Field 2 RPE]]*tblTL[[#This Row],[Field 2 Duration]]</f>
        <v>0</v>
      </c>
      <c r="AA287" s="118">
        <f>TL!$O287*TL!$P287+TL!$Q287*TL!$R287+TL!$S287*TL!$T287+TL!$U287*TL!$V287+TL!$W287*TL!$X287+tblTL[[#This Row],[G6 RPE]]*tblTL[[#This Row],[G6 Duration]]</f>
        <v>0</v>
      </c>
      <c r="AB287" s="119">
        <f>tblTL[[#This Row],[Gym Load]]+tblTL[[#This Row],[Field Load]]+tblTL[[#This Row],[Total Game Load]]</f>
        <v>0</v>
      </c>
    </row>
    <row r="288" spans="1:28" x14ac:dyDescent="0.25">
      <c r="A288" s="58" t="str">
        <f t="shared" si="12"/>
        <v>Week 2</v>
      </c>
      <c r="B288" s="63">
        <v>43023</v>
      </c>
      <c r="C288" s="143" t="str">
        <f t="shared" si="11"/>
        <v>Sun</v>
      </c>
      <c r="D288" s="68" t="s">
        <v>215</v>
      </c>
      <c r="E288" s="71"/>
      <c r="F288" s="71"/>
      <c r="G288" s="71"/>
      <c r="H288" s="71"/>
      <c r="I288" s="62">
        <f>tblTL[[#This Row],[Gym RPE]]*tblTL[[#This Row],[Gym Duration]]+tblTL[[#This Row],[Gym 2 RPE]]*tblTL[[#This Row],[Gym 2 Duration]]</f>
        <v>0</v>
      </c>
      <c r="J288" s="62"/>
      <c r="K288" s="62"/>
      <c r="L288" s="62"/>
      <c r="M288" s="62"/>
      <c r="N288" s="62">
        <f>tblTL[[#This Row],[Field RPE]]*tblTL[[#This Row],[Field duration]]+tblTL[[#This Row],[Field 2 RPE]]*tblTL[[#This Row],[Field 2 Duration]]</f>
        <v>0</v>
      </c>
      <c r="AA288" s="118">
        <f>TL!$O288*TL!$P288+TL!$Q288*TL!$R288+TL!$S288*TL!$T288+TL!$U288*TL!$V288+TL!$W288*TL!$X288+tblTL[[#This Row],[G6 RPE]]*tblTL[[#This Row],[G6 Duration]]</f>
        <v>0</v>
      </c>
      <c r="AB288" s="119">
        <f>tblTL[[#This Row],[Gym Load]]+tblTL[[#This Row],[Field Load]]+tblTL[[#This Row],[Total Game Load]]</f>
        <v>0</v>
      </c>
    </row>
    <row r="289" spans="1:28" x14ac:dyDescent="0.25">
      <c r="A289" s="58" t="str">
        <f t="shared" si="12"/>
        <v>Week 2</v>
      </c>
      <c r="B289" s="63">
        <v>43023</v>
      </c>
      <c r="C289" s="143" t="str">
        <f t="shared" si="11"/>
        <v>Sun</v>
      </c>
      <c r="D289" s="74" t="s">
        <v>190</v>
      </c>
      <c r="E289" s="71"/>
      <c r="F289" s="71"/>
      <c r="G289" s="71"/>
      <c r="H289" s="71"/>
      <c r="I289" s="62">
        <f>tblTL[[#This Row],[Gym RPE]]*tblTL[[#This Row],[Gym Duration]]+tblTL[[#This Row],[Gym 2 RPE]]*tblTL[[#This Row],[Gym 2 Duration]]</f>
        <v>0</v>
      </c>
      <c r="J289" s="62"/>
      <c r="K289" s="62"/>
      <c r="L289" s="62"/>
      <c r="M289" s="62"/>
      <c r="N289" s="62">
        <f>tblTL[[#This Row],[Field RPE]]*tblTL[[#This Row],[Field duration]]+tblTL[[#This Row],[Field 2 RPE]]*tblTL[[#This Row],[Field 2 Duration]]</f>
        <v>0</v>
      </c>
      <c r="AA289" s="118">
        <f>TL!$O289*TL!$P289+TL!$Q289*TL!$R289+TL!$S289*TL!$T289+TL!$U289*TL!$V289+TL!$W289*TL!$X289+tblTL[[#This Row],[G6 RPE]]*tblTL[[#This Row],[G6 Duration]]</f>
        <v>0</v>
      </c>
      <c r="AB289" s="119">
        <f>tblTL[[#This Row],[Gym Load]]+tblTL[[#This Row],[Field Load]]+tblTL[[#This Row],[Total Game Load]]</f>
        <v>0</v>
      </c>
    </row>
    <row r="290" spans="1:28" x14ac:dyDescent="0.25">
      <c r="A290" s="58" t="str">
        <f t="shared" si="12"/>
        <v>Week 2</v>
      </c>
      <c r="B290" s="63">
        <v>43023</v>
      </c>
      <c r="C290" s="143" t="str">
        <f t="shared" si="11"/>
        <v>Sun</v>
      </c>
      <c r="D290" s="68" t="s">
        <v>191</v>
      </c>
      <c r="E290" s="71"/>
      <c r="F290" s="71"/>
      <c r="G290" s="71"/>
      <c r="H290" s="71"/>
      <c r="I290" s="62">
        <f>tblTL[[#This Row],[Gym RPE]]*tblTL[[#This Row],[Gym Duration]]+tblTL[[#This Row],[Gym 2 RPE]]*tblTL[[#This Row],[Gym 2 Duration]]</f>
        <v>0</v>
      </c>
      <c r="J290" s="62"/>
      <c r="K290" s="62"/>
      <c r="L290" s="62"/>
      <c r="M290" s="62"/>
      <c r="N290" s="62">
        <f>tblTL[[#This Row],[Field RPE]]*tblTL[[#This Row],[Field duration]]+tblTL[[#This Row],[Field 2 RPE]]*tblTL[[#This Row],[Field 2 Duration]]</f>
        <v>0</v>
      </c>
      <c r="AA290" s="118">
        <f>TL!$O290*TL!$P290+TL!$Q290*TL!$R290+TL!$S290*TL!$T290+TL!$U290*TL!$V290+TL!$W290*TL!$X290+tblTL[[#This Row],[G6 RPE]]*tblTL[[#This Row],[G6 Duration]]</f>
        <v>0</v>
      </c>
      <c r="AB290" s="119">
        <f>tblTL[[#This Row],[Gym Load]]+tblTL[[#This Row],[Field Load]]+tblTL[[#This Row],[Total Game Load]]</f>
        <v>0</v>
      </c>
    </row>
    <row r="291" spans="1:28" x14ac:dyDescent="0.25">
      <c r="A291" s="58" t="str">
        <f t="shared" si="12"/>
        <v>Week 2</v>
      </c>
      <c r="B291" s="63">
        <v>43023</v>
      </c>
      <c r="C291" s="143" t="str">
        <f t="shared" si="11"/>
        <v>Sun</v>
      </c>
      <c r="D291" s="68" t="s">
        <v>192</v>
      </c>
      <c r="E291" s="71"/>
      <c r="F291" s="71"/>
      <c r="G291" s="71"/>
      <c r="H291" s="71"/>
      <c r="I291" s="62">
        <f>tblTL[[#This Row],[Gym RPE]]*tblTL[[#This Row],[Gym Duration]]+tblTL[[#This Row],[Gym 2 RPE]]*tblTL[[#This Row],[Gym 2 Duration]]</f>
        <v>0</v>
      </c>
      <c r="J291" s="62"/>
      <c r="K291" s="62"/>
      <c r="L291" s="62"/>
      <c r="M291" s="62"/>
      <c r="N291" s="62">
        <f>tblTL[[#This Row],[Field RPE]]*tblTL[[#This Row],[Field duration]]+tblTL[[#This Row],[Field 2 RPE]]*tblTL[[#This Row],[Field 2 Duration]]</f>
        <v>0</v>
      </c>
      <c r="AA291" s="118">
        <f>TL!$O291*TL!$P291+TL!$Q291*TL!$R291+TL!$S291*TL!$T291+TL!$U291*TL!$V291+TL!$W291*TL!$X291+tblTL[[#This Row],[G6 RPE]]*tblTL[[#This Row],[G6 Duration]]</f>
        <v>0</v>
      </c>
      <c r="AB291" s="119">
        <f>tblTL[[#This Row],[Gym Load]]+tblTL[[#This Row],[Field Load]]+tblTL[[#This Row],[Total Game Load]]</f>
        <v>0</v>
      </c>
    </row>
    <row r="292" spans="1:28" x14ac:dyDescent="0.25">
      <c r="A292" s="58" t="str">
        <f t="shared" si="12"/>
        <v>Week 2</v>
      </c>
      <c r="B292" s="63">
        <v>43023</v>
      </c>
      <c r="C292" s="143" t="str">
        <f t="shared" si="11"/>
        <v>Sun</v>
      </c>
      <c r="D292" s="73" t="s">
        <v>193</v>
      </c>
      <c r="E292" s="71"/>
      <c r="F292" s="71"/>
      <c r="G292" s="71"/>
      <c r="H292" s="71"/>
      <c r="I292" s="62">
        <f>tblTL[[#This Row],[Gym RPE]]*tblTL[[#This Row],[Gym Duration]]+tblTL[[#This Row],[Gym 2 RPE]]*tblTL[[#This Row],[Gym 2 Duration]]</f>
        <v>0</v>
      </c>
      <c r="J292" s="62"/>
      <c r="K292" s="62"/>
      <c r="L292" s="62"/>
      <c r="M292" s="62"/>
      <c r="N292" s="62">
        <f>tblTL[[#This Row],[Field RPE]]*tblTL[[#This Row],[Field duration]]+tblTL[[#This Row],[Field 2 RPE]]*tblTL[[#This Row],[Field 2 Duration]]</f>
        <v>0</v>
      </c>
      <c r="AA292" s="118">
        <f>TL!$O292*TL!$P292+TL!$Q292*TL!$R292+TL!$S292*TL!$T292+TL!$U292*TL!$V292+TL!$W292*TL!$X292+tblTL[[#This Row],[G6 RPE]]*tblTL[[#This Row],[G6 Duration]]</f>
        <v>0</v>
      </c>
      <c r="AB292" s="119">
        <f>tblTL[[#This Row],[Gym Load]]+tblTL[[#This Row],[Field Load]]+tblTL[[#This Row],[Total Game Load]]</f>
        <v>0</v>
      </c>
    </row>
    <row r="293" spans="1:28" x14ac:dyDescent="0.25">
      <c r="A293" s="58" t="str">
        <f t="shared" si="12"/>
        <v>Week 2</v>
      </c>
      <c r="B293" s="63">
        <v>43023</v>
      </c>
      <c r="C293" s="143" t="str">
        <f t="shared" si="11"/>
        <v>Sun</v>
      </c>
      <c r="D293" s="73" t="s">
        <v>194</v>
      </c>
      <c r="E293" s="71"/>
      <c r="F293" s="71"/>
      <c r="G293" s="71"/>
      <c r="H293" s="71"/>
      <c r="I293" s="62">
        <f>tblTL[[#This Row],[Gym RPE]]*tblTL[[#This Row],[Gym Duration]]+tblTL[[#This Row],[Gym 2 RPE]]*tblTL[[#This Row],[Gym 2 Duration]]</f>
        <v>0</v>
      </c>
      <c r="J293" s="62"/>
      <c r="K293" s="62"/>
      <c r="L293" s="62"/>
      <c r="M293" s="62"/>
      <c r="N293" s="62">
        <f>tblTL[[#This Row],[Field RPE]]*tblTL[[#This Row],[Field duration]]+tblTL[[#This Row],[Field 2 RPE]]*tblTL[[#This Row],[Field 2 Duration]]</f>
        <v>0</v>
      </c>
      <c r="AA293" s="118">
        <f>TL!$O293*TL!$P293+TL!$Q293*TL!$R293+TL!$S293*TL!$T293+TL!$U293*TL!$V293+TL!$W293*TL!$X293+tblTL[[#This Row],[G6 RPE]]*tblTL[[#This Row],[G6 Duration]]</f>
        <v>0</v>
      </c>
      <c r="AB293" s="119">
        <f>tblTL[[#This Row],[Gym Load]]+tblTL[[#This Row],[Field Load]]+tblTL[[#This Row],[Total Game Load]]</f>
        <v>0</v>
      </c>
    </row>
    <row r="294" spans="1:28" x14ac:dyDescent="0.25">
      <c r="A294" s="58" t="str">
        <f t="shared" si="12"/>
        <v>Week 2</v>
      </c>
      <c r="B294" s="63">
        <v>43023</v>
      </c>
      <c r="C294" s="143" t="str">
        <f t="shared" si="11"/>
        <v>Sun</v>
      </c>
      <c r="D294" s="73" t="s">
        <v>213</v>
      </c>
      <c r="E294" s="71"/>
      <c r="F294" s="71"/>
      <c r="G294" s="71"/>
      <c r="H294" s="71"/>
      <c r="I294" s="62">
        <f>tblTL[[#This Row],[Gym RPE]]*tblTL[[#This Row],[Gym Duration]]+tblTL[[#This Row],[Gym 2 RPE]]*tblTL[[#This Row],[Gym 2 Duration]]</f>
        <v>0</v>
      </c>
      <c r="J294" s="62"/>
      <c r="K294" s="62"/>
      <c r="L294" s="62"/>
      <c r="M294" s="62"/>
      <c r="N294" s="62">
        <f>tblTL[[#This Row],[Field RPE]]*tblTL[[#This Row],[Field duration]]+tblTL[[#This Row],[Field 2 RPE]]*tblTL[[#This Row],[Field 2 Duration]]</f>
        <v>0</v>
      </c>
      <c r="AA294" s="118">
        <f>TL!$O294*TL!$P294+TL!$Q294*TL!$R294+TL!$S294*TL!$T294+TL!$U294*TL!$V294+TL!$W294*TL!$X294+tblTL[[#This Row],[G6 RPE]]*tblTL[[#This Row],[G6 Duration]]</f>
        <v>0</v>
      </c>
      <c r="AB294" s="119">
        <f>tblTL[[#This Row],[Gym Load]]+tblTL[[#This Row],[Field Load]]+tblTL[[#This Row],[Total Game Load]]</f>
        <v>0</v>
      </c>
    </row>
    <row r="295" spans="1:28" x14ac:dyDescent="0.25">
      <c r="A295" s="58" t="str">
        <f t="shared" si="12"/>
        <v>Week 2</v>
      </c>
      <c r="B295" s="63">
        <v>43023</v>
      </c>
      <c r="C295" s="143" t="str">
        <f t="shared" si="11"/>
        <v>Sun</v>
      </c>
      <c r="D295" s="73" t="s">
        <v>214</v>
      </c>
      <c r="E295" s="71"/>
      <c r="F295" s="71"/>
      <c r="G295" s="71"/>
      <c r="H295" s="71"/>
      <c r="I295" s="62">
        <f>tblTL[[#This Row],[Gym RPE]]*tblTL[[#This Row],[Gym Duration]]+tblTL[[#This Row],[Gym 2 RPE]]*tblTL[[#This Row],[Gym 2 Duration]]</f>
        <v>0</v>
      </c>
      <c r="J295" s="62"/>
      <c r="K295" s="62"/>
      <c r="L295" s="62"/>
      <c r="M295" s="62"/>
      <c r="N295" s="62">
        <f>tblTL[[#This Row],[Field RPE]]*tblTL[[#This Row],[Field duration]]+tblTL[[#This Row],[Field 2 RPE]]*tblTL[[#This Row],[Field 2 Duration]]</f>
        <v>0</v>
      </c>
      <c r="AA295" s="118">
        <f>TL!$O295*TL!$P295+TL!$Q295*TL!$R295+TL!$S295*TL!$T295+TL!$U295*TL!$V295+TL!$W295*TL!$X295+tblTL[[#This Row],[G6 RPE]]*tblTL[[#This Row],[G6 Duration]]</f>
        <v>0</v>
      </c>
      <c r="AB295" s="119">
        <f>tblTL[[#This Row],[Gym Load]]+tblTL[[#This Row],[Field Load]]+tblTL[[#This Row],[Total Game Load]]</f>
        <v>0</v>
      </c>
    </row>
    <row r="296" spans="1:28" x14ac:dyDescent="0.25">
      <c r="A296" s="58" t="str">
        <f t="shared" si="12"/>
        <v>Week 2</v>
      </c>
      <c r="B296" s="63">
        <v>43023</v>
      </c>
      <c r="C296" s="143" t="str">
        <f t="shared" si="11"/>
        <v>Sun</v>
      </c>
      <c r="D296" s="73" t="s">
        <v>195</v>
      </c>
      <c r="E296" s="71"/>
      <c r="F296" s="71"/>
      <c r="G296" s="71"/>
      <c r="H296" s="71"/>
      <c r="I296" s="62">
        <f>tblTL[[#This Row],[Gym RPE]]*tblTL[[#This Row],[Gym Duration]]+tblTL[[#This Row],[Gym 2 RPE]]*tblTL[[#This Row],[Gym 2 Duration]]</f>
        <v>0</v>
      </c>
      <c r="J296" s="62"/>
      <c r="K296" s="62"/>
      <c r="L296" s="62"/>
      <c r="M296" s="62"/>
      <c r="N296" s="62">
        <f>tblTL[[#This Row],[Field RPE]]*tblTL[[#This Row],[Field duration]]+tblTL[[#This Row],[Field 2 RPE]]*tblTL[[#This Row],[Field 2 Duration]]</f>
        <v>0</v>
      </c>
      <c r="AA296" s="118">
        <f>TL!$O296*TL!$P296+TL!$Q296*TL!$R296+TL!$S296*TL!$T296+TL!$U296*TL!$V296+TL!$W296*TL!$X296+tblTL[[#This Row],[G6 RPE]]*tblTL[[#This Row],[G6 Duration]]</f>
        <v>0</v>
      </c>
      <c r="AB296" s="119">
        <f>tblTL[[#This Row],[Gym Load]]+tblTL[[#This Row],[Field Load]]+tblTL[[#This Row],[Total Game Load]]</f>
        <v>0</v>
      </c>
    </row>
    <row r="297" spans="1:28" x14ac:dyDescent="0.25">
      <c r="A297" s="58" t="str">
        <f t="shared" si="12"/>
        <v>Week 2</v>
      </c>
      <c r="B297" s="63">
        <v>43023</v>
      </c>
      <c r="C297" s="143" t="str">
        <f t="shared" si="11"/>
        <v>Sun</v>
      </c>
      <c r="D297" s="68" t="s">
        <v>196</v>
      </c>
      <c r="E297" s="71"/>
      <c r="F297" s="71"/>
      <c r="G297" s="71"/>
      <c r="H297" s="71"/>
      <c r="I297" s="62">
        <f>tblTL[[#This Row],[Gym RPE]]*tblTL[[#This Row],[Gym Duration]]+tblTL[[#This Row],[Gym 2 RPE]]*tblTL[[#This Row],[Gym 2 Duration]]</f>
        <v>0</v>
      </c>
      <c r="J297" s="62"/>
      <c r="K297" s="62"/>
      <c r="L297" s="62"/>
      <c r="M297" s="62"/>
      <c r="N297" s="62">
        <f>tblTL[[#This Row],[Field RPE]]*tblTL[[#This Row],[Field duration]]+tblTL[[#This Row],[Field 2 RPE]]*tblTL[[#This Row],[Field 2 Duration]]</f>
        <v>0</v>
      </c>
      <c r="AA297" s="118">
        <f>TL!$O297*TL!$P297+TL!$Q297*TL!$R297+TL!$S297*TL!$T297+TL!$U297*TL!$V297+TL!$W297*TL!$X297+tblTL[[#This Row],[G6 RPE]]*tblTL[[#This Row],[G6 Duration]]</f>
        <v>0</v>
      </c>
      <c r="AB297" s="119">
        <f>tblTL[[#This Row],[Gym Load]]+tblTL[[#This Row],[Field Load]]+tblTL[[#This Row],[Total Game Load]]</f>
        <v>0</v>
      </c>
    </row>
    <row r="298" spans="1:28" x14ac:dyDescent="0.25">
      <c r="A298" s="58" t="str">
        <f t="shared" si="12"/>
        <v>Week 2</v>
      </c>
      <c r="B298" s="63">
        <v>43023</v>
      </c>
      <c r="C298" s="143" t="str">
        <f t="shared" si="11"/>
        <v>Sun</v>
      </c>
      <c r="D298" s="73" t="s">
        <v>197</v>
      </c>
      <c r="E298" s="71"/>
      <c r="F298" s="71"/>
      <c r="G298" s="71"/>
      <c r="H298" s="71"/>
      <c r="I298" s="62">
        <f>tblTL[[#This Row],[Gym RPE]]*tblTL[[#This Row],[Gym Duration]]+tblTL[[#This Row],[Gym 2 RPE]]*tblTL[[#This Row],[Gym 2 Duration]]</f>
        <v>0</v>
      </c>
      <c r="J298" s="62"/>
      <c r="K298" s="62"/>
      <c r="L298" s="62"/>
      <c r="M298" s="62"/>
      <c r="N298" s="62">
        <f>tblTL[[#This Row],[Field RPE]]*tblTL[[#This Row],[Field duration]]+tblTL[[#This Row],[Field 2 RPE]]*tblTL[[#This Row],[Field 2 Duration]]</f>
        <v>0</v>
      </c>
      <c r="AA298" s="118">
        <f>TL!$O298*TL!$P298+TL!$Q298*TL!$R298+TL!$S298*TL!$T298+TL!$U298*TL!$V298+TL!$W298*TL!$X298+tblTL[[#This Row],[G6 RPE]]*tblTL[[#This Row],[G6 Duration]]</f>
        <v>0</v>
      </c>
      <c r="AB298" s="119">
        <f>tblTL[[#This Row],[Gym Load]]+tblTL[[#This Row],[Field Load]]+tblTL[[#This Row],[Total Game Load]]</f>
        <v>0</v>
      </c>
    </row>
    <row r="299" spans="1:28" x14ac:dyDescent="0.25">
      <c r="A299" s="58" t="str">
        <f t="shared" si="12"/>
        <v>Week 2</v>
      </c>
      <c r="B299" s="63">
        <v>43023</v>
      </c>
      <c r="C299" s="143" t="str">
        <f t="shared" si="11"/>
        <v>Sun</v>
      </c>
      <c r="D299" s="73" t="s">
        <v>198</v>
      </c>
      <c r="E299" s="71"/>
      <c r="F299" s="71"/>
      <c r="G299" s="71"/>
      <c r="H299" s="71"/>
      <c r="I299" s="62">
        <f>tblTL[[#This Row],[Gym RPE]]*tblTL[[#This Row],[Gym Duration]]+tblTL[[#This Row],[Gym 2 RPE]]*tblTL[[#This Row],[Gym 2 Duration]]</f>
        <v>0</v>
      </c>
      <c r="J299" s="62"/>
      <c r="K299" s="62"/>
      <c r="L299" s="62"/>
      <c r="M299" s="62"/>
      <c r="N299" s="62">
        <f>tblTL[[#This Row],[Field RPE]]*tblTL[[#This Row],[Field duration]]+tblTL[[#This Row],[Field 2 RPE]]*tblTL[[#This Row],[Field 2 Duration]]</f>
        <v>0</v>
      </c>
      <c r="AA299" s="118">
        <f>TL!$O299*TL!$P299+TL!$Q299*TL!$R299+TL!$S299*TL!$T299+TL!$U299*TL!$V299+TL!$W299*TL!$X299+tblTL[[#This Row],[G6 RPE]]*tblTL[[#This Row],[G6 Duration]]</f>
        <v>0</v>
      </c>
      <c r="AB299" s="119">
        <f>tblTL[[#This Row],[Gym Load]]+tblTL[[#This Row],[Field Load]]+tblTL[[#This Row],[Total Game Load]]</f>
        <v>0</v>
      </c>
    </row>
    <row r="300" spans="1:28" x14ac:dyDescent="0.25">
      <c r="A300" s="58" t="str">
        <f t="shared" si="12"/>
        <v>Week 2</v>
      </c>
      <c r="B300" s="63">
        <v>43023</v>
      </c>
      <c r="C300" s="143" t="str">
        <f t="shared" si="11"/>
        <v>Sun</v>
      </c>
      <c r="D300" s="73" t="s">
        <v>199</v>
      </c>
      <c r="E300" s="71"/>
      <c r="F300" s="71"/>
      <c r="G300" s="71"/>
      <c r="H300" s="71"/>
      <c r="I300" s="62">
        <f>tblTL[[#This Row],[Gym RPE]]*tblTL[[#This Row],[Gym Duration]]+tblTL[[#This Row],[Gym 2 RPE]]*tblTL[[#This Row],[Gym 2 Duration]]</f>
        <v>0</v>
      </c>
      <c r="J300" s="62"/>
      <c r="K300" s="62"/>
      <c r="L300" s="62"/>
      <c r="M300" s="62"/>
      <c r="N300" s="62">
        <f>tblTL[[#This Row],[Field RPE]]*tblTL[[#This Row],[Field duration]]+tblTL[[#This Row],[Field 2 RPE]]*tblTL[[#This Row],[Field 2 Duration]]</f>
        <v>0</v>
      </c>
      <c r="AA300" s="118">
        <f>TL!$O300*TL!$P300+TL!$Q300*TL!$R300+TL!$S300*TL!$T300+TL!$U300*TL!$V300+TL!$W300*TL!$X300+tblTL[[#This Row],[G6 RPE]]*tblTL[[#This Row],[G6 Duration]]</f>
        <v>0</v>
      </c>
      <c r="AB300" s="119">
        <f>tblTL[[#This Row],[Gym Load]]+tblTL[[#This Row],[Field Load]]+tblTL[[#This Row],[Total Game Load]]</f>
        <v>0</v>
      </c>
    </row>
    <row r="301" spans="1:28" x14ac:dyDescent="0.25">
      <c r="A301" s="58" t="str">
        <f t="shared" si="12"/>
        <v>Week 2</v>
      </c>
      <c r="B301" s="63">
        <v>43023</v>
      </c>
      <c r="C301" s="143" t="str">
        <f t="shared" si="11"/>
        <v>Sun</v>
      </c>
      <c r="D301" s="68" t="s">
        <v>200</v>
      </c>
      <c r="E301" s="71"/>
      <c r="F301" s="71"/>
      <c r="G301" s="71"/>
      <c r="H301" s="71"/>
      <c r="I301" s="62">
        <f>tblTL[[#This Row],[Gym RPE]]*tblTL[[#This Row],[Gym Duration]]+tblTL[[#This Row],[Gym 2 RPE]]*tblTL[[#This Row],[Gym 2 Duration]]</f>
        <v>0</v>
      </c>
      <c r="J301" s="62"/>
      <c r="K301" s="62"/>
      <c r="L301" s="62"/>
      <c r="M301" s="62"/>
      <c r="N301" s="62">
        <f>tblTL[[#This Row],[Field RPE]]*tblTL[[#This Row],[Field duration]]+tblTL[[#This Row],[Field 2 RPE]]*tblTL[[#This Row],[Field 2 Duration]]</f>
        <v>0</v>
      </c>
      <c r="AA301" s="118">
        <f>TL!$O301*TL!$P301+TL!$Q301*TL!$R301+TL!$S301*TL!$T301+TL!$U301*TL!$V301+TL!$W301*TL!$X301+tblTL[[#This Row],[G6 RPE]]*tblTL[[#This Row],[G6 Duration]]</f>
        <v>0</v>
      </c>
      <c r="AB301" s="119">
        <f>tblTL[[#This Row],[Gym Load]]+tblTL[[#This Row],[Field Load]]+tblTL[[#This Row],[Total Game Load]]</f>
        <v>0</v>
      </c>
    </row>
    <row r="302" spans="1:28" x14ac:dyDescent="0.25">
      <c r="A302" s="58" t="str">
        <f t="shared" si="12"/>
        <v>Week 2</v>
      </c>
      <c r="B302" s="63">
        <v>43023</v>
      </c>
      <c r="C302" s="143" t="str">
        <f t="shared" si="11"/>
        <v>Sun</v>
      </c>
      <c r="D302" s="73" t="s">
        <v>201</v>
      </c>
      <c r="E302" s="71"/>
      <c r="F302" s="71"/>
      <c r="G302" s="71"/>
      <c r="H302" s="71"/>
      <c r="I302" s="62">
        <f>tblTL[[#This Row],[Gym RPE]]*tblTL[[#This Row],[Gym Duration]]+tblTL[[#This Row],[Gym 2 RPE]]*tblTL[[#This Row],[Gym 2 Duration]]</f>
        <v>0</v>
      </c>
      <c r="J302" s="62"/>
      <c r="K302" s="62"/>
      <c r="L302" s="62"/>
      <c r="M302" s="62"/>
      <c r="N302" s="62">
        <f>tblTL[[#This Row],[Field RPE]]*tblTL[[#This Row],[Field duration]]+tblTL[[#This Row],[Field 2 RPE]]*tblTL[[#This Row],[Field 2 Duration]]</f>
        <v>0</v>
      </c>
      <c r="AA302" s="118">
        <f>TL!$O302*TL!$P302+TL!$Q302*TL!$R302+TL!$S302*TL!$T302+TL!$U302*TL!$V302+TL!$W302*TL!$X302+tblTL[[#This Row],[G6 RPE]]*tblTL[[#This Row],[G6 Duration]]</f>
        <v>0</v>
      </c>
      <c r="AB302" s="119">
        <f>tblTL[[#This Row],[Gym Load]]+tblTL[[#This Row],[Field Load]]+tblTL[[#This Row],[Total Game Load]]</f>
        <v>0</v>
      </c>
    </row>
    <row r="303" spans="1:28" x14ac:dyDescent="0.25">
      <c r="A303" s="58" t="str">
        <f t="shared" si="12"/>
        <v>Week 2</v>
      </c>
      <c r="B303" s="63">
        <v>43023</v>
      </c>
      <c r="C303" s="143" t="str">
        <f t="shared" si="11"/>
        <v>Sun</v>
      </c>
      <c r="D303" s="73" t="s">
        <v>202</v>
      </c>
      <c r="E303" s="71"/>
      <c r="F303" s="71"/>
      <c r="G303" s="71"/>
      <c r="H303" s="71"/>
      <c r="I303" s="62">
        <f>tblTL[[#This Row],[Gym RPE]]*tblTL[[#This Row],[Gym Duration]]+tblTL[[#This Row],[Gym 2 RPE]]*tblTL[[#This Row],[Gym 2 Duration]]</f>
        <v>0</v>
      </c>
      <c r="J303" s="62"/>
      <c r="K303" s="62"/>
      <c r="L303" s="62"/>
      <c r="M303" s="62"/>
      <c r="N303" s="62">
        <f>tblTL[[#This Row],[Field RPE]]*tblTL[[#This Row],[Field duration]]+tblTL[[#This Row],[Field 2 RPE]]*tblTL[[#This Row],[Field 2 Duration]]</f>
        <v>0</v>
      </c>
      <c r="AA303" s="118">
        <f>TL!$O303*TL!$P303+TL!$Q303*TL!$R303+TL!$S303*TL!$T303+TL!$U303*TL!$V303+TL!$W303*TL!$X303+tblTL[[#This Row],[G6 RPE]]*tblTL[[#This Row],[G6 Duration]]</f>
        <v>0</v>
      </c>
      <c r="AB303" s="119">
        <f>tblTL[[#This Row],[Gym Load]]+tblTL[[#This Row],[Field Load]]+tblTL[[#This Row],[Total Game Load]]</f>
        <v>0</v>
      </c>
    </row>
    <row r="304" spans="1:28" x14ac:dyDescent="0.25">
      <c r="A304" s="58" t="str">
        <f t="shared" si="12"/>
        <v>Week 2</v>
      </c>
      <c r="B304" s="63">
        <v>43023</v>
      </c>
      <c r="C304" s="143" t="str">
        <f t="shared" si="11"/>
        <v>Sun</v>
      </c>
      <c r="D304" s="68" t="s">
        <v>203</v>
      </c>
      <c r="E304" s="71"/>
      <c r="F304" s="71"/>
      <c r="G304" s="71"/>
      <c r="H304" s="71"/>
      <c r="I304" s="62">
        <f>tblTL[[#This Row],[Gym RPE]]*tblTL[[#This Row],[Gym Duration]]+tblTL[[#This Row],[Gym 2 RPE]]*tblTL[[#This Row],[Gym 2 Duration]]</f>
        <v>0</v>
      </c>
      <c r="J304" s="62"/>
      <c r="K304" s="62"/>
      <c r="L304" s="62"/>
      <c r="M304" s="62"/>
      <c r="N304" s="62">
        <f>tblTL[[#This Row],[Field RPE]]*tblTL[[#This Row],[Field duration]]+tblTL[[#This Row],[Field 2 RPE]]*tblTL[[#This Row],[Field 2 Duration]]</f>
        <v>0</v>
      </c>
      <c r="AA304" s="118">
        <f>TL!$O304*TL!$P304+TL!$Q304*TL!$R304+TL!$S304*TL!$T304+TL!$U304*TL!$V304+TL!$W304*TL!$X304+tblTL[[#This Row],[G6 RPE]]*tblTL[[#This Row],[G6 Duration]]</f>
        <v>0</v>
      </c>
      <c r="AB304" s="119">
        <f>tblTL[[#This Row],[Gym Load]]+tblTL[[#This Row],[Field Load]]+tblTL[[#This Row],[Total Game Load]]</f>
        <v>0</v>
      </c>
    </row>
    <row r="305" spans="1:28" x14ac:dyDescent="0.25">
      <c r="A305" s="58" t="str">
        <f t="shared" si="12"/>
        <v>Week 2</v>
      </c>
      <c r="B305" s="63">
        <v>43023</v>
      </c>
      <c r="C305" s="143" t="str">
        <f t="shared" si="11"/>
        <v>Sun</v>
      </c>
      <c r="D305" s="68" t="s">
        <v>204</v>
      </c>
      <c r="E305" s="71"/>
      <c r="F305" s="71"/>
      <c r="G305" s="71"/>
      <c r="H305" s="71"/>
      <c r="I305" s="62">
        <f>tblTL[[#This Row],[Gym RPE]]*tblTL[[#This Row],[Gym Duration]]+tblTL[[#This Row],[Gym 2 RPE]]*tblTL[[#This Row],[Gym 2 Duration]]</f>
        <v>0</v>
      </c>
      <c r="J305" s="62"/>
      <c r="K305" s="62"/>
      <c r="L305" s="62"/>
      <c r="M305" s="62"/>
      <c r="N305" s="62">
        <f>tblTL[[#This Row],[Field RPE]]*tblTL[[#This Row],[Field duration]]+tblTL[[#This Row],[Field 2 RPE]]*tblTL[[#This Row],[Field 2 Duration]]</f>
        <v>0</v>
      </c>
      <c r="AA305" s="118">
        <f>TL!$O305*TL!$P305+TL!$Q305*TL!$R305+TL!$S305*TL!$T305+TL!$U305*TL!$V305+TL!$W305*TL!$X305+tblTL[[#This Row],[G6 RPE]]*tblTL[[#This Row],[G6 Duration]]</f>
        <v>0</v>
      </c>
      <c r="AB305" s="119">
        <f>tblTL[[#This Row],[Gym Load]]+tblTL[[#This Row],[Field Load]]+tblTL[[#This Row],[Total Game Load]]</f>
        <v>0</v>
      </c>
    </row>
    <row r="306" spans="1:28" x14ac:dyDescent="0.25">
      <c r="A306" s="58" t="str">
        <f t="shared" si="12"/>
        <v>Week 2</v>
      </c>
      <c r="B306" s="63">
        <v>43023</v>
      </c>
      <c r="C306" s="143" t="str">
        <f t="shared" si="11"/>
        <v>Sun</v>
      </c>
      <c r="D306" s="74" t="s">
        <v>205</v>
      </c>
      <c r="E306" s="71"/>
      <c r="F306" s="71"/>
      <c r="G306" s="71"/>
      <c r="H306" s="71"/>
      <c r="I306" s="62">
        <f>tblTL[[#This Row],[Gym RPE]]*tblTL[[#This Row],[Gym Duration]]+tblTL[[#This Row],[Gym 2 RPE]]*tblTL[[#This Row],[Gym 2 Duration]]</f>
        <v>0</v>
      </c>
      <c r="J306" s="62"/>
      <c r="K306" s="62"/>
      <c r="L306" s="62"/>
      <c r="M306" s="62"/>
      <c r="N306" s="62">
        <f>tblTL[[#This Row],[Field RPE]]*tblTL[[#This Row],[Field duration]]+tblTL[[#This Row],[Field 2 RPE]]*tblTL[[#This Row],[Field 2 Duration]]</f>
        <v>0</v>
      </c>
      <c r="AA306" s="118">
        <f>TL!$O306*TL!$P306+TL!$Q306*TL!$R306+TL!$S306*TL!$T306+TL!$U306*TL!$V306+TL!$W306*TL!$X306+tblTL[[#This Row],[G6 RPE]]*tblTL[[#This Row],[G6 Duration]]</f>
        <v>0</v>
      </c>
      <c r="AB306" s="119">
        <f>tblTL[[#This Row],[Gym Load]]+tblTL[[#This Row],[Field Load]]+tblTL[[#This Row],[Total Game Load]]</f>
        <v>0</v>
      </c>
    </row>
    <row r="307" spans="1:28" x14ac:dyDescent="0.25">
      <c r="A307" s="58" t="str">
        <f t="shared" si="12"/>
        <v>Week 2</v>
      </c>
      <c r="B307" s="63">
        <v>43023</v>
      </c>
      <c r="C307" s="143" t="str">
        <f t="shared" si="11"/>
        <v>Sun</v>
      </c>
      <c r="D307" s="74" t="s">
        <v>206</v>
      </c>
      <c r="E307" s="71"/>
      <c r="F307" s="71"/>
      <c r="G307" s="71"/>
      <c r="H307" s="71"/>
      <c r="I307" s="62">
        <f>tblTL[[#This Row],[Gym RPE]]*tblTL[[#This Row],[Gym Duration]]+tblTL[[#This Row],[Gym 2 RPE]]*tblTL[[#This Row],[Gym 2 Duration]]</f>
        <v>0</v>
      </c>
      <c r="J307" s="62"/>
      <c r="K307" s="62"/>
      <c r="L307" s="62"/>
      <c r="M307" s="62"/>
      <c r="N307" s="62">
        <f>tblTL[[#This Row],[Field RPE]]*tblTL[[#This Row],[Field duration]]+tblTL[[#This Row],[Field 2 RPE]]*tblTL[[#This Row],[Field 2 Duration]]</f>
        <v>0</v>
      </c>
      <c r="AA307" s="118">
        <f>TL!$O307*TL!$P307+TL!$Q307*TL!$R307+TL!$S307*TL!$T307+TL!$U307*TL!$V307+TL!$W307*TL!$X307+tblTL[[#This Row],[G6 RPE]]*tblTL[[#This Row],[G6 Duration]]</f>
        <v>0</v>
      </c>
      <c r="AB307" s="119">
        <f>tblTL[[#This Row],[Gym Load]]+tblTL[[#This Row],[Field Load]]+tblTL[[#This Row],[Total Game Load]]</f>
        <v>0</v>
      </c>
    </row>
    <row r="308" spans="1:28" x14ac:dyDescent="0.25">
      <c r="A308" s="58" t="str">
        <f t="shared" si="12"/>
        <v>Week 2</v>
      </c>
      <c r="B308" s="63">
        <v>43023</v>
      </c>
      <c r="C308" s="143" t="str">
        <f t="shared" si="11"/>
        <v>Sun</v>
      </c>
      <c r="D308" s="74" t="s">
        <v>207</v>
      </c>
      <c r="E308" s="71"/>
      <c r="F308" s="71"/>
      <c r="G308" s="71"/>
      <c r="H308" s="71"/>
      <c r="I308" s="62">
        <f>tblTL[[#This Row],[Gym RPE]]*tblTL[[#This Row],[Gym Duration]]+tblTL[[#This Row],[Gym 2 RPE]]*tblTL[[#This Row],[Gym 2 Duration]]</f>
        <v>0</v>
      </c>
      <c r="J308" s="62"/>
      <c r="K308" s="62"/>
      <c r="L308" s="62"/>
      <c r="M308" s="62"/>
      <c r="N308" s="62">
        <f>tblTL[[#This Row],[Field RPE]]*tblTL[[#This Row],[Field duration]]+tblTL[[#This Row],[Field 2 RPE]]*tblTL[[#This Row],[Field 2 Duration]]</f>
        <v>0</v>
      </c>
      <c r="AA308" s="118">
        <f>TL!$O308*TL!$P308+TL!$Q308*TL!$R308+TL!$S308*TL!$T308+TL!$U308*TL!$V308+TL!$W308*TL!$X308+tblTL[[#This Row],[G6 RPE]]*tblTL[[#This Row],[G6 Duration]]</f>
        <v>0</v>
      </c>
      <c r="AB308" s="119">
        <f>tblTL[[#This Row],[Gym Load]]+tblTL[[#This Row],[Field Load]]+tblTL[[#This Row],[Total Game Load]]</f>
        <v>0</v>
      </c>
    </row>
    <row r="309" spans="1:28" x14ac:dyDescent="0.25">
      <c r="A309" s="58" t="str">
        <f t="shared" si="12"/>
        <v>Week 2</v>
      </c>
      <c r="B309" s="63">
        <v>43023</v>
      </c>
      <c r="C309" s="143" t="str">
        <f t="shared" si="11"/>
        <v>Sun</v>
      </c>
      <c r="D309" s="73" t="s">
        <v>208</v>
      </c>
      <c r="E309" s="71"/>
      <c r="F309" s="71"/>
      <c r="G309" s="71"/>
      <c r="H309" s="71"/>
      <c r="I309" s="62">
        <f>tblTL[[#This Row],[Gym RPE]]*tblTL[[#This Row],[Gym Duration]]+tblTL[[#This Row],[Gym 2 RPE]]*tblTL[[#This Row],[Gym 2 Duration]]</f>
        <v>0</v>
      </c>
      <c r="J309" s="62"/>
      <c r="K309" s="62"/>
      <c r="L309" s="62"/>
      <c r="M309" s="62"/>
      <c r="N309" s="62">
        <f>tblTL[[#This Row],[Field RPE]]*tblTL[[#This Row],[Field duration]]+tblTL[[#This Row],[Field 2 RPE]]*tblTL[[#This Row],[Field 2 Duration]]</f>
        <v>0</v>
      </c>
      <c r="AA309" s="118">
        <f>TL!$O309*TL!$P309+TL!$Q309*TL!$R309+TL!$S309*TL!$T309+TL!$U309*TL!$V309+TL!$W309*TL!$X309+tblTL[[#This Row],[G6 RPE]]*tblTL[[#This Row],[G6 Duration]]</f>
        <v>0</v>
      </c>
      <c r="AB309" s="119">
        <f>tblTL[[#This Row],[Gym Load]]+tblTL[[#This Row],[Field Load]]+tblTL[[#This Row],[Total Game Load]]</f>
        <v>0</v>
      </c>
    </row>
    <row r="310" spans="1:28" x14ac:dyDescent="0.25">
      <c r="A310" s="58" t="str">
        <f t="shared" si="12"/>
        <v>Week 3</v>
      </c>
      <c r="B310" s="63">
        <v>43024</v>
      </c>
      <c r="C310" s="143" t="str">
        <f t="shared" si="11"/>
        <v>Mon</v>
      </c>
      <c r="D310" s="68" t="s">
        <v>215</v>
      </c>
      <c r="E310" s="71"/>
      <c r="F310" s="71"/>
      <c r="G310" s="71"/>
      <c r="H310" s="71"/>
      <c r="I310" s="62">
        <f>tblTL[[#This Row],[Gym RPE]]*tblTL[[#This Row],[Gym Duration]]+tblTL[[#This Row],[Gym 2 RPE]]*tblTL[[#This Row],[Gym 2 Duration]]</f>
        <v>0</v>
      </c>
      <c r="J310" s="62"/>
      <c r="K310" s="62"/>
      <c r="L310" s="62"/>
      <c r="M310" s="62"/>
      <c r="N310" s="62">
        <f>tblTL[[#This Row],[Field RPE]]*tblTL[[#This Row],[Field duration]]+tblTL[[#This Row],[Field 2 RPE]]*tblTL[[#This Row],[Field 2 Duration]]</f>
        <v>0</v>
      </c>
      <c r="AA310" s="118">
        <f>TL!$O310*TL!$P310+TL!$Q310*TL!$R310+TL!$S310*TL!$T310+TL!$U310*TL!$V310+TL!$W310*TL!$X310+tblTL[[#This Row],[G6 RPE]]*tblTL[[#This Row],[G6 Duration]]</f>
        <v>0</v>
      </c>
      <c r="AB310" s="119">
        <f>tblTL[[#This Row],[Gym Load]]+tblTL[[#This Row],[Field Load]]+tblTL[[#This Row],[Total Game Load]]</f>
        <v>0</v>
      </c>
    </row>
    <row r="311" spans="1:28" x14ac:dyDescent="0.25">
      <c r="A311" s="58" t="str">
        <f t="shared" si="12"/>
        <v>Week 3</v>
      </c>
      <c r="B311" s="63">
        <v>43024</v>
      </c>
      <c r="C311" s="143" t="str">
        <f t="shared" si="11"/>
        <v>Mon</v>
      </c>
      <c r="D311" s="78" t="s">
        <v>190</v>
      </c>
      <c r="E311" s="71"/>
      <c r="F311" s="71"/>
      <c r="G311" s="71"/>
      <c r="H311" s="71"/>
      <c r="I311" s="62">
        <f>tblTL[[#This Row],[Gym RPE]]*tblTL[[#This Row],[Gym Duration]]+tblTL[[#This Row],[Gym 2 RPE]]*tblTL[[#This Row],[Gym 2 Duration]]</f>
        <v>0</v>
      </c>
      <c r="J311" s="62"/>
      <c r="K311" s="62"/>
      <c r="L311" s="62"/>
      <c r="M311" s="62"/>
      <c r="N311" s="62">
        <f>tblTL[[#This Row],[Field RPE]]*tblTL[[#This Row],[Field duration]]+tblTL[[#This Row],[Field 2 RPE]]*tblTL[[#This Row],[Field 2 Duration]]</f>
        <v>0</v>
      </c>
      <c r="AA311" s="118">
        <f>TL!$O311*TL!$P311+TL!$Q311*TL!$R311+TL!$S311*TL!$T311+TL!$U311*TL!$V311+TL!$W311*TL!$X311+tblTL[[#This Row],[G6 RPE]]*tblTL[[#This Row],[G6 Duration]]</f>
        <v>0</v>
      </c>
      <c r="AB311" s="119">
        <f>tblTL[[#This Row],[Gym Load]]+tblTL[[#This Row],[Field Load]]+tblTL[[#This Row],[Total Game Load]]</f>
        <v>0</v>
      </c>
    </row>
    <row r="312" spans="1:28" x14ac:dyDescent="0.25">
      <c r="A312" s="58" t="str">
        <f t="shared" si="12"/>
        <v>Week 3</v>
      </c>
      <c r="B312" s="63">
        <v>43024</v>
      </c>
      <c r="C312" s="143" t="str">
        <f t="shared" si="11"/>
        <v>Mon</v>
      </c>
      <c r="D312" s="77" t="s">
        <v>191</v>
      </c>
      <c r="E312" s="71"/>
      <c r="F312" s="71"/>
      <c r="G312" s="71"/>
      <c r="H312" s="71"/>
      <c r="I312" s="62">
        <f>tblTL[[#This Row],[Gym RPE]]*tblTL[[#This Row],[Gym Duration]]+tblTL[[#This Row],[Gym 2 RPE]]*tblTL[[#This Row],[Gym 2 Duration]]</f>
        <v>0</v>
      </c>
      <c r="J312" s="62"/>
      <c r="K312" s="62"/>
      <c r="L312" s="62"/>
      <c r="M312" s="62"/>
      <c r="N312" s="62">
        <f>tblTL[[#This Row],[Field RPE]]*tblTL[[#This Row],[Field duration]]+tblTL[[#This Row],[Field 2 RPE]]*tblTL[[#This Row],[Field 2 Duration]]</f>
        <v>0</v>
      </c>
      <c r="AA312" s="118">
        <f>TL!$O312*TL!$P312+TL!$Q312*TL!$R312+TL!$S312*TL!$T312+TL!$U312*TL!$V312+TL!$W312*TL!$X312+tblTL[[#This Row],[G6 RPE]]*tblTL[[#This Row],[G6 Duration]]</f>
        <v>0</v>
      </c>
      <c r="AB312" s="119">
        <f>tblTL[[#This Row],[Gym Load]]+tblTL[[#This Row],[Field Load]]+tblTL[[#This Row],[Total Game Load]]</f>
        <v>0</v>
      </c>
    </row>
    <row r="313" spans="1:28" x14ac:dyDescent="0.25">
      <c r="A313" s="58" t="str">
        <f t="shared" si="12"/>
        <v>Week 3</v>
      </c>
      <c r="B313" s="63">
        <v>43024</v>
      </c>
      <c r="C313" s="143" t="str">
        <f t="shared" si="11"/>
        <v>Mon</v>
      </c>
      <c r="D313" s="77" t="s">
        <v>192</v>
      </c>
      <c r="E313" s="71"/>
      <c r="F313" s="71"/>
      <c r="G313" s="71"/>
      <c r="H313" s="71"/>
      <c r="I313" s="62">
        <f>tblTL[[#This Row],[Gym RPE]]*tblTL[[#This Row],[Gym Duration]]+tblTL[[#This Row],[Gym 2 RPE]]*tblTL[[#This Row],[Gym 2 Duration]]</f>
        <v>0</v>
      </c>
      <c r="J313" s="62"/>
      <c r="K313" s="62"/>
      <c r="L313" s="62"/>
      <c r="M313" s="62"/>
      <c r="N313" s="62">
        <f>tblTL[[#This Row],[Field RPE]]*tblTL[[#This Row],[Field duration]]+tblTL[[#This Row],[Field 2 RPE]]*tblTL[[#This Row],[Field 2 Duration]]</f>
        <v>0</v>
      </c>
      <c r="AA313" s="118">
        <f>TL!$O313*TL!$P313+TL!$Q313*TL!$R313+TL!$S313*TL!$T313+TL!$U313*TL!$V313+TL!$W313*TL!$X313+tblTL[[#This Row],[G6 RPE]]*tblTL[[#This Row],[G6 Duration]]</f>
        <v>0</v>
      </c>
      <c r="AB313" s="119">
        <f>tblTL[[#This Row],[Gym Load]]+tblTL[[#This Row],[Field Load]]+tblTL[[#This Row],[Total Game Load]]</f>
        <v>0</v>
      </c>
    </row>
    <row r="314" spans="1:28" x14ac:dyDescent="0.25">
      <c r="A314" s="58" t="str">
        <f t="shared" si="12"/>
        <v>Week 3</v>
      </c>
      <c r="B314" s="63">
        <v>43024</v>
      </c>
      <c r="C314" s="143" t="str">
        <f t="shared" si="11"/>
        <v>Mon</v>
      </c>
      <c r="D314" s="75" t="s">
        <v>193</v>
      </c>
      <c r="E314" s="71"/>
      <c r="F314" s="71"/>
      <c r="G314" s="71"/>
      <c r="H314" s="71"/>
      <c r="I314" s="62">
        <f>tblTL[[#This Row],[Gym RPE]]*tblTL[[#This Row],[Gym Duration]]+tblTL[[#This Row],[Gym 2 RPE]]*tblTL[[#This Row],[Gym 2 Duration]]</f>
        <v>0</v>
      </c>
      <c r="J314" s="62"/>
      <c r="K314" s="62"/>
      <c r="L314" s="62"/>
      <c r="M314" s="62"/>
      <c r="N314" s="62">
        <f>tblTL[[#This Row],[Field RPE]]*tblTL[[#This Row],[Field duration]]+tblTL[[#This Row],[Field 2 RPE]]*tblTL[[#This Row],[Field 2 Duration]]</f>
        <v>0</v>
      </c>
      <c r="AA314" s="118">
        <f>TL!$O314*TL!$P314+TL!$Q314*TL!$R314+TL!$S314*TL!$T314+TL!$U314*TL!$V314+TL!$W314*TL!$X314+tblTL[[#This Row],[G6 RPE]]*tblTL[[#This Row],[G6 Duration]]</f>
        <v>0</v>
      </c>
      <c r="AB314" s="119">
        <f>tblTL[[#This Row],[Gym Load]]+tblTL[[#This Row],[Field Load]]+tblTL[[#This Row],[Total Game Load]]</f>
        <v>0</v>
      </c>
    </row>
    <row r="315" spans="1:28" x14ac:dyDescent="0.25">
      <c r="A315" s="58" t="str">
        <f t="shared" si="12"/>
        <v>Week 3</v>
      </c>
      <c r="B315" s="63">
        <v>43024</v>
      </c>
      <c r="C315" s="143" t="str">
        <f t="shared" si="11"/>
        <v>Mon</v>
      </c>
      <c r="D315" s="75" t="s">
        <v>194</v>
      </c>
      <c r="E315" s="71"/>
      <c r="F315" s="71"/>
      <c r="G315" s="71"/>
      <c r="H315" s="71"/>
      <c r="I315" s="62">
        <f>tblTL[[#This Row],[Gym RPE]]*tblTL[[#This Row],[Gym Duration]]+tblTL[[#This Row],[Gym 2 RPE]]*tblTL[[#This Row],[Gym 2 Duration]]</f>
        <v>0</v>
      </c>
      <c r="J315" s="62"/>
      <c r="K315" s="62"/>
      <c r="L315" s="62"/>
      <c r="M315" s="62"/>
      <c r="N315" s="62">
        <f>tblTL[[#This Row],[Field RPE]]*tblTL[[#This Row],[Field duration]]+tblTL[[#This Row],[Field 2 RPE]]*tblTL[[#This Row],[Field 2 Duration]]</f>
        <v>0</v>
      </c>
      <c r="AA315" s="118">
        <f>TL!$O315*TL!$P315+TL!$Q315*TL!$R315+TL!$S315*TL!$T315+TL!$U315*TL!$V315+TL!$W315*TL!$X315+tblTL[[#This Row],[G6 RPE]]*tblTL[[#This Row],[G6 Duration]]</f>
        <v>0</v>
      </c>
      <c r="AB315" s="119">
        <f>tblTL[[#This Row],[Gym Load]]+tblTL[[#This Row],[Field Load]]+tblTL[[#This Row],[Total Game Load]]</f>
        <v>0</v>
      </c>
    </row>
    <row r="316" spans="1:28" x14ac:dyDescent="0.25">
      <c r="A316" s="58" t="str">
        <f t="shared" si="12"/>
        <v>Week 3</v>
      </c>
      <c r="B316" s="63">
        <v>43024</v>
      </c>
      <c r="C316" s="143" t="str">
        <f t="shared" si="11"/>
        <v>Mon</v>
      </c>
      <c r="D316" s="75" t="s">
        <v>213</v>
      </c>
      <c r="E316" s="71"/>
      <c r="F316" s="71"/>
      <c r="G316" s="71"/>
      <c r="H316" s="71"/>
      <c r="I316" s="62">
        <f>tblTL[[#This Row],[Gym RPE]]*tblTL[[#This Row],[Gym Duration]]+tblTL[[#This Row],[Gym 2 RPE]]*tblTL[[#This Row],[Gym 2 Duration]]</f>
        <v>0</v>
      </c>
      <c r="J316" s="62"/>
      <c r="K316" s="62"/>
      <c r="L316" s="62"/>
      <c r="M316" s="62"/>
      <c r="N316" s="62">
        <f>tblTL[[#This Row],[Field RPE]]*tblTL[[#This Row],[Field duration]]+tblTL[[#This Row],[Field 2 RPE]]*tblTL[[#This Row],[Field 2 Duration]]</f>
        <v>0</v>
      </c>
      <c r="AA316" s="118">
        <f>TL!$O316*TL!$P316+TL!$Q316*TL!$R316+TL!$S316*TL!$T316+TL!$U316*TL!$V316+TL!$W316*TL!$X316+tblTL[[#This Row],[G6 RPE]]*tblTL[[#This Row],[G6 Duration]]</f>
        <v>0</v>
      </c>
      <c r="AB316" s="119">
        <f>tblTL[[#This Row],[Gym Load]]+tblTL[[#This Row],[Field Load]]+tblTL[[#This Row],[Total Game Load]]</f>
        <v>0</v>
      </c>
    </row>
    <row r="317" spans="1:28" x14ac:dyDescent="0.25">
      <c r="A317" s="58" t="str">
        <f t="shared" si="12"/>
        <v>Week 3</v>
      </c>
      <c r="B317" s="63">
        <v>43024</v>
      </c>
      <c r="C317" s="143" t="str">
        <f t="shared" si="11"/>
        <v>Mon</v>
      </c>
      <c r="D317" s="75" t="s">
        <v>214</v>
      </c>
      <c r="E317" s="71"/>
      <c r="F317" s="71"/>
      <c r="G317" s="71"/>
      <c r="H317" s="71"/>
      <c r="I317" s="62">
        <f>tblTL[[#This Row],[Gym RPE]]*tblTL[[#This Row],[Gym Duration]]+tblTL[[#This Row],[Gym 2 RPE]]*tblTL[[#This Row],[Gym 2 Duration]]</f>
        <v>0</v>
      </c>
      <c r="J317" s="62"/>
      <c r="K317" s="62"/>
      <c r="L317" s="62"/>
      <c r="M317" s="62"/>
      <c r="N317" s="62">
        <f>tblTL[[#This Row],[Field RPE]]*tblTL[[#This Row],[Field duration]]+tblTL[[#This Row],[Field 2 RPE]]*tblTL[[#This Row],[Field 2 Duration]]</f>
        <v>0</v>
      </c>
      <c r="AA317" s="118">
        <f>TL!$O317*TL!$P317+TL!$Q317*TL!$R317+TL!$S317*TL!$T317+TL!$U317*TL!$V317+TL!$W317*TL!$X317+tblTL[[#This Row],[G6 RPE]]*tblTL[[#This Row],[G6 Duration]]</f>
        <v>0</v>
      </c>
      <c r="AB317" s="119">
        <f>tblTL[[#This Row],[Gym Load]]+tblTL[[#This Row],[Field Load]]+tblTL[[#This Row],[Total Game Load]]</f>
        <v>0</v>
      </c>
    </row>
    <row r="318" spans="1:28" x14ac:dyDescent="0.25">
      <c r="A318" s="58" t="str">
        <f t="shared" si="12"/>
        <v>Week 3</v>
      </c>
      <c r="B318" s="63">
        <v>43024</v>
      </c>
      <c r="C318" s="143" t="str">
        <f t="shared" si="11"/>
        <v>Mon</v>
      </c>
      <c r="D318" s="75" t="s">
        <v>195</v>
      </c>
      <c r="E318" s="71"/>
      <c r="F318" s="71"/>
      <c r="G318" s="71"/>
      <c r="H318" s="71"/>
      <c r="I318" s="62">
        <f>tblTL[[#This Row],[Gym RPE]]*tblTL[[#This Row],[Gym Duration]]+tblTL[[#This Row],[Gym 2 RPE]]*tblTL[[#This Row],[Gym 2 Duration]]</f>
        <v>0</v>
      </c>
      <c r="J318" s="62"/>
      <c r="K318" s="62"/>
      <c r="L318" s="62"/>
      <c r="M318" s="62"/>
      <c r="N318" s="62">
        <f>tblTL[[#This Row],[Field RPE]]*tblTL[[#This Row],[Field duration]]+tblTL[[#This Row],[Field 2 RPE]]*tblTL[[#This Row],[Field 2 Duration]]</f>
        <v>0</v>
      </c>
      <c r="AA318" s="118">
        <f>TL!$O318*TL!$P318+TL!$Q318*TL!$R318+TL!$S318*TL!$T318+TL!$U318*TL!$V318+TL!$W318*TL!$X318+tblTL[[#This Row],[G6 RPE]]*tblTL[[#This Row],[G6 Duration]]</f>
        <v>0</v>
      </c>
      <c r="AB318" s="119">
        <f>tblTL[[#This Row],[Gym Load]]+tblTL[[#This Row],[Field Load]]+tblTL[[#This Row],[Total Game Load]]</f>
        <v>0</v>
      </c>
    </row>
    <row r="319" spans="1:28" x14ac:dyDescent="0.25">
      <c r="A319" s="58" t="str">
        <f t="shared" si="12"/>
        <v>Week 3</v>
      </c>
      <c r="B319" s="63">
        <v>43024</v>
      </c>
      <c r="C319" s="143" t="str">
        <f t="shared" si="11"/>
        <v>Mon</v>
      </c>
      <c r="D319" s="77" t="s">
        <v>196</v>
      </c>
      <c r="E319" s="71"/>
      <c r="F319" s="71"/>
      <c r="G319" s="71"/>
      <c r="H319" s="71"/>
      <c r="I319" s="62">
        <f>tblTL[[#This Row],[Gym RPE]]*tblTL[[#This Row],[Gym Duration]]+tblTL[[#This Row],[Gym 2 RPE]]*tblTL[[#This Row],[Gym 2 Duration]]</f>
        <v>0</v>
      </c>
      <c r="J319" s="62"/>
      <c r="K319" s="62"/>
      <c r="L319" s="62"/>
      <c r="M319" s="62"/>
      <c r="N319" s="62">
        <f>tblTL[[#This Row],[Field RPE]]*tblTL[[#This Row],[Field duration]]+tblTL[[#This Row],[Field 2 RPE]]*tblTL[[#This Row],[Field 2 Duration]]</f>
        <v>0</v>
      </c>
      <c r="AA319" s="118">
        <f>TL!$O319*TL!$P319+TL!$Q319*TL!$R319+TL!$S319*TL!$T319+TL!$U319*TL!$V319+TL!$W319*TL!$X319+tblTL[[#This Row],[G6 RPE]]*tblTL[[#This Row],[G6 Duration]]</f>
        <v>0</v>
      </c>
      <c r="AB319" s="119">
        <f>tblTL[[#This Row],[Gym Load]]+tblTL[[#This Row],[Field Load]]+tblTL[[#This Row],[Total Game Load]]</f>
        <v>0</v>
      </c>
    </row>
    <row r="320" spans="1:28" x14ac:dyDescent="0.25">
      <c r="A320" s="58" t="str">
        <f t="shared" si="12"/>
        <v>Week 3</v>
      </c>
      <c r="B320" s="63">
        <v>43024</v>
      </c>
      <c r="C320" s="143" t="str">
        <f t="shared" si="11"/>
        <v>Mon</v>
      </c>
      <c r="D320" s="75" t="s">
        <v>197</v>
      </c>
      <c r="E320" s="71"/>
      <c r="F320" s="71"/>
      <c r="G320" s="71"/>
      <c r="H320" s="71"/>
      <c r="I320" s="62">
        <f>tblTL[[#This Row],[Gym RPE]]*tblTL[[#This Row],[Gym Duration]]+tblTL[[#This Row],[Gym 2 RPE]]*tblTL[[#This Row],[Gym 2 Duration]]</f>
        <v>0</v>
      </c>
      <c r="J320" s="62"/>
      <c r="K320" s="62"/>
      <c r="L320" s="62"/>
      <c r="M320" s="62"/>
      <c r="N320" s="62">
        <f>tblTL[[#This Row],[Field RPE]]*tblTL[[#This Row],[Field duration]]+tblTL[[#This Row],[Field 2 RPE]]*tblTL[[#This Row],[Field 2 Duration]]</f>
        <v>0</v>
      </c>
      <c r="AA320" s="118">
        <f>TL!$O320*TL!$P320+TL!$Q320*TL!$R320+TL!$S320*TL!$T320+TL!$U320*TL!$V320+TL!$W320*TL!$X320+tblTL[[#This Row],[G6 RPE]]*tblTL[[#This Row],[G6 Duration]]</f>
        <v>0</v>
      </c>
      <c r="AB320" s="119">
        <f>tblTL[[#This Row],[Gym Load]]+tblTL[[#This Row],[Field Load]]+tblTL[[#This Row],[Total Game Load]]</f>
        <v>0</v>
      </c>
    </row>
    <row r="321" spans="1:28" x14ac:dyDescent="0.25">
      <c r="A321" s="58" t="str">
        <f t="shared" si="12"/>
        <v>Week 3</v>
      </c>
      <c r="B321" s="63">
        <v>43024</v>
      </c>
      <c r="C321" s="143" t="str">
        <f t="shared" si="11"/>
        <v>Mon</v>
      </c>
      <c r="D321" s="75" t="s">
        <v>198</v>
      </c>
      <c r="E321" s="71"/>
      <c r="F321" s="71"/>
      <c r="G321" s="71"/>
      <c r="H321" s="71"/>
      <c r="I321" s="62">
        <f>tblTL[[#This Row],[Gym RPE]]*tblTL[[#This Row],[Gym Duration]]+tblTL[[#This Row],[Gym 2 RPE]]*tblTL[[#This Row],[Gym 2 Duration]]</f>
        <v>0</v>
      </c>
      <c r="J321" s="62"/>
      <c r="K321" s="62"/>
      <c r="L321" s="62"/>
      <c r="M321" s="62"/>
      <c r="N321" s="62">
        <f>tblTL[[#This Row],[Field RPE]]*tblTL[[#This Row],[Field duration]]+tblTL[[#This Row],[Field 2 RPE]]*tblTL[[#This Row],[Field 2 Duration]]</f>
        <v>0</v>
      </c>
      <c r="AA321" s="118">
        <f>TL!$O321*TL!$P321+TL!$Q321*TL!$R321+TL!$S321*TL!$T321+TL!$U321*TL!$V321+TL!$W321*TL!$X321+tblTL[[#This Row],[G6 RPE]]*tblTL[[#This Row],[G6 Duration]]</f>
        <v>0</v>
      </c>
      <c r="AB321" s="119">
        <f>tblTL[[#This Row],[Gym Load]]+tblTL[[#This Row],[Field Load]]+tblTL[[#This Row],[Total Game Load]]</f>
        <v>0</v>
      </c>
    </row>
    <row r="322" spans="1:28" x14ac:dyDescent="0.25">
      <c r="A322" s="58" t="str">
        <f t="shared" si="12"/>
        <v>Week 3</v>
      </c>
      <c r="B322" s="63">
        <v>43024</v>
      </c>
      <c r="C322" s="143" t="str">
        <f t="shared" ref="C322:C385" si="13">CHOOSE(WEEKDAY(B322),"Sun","Mon","Tue","Wed","Thu","Fri","Sat")</f>
        <v>Mon</v>
      </c>
      <c r="D322" s="75" t="s">
        <v>199</v>
      </c>
      <c r="E322" s="71"/>
      <c r="F322" s="71"/>
      <c r="G322" s="71"/>
      <c r="H322" s="71"/>
      <c r="I322" s="62">
        <f>tblTL[[#This Row],[Gym RPE]]*tblTL[[#This Row],[Gym Duration]]+tblTL[[#This Row],[Gym 2 RPE]]*tblTL[[#This Row],[Gym 2 Duration]]</f>
        <v>0</v>
      </c>
      <c r="J322" s="62"/>
      <c r="K322" s="62"/>
      <c r="L322" s="62"/>
      <c r="M322" s="62"/>
      <c r="N322" s="62">
        <f>tblTL[[#This Row],[Field RPE]]*tblTL[[#This Row],[Field duration]]+tblTL[[#This Row],[Field 2 RPE]]*tblTL[[#This Row],[Field 2 Duration]]</f>
        <v>0</v>
      </c>
      <c r="AA322" s="118">
        <f>TL!$O322*TL!$P322+TL!$Q322*TL!$R322+TL!$S322*TL!$T322+TL!$U322*TL!$V322+TL!$W322*TL!$X322+tblTL[[#This Row],[G6 RPE]]*tblTL[[#This Row],[G6 Duration]]</f>
        <v>0</v>
      </c>
      <c r="AB322" s="119">
        <f>tblTL[[#This Row],[Gym Load]]+tblTL[[#This Row],[Field Load]]+tblTL[[#This Row],[Total Game Load]]</f>
        <v>0</v>
      </c>
    </row>
    <row r="323" spans="1:28" x14ac:dyDescent="0.25">
      <c r="A323" s="58" t="str">
        <f t="shared" ref="A323:A386" si="14">VLOOKUP(B323, $AE$3:$AF$26, 2)</f>
        <v>Week 3</v>
      </c>
      <c r="B323" s="63">
        <v>43024</v>
      </c>
      <c r="C323" s="143" t="str">
        <f t="shared" si="13"/>
        <v>Mon</v>
      </c>
      <c r="D323" s="77" t="s">
        <v>200</v>
      </c>
      <c r="E323" s="71"/>
      <c r="F323" s="71"/>
      <c r="G323" s="71"/>
      <c r="H323" s="71"/>
      <c r="I323" s="62">
        <f>tblTL[[#This Row],[Gym RPE]]*tblTL[[#This Row],[Gym Duration]]+tblTL[[#This Row],[Gym 2 RPE]]*tblTL[[#This Row],[Gym 2 Duration]]</f>
        <v>0</v>
      </c>
      <c r="J323" s="62"/>
      <c r="K323" s="62"/>
      <c r="L323" s="62"/>
      <c r="M323" s="62"/>
      <c r="N323" s="62">
        <f>tblTL[[#This Row],[Field RPE]]*tblTL[[#This Row],[Field duration]]+tblTL[[#This Row],[Field 2 RPE]]*tblTL[[#This Row],[Field 2 Duration]]</f>
        <v>0</v>
      </c>
      <c r="AA323" s="118">
        <f>TL!$O323*TL!$P323+TL!$Q323*TL!$R323+TL!$S323*TL!$T323+TL!$U323*TL!$V323+TL!$W323*TL!$X323+tblTL[[#This Row],[G6 RPE]]*tblTL[[#This Row],[G6 Duration]]</f>
        <v>0</v>
      </c>
      <c r="AB323" s="119">
        <f>tblTL[[#This Row],[Gym Load]]+tblTL[[#This Row],[Field Load]]+tblTL[[#This Row],[Total Game Load]]</f>
        <v>0</v>
      </c>
    </row>
    <row r="324" spans="1:28" x14ac:dyDescent="0.25">
      <c r="A324" s="58" t="str">
        <f t="shared" si="14"/>
        <v>Week 3</v>
      </c>
      <c r="B324" s="63">
        <v>43024</v>
      </c>
      <c r="C324" s="143" t="str">
        <f t="shared" si="13"/>
        <v>Mon</v>
      </c>
      <c r="D324" s="75" t="s">
        <v>201</v>
      </c>
      <c r="E324" s="71"/>
      <c r="F324" s="71"/>
      <c r="G324" s="71"/>
      <c r="H324" s="71"/>
      <c r="I324" s="62">
        <f>tblTL[[#This Row],[Gym RPE]]*tblTL[[#This Row],[Gym Duration]]+tblTL[[#This Row],[Gym 2 RPE]]*tblTL[[#This Row],[Gym 2 Duration]]</f>
        <v>0</v>
      </c>
      <c r="J324" s="62"/>
      <c r="K324" s="62"/>
      <c r="L324" s="62"/>
      <c r="M324" s="62"/>
      <c r="N324" s="62">
        <f>tblTL[[#This Row],[Field RPE]]*tblTL[[#This Row],[Field duration]]+tblTL[[#This Row],[Field 2 RPE]]*tblTL[[#This Row],[Field 2 Duration]]</f>
        <v>0</v>
      </c>
      <c r="AA324" s="118">
        <f>TL!$O324*TL!$P324+TL!$Q324*TL!$R324+TL!$S324*TL!$T324+TL!$U324*TL!$V324+TL!$W324*TL!$X324+tblTL[[#This Row],[G6 RPE]]*tblTL[[#This Row],[G6 Duration]]</f>
        <v>0</v>
      </c>
      <c r="AB324" s="119">
        <f>tblTL[[#This Row],[Gym Load]]+tblTL[[#This Row],[Field Load]]+tblTL[[#This Row],[Total Game Load]]</f>
        <v>0</v>
      </c>
    </row>
    <row r="325" spans="1:28" x14ac:dyDescent="0.25">
      <c r="A325" s="58" t="str">
        <f t="shared" si="14"/>
        <v>Week 3</v>
      </c>
      <c r="B325" s="63">
        <v>43024</v>
      </c>
      <c r="C325" s="143" t="str">
        <f t="shared" si="13"/>
        <v>Mon</v>
      </c>
      <c r="D325" s="75" t="s">
        <v>202</v>
      </c>
      <c r="E325" s="71"/>
      <c r="F325" s="71"/>
      <c r="G325" s="71"/>
      <c r="H325" s="71"/>
      <c r="I325" s="62">
        <f>tblTL[[#This Row],[Gym RPE]]*tblTL[[#This Row],[Gym Duration]]+tblTL[[#This Row],[Gym 2 RPE]]*tblTL[[#This Row],[Gym 2 Duration]]</f>
        <v>0</v>
      </c>
      <c r="J325" s="62"/>
      <c r="K325" s="62"/>
      <c r="L325" s="62"/>
      <c r="M325" s="62"/>
      <c r="N325" s="62">
        <f>tblTL[[#This Row],[Field RPE]]*tblTL[[#This Row],[Field duration]]+tblTL[[#This Row],[Field 2 RPE]]*tblTL[[#This Row],[Field 2 Duration]]</f>
        <v>0</v>
      </c>
      <c r="AA325" s="118">
        <f>TL!$O325*TL!$P325+TL!$Q325*TL!$R325+TL!$S325*TL!$T325+TL!$U325*TL!$V325+TL!$W325*TL!$X325+tblTL[[#This Row],[G6 RPE]]*tblTL[[#This Row],[G6 Duration]]</f>
        <v>0</v>
      </c>
      <c r="AB325" s="119">
        <f>tblTL[[#This Row],[Gym Load]]+tblTL[[#This Row],[Field Load]]+tblTL[[#This Row],[Total Game Load]]</f>
        <v>0</v>
      </c>
    </row>
    <row r="326" spans="1:28" x14ac:dyDescent="0.25">
      <c r="A326" s="58" t="str">
        <f t="shared" si="14"/>
        <v>Week 3</v>
      </c>
      <c r="B326" s="63">
        <v>43024</v>
      </c>
      <c r="C326" s="143" t="str">
        <f t="shared" si="13"/>
        <v>Mon</v>
      </c>
      <c r="D326" s="77" t="s">
        <v>203</v>
      </c>
      <c r="E326" s="71"/>
      <c r="F326" s="71"/>
      <c r="G326" s="71"/>
      <c r="H326" s="71"/>
      <c r="I326" s="62">
        <f>tblTL[[#This Row],[Gym RPE]]*tblTL[[#This Row],[Gym Duration]]+tblTL[[#This Row],[Gym 2 RPE]]*tblTL[[#This Row],[Gym 2 Duration]]</f>
        <v>0</v>
      </c>
      <c r="J326" s="62"/>
      <c r="K326" s="62"/>
      <c r="L326" s="62"/>
      <c r="M326" s="62"/>
      <c r="N326" s="62">
        <f>tblTL[[#This Row],[Field RPE]]*tblTL[[#This Row],[Field duration]]+tblTL[[#This Row],[Field 2 RPE]]*tblTL[[#This Row],[Field 2 Duration]]</f>
        <v>0</v>
      </c>
      <c r="AA326" s="118">
        <f>TL!$O326*TL!$P326+TL!$Q326*TL!$R326+TL!$S326*TL!$T326+TL!$U326*TL!$V326+TL!$W326*TL!$X326+tblTL[[#This Row],[G6 RPE]]*tblTL[[#This Row],[G6 Duration]]</f>
        <v>0</v>
      </c>
      <c r="AB326" s="119">
        <f>tblTL[[#This Row],[Gym Load]]+tblTL[[#This Row],[Field Load]]+tblTL[[#This Row],[Total Game Load]]</f>
        <v>0</v>
      </c>
    </row>
    <row r="327" spans="1:28" x14ac:dyDescent="0.25">
      <c r="A327" s="58" t="str">
        <f t="shared" si="14"/>
        <v>Week 3</v>
      </c>
      <c r="B327" s="63">
        <v>43024</v>
      </c>
      <c r="C327" s="143" t="str">
        <f t="shared" si="13"/>
        <v>Mon</v>
      </c>
      <c r="D327" s="77" t="s">
        <v>204</v>
      </c>
      <c r="E327" s="71"/>
      <c r="F327" s="71"/>
      <c r="G327" s="71"/>
      <c r="H327" s="71"/>
      <c r="I327" s="62">
        <f>tblTL[[#This Row],[Gym RPE]]*tblTL[[#This Row],[Gym Duration]]+tblTL[[#This Row],[Gym 2 RPE]]*tblTL[[#This Row],[Gym 2 Duration]]</f>
        <v>0</v>
      </c>
      <c r="J327" s="62"/>
      <c r="K327" s="62"/>
      <c r="L327" s="62"/>
      <c r="M327" s="62"/>
      <c r="N327" s="62">
        <f>tblTL[[#This Row],[Field RPE]]*tblTL[[#This Row],[Field duration]]+tblTL[[#This Row],[Field 2 RPE]]*tblTL[[#This Row],[Field 2 Duration]]</f>
        <v>0</v>
      </c>
      <c r="AA327" s="118">
        <f>TL!$O327*TL!$P327+TL!$Q327*TL!$R327+TL!$S327*TL!$T327+TL!$U327*TL!$V327+TL!$W327*TL!$X327+tblTL[[#This Row],[G6 RPE]]*tblTL[[#This Row],[G6 Duration]]</f>
        <v>0</v>
      </c>
      <c r="AB327" s="119">
        <f>tblTL[[#This Row],[Gym Load]]+tblTL[[#This Row],[Field Load]]+tblTL[[#This Row],[Total Game Load]]</f>
        <v>0</v>
      </c>
    </row>
    <row r="328" spans="1:28" x14ac:dyDescent="0.25">
      <c r="A328" s="58" t="str">
        <f t="shared" si="14"/>
        <v>Week 3</v>
      </c>
      <c r="B328" s="63">
        <v>43024</v>
      </c>
      <c r="C328" s="143" t="str">
        <f t="shared" si="13"/>
        <v>Mon</v>
      </c>
      <c r="D328" s="78" t="s">
        <v>205</v>
      </c>
      <c r="E328" s="71"/>
      <c r="F328" s="71"/>
      <c r="G328" s="71"/>
      <c r="H328" s="71"/>
      <c r="I328" s="62">
        <f>tblTL[[#This Row],[Gym RPE]]*tblTL[[#This Row],[Gym Duration]]+tblTL[[#This Row],[Gym 2 RPE]]*tblTL[[#This Row],[Gym 2 Duration]]</f>
        <v>0</v>
      </c>
      <c r="J328" s="62"/>
      <c r="K328" s="62"/>
      <c r="L328" s="62"/>
      <c r="M328" s="62"/>
      <c r="N328" s="62">
        <f>tblTL[[#This Row],[Field RPE]]*tblTL[[#This Row],[Field duration]]+tblTL[[#This Row],[Field 2 RPE]]*tblTL[[#This Row],[Field 2 Duration]]</f>
        <v>0</v>
      </c>
      <c r="AA328" s="118">
        <f>TL!$O328*TL!$P328+TL!$Q328*TL!$R328+TL!$S328*TL!$T328+TL!$U328*TL!$V328+TL!$W328*TL!$X328+tblTL[[#This Row],[G6 RPE]]*tblTL[[#This Row],[G6 Duration]]</f>
        <v>0</v>
      </c>
      <c r="AB328" s="119">
        <f>tblTL[[#This Row],[Gym Load]]+tblTL[[#This Row],[Field Load]]+tblTL[[#This Row],[Total Game Load]]</f>
        <v>0</v>
      </c>
    </row>
    <row r="329" spans="1:28" x14ac:dyDescent="0.25">
      <c r="A329" s="58" t="str">
        <f t="shared" si="14"/>
        <v>Week 3</v>
      </c>
      <c r="B329" s="63">
        <v>43024</v>
      </c>
      <c r="C329" s="143" t="str">
        <f t="shared" si="13"/>
        <v>Mon</v>
      </c>
      <c r="D329" s="78" t="s">
        <v>206</v>
      </c>
      <c r="E329" s="71"/>
      <c r="F329" s="71"/>
      <c r="G329" s="71"/>
      <c r="H329" s="71"/>
      <c r="I329" s="62">
        <f>tblTL[[#This Row],[Gym RPE]]*tblTL[[#This Row],[Gym Duration]]+tblTL[[#This Row],[Gym 2 RPE]]*tblTL[[#This Row],[Gym 2 Duration]]</f>
        <v>0</v>
      </c>
      <c r="J329" s="62"/>
      <c r="K329" s="62"/>
      <c r="L329" s="62"/>
      <c r="M329" s="62"/>
      <c r="N329" s="62">
        <f>tblTL[[#This Row],[Field RPE]]*tblTL[[#This Row],[Field duration]]+tblTL[[#This Row],[Field 2 RPE]]*tblTL[[#This Row],[Field 2 Duration]]</f>
        <v>0</v>
      </c>
      <c r="AA329" s="118">
        <f>TL!$O329*TL!$P329+TL!$Q329*TL!$R329+TL!$S329*TL!$T329+TL!$U329*TL!$V329+TL!$W329*TL!$X329+tblTL[[#This Row],[G6 RPE]]*tblTL[[#This Row],[G6 Duration]]</f>
        <v>0</v>
      </c>
      <c r="AB329" s="119">
        <f>tblTL[[#This Row],[Gym Load]]+tblTL[[#This Row],[Field Load]]+tblTL[[#This Row],[Total Game Load]]</f>
        <v>0</v>
      </c>
    </row>
    <row r="330" spans="1:28" x14ac:dyDescent="0.25">
      <c r="A330" s="58" t="str">
        <f t="shared" si="14"/>
        <v>Week 3</v>
      </c>
      <c r="B330" s="63">
        <v>43024</v>
      </c>
      <c r="C330" s="143" t="str">
        <f t="shared" si="13"/>
        <v>Mon</v>
      </c>
      <c r="D330" s="78" t="s">
        <v>207</v>
      </c>
      <c r="E330" s="71"/>
      <c r="F330" s="71"/>
      <c r="G330" s="71"/>
      <c r="H330" s="71"/>
      <c r="I330" s="62">
        <f>tblTL[[#This Row],[Gym RPE]]*tblTL[[#This Row],[Gym Duration]]+tblTL[[#This Row],[Gym 2 RPE]]*tblTL[[#This Row],[Gym 2 Duration]]</f>
        <v>0</v>
      </c>
      <c r="J330" s="62"/>
      <c r="K330" s="62"/>
      <c r="L330" s="62"/>
      <c r="M330" s="62"/>
      <c r="N330" s="62">
        <f>tblTL[[#This Row],[Field RPE]]*tblTL[[#This Row],[Field duration]]+tblTL[[#This Row],[Field 2 RPE]]*tblTL[[#This Row],[Field 2 Duration]]</f>
        <v>0</v>
      </c>
      <c r="AA330" s="118">
        <f>TL!$O330*TL!$P330+TL!$Q330*TL!$R330+TL!$S330*TL!$T330+TL!$U330*TL!$V330+TL!$W330*TL!$X330+tblTL[[#This Row],[G6 RPE]]*tblTL[[#This Row],[G6 Duration]]</f>
        <v>0</v>
      </c>
      <c r="AB330" s="119">
        <f>tblTL[[#This Row],[Gym Load]]+tblTL[[#This Row],[Field Load]]+tblTL[[#This Row],[Total Game Load]]</f>
        <v>0</v>
      </c>
    </row>
    <row r="331" spans="1:28" x14ac:dyDescent="0.25">
      <c r="A331" s="58" t="str">
        <f t="shared" si="14"/>
        <v>Week 3</v>
      </c>
      <c r="B331" s="63">
        <v>43024</v>
      </c>
      <c r="C331" s="143" t="str">
        <f t="shared" si="13"/>
        <v>Mon</v>
      </c>
      <c r="D331" s="75" t="s">
        <v>208</v>
      </c>
      <c r="E331" s="71"/>
      <c r="F331" s="71"/>
      <c r="G331" s="71"/>
      <c r="H331" s="71"/>
      <c r="I331" s="62">
        <f>tblTL[[#This Row],[Gym RPE]]*tblTL[[#This Row],[Gym Duration]]+tblTL[[#This Row],[Gym 2 RPE]]*tblTL[[#This Row],[Gym 2 Duration]]</f>
        <v>0</v>
      </c>
      <c r="J331" s="62"/>
      <c r="K331" s="62"/>
      <c r="L331" s="62"/>
      <c r="M331" s="62"/>
      <c r="N331" s="62">
        <f>tblTL[[#This Row],[Field RPE]]*tblTL[[#This Row],[Field duration]]+tblTL[[#This Row],[Field 2 RPE]]*tblTL[[#This Row],[Field 2 Duration]]</f>
        <v>0</v>
      </c>
      <c r="AA331" s="118">
        <f>TL!$O331*TL!$P331+TL!$Q331*TL!$R331+TL!$S331*TL!$T331+TL!$U331*TL!$V331+TL!$W331*TL!$X331+tblTL[[#This Row],[G6 RPE]]*tblTL[[#This Row],[G6 Duration]]</f>
        <v>0</v>
      </c>
      <c r="AB331" s="119">
        <f>tblTL[[#This Row],[Gym Load]]+tblTL[[#This Row],[Field Load]]+tblTL[[#This Row],[Total Game Load]]</f>
        <v>0</v>
      </c>
    </row>
    <row r="332" spans="1:28" x14ac:dyDescent="0.25">
      <c r="A332" s="58" t="str">
        <f t="shared" si="14"/>
        <v>Week 3</v>
      </c>
      <c r="B332" s="63">
        <v>43025</v>
      </c>
      <c r="C332" s="143" t="str">
        <f t="shared" si="13"/>
        <v>Tue</v>
      </c>
      <c r="D332" s="68" t="s">
        <v>215</v>
      </c>
      <c r="E332" s="71"/>
      <c r="F332" s="71"/>
      <c r="G332" s="71"/>
      <c r="H332" s="71"/>
      <c r="I332" s="62">
        <f>tblTL[[#This Row],[Gym RPE]]*tblTL[[#This Row],[Gym Duration]]+tblTL[[#This Row],[Gym 2 RPE]]*tblTL[[#This Row],[Gym 2 Duration]]</f>
        <v>0</v>
      </c>
      <c r="J332" s="62"/>
      <c r="K332" s="62"/>
      <c r="L332" s="62"/>
      <c r="M332" s="62"/>
      <c r="N332" s="62">
        <f>tblTL[[#This Row],[Field RPE]]*tblTL[[#This Row],[Field duration]]+tblTL[[#This Row],[Field 2 RPE]]*tblTL[[#This Row],[Field 2 Duration]]</f>
        <v>0</v>
      </c>
      <c r="AA332" s="118">
        <f>TL!$O332*TL!$P332+TL!$Q332*TL!$R332+TL!$S332*TL!$T332+TL!$U332*TL!$V332+TL!$W332*TL!$X332+tblTL[[#This Row],[G6 RPE]]*tblTL[[#This Row],[G6 Duration]]</f>
        <v>0</v>
      </c>
      <c r="AB332" s="119">
        <f>tblTL[[#This Row],[Gym Load]]+tblTL[[#This Row],[Field Load]]+tblTL[[#This Row],[Total Game Load]]</f>
        <v>0</v>
      </c>
    </row>
    <row r="333" spans="1:28" x14ac:dyDescent="0.25">
      <c r="A333" s="58" t="str">
        <f t="shared" si="14"/>
        <v>Week 3</v>
      </c>
      <c r="B333" s="63">
        <v>43025</v>
      </c>
      <c r="C333" s="143" t="str">
        <f t="shared" si="13"/>
        <v>Tue</v>
      </c>
      <c r="D333" s="74" t="s">
        <v>190</v>
      </c>
      <c r="E333" s="71"/>
      <c r="F333" s="71"/>
      <c r="G333" s="71"/>
      <c r="H333" s="71"/>
      <c r="I333" s="62">
        <f>tblTL[[#This Row],[Gym RPE]]*tblTL[[#This Row],[Gym Duration]]+tblTL[[#This Row],[Gym 2 RPE]]*tblTL[[#This Row],[Gym 2 Duration]]</f>
        <v>0</v>
      </c>
      <c r="J333" s="62"/>
      <c r="K333" s="62"/>
      <c r="L333" s="62"/>
      <c r="M333" s="62"/>
      <c r="N333" s="62">
        <f>tblTL[[#This Row],[Field RPE]]*tblTL[[#This Row],[Field duration]]+tblTL[[#This Row],[Field 2 RPE]]*tblTL[[#This Row],[Field 2 Duration]]</f>
        <v>0</v>
      </c>
      <c r="AA333" s="118">
        <f>TL!$O333*TL!$P333+TL!$Q333*TL!$R333+TL!$S333*TL!$T333+TL!$U333*TL!$V333+TL!$W333*TL!$X333+tblTL[[#This Row],[G6 RPE]]*tblTL[[#This Row],[G6 Duration]]</f>
        <v>0</v>
      </c>
      <c r="AB333" s="119">
        <f>tblTL[[#This Row],[Gym Load]]+tblTL[[#This Row],[Field Load]]+tblTL[[#This Row],[Total Game Load]]</f>
        <v>0</v>
      </c>
    </row>
    <row r="334" spans="1:28" x14ac:dyDescent="0.25">
      <c r="A334" s="58" t="str">
        <f t="shared" si="14"/>
        <v>Week 3</v>
      </c>
      <c r="B334" s="63">
        <v>43025</v>
      </c>
      <c r="C334" s="143" t="str">
        <f t="shared" si="13"/>
        <v>Tue</v>
      </c>
      <c r="D334" s="68" t="s">
        <v>191</v>
      </c>
      <c r="E334" s="71"/>
      <c r="F334" s="71"/>
      <c r="G334" s="71"/>
      <c r="H334" s="71"/>
      <c r="I334" s="62">
        <f>tblTL[[#This Row],[Gym RPE]]*tblTL[[#This Row],[Gym Duration]]+tblTL[[#This Row],[Gym 2 RPE]]*tblTL[[#This Row],[Gym 2 Duration]]</f>
        <v>0</v>
      </c>
      <c r="J334" s="62"/>
      <c r="K334" s="62"/>
      <c r="L334" s="62"/>
      <c r="M334" s="62"/>
      <c r="N334" s="62">
        <f>tblTL[[#This Row],[Field RPE]]*tblTL[[#This Row],[Field duration]]+tblTL[[#This Row],[Field 2 RPE]]*tblTL[[#This Row],[Field 2 Duration]]</f>
        <v>0</v>
      </c>
      <c r="AA334" s="118">
        <f>TL!$O334*TL!$P334+TL!$Q334*TL!$R334+TL!$S334*TL!$T334+TL!$U334*TL!$V334+TL!$W334*TL!$X334+tblTL[[#This Row],[G6 RPE]]*tblTL[[#This Row],[G6 Duration]]</f>
        <v>0</v>
      </c>
      <c r="AB334" s="119">
        <f>tblTL[[#This Row],[Gym Load]]+tblTL[[#This Row],[Field Load]]+tblTL[[#This Row],[Total Game Load]]</f>
        <v>0</v>
      </c>
    </row>
    <row r="335" spans="1:28" x14ac:dyDescent="0.25">
      <c r="A335" s="58" t="str">
        <f t="shared" si="14"/>
        <v>Week 3</v>
      </c>
      <c r="B335" s="63">
        <v>43025</v>
      </c>
      <c r="C335" s="143" t="str">
        <f t="shared" si="13"/>
        <v>Tue</v>
      </c>
      <c r="D335" s="68" t="s">
        <v>192</v>
      </c>
      <c r="E335" s="71">
        <v>6</v>
      </c>
      <c r="F335" s="71">
        <v>60</v>
      </c>
      <c r="G335" s="71"/>
      <c r="H335" s="71"/>
      <c r="I335" s="62">
        <f>tblTL[[#This Row],[Gym RPE]]*tblTL[[#This Row],[Gym Duration]]+tblTL[[#This Row],[Gym 2 RPE]]*tblTL[[#This Row],[Gym 2 Duration]]</f>
        <v>360</v>
      </c>
      <c r="J335" s="62"/>
      <c r="K335" s="62"/>
      <c r="L335" s="62"/>
      <c r="M335" s="62"/>
      <c r="N335" s="62">
        <f>tblTL[[#This Row],[Field RPE]]*tblTL[[#This Row],[Field duration]]+tblTL[[#This Row],[Field 2 RPE]]*tblTL[[#This Row],[Field 2 Duration]]</f>
        <v>0</v>
      </c>
      <c r="AA335" s="118">
        <f>TL!$O335*TL!$P335+TL!$Q335*TL!$R335+TL!$S335*TL!$T335+TL!$U335*TL!$V335+TL!$W335*TL!$X335+tblTL[[#This Row],[G6 RPE]]*tblTL[[#This Row],[G6 Duration]]</f>
        <v>0</v>
      </c>
      <c r="AB335" s="119">
        <f>tblTL[[#This Row],[Gym Load]]+tblTL[[#This Row],[Field Load]]+tblTL[[#This Row],[Total Game Load]]</f>
        <v>360</v>
      </c>
    </row>
    <row r="336" spans="1:28" x14ac:dyDescent="0.25">
      <c r="A336" s="58" t="str">
        <f t="shared" si="14"/>
        <v>Week 3</v>
      </c>
      <c r="B336" s="63">
        <v>43025</v>
      </c>
      <c r="C336" s="143" t="str">
        <f t="shared" si="13"/>
        <v>Tue</v>
      </c>
      <c r="D336" s="73" t="s">
        <v>193</v>
      </c>
      <c r="E336" s="71"/>
      <c r="F336" s="71"/>
      <c r="G336" s="71"/>
      <c r="H336" s="71"/>
      <c r="I336" s="62">
        <f>tblTL[[#This Row],[Gym RPE]]*tblTL[[#This Row],[Gym Duration]]+tblTL[[#This Row],[Gym 2 RPE]]*tblTL[[#This Row],[Gym 2 Duration]]</f>
        <v>0</v>
      </c>
      <c r="J336" s="62"/>
      <c r="K336" s="62"/>
      <c r="L336" s="62"/>
      <c r="M336" s="62"/>
      <c r="N336" s="62">
        <f>tblTL[[#This Row],[Field RPE]]*tblTL[[#This Row],[Field duration]]+tblTL[[#This Row],[Field 2 RPE]]*tblTL[[#This Row],[Field 2 Duration]]</f>
        <v>0</v>
      </c>
      <c r="AA336" s="118">
        <f>TL!$O336*TL!$P336+TL!$Q336*TL!$R336+TL!$S336*TL!$T336+TL!$U336*TL!$V336+TL!$W336*TL!$X336+tblTL[[#This Row],[G6 RPE]]*tblTL[[#This Row],[G6 Duration]]</f>
        <v>0</v>
      </c>
      <c r="AB336" s="119">
        <f>tblTL[[#This Row],[Gym Load]]+tblTL[[#This Row],[Field Load]]+tblTL[[#This Row],[Total Game Load]]</f>
        <v>0</v>
      </c>
    </row>
    <row r="337" spans="1:28" x14ac:dyDescent="0.25">
      <c r="A337" s="58" t="str">
        <f t="shared" si="14"/>
        <v>Week 3</v>
      </c>
      <c r="B337" s="63">
        <v>43025</v>
      </c>
      <c r="C337" s="143" t="str">
        <f t="shared" si="13"/>
        <v>Tue</v>
      </c>
      <c r="D337" s="73" t="s">
        <v>194</v>
      </c>
      <c r="E337" s="71"/>
      <c r="F337" s="71"/>
      <c r="G337" s="71"/>
      <c r="H337" s="71"/>
      <c r="I337" s="62">
        <f>tblTL[[#This Row],[Gym RPE]]*tblTL[[#This Row],[Gym Duration]]+tblTL[[#This Row],[Gym 2 RPE]]*tblTL[[#This Row],[Gym 2 Duration]]</f>
        <v>0</v>
      </c>
      <c r="J337" s="62"/>
      <c r="K337" s="62"/>
      <c r="L337" s="62"/>
      <c r="M337" s="62"/>
      <c r="N337" s="62">
        <f>tblTL[[#This Row],[Field RPE]]*tblTL[[#This Row],[Field duration]]+tblTL[[#This Row],[Field 2 RPE]]*tblTL[[#This Row],[Field 2 Duration]]</f>
        <v>0</v>
      </c>
      <c r="AA337" s="118">
        <f>TL!$O337*TL!$P337+TL!$Q337*TL!$R337+TL!$S337*TL!$T337+TL!$U337*TL!$V337+TL!$W337*TL!$X337+tblTL[[#This Row],[G6 RPE]]*tblTL[[#This Row],[G6 Duration]]</f>
        <v>0</v>
      </c>
      <c r="AB337" s="119">
        <f>tblTL[[#This Row],[Gym Load]]+tblTL[[#This Row],[Field Load]]+tblTL[[#This Row],[Total Game Load]]</f>
        <v>0</v>
      </c>
    </row>
    <row r="338" spans="1:28" x14ac:dyDescent="0.25">
      <c r="A338" s="58" t="str">
        <f t="shared" si="14"/>
        <v>Week 3</v>
      </c>
      <c r="B338" s="63">
        <v>43025</v>
      </c>
      <c r="C338" s="143" t="str">
        <f t="shared" si="13"/>
        <v>Tue</v>
      </c>
      <c r="D338" s="73" t="s">
        <v>213</v>
      </c>
      <c r="E338" s="71"/>
      <c r="F338" s="71"/>
      <c r="G338" s="71"/>
      <c r="H338" s="71"/>
      <c r="I338" s="62">
        <f>tblTL[[#This Row],[Gym RPE]]*tblTL[[#This Row],[Gym Duration]]+tblTL[[#This Row],[Gym 2 RPE]]*tblTL[[#This Row],[Gym 2 Duration]]</f>
        <v>0</v>
      </c>
      <c r="J338" s="62"/>
      <c r="K338" s="62"/>
      <c r="L338" s="62"/>
      <c r="M338" s="62"/>
      <c r="N338" s="62">
        <f>tblTL[[#This Row],[Field RPE]]*tblTL[[#This Row],[Field duration]]+tblTL[[#This Row],[Field 2 RPE]]*tblTL[[#This Row],[Field 2 Duration]]</f>
        <v>0</v>
      </c>
      <c r="AA338" s="118">
        <f>TL!$O338*TL!$P338+TL!$Q338*TL!$R338+TL!$S338*TL!$T338+TL!$U338*TL!$V338+TL!$W338*TL!$X338+tblTL[[#This Row],[G6 RPE]]*tblTL[[#This Row],[G6 Duration]]</f>
        <v>0</v>
      </c>
      <c r="AB338" s="119">
        <f>tblTL[[#This Row],[Gym Load]]+tblTL[[#This Row],[Field Load]]+tblTL[[#This Row],[Total Game Load]]</f>
        <v>0</v>
      </c>
    </row>
    <row r="339" spans="1:28" x14ac:dyDescent="0.25">
      <c r="A339" s="58" t="str">
        <f t="shared" si="14"/>
        <v>Week 3</v>
      </c>
      <c r="B339" s="63">
        <v>43025</v>
      </c>
      <c r="C339" s="143" t="str">
        <f t="shared" si="13"/>
        <v>Tue</v>
      </c>
      <c r="D339" s="73" t="s">
        <v>214</v>
      </c>
      <c r="E339" s="71"/>
      <c r="F339" s="71"/>
      <c r="G339" s="71"/>
      <c r="H339" s="71"/>
      <c r="I339" s="62">
        <f>tblTL[[#This Row],[Gym RPE]]*tblTL[[#This Row],[Gym Duration]]+tblTL[[#This Row],[Gym 2 RPE]]*tblTL[[#This Row],[Gym 2 Duration]]</f>
        <v>0</v>
      </c>
      <c r="J339" s="62"/>
      <c r="K339" s="62"/>
      <c r="L339" s="62"/>
      <c r="M339" s="62"/>
      <c r="N339" s="62">
        <f>tblTL[[#This Row],[Field RPE]]*tblTL[[#This Row],[Field duration]]+tblTL[[#This Row],[Field 2 RPE]]*tblTL[[#This Row],[Field 2 Duration]]</f>
        <v>0</v>
      </c>
      <c r="AA339" s="118">
        <f>TL!$O339*TL!$P339+TL!$Q339*TL!$R339+TL!$S339*TL!$T339+TL!$U339*TL!$V339+TL!$W339*TL!$X339+tblTL[[#This Row],[G6 RPE]]*tblTL[[#This Row],[G6 Duration]]</f>
        <v>0</v>
      </c>
      <c r="AB339" s="119">
        <f>tblTL[[#This Row],[Gym Load]]+tblTL[[#This Row],[Field Load]]+tblTL[[#This Row],[Total Game Load]]</f>
        <v>0</v>
      </c>
    </row>
    <row r="340" spans="1:28" x14ac:dyDescent="0.25">
      <c r="A340" s="58" t="str">
        <f t="shared" si="14"/>
        <v>Week 3</v>
      </c>
      <c r="B340" s="63">
        <v>43025</v>
      </c>
      <c r="C340" s="143" t="str">
        <f t="shared" si="13"/>
        <v>Tue</v>
      </c>
      <c r="D340" s="73" t="s">
        <v>195</v>
      </c>
      <c r="E340" s="71"/>
      <c r="F340" s="71"/>
      <c r="G340" s="71"/>
      <c r="H340" s="71"/>
      <c r="I340" s="62">
        <f>tblTL[[#This Row],[Gym RPE]]*tblTL[[#This Row],[Gym Duration]]+tblTL[[#This Row],[Gym 2 RPE]]*tblTL[[#This Row],[Gym 2 Duration]]</f>
        <v>0</v>
      </c>
      <c r="J340" s="62"/>
      <c r="K340" s="62"/>
      <c r="L340" s="62"/>
      <c r="M340" s="62"/>
      <c r="N340" s="62">
        <f>tblTL[[#This Row],[Field RPE]]*tblTL[[#This Row],[Field duration]]+tblTL[[#This Row],[Field 2 RPE]]*tblTL[[#This Row],[Field 2 Duration]]</f>
        <v>0</v>
      </c>
      <c r="AA340" s="118">
        <f>TL!$O340*TL!$P340+TL!$Q340*TL!$R340+TL!$S340*TL!$T340+TL!$U340*TL!$V340+TL!$W340*TL!$X340+tblTL[[#This Row],[G6 RPE]]*tblTL[[#This Row],[G6 Duration]]</f>
        <v>0</v>
      </c>
      <c r="AB340" s="119">
        <f>tblTL[[#This Row],[Gym Load]]+tblTL[[#This Row],[Field Load]]+tblTL[[#This Row],[Total Game Load]]</f>
        <v>0</v>
      </c>
    </row>
    <row r="341" spans="1:28" x14ac:dyDescent="0.25">
      <c r="A341" s="58" t="str">
        <f t="shared" si="14"/>
        <v>Week 3</v>
      </c>
      <c r="B341" s="63">
        <v>43025</v>
      </c>
      <c r="C341" s="143" t="str">
        <f t="shared" si="13"/>
        <v>Tue</v>
      </c>
      <c r="D341" s="68" t="s">
        <v>196</v>
      </c>
      <c r="E341" s="71"/>
      <c r="F341" s="71"/>
      <c r="G341" s="71"/>
      <c r="H341" s="71"/>
      <c r="I341" s="62">
        <f>tblTL[[#This Row],[Gym RPE]]*tblTL[[#This Row],[Gym Duration]]+tblTL[[#This Row],[Gym 2 RPE]]*tblTL[[#This Row],[Gym 2 Duration]]</f>
        <v>0</v>
      </c>
      <c r="J341" s="62"/>
      <c r="K341" s="62"/>
      <c r="L341" s="62"/>
      <c r="M341" s="62"/>
      <c r="N341" s="62">
        <f>tblTL[[#This Row],[Field RPE]]*tblTL[[#This Row],[Field duration]]+tblTL[[#This Row],[Field 2 RPE]]*tblTL[[#This Row],[Field 2 Duration]]</f>
        <v>0</v>
      </c>
      <c r="AA341" s="118">
        <f>TL!$O341*TL!$P341+TL!$Q341*TL!$R341+TL!$S341*TL!$T341+TL!$U341*TL!$V341+TL!$W341*TL!$X341+tblTL[[#This Row],[G6 RPE]]*tblTL[[#This Row],[G6 Duration]]</f>
        <v>0</v>
      </c>
      <c r="AB341" s="119">
        <f>tblTL[[#This Row],[Gym Load]]+tblTL[[#This Row],[Field Load]]+tblTL[[#This Row],[Total Game Load]]</f>
        <v>0</v>
      </c>
    </row>
    <row r="342" spans="1:28" x14ac:dyDescent="0.25">
      <c r="A342" s="58" t="str">
        <f t="shared" si="14"/>
        <v>Week 3</v>
      </c>
      <c r="B342" s="63">
        <v>43025</v>
      </c>
      <c r="C342" s="143" t="str">
        <f t="shared" si="13"/>
        <v>Tue</v>
      </c>
      <c r="D342" s="73" t="s">
        <v>197</v>
      </c>
      <c r="E342" s="71"/>
      <c r="F342" s="71"/>
      <c r="G342" s="71"/>
      <c r="H342" s="71"/>
      <c r="I342" s="62">
        <f>tblTL[[#This Row],[Gym RPE]]*tblTL[[#This Row],[Gym Duration]]+tblTL[[#This Row],[Gym 2 RPE]]*tblTL[[#This Row],[Gym 2 Duration]]</f>
        <v>0</v>
      </c>
      <c r="J342" s="62"/>
      <c r="K342" s="62"/>
      <c r="L342" s="62"/>
      <c r="M342" s="62"/>
      <c r="N342" s="62">
        <f>tblTL[[#This Row],[Field RPE]]*tblTL[[#This Row],[Field duration]]+tblTL[[#This Row],[Field 2 RPE]]*tblTL[[#This Row],[Field 2 Duration]]</f>
        <v>0</v>
      </c>
      <c r="AA342" s="118">
        <f>TL!$O342*TL!$P342+TL!$Q342*TL!$R342+TL!$S342*TL!$T342+TL!$U342*TL!$V342+TL!$W342*TL!$X342+tblTL[[#This Row],[G6 RPE]]*tblTL[[#This Row],[G6 Duration]]</f>
        <v>0</v>
      </c>
      <c r="AB342" s="119">
        <f>tblTL[[#This Row],[Gym Load]]+tblTL[[#This Row],[Field Load]]+tblTL[[#This Row],[Total Game Load]]</f>
        <v>0</v>
      </c>
    </row>
    <row r="343" spans="1:28" x14ac:dyDescent="0.25">
      <c r="A343" s="58" t="str">
        <f t="shared" si="14"/>
        <v>Week 3</v>
      </c>
      <c r="B343" s="63">
        <v>43025</v>
      </c>
      <c r="C343" s="143" t="str">
        <f t="shared" si="13"/>
        <v>Tue</v>
      </c>
      <c r="D343" s="73" t="s">
        <v>198</v>
      </c>
      <c r="E343" s="71"/>
      <c r="F343" s="71"/>
      <c r="G343" s="71"/>
      <c r="H343" s="71"/>
      <c r="I343" s="62">
        <f>tblTL[[#This Row],[Gym RPE]]*tblTL[[#This Row],[Gym Duration]]+tblTL[[#This Row],[Gym 2 RPE]]*tblTL[[#This Row],[Gym 2 Duration]]</f>
        <v>0</v>
      </c>
      <c r="J343" s="62"/>
      <c r="K343" s="62"/>
      <c r="L343" s="62"/>
      <c r="M343" s="62"/>
      <c r="N343" s="62">
        <f>tblTL[[#This Row],[Field RPE]]*tblTL[[#This Row],[Field duration]]+tblTL[[#This Row],[Field 2 RPE]]*tblTL[[#This Row],[Field 2 Duration]]</f>
        <v>0</v>
      </c>
      <c r="AA343" s="118">
        <f>TL!$O343*TL!$P343+TL!$Q343*TL!$R343+TL!$S343*TL!$T343+TL!$U343*TL!$V343+TL!$W343*TL!$X343+tblTL[[#This Row],[G6 RPE]]*tblTL[[#This Row],[G6 Duration]]</f>
        <v>0</v>
      </c>
      <c r="AB343" s="119">
        <f>tblTL[[#This Row],[Gym Load]]+tblTL[[#This Row],[Field Load]]+tblTL[[#This Row],[Total Game Load]]</f>
        <v>0</v>
      </c>
    </row>
    <row r="344" spans="1:28" x14ac:dyDescent="0.25">
      <c r="A344" s="58" t="str">
        <f t="shared" si="14"/>
        <v>Week 3</v>
      </c>
      <c r="B344" s="63">
        <v>43025</v>
      </c>
      <c r="C344" s="143" t="str">
        <f t="shared" si="13"/>
        <v>Tue</v>
      </c>
      <c r="D344" s="73" t="s">
        <v>199</v>
      </c>
      <c r="E344" s="71">
        <v>6</v>
      </c>
      <c r="F344" s="71">
        <v>60</v>
      </c>
      <c r="G344" s="71"/>
      <c r="H344" s="71"/>
      <c r="I344" s="62">
        <f>tblTL[[#This Row],[Gym RPE]]*tblTL[[#This Row],[Gym Duration]]+tblTL[[#This Row],[Gym 2 RPE]]*tblTL[[#This Row],[Gym 2 Duration]]</f>
        <v>360</v>
      </c>
      <c r="J344" s="62"/>
      <c r="K344" s="62"/>
      <c r="L344" s="62"/>
      <c r="M344" s="62"/>
      <c r="N344" s="62">
        <f>tblTL[[#This Row],[Field RPE]]*tblTL[[#This Row],[Field duration]]+tblTL[[#This Row],[Field 2 RPE]]*tblTL[[#This Row],[Field 2 Duration]]</f>
        <v>0</v>
      </c>
      <c r="AA344" s="118">
        <f>TL!$O344*TL!$P344+TL!$Q344*TL!$R344+TL!$S344*TL!$T344+TL!$U344*TL!$V344+TL!$W344*TL!$X344+tblTL[[#This Row],[G6 RPE]]*tblTL[[#This Row],[G6 Duration]]</f>
        <v>0</v>
      </c>
      <c r="AB344" s="119">
        <f>tblTL[[#This Row],[Gym Load]]+tblTL[[#This Row],[Field Load]]+tblTL[[#This Row],[Total Game Load]]</f>
        <v>360</v>
      </c>
    </row>
    <row r="345" spans="1:28" x14ac:dyDescent="0.25">
      <c r="A345" s="58" t="str">
        <f t="shared" si="14"/>
        <v>Week 3</v>
      </c>
      <c r="B345" s="63">
        <v>43025</v>
      </c>
      <c r="C345" s="143" t="str">
        <f t="shared" si="13"/>
        <v>Tue</v>
      </c>
      <c r="D345" s="68" t="s">
        <v>200</v>
      </c>
      <c r="E345" s="71"/>
      <c r="F345" s="71"/>
      <c r="G345" s="71"/>
      <c r="H345" s="71"/>
      <c r="I345" s="62">
        <f>tblTL[[#This Row],[Gym RPE]]*tblTL[[#This Row],[Gym Duration]]+tblTL[[#This Row],[Gym 2 RPE]]*tblTL[[#This Row],[Gym 2 Duration]]</f>
        <v>0</v>
      </c>
      <c r="J345" s="62"/>
      <c r="K345" s="62"/>
      <c r="L345" s="62"/>
      <c r="M345" s="62"/>
      <c r="N345" s="62">
        <f>tblTL[[#This Row],[Field RPE]]*tblTL[[#This Row],[Field duration]]+tblTL[[#This Row],[Field 2 RPE]]*tblTL[[#This Row],[Field 2 Duration]]</f>
        <v>0</v>
      </c>
      <c r="AA345" s="118">
        <f>TL!$O345*TL!$P345+TL!$Q345*TL!$R345+TL!$S345*TL!$T345+TL!$U345*TL!$V345+TL!$W345*TL!$X345+tblTL[[#This Row],[G6 RPE]]*tblTL[[#This Row],[G6 Duration]]</f>
        <v>0</v>
      </c>
      <c r="AB345" s="119">
        <f>tblTL[[#This Row],[Gym Load]]+tblTL[[#This Row],[Field Load]]+tblTL[[#This Row],[Total Game Load]]</f>
        <v>0</v>
      </c>
    </row>
    <row r="346" spans="1:28" x14ac:dyDescent="0.25">
      <c r="A346" s="58" t="str">
        <f t="shared" si="14"/>
        <v>Week 3</v>
      </c>
      <c r="B346" s="63">
        <v>43025</v>
      </c>
      <c r="C346" s="143" t="str">
        <f t="shared" si="13"/>
        <v>Tue</v>
      </c>
      <c r="D346" s="73" t="s">
        <v>201</v>
      </c>
      <c r="E346" s="71"/>
      <c r="F346" s="71"/>
      <c r="G346" s="71"/>
      <c r="H346" s="71"/>
      <c r="I346" s="62">
        <f>tblTL[[#This Row],[Gym RPE]]*tblTL[[#This Row],[Gym Duration]]+tblTL[[#This Row],[Gym 2 RPE]]*tblTL[[#This Row],[Gym 2 Duration]]</f>
        <v>0</v>
      </c>
      <c r="J346" s="62"/>
      <c r="K346" s="62"/>
      <c r="L346" s="62"/>
      <c r="M346" s="62"/>
      <c r="N346" s="62">
        <f>tblTL[[#This Row],[Field RPE]]*tblTL[[#This Row],[Field duration]]+tblTL[[#This Row],[Field 2 RPE]]*tblTL[[#This Row],[Field 2 Duration]]</f>
        <v>0</v>
      </c>
      <c r="AA346" s="118">
        <f>TL!$O346*TL!$P346+TL!$Q346*TL!$R346+TL!$S346*TL!$T346+TL!$U346*TL!$V346+TL!$W346*TL!$X346+tblTL[[#This Row],[G6 RPE]]*tblTL[[#This Row],[G6 Duration]]</f>
        <v>0</v>
      </c>
      <c r="AB346" s="119">
        <f>tblTL[[#This Row],[Gym Load]]+tblTL[[#This Row],[Field Load]]+tblTL[[#This Row],[Total Game Load]]</f>
        <v>0</v>
      </c>
    </row>
    <row r="347" spans="1:28" x14ac:dyDescent="0.25">
      <c r="A347" s="58" t="str">
        <f t="shared" si="14"/>
        <v>Week 3</v>
      </c>
      <c r="B347" s="63">
        <v>43025</v>
      </c>
      <c r="C347" s="143" t="str">
        <f t="shared" si="13"/>
        <v>Tue</v>
      </c>
      <c r="D347" s="73" t="s">
        <v>202</v>
      </c>
      <c r="E347" s="69">
        <v>8</v>
      </c>
      <c r="F347" s="69">
        <v>60</v>
      </c>
      <c r="G347" s="69"/>
      <c r="H347" s="69"/>
      <c r="I347" s="62">
        <f>tblTL[[#This Row],[Gym RPE]]*tblTL[[#This Row],[Gym Duration]]+tblTL[[#This Row],[Gym 2 RPE]]*tblTL[[#This Row],[Gym 2 Duration]]</f>
        <v>480</v>
      </c>
      <c r="J347" s="62"/>
      <c r="K347" s="62"/>
      <c r="L347" s="62"/>
      <c r="M347" s="62"/>
      <c r="N347" s="62">
        <f>tblTL[[#This Row],[Field RPE]]*tblTL[[#This Row],[Field duration]]+tblTL[[#This Row],[Field 2 RPE]]*tblTL[[#This Row],[Field 2 Duration]]</f>
        <v>0</v>
      </c>
      <c r="AA347" s="118">
        <f>TL!$O347*TL!$P347+TL!$Q347*TL!$R347+TL!$S347*TL!$T347+TL!$U347*TL!$V347+TL!$W347*TL!$X347+tblTL[[#This Row],[G6 RPE]]*tblTL[[#This Row],[G6 Duration]]</f>
        <v>0</v>
      </c>
      <c r="AB347" s="119">
        <f>tblTL[[#This Row],[Gym Load]]+tblTL[[#This Row],[Field Load]]+tblTL[[#This Row],[Total Game Load]]</f>
        <v>480</v>
      </c>
    </row>
    <row r="348" spans="1:28" x14ac:dyDescent="0.25">
      <c r="A348" s="58" t="str">
        <f t="shared" si="14"/>
        <v>Week 3</v>
      </c>
      <c r="B348" s="63">
        <v>43025</v>
      </c>
      <c r="C348" s="143" t="str">
        <f t="shared" si="13"/>
        <v>Tue</v>
      </c>
      <c r="D348" s="68" t="s">
        <v>203</v>
      </c>
      <c r="E348" s="71"/>
      <c r="F348" s="71"/>
      <c r="G348" s="71"/>
      <c r="H348" s="71"/>
      <c r="I348" s="62">
        <f>tblTL[[#This Row],[Gym RPE]]*tblTL[[#This Row],[Gym Duration]]+tblTL[[#This Row],[Gym 2 RPE]]*tblTL[[#This Row],[Gym 2 Duration]]</f>
        <v>0</v>
      </c>
      <c r="J348" s="62"/>
      <c r="K348" s="62"/>
      <c r="L348" s="62"/>
      <c r="M348" s="62"/>
      <c r="N348" s="62">
        <f>tblTL[[#This Row],[Field RPE]]*tblTL[[#This Row],[Field duration]]+tblTL[[#This Row],[Field 2 RPE]]*tblTL[[#This Row],[Field 2 Duration]]</f>
        <v>0</v>
      </c>
      <c r="AA348" s="118">
        <f>TL!$O348*TL!$P348+TL!$Q348*TL!$R348+TL!$S348*TL!$T348+TL!$U348*TL!$V348+TL!$W348*TL!$X348+tblTL[[#This Row],[G6 RPE]]*tblTL[[#This Row],[G6 Duration]]</f>
        <v>0</v>
      </c>
      <c r="AB348" s="119">
        <f>tblTL[[#This Row],[Gym Load]]+tblTL[[#This Row],[Field Load]]+tblTL[[#This Row],[Total Game Load]]</f>
        <v>0</v>
      </c>
    </row>
    <row r="349" spans="1:28" x14ac:dyDescent="0.25">
      <c r="A349" s="58" t="str">
        <f t="shared" si="14"/>
        <v>Week 3</v>
      </c>
      <c r="B349" s="63">
        <v>43025</v>
      </c>
      <c r="C349" s="143" t="str">
        <f t="shared" si="13"/>
        <v>Tue</v>
      </c>
      <c r="D349" s="68" t="s">
        <v>204</v>
      </c>
      <c r="E349" s="71"/>
      <c r="F349" s="71"/>
      <c r="G349" s="71"/>
      <c r="H349" s="71"/>
      <c r="I349" s="62">
        <f>tblTL[[#This Row],[Gym RPE]]*tblTL[[#This Row],[Gym Duration]]+tblTL[[#This Row],[Gym 2 RPE]]*tblTL[[#This Row],[Gym 2 Duration]]</f>
        <v>0</v>
      </c>
      <c r="J349" s="62"/>
      <c r="K349" s="62"/>
      <c r="L349" s="62"/>
      <c r="M349" s="62"/>
      <c r="N349" s="62">
        <f>tblTL[[#This Row],[Field RPE]]*tblTL[[#This Row],[Field duration]]+tblTL[[#This Row],[Field 2 RPE]]*tblTL[[#This Row],[Field 2 Duration]]</f>
        <v>0</v>
      </c>
      <c r="AA349" s="118">
        <f>TL!$O349*TL!$P349+TL!$Q349*TL!$R349+TL!$S349*TL!$T349+TL!$U349*TL!$V349+TL!$W349*TL!$X349+tblTL[[#This Row],[G6 RPE]]*tblTL[[#This Row],[G6 Duration]]</f>
        <v>0</v>
      </c>
      <c r="AB349" s="119">
        <f>tblTL[[#This Row],[Gym Load]]+tblTL[[#This Row],[Field Load]]+tblTL[[#This Row],[Total Game Load]]</f>
        <v>0</v>
      </c>
    </row>
    <row r="350" spans="1:28" x14ac:dyDescent="0.25">
      <c r="A350" s="58" t="str">
        <f t="shared" si="14"/>
        <v>Week 3</v>
      </c>
      <c r="B350" s="63">
        <v>43025</v>
      </c>
      <c r="C350" s="143" t="str">
        <f t="shared" si="13"/>
        <v>Tue</v>
      </c>
      <c r="D350" s="74" t="s">
        <v>205</v>
      </c>
      <c r="E350" s="71"/>
      <c r="F350" s="71"/>
      <c r="G350" s="71"/>
      <c r="H350" s="71"/>
      <c r="I350" s="62">
        <f>tblTL[[#This Row],[Gym RPE]]*tblTL[[#This Row],[Gym Duration]]+tblTL[[#This Row],[Gym 2 RPE]]*tblTL[[#This Row],[Gym 2 Duration]]</f>
        <v>0</v>
      </c>
      <c r="J350" s="62"/>
      <c r="K350" s="62"/>
      <c r="L350" s="62"/>
      <c r="M350" s="62"/>
      <c r="N350" s="62">
        <f>tblTL[[#This Row],[Field RPE]]*tblTL[[#This Row],[Field duration]]+tblTL[[#This Row],[Field 2 RPE]]*tblTL[[#This Row],[Field 2 Duration]]</f>
        <v>0</v>
      </c>
      <c r="AA350" s="118">
        <f>TL!$O350*TL!$P350+TL!$Q350*TL!$R350+TL!$S350*TL!$T350+TL!$U350*TL!$V350+TL!$W350*TL!$X350+tblTL[[#This Row],[G6 RPE]]*tblTL[[#This Row],[G6 Duration]]</f>
        <v>0</v>
      </c>
      <c r="AB350" s="119">
        <f>tblTL[[#This Row],[Gym Load]]+tblTL[[#This Row],[Field Load]]+tblTL[[#This Row],[Total Game Load]]</f>
        <v>0</v>
      </c>
    </row>
    <row r="351" spans="1:28" x14ac:dyDescent="0.25">
      <c r="A351" s="58" t="str">
        <f t="shared" si="14"/>
        <v>Week 3</v>
      </c>
      <c r="B351" s="63">
        <v>43025</v>
      </c>
      <c r="C351" s="143" t="str">
        <f t="shared" si="13"/>
        <v>Tue</v>
      </c>
      <c r="D351" s="74" t="s">
        <v>206</v>
      </c>
      <c r="E351" s="71">
        <v>6</v>
      </c>
      <c r="F351" s="71">
        <v>60</v>
      </c>
      <c r="G351" s="71"/>
      <c r="H351" s="71"/>
      <c r="I351" s="62">
        <f>tblTL[[#This Row],[Gym RPE]]*tblTL[[#This Row],[Gym Duration]]+tblTL[[#This Row],[Gym 2 RPE]]*tblTL[[#This Row],[Gym 2 Duration]]</f>
        <v>360</v>
      </c>
      <c r="J351" s="62"/>
      <c r="K351" s="62"/>
      <c r="L351" s="62"/>
      <c r="M351" s="62"/>
      <c r="N351" s="62">
        <f>tblTL[[#This Row],[Field RPE]]*tblTL[[#This Row],[Field duration]]+tblTL[[#This Row],[Field 2 RPE]]*tblTL[[#This Row],[Field 2 Duration]]</f>
        <v>0</v>
      </c>
      <c r="AA351" s="118">
        <f>TL!$O351*TL!$P351+TL!$Q351*TL!$R351+TL!$S351*TL!$T351+TL!$U351*TL!$V351+TL!$W351*TL!$X351+tblTL[[#This Row],[G6 RPE]]*tblTL[[#This Row],[G6 Duration]]</f>
        <v>0</v>
      </c>
      <c r="AB351" s="119">
        <f>tblTL[[#This Row],[Gym Load]]+tblTL[[#This Row],[Field Load]]+tblTL[[#This Row],[Total Game Load]]</f>
        <v>360</v>
      </c>
    </row>
    <row r="352" spans="1:28" x14ac:dyDescent="0.25">
      <c r="A352" s="58" t="str">
        <f t="shared" si="14"/>
        <v>Week 3</v>
      </c>
      <c r="B352" s="63">
        <v>43025</v>
      </c>
      <c r="C352" s="143" t="str">
        <f t="shared" si="13"/>
        <v>Tue</v>
      </c>
      <c r="D352" s="74" t="s">
        <v>207</v>
      </c>
      <c r="E352" s="69">
        <v>6</v>
      </c>
      <c r="F352" s="69">
        <v>40</v>
      </c>
      <c r="G352" s="69"/>
      <c r="H352" s="69"/>
      <c r="I352" s="62">
        <f>tblTL[[#This Row],[Gym RPE]]*tblTL[[#This Row],[Gym Duration]]+tblTL[[#This Row],[Gym 2 RPE]]*tblTL[[#This Row],[Gym 2 Duration]]</f>
        <v>240</v>
      </c>
      <c r="J352" s="69">
        <v>5</v>
      </c>
      <c r="K352" s="69">
        <v>90</v>
      </c>
      <c r="L352" s="69"/>
      <c r="M352" s="69"/>
      <c r="N352" s="62">
        <f>tblTL[[#This Row],[Field RPE]]*tblTL[[#This Row],[Field duration]]+tblTL[[#This Row],[Field 2 RPE]]*tblTL[[#This Row],[Field 2 Duration]]</f>
        <v>450</v>
      </c>
      <c r="AA352" s="118">
        <f>TL!$O352*TL!$P352+TL!$Q352*TL!$R352+TL!$S352*TL!$T352+TL!$U352*TL!$V352+TL!$W352*TL!$X352+tblTL[[#This Row],[G6 RPE]]*tblTL[[#This Row],[G6 Duration]]</f>
        <v>0</v>
      </c>
      <c r="AB352" s="119">
        <f>tblTL[[#This Row],[Gym Load]]+tblTL[[#This Row],[Field Load]]+tblTL[[#This Row],[Total Game Load]]</f>
        <v>690</v>
      </c>
    </row>
    <row r="353" spans="1:28" x14ac:dyDescent="0.25">
      <c r="A353" s="58" t="str">
        <f t="shared" si="14"/>
        <v>Week 3</v>
      </c>
      <c r="B353" s="63">
        <v>43025</v>
      </c>
      <c r="C353" s="143" t="str">
        <f t="shared" si="13"/>
        <v>Tue</v>
      </c>
      <c r="D353" s="73" t="s">
        <v>208</v>
      </c>
      <c r="E353" s="71"/>
      <c r="F353" s="71"/>
      <c r="G353" s="71"/>
      <c r="H353" s="71"/>
      <c r="I353" s="62">
        <f>tblTL[[#This Row],[Gym RPE]]*tblTL[[#This Row],[Gym Duration]]+tblTL[[#This Row],[Gym 2 RPE]]*tblTL[[#This Row],[Gym 2 Duration]]</f>
        <v>0</v>
      </c>
      <c r="J353" s="62"/>
      <c r="K353" s="62"/>
      <c r="L353" s="62"/>
      <c r="M353" s="62"/>
      <c r="N353" s="62">
        <f>tblTL[[#This Row],[Field RPE]]*tblTL[[#This Row],[Field duration]]+tblTL[[#This Row],[Field 2 RPE]]*tblTL[[#This Row],[Field 2 Duration]]</f>
        <v>0</v>
      </c>
      <c r="AA353" s="118">
        <f>TL!$O353*TL!$P353+TL!$Q353*TL!$R353+TL!$S353*TL!$T353+TL!$U353*TL!$V353+TL!$W353*TL!$X353+tblTL[[#This Row],[G6 RPE]]*tblTL[[#This Row],[G6 Duration]]</f>
        <v>0</v>
      </c>
      <c r="AB353" s="119">
        <f>tblTL[[#This Row],[Gym Load]]+tblTL[[#This Row],[Field Load]]+tblTL[[#This Row],[Total Game Load]]</f>
        <v>0</v>
      </c>
    </row>
    <row r="354" spans="1:28" x14ac:dyDescent="0.25">
      <c r="A354" s="58" t="str">
        <f t="shared" si="14"/>
        <v>Week 3</v>
      </c>
      <c r="B354" s="63">
        <v>43026</v>
      </c>
      <c r="C354" s="143" t="str">
        <f t="shared" si="13"/>
        <v>Wed</v>
      </c>
      <c r="D354" s="68" t="s">
        <v>215</v>
      </c>
      <c r="E354" s="71"/>
      <c r="F354" s="71"/>
      <c r="G354" s="71"/>
      <c r="H354" s="71"/>
      <c r="I354" s="62">
        <f>tblTL[[#This Row],[Gym RPE]]*tblTL[[#This Row],[Gym Duration]]+tblTL[[#This Row],[Gym 2 RPE]]*tblTL[[#This Row],[Gym 2 Duration]]</f>
        <v>0</v>
      </c>
      <c r="J354" s="62">
        <v>8</v>
      </c>
      <c r="K354" s="62">
        <v>90</v>
      </c>
      <c r="L354" s="62"/>
      <c r="M354" s="62"/>
      <c r="N354" s="62">
        <f>tblTL[[#This Row],[Field RPE]]*tblTL[[#This Row],[Field duration]]+tblTL[[#This Row],[Field 2 RPE]]*tblTL[[#This Row],[Field 2 Duration]]</f>
        <v>720</v>
      </c>
      <c r="AA354" s="118">
        <f>TL!$O354*TL!$P354+TL!$Q354*TL!$R354+TL!$S354*TL!$T354+TL!$U354*TL!$V354+TL!$W354*TL!$X354+tblTL[[#This Row],[G6 RPE]]*tblTL[[#This Row],[G6 Duration]]</f>
        <v>0</v>
      </c>
      <c r="AB354" s="119">
        <f>tblTL[[#This Row],[Gym Load]]+tblTL[[#This Row],[Field Load]]+tblTL[[#This Row],[Total Game Load]]</f>
        <v>720</v>
      </c>
    </row>
    <row r="355" spans="1:28" x14ac:dyDescent="0.25">
      <c r="A355" s="58" t="str">
        <f t="shared" si="14"/>
        <v>Week 3</v>
      </c>
      <c r="B355" s="63">
        <v>43026</v>
      </c>
      <c r="C355" s="143" t="str">
        <f t="shared" si="13"/>
        <v>Wed</v>
      </c>
      <c r="D355" s="74" t="s">
        <v>190</v>
      </c>
      <c r="E355" s="71"/>
      <c r="F355" s="71"/>
      <c r="G355" s="71"/>
      <c r="H355" s="71"/>
      <c r="I355" s="62">
        <f>tblTL[[#This Row],[Gym RPE]]*tblTL[[#This Row],[Gym Duration]]+tblTL[[#This Row],[Gym 2 RPE]]*tblTL[[#This Row],[Gym 2 Duration]]</f>
        <v>0</v>
      </c>
      <c r="J355" s="62">
        <v>9</v>
      </c>
      <c r="K355" s="62">
        <v>90</v>
      </c>
      <c r="L355" s="62"/>
      <c r="M355" s="62"/>
      <c r="N355" s="62">
        <f>tblTL[[#This Row],[Field RPE]]*tblTL[[#This Row],[Field duration]]+tblTL[[#This Row],[Field 2 RPE]]*tblTL[[#This Row],[Field 2 Duration]]</f>
        <v>810</v>
      </c>
      <c r="AA355" s="118">
        <f>TL!$O355*TL!$P355+TL!$Q355*TL!$R355+TL!$S355*TL!$T355+TL!$U355*TL!$V355+TL!$W355*TL!$X355+tblTL[[#This Row],[G6 RPE]]*tblTL[[#This Row],[G6 Duration]]</f>
        <v>0</v>
      </c>
      <c r="AB355" s="119">
        <f>tblTL[[#This Row],[Gym Load]]+tblTL[[#This Row],[Field Load]]+tblTL[[#This Row],[Total Game Load]]</f>
        <v>810</v>
      </c>
    </row>
    <row r="356" spans="1:28" x14ac:dyDescent="0.25">
      <c r="A356" s="58" t="str">
        <f t="shared" si="14"/>
        <v>Week 3</v>
      </c>
      <c r="B356" s="63">
        <v>43026</v>
      </c>
      <c r="C356" s="143" t="str">
        <f t="shared" si="13"/>
        <v>Wed</v>
      </c>
      <c r="D356" s="68" t="s">
        <v>191</v>
      </c>
      <c r="E356" s="71"/>
      <c r="F356" s="71"/>
      <c r="G356" s="71"/>
      <c r="H356" s="71"/>
      <c r="I356" s="62">
        <f>tblTL[[#This Row],[Gym RPE]]*tblTL[[#This Row],[Gym Duration]]+tblTL[[#This Row],[Gym 2 RPE]]*tblTL[[#This Row],[Gym 2 Duration]]</f>
        <v>0</v>
      </c>
      <c r="J356" s="62">
        <v>8</v>
      </c>
      <c r="K356" s="62">
        <v>90</v>
      </c>
      <c r="L356" s="62"/>
      <c r="M356" s="62"/>
      <c r="N356" s="62">
        <f>tblTL[[#This Row],[Field RPE]]*tblTL[[#This Row],[Field duration]]+tblTL[[#This Row],[Field 2 RPE]]*tblTL[[#This Row],[Field 2 Duration]]</f>
        <v>720</v>
      </c>
      <c r="AA356" s="118">
        <f>TL!$O356*TL!$P356+TL!$Q356*TL!$R356+TL!$S356*TL!$T356+TL!$U356*TL!$V356+TL!$W356*TL!$X356+tblTL[[#This Row],[G6 RPE]]*tblTL[[#This Row],[G6 Duration]]</f>
        <v>0</v>
      </c>
      <c r="AB356" s="119">
        <f>tblTL[[#This Row],[Gym Load]]+tblTL[[#This Row],[Field Load]]+tblTL[[#This Row],[Total Game Load]]</f>
        <v>720</v>
      </c>
    </row>
    <row r="357" spans="1:28" x14ac:dyDescent="0.25">
      <c r="A357" s="58" t="str">
        <f t="shared" si="14"/>
        <v>Week 3</v>
      </c>
      <c r="B357" s="63">
        <v>43026</v>
      </c>
      <c r="C357" s="143" t="str">
        <f t="shared" si="13"/>
        <v>Wed</v>
      </c>
      <c r="D357" s="68" t="s">
        <v>192</v>
      </c>
      <c r="E357" s="71">
        <v>6</v>
      </c>
      <c r="F357" s="71">
        <v>60</v>
      </c>
      <c r="G357" s="71"/>
      <c r="H357" s="71"/>
      <c r="I357" s="62">
        <f>tblTL[[#This Row],[Gym RPE]]*tblTL[[#This Row],[Gym Duration]]+tblTL[[#This Row],[Gym 2 RPE]]*tblTL[[#This Row],[Gym 2 Duration]]</f>
        <v>360</v>
      </c>
      <c r="J357" s="62">
        <v>8</v>
      </c>
      <c r="K357" s="62">
        <v>90</v>
      </c>
      <c r="L357" s="62"/>
      <c r="M357" s="62"/>
      <c r="N357" s="62">
        <f>tblTL[[#This Row],[Field RPE]]*tblTL[[#This Row],[Field duration]]+tblTL[[#This Row],[Field 2 RPE]]*tblTL[[#This Row],[Field 2 Duration]]</f>
        <v>720</v>
      </c>
      <c r="AA357" s="118">
        <f>TL!$O357*TL!$P357+TL!$Q357*TL!$R357+TL!$S357*TL!$T357+TL!$U357*TL!$V357+TL!$W357*TL!$X357+tblTL[[#This Row],[G6 RPE]]*tblTL[[#This Row],[G6 Duration]]</f>
        <v>0</v>
      </c>
      <c r="AB357" s="119">
        <f>tblTL[[#This Row],[Gym Load]]+tblTL[[#This Row],[Field Load]]+tblTL[[#This Row],[Total Game Load]]</f>
        <v>1080</v>
      </c>
    </row>
    <row r="358" spans="1:28" x14ac:dyDescent="0.25">
      <c r="A358" s="58" t="str">
        <f t="shared" si="14"/>
        <v>Week 3</v>
      </c>
      <c r="B358" s="63">
        <v>43026</v>
      </c>
      <c r="C358" s="143" t="str">
        <f t="shared" si="13"/>
        <v>Wed</v>
      </c>
      <c r="D358" s="73" t="s">
        <v>193</v>
      </c>
      <c r="E358" s="71"/>
      <c r="F358" s="71"/>
      <c r="G358" s="71"/>
      <c r="H358" s="71"/>
      <c r="I358" s="62">
        <f>tblTL[[#This Row],[Gym RPE]]*tblTL[[#This Row],[Gym Duration]]+tblTL[[#This Row],[Gym 2 RPE]]*tblTL[[#This Row],[Gym 2 Duration]]</f>
        <v>0</v>
      </c>
      <c r="J358" s="62">
        <v>8</v>
      </c>
      <c r="K358" s="62">
        <v>90</v>
      </c>
      <c r="L358" s="62"/>
      <c r="M358" s="62"/>
      <c r="N358" s="62">
        <f>tblTL[[#This Row],[Field RPE]]*tblTL[[#This Row],[Field duration]]+tblTL[[#This Row],[Field 2 RPE]]*tblTL[[#This Row],[Field 2 Duration]]</f>
        <v>720</v>
      </c>
      <c r="AA358" s="118">
        <f>TL!$O358*TL!$P358+TL!$Q358*TL!$R358+TL!$S358*TL!$T358+TL!$U358*TL!$V358+TL!$W358*TL!$X358+tblTL[[#This Row],[G6 RPE]]*tblTL[[#This Row],[G6 Duration]]</f>
        <v>0</v>
      </c>
      <c r="AB358" s="119">
        <f>tblTL[[#This Row],[Gym Load]]+tblTL[[#This Row],[Field Load]]+tblTL[[#This Row],[Total Game Load]]</f>
        <v>720</v>
      </c>
    </row>
    <row r="359" spans="1:28" x14ac:dyDescent="0.25">
      <c r="A359" s="58" t="str">
        <f t="shared" si="14"/>
        <v>Week 3</v>
      </c>
      <c r="B359" s="63">
        <v>43026</v>
      </c>
      <c r="C359" s="143" t="str">
        <f t="shared" si="13"/>
        <v>Wed</v>
      </c>
      <c r="D359" s="73" t="s">
        <v>194</v>
      </c>
      <c r="E359" s="71"/>
      <c r="F359" s="71"/>
      <c r="G359" s="71"/>
      <c r="H359" s="71"/>
      <c r="I359" s="62">
        <f>tblTL[[#This Row],[Gym RPE]]*tblTL[[#This Row],[Gym Duration]]+tblTL[[#This Row],[Gym 2 RPE]]*tblTL[[#This Row],[Gym 2 Duration]]</f>
        <v>0</v>
      </c>
      <c r="J359" s="62">
        <v>8</v>
      </c>
      <c r="K359" s="62">
        <v>90</v>
      </c>
      <c r="L359" s="62"/>
      <c r="M359" s="62"/>
      <c r="N359" s="62">
        <f>tblTL[[#This Row],[Field RPE]]*tblTL[[#This Row],[Field duration]]+tblTL[[#This Row],[Field 2 RPE]]*tblTL[[#This Row],[Field 2 Duration]]</f>
        <v>720</v>
      </c>
      <c r="AA359" s="118">
        <f>TL!$O359*TL!$P359+TL!$Q359*TL!$R359+TL!$S359*TL!$T359+TL!$U359*TL!$V359+TL!$W359*TL!$X359+tblTL[[#This Row],[G6 RPE]]*tblTL[[#This Row],[G6 Duration]]</f>
        <v>0</v>
      </c>
      <c r="AB359" s="119">
        <f>tblTL[[#This Row],[Gym Load]]+tblTL[[#This Row],[Field Load]]+tblTL[[#This Row],[Total Game Load]]</f>
        <v>720</v>
      </c>
    </row>
    <row r="360" spans="1:28" x14ac:dyDescent="0.25">
      <c r="A360" s="58" t="str">
        <f t="shared" si="14"/>
        <v>Week 3</v>
      </c>
      <c r="B360" s="63">
        <v>43026</v>
      </c>
      <c r="C360" s="143" t="str">
        <f t="shared" si="13"/>
        <v>Wed</v>
      </c>
      <c r="D360" s="73" t="s">
        <v>213</v>
      </c>
      <c r="E360" s="71"/>
      <c r="F360" s="71"/>
      <c r="G360" s="71"/>
      <c r="H360" s="71"/>
      <c r="I360" s="62">
        <f>tblTL[[#This Row],[Gym RPE]]*tblTL[[#This Row],[Gym Duration]]+tblTL[[#This Row],[Gym 2 RPE]]*tblTL[[#This Row],[Gym 2 Duration]]</f>
        <v>0</v>
      </c>
      <c r="J360" s="62">
        <v>7</v>
      </c>
      <c r="K360" s="62">
        <v>90</v>
      </c>
      <c r="L360" s="62"/>
      <c r="M360" s="62"/>
      <c r="N360" s="62">
        <f>tblTL[[#This Row],[Field RPE]]*tblTL[[#This Row],[Field duration]]+tblTL[[#This Row],[Field 2 RPE]]*tblTL[[#This Row],[Field 2 Duration]]</f>
        <v>630</v>
      </c>
      <c r="AA360" s="118">
        <f>TL!$O360*TL!$P360+TL!$Q360*TL!$R360+TL!$S360*TL!$T360+TL!$U360*TL!$V360+TL!$W360*TL!$X360+tblTL[[#This Row],[G6 RPE]]*tblTL[[#This Row],[G6 Duration]]</f>
        <v>0</v>
      </c>
      <c r="AB360" s="119">
        <f>tblTL[[#This Row],[Gym Load]]+tblTL[[#This Row],[Field Load]]+tblTL[[#This Row],[Total Game Load]]</f>
        <v>630</v>
      </c>
    </row>
    <row r="361" spans="1:28" x14ac:dyDescent="0.25">
      <c r="A361" s="58" t="str">
        <f t="shared" si="14"/>
        <v>Week 3</v>
      </c>
      <c r="B361" s="63">
        <v>43026</v>
      </c>
      <c r="C361" s="143" t="str">
        <f t="shared" si="13"/>
        <v>Wed</v>
      </c>
      <c r="D361" s="73" t="s">
        <v>214</v>
      </c>
      <c r="E361" s="71"/>
      <c r="F361" s="71"/>
      <c r="G361" s="71"/>
      <c r="H361" s="71"/>
      <c r="I361" s="62">
        <f>tblTL[[#This Row],[Gym RPE]]*tblTL[[#This Row],[Gym Duration]]+tblTL[[#This Row],[Gym 2 RPE]]*tblTL[[#This Row],[Gym 2 Duration]]</f>
        <v>0</v>
      </c>
      <c r="J361" s="62">
        <v>8</v>
      </c>
      <c r="K361" s="62">
        <v>90</v>
      </c>
      <c r="L361" s="62"/>
      <c r="M361" s="62"/>
      <c r="N361" s="62">
        <f>tblTL[[#This Row],[Field RPE]]*tblTL[[#This Row],[Field duration]]+tblTL[[#This Row],[Field 2 RPE]]*tblTL[[#This Row],[Field 2 Duration]]</f>
        <v>720</v>
      </c>
      <c r="AA361" s="118">
        <f>TL!$O361*TL!$P361+TL!$Q361*TL!$R361+TL!$S361*TL!$T361+TL!$U361*TL!$V361+TL!$W361*TL!$X361+tblTL[[#This Row],[G6 RPE]]*tblTL[[#This Row],[G6 Duration]]</f>
        <v>0</v>
      </c>
      <c r="AB361" s="119">
        <f>tblTL[[#This Row],[Gym Load]]+tblTL[[#This Row],[Field Load]]+tblTL[[#This Row],[Total Game Load]]</f>
        <v>720</v>
      </c>
    </row>
    <row r="362" spans="1:28" x14ac:dyDescent="0.25">
      <c r="A362" s="58" t="str">
        <f t="shared" si="14"/>
        <v>Week 3</v>
      </c>
      <c r="B362" s="63">
        <v>43026</v>
      </c>
      <c r="C362" s="143" t="str">
        <f t="shared" si="13"/>
        <v>Wed</v>
      </c>
      <c r="D362" s="73" t="s">
        <v>195</v>
      </c>
      <c r="E362" s="71"/>
      <c r="F362" s="71"/>
      <c r="G362" s="71"/>
      <c r="H362" s="71"/>
      <c r="I362" s="62">
        <f>tblTL[[#This Row],[Gym RPE]]*tblTL[[#This Row],[Gym Duration]]+tblTL[[#This Row],[Gym 2 RPE]]*tblTL[[#This Row],[Gym 2 Duration]]</f>
        <v>0</v>
      </c>
      <c r="J362" s="62"/>
      <c r="K362" s="62"/>
      <c r="L362" s="62"/>
      <c r="M362" s="62"/>
      <c r="N362" s="62">
        <f>tblTL[[#This Row],[Field RPE]]*tblTL[[#This Row],[Field duration]]+tblTL[[#This Row],[Field 2 RPE]]*tblTL[[#This Row],[Field 2 Duration]]</f>
        <v>0</v>
      </c>
      <c r="AA362" s="118">
        <f>TL!$O362*TL!$P362+TL!$Q362*TL!$R362+TL!$S362*TL!$T362+TL!$U362*TL!$V362+TL!$W362*TL!$X362+tblTL[[#This Row],[G6 RPE]]*tblTL[[#This Row],[G6 Duration]]</f>
        <v>0</v>
      </c>
      <c r="AB362" s="119">
        <f>tblTL[[#This Row],[Gym Load]]+tblTL[[#This Row],[Field Load]]+tblTL[[#This Row],[Total Game Load]]</f>
        <v>0</v>
      </c>
    </row>
    <row r="363" spans="1:28" x14ac:dyDescent="0.25">
      <c r="A363" s="58" t="str">
        <f t="shared" si="14"/>
        <v>Week 3</v>
      </c>
      <c r="B363" s="63">
        <v>43026</v>
      </c>
      <c r="C363" s="143" t="str">
        <f t="shared" si="13"/>
        <v>Wed</v>
      </c>
      <c r="D363" s="68" t="s">
        <v>196</v>
      </c>
      <c r="E363" s="71"/>
      <c r="F363" s="71"/>
      <c r="G363" s="71"/>
      <c r="H363" s="71"/>
      <c r="I363" s="62">
        <f>tblTL[[#This Row],[Gym RPE]]*tblTL[[#This Row],[Gym Duration]]+tblTL[[#This Row],[Gym 2 RPE]]*tblTL[[#This Row],[Gym 2 Duration]]</f>
        <v>0</v>
      </c>
      <c r="J363" s="62"/>
      <c r="K363" s="62"/>
      <c r="L363" s="62"/>
      <c r="M363" s="62"/>
      <c r="N363" s="62">
        <f>tblTL[[#This Row],[Field RPE]]*tblTL[[#This Row],[Field duration]]+tblTL[[#This Row],[Field 2 RPE]]*tblTL[[#This Row],[Field 2 Duration]]</f>
        <v>0</v>
      </c>
      <c r="AA363" s="118">
        <f>TL!$O363*TL!$P363+TL!$Q363*TL!$R363+TL!$S363*TL!$T363+TL!$U363*TL!$V363+TL!$W363*TL!$X363+tblTL[[#This Row],[G6 RPE]]*tblTL[[#This Row],[G6 Duration]]</f>
        <v>0</v>
      </c>
      <c r="AB363" s="119">
        <f>tblTL[[#This Row],[Gym Load]]+tblTL[[#This Row],[Field Load]]+tblTL[[#This Row],[Total Game Load]]</f>
        <v>0</v>
      </c>
    </row>
    <row r="364" spans="1:28" x14ac:dyDescent="0.25">
      <c r="A364" s="58" t="str">
        <f t="shared" si="14"/>
        <v>Week 3</v>
      </c>
      <c r="B364" s="63">
        <v>43026</v>
      </c>
      <c r="C364" s="143" t="str">
        <f t="shared" si="13"/>
        <v>Wed</v>
      </c>
      <c r="D364" s="73" t="s">
        <v>197</v>
      </c>
      <c r="E364" s="71"/>
      <c r="F364" s="71"/>
      <c r="G364" s="71"/>
      <c r="H364" s="71"/>
      <c r="I364" s="62">
        <f>tblTL[[#This Row],[Gym RPE]]*tblTL[[#This Row],[Gym Duration]]+tblTL[[#This Row],[Gym 2 RPE]]*tblTL[[#This Row],[Gym 2 Duration]]</f>
        <v>0</v>
      </c>
      <c r="J364" s="62">
        <v>9</v>
      </c>
      <c r="K364" s="62">
        <v>90</v>
      </c>
      <c r="L364" s="62"/>
      <c r="M364" s="62"/>
      <c r="N364" s="62">
        <f>tblTL[[#This Row],[Field RPE]]*tblTL[[#This Row],[Field duration]]+tblTL[[#This Row],[Field 2 RPE]]*tblTL[[#This Row],[Field 2 Duration]]</f>
        <v>810</v>
      </c>
      <c r="AA364" s="118">
        <f>TL!$O364*TL!$P364+TL!$Q364*TL!$R364+TL!$S364*TL!$T364+TL!$U364*TL!$V364+TL!$W364*TL!$X364+tblTL[[#This Row],[G6 RPE]]*tblTL[[#This Row],[G6 Duration]]</f>
        <v>0</v>
      </c>
      <c r="AB364" s="119">
        <f>tblTL[[#This Row],[Gym Load]]+tblTL[[#This Row],[Field Load]]+tblTL[[#This Row],[Total Game Load]]</f>
        <v>810</v>
      </c>
    </row>
    <row r="365" spans="1:28" x14ac:dyDescent="0.25">
      <c r="A365" s="58" t="str">
        <f t="shared" si="14"/>
        <v>Week 3</v>
      </c>
      <c r="B365" s="63">
        <v>43026</v>
      </c>
      <c r="C365" s="143" t="str">
        <f t="shared" si="13"/>
        <v>Wed</v>
      </c>
      <c r="D365" s="73" t="s">
        <v>198</v>
      </c>
      <c r="E365" s="71"/>
      <c r="F365" s="71"/>
      <c r="G365" s="71"/>
      <c r="H365" s="71"/>
      <c r="I365" s="62">
        <f>tblTL[[#This Row],[Gym RPE]]*tblTL[[#This Row],[Gym Duration]]+tblTL[[#This Row],[Gym 2 RPE]]*tblTL[[#This Row],[Gym 2 Duration]]</f>
        <v>0</v>
      </c>
      <c r="J365" s="62">
        <v>7</v>
      </c>
      <c r="K365" s="62">
        <v>90</v>
      </c>
      <c r="L365" s="62"/>
      <c r="M365" s="62"/>
      <c r="N365" s="62">
        <f>tblTL[[#This Row],[Field RPE]]*tblTL[[#This Row],[Field duration]]+tblTL[[#This Row],[Field 2 RPE]]*tblTL[[#This Row],[Field 2 Duration]]</f>
        <v>630</v>
      </c>
      <c r="AA365" s="118">
        <f>TL!$O365*TL!$P365+TL!$Q365*TL!$R365+TL!$S365*TL!$T365+TL!$U365*TL!$V365+TL!$W365*TL!$X365+tblTL[[#This Row],[G6 RPE]]*tblTL[[#This Row],[G6 Duration]]</f>
        <v>0</v>
      </c>
      <c r="AB365" s="119">
        <f>tblTL[[#This Row],[Gym Load]]+tblTL[[#This Row],[Field Load]]+tblTL[[#This Row],[Total Game Load]]</f>
        <v>630</v>
      </c>
    </row>
    <row r="366" spans="1:28" x14ac:dyDescent="0.25">
      <c r="A366" s="58" t="str">
        <f t="shared" si="14"/>
        <v>Week 3</v>
      </c>
      <c r="B366" s="63">
        <v>43026</v>
      </c>
      <c r="C366" s="143" t="str">
        <f t="shared" si="13"/>
        <v>Wed</v>
      </c>
      <c r="D366" s="73" t="s">
        <v>199</v>
      </c>
      <c r="E366" s="71">
        <v>6</v>
      </c>
      <c r="F366" s="71">
        <v>60</v>
      </c>
      <c r="G366" s="71"/>
      <c r="H366" s="71"/>
      <c r="I366" s="62">
        <f>tblTL[[#This Row],[Gym RPE]]*tblTL[[#This Row],[Gym Duration]]+tblTL[[#This Row],[Gym 2 RPE]]*tblTL[[#This Row],[Gym 2 Duration]]</f>
        <v>360</v>
      </c>
      <c r="J366" s="62">
        <v>9</v>
      </c>
      <c r="K366" s="62">
        <v>90</v>
      </c>
      <c r="L366" s="62"/>
      <c r="M366" s="62"/>
      <c r="N366" s="62">
        <f>tblTL[[#This Row],[Field RPE]]*tblTL[[#This Row],[Field duration]]+tblTL[[#This Row],[Field 2 RPE]]*tblTL[[#This Row],[Field 2 Duration]]</f>
        <v>810</v>
      </c>
      <c r="AA366" s="118">
        <f>TL!$O366*TL!$P366+TL!$Q366*TL!$R366+TL!$S366*TL!$T366+TL!$U366*TL!$V366+TL!$W366*TL!$X366+tblTL[[#This Row],[G6 RPE]]*tblTL[[#This Row],[G6 Duration]]</f>
        <v>0</v>
      </c>
      <c r="AB366" s="119">
        <f>tblTL[[#This Row],[Gym Load]]+tblTL[[#This Row],[Field Load]]+tblTL[[#This Row],[Total Game Load]]</f>
        <v>1170</v>
      </c>
    </row>
    <row r="367" spans="1:28" x14ac:dyDescent="0.25">
      <c r="A367" s="58" t="str">
        <f t="shared" si="14"/>
        <v>Week 3</v>
      </c>
      <c r="B367" s="63">
        <v>43026</v>
      </c>
      <c r="C367" s="143" t="str">
        <f t="shared" si="13"/>
        <v>Wed</v>
      </c>
      <c r="D367" s="68" t="s">
        <v>200</v>
      </c>
      <c r="E367" s="71"/>
      <c r="F367" s="71"/>
      <c r="G367" s="71"/>
      <c r="H367" s="71"/>
      <c r="I367" s="62">
        <f>tblTL[[#This Row],[Gym RPE]]*tblTL[[#This Row],[Gym Duration]]+tblTL[[#This Row],[Gym 2 RPE]]*tblTL[[#This Row],[Gym 2 Duration]]</f>
        <v>0</v>
      </c>
      <c r="J367" s="62">
        <v>7</v>
      </c>
      <c r="K367" s="62">
        <v>90</v>
      </c>
      <c r="L367" s="62"/>
      <c r="M367" s="62"/>
      <c r="N367" s="62">
        <f>tblTL[[#This Row],[Field RPE]]*tblTL[[#This Row],[Field duration]]+tblTL[[#This Row],[Field 2 RPE]]*tblTL[[#This Row],[Field 2 Duration]]</f>
        <v>630</v>
      </c>
      <c r="AA367" s="118">
        <f>TL!$O367*TL!$P367+TL!$Q367*TL!$R367+TL!$S367*TL!$T367+TL!$U367*TL!$V367+TL!$W367*TL!$X367+tblTL[[#This Row],[G6 RPE]]*tblTL[[#This Row],[G6 Duration]]</f>
        <v>0</v>
      </c>
      <c r="AB367" s="119">
        <f>tblTL[[#This Row],[Gym Load]]+tblTL[[#This Row],[Field Load]]+tblTL[[#This Row],[Total Game Load]]</f>
        <v>630</v>
      </c>
    </row>
    <row r="368" spans="1:28" x14ac:dyDescent="0.25">
      <c r="A368" s="58" t="str">
        <f t="shared" si="14"/>
        <v>Week 3</v>
      </c>
      <c r="B368" s="63">
        <v>43026</v>
      </c>
      <c r="C368" s="143" t="str">
        <f t="shared" si="13"/>
        <v>Wed</v>
      </c>
      <c r="D368" s="73" t="s">
        <v>201</v>
      </c>
      <c r="E368" s="71"/>
      <c r="F368" s="71"/>
      <c r="G368" s="71"/>
      <c r="H368" s="71"/>
      <c r="I368" s="62">
        <f>tblTL[[#This Row],[Gym RPE]]*tblTL[[#This Row],[Gym Duration]]+tblTL[[#This Row],[Gym 2 RPE]]*tblTL[[#This Row],[Gym 2 Duration]]</f>
        <v>0</v>
      </c>
      <c r="J368" s="62">
        <v>8</v>
      </c>
      <c r="K368" s="62">
        <v>90</v>
      </c>
      <c r="L368" s="62"/>
      <c r="M368" s="62"/>
      <c r="N368" s="62">
        <f>tblTL[[#This Row],[Field RPE]]*tblTL[[#This Row],[Field duration]]+tblTL[[#This Row],[Field 2 RPE]]*tblTL[[#This Row],[Field 2 Duration]]</f>
        <v>720</v>
      </c>
      <c r="AA368" s="118">
        <f>TL!$O368*TL!$P368+TL!$Q368*TL!$R368+TL!$S368*TL!$T368+TL!$U368*TL!$V368+TL!$W368*TL!$X368+tblTL[[#This Row],[G6 RPE]]*tblTL[[#This Row],[G6 Duration]]</f>
        <v>0</v>
      </c>
      <c r="AB368" s="119">
        <f>tblTL[[#This Row],[Gym Load]]+tblTL[[#This Row],[Field Load]]+tblTL[[#This Row],[Total Game Load]]</f>
        <v>720</v>
      </c>
    </row>
    <row r="369" spans="1:28" x14ac:dyDescent="0.25">
      <c r="A369" s="58" t="str">
        <f t="shared" si="14"/>
        <v>Week 3</v>
      </c>
      <c r="B369" s="63">
        <v>43026</v>
      </c>
      <c r="C369" s="143" t="str">
        <f t="shared" si="13"/>
        <v>Wed</v>
      </c>
      <c r="D369" s="73" t="s">
        <v>202</v>
      </c>
      <c r="E369" s="71"/>
      <c r="F369" s="71"/>
      <c r="G369" s="71"/>
      <c r="H369" s="71"/>
      <c r="I369" s="62">
        <f>tblTL[[#This Row],[Gym RPE]]*tblTL[[#This Row],[Gym Duration]]+tblTL[[#This Row],[Gym 2 RPE]]*tblTL[[#This Row],[Gym 2 Duration]]</f>
        <v>0</v>
      </c>
      <c r="J369" s="62">
        <v>8</v>
      </c>
      <c r="K369" s="62">
        <v>90</v>
      </c>
      <c r="L369" s="62"/>
      <c r="M369" s="62"/>
      <c r="N369" s="62">
        <f>tblTL[[#This Row],[Field RPE]]*tblTL[[#This Row],[Field duration]]+tblTL[[#This Row],[Field 2 RPE]]*tblTL[[#This Row],[Field 2 Duration]]</f>
        <v>720</v>
      </c>
      <c r="AA369" s="118">
        <f>TL!$O369*TL!$P369+TL!$Q369*TL!$R369+TL!$S369*TL!$T369+TL!$U369*TL!$V369+TL!$W369*TL!$X369+tblTL[[#This Row],[G6 RPE]]*tblTL[[#This Row],[G6 Duration]]</f>
        <v>0</v>
      </c>
      <c r="AB369" s="119">
        <f>tblTL[[#This Row],[Gym Load]]+tblTL[[#This Row],[Field Load]]+tblTL[[#This Row],[Total Game Load]]</f>
        <v>720</v>
      </c>
    </row>
    <row r="370" spans="1:28" x14ac:dyDescent="0.25">
      <c r="A370" s="58" t="str">
        <f t="shared" si="14"/>
        <v>Week 3</v>
      </c>
      <c r="B370" s="63">
        <v>43026</v>
      </c>
      <c r="C370" s="143" t="str">
        <f t="shared" si="13"/>
        <v>Wed</v>
      </c>
      <c r="D370" s="68" t="s">
        <v>203</v>
      </c>
      <c r="E370" s="71"/>
      <c r="F370" s="71"/>
      <c r="G370" s="71"/>
      <c r="H370" s="71"/>
      <c r="I370" s="62">
        <f>tblTL[[#This Row],[Gym RPE]]*tblTL[[#This Row],[Gym Duration]]+tblTL[[#This Row],[Gym 2 RPE]]*tblTL[[#This Row],[Gym 2 Duration]]</f>
        <v>0</v>
      </c>
      <c r="J370" s="62"/>
      <c r="K370" s="62"/>
      <c r="L370" s="62"/>
      <c r="M370" s="62"/>
      <c r="N370" s="62">
        <f>tblTL[[#This Row],[Field RPE]]*tblTL[[#This Row],[Field duration]]+tblTL[[#This Row],[Field 2 RPE]]*tblTL[[#This Row],[Field 2 Duration]]</f>
        <v>0</v>
      </c>
      <c r="AA370" s="118">
        <f>TL!$O370*TL!$P370+TL!$Q370*TL!$R370+TL!$S370*TL!$T370+TL!$U370*TL!$V370+TL!$W370*TL!$X370+tblTL[[#This Row],[G6 RPE]]*tblTL[[#This Row],[G6 Duration]]</f>
        <v>0</v>
      </c>
      <c r="AB370" s="119">
        <f>tblTL[[#This Row],[Gym Load]]+tblTL[[#This Row],[Field Load]]+tblTL[[#This Row],[Total Game Load]]</f>
        <v>0</v>
      </c>
    </row>
    <row r="371" spans="1:28" x14ac:dyDescent="0.25">
      <c r="A371" s="58" t="str">
        <f t="shared" si="14"/>
        <v>Week 3</v>
      </c>
      <c r="B371" s="63">
        <v>43026</v>
      </c>
      <c r="C371" s="143" t="str">
        <f t="shared" si="13"/>
        <v>Wed</v>
      </c>
      <c r="D371" s="68" t="s">
        <v>204</v>
      </c>
      <c r="E371" s="71"/>
      <c r="F371" s="71"/>
      <c r="G371" s="71"/>
      <c r="H371" s="71"/>
      <c r="I371" s="62">
        <f>tblTL[[#This Row],[Gym RPE]]*tblTL[[#This Row],[Gym Duration]]+tblTL[[#This Row],[Gym 2 RPE]]*tblTL[[#This Row],[Gym 2 Duration]]</f>
        <v>0</v>
      </c>
      <c r="J371" s="62">
        <v>8</v>
      </c>
      <c r="K371" s="62">
        <v>90</v>
      </c>
      <c r="L371" s="62"/>
      <c r="M371" s="62"/>
      <c r="N371" s="62">
        <f>tblTL[[#This Row],[Field RPE]]*tblTL[[#This Row],[Field duration]]+tblTL[[#This Row],[Field 2 RPE]]*tblTL[[#This Row],[Field 2 Duration]]</f>
        <v>720</v>
      </c>
      <c r="AA371" s="118">
        <f>TL!$O371*TL!$P371+TL!$Q371*TL!$R371+TL!$S371*TL!$T371+TL!$U371*TL!$V371+TL!$W371*TL!$X371+tblTL[[#This Row],[G6 RPE]]*tblTL[[#This Row],[G6 Duration]]</f>
        <v>0</v>
      </c>
      <c r="AB371" s="119">
        <f>tblTL[[#This Row],[Gym Load]]+tblTL[[#This Row],[Field Load]]+tblTL[[#This Row],[Total Game Load]]</f>
        <v>720</v>
      </c>
    </row>
    <row r="372" spans="1:28" x14ac:dyDescent="0.25">
      <c r="A372" s="58" t="str">
        <f t="shared" si="14"/>
        <v>Week 3</v>
      </c>
      <c r="B372" s="63">
        <v>43026</v>
      </c>
      <c r="C372" s="143" t="str">
        <f t="shared" si="13"/>
        <v>Wed</v>
      </c>
      <c r="D372" s="74" t="s">
        <v>205</v>
      </c>
      <c r="E372" s="71"/>
      <c r="F372" s="71"/>
      <c r="G372" s="71"/>
      <c r="H372" s="71"/>
      <c r="I372" s="62">
        <f>tblTL[[#This Row],[Gym RPE]]*tblTL[[#This Row],[Gym Duration]]+tblTL[[#This Row],[Gym 2 RPE]]*tblTL[[#This Row],[Gym 2 Duration]]</f>
        <v>0</v>
      </c>
      <c r="J372" s="62">
        <v>8</v>
      </c>
      <c r="K372" s="62">
        <v>90</v>
      </c>
      <c r="L372" s="62"/>
      <c r="M372" s="62"/>
      <c r="N372" s="62">
        <f>tblTL[[#This Row],[Field RPE]]*tblTL[[#This Row],[Field duration]]+tblTL[[#This Row],[Field 2 RPE]]*tblTL[[#This Row],[Field 2 Duration]]</f>
        <v>720</v>
      </c>
      <c r="AA372" s="118">
        <f>TL!$O372*TL!$P372+TL!$Q372*TL!$R372+TL!$S372*TL!$T372+TL!$U372*TL!$V372+TL!$W372*TL!$X372+tblTL[[#This Row],[G6 RPE]]*tblTL[[#This Row],[G6 Duration]]</f>
        <v>0</v>
      </c>
      <c r="AB372" s="119">
        <f>tblTL[[#This Row],[Gym Load]]+tblTL[[#This Row],[Field Load]]+tblTL[[#This Row],[Total Game Load]]</f>
        <v>720</v>
      </c>
    </row>
    <row r="373" spans="1:28" x14ac:dyDescent="0.25">
      <c r="A373" s="58" t="str">
        <f t="shared" si="14"/>
        <v>Week 3</v>
      </c>
      <c r="B373" s="63">
        <v>43026</v>
      </c>
      <c r="C373" s="143" t="str">
        <f t="shared" si="13"/>
        <v>Wed</v>
      </c>
      <c r="D373" s="74" t="s">
        <v>206</v>
      </c>
      <c r="E373" s="71">
        <v>6</v>
      </c>
      <c r="F373" s="71">
        <v>60</v>
      </c>
      <c r="G373" s="71"/>
      <c r="H373" s="71"/>
      <c r="I373" s="62">
        <f>tblTL[[#This Row],[Gym RPE]]*tblTL[[#This Row],[Gym Duration]]+tblTL[[#This Row],[Gym 2 RPE]]*tblTL[[#This Row],[Gym 2 Duration]]</f>
        <v>360</v>
      </c>
      <c r="J373" s="62">
        <v>7</v>
      </c>
      <c r="K373" s="62">
        <v>90</v>
      </c>
      <c r="L373" s="62"/>
      <c r="M373" s="62"/>
      <c r="N373" s="62">
        <f>tblTL[[#This Row],[Field RPE]]*tblTL[[#This Row],[Field duration]]+tblTL[[#This Row],[Field 2 RPE]]*tblTL[[#This Row],[Field 2 Duration]]</f>
        <v>630</v>
      </c>
      <c r="AA373" s="118">
        <f>TL!$O373*TL!$P373+TL!$Q373*TL!$R373+TL!$S373*TL!$T373+TL!$U373*TL!$V373+TL!$W373*TL!$X373+tblTL[[#This Row],[G6 RPE]]*tblTL[[#This Row],[G6 Duration]]</f>
        <v>0</v>
      </c>
      <c r="AB373" s="119">
        <f>tblTL[[#This Row],[Gym Load]]+tblTL[[#This Row],[Field Load]]+tblTL[[#This Row],[Total Game Load]]</f>
        <v>990</v>
      </c>
    </row>
    <row r="374" spans="1:28" x14ac:dyDescent="0.25">
      <c r="A374" s="58" t="str">
        <f t="shared" si="14"/>
        <v>Week 3</v>
      </c>
      <c r="B374" s="63">
        <v>43026</v>
      </c>
      <c r="C374" s="143" t="str">
        <f t="shared" si="13"/>
        <v>Wed</v>
      </c>
      <c r="D374" s="74" t="s">
        <v>207</v>
      </c>
      <c r="E374" s="71"/>
      <c r="F374" s="71"/>
      <c r="G374" s="71"/>
      <c r="H374" s="71"/>
      <c r="I374" s="62">
        <f>tblTL[[#This Row],[Gym RPE]]*tblTL[[#This Row],[Gym Duration]]+tblTL[[#This Row],[Gym 2 RPE]]*tblTL[[#This Row],[Gym 2 Duration]]</f>
        <v>0</v>
      </c>
      <c r="J374" s="62">
        <v>7</v>
      </c>
      <c r="K374" s="62">
        <v>90</v>
      </c>
      <c r="L374" s="62"/>
      <c r="M374" s="62"/>
      <c r="N374" s="62">
        <f>tblTL[[#This Row],[Field RPE]]*tblTL[[#This Row],[Field duration]]+tblTL[[#This Row],[Field 2 RPE]]*tblTL[[#This Row],[Field 2 Duration]]</f>
        <v>630</v>
      </c>
      <c r="AA374" s="118">
        <f>TL!$O374*TL!$P374+TL!$Q374*TL!$R374+TL!$S374*TL!$T374+TL!$U374*TL!$V374+TL!$W374*TL!$X374+tblTL[[#This Row],[G6 RPE]]*tblTL[[#This Row],[G6 Duration]]</f>
        <v>0</v>
      </c>
      <c r="AB374" s="119">
        <f>tblTL[[#This Row],[Gym Load]]+tblTL[[#This Row],[Field Load]]+tblTL[[#This Row],[Total Game Load]]</f>
        <v>630</v>
      </c>
    </row>
    <row r="375" spans="1:28" x14ac:dyDescent="0.25">
      <c r="A375" s="58" t="str">
        <f t="shared" si="14"/>
        <v>Week 3</v>
      </c>
      <c r="B375" s="63">
        <v>43026</v>
      </c>
      <c r="C375" s="143" t="str">
        <f t="shared" si="13"/>
        <v>Wed</v>
      </c>
      <c r="D375" s="73" t="s">
        <v>208</v>
      </c>
      <c r="E375" s="71"/>
      <c r="F375" s="71"/>
      <c r="G375" s="71"/>
      <c r="H375" s="71"/>
      <c r="I375" s="62">
        <f>tblTL[[#This Row],[Gym RPE]]*tblTL[[#This Row],[Gym Duration]]+tblTL[[#This Row],[Gym 2 RPE]]*tblTL[[#This Row],[Gym 2 Duration]]</f>
        <v>0</v>
      </c>
      <c r="J375" s="62"/>
      <c r="K375" s="62"/>
      <c r="L375" s="62"/>
      <c r="M375" s="62"/>
      <c r="N375" s="62">
        <f>tblTL[[#This Row],[Field RPE]]*tblTL[[#This Row],[Field duration]]+tblTL[[#This Row],[Field 2 RPE]]*tblTL[[#This Row],[Field 2 Duration]]</f>
        <v>0</v>
      </c>
      <c r="AA375" s="118">
        <f>TL!$O375*TL!$P375+TL!$Q375*TL!$R375+TL!$S375*TL!$T375+TL!$U375*TL!$V375+TL!$W375*TL!$X375+tblTL[[#This Row],[G6 RPE]]*tblTL[[#This Row],[G6 Duration]]</f>
        <v>0</v>
      </c>
      <c r="AB375" s="119">
        <f>tblTL[[#This Row],[Gym Load]]+tblTL[[#This Row],[Field Load]]+tblTL[[#This Row],[Total Game Load]]</f>
        <v>0</v>
      </c>
    </row>
    <row r="376" spans="1:28" x14ac:dyDescent="0.25">
      <c r="A376" s="58" t="str">
        <f t="shared" si="14"/>
        <v>Week 3</v>
      </c>
      <c r="B376" s="63">
        <v>43027</v>
      </c>
      <c r="C376" s="143" t="str">
        <f t="shared" si="13"/>
        <v>Thu</v>
      </c>
      <c r="D376" s="68" t="s">
        <v>215</v>
      </c>
      <c r="E376" s="71"/>
      <c r="F376" s="71"/>
      <c r="G376" s="71"/>
      <c r="H376" s="71"/>
      <c r="I376" s="62">
        <f>tblTL[[#This Row],[Gym RPE]]*tblTL[[#This Row],[Gym Duration]]+tblTL[[#This Row],[Gym 2 RPE]]*tblTL[[#This Row],[Gym 2 Duration]]</f>
        <v>0</v>
      </c>
      <c r="J376" s="62"/>
      <c r="K376" s="62"/>
      <c r="L376" s="62"/>
      <c r="M376" s="62"/>
      <c r="N376" s="62">
        <f>tblTL[[#This Row],[Field RPE]]*tblTL[[#This Row],[Field duration]]+tblTL[[#This Row],[Field 2 RPE]]*tblTL[[#This Row],[Field 2 Duration]]</f>
        <v>0</v>
      </c>
      <c r="AA376" s="118">
        <f>TL!$O376*TL!$P376+TL!$Q376*TL!$R376+TL!$S376*TL!$T376+TL!$U376*TL!$V376+TL!$W376*TL!$X376+tblTL[[#This Row],[G6 RPE]]*tblTL[[#This Row],[G6 Duration]]</f>
        <v>0</v>
      </c>
      <c r="AB376" s="119">
        <f>tblTL[[#This Row],[Gym Load]]+tblTL[[#This Row],[Field Load]]+tblTL[[#This Row],[Total Game Load]]</f>
        <v>0</v>
      </c>
    </row>
    <row r="377" spans="1:28" x14ac:dyDescent="0.25">
      <c r="A377" s="58" t="str">
        <f t="shared" si="14"/>
        <v>Week 3</v>
      </c>
      <c r="B377" s="63">
        <v>43027</v>
      </c>
      <c r="C377" s="143" t="str">
        <f t="shared" si="13"/>
        <v>Thu</v>
      </c>
      <c r="D377" s="74" t="s">
        <v>190</v>
      </c>
      <c r="E377" s="71"/>
      <c r="F377" s="71"/>
      <c r="G377" s="71"/>
      <c r="H377" s="71"/>
      <c r="I377" s="62">
        <f>tblTL[[#This Row],[Gym RPE]]*tblTL[[#This Row],[Gym Duration]]+tblTL[[#This Row],[Gym 2 RPE]]*tblTL[[#This Row],[Gym 2 Duration]]</f>
        <v>0</v>
      </c>
      <c r="J377" s="62"/>
      <c r="K377" s="62"/>
      <c r="L377" s="62"/>
      <c r="M377" s="62"/>
      <c r="N377" s="62">
        <f>tblTL[[#This Row],[Field RPE]]*tblTL[[#This Row],[Field duration]]+tblTL[[#This Row],[Field 2 RPE]]*tblTL[[#This Row],[Field 2 Duration]]</f>
        <v>0</v>
      </c>
      <c r="AA377" s="118">
        <f>TL!$O377*TL!$P377+TL!$Q377*TL!$R377+TL!$S377*TL!$T377+TL!$U377*TL!$V377+TL!$W377*TL!$X377+tblTL[[#This Row],[G6 RPE]]*tblTL[[#This Row],[G6 Duration]]</f>
        <v>0</v>
      </c>
      <c r="AB377" s="119">
        <f>tblTL[[#This Row],[Gym Load]]+tblTL[[#This Row],[Field Load]]+tblTL[[#This Row],[Total Game Load]]</f>
        <v>0</v>
      </c>
    </row>
    <row r="378" spans="1:28" x14ac:dyDescent="0.25">
      <c r="A378" s="58" t="str">
        <f t="shared" si="14"/>
        <v>Week 3</v>
      </c>
      <c r="B378" s="63">
        <v>43027</v>
      </c>
      <c r="C378" s="143" t="str">
        <f t="shared" si="13"/>
        <v>Thu</v>
      </c>
      <c r="D378" s="68" t="s">
        <v>191</v>
      </c>
      <c r="E378" s="71"/>
      <c r="F378" s="71"/>
      <c r="G378" s="71"/>
      <c r="H378" s="71"/>
      <c r="I378" s="62">
        <f>tblTL[[#This Row],[Gym RPE]]*tblTL[[#This Row],[Gym Duration]]+tblTL[[#This Row],[Gym 2 RPE]]*tblTL[[#This Row],[Gym 2 Duration]]</f>
        <v>0</v>
      </c>
      <c r="J378" s="62"/>
      <c r="K378" s="62"/>
      <c r="L378" s="62"/>
      <c r="M378" s="62"/>
      <c r="N378" s="62">
        <f>tblTL[[#This Row],[Field RPE]]*tblTL[[#This Row],[Field duration]]+tblTL[[#This Row],[Field 2 RPE]]*tblTL[[#This Row],[Field 2 Duration]]</f>
        <v>0</v>
      </c>
      <c r="AA378" s="118">
        <f>TL!$O378*TL!$P378+TL!$Q378*TL!$R378+TL!$S378*TL!$T378+TL!$U378*TL!$V378+TL!$W378*TL!$X378+tblTL[[#This Row],[G6 RPE]]*tblTL[[#This Row],[G6 Duration]]</f>
        <v>0</v>
      </c>
      <c r="AB378" s="119">
        <f>tblTL[[#This Row],[Gym Load]]+tblTL[[#This Row],[Field Load]]+tblTL[[#This Row],[Total Game Load]]</f>
        <v>0</v>
      </c>
    </row>
    <row r="379" spans="1:28" x14ac:dyDescent="0.25">
      <c r="A379" s="58" t="str">
        <f t="shared" si="14"/>
        <v>Week 3</v>
      </c>
      <c r="B379" s="63">
        <v>43027</v>
      </c>
      <c r="C379" s="143" t="str">
        <f t="shared" si="13"/>
        <v>Thu</v>
      </c>
      <c r="D379" s="68" t="s">
        <v>192</v>
      </c>
      <c r="E379" s="71">
        <v>7</v>
      </c>
      <c r="F379" s="71">
        <v>60</v>
      </c>
      <c r="G379" s="71"/>
      <c r="H379" s="71"/>
      <c r="I379" s="62">
        <f>tblTL[[#This Row],[Gym RPE]]*tblTL[[#This Row],[Gym Duration]]+tblTL[[#This Row],[Gym 2 RPE]]*tblTL[[#This Row],[Gym 2 Duration]]</f>
        <v>420</v>
      </c>
      <c r="J379" s="62"/>
      <c r="K379" s="62"/>
      <c r="L379" s="62"/>
      <c r="M379" s="62"/>
      <c r="N379" s="62">
        <f>tblTL[[#This Row],[Field RPE]]*tblTL[[#This Row],[Field duration]]+tblTL[[#This Row],[Field 2 RPE]]*tblTL[[#This Row],[Field 2 Duration]]</f>
        <v>0</v>
      </c>
      <c r="AA379" s="118">
        <f>TL!$O379*TL!$P379+TL!$Q379*TL!$R379+TL!$S379*TL!$T379+TL!$U379*TL!$V379+TL!$W379*TL!$X379+tblTL[[#This Row],[G6 RPE]]*tblTL[[#This Row],[G6 Duration]]</f>
        <v>0</v>
      </c>
      <c r="AB379" s="119">
        <f>tblTL[[#This Row],[Gym Load]]+tblTL[[#This Row],[Field Load]]+tblTL[[#This Row],[Total Game Load]]</f>
        <v>420</v>
      </c>
    </row>
    <row r="380" spans="1:28" x14ac:dyDescent="0.25">
      <c r="A380" s="58" t="str">
        <f t="shared" si="14"/>
        <v>Week 3</v>
      </c>
      <c r="B380" s="63">
        <v>43027</v>
      </c>
      <c r="C380" s="143" t="str">
        <f t="shared" si="13"/>
        <v>Thu</v>
      </c>
      <c r="D380" s="73" t="s">
        <v>193</v>
      </c>
      <c r="E380" s="71">
        <v>7</v>
      </c>
      <c r="F380" s="71">
        <v>60</v>
      </c>
      <c r="G380" s="71"/>
      <c r="H380" s="71"/>
      <c r="I380" s="62">
        <f>tblTL[[#This Row],[Gym RPE]]*tblTL[[#This Row],[Gym Duration]]+tblTL[[#This Row],[Gym 2 RPE]]*tblTL[[#This Row],[Gym 2 Duration]]</f>
        <v>420</v>
      </c>
      <c r="J380" s="62"/>
      <c r="K380" s="62"/>
      <c r="L380" s="62"/>
      <c r="M380" s="62"/>
      <c r="N380" s="62">
        <f>tblTL[[#This Row],[Field RPE]]*tblTL[[#This Row],[Field duration]]+tblTL[[#This Row],[Field 2 RPE]]*tblTL[[#This Row],[Field 2 Duration]]</f>
        <v>0</v>
      </c>
      <c r="AA380" s="118">
        <f>TL!$O380*TL!$P380+TL!$Q380*TL!$R380+TL!$S380*TL!$T380+TL!$U380*TL!$V380+TL!$W380*TL!$X380+tblTL[[#This Row],[G6 RPE]]*tblTL[[#This Row],[G6 Duration]]</f>
        <v>0</v>
      </c>
      <c r="AB380" s="119">
        <f>tblTL[[#This Row],[Gym Load]]+tblTL[[#This Row],[Field Load]]+tblTL[[#This Row],[Total Game Load]]</f>
        <v>420</v>
      </c>
    </row>
    <row r="381" spans="1:28" x14ac:dyDescent="0.25">
      <c r="A381" s="58" t="str">
        <f t="shared" si="14"/>
        <v>Week 3</v>
      </c>
      <c r="B381" s="63">
        <v>43027</v>
      </c>
      <c r="C381" s="143" t="str">
        <f t="shared" si="13"/>
        <v>Thu</v>
      </c>
      <c r="D381" s="73" t="s">
        <v>194</v>
      </c>
      <c r="E381" s="71"/>
      <c r="F381" s="71"/>
      <c r="G381" s="71"/>
      <c r="H381" s="71"/>
      <c r="I381" s="62">
        <f>tblTL[[#This Row],[Gym RPE]]*tblTL[[#This Row],[Gym Duration]]+tblTL[[#This Row],[Gym 2 RPE]]*tblTL[[#This Row],[Gym 2 Duration]]</f>
        <v>0</v>
      </c>
      <c r="J381" s="62"/>
      <c r="K381" s="62"/>
      <c r="L381" s="62"/>
      <c r="M381" s="62"/>
      <c r="N381" s="62">
        <f>tblTL[[#This Row],[Field RPE]]*tblTL[[#This Row],[Field duration]]+tblTL[[#This Row],[Field 2 RPE]]*tblTL[[#This Row],[Field 2 Duration]]</f>
        <v>0</v>
      </c>
      <c r="AA381" s="118">
        <f>TL!$O381*TL!$P381+TL!$Q381*TL!$R381+TL!$S381*TL!$T381+TL!$U381*TL!$V381+TL!$W381*TL!$X381+tblTL[[#This Row],[G6 RPE]]*tblTL[[#This Row],[G6 Duration]]</f>
        <v>0</v>
      </c>
      <c r="AB381" s="119">
        <f>tblTL[[#This Row],[Gym Load]]+tblTL[[#This Row],[Field Load]]+tblTL[[#This Row],[Total Game Load]]</f>
        <v>0</v>
      </c>
    </row>
    <row r="382" spans="1:28" x14ac:dyDescent="0.25">
      <c r="A382" s="58" t="str">
        <f t="shared" si="14"/>
        <v>Week 3</v>
      </c>
      <c r="B382" s="63">
        <v>43027</v>
      </c>
      <c r="C382" s="143" t="str">
        <f t="shared" si="13"/>
        <v>Thu</v>
      </c>
      <c r="D382" s="73" t="s">
        <v>213</v>
      </c>
      <c r="E382" s="71">
        <v>6</v>
      </c>
      <c r="F382" s="71">
        <v>60</v>
      </c>
      <c r="G382" s="71"/>
      <c r="H382" s="71"/>
      <c r="I382" s="62">
        <f>tblTL[[#This Row],[Gym RPE]]*tblTL[[#This Row],[Gym Duration]]+tblTL[[#This Row],[Gym 2 RPE]]*tblTL[[#This Row],[Gym 2 Duration]]</f>
        <v>360</v>
      </c>
      <c r="J382" s="62"/>
      <c r="K382" s="62"/>
      <c r="L382" s="62"/>
      <c r="M382" s="62"/>
      <c r="N382" s="62">
        <f>tblTL[[#This Row],[Field RPE]]*tblTL[[#This Row],[Field duration]]+tblTL[[#This Row],[Field 2 RPE]]*tblTL[[#This Row],[Field 2 Duration]]</f>
        <v>0</v>
      </c>
      <c r="AA382" s="118">
        <f>TL!$O382*TL!$P382+TL!$Q382*TL!$R382+TL!$S382*TL!$T382+TL!$U382*TL!$V382+TL!$W382*TL!$X382+tblTL[[#This Row],[G6 RPE]]*tblTL[[#This Row],[G6 Duration]]</f>
        <v>0</v>
      </c>
      <c r="AB382" s="119">
        <f>tblTL[[#This Row],[Gym Load]]+tblTL[[#This Row],[Field Load]]+tblTL[[#This Row],[Total Game Load]]</f>
        <v>360</v>
      </c>
    </row>
    <row r="383" spans="1:28" x14ac:dyDescent="0.25">
      <c r="A383" s="58" t="str">
        <f t="shared" si="14"/>
        <v>Week 3</v>
      </c>
      <c r="B383" s="63">
        <v>43027</v>
      </c>
      <c r="C383" s="143" t="str">
        <f t="shared" si="13"/>
        <v>Thu</v>
      </c>
      <c r="D383" s="73" t="s">
        <v>214</v>
      </c>
      <c r="E383" s="71">
        <v>7</v>
      </c>
      <c r="F383" s="71">
        <v>60</v>
      </c>
      <c r="G383" s="71"/>
      <c r="H383" s="71"/>
      <c r="I383" s="62">
        <f>tblTL[[#This Row],[Gym RPE]]*tblTL[[#This Row],[Gym Duration]]+tblTL[[#This Row],[Gym 2 RPE]]*tblTL[[#This Row],[Gym 2 Duration]]</f>
        <v>420</v>
      </c>
      <c r="J383" s="62"/>
      <c r="K383" s="62"/>
      <c r="L383" s="62"/>
      <c r="M383" s="62"/>
      <c r="N383" s="62">
        <f>tblTL[[#This Row],[Field RPE]]*tblTL[[#This Row],[Field duration]]+tblTL[[#This Row],[Field 2 RPE]]*tblTL[[#This Row],[Field 2 Duration]]</f>
        <v>0</v>
      </c>
      <c r="AA383" s="118">
        <f>TL!$O383*TL!$P383+TL!$Q383*TL!$R383+TL!$S383*TL!$T383+TL!$U383*TL!$V383+TL!$W383*TL!$X383+tblTL[[#This Row],[G6 RPE]]*tblTL[[#This Row],[G6 Duration]]</f>
        <v>0</v>
      </c>
      <c r="AB383" s="119">
        <f>tblTL[[#This Row],[Gym Load]]+tblTL[[#This Row],[Field Load]]+tblTL[[#This Row],[Total Game Load]]</f>
        <v>420</v>
      </c>
    </row>
    <row r="384" spans="1:28" x14ac:dyDescent="0.25">
      <c r="A384" s="58" t="str">
        <f t="shared" si="14"/>
        <v>Week 3</v>
      </c>
      <c r="B384" s="63">
        <v>43027</v>
      </c>
      <c r="C384" s="143" t="str">
        <f t="shared" si="13"/>
        <v>Thu</v>
      </c>
      <c r="D384" s="73" t="s">
        <v>195</v>
      </c>
      <c r="E384" s="71"/>
      <c r="F384" s="71"/>
      <c r="G384" s="71"/>
      <c r="H384" s="71"/>
      <c r="I384" s="62">
        <f>tblTL[[#This Row],[Gym RPE]]*tblTL[[#This Row],[Gym Duration]]+tblTL[[#This Row],[Gym 2 RPE]]*tblTL[[#This Row],[Gym 2 Duration]]</f>
        <v>0</v>
      </c>
      <c r="J384" s="62"/>
      <c r="K384" s="62"/>
      <c r="L384" s="62"/>
      <c r="M384" s="62"/>
      <c r="N384" s="62">
        <f>tblTL[[#This Row],[Field RPE]]*tblTL[[#This Row],[Field duration]]+tblTL[[#This Row],[Field 2 RPE]]*tblTL[[#This Row],[Field 2 Duration]]</f>
        <v>0</v>
      </c>
      <c r="AA384" s="118">
        <f>TL!$O384*TL!$P384+TL!$Q384*TL!$R384+TL!$S384*TL!$T384+TL!$U384*TL!$V384+TL!$W384*TL!$X384+tblTL[[#This Row],[G6 RPE]]*tblTL[[#This Row],[G6 Duration]]</f>
        <v>0</v>
      </c>
      <c r="AB384" s="119">
        <f>tblTL[[#This Row],[Gym Load]]+tblTL[[#This Row],[Field Load]]+tblTL[[#This Row],[Total Game Load]]</f>
        <v>0</v>
      </c>
    </row>
    <row r="385" spans="1:28" x14ac:dyDescent="0.25">
      <c r="A385" s="58" t="str">
        <f t="shared" si="14"/>
        <v>Week 3</v>
      </c>
      <c r="B385" s="63">
        <v>43027</v>
      </c>
      <c r="C385" s="143" t="str">
        <f t="shared" si="13"/>
        <v>Thu</v>
      </c>
      <c r="D385" s="68" t="s">
        <v>196</v>
      </c>
      <c r="E385" s="71"/>
      <c r="F385" s="71"/>
      <c r="G385" s="71"/>
      <c r="H385" s="71"/>
      <c r="I385" s="62">
        <f>tblTL[[#This Row],[Gym RPE]]*tblTL[[#This Row],[Gym Duration]]+tblTL[[#This Row],[Gym 2 RPE]]*tblTL[[#This Row],[Gym 2 Duration]]</f>
        <v>0</v>
      </c>
      <c r="J385" s="62"/>
      <c r="K385" s="62"/>
      <c r="L385" s="62"/>
      <c r="M385" s="62"/>
      <c r="N385" s="62">
        <f>tblTL[[#This Row],[Field RPE]]*tblTL[[#This Row],[Field duration]]+tblTL[[#This Row],[Field 2 RPE]]*tblTL[[#This Row],[Field 2 Duration]]</f>
        <v>0</v>
      </c>
      <c r="AA385" s="118">
        <f>TL!$O385*TL!$P385+TL!$Q385*TL!$R385+TL!$S385*TL!$T385+TL!$U385*TL!$V385+TL!$W385*TL!$X385+tblTL[[#This Row],[G6 RPE]]*tblTL[[#This Row],[G6 Duration]]</f>
        <v>0</v>
      </c>
      <c r="AB385" s="119">
        <f>tblTL[[#This Row],[Gym Load]]+tblTL[[#This Row],[Field Load]]+tblTL[[#This Row],[Total Game Load]]</f>
        <v>0</v>
      </c>
    </row>
    <row r="386" spans="1:28" x14ac:dyDescent="0.25">
      <c r="A386" s="58" t="str">
        <f t="shared" si="14"/>
        <v>Week 3</v>
      </c>
      <c r="B386" s="63">
        <v>43027</v>
      </c>
      <c r="C386" s="143" t="str">
        <f t="shared" ref="C386:C449" si="15">CHOOSE(WEEKDAY(B386),"Sun","Mon","Tue","Wed","Thu","Fri","Sat")</f>
        <v>Thu</v>
      </c>
      <c r="D386" s="73" t="s">
        <v>197</v>
      </c>
      <c r="E386" s="71">
        <v>7</v>
      </c>
      <c r="F386" s="71">
        <v>60</v>
      </c>
      <c r="G386" s="71"/>
      <c r="H386" s="71"/>
      <c r="I386" s="62">
        <f>tblTL[[#This Row],[Gym RPE]]*tblTL[[#This Row],[Gym Duration]]+tblTL[[#This Row],[Gym 2 RPE]]*tblTL[[#This Row],[Gym 2 Duration]]</f>
        <v>420</v>
      </c>
      <c r="J386" s="62"/>
      <c r="K386" s="62"/>
      <c r="L386" s="62"/>
      <c r="M386" s="62"/>
      <c r="N386" s="62">
        <f>tblTL[[#This Row],[Field RPE]]*tblTL[[#This Row],[Field duration]]+tblTL[[#This Row],[Field 2 RPE]]*tblTL[[#This Row],[Field 2 Duration]]</f>
        <v>0</v>
      </c>
      <c r="AA386" s="118">
        <f>TL!$O386*TL!$P386+TL!$Q386*TL!$R386+TL!$S386*TL!$T386+TL!$U386*TL!$V386+TL!$W386*TL!$X386+tblTL[[#This Row],[G6 RPE]]*tblTL[[#This Row],[G6 Duration]]</f>
        <v>0</v>
      </c>
      <c r="AB386" s="119">
        <f>tblTL[[#This Row],[Gym Load]]+tblTL[[#This Row],[Field Load]]+tblTL[[#This Row],[Total Game Load]]</f>
        <v>420</v>
      </c>
    </row>
    <row r="387" spans="1:28" x14ac:dyDescent="0.25">
      <c r="A387" s="58" t="str">
        <f t="shared" ref="A387:A450" si="16">VLOOKUP(B387, $AE$3:$AF$26, 2)</f>
        <v>Week 3</v>
      </c>
      <c r="B387" s="63">
        <v>43027</v>
      </c>
      <c r="C387" s="143" t="str">
        <f t="shared" si="15"/>
        <v>Thu</v>
      </c>
      <c r="D387" s="73" t="s">
        <v>198</v>
      </c>
      <c r="E387" s="71">
        <v>6</v>
      </c>
      <c r="F387" s="71">
        <v>60</v>
      </c>
      <c r="G387" s="71"/>
      <c r="H387" s="71"/>
      <c r="I387" s="62">
        <f>tblTL[[#This Row],[Gym RPE]]*tblTL[[#This Row],[Gym Duration]]+tblTL[[#This Row],[Gym 2 RPE]]*tblTL[[#This Row],[Gym 2 Duration]]</f>
        <v>360</v>
      </c>
      <c r="J387" s="62"/>
      <c r="K387" s="62"/>
      <c r="L387" s="62"/>
      <c r="M387" s="62"/>
      <c r="N387" s="62">
        <f>tblTL[[#This Row],[Field RPE]]*tblTL[[#This Row],[Field duration]]+tblTL[[#This Row],[Field 2 RPE]]*tblTL[[#This Row],[Field 2 Duration]]</f>
        <v>0</v>
      </c>
      <c r="AA387" s="118">
        <f>TL!$O387*TL!$P387+TL!$Q387*TL!$R387+TL!$S387*TL!$T387+TL!$U387*TL!$V387+TL!$W387*TL!$X387+tblTL[[#This Row],[G6 RPE]]*tblTL[[#This Row],[G6 Duration]]</f>
        <v>0</v>
      </c>
      <c r="AB387" s="119">
        <f>tblTL[[#This Row],[Gym Load]]+tblTL[[#This Row],[Field Load]]+tblTL[[#This Row],[Total Game Load]]</f>
        <v>360</v>
      </c>
    </row>
    <row r="388" spans="1:28" x14ac:dyDescent="0.25">
      <c r="A388" s="58" t="str">
        <f t="shared" si="16"/>
        <v>Week 3</v>
      </c>
      <c r="B388" s="63">
        <v>43027</v>
      </c>
      <c r="C388" s="143" t="str">
        <f t="shared" si="15"/>
        <v>Thu</v>
      </c>
      <c r="D388" s="73" t="s">
        <v>199</v>
      </c>
      <c r="E388" s="71"/>
      <c r="F388" s="71"/>
      <c r="G388" s="71"/>
      <c r="H388" s="71"/>
      <c r="I388" s="62">
        <f>tblTL[[#This Row],[Gym RPE]]*tblTL[[#This Row],[Gym Duration]]+tblTL[[#This Row],[Gym 2 RPE]]*tblTL[[#This Row],[Gym 2 Duration]]</f>
        <v>0</v>
      </c>
      <c r="J388" s="62"/>
      <c r="K388" s="62"/>
      <c r="L388" s="62"/>
      <c r="M388" s="62"/>
      <c r="N388" s="62">
        <f>tblTL[[#This Row],[Field RPE]]*tblTL[[#This Row],[Field duration]]+tblTL[[#This Row],[Field 2 RPE]]*tblTL[[#This Row],[Field 2 Duration]]</f>
        <v>0</v>
      </c>
      <c r="AA388" s="118">
        <f>TL!$O388*TL!$P388+TL!$Q388*TL!$R388+TL!$S388*TL!$T388+TL!$U388*TL!$V388+TL!$W388*TL!$X388+tblTL[[#This Row],[G6 RPE]]*tblTL[[#This Row],[G6 Duration]]</f>
        <v>0</v>
      </c>
      <c r="AB388" s="119">
        <f>tblTL[[#This Row],[Gym Load]]+tblTL[[#This Row],[Field Load]]+tblTL[[#This Row],[Total Game Load]]</f>
        <v>0</v>
      </c>
    </row>
    <row r="389" spans="1:28" x14ac:dyDescent="0.25">
      <c r="A389" s="58" t="str">
        <f t="shared" si="16"/>
        <v>Week 3</v>
      </c>
      <c r="B389" s="63">
        <v>43027</v>
      </c>
      <c r="C389" s="143" t="str">
        <f t="shared" si="15"/>
        <v>Thu</v>
      </c>
      <c r="D389" s="68" t="s">
        <v>200</v>
      </c>
      <c r="E389" s="71">
        <v>5</v>
      </c>
      <c r="F389" s="71">
        <v>60</v>
      </c>
      <c r="G389" s="71"/>
      <c r="H389" s="71"/>
      <c r="I389" s="62">
        <f>tblTL[[#This Row],[Gym RPE]]*tblTL[[#This Row],[Gym Duration]]+tblTL[[#This Row],[Gym 2 RPE]]*tblTL[[#This Row],[Gym 2 Duration]]</f>
        <v>300</v>
      </c>
      <c r="J389" s="62"/>
      <c r="K389" s="62"/>
      <c r="L389" s="62"/>
      <c r="M389" s="62"/>
      <c r="N389" s="62">
        <f>tblTL[[#This Row],[Field RPE]]*tblTL[[#This Row],[Field duration]]+tblTL[[#This Row],[Field 2 RPE]]*tblTL[[#This Row],[Field 2 Duration]]</f>
        <v>0</v>
      </c>
      <c r="AA389" s="118">
        <f>TL!$O389*TL!$P389+TL!$Q389*TL!$R389+TL!$S389*TL!$T389+TL!$U389*TL!$V389+TL!$W389*TL!$X389+tblTL[[#This Row],[G6 RPE]]*tblTL[[#This Row],[G6 Duration]]</f>
        <v>0</v>
      </c>
      <c r="AB389" s="119">
        <f>tblTL[[#This Row],[Gym Load]]+tblTL[[#This Row],[Field Load]]+tblTL[[#This Row],[Total Game Load]]</f>
        <v>300</v>
      </c>
    </row>
    <row r="390" spans="1:28" x14ac:dyDescent="0.25">
      <c r="A390" s="58" t="str">
        <f t="shared" si="16"/>
        <v>Week 3</v>
      </c>
      <c r="B390" s="63">
        <v>43027</v>
      </c>
      <c r="C390" s="143" t="str">
        <f t="shared" si="15"/>
        <v>Thu</v>
      </c>
      <c r="D390" s="73" t="s">
        <v>201</v>
      </c>
      <c r="E390" s="71"/>
      <c r="F390" s="71"/>
      <c r="G390" s="71"/>
      <c r="H390" s="71"/>
      <c r="I390" s="62">
        <f>tblTL[[#This Row],[Gym RPE]]*tblTL[[#This Row],[Gym Duration]]+tblTL[[#This Row],[Gym 2 RPE]]*tblTL[[#This Row],[Gym 2 Duration]]</f>
        <v>0</v>
      </c>
      <c r="J390" s="62"/>
      <c r="K390" s="62"/>
      <c r="L390" s="62"/>
      <c r="M390" s="62"/>
      <c r="N390" s="62">
        <f>tblTL[[#This Row],[Field RPE]]*tblTL[[#This Row],[Field duration]]+tblTL[[#This Row],[Field 2 RPE]]*tblTL[[#This Row],[Field 2 Duration]]</f>
        <v>0</v>
      </c>
      <c r="AA390" s="118">
        <f>TL!$O390*TL!$P390+TL!$Q390*TL!$R390+TL!$S390*TL!$T390+TL!$U390*TL!$V390+TL!$W390*TL!$X390+tblTL[[#This Row],[G6 RPE]]*tblTL[[#This Row],[G6 Duration]]</f>
        <v>0</v>
      </c>
      <c r="AB390" s="119">
        <f>tblTL[[#This Row],[Gym Load]]+tblTL[[#This Row],[Field Load]]+tblTL[[#This Row],[Total Game Load]]</f>
        <v>0</v>
      </c>
    </row>
    <row r="391" spans="1:28" x14ac:dyDescent="0.25">
      <c r="A391" s="58" t="str">
        <f t="shared" si="16"/>
        <v>Week 3</v>
      </c>
      <c r="B391" s="63">
        <v>43027</v>
      </c>
      <c r="C391" s="143" t="str">
        <f t="shared" si="15"/>
        <v>Thu</v>
      </c>
      <c r="D391" s="73" t="s">
        <v>202</v>
      </c>
      <c r="E391" s="71">
        <v>7</v>
      </c>
      <c r="F391" s="71">
        <v>60</v>
      </c>
      <c r="G391" s="71"/>
      <c r="H391" s="71"/>
      <c r="I391" s="62">
        <f>tblTL[[#This Row],[Gym RPE]]*tblTL[[#This Row],[Gym Duration]]+tblTL[[#This Row],[Gym 2 RPE]]*tblTL[[#This Row],[Gym 2 Duration]]</f>
        <v>420</v>
      </c>
      <c r="J391" s="62"/>
      <c r="K391" s="62"/>
      <c r="L391" s="62"/>
      <c r="M391" s="62"/>
      <c r="N391" s="62">
        <f>tblTL[[#This Row],[Field RPE]]*tblTL[[#This Row],[Field duration]]+tblTL[[#This Row],[Field 2 RPE]]*tblTL[[#This Row],[Field 2 Duration]]</f>
        <v>0</v>
      </c>
      <c r="AA391" s="118">
        <f>TL!$O391*TL!$P391+TL!$Q391*TL!$R391+TL!$S391*TL!$T391+TL!$U391*TL!$V391+TL!$W391*TL!$X391+tblTL[[#This Row],[G6 RPE]]*tblTL[[#This Row],[G6 Duration]]</f>
        <v>0</v>
      </c>
      <c r="AB391" s="119">
        <f>tblTL[[#This Row],[Gym Load]]+tblTL[[#This Row],[Field Load]]+tblTL[[#This Row],[Total Game Load]]</f>
        <v>420</v>
      </c>
    </row>
    <row r="392" spans="1:28" x14ac:dyDescent="0.25">
      <c r="A392" s="58" t="str">
        <f t="shared" si="16"/>
        <v>Week 3</v>
      </c>
      <c r="B392" s="63">
        <v>43027</v>
      </c>
      <c r="C392" s="143" t="str">
        <f t="shared" si="15"/>
        <v>Thu</v>
      </c>
      <c r="D392" s="68" t="s">
        <v>203</v>
      </c>
      <c r="E392" s="71"/>
      <c r="F392" s="71"/>
      <c r="G392" s="71"/>
      <c r="H392" s="71"/>
      <c r="I392" s="62">
        <f>tblTL[[#This Row],[Gym RPE]]*tblTL[[#This Row],[Gym Duration]]+tblTL[[#This Row],[Gym 2 RPE]]*tblTL[[#This Row],[Gym 2 Duration]]</f>
        <v>0</v>
      </c>
      <c r="J392" s="62"/>
      <c r="K392" s="62"/>
      <c r="L392" s="62"/>
      <c r="M392" s="62"/>
      <c r="N392" s="62">
        <f>tblTL[[#This Row],[Field RPE]]*tblTL[[#This Row],[Field duration]]+tblTL[[#This Row],[Field 2 RPE]]*tblTL[[#This Row],[Field 2 Duration]]</f>
        <v>0</v>
      </c>
      <c r="AA392" s="118">
        <f>TL!$O392*TL!$P392+TL!$Q392*TL!$R392+TL!$S392*TL!$T392+TL!$U392*TL!$V392+TL!$W392*TL!$X392+tblTL[[#This Row],[G6 RPE]]*tblTL[[#This Row],[G6 Duration]]</f>
        <v>0</v>
      </c>
      <c r="AB392" s="119">
        <f>tblTL[[#This Row],[Gym Load]]+tblTL[[#This Row],[Field Load]]+tblTL[[#This Row],[Total Game Load]]</f>
        <v>0</v>
      </c>
    </row>
    <row r="393" spans="1:28" x14ac:dyDescent="0.25">
      <c r="A393" s="58" t="str">
        <f t="shared" si="16"/>
        <v>Week 3</v>
      </c>
      <c r="B393" s="63">
        <v>43027</v>
      </c>
      <c r="C393" s="143" t="str">
        <f t="shared" si="15"/>
        <v>Thu</v>
      </c>
      <c r="D393" s="68" t="s">
        <v>204</v>
      </c>
      <c r="E393" s="71"/>
      <c r="F393" s="71"/>
      <c r="G393" s="71"/>
      <c r="H393" s="71"/>
      <c r="I393" s="62">
        <f>tblTL[[#This Row],[Gym RPE]]*tblTL[[#This Row],[Gym Duration]]+tblTL[[#This Row],[Gym 2 RPE]]*tblTL[[#This Row],[Gym 2 Duration]]</f>
        <v>0</v>
      </c>
      <c r="J393" s="62"/>
      <c r="K393" s="62"/>
      <c r="L393" s="62"/>
      <c r="M393" s="62"/>
      <c r="N393" s="62">
        <f>tblTL[[#This Row],[Field RPE]]*tblTL[[#This Row],[Field duration]]+tblTL[[#This Row],[Field 2 RPE]]*tblTL[[#This Row],[Field 2 Duration]]</f>
        <v>0</v>
      </c>
      <c r="AA393" s="118">
        <f>TL!$O393*TL!$P393+TL!$Q393*TL!$R393+TL!$S393*TL!$T393+TL!$U393*TL!$V393+TL!$W393*TL!$X393+tblTL[[#This Row],[G6 RPE]]*tblTL[[#This Row],[G6 Duration]]</f>
        <v>0</v>
      </c>
      <c r="AB393" s="119">
        <f>tblTL[[#This Row],[Gym Load]]+tblTL[[#This Row],[Field Load]]+tblTL[[#This Row],[Total Game Load]]</f>
        <v>0</v>
      </c>
    </row>
    <row r="394" spans="1:28" x14ac:dyDescent="0.25">
      <c r="A394" s="58" t="str">
        <f t="shared" si="16"/>
        <v>Week 3</v>
      </c>
      <c r="B394" s="63">
        <v>43027</v>
      </c>
      <c r="C394" s="143" t="str">
        <f t="shared" si="15"/>
        <v>Thu</v>
      </c>
      <c r="D394" s="74" t="s">
        <v>205</v>
      </c>
      <c r="E394" s="71"/>
      <c r="F394" s="71"/>
      <c r="G394" s="71"/>
      <c r="H394" s="71"/>
      <c r="I394" s="62">
        <f>tblTL[[#This Row],[Gym RPE]]*tblTL[[#This Row],[Gym Duration]]+tblTL[[#This Row],[Gym 2 RPE]]*tblTL[[#This Row],[Gym 2 Duration]]</f>
        <v>0</v>
      </c>
      <c r="J394" s="62"/>
      <c r="K394" s="62"/>
      <c r="L394" s="62"/>
      <c r="M394" s="62"/>
      <c r="N394" s="62">
        <f>tblTL[[#This Row],[Field RPE]]*tblTL[[#This Row],[Field duration]]+tblTL[[#This Row],[Field 2 RPE]]*tblTL[[#This Row],[Field 2 Duration]]</f>
        <v>0</v>
      </c>
      <c r="AA394" s="118">
        <f>TL!$O394*TL!$P394+TL!$Q394*TL!$R394+TL!$S394*TL!$T394+TL!$U394*TL!$V394+TL!$W394*TL!$X394+tblTL[[#This Row],[G6 RPE]]*tblTL[[#This Row],[G6 Duration]]</f>
        <v>0</v>
      </c>
      <c r="AB394" s="119">
        <f>tblTL[[#This Row],[Gym Load]]+tblTL[[#This Row],[Field Load]]+tblTL[[#This Row],[Total Game Load]]</f>
        <v>0</v>
      </c>
    </row>
    <row r="395" spans="1:28" x14ac:dyDescent="0.25">
      <c r="A395" s="58" t="str">
        <f t="shared" si="16"/>
        <v>Week 3</v>
      </c>
      <c r="B395" s="63">
        <v>43027</v>
      </c>
      <c r="C395" s="143" t="str">
        <f t="shared" si="15"/>
        <v>Thu</v>
      </c>
      <c r="D395" s="74" t="s">
        <v>206</v>
      </c>
      <c r="E395" s="71">
        <v>7.5</v>
      </c>
      <c r="F395" s="71">
        <v>60</v>
      </c>
      <c r="G395" s="71"/>
      <c r="H395" s="71"/>
      <c r="I395" s="62">
        <f>tblTL[[#This Row],[Gym RPE]]*tblTL[[#This Row],[Gym Duration]]+tblTL[[#This Row],[Gym 2 RPE]]*tblTL[[#This Row],[Gym 2 Duration]]</f>
        <v>450</v>
      </c>
      <c r="J395" s="62"/>
      <c r="K395" s="62"/>
      <c r="L395" s="62"/>
      <c r="M395" s="62"/>
      <c r="N395" s="62">
        <f>tblTL[[#This Row],[Field RPE]]*tblTL[[#This Row],[Field duration]]+tblTL[[#This Row],[Field 2 RPE]]*tblTL[[#This Row],[Field 2 Duration]]</f>
        <v>0</v>
      </c>
      <c r="AA395" s="118">
        <f>TL!$O395*TL!$P395+TL!$Q395*TL!$R395+TL!$S395*TL!$T395+TL!$U395*TL!$V395+TL!$W395*TL!$X395+tblTL[[#This Row],[G6 RPE]]*tblTL[[#This Row],[G6 Duration]]</f>
        <v>0</v>
      </c>
      <c r="AB395" s="119">
        <f>tblTL[[#This Row],[Gym Load]]+tblTL[[#This Row],[Field Load]]+tblTL[[#This Row],[Total Game Load]]</f>
        <v>450</v>
      </c>
    </row>
    <row r="396" spans="1:28" x14ac:dyDescent="0.25">
      <c r="A396" s="58" t="str">
        <f t="shared" si="16"/>
        <v>Week 3</v>
      </c>
      <c r="B396" s="63">
        <v>43027</v>
      </c>
      <c r="C396" s="143" t="str">
        <f t="shared" si="15"/>
        <v>Thu</v>
      </c>
      <c r="D396" s="74" t="s">
        <v>207</v>
      </c>
      <c r="E396" s="71"/>
      <c r="F396" s="71"/>
      <c r="G396" s="71"/>
      <c r="H396" s="71"/>
      <c r="I396" s="62">
        <f>tblTL[[#This Row],[Gym RPE]]*tblTL[[#This Row],[Gym Duration]]+tblTL[[#This Row],[Gym 2 RPE]]*tblTL[[#This Row],[Gym 2 Duration]]</f>
        <v>0</v>
      </c>
      <c r="J396" s="62"/>
      <c r="K396" s="62"/>
      <c r="L396" s="62"/>
      <c r="M396" s="62"/>
      <c r="N396" s="62">
        <f>tblTL[[#This Row],[Field RPE]]*tblTL[[#This Row],[Field duration]]+tblTL[[#This Row],[Field 2 RPE]]*tblTL[[#This Row],[Field 2 Duration]]</f>
        <v>0</v>
      </c>
      <c r="AA396" s="118">
        <f>TL!$O396*TL!$P396+TL!$Q396*TL!$R396+TL!$S396*TL!$T396+TL!$U396*TL!$V396+TL!$W396*TL!$X396+tblTL[[#This Row],[G6 RPE]]*tblTL[[#This Row],[G6 Duration]]</f>
        <v>0</v>
      </c>
      <c r="AB396" s="119">
        <f>tblTL[[#This Row],[Gym Load]]+tblTL[[#This Row],[Field Load]]+tblTL[[#This Row],[Total Game Load]]</f>
        <v>0</v>
      </c>
    </row>
    <row r="397" spans="1:28" x14ac:dyDescent="0.25">
      <c r="A397" s="58" t="str">
        <f t="shared" si="16"/>
        <v>Week 3</v>
      </c>
      <c r="B397" s="63">
        <v>43027</v>
      </c>
      <c r="C397" s="143" t="str">
        <f t="shared" si="15"/>
        <v>Thu</v>
      </c>
      <c r="D397" s="73" t="s">
        <v>208</v>
      </c>
      <c r="E397" s="71"/>
      <c r="F397" s="71"/>
      <c r="G397" s="71"/>
      <c r="H397" s="71"/>
      <c r="I397" s="62">
        <f>tblTL[[#This Row],[Gym RPE]]*tblTL[[#This Row],[Gym Duration]]+tblTL[[#This Row],[Gym 2 RPE]]*tblTL[[#This Row],[Gym 2 Duration]]</f>
        <v>0</v>
      </c>
      <c r="J397" s="62"/>
      <c r="K397" s="62"/>
      <c r="L397" s="62"/>
      <c r="M397" s="62"/>
      <c r="N397" s="62">
        <f>tblTL[[#This Row],[Field RPE]]*tblTL[[#This Row],[Field duration]]+tblTL[[#This Row],[Field 2 RPE]]*tblTL[[#This Row],[Field 2 Duration]]</f>
        <v>0</v>
      </c>
      <c r="AA397" s="118">
        <f>TL!$O397*TL!$P397+TL!$Q397*TL!$R397+TL!$S397*TL!$T397+TL!$U397*TL!$V397+TL!$W397*TL!$X397+tblTL[[#This Row],[G6 RPE]]*tblTL[[#This Row],[G6 Duration]]</f>
        <v>0</v>
      </c>
      <c r="AB397" s="119">
        <f>tblTL[[#This Row],[Gym Load]]+tblTL[[#This Row],[Field Load]]+tblTL[[#This Row],[Total Game Load]]</f>
        <v>0</v>
      </c>
    </row>
    <row r="398" spans="1:28" x14ac:dyDescent="0.25">
      <c r="A398" s="58" t="str">
        <f t="shared" si="16"/>
        <v>Week 3</v>
      </c>
      <c r="B398" s="63">
        <v>43028</v>
      </c>
      <c r="C398" s="143" t="str">
        <f t="shared" si="15"/>
        <v>Fri</v>
      </c>
      <c r="D398" s="68" t="s">
        <v>215</v>
      </c>
      <c r="E398" s="71"/>
      <c r="F398" s="71"/>
      <c r="G398" s="71"/>
      <c r="H398" s="71"/>
      <c r="I398" s="62">
        <f>tblTL[[#This Row],[Gym RPE]]*tblTL[[#This Row],[Gym Duration]]+tblTL[[#This Row],[Gym 2 RPE]]*tblTL[[#This Row],[Gym 2 Duration]]</f>
        <v>0</v>
      </c>
      <c r="J398" s="62"/>
      <c r="K398" s="62"/>
      <c r="L398" s="62"/>
      <c r="M398" s="62"/>
      <c r="N398" s="62">
        <f>tblTL[[#This Row],[Field RPE]]*tblTL[[#This Row],[Field duration]]+tblTL[[#This Row],[Field 2 RPE]]*tblTL[[#This Row],[Field 2 Duration]]</f>
        <v>0</v>
      </c>
      <c r="AA398" s="118">
        <f>TL!$O398*TL!$P398+TL!$Q398*TL!$R398+TL!$S398*TL!$T398+TL!$U398*TL!$V398+TL!$W398*TL!$X398+tblTL[[#This Row],[G6 RPE]]*tblTL[[#This Row],[G6 Duration]]</f>
        <v>0</v>
      </c>
      <c r="AB398" s="119">
        <f>tblTL[[#This Row],[Gym Load]]+tblTL[[#This Row],[Field Load]]+tblTL[[#This Row],[Total Game Load]]</f>
        <v>0</v>
      </c>
    </row>
    <row r="399" spans="1:28" x14ac:dyDescent="0.25">
      <c r="A399" s="58" t="str">
        <f t="shared" si="16"/>
        <v>Week 3</v>
      </c>
      <c r="B399" s="63">
        <v>43028</v>
      </c>
      <c r="C399" s="143" t="str">
        <f t="shared" si="15"/>
        <v>Fri</v>
      </c>
      <c r="D399" s="74" t="s">
        <v>190</v>
      </c>
      <c r="E399" s="71"/>
      <c r="F399" s="71"/>
      <c r="G399" s="71"/>
      <c r="H399" s="71"/>
      <c r="I399" s="62">
        <f>tblTL[[#This Row],[Gym RPE]]*tblTL[[#This Row],[Gym Duration]]+tblTL[[#This Row],[Gym 2 RPE]]*tblTL[[#This Row],[Gym 2 Duration]]</f>
        <v>0</v>
      </c>
      <c r="J399" s="62"/>
      <c r="K399" s="62"/>
      <c r="L399" s="62"/>
      <c r="M399" s="62"/>
      <c r="N399" s="62">
        <f>tblTL[[#This Row],[Field RPE]]*tblTL[[#This Row],[Field duration]]+tblTL[[#This Row],[Field 2 RPE]]*tblTL[[#This Row],[Field 2 Duration]]</f>
        <v>0</v>
      </c>
      <c r="AA399" s="118">
        <f>TL!$O399*TL!$P399+TL!$Q399*TL!$R399+TL!$S399*TL!$T399+TL!$U399*TL!$V399+TL!$W399*TL!$X399+tblTL[[#This Row],[G6 RPE]]*tblTL[[#This Row],[G6 Duration]]</f>
        <v>0</v>
      </c>
      <c r="AB399" s="119">
        <f>tblTL[[#This Row],[Gym Load]]+tblTL[[#This Row],[Field Load]]+tblTL[[#This Row],[Total Game Load]]</f>
        <v>0</v>
      </c>
    </row>
    <row r="400" spans="1:28" x14ac:dyDescent="0.25">
      <c r="A400" s="58" t="str">
        <f t="shared" si="16"/>
        <v>Week 3</v>
      </c>
      <c r="B400" s="63">
        <v>43028</v>
      </c>
      <c r="C400" s="143" t="str">
        <f t="shared" si="15"/>
        <v>Fri</v>
      </c>
      <c r="D400" s="68" t="s">
        <v>191</v>
      </c>
      <c r="E400" s="71"/>
      <c r="F400" s="71"/>
      <c r="G400" s="71"/>
      <c r="H400" s="71"/>
      <c r="I400" s="62">
        <f>tblTL[[#This Row],[Gym RPE]]*tblTL[[#This Row],[Gym Duration]]+tblTL[[#This Row],[Gym 2 RPE]]*tblTL[[#This Row],[Gym 2 Duration]]</f>
        <v>0</v>
      </c>
      <c r="J400" s="62"/>
      <c r="K400" s="62"/>
      <c r="L400" s="62"/>
      <c r="M400" s="62"/>
      <c r="N400" s="62">
        <f>tblTL[[#This Row],[Field RPE]]*tblTL[[#This Row],[Field duration]]+tblTL[[#This Row],[Field 2 RPE]]*tblTL[[#This Row],[Field 2 Duration]]</f>
        <v>0</v>
      </c>
      <c r="AA400" s="118">
        <f>TL!$O400*TL!$P400+TL!$Q400*TL!$R400+TL!$S400*TL!$T400+TL!$U400*TL!$V400+TL!$W400*TL!$X400+tblTL[[#This Row],[G6 RPE]]*tblTL[[#This Row],[G6 Duration]]</f>
        <v>0</v>
      </c>
      <c r="AB400" s="119">
        <f>tblTL[[#This Row],[Gym Load]]+tblTL[[#This Row],[Field Load]]+tblTL[[#This Row],[Total Game Load]]</f>
        <v>0</v>
      </c>
    </row>
    <row r="401" spans="1:28" x14ac:dyDescent="0.25">
      <c r="A401" s="58" t="str">
        <f t="shared" si="16"/>
        <v>Week 3</v>
      </c>
      <c r="B401" s="63">
        <v>43028</v>
      </c>
      <c r="C401" s="143" t="str">
        <f t="shared" si="15"/>
        <v>Fri</v>
      </c>
      <c r="D401" s="68" t="s">
        <v>192</v>
      </c>
      <c r="E401" s="71"/>
      <c r="F401" s="71"/>
      <c r="G401" s="71"/>
      <c r="H401" s="71"/>
      <c r="I401" s="62">
        <f>tblTL[[#This Row],[Gym RPE]]*tblTL[[#This Row],[Gym Duration]]+tblTL[[#This Row],[Gym 2 RPE]]*tblTL[[#This Row],[Gym 2 Duration]]</f>
        <v>0</v>
      </c>
      <c r="J401" s="62"/>
      <c r="K401" s="62"/>
      <c r="L401" s="62"/>
      <c r="M401" s="62"/>
      <c r="N401" s="62">
        <f>tblTL[[#This Row],[Field RPE]]*tblTL[[#This Row],[Field duration]]+tblTL[[#This Row],[Field 2 RPE]]*tblTL[[#This Row],[Field 2 Duration]]</f>
        <v>0</v>
      </c>
      <c r="AA401" s="118">
        <f>TL!$O401*TL!$P401+TL!$Q401*TL!$R401+TL!$S401*TL!$T401+TL!$U401*TL!$V401+TL!$W401*TL!$X401+tblTL[[#This Row],[G6 RPE]]*tblTL[[#This Row],[G6 Duration]]</f>
        <v>0</v>
      </c>
      <c r="AB401" s="119">
        <f>tblTL[[#This Row],[Gym Load]]+tblTL[[#This Row],[Field Load]]+tblTL[[#This Row],[Total Game Load]]</f>
        <v>0</v>
      </c>
    </row>
    <row r="402" spans="1:28" x14ac:dyDescent="0.25">
      <c r="A402" s="58" t="str">
        <f t="shared" si="16"/>
        <v>Week 3</v>
      </c>
      <c r="B402" s="63">
        <v>43028</v>
      </c>
      <c r="C402" s="143" t="str">
        <f t="shared" si="15"/>
        <v>Fri</v>
      </c>
      <c r="D402" s="73" t="s">
        <v>193</v>
      </c>
      <c r="E402" s="71"/>
      <c r="F402" s="71"/>
      <c r="G402" s="71"/>
      <c r="H402" s="71"/>
      <c r="I402" s="62">
        <f>tblTL[[#This Row],[Gym RPE]]*tblTL[[#This Row],[Gym Duration]]+tblTL[[#This Row],[Gym 2 RPE]]*tblTL[[#This Row],[Gym 2 Duration]]</f>
        <v>0</v>
      </c>
      <c r="J402" s="62"/>
      <c r="K402" s="62"/>
      <c r="L402" s="62"/>
      <c r="M402" s="62"/>
      <c r="N402" s="62">
        <f>tblTL[[#This Row],[Field RPE]]*tblTL[[#This Row],[Field duration]]+tblTL[[#This Row],[Field 2 RPE]]*tblTL[[#This Row],[Field 2 Duration]]</f>
        <v>0</v>
      </c>
      <c r="AA402" s="118">
        <f>TL!$O402*TL!$P402+TL!$Q402*TL!$R402+TL!$S402*TL!$T402+TL!$U402*TL!$V402+TL!$W402*TL!$X402+tblTL[[#This Row],[G6 RPE]]*tblTL[[#This Row],[G6 Duration]]</f>
        <v>0</v>
      </c>
      <c r="AB402" s="119">
        <f>tblTL[[#This Row],[Gym Load]]+tblTL[[#This Row],[Field Load]]+tblTL[[#This Row],[Total Game Load]]</f>
        <v>0</v>
      </c>
    </row>
    <row r="403" spans="1:28" x14ac:dyDescent="0.25">
      <c r="A403" s="58" t="str">
        <f t="shared" si="16"/>
        <v>Week 3</v>
      </c>
      <c r="B403" s="63">
        <v>43028</v>
      </c>
      <c r="C403" s="143" t="str">
        <f t="shared" si="15"/>
        <v>Fri</v>
      </c>
      <c r="D403" s="73" t="s">
        <v>194</v>
      </c>
      <c r="E403" s="71"/>
      <c r="F403" s="71"/>
      <c r="G403" s="71"/>
      <c r="H403" s="71"/>
      <c r="I403" s="62">
        <f>tblTL[[#This Row],[Gym RPE]]*tblTL[[#This Row],[Gym Duration]]+tblTL[[#This Row],[Gym 2 RPE]]*tblTL[[#This Row],[Gym 2 Duration]]</f>
        <v>0</v>
      </c>
      <c r="J403" s="62"/>
      <c r="K403" s="62"/>
      <c r="L403" s="62"/>
      <c r="M403" s="62"/>
      <c r="N403" s="62">
        <f>tblTL[[#This Row],[Field RPE]]*tblTL[[#This Row],[Field duration]]+tblTL[[#This Row],[Field 2 RPE]]*tblTL[[#This Row],[Field 2 Duration]]</f>
        <v>0</v>
      </c>
      <c r="AA403" s="118">
        <f>TL!$O403*TL!$P403+TL!$Q403*TL!$R403+TL!$S403*TL!$T403+TL!$U403*TL!$V403+TL!$W403*TL!$X403+tblTL[[#This Row],[G6 RPE]]*tblTL[[#This Row],[G6 Duration]]</f>
        <v>0</v>
      </c>
      <c r="AB403" s="119">
        <f>tblTL[[#This Row],[Gym Load]]+tblTL[[#This Row],[Field Load]]+tblTL[[#This Row],[Total Game Load]]</f>
        <v>0</v>
      </c>
    </row>
    <row r="404" spans="1:28" x14ac:dyDescent="0.25">
      <c r="A404" s="58" t="str">
        <f t="shared" si="16"/>
        <v>Week 3</v>
      </c>
      <c r="B404" s="63">
        <v>43028</v>
      </c>
      <c r="C404" s="143" t="str">
        <f t="shared" si="15"/>
        <v>Fri</v>
      </c>
      <c r="D404" s="73" t="s">
        <v>213</v>
      </c>
      <c r="E404" s="71"/>
      <c r="F404" s="71"/>
      <c r="G404" s="71"/>
      <c r="H404" s="71"/>
      <c r="I404" s="62">
        <f>tblTL[[#This Row],[Gym RPE]]*tblTL[[#This Row],[Gym Duration]]+tblTL[[#This Row],[Gym 2 RPE]]*tblTL[[#This Row],[Gym 2 Duration]]</f>
        <v>0</v>
      </c>
      <c r="J404" s="62"/>
      <c r="K404" s="62"/>
      <c r="L404" s="62"/>
      <c r="M404" s="62"/>
      <c r="N404" s="62">
        <f>tblTL[[#This Row],[Field RPE]]*tblTL[[#This Row],[Field duration]]+tblTL[[#This Row],[Field 2 RPE]]*tblTL[[#This Row],[Field 2 Duration]]</f>
        <v>0</v>
      </c>
      <c r="AA404" s="118">
        <f>TL!$O404*TL!$P404+TL!$Q404*TL!$R404+TL!$S404*TL!$T404+TL!$U404*TL!$V404+TL!$W404*TL!$X404+tblTL[[#This Row],[G6 RPE]]*tblTL[[#This Row],[G6 Duration]]</f>
        <v>0</v>
      </c>
      <c r="AB404" s="119">
        <f>tblTL[[#This Row],[Gym Load]]+tblTL[[#This Row],[Field Load]]+tblTL[[#This Row],[Total Game Load]]</f>
        <v>0</v>
      </c>
    </row>
    <row r="405" spans="1:28" x14ac:dyDescent="0.25">
      <c r="A405" s="58" t="str">
        <f t="shared" si="16"/>
        <v>Week 3</v>
      </c>
      <c r="B405" s="63">
        <v>43028</v>
      </c>
      <c r="C405" s="143" t="str">
        <f t="shared" si="15"/>
        <v>Fri</v>
      </c>
      <c r="D405" s="73" t="s">
        <v>214</v>
      </c>
      <c r="E405" s="71"/>
      <c r="F405" s="71"/>
      <c r="G405" s="71"/>
      <c r="H405" s="71"/>
      <c r="I405" s="62">
        <f>tblTL[[#This Row],[Gym RPE]]*tblTL[[#This Row],[Gym Duration]]+tblTL[[#This Row],[Gym 2 RPE]]*tblTL[[#This Row],[Gym 2 Duration]]</f>
        <v>0</v>
      </c>
      <c r="J405" s="62"/>
      <c r="K405" s="62"/>
      <c r="L405" s="62"/>
      <c r="M405" s="62"/>
      <c r="N405" s="62">
        <f>tblTL[[#This Row],[Field RPE]]*tblTL[[#This Row],[Field duration]]+tblTL[[#This Row],[Field 2 RPE]]*tblTL[[#This Row],[Field 2 Duration]]</f>
        <v>0</v>
      </c>
      <c r="AA405" s="118">
        <f>TL!$O405*TL!$P405+TL!$Q405*TL!$R405+TL!$S405*TL!$T405+TL!$U405*TL!$V405+TL!$W405*TL!$X405+tblTL[[#This Row],[G6 RPE]]*tblTL[[#This Row],[G6 Duration]]</f>
        <v>0</v>
      </c>
      <c r="AB405" s="119">
        <f>tblTL[[#This Row],[Gym Load]]+tblTL[[#This Row],[Field Load]]+tblTL[[#This Row],[Total Game Load]]</f>
        <v>0</v>
      </c>
    </row>
    <row r="406" spans="1:28" x14ac:dyDescent="0.25">
      <c r="A406" s="58" t="str">
        <f t="shared" si="16"/>
        <v>Week 3</v>
      </c>
      <c r="B406" s="63">
        <v>43028</v>
      </c>
      <c r="C406" s="143" t="str">
        <f t="shared" si="15"/>
        <v>Fri</v>
      </c>
      <c r="D406" s="73" t="s">
        <v>195</v>
      </c>
      <c r="E406" s="71"/>
      <c r="F406" s="71"/>
      <c r="G406" s="71"/>
      <c r="H406" s="71"/>
      <c r="I406" s="62">
        <f>tblTL[[#This Row],[Gym RPE]]*tblTL[[#This Row],[Gym Duration]]+tblTL[[#This Row],[Gym 2 RPE]]*tblTL[[#This Row],[Gym 2 Duration]]</f>
        <v>0</v>
      </c>
      <c r="J406" s="62"/>
      <c r="K406" s="62"/>
      <c r="L406" s="62"/>
      <c r="M406" s="62"/>
      <c r="N406" s="62">
        <f>tblTL[[#This Row],[Field RPE]]*tblTL[[#This Row],[Field duration]]+tblTL[[#This Row],[Field 2 RPE]]*tblTL[[#This Row],[Field 2 Duration]]</f>
        <v>0</v>
      </c>
      <c r="AA406" s="118">
        <f>TL!$O406*TL!$P406+TL!$Q406*TL!$R406+TL!$S406*TL!$T406+TL!$U406*TL!$V406+TL!$W406*TL!$X406+tblTL[[#This Row],[G6 RPE]]*tblTL[[#This Row],[G6 Duration]]</f>
        <v>0</v>
      </c>
      <c r="AB406" s="119">
        <f>tblTL[[#This Row],[Gym Load]]+tblTL[[#This Row],[Field Load]]+tblTL[[#This Row],[Total Game Load]]</f>
        <v>0</v>
      </c>
    </row>
    <row r="407" spans="1:28" x14ac:dyDescent="0.25">
      <c r="A407" s="58" t="str">
        <f t="shared" si="16"/>
        <v>Week 3</v>
      </c>
      <c r="B407" s="63">
        <v>43028</v>
      </c>
      <c r="C407" s="143" t="str">
        <f t="shared" si="15"/>
        <v>Fri</v>
      </c>
      <c r="D407" s="68" t="s">
        <v>196</v>
      </c>
      <c r="E407" s="71"/>
      <c r="F407" s="71"/>
      <c r="G407" s="71"/>
      <c r="H407" s="71"/>
      <c r="I407" s="62">
        <f>tblTL[[#This Row],[Gym RPE]]*tblTL[[#This Row],[Gym Duration]]+tblTL[[#This Row],[Gym 2 RPE]]*tblTL[[#This Row],[Gym 2 Duration]]</f>
        <v>0</v>
      </c>
      <c r="J407" s="62"/>
      <c r="K407" s="62"/>
      <c r="L407" s="62"/>
      <c r="M407" s="62"/>
      <c r="N407" s="62">
        <f>tblTL[[#This Row],[Field RPE]]*tblTL[[#This Row],[Field duration]]+tblTL[[#This Row],[Field 2 RPE]]*tblTL[[#This Row],[Field 2 Duration]]</f>
        <v>0</v>
      </c>
      <c r="AA407" s="118">
        <f>TL!$O407*TL!$P407+TL!$Q407*TL!$R407+TL!$S407*TL!$T407+TL!$U407*TL!$V407+TL!$W407*TL!$X407+tblTL[[#This Row],[G6 RPE]]*tblTL[[#This Row],[G6 Duration]]</f>
        <v>0</v>
      </c>
      <c r="AB407" s="119">
        <f>tblTL[[#This Row],[Gym Load]]+tblTL[[#This Row],[Field Load]]+tblTL[[#This Row],[Total Game Load]]</f>
        <v>0</v>
      </c>
    </row>
    <row r="408" spans="1:28" x14ac:dyDescent="0.25">
      <c r="A408" s="58" t="str">
        <f t="shared" si="16"/>
        <v>Week 3</v>
      </c>
      <c r="B408" s="63">
        <v>43028</v>
      </c>
      <c r="C408" s="143" t="str">
        <f t="shared" si="15"/>
        <v>Fri</v>
      </c>
      <c r="D408" s="73" t="s">
        <v>197</v>
      </c>
      <c r="E408" s="71"/>
      <c r="F408" s="71"/>
      <c r="G408" s="71"/>
      <c r="H408" s="71"/>
      <c r="I408" s="62">
        <f>tblTL[[#This Row],[Gym RPE]]*tblTL[[#This Row],[Gym Duration]]+tblTL[[#This Row],[Gym 2 RPE]]*tblTL[[#This Row],[Gym 2 Duration]]</f>
        <v>0</v>
      </c>
      <c r="J408" s="62"/>
      <c r="K408" s="62"/>
      <c r="L408" s="62"/>
      <c r="M408" s="62"/>
      <c r="N408" s="62">
        <f>tblTL[[#This Row],[Field RPE]]*tblTL[[#This Row],[Field duration]]+tblTL[[#This Row],[Field 2 RPE]]*tblTL[[#This Row],[Field 2 Duration]]</f>
        <v>0</v>
      </c>
      <c r="AA408" s="118">
        <f>TL!$O408*TL!$P408+TL!$Q408*TL!$R408+TL!$S408*TL!$T408+TL!$U408*TL!$V408+TL!$W408*TL!$X408+tblTL[[#This Row],[G6 RPE]]*tblTL[[#This Row],[G6 Duration]]</f>
        <v>0</v>
      </c>
      <c r="AB408" s="119">
        <f>tblTL[[#This Row],[Gym Load]]+tblTL[[#This Row],[Field Load]]+tblTL[[#This Row],[Total Game Load]]</f>
        <v>0</v>
      </c>
    </row>
    <row r="409" spans="1:28" x14ac:dyDescent="0.25">
      <c r="A409" s="58" t="str">
        <f t="shared" si="16"/>
        <v>Week 3</v>
      </c>
      <c r="B409" s="63">
        <v>43028</v>
      </c>
      <c r="C409" s="143" t="str">
        <f t="shared" si="15"/>
        <v>Fri</v>
      </c>
      <c r="D409" s="73" t="s">
        <v>198</v>
      </c>
      <c r="E409" s="71"/>
      <c r="F409" s="71"/>
      <c r="G409" s="71"/>
      <c r="H409" s="71"/>
      <c r="I409" s="62">
        <f>tblTL[[#This Row],[Gym RPE]]*tblTL[[#This Row],[Gym Duration]]+tblTL[[#This Row],[Gym 2 RPE]]*tblTL[[#This Row],[Gym 2 Duration]]</f>
        <v>0</v>
      </c>
      <c r="J409" s="62"/>
      <c r="K409" s="62"/>
      <c r="L409" s="62"/>
      <c r="M409" s="62"/>
      <c r="N409" s="62">
        <f>tblTL[[#This Row],[Field RPE]]*tblTL[[#This Row],[Field duration]]+tblTL[[#This Row],[Field 2 RPE]]*tblTL[[#This Row],[Field 2 Duration]]</f>
        <v>0</v>
      </c>
      <c r="AA409" s="118">
        <f>TL!$O409*TL!$P409+TL!$Q409*TL!$R409+TL!$S409*TL!$T409+TL!$U409*TL!$V409+TL!$W409*TL!$X409+tblTL[[#This Row],[G6 RPE]]*tblTL[[#This Row],[G6 Duration]]</f>
        <v>0</v>
      </c>
      <c r="AB409" s="119">
        <f>tblTL[[#This Row],[Gym Load]]+tblTL[[#This Row],[Field Load]]+tblTL[[#This Row],[Total Game Load]]</f>
        <v>0</v>
      </c>
    </row>
    <row r="410" spans="1:28" x14ac:dyDescent="0.25">
      <c r="A410" s="58" t="str">
        <f t="shared" si="16"/>
        <v>Week 3</v>
      </c>
      <c r="B410" s="63">
        <v>43028</v>
      </c>
      <c r="C410" s="143" t="str">
        <f t="shared" si="15"/>
        <v>Fri</v>
      </c>
      <c r="D410" s="73" t="s">
        <v>199</v>
      </c>
      <c r="E410" s="71"/>
      <c r="F410" s="71"/>
      <c r="G410" s="71"/>
      <c r="H410" s="71"/>
      <c r="I410" s="62">
        <f>tblTL[[#This Row],[Gym RPE]]*tblTL[[#This Row],[Gym Duration]]+tblTL[[#This Row],[Gym 2 RPE]]*tblTL[[#This Row],[Gym 2 Duration]]</f>
        <v>0</v>
      </c>
      <c r="J410" s="62"/>
      <c r="K410" s="62"/>
      <c r="L410" s="62"/>
      <c r="M410" s="62"/>
      <c r="N410" s="62">
        <f>tblTL[[#This Row],[Field RPE]]*tblTL[[#This Row],[Field duration]]+tblTL[[#This Row],[Field 2 RPE]]*tblTL[[#This Row],[Field 2 Duration]]</f>
        <v>0</v>
      </c>
      <c r="AA410" s="118">
        <f>TL!$O410*TL!$P410+TL!$Q410*TL!$R410+TL!$S410*TL!$T410+TL!$U410*TL!$V410+TL!$W410*TL!$X410+tblTL[[#This Row],[G6 RPE]]*tblTL[[#This Row],[G6 Duration]]</f>
        <v>0</v>
      </c>
      <c r="AB410" s="119">
        <f>tblTL[[#This Row],[Gym Load]]+tblTL[[#This Row],[Field Load]]+tblTL[[#This Row],[Total Game Load]]</f>
        <v>0</v>
      </c>
    </row>
    <row r="411" spans="1:28" x14ac:dyDescent="0.25">
      <c r="A411" s="58" t="str">
        <f t="shared" si="16"/>
        <v>Week 3</v>
      </c>
      <c r="B411" s="63">
        <v>43028</v>
      </c>
      <c r="C411" s="143" t="str">
        <f t="shared" si="15"/>
        <v>Fri</v>
      </c>
      <c r="D411" s="68" t="s">
        <v>200</v>
      </c>
      <c r="E411" s="71"/>
      <c r="F411" s="71"/>
      <c r="G411" s="71"/>
      <c r="H411" s="71"/>
      <c r="I411" s="62">
        <f>tblTL[[#This Row],[Gym RPE]]*tblTL[[#This Row],[Gym Duration]]+tblTL[[#This Row],[Gym 2 RPE]]*tblTL[[#This Row],[Gym 2 Duration]]</f>
        <v>0</v>
      </c>
      <c r="J411" s="62"/>
      <c r="K411" s="62"/>
      <c r="L411" s="62"/>
      <c r="M411" s="62"/>
      <c r="N411" s="62">
        <f>tblTL[[#This Row],[Field RPE]]*tblTL[[#This Row],[Field duration]]+tblTL[[#This Row],[Field 2 RPE]]*tblTL[[#This Row],[Field 2 Duration]]</f>
        <v>0</v>
      </c>
      <c r="AA411" s="118">
        <f>TL!$O411*TL!$P411+TL!$Q411*TL!$R411+TL!$S411*TL!$T411+TL!$U411*TL!$V411+TL!$W411*TL!$X411+tblTL[[#This Row],[G6 RPE]]*tblTL[[#This Row],[G6 Duration]]</f>
        <v>0</v>
      </c>
      <c r="AB411" s="119">
        <f>tblTL[[#This Row],[Gym Load]]+tblTL[[#This Row],[Field Load]]+tblTL[[#This Row],[Total Game Load]]</f>
        <v>0</v>
      </c>
    </row>
    <row r="412" spans="1:28" x14ac:dyDescent="0.25">
      <c r="A412" s="58" t="str">
        <f t="shared" si="16"/>
        <v>Week 3</v>
      </c>
      <c r="B412" s="63">
        <v>43028</v>
      </c>
      <c r="C412" s="143" t="str">
        <f t="shared" si="15"/>
        <v>Fri</v>
      </c>
      <c r="D412" s="73" t="s">
        <v>201</v>
      </c>
      <c r="E412" s="71"/>
      <c r="F412" s="71"/>
      <c r="G412" s="71"/>
      <c r="H412" s="71"/>
      <c r="I412" s="62">
        <f>tblTL[[#This Row],[Gym RPE]]*tblTL[[#This Row],[Gym Duration]]+tblTL[[#This Row],[Gym 2 RPE]]*tblTL[[#This Row],[Gym 2 Duration]]</f>
        <v>0</v>
      </c>
      <c r="J412" s="62"/>
      <c r="K412" s="62"/>
      <c r="L412" s="62"/>
      <c r="M412" s="62"/>
      <c r="N412" s="62">
        <f>tblTL[[#This Row],[Field RPE]]*tblTL[[#This Row],[Field duration]]+tblTL[[#This Row],[Field 2 RPE]]*tblTL[[#This Row],[Field 2 Duration]]</f>
        <v>0</v>
      </c>
      <c r="AA412" s="118">
        <f>TL!$O412*TL!$P412+TL!$Q412*TL!$R412+TL!$S412*TL!$T412+TL!$U412*TL!$V412+TL!$W412*TL!$X412+tblTL[[#This Row],[G6 RPE]]*tblTL[[#This Row],[G6 Duration]]</f>
        <v>0</v>
      </c>
      <c r="AB412" s="119">
        <f>tblTL[[#This Row],[Gym Load]]+tblTL[[#This Row],[Field Load]]+tblTL[[#This Row],[Total Game Load]]</f>
        <v>0</v>
      </c>
    </row>
    <row r="413" spans="1:28" x14ac:dyDescent="0.25">
      <c r="A413" s="58" t="str">
        <f t="shared" si="16"/>
        <v>Week 3</v>
      </c>
      <c r="B413" s="63">
        <v>43028</v>
      </c>
      <c r="C413" s="143" t="str">
        <f t="shared" si="15"/>
        <v>Fri</v>
      </c>
      <c r="D413" s="73" t="s">
        <v>202</v>
      </c>
      <c r="E413" s="71"/>
      <c r="F413" s="71"/>
      <c r="G413" s="71"/>
      <c r="H413" s="71"/>
      <c r="I413" s="62">
        <f>tblTL[[#This Row],[Gym RPE]]*tblTL[[#This Row],[Gym Duration]]+tblTL[[#This Row],[Gym 2 RPE]]*tblTL[[#This Row],[Gym 2 Duration]]</f>
        <v>0</v>
      </c>
      <c r="J413" s="62"/>
      <c r="K413" s="62"/>
      <c r="L413" s="62"/>
      <c r="M413" s="62"/>
      <c r="N413" s="62">
        <f>tblTL[[#This Row],[Field RPE]]*tblTL[[#This Row],[Field duration]]+tblTL[[#This Row],[Field 2 RPE]]*tblTL[[#This Row],[Field 2 Duration]]</f>
        <v>0</v>
      </c>
      <c r="AA413" s="118">
        <f>TL!$O413*TL!$P413+TL!$Q413*TL!$R413+TL!$S413*TL!$T413+TL!$U413*TL!$V413+TL!$W413*TL!$X413+tblTL[[#This Row],[G6 RPE]]*tblTL[[#This Row],[G6 Duration]]</f>
        <v>0</v>
      </c>
      <c r="AB413" s="119">
        <f>tblTL[[#This Row],[Gym Load]]+tblTL[[#This Row],[Field Load]]+tblTL[[#This Row],[Total Game Load]]</f>
        <v>0</v>
      </c>
    </row>
    <row r="414" spans="1:28" x14ac:dyDescent="0.25">
      <c r="A414" s="58" t="str">
        <f t="shared" si="16"/>
        <v>Week 3</v>
      </c>
      <c r="B414" s="63">
        <v>43028</v>
      </c>
      <c r="C414" s="143" t="str">
        <f t="shared" si="15"/>
        <v>Fri</v>
      </c>
      <c r="D414" s="68" t="s">
        <v>203</v>
      </c>
      <c r="E414" s="71"/>
      <c r="F414" s="71"/>
      <c r="G414" s="71"/>
      <c r="H414" s="71"/>
      <c r="I414" s="62">
        <f>tblTL[[#This Row],[Gym RPE]]*tblTL[[#This Row],[Gym Duration]]+tblTL[[#This Row],[Gym 2 RPE]]*tblTL[[#This Row],[Gym 2 Duration]]</f>
        <v>0</v>
      </c>
      <c r="J414" s="62"/>
      <c r="K414" s="62"/>
      <c r="L414" s="62"/>
      <c r="M414" s="62"/>
      <c r="N414" s="62">
        <f>tblTL[[#This Row],[Field RPE]]*tblTL[[#This Row],[Field duration]]+tblTL[[#This Row],[Field 2 RPE]]*tblTL[[#This Row],[Field 2 Duration]]</f>
        <v>0</v>
      </c>
      <c r="AA414" s="118">
        <f>TL!$O414*TL!$P414+TL!$Q414*TL!$R414+TL!$S414*TL!$T414+TL!$U414*TL!$V414+TL!$W414*TL!$X414+tblTL[[#This Row],[G6 RPE]]*tblTL[[#This Row],[G6 Duration]]</f>
        <v>0</v>
      </c>
      <c r="AB414" s="119">
        <f>tblTL[[#This Row],[Gym Load]]+tblTL[[#This Row],[Field Load]]+tblTL[[#This Row],[Total Game Load]]</f>
        <v>0</v>
      </c>
    </row>
    <row r="415" spans="1:28" x14ac:dyDescent="0.25">
      <c r="A415" s="58" t="str">
        <f t="shared" si="16"/>
        <v>Week 3</v>
      </c>
      <c r="B415" s="63">
        <v>43028</v>
      </c>
      <c r="C415" s="143" t="str">
        <f t="shared" si="15"/>
        <v>Fri</v>
      </c>
      <c r="D415" s="68" t="s">
        <v>204</v>
      </c>
      <c r="E415" s="71"/>
      <c r="F415" s="71"/>
      <c r="G415" s="71"/>
      <c r="H415" s="71"/>
      <c r="I415" s="62">
        <f>tblTL[[#This Row],[Gym RPE]]*tblTL[[#This Row],[Gym Duration]]+tblTL[[#This Row],[Gym 2 RPE]]*tblTL[[#This Row],[Gym 2 Duration]]</f>
        <v>0</v>
      </c>
      <c r="J415" s="62"/>
      <c r="K415" s="62"/>
      <c r="L415" s="62"/>
      <c r="M415" s="62"/>
      <c r="N415" s="62">
        <f>tblTL[[#This Row],[Field RPE]]*tblTL[[#This Row],[Field duration]]+tblTL[[#This Row],[Field 2 RPE]]*tblTL[[#This Row],[Field 2 Duration]]</f>
        <v>0</v>
      </c>
      <c r="AA415" s="118">
        <f>TL!$O415*TL!$P415+TL!$Q415*TL!$R415+TL!$S415*TL!$T415+TL!$U415*TL!$V415+TL!$W415*TL!$X415+tblTL[[#This Row],[G6 RPE]]*tblTL[[#This Row],[G6 Duration]]</f>
        <v>0</v>
      </c>
      <c r="AB415" s="119">
        <f>tblTL[[#This Row],[Gym Load]]+tblTL[[#This Row],[Field Load]]+tblTL[[#This Row],[Total Game Load]]</f>
        <v>0</v>
      </c>
    </row>
    <row r="416" spans="1:28" x14ac:dyDescent="0.25">
      <c r="A416" s="58" t="str">
        <f t="shared" si="16"/>
        <v>Week 3</v>
      </c>
      <c r="B416" s="63">
        <v>43028</v>
      </c>
      <c r="C416" s="143" t="str">
        <f t="shared" si="15"/>
        <v>Fri</v>
      </c>
      <c r="D416" s="74" t="s">
        <v>205</v>
      </c>
      <c r="E416" s="71"/>
      <c r="F416" s="71"/>
      <c r="G416" s="71"/>
      <c r="H416" s="71"/>
      <c r="I416" s="62">
        <f>tblTL[[#This Row],[Gym RPE]]*tblTL[[#This Row],[Gym Duration]]+tblTL[[#This Row],[Gym 2 RPE]]*tblTL[[#This Row],[Gym 2 Duration]]</f>
        <v>0</v>
      </c>
      <c r="J416" s="62"/>
      <c r="K416" s="62"/>
      <c r="L416" s="62"/>
      <c r="M416" s="62"/>
      <c r="N416" s="62">
        <f>tblTL[[#This Row],[Field RPE]]*tblTL[[#This Row],[Field duration]]+tblTL[[#This Row],[Field 2 RPE]]*tblTL[[#This Row],[Field 2 Duration]]</f>
        <v>0</v>
      </c>
      <c r="AA416" s="118">
        <f>TL!$O416*TL!$P416+TL!$Q416*TL!$R416+TL!$S416*TL!$T416+TL!$U416*TL!$V416+TL!$W416*TL!$X416+tblTL[[#This Row],[G6 RPE]]*tblTL[[#This Row],[G6 Duration]]</f>
        <v>0</v>
      </c>
      <c r="AB416" s="119">
        <f>tblTL[[#This Row],[Gym Load]]+tblTL[[#This Row],[Field Load]]+tblTL[[#This Row],[Total Game Load]]</f>
        <v>0</v>
      </c>
    </row>
    <row r="417" spans="1:28" x14ac:dyDescent="0.25">
      <c r="A417" s="58" t="str">
        <f t="shared" si="16"/>
        <v>Week 3</v>
      </c>
      <c r="B417" s="63">
        <v>43028</v>
      </c>
      <c r="C417" s="143" t="str">
        <f t="shared" si="15"/>
        <v>Fri</v>
      </c>
      <c r="D417" s="74" t="s">
        <v>206</v>
      </c>
      <c r="E417" s="71"/>
      <c r="F417" s="71"/>
      <c r="G417" s="71"/>
      <c r="H417" s="71"/>
      <c r="I417" s="62">
        <f>tblTL[[#This Row],[Gym RPE]]*tblTL[[#This Row],[Gym Duration]]+tblTL[[#This Row],[Gym 2 RPE]]*tblTL[[#This Row],[Gym 2 Duration]]</f>
        <v>0</v>
      </c>
      <c r="J417" s="62"/>
      <c r="K417" s="62"/>
      <c r="L417" s="62"/>
      <c r="M417" s="62"/>
      <c r="N417" s="62">
        <f>tblTL[[#This Row],[Field RPE]]*tblTL[[#This Row],[Field duration]]+tblTL[[#This Row],[Field 2 RPE]]*tblTL[[#This Row],[Field 2 Duration]]</f>
        <v>0</v>
      </c>
      <c r="AA417" s="118">
        <f>TL!$O417*TL!$P417+TL!$Q417*TL!$R417+TL!$S417*TL!$T417+TL!$U417*TL!$V417+TL!$W417*TL!$X417+tblTL[[#This Row],[G6 RPE]]*tblTL[[#This Row],[G6 Duration]]</f>
        <v>0</v>
      </c>
      <c r="AB417" s="119">
        <f>tblTL[[#This Row],[Gym Load]]+tblTL[[#This Row],[Field Load]]+tblTL[[#This Row],[Total Game Load]]</f>
        <v>0</v>
      </c>
    </row>
    <row r="418" spans="1:28" x14ac:dyDescent="0.25">
      <c r="A418" s="58" t="str">
        <f t="shared" si="16"/>
        <v>Week 3</v>
      </c>
      <c r="B418" s="63">
        <v>43028</v>
      </c>
      <c r="C418" s="143" t="str">
        <f t="shared" si="15"/>
        <v>Fri</v>
      </c>
      <c r="D418" s="74" t="s">
        <v>207</v>
      </c>
      <c r="E418" s="71"/>
      <c r="F418" s="71"/>
      <c r="G418" s="71"/>
      <c r="H418" s="71"/>
      <c r="I418" s="62">
        <f>tblTL[[#This Row],[Gym RPE]]*tblTL[[#This Row],[Gym Duration]]+tblTL[[#This Row],[Gym 2 RPE]]*tblTL[[#This Row],[Gym 2 Duration]]</f>
        <v>0</v>
      </c>
      <c r="J418" s="62"/>
      <c r="K418" s="62"/>
      <c r="L418" s="62"/>
      <c r="M418" s="62"/>
      <c r="N418" s="62">
        <f>tblTL[[#This Row],[Field RPE]]*tblTL[[#This Row],[Field duration]]+tblTL[[#This Row],[Field 2 RPE]]*tblTL[[#This Row],[Field 2 Duration]]</f>
        <v>0</v>
      </c>
      <c r="AA418" s="118">
        <f>TL!$O418*TL!$P418+TL!$Q418*TL!$R418+TL!$S418*TL!$T418+TL!$U418*TL!$V418+TL!$W418*TL!$X418+tblTL[[#This Row],[G6 RPE]]*tblTL[[#This Row],[G6 Duration]]</f>
        <v>0</v>
      </c>
      <c r="AB418" s="119">
        <f>tblTL[[#This Row],[Gym Load]]+tblTL[[#This Row],[Field Load]]+tblTL[[#This Row],[Total Game Load]]</f>
        <v>0</v>
      </c>
    </row>
    <row r="419" spans="1:28" x14ac:dyDescent="0.25">
      <c r="A419" s="58" t="str">
        <f t="shared" si="16"/>
        <v>Week 3</v>
      </c>
      <c r="B419" s="63">
        <v>43028</v>
      </c>
      <c r="C419" s="143" t="str">
        <f t="shared" si="15"/>
        <v>Fri</v>
      </c>
      <c r="D419" s="73" t="s">
        <v>208</v>
      </c>
      <c r="E419" s="71"/>
      <c r="F419" s="71"/>
      <c r="G419" s="71"/>
      <c r="H419" s="71"/>
      <c r="I419" s="62">
        <f>tblTL[[#This Row],[Gym RPE]]*tblTL[[#This Row],[Gym Duration]]+tblTL[[#This Row],[Gym 2 RPE]]*tblTL[[#This Row],[Gym 2 Duration]]</f>
        <v>0</v>
      </c>
      <c r="J419" s="62"/>
      <c r="K419" s="62"/>
      <c r="L419" s="62"/>
      <c r="M419" s="62"/>
      <c r="N419" s="62">
        <f>tblTL[[#This Row],[Field RPE]]*tblTL[[#This Row],[Field duration]]+tblTL[[#This Row],[Field 2 RPE]]*tblTL[[#This Row],[Field 2 Duration]]</f>
        <v>0</v>
      </c>
      <c r="AA419" s="118">
        <f>TL!$O419*TL!$P419+TL!$Q419*TL!$R419+TL!$S419*TL!$T419+TL!$U419*TL!$V419+TL!$W419*TL!$X419+tblTL[[#This Row],[G6 RPE]]*tblTL[[#This Row],[G6 Duration]]</f>
        <v>0</v>
      </c>
      <c r="AB419" s="119">
        <f>tblTL[[#This Row],[Gym Load]]+tblTL[[#This Row],[Field Load]]+tblTL[[#This Row],[Total Game Load]]</f>
        <v>0</v>
      </c>
    </row>
    <row r="420" spans="1:28" x14ac:dyDescent="0.25">
      <c r="A420" s="58" t="str">
        <f t="shared" si="16"/>
        <v>Week 3</v>
      </c>
      <c r="B420" s="63">
        <v>43029</v>
      </c>
      <c r="C420" s="143" t="str">
        <f t="shared" si="15"/>
        <v>Sat</v>
      </c>
      <c r="D420" s="68" t="s">
        <v>215</v>
      </c>
      <c r="E420" s="71"/>
      <c r="F420" s="71"/>
      <c r="G420" s="71"/>
      <c r="H420" s="71"/>
      <c r="I420" s="62">
        <f>tblTL[[#This Row],[Gym RPE]]*tblTL[[#This Row],[Gym Duration]]+tblTL[[#This Row],[Gym 2 RPE]]*tblTL[[#This Row],[Gym 2 Duration]]</f>
        <v>0</v>
      </c>
      <c r="J420" s="62"/>
      <c r="K420" s="62"/>
      <c r="L420" s="62"/>
      <c r="M420" s="62"/>
      <c r="N420" s="62">
        <f>tblTL[[#This Row],[Field RPE]]*tblTL[[#This Row],[Field duration]]+tblTL[[#This Row],[Field 2 RPE]]*tblTL[[#This Row],[Field 2 Duration]]</f>
        <v>0</v>
      </c>
      <c r="AA420" s="118">
        <f>TL!$O420*TL!$P420+TL!$Q420*TL!$R420+TL!$S420*TL!$T420+TL!$U420*TL!$V420+TL!$W420*TL!$X420+tblTL[[#This Row],[G6 RPE]]*tblTL[[#This Row],[G6 Duration]]</f>
        <v>0</v>
      </c>
      <c r="AB420" s="119">
        <f>tblTL[[#This Row],[Gym Load]]+tblTL[[#This Row],[Field Load]]+tblTL[[#This Row],[Total Game Load]]</f>
        <v>0</v>
      </c>
    </row>
    <row r="421" spans="1:28" x14ac:dyDescent="0.25">
      <c r="A421" s="58" t="str">
        <f t="shared" si="16"/>
        <v>Week 3</v>
      </c>
      <c r="B421" s="63">
        <v>43029</v>
      </c>
      <c r="C421" s="143" t="str">
        <f t="shared" si="15"/>
        <v>Sat</v>
      </c>
      <c r="D421" s="74" t="s">
        <v>190</v>
      </c>
      <c r="E421" s="71"/>
      <c r="F421" s="71"/>
      <c r="G421" s="71"/>
      <c r="H421" s="71"/>
      <c r="I421" s="62">
        <f>tblTL[[#This Row],[Gym RPE]]*tblTL[[#This Row],[Gym Duration]]+tblTL[[#This Row],[Gym 2 RPE]]*tblTL[[#This Row],[Gym 2 Duration]]</f>
        <v>0</v>
      </c>
      <c r="J421" s="62"/>
      <c r="K421" s="62"/>
      <c r="L421" s="62"/>
      <c r="M421" s="62"/>
      <c r="N421" s="62">
        <f>tblTL[[#This Row],[Field RPE]]*tblTL[[#This Row],[Field duration]]+tblTL[[#This Row],[Field 2 RPE]]*tblTL[[#This Row],[Field 2 Duration]]</f>
        <v>0</v>
      </c>
      <c r="AA421" s="118">
        <f>TL!$O421*TL!$P421+TL!$Q421*TL!$R421+TL!$S421*TL!$T421+TL!$U421*TL!$V421+TL!$W421*TL!$X421+tblTL[[#This Row],[G6 RPE]]*tblTL[[#This Row],[G6 Duration]]</f>
        <v>0</v>
      </c>
      <c r="AB421" s="119">
        <f>tblTL[[#This Row],[Gym Load]]+tblTL[[#This Row],[Field Load]]+tblTL[[#This Row],[Total Game Load]]</f>
        <v>0</v>
      </c>
    </row>
    <row r="422" spans="1:28" x14ac:dyDescent="0.25">
      <c r="A422" s="58" t="str">
        <f t="shared" si="16"/>
        <v>Week 3</v>
      </c>
      <c r="B422" s="63">
        <v>43029</v>
      </c>
      <c r="C422" s="143" t="str">
        <f t="shared" si="15"/>
        <v>Sat</v>
      </c>
      <c r="D422" s="68" t="s">
        <v>191</v>
      </c>
      <c r="E422" s="71"/>
      <c r="F422" s="71"/>
      <c r="G422" s="71"/>
      <c r="H422" s="71"/>
      <c r="I422" s="62">
        <f>tblTL[[#This Row],[Gym RPE]]*tblTL[[#This Row],[Gym Duration]]+tblTL[[#This Row],[Gym 2 RPE]]*tblTL[[#This Row],[Gym 2 Duration]]</f>
        <v>0</v>
      </c>
      <c r="J422" s="62"/>
      <c r="K422" s="62"/>
      <c r="L422" s="62"/>
      <c r="M422" s="62"/>
      <c r="N422" s="62">
        <f>tblTL[[#This Row],[Field RPE]]*tblTL[[#This Row],[Field duration]]+tblTL[[#This Row],[Field 2 RPE]]*tblTL[[#This Row],[Field 2 Duration]]</f>
        <v>0</v>
      </c>
      <c r="AA422" s="118">
        <f>TL!$O422*TL!$P422+TL!$Q422*TL!$R422+TL!$S422*TL!$T422+TL!$U422*TL!$V422+TL!$W422*TL!$X422+tblTL[[#This Row],[G6 RPE]]*tblTL[[#This Row],[G6 Duration]]</f>
        <v>0</v>
      </c>
      <c r="AB422" s="119">
        <f>tblTL[[#This Row],[Gym Load]]+tblTL[[#This Row],[Field Load]]+tblTL[[#This Row],[Total Game Load]]</f>
        <v>0</v>
      </c>
    </row>
    <row r="423" spans="1:28" x14ac:dyDescent="0.25">
      <c r="A423" s="58" t="str">
        <f t="shared" si="16"/>
        <v>Week 3</v>
      </c>
      <c r="B423" s="63">
        <v>43029</v>
      </c>
      <c r="C423" s="143" t="str">
        <f t="shared" si="15"/>
        <v>Sat</v>
      </c>
      <c r="D423" s="68" t="s">
        <v>192</v>
      </c>
      <c r="E423" s="71"/>
      <c r="F423" s="71"/>
      <c r="G423" s="71"/>
      <c r="H423" s="71"/>
      <c r="I423" s="62">
        <f>tblTL[[#This Row],[Gym RPE]]*tblTL[[#This Row],[Gym Duration]]+tblTL[[#This Row],[Gym 2 RPE]]*tblTL[[#This Row],[Gym 2 Duration]]</f>
        <v>0</v>
      </c>
      <c r="J423" s="62"/>
      <c r="K423" s="62"/>
      <c r="L423" s="62"/>
      <c r="M423" s="62"/>
      <c r="N423" s="62">
        <f>tblTL[[#This Row],[Field RPE]]*tblTL[[#This Row],[Field duration]]+tblTL[[#This Row],[Field 2 RPE]]*tblTL[[#This Row],[Field 2 Duration]]</f>
        <v>0</v>
      </c>
      <c r="AA423" s="118">
        <f>TL!$O423*TL!$P423+TL!$Q423*TL!$R423+TL!$S423*TL!$T423+TL!$U423*TL!$V423+TL!$W423*TL!$X423+tblTL[[#This Row],[G6 RPE]]*tblTL[[#This Row],[G6 Duration]]</f>
        <v>0</v>
      </c>
      <c r="AB423" s="119">
        <f>tblTL[[#This Row],[Gym Load]]+tblTL[[#This Row],[Field Load]]+tblTL[[#This Row],[Total Game Load]]</f>
        <v>0</v>
      </c>
    </row>
    <row r="424" spans="1:28" x14ac:dyDescent="0.25">
      <c r="A424" s="58" t="str">
        <f t="shared" si="16"/>
        <v>Week 3</v>
      </c>
      <c r="B424" s="63">
        <v>43029</v>
      </c>
      <c r="C424" s="143" t="str">
        <f t="shared" si="15"/>
        <v>Sat</v>
      </c>
      <c r="D424" s="73" t="s">
        <v>193</v>
      </c>
      <c r="E424" s="71"/>
      <c r="F424" s="71"/>
      <c r="G424" s="71"/>
      <c r="H424" s="71"/>
      <c r="I424" s="62">
        <f>tblTL[[#This Row],[Gym RPE]]*tblTL[[#This Row],[Gym Duration]]+tblTL[[#This Row],[Gym 2 RPE]]*tblTL[[#This Row],[Gym 2 Duration]]</f>
        <v>0</v>
      </c>
      <c r="J424" s="62"/>
      <c r="K424" s="62"/>
      <c r="L424" s="62"/>
      <c r="M424" s="62"/>
      <c r="N424" s="62">
        <f>tblTL[[#This Row],[Field RPE]]*tblTL[[#This Row],[Field duration]]+tblTL[[#This Row],[Field 2 RPE]]*tblTL[[#This Row],[Field 2 Duration]]</f>
        <v>0</v>
      </c>
      <c r="AA424" s="118">
        <f>TL!$O424*TL!$P424+TL!$Q424*TL!$R424+TL!$S424*TL!$T424+TL!$U424*TL!$V424+TL!$W424*TL!$X424+tblTL[[#This Row],[G6 RPE]]*tblTL[[#This Row],[G6 Duration]]</f>
        <v>0</v>
      </c>
      <c r="AB424" s="119">
        <f>tblTL[[#This Row],[Gym Load]]+tblTL[[#This Row],[Field Load]]+tblTL[[#This Row],[Total Game Load]]</f>
        <v>0</v>
      </c>
    </row>
    <row r="425" spans="1:28" x14ac:dyDescent="0.25">
      <c r="A425" s="58" t="str">
        <f t="shared" si="16"/>
        <v>Week 3</v>
      </c>
      <c r="B425" s="63">
        <v>43029</v>
      </c>
      <c r="C425" s="143" t="str">
        <f t="shared" si="15"/>
        <v>Sat</v>
      </c>
      <c r="D425" s="73" t="s">
        <v>194</v>
      </c>
      <c r="E425" s="71"/>
      <c r="F425" s="71"/>
      <c r="G425" s="71"/>
      <c r="H425" s="71"/>
      <c r="I425" s="62">
        <f>tblTL[[#This Row],[Gym RPE]]*tblTL[[#This Row],[Gym Duration]]+tblTL[[#This Row],[Gym 2 RPE]]*tblTL[[#This Row],[Gym 2 Duration]]</f>
        <v>0</v>
      </c>
      <c r="J425" s="62"/>
      <c r="K425" s="62"/>
      <c r="L425" s="62"/>
      <c r="M425" s="62"/>
      <c r="N425" s="62">
        <f>tblTL[[#This Row],[Field RPE]]*tblTL[[#This Row],[Field duration]]+tblTL[[#This Row],[Field 2 RPE]]*tblTL[[#This Row],[Field 2 Duration]]</f>
        <v>0</v>
      </c>
      <c r="AA425" s="118">
        <f>TL!$O425*TL!$P425+TL!$Q425*TL!$R425+TL!$S425*TL!$T425+TL!$U425*TL!$V425+TL!$W425*TL!$X425+tblTL[[#This Row],[G6 RPE]]*tblTL[[#This Row],[G6 Duration]]</f>
        <v>0</v>
      </c>
      <c r="AB425" s="119">
        <f>tblTL[[#This Row],[Gym Load]]+tblTL[[#This Row],[Field Load]]+tblTL[[#This Row],[Total Game Load]]</f>
        <v>0</v>
      </c>
    </row>
    <row r="426" spans="1:28" x14ac:dyDescent="0.25">
      <c r="A426" s="58" t="str">
        <f t="shared" si="16"/>
        <v>Week 3</v>
      </c>
      <c r="B426" s="63">
        <v>43029</v>
      </c>
      <c r="C426" s="143" t="str">
        <f t="shared" si="15"/>
        <v>Sat</v>
      </c>
      <c r="D426" s="73" t="s">
        <v>213</v>
      </c>
      <c r="E426" s="71"/>
      <c r="F426" s="71"/>
      <c r="G426" s="71"/>
      <c r="H426" s="71"/>
      <c r="I426" s="62">
        <f>tblTL[[#This Row],[Gym RPE]]*tblTL[[#This Row],[Gym Duration]]+tblTL[[#This Row],[Gym 2 RPE]]*tblTL[[#This Row],[Gym 2 Duration]]</f>
        <v>0</v>
      </c>
      <c r="J426" s="62"/>
      <c r="K426" s="62"/>
      <c r="L426" s="62"/>
      <c r="M426" s="62"/>
      <c r="N426" s="62">
        <f>tblTL[[#This Row],[Field RPE]]*tblTL[[#This Row],[Field duration]]+tblTL[[#This Row],[Field 2 RPE]]*tblTL[[#This Row],[Field 2 Duration]]</f>
        <v>0</v>
      </c>
      <c r="AA426" s="118">
        <f>TL!$O426*TL!$P426+TL!$Q426*TL!$R426+TL!$S426*TL!$T426+TL!$U426*TL!$V426+TL!$W426*TL!$X426+tblTL[[#This Row],[G6 RPE]]*tblTL[[#This Row],[G6 Duration]]</f>
        <v>0</v>
      </c>
      <c r="AB426" s="119">
        <f>tblTL[[#This Row],[Gym Load]]+tblTL[[#This Row],[Field Load]]+tblTL[[#This Row],[Total Game Load]]</f>
        <v>0</v>
      </c>
    </row>
    <row r="427" spans="1:28" x14ac:dyDescent="0.25">
      <c r="A427" s="58" t="str">
        <f t="shared" si="16"/>
        <v>Week 3</v>
      </c>
      <c r="B427" s="63">
        <v>43029</v>
      </c>
      <c r="C427" s="143" t="str">
        <f t="shared" si="15"/>
        <v>Sat</v>
      </c>
      <c r="D427" s="73" t="s">
        <v>214</v>
      </c>
      <c r="E427" s="71"/>
      <c r="F427" s="71"/>
      <c r="G427" s="71"/>
      <c r="H427" s="71"/>
      <c r="I427" s="62">
        <f>tblTL[[#This Row],[Gym RPE]]*tblTL[[#This Row],[Gym Duration]]+tblTL[[#This Row],[Gym 2 RPE]]*tblTL[[#This Row],[Gym 2 Duration]]</f>
        <v>0</v>
      </c>
      <c r="J427" s="62"/>
      <c r="K427" s="62"/>
      <c r="L427" s="62"/>
      <c r="M427" s="62"/>
      <c r="N427" s="62">
        <f>tblTL[[#This Row],[Field RPE]]*tblTL[[#This Row],[Field duration]]+tblTL[[#This Row],[Field 2 RPE]]*tblTL[[#This Row],[Field 2 Duration]]</f>
        <v>0</v>
      </c>
      <c r="AA427" s="118">
        <f>TL!$O427*TL!$P427+TL!$Q427*TL!$R427+TL!$S427*TL!$T427+TL!$U427*TL!$V427+TL!$W427*TL!$X427+tblTL[[#This Row],[G6 RPE]]*tblTL[[#This Row],[G6 Duration]]</f>
        <v>0</v>
      </c>
      <c r="AB427" s="119">
        <f>tblTL[[#This Row],[Gym Load]]+tblTL[[#This Row],[Field Load]]+tblTL[[#This Row],[Total Game Load]]</f>
        <v>0</v>
      </c>
    </row>
    <row r="428" spans="1:28" x14ac:dyDescent="0.25">
      <c r="A428" s="58" t="str">
        <f t="shared" si="16"/>
        <v>Week 3</v>
      </c>
      <c r="B428" s="63">
        <v>43029</v>
      </c>
      <c r="C428" s="143" t="str">
        <f t="shared" si="15"/>
        <v>Sat</v>
      </c>
      <c r="D428" s="73" t="s">
        <v>195</v>
      </c>
      <c r="E428" s="71"/>
      <c r="F428" s="71"/>
      <c r="G428" s="71"/>
      <c r="H428" s="71"/>
      <c r="I428" s="62">
        <f>tblTL[[#This Row],[Gym RPE]]*tblTL[[#This Row],[Gym Duration]]+tblTL[[#This Row],[Gym 2 RPE]]*tblTL[[#This Row],[Gym 2 Duration]]</f>
        <v>0</v>
      </c>
      <c r="J428" s="62"/>
      <c r="K428" s="62"/>
      <c r="L428" s="62"/>
      <c r="M428" s="62"/>
      <c r="N428" s="62">
        <f>tblTL[[#This Row],[Field RPE]]*tblTL[[#This Row],[Field duration]]+tblTL[[#This Row],[Field 2 RPE]]*tblTL[[#This Row],[Field 2 Duration]]</f>
        <v>0</v>
      </c>
      <c r="AA428" s="118">
        <f>TL!$O428*TL!$P428+TL!$Q428*TL!$R428+TL!$S428*TL!$T428+TL!$U428*TL!$V428+TL!$W428*TL!$X428+tblTL[[#This Row],[G6 RPE]]*tblTL[[#This Row],[G6 Duration]]</f>
        <v>0</v>
      </c>
      <c r="AB428" s="119">
        <f>tblTL[[#This Row],[Gym Load]]+tblTL[[#This Row],[Field Load]]+tblTL[[#This Row],[Total Game Load]]</f>
        <v>0</v>
      </c>
    </row>
    <row r="429" spans="1:28" x14ac:dyDescent="0.25">
      <c r="A429" s="58" t="str">
        <f t="shared" si="16"/>
        <v>Week 3</v>
      </c>
      <c r="B429" s="63">
        <v>43029</v>
      </c>
      <c r="C429" s="143" t="str">
        <f t="shared" si="15"/>
        <v>Sat</v>
      </c>
      <c r="D429" s="68" t="s">
        <v>196</v>
      </c>
      <c r="E429" s="71"/>
      <c r="F429" s="71"/>
      <c r="G429" s="71"/>
      <c r="H429" s="71"/>
      <c r="I429" s="62">
        <f>tblTL[[#This Row],[Gym RPE]]*tblTL[[#This Row],[Gym Duration]]+tblTL[[#This Row],[Gym 2 RPE]]*tblTL[[#This Row],[Gym 2 Duration]]</f>
        <v>0</v>
      </c>
      <c r="J429" s="62"/>
      <c r="K429" s="62"/>
      <c r="L429" s="62"/>
      <c r="M429" s="62"/>
      <c r="N429" s="62">
        <f>tblTL[[#This Row],[Field RPE]]*tblTL[[#This Row],[Field duration]]+tblTL[[#This Row],[Field 2 RPE]]*tblTL[[#This Row],[Field 2 Duration]]</f>
        <v>0</v>
      </c>
      <c r="AA429" s="118">
        <f>TL!$O429*TL!$P429+TL!$Q429*TL!$R429+TL!$S429*TL!$T429+TL!$U429*TL!$V429+TL!$W429*TL!$X429+tblTL[[#This Row],[G6 RPE]]*tblTL[[#This Row],[G6 Duration]]</f>
        <v>0</v>
      </c>
      <c r="AB429" s="119">
        <f>tblTL[[#This Row],[Gym Load]]+tblTL[[#This Row],[Field Load]]+tblTL[[#This Row],[Total Game Load]]</f>
        <v>0</v>
      </c>
    </row>
    <row r="430" spans="1:28" x14ac:dyDescent="0.25">
      <c r="A430" s="58" t="str">
        <f t="shared" si="16"/>
        <v>Week 3</v>
      </c>
      <c r="B430" s="63">
        <v>43029</v>
      </c>
      <c r="C430" s="143" t="str">
        <f t="shared" si="15"/>
        <v>Sat</v>
      </c>
      <c r="D430" s="73" t="s">
        <v>197</v>
      </c>
      <c r="E430" s="71"/>
      <c r="F430" s="71"/>
      <c r="G430" s="71"/>
      <c r="H430" s="71"/>
      <c r="I430" s="62">
        <f>tblTL[[#This Row],[Gym RPE]]*tblTL[[#This Row],[Gym Duration]]+tblTL[[#This Row],[Gym 2 RPE]]*tblTL[[#This Row],[Gym 2 Duration]]</f>
        <v>0</v>
      </c>
      <c r="J430" s="62"/>
      <c r="K430" s="62"/>
      <c r="L430" s="62"/>
      <c r="M430" s="62"/>
      <c r="N430" s="62">
        <f>tblTL[[#This Row],[Field RPE]]*tblTL[[#This Row],[Field duration]]+tblTL[[#This Row],[Field 2 RPE]]*tblTL[[#This Row],[Field 2 Duration]]</f>
        <v>0</v>
      </c>
      <c r="AA430" s="118">
        <f>TL!$O430*TL!$P430+TL!$Q430*TL!$R430+TL!$S430*TL!$T430+TL!$U430*TL!$V430+TL!$W430*TL!$X430+tblTL[[#This Row],[G6 RPE]]*tblTL[[#This Row],[G6 Duration]]</f>
        <v>0</v>
      </c>
      <c r="AB430" s="119">
        <f>tblTL[[#This Row],[Gym Load]]+tblTL[[#This Row],[Field Load]]+tblTL[[#This Row],[Total Game Load]]</f>
        <v>0</v>
      </c>
    </row>
    <row r="431" spans="1:28" x14ac:dyDescent="0.25">
      <c r="A431" s="58" t="str">
        <f t="shared" si="16"/>
        <v>Week 3</v>
      </c>
      <c r="B431" s="63">
        <v>43029</v>
      </c>
      <c r="C431" s="143" t="str">
        <f t="shared" si="15"/>
        <v>Sat</v>
      </c>
      <c r="D431" s="73" t="s">
        <v>198</v>
      </c>
      <c r="E431" s="71"/>
      <c r="F431" s="71"/>
      <c r="G431" s="71"/>
      <c r="H431" s="71"/>
      <c r="I431" s="62">
        <f>tblTL[[#This Row],[Gym RPE]]*tblTL[[#This Row],[Gym Duration]]+tblTL[[#This Row],[Gym 2 RPE]]*tblTL[[#This Row],[Gym 2 Duration]]</f>
        <v>0</v>
      </c>
      <c r="J431" s="62"/>
      <c r="K431" s="62"/>
      <c r="L431" s="62"/>
      <c r="M431" s="62"/>
      <c r="N431" s="62">
        <f>tblTL[[#This Row],[Field RPE]]*tblTL[[#This Row],[Field duration]]+tblTL[[#This Row],[Field 2 RPE]]*tblTL[[#This Row],[Field 2 Duration]]</f>
        <v>0</v>
      </c>
      <c r="AA431" s="118">
        <f>TL!$O431*TL!$P431+TL!$Q431*TL!$R431+TL!$S431*TL!$T431+TL!$U431*TL!$V431+TL!$W431*TL!$X431+tblTL[[#This Row],[G6 RPE]]*tblTL[[#This Row],[G6 Duration]]</f>
        <v>0</v>
      </c>
      <c r="AB431" s="119">
        <f>tblTL[[#This Row],[Gym Load]]+tblTL[[#This Row],[Field Load]]+tblTL[[#This Row],[Total Game Load]]</f>
        <v>0</v>
      </c>
    </row>
    <row r="432" spans="1:28" x14ac:dyDescent="0.25">
      <c r="A432" s="58" t="str">
        <f t="shared" si="16"/>
        <v>Week 3</v>
      </c>
      <c r="B432" s="63">
        <v>43029</v>
      </c>
      <c r="C432" s="143" t="str">
        <f t="shared" si="15"/>
        <v>Sat</v>
      </c>
      <c r="D432" s="73" t="s">
        <v>199</v>
      </c>
      <c r="E432" s="71"/>
      <c r="F432" s="71"/>
      <c r="G432" s="71"/>
      <c r="H432" s="71"/>
      <c r="I432" s="62">
        <f>tblTL[[#This Row],[Gym RPE]]*tblTL[[#This Row],[Gym Duration]]+tblTL[[#This Row],[Gym 2 RPE]]*tblTL[[#This Row],[Gym 2 Duration]]</f>
        <v>0</v>
      </c>
      <c r="J432" s="62"/>
      <c r="K432" s="62"/>
      <c r="L432" s="62"/>
      <c r="M432" s="62"/>
      <c r="N432" s="62">
        <f>tblTL[[#This Row],[Field RPE]]*tblTL[[#This Row],[Field duration]]+tblTL[[#This Row],[Field 2 RPE]]*tblTL[[#This Row],[Field 2 Duration]]</f>
        <v>0</v>
      </c>
      <c r="AA432" s="118">
        <f>TL!$O432*TL!$P432+TL!$Q432*TL!$R432+TL!$S432*TL!$T432+TL!$U432*TL!$V432+TL!$W432*TL!$X432+tblTL[[#This Row],[G6 RPE]]*tblTL[[#This Row],[G6 Duration]]</f>
        <v>0</v>
      </c>
      <c r="AB432" s="119">
        <f>tblTL[[#This Row],[Gym Load]]+tblTL[[#This Row],[Field Load]]+tblTL[[#This Row],[Total Game Load]]</f>
        <v>0</v>
      </c>
    </row>
    <row r="433" spans="1:28" x14ac:dyDescent="0.25">
      <c r="A433" s="58" t="str">
        <f t="shared" si="16"/>
        <v>Week 3</v>
      </c>
      <c r="B433" s="63">
        <v>43029</v>
      </c>
      <c r="C433" s="143" t="str">
        <f t="shared" si="15"/>
        <v>Sat</v>
      </c>
      <c r="D433" s="68" t="s">
        <v>200</v>
      </c>
      <c r="E433" s="71"/>
      <c r="F433" s="71"/>
      <c r="G433" s="71"/>
      <c r="H433" s="71"/>
      <c r="I433" s="62">
        <f>tblTL[[#This Row],[Gym RPE]]*tblTL[[#This Row],[Gym Duration]]+tblTL[[#This Row],[Gym 2 RPE]]*tblTL[[#This Row],[Gym 2 Duration]]</f>
        <v>0</v>
      </c>
      <c r="J433" s="62"/>
      <c r="K433" s="62"/>
      <c r="L433" s="62"/>
      <c r="M433" s="62"/>
      <c r="N433" s="62">
        <f>tblTL[[#This Row],[Field RPE]]*tblTL[[#This Row],[Field duration]]+tblTL[[#This Row],[Field 2 RPE]]*tblTL[[#This Row],[Field 2 Duration]]</f>
        <v>0</v>
      </c>
      <c r="AA433" s="118">
        <f>TL!$O433*TL!$P433+TL!$Q433*TL!$R433+TL!$S433*TL!$T433+TL!$U433*TL!$V433+TL!$W433*TL!$X433+tblTL[[#This Row],[G6 RPE]]*tblTL[[#This Row],[G6 Duration]]</f>
        <v>0</v>
      </c>
      <c r="AB433" s="119">
        <f>tblTL[[#This Row],[Gym Load]]+tblTL[[#This Row],[Field Load]]+tblTL[[#This Row],[Total Game Load]]</f>
        <v>0</v>
      </c>
    </row>
    <row r="434" spans="1:28" x14ac:dyDescent="0.25">
      <c r="A434" s="58" t="str">
        <f t="shared" si="16"/>
        <v>Week 3</v>
      </c>
      <c r="B434" s="63">
        <v>43029</v>
      </c>
      <c r="C434" s="143" t="str">
        <f t="shared" si="15"/>
        <v>Sat</v>
      </c>
      <c r="D434" s="73" t="s">
        <v>201</v>
      </c>
      <c r="E434" s="71"/>
      <c r="F434" s="71"/>
      <c r="G434" s="71"/>
      <c r="H434" s="71"/>
      <c r="I434" s="62">
        <f>tblTL[[#This Row],[Gym RPE]]*tblTL[[#This Row],[Gym Duration]]+tblTL[[#This Row],[Gym 2 RPE]]*tblTL[[#This Row],[Gym 2 Duration]]</f>
        <v>0</v>
      </c>
      <c r="J434" s="62"/>
      <c r="K434" s="62"/>
      <c r="L434" s="62"/>
      <c r="M434" s="62"/>
      <c r="N434" s="62">
        <f>tblTL[[#This Row],[Field RPE]]*tblTL[[#This Row],[Field duration]]+tblTL[[#This Row],[Field 2 RPE]]*tblTL[[#This Row],[Field 2 Duration]]</f>
        <v>0</v>
      </c>
      <c r="AA434" s="118">
        <f>TL!$O434*TL!$P434+TL!$Q434*TL!$R434+TL!$S434*TL!$T434+TL!$U434*TL!$V434+TL!$W434*TL!$X434+tblTL[[#This Row],[G6 RPE]]*tblTL[[#This Row],[G6 Duration]]</f>
        <v>0</v>
      </c>
      <c r="AB434" s="119">
        <f>tblTL[[#This Row],[Gym Load]]+tblTL[[#This Row],[Field Load]]+tblTL[[#This Row],[Total Game Load]]</f>
        <v>0</v>
      </c>
    </row>
    <row r="435" spans="1:28" x14ac:dyDescent="0.25">
      <c r="A435" s="58" t="str">
        <f t="shared" si="16"/>
        <v>Week 3</v>
      </c>
      <c r="B435" s="63">
        <v>43029</v>
      </c>
      <c r="C435" s="143" t="str">
        <f t="shared" si="15"/>
        <v>Sat</v>
      </c>
      <c r="D435" s="73" t="s">
        <v>202</v>
      </c>
      <c r="E435" s="71"/>
      <c r="F435" s="71"/>
      <c r="G435" s="71"/>
      <c r="H435" s="71"/>
      <c r="I435" s="62">
        <f>tblTL[[#This Row],[Gym RPE]]*tblTL[[#This Row],[Gym Duration]]+tblTL[[#This Row],[Gym 2 RPE]]*tblTL[[#This Row],[Gym 2 Duration]]</f>
        <v>0</v>
      </c>
      <c r="J435" s="62"/>
      <c r="K435" s="62"/>
      <c r="L435" s="62"/>
      <c r="M435" s="62"/>
      <c r="N435" s="62">
        <f>tblTL[[#This Row],[Field RPE]]*tblTL[[#This Row],[Field duration]]+tblTL[[#This Row],[Field 2 RPE]]*tblTL[[#This Row],[Field 2 Duration]]</f>
        <v>0</v>
      </c>
      <c r="AA435" s="118">
        <f>TL!$O435*TL!$P435+TL!$Q435*TL!$R435+TL!$S435*TL!$T435+TL!$U435*TL!$V435+TL!$W435*TL!$X435+tblTL[[#This Row],[G6 RPE]]*tblTL[[#This Row],[G6 Duration]]</f>
        <v>0</v>
      </c>
      <c r="AB435" s="119">
        <f>tblTL[[#This Row],[Gym Load]]+tblTL[[#This Row],[Field Load]]+tblTL[[#This Row],[Total Game Load]]</f>
        <v>0</v>
      </c>
    </row>
    <row r="436" spans="1:28" x14ac:dyDescent="0.25">
      <c r="A436" s="58" t="str">
        <f t="shared" si="16"/>
        <v>Week 3</v>
      </c>
      <c r="B436" s="63">
        <v>43029</v>
      </c>
      <c r="C436" s="143" t="str">
        <f t="shared" si="15"/>
        <v>Sat</v>
      </c>
      <c r="D436" s="68" t="s">
        <v>203</v>
      </c>
      <c r="E436" s="71"/>
      <c r="F436" s="71"/>
      <c r="G436" s="71"/>
      <c r="H436" s="71"/>
      <c r="I436" s="62">
        <f>tblTL[[#This Row],[Gym RPE]]*tblTL[[#This Row],[Gym Duration]]+tblTL[[#This Row],[Gym 2 RPE]]*tblTL[[#This Row],[Gym 2 Duration]]</f>
        <v>0</v>
      </c>
      <c r="J436" s="62"/>
      <c r="K436" s="62"/>
      <c r="L436" s="62"/>
      <c r="M436" s="62"/>
      <c r="N436" s="62">
        <f>tblTL[[#This Row],[Field RPE]]*tblTL[[#This Row],[Field duration]]+tblTL[[#This Row],[Field 2 RPE]]*tblTL[[#This Row],[Field 2 Duration]]</f>
        <v>0</v>
      </c>
      <c r="AA436" s="118">
        <f>TL!$O436*TL!$P436+TL!$Q436*TL!$R436+TL!$S436*TL!$T436+TL!$U436*TL!$V436+TL!$W436*TL!$X436+tblTL[[#This Row],[G6 RPE]]*tblTL[[#This Row],[G6 Duration]]</f>
        <v>0</v>
      </c>
      <c r="AB436" s="119">
        <f>tblTL[[#This Row],[Gym Load]]+tblTL[[#This Row],[Field Load]]+tblTL[[#This Row],[Total Game Load]]</f>
        <v>0</v>
      </c>
    </row>
    <row r="437" spans="1:28" x14ac:dyDescent="0.25">
      <c r="A437" s="58" t="str">
        <f t="shared" si="16"/>
        <v>Week 3</v>
      </c>
      <c r="B437" s="63">
        <v>43029</v>
      </c>
      <c r="C437" s="143" t="str">
        <f t="shared" si="15"/>
        <v>Sat</v>
      </c>
      <c r="D437" s="68" t="s">
        <v>204</v>
      </c>
      <c r="E437" s="71"/>
      <c r="F437" s="71"/>
      <c r="G437" s="71"/>
      <c r="H437" s="71"/>
      <c r="I437" s="62">
        <f>tblTL[[#This Row],[Gym RPE]]*tblTL[[#This Row],[Gym Duration]]+tblTL[[#This Row],[Gym 2 RPE]]*tblTL[[#This Row],[Gym 2 Duration]]</f>
        <v>0</v>
      </c>
      <c r="J437" s="62"/>
      <c r="K437" s="62"/>
      <c r="L437" s="62"/>
      <c r="M437" s="62"/>
      <c r="N437" s="62">
        <f>tblTL[[#This Row],[Field RPE]]*tblTL[[#This Row],[Field duration]]+tblTL[[#This Row],[Field 2 RPE]]*tblTL[[#This Row],[Field 2 Duration]]</f>
        <v>0</v>
      </c>
      <c r="AA437" s="118">
        <f>TL!$O437*TL!$P437+TL!$Q437*TL!$R437+TL!$S437*TL!$T437+TL!$U437*TL!$V437+TL!$W437*TL!$X437+tblTL[[#This Row],[G6 RPE]]*tblTL[[#This Row],[G6 Duration]]</f>
        <v>0</v>
      </c>
      <c r="AB437" s="119">
        <f>tblTL[[#This Row],[Gym Load]]+tblTL[[#This Row],[Field Load]]+tblTL[[#This Row],[Total Game Load]]</f>
        <v>0</v>
      </c>
    </row>
    <row r="438" spans="1:28" x14ac:dyDescent="0.25">
      <c r="A438" s="58" t="str">
        <f t="shared" si="16"/>
        <v>Week 3</v>
      </c>
      <c r="B438" s="63">
        <v>43029</v>
      </c>
      <c r="C438" s="143" t="str">
        <f t="shared" si="15"/>
        <v>Sat</v>
      </c>
      <c r="D438" s="74" t="s">
        <v>205</v>
      </c>
      <c r="E438" s="71"/>
      <c r="F438" s="71"/>
      <c r="G438" s="71"/>
      <c r="H438" s="71"/>
      <c r="I438" s="62">
        <f>tblTL[[#This Row],[Gym RPE]]*tblTL[[#This Row],[Gym Duration]]+tblTL[[#This Row],[Gym 2 RPE]]*tblTL[[#This Row],[Gym 2 Duration]]</f>
        <v>0</v>
      </c>
      <c r="J438" s="62"/>
      <c r="K438" s="62"/>
      <c r="L438" s="62"/>
      <c r="M438" s="62"/>
      <c r="N438" s="62">
        <f>tblTL[[#This Row],[Field RPE]]*tblTL[[#This Row],[Field duration]]+tblTL[[#This Row],[Field 2 RPE]]*tblTL[[#This Row],[Field 2 Duration]]</f>
        <v>0</v>
      </c>
      <c r="AA438" s="118">
        <f>TL!$O438*TL!$P438+TL!$Q438*TL!$R438+TL!$S438*TL!$T438+TL!$U438*TL!$V438+TL!$W438*TL!$X438+tblTL[[#This Row],[G6 RPE]]*tblTL[[#This Row],[G6 Duration]]</f>
        <v>0</v>
      </c>
      <c r="AB438" s="119">
        <f>tblTL[[#This Row],[Gym Load]]+tblTL[[#This Row],[Field Load]]+tblTL[[#This Row],[Total Game Load]]</f>
        <v>0</v>
      </c>
    </row>
    <row r="439" spans="1:28" x14ac:dyDescent="0.25">
      <c r="A439" s="58" t="str">
        <f t="shared" si="16"/>
        <v>Week 3</v>
      </c>
      <c r="B439" s="63">
        <v>43029</v>
      </c>
      <c r="C439" s="143" t="str">
        <f t="shared" si="15"/>
        <v>Sat</v>
      </c>
      <c r="D439" s="74" t="s">
        <v>206</v>
      </c>
      <c r="E439" s="71"/>
      <c r="F439" s="71"/>
      <c r="G439" s="71"/>
      <c r="H439" s="71"/>
      <c r="I439" s="62">
        <f>tblTL[[#This Row],[Gym RPE]]*tblTL[[#This Row],[Gym Duration]]+tblTL[[#This Row],[Gym 2 RPE]]*tblTL[[#This Row],[Gym 2 Duration]]</f>
        <v>0</v>
      </c>
      <c r="J439" s="62"/>
      <c r="K439" s="62"/>
      <c r="L439" s="62"/>
      <c r="M439" s="62"/>
      <c r="N439" s="62">
        <f>tblTL[[#This Row],[Field RPE]]*tblTL[[#This Row],[Field duration]]+tblTL[[#This Row],[Field 2 RPE]]*tblTL[[#This Row],[Field 2 Duration]]</f>
        <v>0</v>
      </c>
      <c r="AA439" s="118">
        <f>TL!$O439*TL!$P439+TL!$Q439*TL!$R439+TL!$S439*TL!$T439+TL!$U439*TL!$V439+TL!$W439*TL!$X439+tblTL[[#This Row],[G6 RPE]]*tblTL[[#This Row],[G6 Duration]]</f>
        <v>0</v>
      </c>
      <c r="AB439" s="119">
        <f>tblTL[[#This Row],[Gym Load]]+tblTL[[#This Row],[Field Load]]+tblTL[[#This Row],[Total Game Load]]</f>
        <v>0</v>
      </c>
    </row>
    <row r="440" spans="1:28" x14ac:dyDescent="0.25">
      <c r="A440" s="58" t="str">
        <f t="shared" si="16"/>
        <v>Week 3</v>
      </c>
      <c r="B440" s="63">
        <v>43029</v>
      </c>
      <c r="C440" s="143" t="str">
        <f t="shared" si="15"/>
        <v>Sat</v>
      </c>
      <c r="D440" s="74" t="s">
        <v>207</v>
      </c>
      <c r="E440" s="71"/>
      <c r="F440" s="71"/>
      <c r="G440" s="71"/>
      <c r="H440" s="71"/>
      <c r="I440" s="62">
        <f>tblTL[[#This Row],[Gym RPE]]*tblTL[[#This Row],[Gym Duration]]+tblTL[[#This Row],[Gym 2 RPE]]*tblTL[[#This Row],[Gym 2 Duration]]</f>
        <v>0</v>
      </c>
      <c r="J440" s="62"/>
      <c r="K440" s="62"/>
      <c r="L440" s="62"/>
      <c r="M440" s="62"/>
      <c r="N440" s="62">
        <f>tblTL[[#This Row],[Field RPE]]*tblTL[[#This Row],[Field duration]]+tblTL[[#This Row],[Field 2 RPE]]*tblTL[[#This Row],[Field 2 Duration]]</f>
        <v>0</v>
      </c>
      <c r="AA440" s="118">
        <f>TL!$O440*TL!$P440+TL!$Q440*TL!$R440+TL!$S440*TL!$T440+TL!$U440*TL!$V440+TL!$W440*TL!$X440+tblTL[[#This Row],[G6 RPE]]*tblTL[[#This Row],[G6 Duration]]</f>
        <v>0</v>
      </c>
      <c r="AB440" s="119">
        <f>tblTL[[#This Row],[Gym Load]]+tblTL[[#This Row],[Field Load]]+tblTL[[#This Row],[Total Game Load]]</f>
        <v>0</v>
      </c>
    </row>
    <row r="441" spans="1:28" x14ac:dyDescent="0.25">
      <c r="A441" s="58" t="str">
        <f t="shared" si="16"/>
        <v>Week 3</v>
      </c>
      <c r="B441" s="63">
        <v>43029</v>
      </c>
      <c r="C441" s="143" t="str">
        <f t="shared" si="15"/>
        <v>Sat</v>
      </c>
      <c r="D441" s="73" t="s">
        <v>208</v>
      </c>
      <c r="E441" s="71"/>
      <c r="F441" s="71"/>
      <c r="G441" s="71"/>
      <c r="H441" s="71"/>
      <c r="I441" s="62">
        <f>tblTL[[#This Row],[Gym RPE]]*tblTL[[#This Row],[Gym Duration]]+tblTL[[#This Row],[Gym 2 RPE]]*tblTL[[#This Row],[Gym 2 Duration]]</f>
        <v>0</v>
      </c>
      <c r="J441" s="62"/>
      <c r="K441" s="62"/>
      <c r="L441" s="62"/>
      <c r="M441" s="62"/>
      <c r="N441" s="62">
        <f>tblTL[[#This Row],[Field RPE]]*tblTL[[#This Row],[Field duration]]+tblTL[[#This Row],[Field 2 RPE]]*tblTL[[#This Row],[Field 2 Duration]]</f>
        <v>0</v>
      </c>
      <c r="AA441" s="118">
        <f>TL!$O441*TL!$P441+TL!$Q441*TL!$R441+TL!$S441*TL!$T441+TL!$U441*TL!$V441+TL!$W441*TL!$X441+tblTL[[#This Row],[G6 RPE]]*tblTL[[#This Row],[G6 Duration]]</f>
        <v>0</v>
      </c>
      <c r="AB441" s="119">
        <f>tblTL[[#This Row],[Gym Load]]+tblTL[[#This Row],[Field Load]]+tblTL[[#This Row],[Total Game Load]]</f>
        <v>0</v>
      </c>
    </row>
    <row r="442" spans="1:28" x14ac:dyDescent="0.25">
      <c r="A442" s="58" t="str">
        <f t="shared" si="16"/>
        <v>Week 3</v>
      </c>
      <c r="B442" s="63">
        <v>43030</v>
      </c>
      <c r="C442" s="143" t="str">
        <f t="shared" si="15"/>
        <v>Sun</v>
      </c>
      <c r="D442" s="68" t="s">
        <v>215</v>
      </c>
      <c r="E442" s="71"/>
      <c r="F442" s="71"/>
      <c r="G442" s="71"/>
      <c r="H442" s="71"/>
      <c r="I442" s="62">
        <f>tblTL[[#This Row],[Gym RPE]]*tblTL[[#This Row],[Gym Duration]]+tblTL[[#This Row],[Gym 2 RPE]]*tblTL[[#This Row],[Gym 2 Duration]]</f>
        <v>0</v>
      </c>
      <c r="J442" s="62"/>
      <c r="K442" s="62"/>
      <c r="L442" s="62"/>
      <c r="M442" s="62"/>
      <c r="N442" s="62">
        <f>tblTL[[#This Row],[Field RPE]]*tblTL[[#This Row],[Field duration]]+tblTL[[#This Row],[Field 2 RPE]]*tblTL[[#This Row],[Field 2 Duration]]</f>
        <v>0</v>
      </c>
      <c r="AA442" s="118">
        <f>TL!$O442*TL!$P442+TL!$Q442*TL!$R442+TL!$S442*TL!$T442+TL!$U442*TL!$V442+TL!$W442*TL!$X442+tblTL[[#This Row],[G6 RPE]]*tblTL[[#This Row],[G6 Duration]]</f>
        <v>0</v>
      </c>
      <c r="AB442" s="119">
        <f>tblTL[[#This Row],[Gym Load]]+tblTL[[#This Row],[Field Load]]+tblTL[[#This Row],[Total Game Load]]</f>
        <v>0</v>
      </c>
    </row>
    <row r="443" spans="1:28" x14ac:dyDescent="0.25">
      <c r="A443" s="58" t="str">
        <f t="shared" si="16"/>
        <v>Week 3</v>
      </c>
      <c r="B443" s="63">
        <v>43030</v>
      </c>
      <c r="C443" s="143" t="str">
        <f t="shared" si="15"/>
        <v>Sun</v>
      </c>
      <c r="D443" s="74" t="s">
        <v>190</v>
      </c>
      <c r="E443" s="71"/>
      <c r="F443" s="71"/>
      <c r="G443" s="71"/>
      <c r="H443" s="71"/>
      <c r="I443" s="62">
        <f>tblTL[[#This Row],[Gym RPE]]*tblTL[[#This Row],[Gym Duration]]+tblTL[[#This Row],[Gym 2 RPE]]*tblTL[[#This Row],[Gym 2 Duration]]</f>
        <v>0</v>
      </c>
      <c r="J443" s="62"/>
      <c r="K443" s="62"/>
      <c r="L443" s="62"/>
      <c r="M443" s="62"/>
      <c r="N443" s="62">
        <f>tblTL[[#This Row],[Field RPE]]*tblTL[[#This Row],[Field duration]]+tblTL[[#This Row],[Field 2 RPE]]*tblTL[[#This Row],[Field 2 Duration]]</f>
        <v>0</v>
      </c>
      <c r="AA443" s="118">
        <f>TL!$O443*TL!$P443+TL!$Q443*TL!$R443+TL!$S443*TL!$T443+TL!$U443*TL!$V443+TL!$W443*TL!$X443+tblTL[[#This Row],[G6 RPE]]*tblTL[[#This Row],[G6 Duration]]</f>
        <v>0</v>
      </c>
      <c r="AB443" s="119">
        <f>tblTL[[#This Row],[Gym Load]]+tblTL[[#This Row],[Field Load]]+tblTL[[#This Row],[Total Game Load]]</f>
        <v>0</v>
      </c>
    </row>
    <row r="444" spans="1:28" x14ac:dyDescent="0.25">
      <c r="A444" s="58" t="str">
        <f t="shared" si="16"/>
        <v>Week 3</v>
      </c>
      <c r="B444" s="63">
        <v>43030</v>
      </c>
      <c r="C444" s="143" t="str">
        <f t="shared" si="15"/>
        <v>Sun</v>
      </c>
      <c r="D444" s="68" t="s">
        <v>191</v>
      </c>
      <c r="E444" s="71"/>
      <c r="F444" s="71"/>
      <c r="G444" s="71"/>
      <c r="H444" s="71"/>
      <c r="I444" s="62">
        <f>tblTL[[#This Row],[Gym RPE]]*tblTL[[#This Row],[Gym Duration]]+tblTL[[#This Row],[Gym 2 RPE]]*tblTL[[#This Row],[Gym 2 Duration]]</f>
        <v>0</v>
      </c>
      <c r="J444" s="62"/>
      <c r="K444" s="62"/>
      <c r="L444" s="62"/>
      <c r="M444" s="62"/>
      <c r="N444" s="62">
        <f>tblTL[[#This Row],[Field RPE]]*tblTL[[#This Row],[Field duration]]+tblTL[[#This Row],[Field 2 RPE]]*tblTL[[#This Row],[Field 2 Duration]]</f>
        <v>0</v>
      </c>
      <c r="AA444" s="118">
        <f>TL!$O444*TL!$P444+TL!$Q444*TL!$R444+TL!$S444*TL!$T444+TL!$U444*TL!$V444+TL!$W444*TL!$X444+tblTL[[#This Row],[G6 RPE]]*tblTL[[#This Row],[G6 Duration]]</f>
        <v>0</v>
      </c>
      <c r="AB444" s="119">
        <f>tblTL[[#This Row],[Gym Load]]+tblTL[[#This Row],[Field Load]]+tblTL[[#This Row],[Total Game Load]]</f>
        <v>0</v>
      </c>
    </row>
    <row r="445" spans="1:28" x14ac:dyDescent="0.25">
      <c r="A445" s="58" t="str">
        <f t="shared" si="16"/>
        <v>Week 3</v>
      </c>
      <c r="B445" s="63">
        <v>43030</v>
      </c>
      <c r="C445" s="143" t="str">
        <f t="shared" si="15"/>
        <v>Sun</v>
      </c>
      <c r="D445" s="68" t="s">
        <v>192</v>
      </c>
      <c r="E445" s="71"/>
      <c r="F445" s="71"/>
      <c r="G445" s="71"/>
      <c r="H445" s="71"/>
      <c r="I445" s="62">
        <f>tblTL[[#This Row],[Gym RPE]]*tblTL[[#This Row],[Gym Duration]]+tblTL[[#This Row],[Gym 2 RPE]]*tblTL[[#This Row],[Gym 2 Duration]]</f>
        <v>0</v>
      </c>
      <c r="J445" s="62"/>
      <c r="K445" s="62"/>
      <c r="L445" s="62"/>
      <c r="M445" s="62"/>
      <c r="N445" s="62">
        <f>tblTL[[#This Row],[Field RPE]]*tblTL[[#This Row],[Field duration]]+tblTL[[#This Row],[Field 2 RPE]]*tblTL[[#This Row],[Field 2 Duration]]</f>
        <v>0</v>
      </c>
      <c r="AA445" s="118">
        <f>TL!$O445*TL!$P445+TL!$Q445*TL!$R445+TL!$S445*TL!$T445+TL!$U445*TL!$V445+TL!$W445*TL!$X445+tblTL[[#This Row],[G6 RPE]]*tblTL[[#This Row],[G6 Duration]]</f>
        <v>0</v>
      </c>
      <c r="AB445" s="119">
        <f>tblTL[[#This Row],[Gym Load]]+tblTL[[#This Row],[Field Load]]+tblTL[[#This Row],[Total Game Load]]</f>
        <v>0</v>
      </c>
    </row>
    <row r="446" spans="1:28" x14ac:dyDescent="0.25">
      <c r="A446" s="58" t="str">
        <f t="shared" si="16"/>
        <v>Week 3</v>
      </c>
      <c r="B446" s="63">
        <v>43030</v>
      </c>
      <c r="C446" s="143" t="str">
        <f t="shared" si="15"/>
        <v>Sun</v>
      </c>
      <c r="D446" s="73" t="s">
        <v>193</v>
      </c>
      <c r="E446" s="71"/>
      <c r="F446" s="71"/>
      <c r="G446" s="71"/>
      <c r="H446" s="71"/>
      <c r="I446" s="62">
        <f>tblTL[[#This Row],[Gym RPE]]*tblTL[[#This Row],[Gym Duration]]+tblTL[[#This Row],[Gym 2 RPE]]*tblTL[[#This Row],[Gym 2 Duration]]</f>
        <v>0</v>
      </c>
      <c r="J446" s="62"/>
      <c r="K446" s="62"/>
      <c r="L446" s="62"/>
      <c r="M446" s="62"/>
      <c r="N446" s="62">
        <f>tblTL[[#This Row],[Field RPE]]*tblTL[[#This Row],[Field duration]]+tblTL[[#This Row],[Field 2 RPE]]*tblTL[[#This Row],[Field 2 Duration]]</f>
        <v>0</v>
      </c>
      <c r="AA446" s="118">
        <f>TL!$O446*TL!$P446+TL!$Q446*TL!$R446+TL!$S446*TL!$T446+TL!$U446*TL!$V446+TL!$W446*TL!$X446+tblTL[[#This Row],[G6 RPE]]*tblTL[[#This Row],[G6 Duration]]</f>
        <v>0</v>
      </c>
      <c r="AB446" s="119">
        <f>tblTL[[#This Row],[Gym Load]]+tblTL[[#This Row],[Field Load]]+tblTL[[#This Row],[Total Game Load]]</f>
        <v>0</v>
      </c>
    </row>
    <row r="447" spans="1:28" x14ac:dyDescent="0.25">
      <c r="A447" s="58" t="str">
        <f t="shared" si="16"/>
        <v>Week 3</v>
      </c>
      <c r="B447" s="63">
        <v>43030</v>
      </c>
      <c r="C447" s="143" t="str">
        <f t="shared" si="15"/>
        <v>Sun</v>
      </c>
      <c r="D447" s="73" t="s">
        <v>194</v>
      </c>
      <c r="E447" s="71"/>
      <c r="F447" s="71"/>
      <c r="G447" s="71"/>
      <c r="H447" s="71"/>
      <c r="I447" s="62">
        <f>tblTL[[#This Row],[Gym RPE]]*tblTL[[#This Row],[Gym Duration]]+tblTL[[#This Row],[Gym 2 RPE]]*tblTL[[#This Row],[Gym 2 Duration]]</f>
        <v>0</v>
      </c>
      <c r="J447" s="62"/>
      <c r="K447" s="62"/>
      <c r="L447" s="62"/>
      <c r="M447" s="62"/>
      <c r="N447" s="62">
        <f>tblTL[[#This Row],[Field RPE]]*tblTL[[#This Row],[Field duration]]+tblTL[[#This Row],[Field 2 RPE]]*tblTL[[#This Row],[Field 2 Duration]]</f>
        <v>0</v>
      </c>
      <c r="AA447" s="118">
        <f>TL!$O447*TL!$P447+TL!$Q447*TL!$R447+TL!$S447*TL!$T447+TL!$U447*TL!$V447+TL!$W447*TL!$X447+tblTL[[#This Row],[G6 RPE]]*tblTL[[#This Row],[G6 Duration]]</f>
        <v>0</v>
      </c>
      <c r="AB447" s="119">
        <f>tblTL[[#This Row],[Gym Load]]+tblTL[[#This Row],[Field Load]]+tblTL[[#This Row],[Total Game Load]]</f>
        <v>0</v>
      </c>
    </row>
    <row r="448" spans="1:28" x14ac:dyDescent="0.25">
      <c r="A448" s="58" t="str">
        <f t="shared" si="16"/>
        <v>Week 3</v>
      </c>
      <c r="B448" s="63">
        <v>43030</v>
      </c>
      <c r="C448" s="143" t="str">
        <f t="shared" si="15"/>
        <v>Sun</v>
      </c>
      <c r="D448" s="73" t="s">
        <v>213</v>
      </c>
      <c r="E448" s="71"/>
      <c r="F448" s="71"/>
      <c r="G448" s="71"/>
      <c r="H448" s="71"/>
      <c r="I448" s="62">
        <f>tblTL[[#This Row],[Gym RPE]]*tblTL[[#This Row],[Gym Duration]]+tblTL[[#This Row],[Gym 2 RPE]]*tblTL[[#This Row],[Gym 2 Duration]]</f>
        <v>0</v>
      </c>
      <c r="J448" s="62"/>
      <c r="K448" s="62"/>
      <c r="L448" s="62"/>
      <c r="M448" s="62"/>
      <c r="N448" s="62">
        <f>tblTL[[#This Row],[Field RPE]]*tblTL[[#This Row],[Field duration]]+tblTL[[#This Row],[Field 2 RPE]]*tblTL[[#This Row],[Field 2 Duration]]</f>
        <v>0</v>
      </c>
      <c r="AA448" s="118">
        <f>TL!$O448*TL!$P448+TL!$Q448*TL!$R448+TL!$S448*TL!$T448+TL!$U448*TL!$V448+TL!$W448*TL!$X448+tblTL[[#This Row],[G6 RPE]]*tblTL[[#This Row],[G6 Duration]]</f>
        <v>0</v>
      </c>
      <c r="AB448" s="119">
        <f>tblTL[[#This Row],[Gym Load]]+tblTL[[#This Row],[Field Load]]+tblTL[[#This Row],[Total Game Load]]</f>
        <v>0</v>
      </c>
    </row>
    <row r="449" spans="1:28" x14ac:dyDescent="0.25">
      <c r="A449" s="58" t="str">
        <f t="shared" si="16"/>
        <v>Week 3</v>
      </c>
      <c r="B449" s="63">
        <v>43030</v>
      </c>
      <c r="C449" s="143" t="str">
        <f t="shared" si="15"/>
        <v>Sun</v>
      </c>
      <c r="D449" s="73" t="s">
        <v>214</v>
      </c>
      <c r="E449" s="71"/>
      <c r="F449" s="71"/>
      <c r="G449" s="71"/>
      <c r="H449" s="71"/>
      <c r="I449" s="62">
        <f>tblTL[[#This Row],[Gym RPE]]*tblTL[[#This Row],[Gym Duration]]+tblTL[[#This Row],[Gym 2 RPE]]*tblTL[[#This Row],[Gym 2 Duration]]</f>
        <v>0</v>
      </c>
      <c r="J449" s="62"/>
      <c r="K449" s="62"/>
      <c r="L449" s="62"/>
      <c r="M449" s="62"/>
      <c r="N449" s="62">
        <f>tblTL[[#This Row],[Field RPE]]*tblTL[[#This Row],[Field duration]]+tblTL[[#This Row],[Field 2 RPE]]*tblTL[[#This Row],[Field 2 Duration]]</f>
        <v>0</v>
      </c>
      <c r="AA449" s="118">
        <f>TL!$O449*TL!$P449+TL!$Q449*TL!$R449+TL!$S449*TL!$T449+TL!$U449*TL!$V449+TL!$W449*TL!$X449+tblTL[[#This Row],[G6 RPE]]*tblTL[[#This Row],[G6 Duration]]</f>
        <v>0</v>
      </c>
      <c r="AB449" s="119">
        <f>tblTL[[#This Row],[Gym Load]]+tblTL[[#This Row],[Field Load]]+tblTL[[#This Row],[Total Game Load]]</f>
        <v>0</v>
      </c>
    </row>
    <row r="450" spans="1:28" x14ac:dyDescent="0.25">
      <c r="A450" s="58" t="str">
        <f t="shared" si="16"/>
        <v>Week 3</v>
      </c>
      <c r="B450" s="63">
        <v>43030</v>
      </c>
      <c r="C450" s="143" t="str">
        <f t="shared" ref="C450:C513" si="17">CHOOSE(WEEKDAY(B450),"Sun","Mon","Tue","Wed","Thu","Fri","Sat")</f>
        <v>Sun</v>
      </c>
      <c r="D450" s="73" t="s">
        <v>195</v>
      </c>
      <c r="E450" s="71"/>
      <c r="F450" s="71"/>
      <c r="G450" s="71"/>
      <c r="H450" s="71"/>
      <c r="I450" s="62">
        <f>tblTL[[#This Row],[Gym RPE]]*tblTL[[#This Row],[Gym Duration]]+tblTL[[#This Row],[Gym 2 RPE]]*tblTL[[#This Row],[Gym 2 Duration]]</f>
        <v>0</v>
      </c>
      <c r="J450" s="62"/>
      <c r="K450" s="62"/>
      <c r="L450" s="62"/>
      <c r="M450" s="62"/>
      <c r="N450" s="62">
        <f>tblTL[[#This Row],[Field RPE]]*tblTL[[#This Row],[Field duration]]+tblTL[[#This Row],[Field 2 RPE]]*tblTL[[#This Row],[Field 2 Duration]]</f>
        <v>0</v>
      </c>
      <c r="AA450" s="118">
        <f>TL!$O450*TL!$P450+TL!$Q450*TL!$R450+TL!$S450*TL!$T450+TL!$U450*TL!$V450+TL!$W450*TL!$X450+tblTL[[#This Row],[G6 RPE]]*tblTL[[#This Row],[G6 Duration]]</f>
        <v>0</v>
      </c>
      <c r="AB450" s="119">
        <f>tblTL[[#This Row],[Gym Load]]+tblTL[[#This Row],[Field Load]]+tblTL[[#This Row],[Total Game Load]]</f>
        <v>0</v>
      </c>
    </row>
    <row r="451" spans="1:28" x14ac:dyDescent="0.25">
      <c r="A451" s="58" t="str">
        <f t="shared" ref="A451:A514" si="18">VLOOKUP(B451, $AE$3:$AF$26, 2)</f>
        <v>Week 3</v>
      </c>
      <c r="B451" s="63">
        <v>43030</v>
      </c>
      <c r="C451" s="143" t="str">
        <f t="shared" si="17"/>
        <v>Sun</v>
      </c>
      <c r="D451" s="68" t="s">
        <v>196</v>
      </c>
      <c r="E451" s="71"/>
      <c r="F451" s="71"/>
      <c r="G451" s="71"/>
      <c r="H451" s="71"/>
      <c r="I451" s="62">
        <f>tblTL[[#This Row],[Gym RPE]]*tblTL[[#This Row],[Gym Duration]]+tblTL[[#This Row],[Gym 2 RPE]]*tblTL[[#This Row],[Gym 2 Duration]]</f>
        <v>0</v>
      </c>
      <c r="J451" s="62"/>
      <c r="K451" s="62"/>
      <c r="L451" s="62"/>
      <c r="M451" s="62"/>
      <c r="N451" s="62">
        <f>tblTL[[#This Row],[Field RPE]]*tblTL[[#This Row],[Field duration]]+tblTL[[#This Row],[Field 2 RPE]]*tblTL[[#This Row],[Field 2 Duration]]</f>
        <v>0</v>
      </c>
      <c r="AA451" s="118">
        <f>TL!$O451*TL!$P451+TL!$Q451*TL!$R451+TL!$S451*TL!$T451+TL!$U451*TL!$V451+TL!$W451*TL!$X451+tblTL[[#This Row],[G6 RPE]]*tblTL[[#This Row],[G6 Duration]]</f>
        <v>0</v>
      </c>
      <c r="AB451" s="119">
        <f>tblTL[[#This Row],[Gym Load]]+tblTL[[#This Row],[Field Load]]+tblTL[[#This Row],[Total Game Load]]</f>
        <v>0</v>
      </c>
    </row>
    <row r="452" spans="1:28" x14ac:dyDescent="0.25">
      <c r="A452" s="58" t="str">
        <f t="shared" si="18"/>
        <v>Week 3</v>
      </c>
      <c r="B452" s="63">
        <v>43030</v>
      </c>
      <c r="C452" s="143" t="str">
        <f t="shared" si="17"/>
        <v>Sun</v>
      </c>
      <c r="D452" s="73" t="s">
        <v>197</v>
      </c>
      <c r="E452" s="71"/>
      <c r="F452" s="71"/>
      <c r="G452" s="71"/>
      <c r="H452" s="71"/>
      <c r="I452" s="62">
        <f>tblTL[[#This Row],[Gym RPE]]*tblTL[[#This Row],[Gym Duration]]+tblTL[[#This Row],[Gym 2 RPE]]*tblTL[[#This Row],[Gym 2 Duration]]</f>
        <v>0</v>
      </c>
      <c r="J452" s="62"/>
      <c r="K452" s="62"/>
      <c r="L452" s="62"/>
      <c r="M452" s="62"/>
      <c r="N452" s="62">
        <f>tblTL[[#This Row],[Field RPE]]*tblTL[[#This Row],[Field duration]]+tblTL[[#This Row],[Field 2 RPE]]*tblTL[[#This Row],[Field 2 Duration]]</f>
        <v>0</v>
      </c>
      <c r="AA452" s="118">
        <f>TL!$O452*TL!$P452+TL!$Q452*TL!$R452+TL!$S452*TL!$T452+TL!$U452*TL!$V452+TL!$W452*TL!$X452+tblTL[[#This Row],[G6 RPE]]*tblTL[[#This Row],[G6 Duration]]</f>
        <v>0</v>
      </c>
      <c r="AB452" s="119">
        <f>tblTL[[#This Row],[Gym Load]]+tblTL[[#This Row],[Field Load]]+tblTL[[#This Row],[Total Game Load]]</f>
        <v>0</v>
      </c>
    </row>
    <row r="453" spans="1:28" x14ac:dyDescent="0.25">
      <c r="A453" s="58" t="str">
        <f t="shared" si="18"/>
        <v>Week 3</v>
      </c>
      <c r="B453" s="63">
        <v>43030</v>
      </c>
      <c r="C453" s="143" t="str">
        <f t="shared" si="17"/>
        <v>Sun</v>
      </c>
      <c r="D453" s="73" t="s">
        <v>198</v>
      </c>
      <c r="E453" s="71"/>
      <c r="F453" s="71"/>
      <c r="G453" s="71"/>
      <c r="H453" s="71"/>
      <c r="I453" s="62">
        <f>tblTL[[#This Row],[Gym RPE]]*tblTL[[#This Row],[Gym Duration]]+tblTL[[#This Row],[Gym 2 RPE]]*tblTL[[#This Row],[Gym 2 Duration]]</f>
        <v>0</v>
      </c>
      <c r="J453" s="62"/>
      <c r="K453" s="62"/>
      <c r="L453" s="62"/>
      <c r="M453" s="62"/>
      <c r="N453" s="62">
        <f>tblTL[[#This Row],[Field RPE]]*tblTL[[#This Row],[Field duration]]+tblTL[[#This Row],[Field 2 RPE]]*tblTL[[#This Row],[Field 2 Duration]]</f>
        <v>0</v>
      </c>
      <c r="AA453" s="118">
        <f>TL!$O453*TL!$P453+TL!$Q453*TL!$R453+TL!$S453*TL!$T453+TL!$U453*TL!$V453+TL!$W453*TL!$X453+tblTL[[#This Row],[G6 RPE]]*tblTL[[#This Row],[G6 Duration]]</f>
        <v>0</v>
      </c>
      <c r="AB453" s="119">
        <f>tblTL[[#This Row],[Gym Load]]+tblTL[[#This Row],[Field Load]]+tblTL[[#This Row],[Total Game Load]]</f>
        <v>0</v>
      </c>
    </row>
    <row r="454" spans="1:28" x14ac:dyDescent="0.25">
      <c r="A454" s="58" t="str">
        <f t="shared" si="18"/>
        <v>Week 3</v>
      </c>
      <c r="B454" s="63">
        <v>43030</v>
      </c>
      <c r="C454" s="143" t="str">
        <f t="shared" si="17"/>
        <v>Sun</v>
      </c>
      <c r="D454" s="73" t="s">
        <v>199</v>
      </c>
      <c r="E454" s="71"/>
      <c r="F454" s="71"/>
      <c r="G454" s="71"/>
      <c r="H454" s="71"/>
      <c r="I454" s="62">
        <f>tblTL[[#This Row],[Gym RPE]]*tblTL[[#This Row],[Gym Duration]]+tblTL[[#This Row],[Gym 2 RPE]]*tblTL[[#This Row],[Gym 2 Duration]]</f>
        <v>0</v>
      </c>
      <c r="J454" s="62"/>
      <c r="K454" s="62"/>
      <c r="L454" s="62"/>
      <c r="M454" s="62"/>
      <c r="N454" s="62">
        <f>tblTL[[#This Row],[Field RPE]]*tblTL[[#This Row],[Field duration]]+tblTL[[#This Row],[Field 2 RPE]]*tblTL[[#This Row],[Field 2 Duration]]</f>
        <v>0</v>
      </c>
      <c r="AA454" s="118">
        <f>TL!$O454*TL!$P454+TL!$Q454*TL!$R454+TL!$S454*TL!$T454+TL!$U454*TL!$V454+TL!$W454*TL!$X454+tblTL[[#This Row],[G6 RPE]]*tblTL[[#This Row],[G6 Duration]]</f>
        <v>0</v>
      </c>
      <c r="AB454" s="119">
        <f>tblTL[[#This Row],[Gym Load]]+tblTL[[#This Row],[Field Load]]+tblTL[[#This Row],[Total Game Load]]</f>
        <v>0</v>
      </c>
    </row>
    <row r="455" spans="1:28" x14ac:dyDescent="0.25">
      <c r="A455" s="58" t="str">
        <f t="shared" si="18"/>
        <v>Week 3</v>
      </c>
      <c r="B455" s="63">
        <v>43030</v>
      </c>
      <c r="C455" s="143" t="str">
        <f t="shared" si="17"/>
        <v>Sun</v>
      </c>
      <c r="D455" s="68" t="s">
        <v>200</v>
      </c>
      <c r="E455" s="71"/>
      <c r="F455" s="71"/>
      <c r="G455" s="71"/>
      <c r="H455" s="71"/>
      <c r="I455" s="62">
        <f>tblTL[[#This Row],[Gym RPE]]*tblTL[[#This Row],[Gym Duration]]+tblTL[[#This Row],[Gym 2 RPE]]*tblTL[[#This Row],[Gym 2 Duration]]</f>
        <v>0</v>
      </c>
      <c r="J455" s="62"/>
      <c r="K455" s="62"/>
      <c r="L455" s="62"/>
      <c r="M455" s="62"/>
      <c r="N455" s="62">
        <f>tblTL[[#This Row],[Field RPE]]*tblTL[[#This Row],[Field duration]]+tblTL[[#This Row],[Field 2 RPE]]*tblTL[[#This Row],[Field 2 Duration]]</f>
        <v>0</v>
      </c>
      <c r="AA455" s="118">
        <f>TL!$O455*TL!$P455+TL!$Q455*TL!$R455+TL!$S455*TL!$T455+TL!$U455*TL!$V455+TL!$W455*TL!$X455+tblTL[[#This Row],[G6 RPE]]*tblTL[[#This Row],[G6 Duration]]</f>
        <v>0</v>
      </c>
      <c r="AB455" s="119">
        <f>tblTL[[#This Row],[Gym Load]]+tblTL[[#This Row],[Field Load]]+tblTL[[#This Row],[Total Game Load]]</f>
        <v>0</v>
      </c>
    </row>
    <row r="456" spans="1:28" x14ac:dyDescent="0.25">
      <c r="A456" s="58" t="str">
        <f t="shared" si="18"/>
        <v>Week 3</v>
      </c>
      <c r="B456" s="63">
        <v>43030</v>
      </c>
      <c r="C456" s="143" t="str">
        <f t="shared" si="17"/>
        <v>Sun</v>
      </c>
      <c r="D456" s="73" t="s">
        <v>201</v>
      </c>
      <c r="E456" s="71"/>
      <c r="F456" s="71"/>
      <c r="G456" s="71"/>
      <c r="H456" s="71"/>
      <c r="I456" s="62">
        <f>tblTL[[#This Row],[Gym RPE]]*tblTL[[#This Row],[Gym Duration]]+tblTL[[#This Row],[Gym 2 RPE]]*tblTL[[#This Row],[Gym 2 Duration]]</f>
        <v>0</v>
      </c>
      <c r="J456" s="62"/>
      <c r="K456" s="62"/>
      <c r="L456" s="62"/>
      <c r="M456" s="62"/>
      <c r="N456" s="62">
        <f>tblTL[[#This Row],[Field RPE]]*tblTL[[#This Row],[Field duration]]+tblTL[[#This Row],[Field 2 RPE]]*tblTL[[#This Row],[Field 2 Duration]]</f>
        <v>0</v>
      </c>
      <c r="AA456" s="118">
        <f>TL!$O456*TL!$P456+TL!$Q456*TL!$R456+TL!$S456*TL!$T456+TL!$U456*TL!$V456+TL!$W456*TL!$X456+tblTL[[#This Row],[G6 RPE]]*tblTL[[#This Row],[G6 Duration]]</f>
        <v>0</v>
      </c>
      <c r="AB456" s="119">
        <f>tblTL[[#This Row],[Gym Load]]+tblTL[[#This Row],[Field Load]]+tblTL[[#This Row],[Total Game Load]]</f>
        <v>0</v>
      </c>
    </row>
    <row r="457" spans="1:28" x14ac:dyDescent="0.25">
      <c r="A457" s="58" t="str">
        <f t="shared" si="18"/>
        <v>Week 3</v>
      </c>
      <c r="B457" s="63">
        <v>43030</v>
      </c>
      <c r="C457" s="143" t="str">
        <f t="shared" si="17"/>
        <v>Sun</v>
      </c>
      <c r="D457" s="73" t="s">
        <v>202</v>
      </c>
      <c r="E457" s="71"/>
      <c r="F457" s="71"/>
      <c r="G457" s="71"/>
      <c r="H457" s="71"/>
      <c r="I457" s="62">
        <f>tblTL[[#This Row],[Gym RPE]]*tblTL[[#This Row],[Gym Duration]]+tblTL[[#This Row],[Gym 2 RPE]]*tblTL[[#This Row],[Gym 2 Duration]]</f>
        <v>0</v>
      </c>
      <c r="J457" s="62"/>
      <c r="K457" s="62"/>
      <c r="L457" s="62"/>
      <c r="M457" s="62"/>
      <c r="N457" s="62">
        <f>tblTL[[#This Row],[Field RPE]]*tblTL[[#This Row],[Field duration]]+tblTL[[#This Row],[Field 2 RPE]]*tblTL[[#This Row],[Field 2 Duration]]</f>
        <v>0</v>
      </c>
      <c r="AA457" s="118">
        <f>TL!$O457*TL!$P457+TL!$Q457*TL!$R457+TL!$S457*TL!$T457+TL!$U457*TL!$V457+TL!$W457*TL!$X457+tblTL[[#This Row],[G6 RPE]]*tblTL[[#This Row],[G6 Duration]]</f>
        <v>0</v>
      </c>
      <c r="AB457" s="119">
        <f>tblTL[[#This Row],[Gym Load]]+tblTL[[#This Row],[Field Load]]+tblTL[[#This Row],[Total Game Load]]</f>
        <v>0</v>
      </c>
    </row>
    <row r="458" spans="1:28" x14ac:dyDescent="0.25">
      <c r="A458" s="58" t="str">
        <f t="shared" si="18"/>
        <v>Week 3</v>
      </c>
      <c r="B458" s="63">
        <v>43030</v>
      </c>
      <c r="C458" s="143" t="str">
        <f t="shared" si="17"/>
        <v>Sun</v>
      </c>
      <c r="D458" s="68" t="s">
        <v>203</v>
      </c>
      <c r="E458" s="71"/>
      <c r="F458" s="71"/>
      <c r="G458" s="71"/>
      <c r="H458" s="71"/>
      <c r="I458" s="62">
        <f>tblTL[[#This Row],[Gym RPE]]*tblTL[[#This Row],[Gym Duration]]+tblTL[[#This Row],[Gym 2 RPE]]*tblTL[[#This Row],[Gym 2 Duration]]</f>
        <v>0</v>
      </c>
      <c r="J458" s="62"/>
      <c r="K458" s="62"/>
      <c r="L458" s="62"/>
      <c r="M458" s="62"/>
      <c r="N458" s="62">
        <f>tblTL[[#This Row],[Field RPE]]*tblTL[[#This Row],[Field duration]]+tblTL[[#This Row],[Field 2 RPE]]*tblTL[[#This Row],[Field 2 Duration]]</f>
        <v>0</v>
      </c>
      <c r="AA458" s="118">
        <f>TL!$O458*TL!$P458+TL!$Q458*TL!$R458+TL!$S458*TL!$T458+TL!$U458*TL!$V458+TL!$W458*TL!$X458+tblTL[[#This Row],[G6 RPE]]*tblTL[[#This Row],[G6 Duration]]</f>
        <v>0</v>
      </c>
      <c r="AB458" s="119">
        <f>tblTL[[#This Row],[Gym Load]]+tblTL[[#This Row],[Field Load]]+tblTL[[#This Row],[Total Game Load]]</f>
        <v>0</v>
      </c>
    </row>
    <row r="459" spans="1:28" x14ac:dyDescent="0.25">
      <c r="A459" s="58" t="str">
        <f t="shared" si="18"/>
        <v>Week 3</v>
      </c>
      <c r="B459" s="63">
        <v>43030</v>
      </c>
      <c r="C459" s="143" t="str">
        <f t="shared" si="17"/>
        <v>Sun</v>
      </c>
      <c r="D459" s="68" t="s">
        <v>204</v>
      </c>
      <c r="E459" s="71"/>
      <c r="F459" s="71"/>
      <c r="G459" s="71"/>
      <c r="H459" s="71"/>
      <c r="I459" s="62">
        <f>tblTL[[#This Row],[Gym RPE]]*tblTL[[#This Row],[Gym Duration]]+tblTL[[#This Row],[Gym 2 RPE]]*tblTL[[#This Row],[Gym 2 Duration]]</f>
        <v>0</v>
      </c>
      <c r="J459" s="62"/>
      <c r="K459" s="62"/>
      <c r="L459" s="62"/>
      <c r="M459" s="62"/>
      <c r="N459" s="62">
        <f>tblTL[[#This Row],[Field RPE]]*tblTL[[#This Row],[Field duration]]+tblTL[[#This Row],[Field 2 RPE]]*tblTL[[#This Row],[Field 2 Duration]]</f>
        <v>0</v>
      </c>
      <c r="AA459" s="118">
        <f>TL!$O459*TL!$P459+TL!$Q459*TL!$R459+TL!$S459*TL!$T459+TL!$U459*TL!$V459+TL!$W459*TL!$X459+tblTL[[#This Row],[G6 RPE]]*tblTL[[#This Row],[G6 Duration]]</f>
        <v>0</v>
      </c>
      <c r="AB459" s="119">
        <f>tblTL[[#This Row],[Gym Load]]+tblTL[[#This Row],[Field Load]]+tblTL[[#This Row],[Total Game Load]]</f>
        <v>0</v>
      </c>
    </row>
    <row r="460" spans="1:28" x14ac:dyDescent="0.25">
      <c r="A460" s="58" t="str">
        <f t="shared" si="18"/>
        <v>Week 3</v>
      </c>
      <c r="B460" s="63">
        <v>43030</v>
      </c>
      <c r="C460" s="143" t="str">
        <f t="shared" si="17"/>
        <v>Sun</v>
      </c>
      <c r="D460" s="74" t="s">
        <v>205</v>
      </c>
      <c r="E460" s="71"/>
      <c r="F460" s="71"/>
      <c r="G460" s="71"/>
      <c r="H460" s="71"/>
      <c r="I460" s="62">
        <f>tblTL[[#This Row],[Gym RPE]]*tblTL[[#This Row],[Gym Duration]]+tblTL[[#This Row],[Gym 2 RPE]]*tblTL[[#This Row],[Gym 2 Duration]]</f>
        <v>0</v>
      </c>
      <c r="J460" s="62"/>
      <c r="K460" s="62"/>
      <c r="L460" s="62"/>
      <c r="M460" s="62"/>
      <c r="N460" s="62">
        <f>tblTL[[#This Row],[Field RPE]]*tblTL[[#This Row],[Field duration]]+tblTL[[#This Row],[Field 2 RPE]]*tblTL[[#This Row],[Field 2 Duration]]</f>
        <v>0</v>
      </c>
      <c r="AA460" s="118">
        <f>TL!$O460*TL!$P460+TL!$Q460*TL!$R460+TL!$S460*TL!$T460+TL!$U460*TL!$V460+TL!$W460*TL!$X460+tblTL[[#This Row],[G6 RPE]]*tblTL[[#This Row],[G6 Duration]]</f>
        <v>0</v>
      </c>
      <c r="AB460" s="119">
        <f>tblTL[[#This Row],[Gym Load]]+tblTL[[#This Row],[Field Load]]+tblTL[[#This Row],[Total Game Load]]</f>
        <v>0</v>
      </c>
    </row>
    <row r="461" spans="1:28" x14ac:dyDescent="0.25">
      <c r="A461" s="58" t="str">
        <f t="shared" si="18"/>
        <v>Week 3</v>
      </c>
      <c r="B461" s="63">
        <v>43030</v>
      </c>
      <c r="C461" s="143" t="str">
        <f t="shared" si="17"/>
        <v>Sun</v>
      </c>
      <c r="D461" s="74" t="s">
        <v>206</v>
      </c>
      <c r="E461" s="71"/>
      <c r="F461" s="71"/>
      <c r="G461" s="71"/>
      <c r="H461" s="71"/>
      <c r="I461" s="62">
        <f>tblTL[[#This Row],[Gym RPE]]*tblTL[[#This Row],[Gym Duration]]+tblTL[[#This Row],[Gym 2 RPE]]*tblTL[[#This Row],[Gym 2 Duration]]</f>
        <v>0</v>
      </c>
      <c r="J461" s="62"/>
      <c r="K461" s="62"/>
      <c r="L461" s="62"/>
      <c r="M461" s="62"/>
      <c r="N461" s="62">
        <f>tblTL[[#This Row],[Field RPE]]*tblTL[[#This Row],[Field duration]]+tblTL[[#This Row],[Field 2 RPE]]*tblTL[[#This Row],[Field 2 Duration]]</f>
        <v>0</v>
      </c>
      <c r="AA461" s="118">
        <f>TL!$O461*TL!$P461+TL!$Q461*TL!$R461+TL!$S461*TL!$T461+TL!$U461*TL!$V461+TL!$W461*TL!$X461+tblTL[[#This Row],[G6 RPE]]*tblTL[[#This Row],[G6 Duration]]</f>
        <v>0</v>
      </c>
      <c r="AB461" s="119">
        <f>tblTL[[#This Row],[Gym Load]]+tblTL[[#This Row],[Field Load]]+tblTL[[#This Row],[Total Game Load]]</f>
        <v>0</v>
      </c>
    </row>
    <row r="462" spans="1:28" x14ac:dyDescent="0.25">
      <c r="A462" s="58" t="str">
        <f t="shared" si="18"/>
        <v>Week 3</v>
      </c>
      <c r="B462" s="63">
        <v>43030</v>
      </c>
      <c r="C462" s="143" t="str">
        <f t="shared" si="17"/>
        <v>Sun</v>
      </c>
      <c r="D462" s="74" t="s">
        <v>207</v>
      </c>
      <c r="E462" s="71"/>
      <c r="F462" s="71"/>
      <c r="G462" s="71"/>
      <c r="H462" s="71"/>
      <c r="I462" s="62">
        <f>tblTL[[#This Row],[Gym RPE]]*tblTL[[#This Row],[Gym Duration]]+tblTL[[#This Row],[Gym 2 RPE]]*tblTL[[#This Row],[Gym 2 Duration]]</f>
        <v>0</v>
      </c>
      <c r="J462" s="62"/>
      <c r="K462" s="62"/>
      <c r="L462" s="62"/>
      <c r="M462" s="62"/>
      <c r="N462" s="62">
        <f>tblTL[[#This Row],[Field RPE]]*tblTL[[#This Row],[Field duration]]+tblTL[[#This Row],[Field 2 RPE]]*tblTL[[#This Row],[Field 2 Duration]]</f>
        <v>0</v>
      </c>
      <c r="AA462" s="118">
        <f>TL!$O462*TL!$P462+TL!$Q462*TL!$R462+TL!$S462*TL!$T462+TL!$U462*TL!$V462+TL!$W462*TL!$X462+tblTL[[#This Row],[G6 RPE]]*tblTL[[#This Row],[G6 Duration]]</f>
        <v>0</v>
      </c>
      <c r="AB462" s="119">
        <f>tblTL[[#This Row],[Gym Load]]+tblTL[[#This Row],[Field Load]]+tblTL[[#This Row],[Total Game Load]]</f>
        <v>0</v>
      </c>
    </row>
    <row r="463" spans="1:28" x14ac:dyDescent="0.25">
      <c r="A463" s="58" t="str">
        <f t="shared" si="18"/>
        <v>Week 3</v>
      </c>
      <c r="B463" s="63">
        <v>43030</v>
      </c>
      <c r="C463" s="143" t="str">
        <f t="shared" si="17"/>
        <v>Sun</v>
      </c>
      <c r="D463" s="73" t="s">
        <v>208</v>
      </c>
      <c r="E463" s="71"/>
      <c r="F463" s="71"/>
      <c r="G463" s="71"/>
      <c r="H463" s="71"/>
      <c r="I463" s="62">
        <f>tblTL[[#This Row],[Gym RPE]]*tblTL[[#This Row],[Gym Duration]]+tblTL[[#This Row],[Gym 2 RPE]]*tblTL[[#This Row],[Gym 2 Duration]]</f>
        <v>0</v>
      </c>
      <c r="J463" s="62"/>
      <c r="K463" s="62"/>
      <c r="L463" s="62"/>
      <c r="M463" s="62"/>
      <c r="N463" s="62">
        <f>tblTL[[#This Row],[Field RPE]]*tblTL[[#This Row],[Field duration]]+tblTL[[#This Row],[Field 2 RPE]]*tblTL[[#This Row],[Field 2 Duration]]</f>
        <v>0</v>
      </c>
      <c r="AA463" s="118">
        <f>TL!$O463*TL!$P463+TL!$Q463*TL!$R463+TL!$S463*TL!$T463+TL!$U463*TL!$V463+TL!$W463*TL!$X463+tblTL[[#This Row],[G6 RPE]]*tblTL[[#This Row],[G6 Duration]]</f>
        <v>0</v>
      </c>
      <c r="AB463" s="119">
        <f>tblTL[[#This Row],[Gym Load]]+tblTL[[#This Row],[Field Load]]+tblTL[[#This Row],[Total Game Load]]</f>
        <v>0</v>
      </c>
    </row>
    <row r="464" spans="1:28" x14ac:dyDescent="0.25">
      <c r="A464" s="58" t="str">
        <f t="shared" si="18"/>
        <v>Week 4</v>
      </c>
      <c r="B464" s="63">
        <v>43031</v>
      </c>
      <c r="C464" s="143" t="str">
        <f t="shared" si="17"/>
        <v>Mon</v>
      </c>
      <c r="D464" s="68" t="s">
        <v>215</v>
      </c>
      <c r="E464" s="71"/>
      <c r="F464" s="71"/>
      <c r="G464" s="71"/>
      <c r="H464" s="71"/>
      <c r="I464" s="62">
        <f>tblTL[[#This Row],[Gym RPE]]*tblTL[[#This Row],[Gym Duration]]+tblTL[[#This Row],[Gym 2 RPE]]*tblTL[[#This Row],[Gym 2 Duration]]</f>
        <v>0</v>
      </c>
      <c r="J464" s="62"/>
      <c r="K464" s="62"/>
      <c r="L464" s="62"/>
      <c r="M464" s="62"/>
      <c r="N464" s="62">
        <f>tblTL[[#This Row],[Field RPE]]*tblTL[[#This Row],[Field duration]]+tblTL[[#This Row],[Field 2 RPE]]*tblTL[[#This Row],[Field 2 Duration]]</f>
        <v>0</v>
      </c>
      <c r="AA464" s="118">
        <f>TL!$O464*TL!$P464+TL!$Q464*TL!$R464+TL!$S464*TL!$T464+TL!$U464*TL!$V464+TL!$W464*TL!$X464+tblTL[[#This Row],[G6 RPE]]*tblTL[[#This Row],[G6 Duration]]</f>
        <v>0</v>
      </c>
      <c r="AB464" s="119">
        <f>tblTL[[#This Row],[Gym Load]]+tblTL[[#This Row],[Field Load]]+tblTL[[#This Row],[Total Game Load]]</f>
        <v>0</v>
      </c>
    </row>
    <row r="465" spans="1:28" x14ac:dyDescent="0.25">
      <c r="A465" s="58" t="str">
        <f t="shared" si="18"/>
        <v>Week 4</v>
      </c>
      <c r="B465" s="63">
        <v>43031</v>
      </c>
      <c r="C465" s="143" t="str">
        <f t="shared" si="17"/>
        <v>Mon</v>
      </c>
      <c r="D465" s="74" t="s">
        <v>190</v>
      </c>
      <c r="E465" s="71"/>
      <c r="F465" s="71"/>
      <c r="G465" s="71"/>
      <c r="H465" s="71"/>
      <c r="I465" s="62">
        <f>tblTL[[#This Row],[Gym RPE]]*tblTL[[#This Row],[Gym Duration]]+tblTL[[#This Row],[Gym 2 RPE]]*tblTL[[#This Row],[Gym 2 Duration]]</f>
        <v>0</v>
      </c>
      <c r="J465" s="62"/>
      <c r="K465" s="62"/>
      <c r="L465" s="62"/>
      <c r="M465" s="62"/>
      <c r="N465" s="62">
        <f>tblTL[[#This Row],[Field RPE]]*tblTL[[#This Row],[Field duration]]+tblTL[[#This Row],[Field 2 RPE]]*tblTL[[#This Row],[Field 2 Duration]]</f>
        <v>0</v>
      </c>
      <c r="AA465" s="118">
        <f>TL!$O465*TL!$P465+TL!$Q465*TL!$R465+TL!$S465*TL!$T465+TL!$U465*TL!$V465+TL!$W465*TL!$X465+tblTL[[#This Row],[G6 RPE]]*tblTL[[#This Row],[G6 Duration]]</f>
        <v>0</v>
      </c>
      <c r="AB465" s="119">
        <f>tblTL[[#This Row],[Gym Load]]+tblTL[[#This Row],[Field Load]]+tblTL[[#This Row],[Total Game Load]]</f>
        <v>0</v>
      </c>
    </row>
    <row r="466" spans="1:28" x14ac:dyDescent="0.25">
      <c r="A466" s="58" t="str">
        <f t="shared" si="18"/>
        <v>Week 4</v>
      </c>
      <c r="B466" s="63">
        <v>43031</v>
      </c>
      <c r="C466" s="143" t="str">
        <f t="shared" si="17"/>
        <v>Mon</v>
      </c>
      <c r="D466" s="68" t="s">
        <v>191</v>
      </c>
      <c r="E466" s="71"/>
      <c r="F466" s="71"/>
      <c r="G466" s="71"/>
      <c r="H466" s="71"/>
      <c r="I466" s="62">
        <f>tblTL[[#This Row],[Gym RPE]]*tblTL[[#This Row],[Gym Duration]]+tblTL[[#This Row],[Gym 2 RPE]]*tblTL[[#This Row],[Gym 2 Duration]]</f>
        <v>0</v>
      </c>
      <c r="J466" s="62"/>
      <c r="K466" s="62"/>
      <c r="L466" s="62"/>
      <c r="M466" s="62"/>
      <c r="N466" s="62">
        <f>tblTL[[#This Row],[Field RPE]]*tblTL[[#This Row],[Field duration]]+tblTL[[#This Row],[Field 2 RPE]]*tblTL[[#This Row],[Field 2 Duration]]</f>
        <v>0</v>
      </c>
      <c r="AA466" s="118">
        <f>TL!$O466*TL!$P466+TL!$Q466*TL!$R466+TL!$S466*TL!$T466+TL!$U466*TL!$V466+TL!$W466*TL!$X466+tblTL[[#This Row],[G6 RPE]]*tblTL[[#This Row],[G6 Duration]]</f>
        <v>0</v>
      </c>
      <c r="AB466" s="119">
        <f>tblTL[[#This Row],[Gym Load]]+tblTL[[#This Row],[Field Load]]+tblTL[[#This Row],[Total Game Load]]</f>
        <v>0</v>
      </c>
    </row>
    <row r="467" spans="1:28" x14ac:dyDescent="0.25">
      <c r="A467" s="58" t="str">
        <f t="shared" si="18"/>
        <v>Week 4</v>
      </c>
      <c r="B467" s="63">
        <v>43031</v>
      </c>
      <c r="C467" s="143" t="str">
        <f t="shared" si="17"/>
        <v>Mon</v>
      </c>
      <c r="D467" s="68" t="s">
        <v>192</v>
      </c>
      <c r="E467" s="71"/>
      <c r="F467" s="71"/>
      <c r="G467" s="71"/>
      <c r="H467" s="71"/>
      <c r="I467" s="62">
        <f>tblTL[[#This Row],[Gym RPE]]*tblTL[[#This Row],[Gym Duration]]+tblTL[[#This Row],[Gym 2 RPE]]*tblTL[[#This Row],[Gym 2 Duration]]</f>
        <v>0</v>
      </c>
      <c r="J467" s="62"/>
      <c r="K467" s="62"/>
      <c r="L467" s="62"/>
      <c r="M467" s="62"/>
      <c r="N467" s="62">
        <f>tblTL[[#This Row],[Field RPE]]*tblTL[[#This Row],[Field duration]]+tblTL[[#This Row],[Field 2 RPE]]*tblTL[[#This Row],[Field 2 Duration]]</f>
        <v>0</v>
      </c>
      <c r="AA467" s="118">
        <f>TL!$O467*TL!$P467+TL!$Q467*TL!$R467+TL!$S467*TL!$T467+TL!$U467*TL!$V467+TL!$W467*TL!$X467+tblTL[[#This Row],[G6 RPE]]*tblTL[[#This Row],[G6 Duration]]</f>
        <v>0</v>
      </c>
      <c r="AB467" s="119">
        <f>tblTL[[#This Row],[Gym Load]]+tblTL[[#This Row],[Field Load]]+tblTL[[#This Row],[Total Game Load]]</f>
        <v>0</v>
      </c>
    </row>
    <row r="468" spans="1:28" x14ac:dyDescent="0.25">
      <c r="A468" s="58" t="str">
        <f t="shared" si="18"/>
        <v>Week 4</v>
      </c>
      <c r="B468" s="63">
        <v>43031</v>
      </c>
      <c r="C468" s="143" t="str">
        <f t="shared" si="17"/>
        <v>Mon</v>
      </c>
      <c r="D468" s="73" t="s">
        <v>193</v>
      </c>
      <c r="E468" s="71"/>
      <c r="F468" s="71"/>
      <c r="G468" s="71"/>
      <c r="H468" s="71"/>
      <c r="I468" s="62">
        <f>tblTL[[#This Row],[Gym RPE]]*tblTL[[#This Row],[Gym Duration]]+tblTL[[#This Row],[Gym 2 RPE]]*tblTL[[#This Row],[Gym 2 Duration]]</f>
        <v>0</v>
      </c>
      <c r="J468" s="62"/>
      <c r="K468" s="62"/>
      <c r="L468" s="62"/>
      <c r="M468" s="62"/>
      <c r="N468" s="62">
        <f>tblTL[[#This Row],[Field RPE]]*tblTL[[#This Row],[Field duration]]+tblTL[[#This Row],[Field 2 RPE]]*tblTL[[#This Row],[Field 2 Duration]]</f>
        <v>0</v>
      </c>
      <c r="AA468" s="118">
        <f>TL!$O468*TL!$P468+TL!$Q468*TL!$R468+TL!$S468*TL!$T468+TL!$U468*TL!$V468+TL!$W468*TL!$X468+tblTL[[#This Row],[G6 RPE]]*tblTL[[#This Row],[G6 Duration]]</f>
        <v>0</v>
      </c>
      <c r="AB468" s="119">
        <f>tblTL[[#This Row],[Gym Load]]+tblTL[[#This Row],[Field Load]]+tblTL[[#This Row],[Total Game Load]]</f>
        <v>0</v>
      </c>
    </row>
    <row r="469" spans="1:28" x14ac:dyDescent="0.25">
      <c r="A469" s="58" t="str">
        <f t="shared" si="18"/>
        <v>Week 4</v>
      </c>
      <c r="B469" s="63">
        <v>43031</v>
      </c>
      <c r="C469" s="143" t="str">
        <f t="shared" si="17"/>
        <v>Mon</v>
      </c>
      <c r="D469" s="73" t="s">
        <v>194</v>
      </c>
      <c r="E469" s="71"/>
      <c r="F469" s="71"/>
      <c r="G469" s="71"/>
      <c r="H469" s="71"/>
      <c r="I469" s="62">
        <f>tblTL[[#This Row],[Gym RPE]]*tblTL[[#This Row],[Gym Duration]]+tblTL[[#This Row],[Gym 2 RPE]]*tblTL[[#This Row],[Gym 2 Duration]]</f>
        <v>0</v>
      </c>
      <c r="J469" s="62"/>
      <c r="K469" s="62"/>
      <c r="L469" s="62"/>
      <c r="M469" s="62"/>
      <c r="N469" s="62">
        <f>tblTL[[#This Row],[Field RPE]]*tblTL[[#This Row],[Field duration]]+tblTL[[#This Row],[Field 2 RPE]]*tblTL[[#This Row],[Field 2 Duration]]</f>
        <v>0</v>
      </c>
      <c r="AA469" s="118">
        <f>TL!$O469*TL!$P469+TL!$Q469*TL!$R469+TL!$S469*TL!$T469+TL!$U469*TL!$V469+TL!$W469*TL!$X469+tblTL[[#This Row],[G6 RPE]]*tblTL[[#This Row],[G6 Duration]]</f>
        <v>0</v>
      </c>
      <c r="AB469" s="119">
        <f>tblTL[[#This Row],[Gym Load]]+tblTL[[#This Row],[Field Load]]+tblTL[[#This Row],[Total Game Load]]</f>
        <v>0</v>
      </c>
    </row>
    <row r="470" spans="1:28" x14ac:dyDescent="0.25">
      <c r="A470" s="58" t="str">
        <f t="shared" si="18"/>
        <v>Week 4</v>
      </c>
      <c r="B470" s="63">
        <v>43031</v>
      </c>
      <c r="C470" s="143" t="str">
        <f t="shared" si="17"/>
        <v>Mon</v>
      </c>
      <c r="D470" s="73" t="s">
        <v>213</v>
      </c>
      <c r="E470" s="71"/>
      <c r="F470" s="71"/>
      <c r="G470" s="71"/>
      <c r="H470" s="71"/>
      <c r="I470" s="62">
        <f>tblTL[[#This Row],[Gym RPE]]*tblTL[[#This Row],[Gym Duration]]+tblTL[[#This Row],[Gym 2 RPE]]*tblTL[[#This Row],[Gym 2 Duration]]</f>
        <v>0</v>
      </c>
      <c r="J470" s="62"/>
      <c r="K470" s="62"/>
      <c r="L470" s="62"/>
      <c r="M470" s="62"/>
      <c r="N470" s="62">
        <f>tblTL[[#This Row],[Field RPE]]*tblTL[[#This Row],[Field duration]]+tblTL[[#This Row],[Field 2 RPE]]*tblTL[[#This Row],[Field 2 Duration]]</f>
        <v>0</v>
      </c>
      <c r="AA470" s="118">
        <f>TL!$O470*TL!$P470+TL!$Q470*TL!$R470+TL!$S470*TL!$T470+TL!$U470*TL!$V470+TL!$W470*TL!$X470+tblTL[[#This Row],[G6 RPE]]*tblTL[[#This Row],[G6 Duration]]</f>
        <v>0</v>
      </c>
      <c r="AB470" s="119">
        <f>tblTL[[#This Row],[Gym Load]]+tblTL[[#This Row],[Field Load]]+tblTL[[#This Row],[Total Game Load]]</f>
        <v>0</v>
      </c>
    </row>
    <row r="471" spans="1:28" x14ac:dyDescent="0.25">
      <c r="A471" s="58" t="str">
        <f t="shared" si="18"/>
        <v>Week 4</v>
      </c>
      <c r="B471" s="63">
        <v>43031</v>
      </c>
      <c r="C471" s="143" t="str">
        <f t="shared" si="17"/>
        <v>Mon</v>
      </c>
      <c r="D471" s="73" t="s">
        <v>214</v>
      </c>
      <c r="E471" s="71"/>
      <c r="F471" s="71"/>
      <c r="G471" s="71"/>
      <c r="H471" s="71"/>
      <c r="I471" s="62">
        <f>tblTL[[#This Row],[Gym RPE]]*tblTL[[#This Row],[Gym Duration]]+tblTL[[#This Row],[Gym 2 RPE]]*tblTL[[#This Row],[Gym 2 Duration]]</f>
        <v>0</v>
      </c>
      <c r="J471" s="62"/>
      <c r="K471" s="62"/>
      <c r="L471" s="62"/>
      <c r="M471" s="62"/>
      <c r="N471" s="62">
        <f>tblTL[[#This Row],[Field RPE]]*tblTL[[#This Row],[Field duration]]+tblTL[[#This Row],[Field 2 RPE]]*tblTL[[#This Row],[Field 2 Duration]]</f>
        <v>0</v>
      </c>
      <c r="AA471" s="118">
        <f>TL!$O471*TL!$P471+TL!$Q471*TL!$R471+TL!$S471*TL!$T471+TL!$U471*TL!$V471+TL!$W471*TL!$X471+tblTL[[#This Row],[G6 RPE]]*tblTL[[#This Row],[G6 Duration]]</f>
        <v>0</v>
      </c>
      <c r="AB471" s="119">
        <f>tblTL[[#This Row],[Gym Load]]+tblTL[[#This Row],[Field Load]]+tblTL[[#This Row],[Total Game Load]]</f>
        <v>0</v>
      </c>
    </row>
    <row r="472" spans="1:28" x14ac:dyDescent="0.25">
      <c r="A472" s="58" t="str">
        <f t="shared" si="18"/>
        <v>Week 4</v>
      </c>
      <c r="B472" s="63">
        <v>43031</v>
      </c>
      <c r="C472" s="143" t="str">
        <f t="shared" si="17"/>
        <v>Mon</v>
      </c>
      <c r="D472" s="73" t="s">
        <v>195</v>
      </c>
      <c r="E472" s="71"/>
      <c r="F472" s="71"/>
      <c r="G472" s="71"/>
      <c r="H472" s="71"/>
      <c r="I472" s="62">
        <f>tblTL[[#This Row],[Gym RPE]]*tblTL[[#This Row],[Gym Duration]]+tblTL[[#This Row],[Gym 2 RPE]]*tblTL[[#This Row],[Gym 2 Duration]]</f>
        <v>0</v>
      </c>
      <c r="J472" s="62"/>
      <c r="K472" s="62"/>
      <c r="L472" s="62"/>
      <c r="M472" s="62"/>
      <c r="N472" s="62">
        <f>tblTL[[#This Row],[Field RPE]]*tblTL[[#This Row],[Field duration]]+tblTL[[#This Row],[Field 2 RPE]]*tblTL[[#This Row],[Field 2 Duration]]</f>
        <v>0</v>
      </c>
      <c r="AA472" s="118">
        <f>TL!$O472*TL!$P472+TL!$Q472*TL!$R472+TL!$S472*TL!$T472+TL!$U472*TL!$V472+TL!$W472*TL!$X472+tblTL[[#This Row],[G6 RPE]]*tblTL[[#This Row],[G6 Duration]]</f>
        <v>0</v>
      </c>
      <c r="AB472" s="119">
        <f>tblTL[[#This Row],[Gym Load]]+tblTL[[#This Row],[Field Load]]+tblTL[[#This Row],[Total Game Load]]</f>
        <v>0</v>
      </c>
    </row>
    <row r="473" spans="1:28" x14ac:dyDescent="0.25">
      <c r="A473" s="58" t="str">
        <f t="shared" si="18"/>
        <v>Week 4</v>
      </c>
      <c r="B473" s="63">
        <v>43031</v>
      </c>
      <c r="C473" s="143" t="str">
        <f t="shared" si="17"/>
        <v>Mon</v>
      </c>
      <c r="D473" s="68" t="s">
        <v>196</v>
      </c>
      <c r="E473" s="71"/>
      <c r="F473" s="71"/>
      <c r="G473" s="71"/>
      <c r="H473" s="71"/>
      <c r="I473" s="62">
        <f>tblTL[[#This Row],[Gym RPE]]*tblTL[[#This Row],[Gym Duration]]+tblTL[[#This Row],[Gym 2 RPE]]*tblTL[[#This Row],[Gym 2 Duration]]</f>
        <v>0</v>
      </c>
      <c r="J473" s="62"/>
      <c r="K473" s="62"/>
      <c r="L473" s="62"/>
      <c r="M473" s="62"/>
      <c r="N473" s="62">
        <f>tblTL[[#This Row],[Field RPE]]*tblTL[[#This Row],[Field duration]]+tblTL[[#This Row],[Field 2 RPE]]*tblTL[[#This Row],[Field 2 Duration]]</f>
        <v>0</v>
      </c>
      <c r="AA473" s="118">
        <f>TL!$O473*TL!$P473+TL!$Q473*TL!$R473+TL!$S473*TL!$T473+TL!$U473*TL!$V473+TL!$W473*TL!$X473+tblTL[[#This Row],[G6 RPE]]*tblTL[[#This Row],[G6 Duration]]</f>
        <v>0</v>
      </c>
      <c r="AB473" s="119">
        <f>tblTL[[#This Row],[Gym Load]]+tblTL[[#This Row],[Field Load]]+tblTL[[#This Row],[Total Game Load]]</f>
        <v>0</v>
      </c>
    </row>
    <row r="474" spans="1:28" x14ac:dyDescent="0.25">
      <c r="A474" s="58" t="str">
        <f t="shared" si="18"/>
        <v>Week 4</v>
      </c>
      <c r="B474" s="63">
        <v>43031</v>
      </c>
      <c r="C474" s="143" t="str">
        <f t="shared" si="17"/>
        <v>Mon</v>
      </c>
      <c r="D474" s="73" t="s">
        <v>197</v>
      </c>
      <c r="E474" s="71"/>
      <c r="F474" s="71"/>
      <c r="G474" s="71"/>
      <c r="H474" s="71"/>
      <c r="I474" s="62">
        <f>tblTL[[#This Row],[Gym RPE]]*tblTL[[#This Row],[Gym Duration]]+tblTL[[#This Row],[Gym 2 RPE]]*tblTL[[#This Row],[Gym 2 Duration]]</f>
        <v>0</v>
      </c>
      <c r="J474" s="62"/>
      <c r="K474" s="62"/>
      <c r="L474" s="62"/>
      <c r="M474" s="62"/>
      <c r="N474" s="62">
        <f>tblTL[[#This Row],[Field RPE]]*tblTL[[#This Row],[Field duration]]+tblTL[[#This Row],[Field 2 RPE]]*tblTL[[#This Row],[Field 2 Duration]]</f>
        <v>0</v>
      </c>
      <c r="AA474" s="118">
        <f>TL!$O474*TL!$P474+TL!$Q474*TL!$R474+TL!$S474*TL!$T474+TL!$U474*TL!$V474+TL!$W474*TL!$X474+tblTL[[#This Row],[G6 RPE]]*tblTL[[#This Row],[G6 Duration]]</f>
        <v>0</v>
      </c>
      <c r="AB474" s="119">
        <f>tblTL[[#This Row],[Gym Load]]+tblTL[[#This Row],[Field Load]]+tblTL[[#This Row],[Total Game Load]]</f>
        <v>0</v>
      </c>
    </row>
    <row r="475" spans="1:28" x14ac:dyDescent="0.25">
      <c r="A475" s="58" t="str">
        <f t="shared" si="18"/>
        <v>Week 4</v>
      </c>
      <c r="B475" s="63">
        <v>43031</v>
      </c>
      <c r="C475" s="143" t="str">
        <f t="shared" si="17"/>
        <v>Mon</v>
      </c>
      <c r="D475" s="73" t="s">
        <v>198</v>
      </c>
      <c r="E475" s="71"/>
      <c r="F475" s="71"/>
      <c r="G475" s="71"/>
      <c r="H475" s="71"/>
      <c r="I475" s="62">
        <f>tblTL[[#This Row],[Gym RPE]]*tblTL[[#This Row],[Gym Duration]]+tblTL[[#This Row],[Gym 2 RPE]]*tblTL[[#This Row],[Gym 2 Duration]]</f>
        <v>0</v>
      </c>
      <c r="J475" s="62"/>
      <c r="K475" s="62"/>
      <c r="L475" s="62"/>
      <c r="M475" s="62"/>
      <c r="N475" s="62">
        <f>tblTL[[#This Row],[Field RPE]]*tblTL[[#This Row],[Field duration]]+tblTL[[#This Row],[Field 2 RPE]]*tblTL[[#This Row],[Field 2 Duration]]</f>
        <v>0</v>
      </c>
      <c r="AA475" s="118">
        <f>TL!$O475*TL!$P475+TL!$Q475*TL!$R475+TL!$S475*TL!$T475+TL!$U475*TL!$V475+TL!$W475*TL!$X475+tblTL[[#This Row],[G6 RPE]]*tblTL[[#This Row],[G6 Duration]]</f>
        <v>0</v>
      </c>
      <c r="AB475" s="119">
        <f>tblTL[[#This Row],[Gym Load]]+tblTL[[#This Row],[Field Load]]+tblTL[[#This Row],[Total Game Load]]</f>
        <v>0</v>
      </c>
    </row>
    <row r="476" spans="1:28" x14ac:dyDescent="0.25">
      <c r="A476" s="58" t="str">
        <f t="shared" si="18"/>
        <v>Week 4</v>
      </c>
      <c r="B476" s="63">
        <v>43031</v>
      </c>
      <c r="C476" s="143" t="str">
        <f t="shared" si="17"/>
        <v>Mon</v>
      </c>
      <c r="D476" s="73" t="s">
        <v>199</v>
      </c>
      <c r="E476" s="71"/>
      <c r="F476" s="71"/>
      <c r="G476" s="71"/>
      <c r="H476" s="71"/>
      <c r="I476" s="62">
        <f>tblTL[[#This Row],[Gym RPE]]*tblTL[[#This Row],[Gym Duration]]+tblTL[[#This Row],[Gym 2 RPE]]*tblTL[[#This Row],[Gym 2 Duration]]</f>
        <v>0</v>
      </c>
      <c r="J476" s="62"/>
      <c r="K476" s="62"/>
      <c r="L476" s="62"/>
      <c r="M476" s="62"/>
      <c r="N476" s="62">
        <f>tblTL[[#This Row],[Field RPE]]*tblTL[[#This Row],[Field duration]]+tblTL[[#This Row],[Field 2 RPE]]*tblTL[[#This Row],[Field 2 Duration]]</f>
        <v>0</v>
      </c>
      <c r="AA476" s="118">
        <f>TL!$O476*TL!$P476+TL!$Q476*TL!$R476+TL!$S476*TL!$T476+TL!$U476*TL!$V476+TL!$W476*TL!$X476+tblTL[[#This Row],[G6 RPE]]*tblTL[[#This Row],[G6 Duration]]</f>
        <v>0</v>
      </c>
      <c r="AB476" s="119">
        <f>tblTL[[#This Row],[Gym Load]]+tblTL[[#This Row],[Field Load]]+tblTL[[#This Row],[Total Game Load]]</f>
        <v>0</v>
      </c>
    </row>
    <row r="477" spans="1:28" x14ac:dyDescent="0.25">
      <c r="A477" s="58" t="str">
        <f t="shared" si="18"/>
        <v>Week 4</v>
      </c>
      <c r="B477" s="63">
        <v>43031</v>
      </c>
      <c r="C477" s="143" t="str">
        <f t="shared" si="17"/>
        <v>Mon</v>
      </c>
      <c r="D477" s="68" t="s">
        <v>200</v>
      </c>
      <c r="E477" s="71"/>
      <c r="F477" s="71"/>
      <c r="G477" s="71"/>
      <c r="H477" s="71"/>
      <c r="I477" s="62">
        <f>tblTL[[#This Row],[Gym RPE]]*tblTL[[#This Row],[Gym Duration]]+tblTL[[#This Row],[Gym 2 RPE]]*tblTL[[#This Row],[Gym 2 Duration]]</f>
        <v>0</v>
      </c>
      <c r="J477" s="62"/>
      <c r="K477" s="62"/>
      <c r="L477" s="62"/>
      <c r="M477" s="62"/>
      <c r="N477" s="62">
        <f>tblTL[[#This Row],[Field RPE]]*tblTL[[#This Row],[Field duration]]+tblTL[[#This Row],[Field 2 RPE]]*tblTL[[#This Row],[Field 2 Duration]]</f>
        <v>0</v>
      </c>
      <c r="AA477" s="118">
        <f>TL!$O477*TL!$P477+TL!$Q477*TL!$R477+TL!$S477*TL!$T477+TL!$U477*TL!$V477+TL!$W477*TL!$X477+tblTL[[#This Row],[G6 RPE]]*tblTL[[#This Row],[G6 Duration]]</f>
        <v>0</v>
      </c>
      <c r="AB477" s="119">
        <f>tblTL[[#This Row],[Gym Load]]+tblTL[[#This Row],[Field Load]]+tblTL[[#This Row],[Total Game Load]]</f>
        <v>0</v>
      </c>
    </row>
    <row r="478" spans="1:28" x14ac:dyDescent="0.25">
      <c r="A478" s="58" t="str">
        <f t="shared" si="18"/>
        <v>Week 4</v>
      </c>
      <c r="B478" s="63">
        <v>43031</v>
      </c>
      <c r="C478" s="143" t="str">
        <f t="shared" si="17"/>
        <v>Mon</v>
      </c>
      <c r="D478" s="73" t="s">
        <v>201</v>
      </c>
      <c r="E478" s="71"/>
      <c r="F478" s="71"/>
      <c r="G478" s="71"/>
      <c r="H478" s="71"/>
      <c r="I478" s="62">
        <f>tblTL[[#This Row],[Gym RPE]]*tblTL[[#This Row],[Gym Duration]]+tblTL[[#This Row],[Gym 2 RPE]]*tblTL[[#This Row],[Gym 2 Duration]]</f>
        <v>0</v>
      </c>
      <c r="J478" s="62"/>
      <c r="K478" s="62"/>
      <c r="L478" s="62"/>
      <c r="M478" s="62"/>
      <c r="N478" s="62">
        <f>tblTL[[#This Row],[Field RPE]]*tblTL[[#This Row],[Field duration]]+tblTL[[#This Row],[Field 2 RPE]]*tblTL[[#This Row],[Field 2 Duration]]</f>
        <v>0</v>
      </c>
      <c r="AA478" s="118">
        <f>TL!$O478*TL!$P478+TL!$Q478*TL!$R478+TL!$S478*TL!$T478+TL!$U478*TL!$V478+TL!$W478*TL!$X478+tblTL[[#This Row],[G6 RPE]]*tblTL[[#This Row],[G6 Duration]]</f>
        <v>0</v>
      </c>
      <c r="AB478" s="119">
        <f>tblTL[[#This Row],[Gym Load]]+tblTL[[#This Row],[Field Load]]+tblTL[[#This Row],[Total Game Load]]</f>
        <v>0</v>
      </c>
    </row>
    <row r="479" spans="1:28" x14ac:dyDescent="0.25">
      <c r="A479" s="58" t="str">
        <f t="shared" si="18"/>
        <v>Week 4</v>
      </c>
      <c r="B479" s="63">
        <v>43031</v>
      </c>
      <c r="C479" s="143" t="str">
        <f t="shared" si="17"/>
        <v>Mon</v>
      </c>
      <c r="D479" s="73" t="s">
        <v>202</v>
      </c>
      <c r="E479" s="71"/>
      <c r="F479" s="71"/>
      <c r="G479" s="71"/>
      <c r="H479" s="71"/>
      <c r="I479" s="62">
        <f>tblTL[[#This Row],[Gym RPE]]*tblTL[[#This Row],[Gym Duration]]+tblTL[[#This Row],[Gym 2 RPE]]*tblTL[[#This Row],[Gym 2 Duration]]</f>
        <v>0</v>
      </c>
      <c r="J479" s="62"/>
      <c r="K479" s="62"/>
      <c r="L479" s="62"/>
      <c r="M479" s="62"/>
      <c r="N479" s="62">
        <f>tblTL[[#This Row],[Field RPE]]*tblTL[[#This Row],[Field duration]]+tblTL[[#This Row],[Field 2 RPE]]*tblTL[[#This Row],[Field 2 Duration]]</f>
        <v>0</v>
      </c>
      <c r="AA479" s="118">
        <f>TL!$O479*TL!$P479+TL!$Q479*TL!$R479+TL!$S479*TL!$T479+TL!$U479*TL!$V479+TL!$W479*TL!$X479+tblTL[[#This Row],[G6 RPE]]*tblTL[[#This Row],[G6 Duration]]</f>
        <v>0</v>
      </c>
      <c r="AB479" s="119">
        <f>tblTL[[#This Row],[Gym Load]]+tblTL[[#This Row],[Field Load]]+tblTL[[#This Row],[Total Game Load]]</f>
        <v>0</v>
      </c>
    </row>
    <row r="480" spans="1:28" x14ac:dyDescent="0.25">
      <c r="A480" s="58" t="str">
        <f t="shared" si="18"/>
        <v>Week 4</v>
      </c>
      <c r="B480" s="63">
        <v>43031</v>
      </c>
      <c r="C480" s="143" t="str">
        <f t="shared" si="17"/>
        <v>Mon</v>
      </c>
      <c r="D480" s="68" t="s">
        <v>203</v>
      </c>
      <c r="E480" s="71"/>
      <c r="F480" s="71"/>
      <c r="G480" s="71"/>
      <c r="H480" s="71"/>
      <c r="I480" s="62">
        <f>tblTL[[#This Row],[Gym RPE]]*tblTL[[#This Row],[Gym Duration]]+tblTL[[#This Row],[Gym 2 RPE]]*tblTL[[#This Row],[Gym 2 Duration]]</f>
        <v>0</v>
      </c>
      <c r="J480" s="62"/>
      <c r="K480" s="62"/>
      <c r="L480" s="62"/>
      <c r="M480" s="62"/>
      <c r="N480" s="62">
        <f>tblTL[[#This Row],[Field RPE]]*tblTL[[#This Row],[Field duration]]+tblTL[[#This Row],[Field 2 RPE]]*tblTL[[#This Row],[Field 2 Duration]]</f>
        <v>0</v>
      </c>
      <c r="AA480" s="118">
        <f>TL!$O480*TL!$P480+TL!$Q480*TL!$R480+TL!$S480*TL!$T480+TL!$U480*TL!$V480+TL!$W480*TL!$X480+tblTL[[#This Row],[G6 RPE]]*tblTL[[#This Row],[G6 Duration]]</f>
        <v>0</v>
      </c>
      <c r="AB480" s="119">
        <f>tblTL[[#This Row],[Gym Load]]+tblTL[[#This Row],[Field Load]]+tblTL[[#This Row],[Total Game Load]]</f>
        <v>0</v>
      </c>
    </row>
    <row r="481" spans="1:28" x14ac:dyDescent="0.25">
      <c r="A481" s="58" t="str">
        <f t="shared" si="18"/>
        <v>Week 4</v>
      </c>
      <c r="B481" s="63">
        <v>43031</v>
      </c>
      <c r="C481" s="143" t="str">
        <f t="shared" si="17"/>
        <v>Mon</v>
      </c>
      <c r="D481" s="68" t="s">
        <v>204</v>
      </c>
      <c r="E481" s="71"/>
      <c r="F481" s="71"/>
      <c r="G481" s="71"/>
      <c r="H481" s="71"/>
      <c r="I481" s="62">
        <f>tblTL[[#This Row],[Gym RPE]]*tblTL[[#This Row],[Gym Duration]]+tblTL[[#This Row],[Gym 2 RPE]]*tblTL[[#This Row],[Gym 2 Duration]]</f>
        <v>0</v>
      </c>
      <c r="J481" s="62"/>
      <c r="K481" s="62"/>
      <c r="L481" s="62"/>
      <c r="M481" s="62"/>
      <c r="N481" s="62">
        <f>tblTL[[#This Row],[Field RPE]]*tblTL[[#This Row],[Field duration]]+tblTL[[#This Row],[Field 2 RPE]]*tblTL[[#This Row],[Field 2 Duration]]</f>
        <v>0</v>
      </c>
      <c r="AA481" s="118">
        <f>TL!$O481*TL!$P481+TL!$Q481*TL!$R481+TL!$S481*TL!$T481+TL!$U481*TL!$V481+TL!$W481*TL!$X481+tblTL[[#This Row],[G6 RPE]]*tblTL[[#This Row],[G6 Duration]]</f>
        <v>0</v>
      </c>
      <c r="AB481" s="119">
        <f>tblTL[[#This Row],[Gym Load]]+tblTL[[#This Row],[Field Load]]+tblTL[[#This Row],[Total Game Load]]</f>
        <v>0</v>
      </c>
    </row>
    <row r="482" spans="1:28" x14ac:dyDescent="0.25">
      <c r="A482" s="58" t="str">
        <f t="shared" si="18"/>
        <v>Week 4</v>
      </c>
      <c r="B482" s="63">
        <v>43031</v>
      </c>
      <c r="C482" s="143" t="str">
        <f t="shared" si="17"/>
        <v>Mon</v>
      </c>
      <c r="D482" s="74" t="s">
        <v>205</v>
      </c>
      <c r="E482" s="71"/>
      <c r="F482" s="71"/>
      <c r="G482" s="71"/>
      <c r="H482" s="71"/>
      <c r="I482" s="62">
        <f>tblTL[[#This Row],[Gym RPE]]*tblTL[[#This Row],[Gym Duration]]+tblTL[[#This Row],[Gym 2 RPE]]*tblTL[[#This Row],[Gym 2 Duration]]</f>
        <v>0</v>
      </c>
      <c r="J482" s="62"/>
      <c r="K482" s="62"/>
      <c r="L482" s="62"/>
      <c r="M482" s="62"/>
      <c r="N482" s="62">
        <f>tblTL[[#This Row],[Field RPE]]*tblTL[[#This Row],[Field duration]]+tblTL[[#This Row],[Field 2 RPE]]*tblTL[[#This Row],[Field 2 Duration]]</f>
        <v>0</v>
      </c>
      <c r="AA482" s="118">
        <f>TL!$O482*TL!$P482+TL!$Q482*TL!$R482+TL!$S482*TL!$T482+TL!$U482*TL!$V482+TL!$W482*TL!$X482+tblTL[[#This Row],[G6 RPE]]*tblTL[[#This Row],[G6 Duration]]</f>
        <v>0</v>
      </c>
      <c r="AB482" s="119">
        <f>tblTL[[#This Row],[Gym Load]]+tblTL[[#This Row],[Field Load]]+tblTL[[#This Row],[Total Game Load]]</f>
        <v>0</v>
      </c>
    </row>
    <row r="483" spans="1:28" x14ac:dyDescent="0.25">
      <c r="A483" s="58" t="str">
        <f t="shared" si="18"/>
        <v>Week 4</v>
      </c>
      <c r="B483" s="63">
        <v>43031</v>
      </c>
      <c r="C483" s="143" t="str">
        <f t="shared" si="17"/>
        <v>Mon</v>
      </c>
      <c r="D483" s="74" t="s">
        <v>206</v>
      </c>
      <c r="E483" s="71"/>
      <c r="F483" s="71"/>
      <c r="G483" s="71"/>
      <c r="H483" s="71"/>
      <c r="I483" s="62">
        <f>tblTL[[#This Row],[Gym RPE]]*tblTL[[#This Row],[Gym Duration]]+tblTL[[#This Row],[Gym 2 RPE]]*tblTL[[#This Row],[Gym 2 Duration]]</f>
        <v>0</v>
      </c>
      <c r="J483" s="62"/>
      <c r="K483" s="62"/>
      <c r="L483" s="62"/>
      <c r="M483" s="62"/>
      <c r="N483" s="62">
        <f>tblTL[[#This Row],[Field RPE]]*tblTL[[#This Row],[Field duration]]+tblTL[[#This Row],[Field 2 RPE]]*tblTL[[#This Row],[Field 2 Duration]]</f>
        <v>0</v>
      </c>
      <c r="AA483" s="118">
        <f>TL!$O483*TL!$P483+TL!$Q483*TL!$R483+TL!$S483*TL!$T483+TL!$U483*TL!$V483+TL!$W483*TL!$X483+tblTL[[#This Row],[G6 RPE]]*tblTL[[#This Row],[G6 Duration]]</f>
        <v>0</v>
      </c>
      <c r="AB483" s="119">
        <f>tblTL[[#This Row],[Gym Load]]+tblTL[[#This Row],[Field Load]]+tblTL[[#This Row],[Total Game Load]]</f>
        <v>0</v>
      </c>
    </row>
    <row r="484" spans="1:28" x14ac:dyDescent="0.25">
      <c r="A484" s="58" t="str">
        <f t="shared" si="18"/>
        <v>Week 4</v>
      </c>
      <c r="B484" s="63">
        <v>43031</v>
      </c>
      <c r="C484" s="143" t="str">
        <f t="shared" si="17"/>
        <v>Mon</v>
      </c>
      <c r="D484" s="74" t="s">
        <v>207</v>
      </c>
      <c r="E484" s="71"/>
      <c r="F484" s="71"/>
      <c r="G484" s="71"/>
      <c r="H484" s="71"/>
      <c r="I484" s="62">
        <f>tblTL[[#This Row],[Gym RPE]]*tblTL[[#This Row],[Gym Duration]]+tblTL[[#This Row],[Gym 2 RPE]]*tblTL[[#This Row],[Gym 2 Duration]]</f>
        <v>0</v>
      </c>
      <c r="J484" s="62"/>
      <c r="K484" s="62"/>
      <c r="L484" s="62"/>
      <c r="M484" s="62"/>
      <c r="N484" s="62">
        <f>tblTL[[#This Row],[Field RPE]]*tblTL[[#This Row],[Field duration]]+tblTL[[#This Row],[Field 2 RPE]]*tblTL[[#This Row],[Field 2 Duration]]</f>
        <v>0</v>
      </c>
      <c r="AA484" s="118">
        <f>TL!$O484*TL!$P484+TL!$Q484*TL!$R484+TL!$S484*TL!$T484+TL!$U484*TL!$V484+TL!$W484*TL!$X484+tblTL[[#This Row],[G6 RPE]]*tblTL[[#This Row],[G6 Duration]]</f>
        <v>0</v>
      </c>
      <c r="AB484" s="119">
        <f>tblTL[[#This Row],[Gym Load]]+tblTL[[#This Row],[Field Load]]+tblTL[[#This Row],[Total Game Load]]</f>
        <v>0</v>
      </c>
    </row>
    <row r="485" spans="1:28" x14ac:dyDescent="0.25">
      <c r="A485" s="58" t="str">
        <f t="shared" si="18"/>
        <v>Week 4</v>
      </c>
      <c r="B485" s="63">
        <v>43031</v>
      </c>
      <c r="C485" s="143" t="str">
        <f t="shared" si="17"/>
        <v>Mon</v>
      </c>
      <c r="D485" s="73" t="s">
        <v>208</v>
      </c>
      <c r="E485" s="71"/>
      <c r="F485" s="71"/>
      <c r="G485" s="71"/>
      <c r="H485" s="71"/>
      <c r="I485" s="62">
        <f>tblTL[[#This Row],[Gym RPE]]*tblTL[[#This Row],[Gym Duration]]+tblTL[[#This Row],[Gym 2 RPE]]*tblTL[[#This Row],[Gym 2 Duration]]</f>
        <v>0</v>
      </c>
      <c r="J485" s="62"/>
      <c r="K485" s="62"/>
      <c r="L485" s="62"/>
      <c r="M485" s="62"/>
      <c r="N485" s="62">
        <f>tblTL[[#This Row],[Field RPE]]*tblTL[[#This Row],[Field duration]]+tblTL[[#This Row],[Field 2 RPE]]*tblTL[[#This Row],[Field 2 Duration]]</f>
        <v>0</v>
      </c>
      <c r="AA485" s="118">
        <f>TL!$O485*TL!$P485+TL!$Q485*TL!$R485+TL!$S485*TL!$T485+TL!$U485*TL!$V485+TL!$W485*TL!$X485+tblTL[[#This Row],[G6 RPE]]*tblTL[[#This Row],[G6 Duration]]</f>
        <v>0</v>
      </c>
      <c r="AB485" s="119">
        <f>tblTL[[#This Row],[Gym Load]]+tblTL[[#This Row],[Field Load]]+tblTL[[#This Row],[Total Game Load]]</f>
        <v>0</v>
      </c>
    </row>
    <row r="486" spans="1:28" x14ac:dyDescent="0.25">
      <c r="A486" s="58" t="str">
        <f t="shared" si="18"/>
        <v>Week 4</v>
      </c>
      <c r="B486" s="63">
        <v>43032</v>
      </c>
      <c r="C486" s="143" t="str">
        <f t="shared" si="17"/>
        <v>Tue</v>
      </c>
      <c r="D486" s="77" t="s">
        <v>215</v>
      </c>
      <c r="E486" s="71"/>
      <c r="F486" s="71"/>
      <c r="G486" s="71"/>
      <c r="H486" s="71"/>
      <c r="I486" s="62">
        <f>tblTL[[#This Row],[Gym RPE]]*tblTL[[#This Row],[Gym Duration]]+tblTL[[#This Row],[Gym 2 RPE]]*tblTL[[#This Row],[Gym 2 Duration]]</f>
        <v>0</v>
      </c>
      <c r="J486" s="62"/>
      <c r="K486" s="62"/>
      <c r="L486" s="62"/>
      <c r="M486" s="62"/>
      <c r="N486" s="62">
        <f>tblTL[[#This Row],[Field RPE]]*tblTL[[#This Row],[Field duration]]+tblTL[[#This Row],[Field 2 RPE]]*tblTL[[#This Row],[Field 2 Duration]]</f>
        <v>0</v>
      </c>
      <c r="AA486" s="118">
        <f>TL!$O486*TL!$P486+TL!$Q486*TL!$R486+TL!$S486*TL!$T486+TL!$U486*TL!$V486+TL!$W486*TL!$X486+tblTL[[#This Row],[G6 RPE]]*tblTL[[#This Row],[G6 Duration]]</f>
        <v>0</v>
      </c>
      <c r="AB486" s="119">
        <f>tblTL[[#This Row],[Gym Load]]+tblTL[[#This Row],[Field Load]]+tblTL[[#This Row],[Total Game Load]]</f>
        <v>0</v>
      </c>
    </row>
    <row r="487" spans="1:28" x14ac:dyDescent="0.25">
      <c r="A487" s="58" t="str">
        <f t="shared" si="18"/>
        <v>Week 4</v>
      </c>
      <c r="B487" s="63">
        <v>43032</v>
      </c>
      <c r="C487" s="143" t="str">
        <f t="shared" si="17"/>
        <v>Tue</v>
      </c>
      <c r="D487" s="78" t="s">
        <v>190</v>
      </c>
      <c r="E487" s="79">
        <v>5</v>
      </c>
      <c r="F487" s="79">
        <v>60</v>
      </c>
      <c r="G487" s="79"/>
      <c r="H487" s="79"/>
      <c r="I487" s="62">
        <f>tblTL[[#This Row],[Gym RPE]]*tblTL[[#This Row],[Gym Duration]]+tblTL[[#This Row],[Gym 2 RPE]]*tblTL[[#This Row],[Gym 2 Duration]]</f>
        <v>300</v>
      </c>
      <c r="J487" s="62"/>
      <c r="K487" s="62"/>
      <c r="L487" s="62"/>
      <c r="M487" s="62"/>
      <c r="N487" s="62">
        <f>tblTL[[#This Row],[Field RPE]]*tblTL[[#This Row],[Field duration]]+tblTL[[#This Row],[Field 2 RPE]]*tblTL[[#This Row],[Field 2 Duration]]</f>
        <v>0</v>
      </c>
      <c r="AA487" s="118">
        <f>TL!$O487*TL!$P487+TL!$Q487*TL!$R487+TL!$S487*TL!$T487+TL!$U487*TL!$V487+TL!$W487*TL!$X487+tblTL[[#This Row],[G6 RPE]]*tblTL[[#This Row],[G6 Duration]]</f>
        <v>0</v>
      </c>
      <c r="AB487" s="119">
        <f>tblTL[[#This Row],[Gym Load]]+tblTL[[#This Row],[Field Load]]+tblTL[[#This Row],[Total Game Load]]</f>
        <v>300</v>
      </c>
    </row>
    <row r="488" spans="1:28" x14ac:dyDescent="0.25">
      <c r="A488" s="58" t="str">
        <f t="shared" si="18"/>
        <v>Week 4</v>
      </c>
      <c r="B488" s="63">
        <v>43032</v>
      </c>
      <c r="C488" s="143" t="str">
        <f t="shared" si="17"/>
        <v>Tue</v>
      </c>
      <c r="D488" s="77" t="s">
        <v>191</v>
      </c>
      <c r="E488" s="71"/>
      <c r="F488" s="71"/>
      <c r="G488" s="71"/>
      <c r="H488" s="71"/>
      <c r="I488" s="62">
        <f>tblTL[[#This Row],[Gym RPE]]*tblTL[[#This Row],[Gym Duration]]+tblTL[[#This Row],[Gym 2 RPE]]*tblTL[[#This Row],[Gym 2 Duration]]</f>
        <v>0</v>
      </c>
      <c r="J488" s="62">
        <v>7</v>
      </c>
      <c r="K488" s="62">
        <v>70</v>
      </c>
      <c r="L488" s="62"/>
      <c r="M488" s="62"/>
      <c r="N488" s="62">
        <f>tblTL[[#This Row],[Field RPE]]*tblTL[[#This Row],[Field duration]]+tblTL[[#This Row],[Field 2 RPE]]*tblTL[[#This Row],[Field 2 Duration]]</f>
        <v>490</v>
      </c>
      <c r="AA488" s="118">
        <f>TL!$O488*TL!$P488+TL!$Q488*TL!$R488+TL!$S488*TL!$T488+TL!$U488*TL!$V488+TL!$W488*TL!$X488+tblTL[[#This Row],[G6 RPE]]*tblTL[[#This Row],[G6 Duration]]</f>
        <v>0</v>
      </c>
      <c r="AB488" s="119">
        <f>tblTL[[#This Row],[Gym Load]]+tblTL[[#This Row],[Field Load]]+tblTL[[#This Row],[Total Game Load]]</f>
        <v>490</v>
      </c>
    </row>
    <row r="489" spans="1:28" x14ac:dyDescent="0.25">
      <c r="A489" s="58" t="str">
        <f t="shared" si="18"/>
        <v>Week 4</v>
      </c>
      <c r="B489" s="63">
        <v>43032</v>
      </c>
      <c r="C489" s="143" t="str">
        <f t="shared" si="17"/>
        <v>Tue</v>
      </c>
      <c r="D489" s="77" t="s">
        <v>192</v>
      </c>
      <c r="E489" s="71"/>
      <c r="F489" s="71"/>
      <c r="G489" s="71"/>
      <c r="H489" s="71"/>
      <c r="I489" s="62">
        <f>tblTL[[#This Row],[Gym RPE]]*tblTL[[#This Row],[Gym Duration]]+tblTL[[#This Row],[Gym 2 RPE]]*tblTL[[#This Row],[Gym 2 Duration]]</f>
        <v>0</v>
      </c>
      <c r="J489" s="62">
        <v>7</v>
      </c>
      <c r="K489" s="62">
        <v>70</v>
      </c>
      <c r="L489" s="62"/>
      <c r="M489" s="62"/>
      <c r="N489" s="62">
        <f>tblTL[[#This Row],[Field RPE]]*tblTL[[#This Row],[Field duration]]+tblTL[[#This Row],[Field 2 RPE]]*tblTL[[#This Row],[Field 2 Duration]]</f>
        <v>490</v>
      </c>
      <c r="AA489" s="118">
        <f>TL!$O489*TL!$P489+TL!$Q489*TL!$R489+TL!$S489*TL!$T489+TL!$U489*TL!$V489+TL!$W489*TL!$X489+tblTL[[#This Row],[G6 RPE]]*tblTL[[#This Row],[G6 Duration]]</f>
        <v>0</v>
      </c>
      <c r="AB489" s="119">
        <f>tblTL[[#This Row],[Gym Load]]+tblTL[[#This Row],[Field Load]]+tblTL[[#This Row],[Total Game Load]]</f>
        <v>490</v>
      </c>
    </row>
    <row r="490" spans="1:28" x14ac:dyDescent="0.25">
      <c r="A490" s="58" t="str">
        <f t="shared" si="18"/>
        <v>Week 4</v>
      </c>
      <c r="B490" s="63">
        <v>43032</v>
      </c>
      <c r="C490" s="143" t="str">
        <f t="shared" si="17"/>
        <v>Tue</v>
      </c>
      <c r="D490" s="75" t="s">
        <v>193</v>
      </c>
      <c r="E490" s="71"/>
      <c r="F490" s="71"/>
      <c r="G490" s="71"/>
      <c r="H490" s="71"/>
      <c r="I490" s="62">
        <f>tblTL[[#This Row],[Gym RPE]]*tblTL[[#This Row],[Gym Duration]]+tblTL[[#This Row],[Gym 2 RPE]]*tblTL[[#This Row],[Gym 2 Duration]]</f>
        <v>0</v>
      </c>
      <c r="J490" s="62"/>
      <c r="K490" s="62"/>
      <c r="L490" s="62"/>
      <c r="M490" s="62"/>
      <c r="N490" s="62">
        <f>tblTL[[#This Row],[Field RPE]]*tblTL[[#This Row],[Field duration]]+tblTL[[#This Row],[Field 2 RPE]]*tblTL[[#This Row],[Field 2 Duration]]</f>
        <v>0</v>
      </c>
      <c r="AA490" s="118">
        <f>TL!$O490*TL!$P490+TL!$Q490*TL!$R490+TL!$S490*TL!$T490+TL!$U490*TL!$V490+TL!$W490*TL!$X490+tblTL[[#This Row],[G6 RPE]]*tblTL[[#This Row],[G6 Duration]]</f>
        <v>0</v>
      </c>
      <c r="AB490" s="119">
        <f>tblTL[[#This Row],[Gym Load]]+tblTL[[#This Row],[Field Load]]+tblTL[[#This Row],[Total Game Load]]</f>
        <v>0</v>
      </c>
    </row>
    <row r="491" spans="1:28" x14ac:dyDescent="0.25">
      <c r="A491" s="58" t="str">
        <f t="shared" si="18"/>
        <v>Week 4</v>
      </c>
      <c r="B491" s="63">
        <v>43032</v>
      </c>
      <c r="C491" s="143" t="str">
        <f t="shared" si="17"/>
        <v>Tue</v>
      </c>
      <c r="D491" s="75" t="s">
        <v>194</v>
      </c>
      <c r="E491" s="71"/>
      <c r="F491" s="71"/>
      <c r="G491" s="71"/>
      <c r="H491" s="71"/>
      <c r="I491" s="62">
        <f>tblTL[[#This Row],[Gym RPE]]*tblTL[[#This Row],[Gym Duration]]+tblTL[[#This Row],[Gym 2 RPE]]*tblTL[[#This Row],[Gym 2 Duration]]</f>
        <v>0</v>
      </c>
      <c r="J491" s="62"/>
      <c r="K491" s="62"/>
      <c r="L491" s="62"/>
      <c r="M491" s="62"/>
      <c r="N491" s="62">
        <f>tblTL[[#This Row],[Field RPE]]*tblTL[[#This Row],[Field duration]]+tblTL[[#This Row],[Field 2 RPE]]*tblTL[[#This Row],[Field 2 Duration]]</f>
        <v>0</v>
      </c>
      <c r="AA491" s="118">
        <f>TL!$O491*TL!$P491+TL!$Q491*TL!$R491+TL!$S491*TL!$T491+TL!$U491*TL!$V491+TL!$W491*TL!$X491+tblTL[[#This Row],[G6 RPE]]*tblTL[[#This Row],[G6 Duration]]</f>
        <v>0</v>
      </c>
      <c r="AB491" s="119">
        <f>tblTL[[#This Row],[Gym Load]]+tblTL[[#This Row],[Field Load]]+tblTL[[#This Row],[Total Game Load]]</f>
        <v>0</v>
      </c>
    </row>
    <row r="492" spans="1:28" x14ac:dyDescent="0.25">
      <c r="A492" s="58" t="str">
        <f t="shared" si="18"/>
        <v>Week 4</v>
      </c>
      <c r="B492" s="63">
        <v>43032</v>
      </c>
      <c r="C492" s="143" t="str">
        <f t="shared" si="17"/>
        <v>Tue</v>
      </c>
      <c r="D492" s="75" t="s">
        <v>213</v>
      </c>
      <c r="E492" s="79">
        <v>5</v>
      </c>
      <c r="F492" s="79">
        <v>60</v>
      </c>
      <c r="G492" s="79"/>
      <c r="H492" s="79"/>
      <c r="I492" s="62">
        <f>tblTL[[#This Row],[Gym RPE]]*tblTL[[#This Row],[Gym Duration]]+tblTL[[#This Row],[Gym 2 RPE]]*tblTL[[#This Row],[Gym 2 Duration]]</f>
        <v>300</v>
      </c>
      <c r="J492" s="62"/>
      <c r="K492" s="62"/>
      <c r="L492" s="62"/>
      <c r="M492" s="62"/>
      <c r="N492" s="62">
        <f>tblTL[[#This Row],[Field RPE]]*tblTL[[#This Row],[Field duration]]+tblTL[[#This Row],[Field 2 RPE]]*tblTL[[#This Row],[Field 2 Duration]]</f>
        <v>0</v>
      </c>
      <c r="AA492" s="118">
        <f>TL!$O492*TL!$P492+TL!$Q492*TL!$R492+TL!$S492*TL!$T492+TL!$U492*TL!$V492+TL!$W492*TL!$X492+tblTL[[#This Row],[G6 RPE]]*tblTL[[#This Row],[G6 Duration]]</f>
        <v>0</v>
      </c>
      <c r="AB492" s="119">
        <f>tblTL[[#This Row],[Gym Load]]+tblTL[[#This Row],[Field Load]]+tblTL[[#This Row],[Total Game Load]]</f>
        <v>300</v>
      </c>
    </row>
    <row r="493" spans="1:28" x14ac:dyDescent="0.25">
      <c r="A493" s="58" t="str">
        <f t="shared" si="18"/>
        <v>Week 4</v>
      </c>
      <c r="B493" s="63">
        <v>43032</v>
      </c>
      <c r="C493" s="143" t="str">
        <f t="shared" si="17"/>
        <v>Tue</v>
      </c>
      <c r="D493" s="75" t="s">
        <v>214</v>
      </c>
      <c r="E493" s="79">
        <v>7</v>
      </c>
      <c r="F493" s="79">
        <v>60</v>
      </c>
      <c r="G493" s="79"/>
      <c r="H493" s="79"/>
      <c r="I493" s="62">
        <f>tblTL[[#This Row],[Gym RPE]]*tblTL[[#This Row],[Gym Duration]]+tblTL[[#This Row],[Gym 2 RPE]]*tblTL[[#This Row],[Gym 2 Duration]]</f>
        <v>420</v>
      </c>
      <c r="J493" s="62"/>
      <c r="K493" s="62"/>
      <c r="L493" s="62"/>
      <c r="M493" s="62"/>
      <c r="N493" s="62">
        <f>tblTL[[#This Row],[Field RPE]]*tblTL[[#This Row],[Field duration]]+tblTL[[#This Row],[Field 2 RPE]]*tblTL[[#This Row],[Field 2 Duration]]</f>
        <v>0</v>
      </c>
      <c r="AA493" s="118">
        <f>TL!$O493*TL!$P493+TL!$Q493*TL!$R493+TL!$S493*TL!$T493+TL!$U493*TL!$V493+TL!$W493*TL!$X493+tblTL[[#This Row],[G6 RPE]]*tblTL[[#This Row],[G6 Duration]]</f>
        <v>0</v>
      </c>
      <c r="AB493" s="119">
        <f>tblTL[[#This Row],[Gym Load]]+tblTL[[#This Row],[Field Load]]+tblTL[[#This Row],[Total Game Load]]</f>
        <v>420</v>
      </c>
    </row>
    <row r="494" spans="1:28" x14ac:dyDescent="0.25">
      <c r="A494" s="58" t="str">
        <f t="shared" si="18"/>
        <v>Week 4</v>
      </c>
      <c r="B494" s="63">
        <v>43032</v>
      </c>
      <c r="C494" s="143" t="str">
        <f t="shared" si="17"/>
        <v>Tue</v>
      </c>
      <c r="D494" s="75" t="s">
        <v>195</v>
      </c>
      <c r="E494" s="71"/>
      <c r="F494" s="71"/>
      <c r="G494" s="71"/>
      <c r="H494" s="71"/>
      <c r="I494" s="62">
        <f>tblTL[[#This Row],[Gym RPE]]*tblTL[[#This Row],[Gym Duration]]+tblTL[[#This Row],[Gym 2 RPE]]*tblTL[[#This Row],[Gym 2 Duration]]</f>
        <v>0</v>
      </c>
      <c r="J494" s="62"/>
      <c r="K494" s="62"/>
      <c r="L494" s="62"/>
      <c r="M494" s="62"/>
      <c r="N494" s="62">
        <f>tblTL[[#This Row],[Field RPE]]*tblTL[[#This Row],[Field duration]]+tblTL[[#This Row],[Field 2 RPE]]*tblTL[[#This Row],[Field 2 Duration]]</f>
        <v>0</v>
      </c>
      <c r="AA494" s="118">
        <f>TL!$O494*TL!$P494+TL!$Q494*TL!$R494+TL!$S494*TL!$T494+TL!$U494*TL!$V494+TL!$W494*TL!$X494+tblTL[[#This Row],[G6 RPE]]*tblTL[[#This Row],[G6 Duration]]</f>
        <v>0</v>
      </c>
      <c r="AB494" s="119">
        <f>tblTL[[#This Row],[Gym Load]]+tblTL[[#This Row],[Field Load]]+tblTL[[#This Row],[Total Game Load]]</f>
        <v>0</v>
      </c>
    </row>
    <row r="495" spans="1:28" x14ac:dyDescent="0.25">
      <c r="A495" s="58" t="str">
        <f t="shared" si="18"/>
        <v>Week 4</v>
      </c>
      <c r="B495" s="63">
        <v>43032</v>
      </c>
      <c r="C495" s="143" t="str">
        <f t="shared" si="17"/>
        <v>Tue</v>
      </c>
      <c r="D495" s="77" t="s">
        <v>196</v>
      </c>
      <c r="E495" s="79">
        <v>8</v>
      </c>
      <c r="F495" s="79">
        <v>60</v>
      </c>
      <c r="G495" s="79"/>
      <c r="H495" s="79"/>
      <c r="I495" s="62">
        <f>tblTL[[#This Row],[Gym RPE]]*tblTL[[#This Row],[Gym Duration]]+tblTL[[#This Row],[Gym 2 RPE]]*tblTL[[#This Row],[Gym 2 Duration]]</f>
        <v>480</v>
      </c>
      <c r="J495" s="62">
        <v>8</v>
      </c>
      <c r="K495" s="62">
        <v>70</v>
      </c>
      <c r="L495" s="62"/>
      <c r="M495" s="62"/>
      <c r="N495" s="62">
        <f>tblTL[[#This Row],[Field RPE]]*tblTL[[#This Row],[Field duration]]+tblTL[[#This Row],[Field 2 RPE]]*tblTL[[#This Row],[Field 2 Duration]]</f>
        <v>560</v>
      </c>
      <c r="AA495" s="118">
        <f>TL!$O495*TL!$P495+TL!$Q495*TL!$R495+TL!$S495*TL!$T495+TL!$U495*TL!$V495+TL!$W495*TL!$X495+tblTL[[#This Row],[G6 RPE]]*tblTL[[#This Row],[G6 Duration]]</f>
        <v>0</v>
      </c>
      <c r="AB495" s="119">
        <f>tblTL[[#This Row],[Gym Load]]+tblTL[[#This Row],[Field Load]]+tblTL[[#This Row],[Total Game Load]]</f>
        <v>1040</v>
      </c>
    </row>
    <row r="496" spans="1:28" x14ac:dyDescent="0.25">
      <c r="A496" s="58" t="str">
        <f t="shared" si="18"/>
        <v>Week 4</v>
      </c>
      <c r="B496" s="63">
        <v>43032</v>
      </c>
      <c r="C496" s="143" t="str">
        <f t="shared" si="17"/>
        <v>Tue</v>
      </c>
      <c r="D496" s="75" t="s">
        <v>197</v>
      </c>
      <c r="E496" s="71"/>
      <c r="F496" s="71"/>
      <c r="G496" s="71"/>
      <c r="H496" s="71"/>
      <c r="I496" s="62">
        <f>tblTL[[#This Row],[Gym RPE]]*tblTL[[#This Row],[Gym Duration]]+tblTL[[#This Row],[Gym 2 RPE]]*tblTL[[#This Row],[Gym 2 Duration]]</f>
        <v>0</v>
      </c>
      <c r="J496" s="62"/>
      <c r="K496" s="62"/>
      <c r="L496" s="62"/>
      <c r="M496" s="62"/>
      <c r="N496" s="62">
        <f>tblTL[[#This Row],[Field RPE]]*tblTL[[#This Row],[Field duration]]+tblTL[[#This Row],[Field 2 RPE]]*tblTL[[#This Row],[Field 2 Duration]]</f>
        <v>0</v>
      </c>
      <c r="AA496" s="118">
        <f>TL!$O496*TL!$P496+TL!$Q496*TL!$R496+TL!$S496*TL!$T496+TL!$U496*TL!$V496+TL!$W496*TL!$X496+tblTL[[#This Row],[G6 RPE]]*tblTL[[#This Row],[G6 Duration]]</f>
        <v>0</v>
      </c>
      <c r="AB496" s="119">
        <f>tblTL[[#This Row],[Gym Load]]+tblTL[[#This Row],[Field Load]]+tblTL[[#This Row],[Total Game Load]]</f>
        <v>0</v>
      </c>
    </row>
    <row r="497" spans="1:28" x14ac:dyDescent="0.25">
      <c r="A497" s="58" t="str">
        <f t="shared" si="18"/>
        <v>Week 4</v>
      </c>
      <c r="B497" s="63">
        <v>43032</v>
      </c>
      <c r="C497" s="143" t="str">
        <f t="shared" si="17"/>
        <v>Tue</v>
      </c>
      <c r="D497" s="75" t="s">
        <v>198</v>
      </c>
      <c r="E497" s="71"/>
      <c r="F497" s="71"/>
      <c r="G497" s="71"/>
      <c r="H497" s="71"/>
      <c r="I497" s="62">
        <f>tblTL[[#This Row],[Gym RPE]]*tblTL[[#This Row],[Gym Duration]]+tblTL[[#This Row],[Gym 2 RPE]]*tblTL[[#This Row],[Gym 2 Duration]]</f>
        <v>0</v>
      </c>
      <c r="J497" s="62"/>
      <c r="K497" s="62"/>
      <c r="L497" s="62"/>
      <c r="M497" s="62"/>
      <c r="N497" s="62">
        <f>tblTL[[#This Row],[Field RPE]]*tblTL[[#This Row],[Field duration]]+tblTL[[#This Row],[Field 2 RPE]]*tblTL[[#This Row],[Field 2 Duration]]</f>
        <v>0</v>
      </c>
      <c r="AA497" s="118">
        <f>TL!$O497*TL!$P497+TL!$Q497*TL!$R497+TL!$S497*TL!$T497+TL!$U497*TL!$V497+TL!$W497*TL!$X497+tblTL[[#This Row],[G6 RPE]]*tblTL[[#This Row],[G6 Duration]]</f>
        <v>0</v>
      </c>
      <c r="AB497" s="119">
        <f>tblTL[[#This Row],[Gym Load]]+tblTL[[#This Row],[Field Load]]+tblTL[[#This Row],[Total Game Load]]</f>
        <v>0</v>
      </c>
    </row>
    <row r="498" spans="1:28" x14ac:dyDescent="0.25">
      <c r="A498" s="58" t="str">
        <f t="shared" si="18"/>
        <v>Week 4</v>
      </c>
      <c r="B498" s="63">
        <v>43032</v>
      </c>
      <c r="C498" s="143" t="str">
        <f t="shared" si="17"/>
        <v>Tue</v>
      </c>
      <c r="D498" s="75" t="s">
        <v>199</v>
      </c>
      <c r="E498" s="79">
        <v>7</v>
      </c>
      <c r="F498" s="79">
        <v>60</v>
      </c>
      <c r="G498" s="79"/>
      <c r="H498" s="79"/>
      <c r="I498" s="62">
        <f>tblTL[[#This Row],[Gym RPE]]*tblTL[[#This Row],[Gym Duration]]+tblTL[[#This Row],[Gym 2 RPE]]*tblTL[[#This Row],[Gym 2 Duration]]</f>
        <v>420</v>
      </c>
      <c r="J498" s="62"/>
      <c r="K498" s="62"/>
      <c r="L498" s="62"/>
      <c r="M498" s="62"/>
      <c r="N498" s="62">
        <f>tblTL[[#This Row],[Field RPE]]*tblTL[[#This Row],[Field duration]]+tblTL[[#This Row],[Field 2 RPE]]*tblTL[[#This Row],[Field 2 Duration]]</f>
        <v>0</v>
      </c>
      <c r="AA498" s="118">
        <f>TL!$O498*TL!$P498+TL!$Q498*TL!$R498+TL!$S498*TL!$T498+TL!$U498*TL!$V498+TL!$W498*TL!$X498+tblTL[[#This Row],[G6 RPE]]*tblTL[[#This Row],[G6 Duration]]</f>
        <v>0</v>
      </c>
      <c r="AB498" s="119">
        <f>tblTL[[#This Row],[Gym Load]]+tblTL[[#This Row],[Field Load]]+tblTL[[#This Row],[Total Game Load]]</f>
        <v>420</v>
      </c>
    </row>
    <row r="499" spans="1:28" x14ac:dyDescent="0.25">
      <c r="A499" s="58" t="str">
        <f t="shared" si="18"/>
        <v>Week 4</v>
      </c>
      <c r="B499" s="63">
        <v>43032</v>
      </c>
      <c r="C499" s="143" t="str">
        <f t="shared" si="17"/>
        <v>Tue</v>
      </c>
      <c r="D499" s="77" t="s">
        <v>200</v>
      </c>
      <c r="E499" s="79">
        <v>7</v>
      </c>
      <c r="F499" s="79">
        <v>60</v>
      </c>
      <c r="G499" s="79"/>
      <c r="H499" s="79"/>
      <c r="I499" s="62">
        <f>tblTL[[#This Row],[Gym RPE]]*tblTL[[#This Row],[Gym Duration]]+tblTL[[#This Row],[Gym 2 RPE]]*tblTL[[#This Row],[Gym 2 Duration]]</f>
        <v>420</v>
      </c>
      <c r="J499" s="62"/>
      <c r="K499" s="62"/>
      <c r="L499" s="62"/>
      <c r="M499" s="62"/>
      <c r="N499" s="62">
        <f>tblTL[[#This Row],[Field RPE]]*tblTL[[#This Row],[Field duration]]+tblTL[[#This Row],[Field 2 RPE]]*tblTL[[#This Row],[Field 2 Duration]]</f>
        <v>0</v>
      </c>
      <c r="AA499" s="118">
        <f>TL!$O499*TL!$P499+TL!$Q499*TL!$R499+TL!$S499*TL!$T499+TL!$U499*TL!$V499+TL!$W499*TL!$X499+tblTL[[#This Row],[G6 RPE]]*tblTL[[#This Row],[G6 Duration]]</f>
        <v>0</v>
      </c>
      <c r="AB499" s="119">
        <f>tblTL[[#This Row],[Gym Load]]+tblTL[[#This Row],[Field Load]]+tblTL[[#This Row],[Total Game Load]]</f>
        <v>420</v>
      </c>
    </row>
    <row r="500" spans="1:28" x14ac:dyDescent="0.25">
      <c r="A500" s="58" t="str">
        <f t="shared" si="18"/>
        <v>Week 4</v>
      </c>
      <c r="B500" s="63">
        <v>43032</v>
      </c>
      <c r="C500" s="143" t="str">
        <f t="shared" si="17"/>
        <v>Tue</v>
      </c>
      <c r="D500" s="75" t="s">
        <v>201</v>
      </c>
      <c r="E500" s="71"/>
      <c r="F500" s="71"/>
      <c r="G500" s="71"/>
      <c r="H500" s="71"/>
      <c r="I500" s="62">
        <f>tblTL[[#This Row],[Gym RPE]]*tblTL[[#This Row],[Gym Duration]]+tblTL[[#This Row],[Gym 2 RPE]]*tblTL[[#This Row],[Gym 2 Duration]]</f>
        <v>0</v>
      </c>
      <c r="J500" s="62"/>
      <c r="K500" s="62"/>
      <c r="L500" s="62"/>
      <c r="M500" s="62"/>
      <c r="N500" s="62">
        <f>tblTL[[#This Row],[Field RPE]]*tblTL[[#This Row],[Field duration]]+tblTL[[#This Row],[Field 2 RPE]]*tblTL[[#This Row],[Field 2 Duration]]</f>
        <v>0</v>
      </c>
      <c r="AA500" s="118">
        <f>TL!$O500*TL!$P500+TL!$Q500*TL!$R500+TL!$S500*TL!$T500+TL!$U500*TL!$V500+TL!$W500*TL!$X500+tblTL[[#This Row],[G6 RPE]]*tblTL[[#This Row],[G6 Duration]]</f>
        <v>0</v>
      </c>
      <c r="AB500" s="119">
        <f>tblTL[[#This Row],[Gym Load]]+tblTL[[#This Row],[Field Load]]+tblTL[[#This Row],[Total Game Load]]</f>
        <v>0</v>
      </c>
    </row>
    <row r="501" spans="1:28" x14ac:dyDescent="0.25">
      <c r="A501" s="58" t="str">
        <f t="shared" si="18"/>
        <v>Week 4</v>
      </c>
      <c r="B501" s="63">
        <v>43032</v>
      </c>
      <c r="C501" s="143" t="str">
        <f t="shared" si="17"/>
        <v>Tue</v>
      </c>
      <c r="D501" s="75" t="s">
        <v>202</v>
      </c>
      <c r="E501" s="79">
        <v>8</v>
      </c>
      <c r="F501" s="79">
        <v>60</v>
      </c>
      <c r="G501" s="79"/>
      <c r="H501" s="79"/>
      <c r="I501" s="62">
        <f>tblTL[[#This Row],[Gym RPE]]*tblTL[[#This Row],[Gym Duration]]+tblTL[[#This Row],[Gym 2 RPE]]*tblTL[[#This Row],[Gym 2 Duration]]</f>
        <v>480</v>
      </c>
      <c r="J501" s="62">
        <v>8</v>
      </c>
      <c r="K501" s="62">
        <v>70</v>
      </c>
      <c r="L501" s="62"/>
      <c r="M501" s="62"/>
      <c r="N501" s="62">
        <f>tblTL[[#This Row],[Field RPE]]*tblTL[[#This Row],[Field duration]]+tblTL[[#This Row],[Field 2 RPE]]*tblTL[[#This Row],[Field 2 Duration]]</f>
        <v>560</v>
      </c>
      <c r="AA501" s="118">
        <f>TL!$O501*TL!$P501+TL!$Q501*TL!$R501+TL!$S501*TL!$T501+TL!$U501*TL!$V501+TL!$W501*TL!$X501+tblTL[[#This Row],[G6 RPE]]*tblTL[[#This Row],[G6 Duration]]</f>
        <v>0</v>
      </c>
      <c r="AB501" s="119">
        <f>tblTL[[#This Row],[Gym Load]]+tblTL[[#This Row],[Field Load]]+tblTL[[#This Row],[Total Game Load]]</f>
        <v>1040</v>
      </c>
    </row>
    <row r="502" spans="1:28" x14ac:dyDescent="0.25">
      <c r="A502" s="58" t="str">
        <f t="shared" si="18"/>
        <v>Week 4</v>
      </c>
      <c r="B502" s="63">
        <v>43032</v>
      </c>
      <c r="C502" s="143" t="str">
        <f t="shared" si="17"/>
        <v>Tue</v>
      </c>
      <c r="D502" s="77" t="s">
        <v>203</v>
      </c>
      <c r="E502" s="71"/>
      <c r="F502" s="71"/>
      <c r="G502" s="71"/>
      <c r="H502" s="71"/>
      <c r="I502" s="62">
        <f>tblTL[[#This Row],[Gym RPE]]*tblTL[[#This Row],[Gym Duration]]+tblTL[[#This Row],[Gym 2 RPE]]*tblTL[[#This Row],[Gym 2 Duration]]</f>
        <v>0</v>
      </c>
      <c r="J502" s="62"/>
      <c r="K502" s="62"/>
      <c r="L502" s="62"/>
      <c r="M502" s="62"/>
      <c r="N502" s="62">
        <f>tblTL[[#This Row],[Field RPE]]*tblTL[[#This Row],[Field duration]]+tblTL[[#This Row],[Field 2 RPE]]*tblTL[[#This Row],[Field 2 Duration]]</f>
        <v>0</v>
      </c>
      <c r="AA502" s="118">
        <f>TL!$O502*TL!$P502+TL!$Q502*TL!$R502+TL!$S502*TL!$T502+TL!$U502*TL!$V502+TL!$W502*TL!$X502+tblTL[[#This Row],[G6 RPE]]*tblTL[[#This Row],[G6 Duration]]</f>
        <v>0</v>
      </c>
      <c r="AB502" s="119">
        <f>tblTL[[#This Row],[Gym Load]]+tblTL[[#This Row],[Field Load]]+tblTL[[#This Row],[Total Game Load]]</f>
        <v>0</v>
      </c>
    </row>
    <row r="503" spans="1:28" x14ac:dyDescent="0.25">
      <c r="A503" s="58" t="str">
        <f t="shared" si="18"/>
        <v>Week 4</v>
      </c>
      <c r="B503" s="63">
        <v>43032</v>
      </c>
      <c r="C503" s="143" t="str">
        <f t="shared" si="17"/>
        <v>Tue</v>
      </c>
      <c r="D503" s="77" t="s">
        <v>204</v>
      </c>
      <c r="E503" s="71"/>
      <c r="F503" s="71"/>
      <c r="G503" s="71"/>
      <c r="H503" s="71"/>
      <c r="I503" s="62">
        <f>tblTL[[#This Row],[Gym RPE]]*tblTL[[#This Row],[Gym Duration]]+tblTL[[#This Row],[Gym 2 RPE]]*tblTL[[#This Row],[Gym 2 Duration]]</f>
        <v>0</v>
      </c>
      <c r="J503" s="62">
        <v>7</v>
      </c>
      <c r="K503" s="62">
        <v>70</v>
      </c>
      <c r="L503" s="62"/>
      <c r="M503" s="62"/>
      <c r="N503" s="62">
        <f>tblTL[[#This Row],[Field RPE]]*tblTL[[#This Row],[Field duration]]+tblTL[[#This Row],[Field 2 RPE]]*tblTL[[#This Row],[Field 2 Duration]]</f>
        <v>490</v>
      </c>
      <c r="AA503" s="118">
        <f>TL!$O503*TL!$P503+TL!$Q503*TL!$R503+TL!$S503*TL!$T503+TL!$U503*TL!$V503+TL!$W503*TL!$X503+tblTL[[#This Row],[G6 RPE]]*tblTL[[#This Row],[G6 Duration]]</f>
        <v>0</v>
      </c>
      <c r="AB503" s="119">
        <f>tblTL[[#This Row],[Gym Load]]+tblTL[[#This Row],[Field Load]]+tblTL[[#This Row],[Total Game Load]]</f>
        <v>490</v>
      </c>
    </row>
    <row r="504" spans="1:28" x14ac:dyDescent="0.25">
      <c r="A504" s="58" t="str">
        <f t="shared" si="18"/>
        <v>Week 4</v>
      </c>
      <c r="B504" s="63">
        <v>43032</v>
      </c>
      <c r="C504" s="143" t="str">
        <f t="shared" si="17"/>
        <v>Tue</v>
      </c>
      <c r="D504" s="78" t="s">
        <v>205</v>
      </c>
      <c r="E504" s="71"/>
      <c r="F504" s="71"/>
      <c r="G504" s="71"/>
      <c r="H504" s="71"/>
      <c r="I504" s="62">
        <f>tblTL[[#This Row],[Gym RPE]]*tblTL[[#This Row],[Gym Duration]]+tblTL[[#This Row],[Gym 2 RPE]]*tblTL[[#This Row],[Gym 2 Duration]]</f>
        <v>0</v>
      </c>
      <c r="J504" s="62"/>
      <c r="K504" s="62"/>
      <c r="L504" s="62"/>
      <c r="M504" s="62"/>
      <c r="N504" s="62">
        <f>tblTL[[#This Row],[Field RPE]]*tblTL[[#This Row],[Field duration]]+tblTL[[#This Row],[Field 2 RPE]]*tblTL[[#This Row],[Field 2 Duration]]</f>
        <v>0</v>
      </c>
      <c r="AA504" s="118">
        <f>TL!$O504*TL!$P504+TL!$Q504*TL!$R504+TL!$S504*TL!$T504+TL!$U504*TL!$V504+TL!$W504*TL!$X504+tblTL[[#This Row],[G6 RPE]]*tblTL[[#This Row],[G6 Duration]]</f>
        <v>0</v>
      </c>
      <c r="AB504" s="119">
        <f>tblTL[[#This Row],[Gym Load]]+tblTL[[#This Row],[Field Load]]+tblTL[[#This Row],[Total Game Load]]</f>
        <v>0</v>
      </c>
    </row>
    <row r="505" spans="1:28" x14ac:dyDescent="0.25">
      <c r="A505" s="58" t="str">
        <f t="shared" si="18"/>
        <v>Week 4</v>
      </c>
      <c r="B505" s="63">
        <v>43032</v>
      </c>
      <c r="C505" s="143" t="str">
        <f t="shared" si="17"/>
        <v>Tue</v>
      </c>
      <c r="D505" s="78" t="s">
        <v>206</v>
      </c>
      <c r="E505" s="71"/>
      <c r="F505" s="71"/>
      <c r="G505" s="71"/>
      <c r="H505" s="71"/>
      <c r="I505" s="62">
        <f>tblTL[[#This Row],[Gym RPE]]*tblTL[[#This Row],[Gym Duration]]+tblTL[[#This Row],[Gym 2 RPE]]*tblTL[[#This Row],[Gym 2 Duration]]</f>
        <v>0</v>
      </c>
      <c r="J505" s="62">
        <v>7</v>
      </c>
      <c r="K505" s="62">
        <v>70</v>
      </c>
      <c r="L505" s="62"/>
      <c r="M505" s="62"/>
      <c r="N505" s="62">
        <f>tblTL[[#This Row],[Field RPE]]*tblTL[[#This Row],[Field duration]]+tblTL[[#This Row],[Field 2 RPE]]*tblTL[[#This Row],[Field 2 Duration]]</f>
        <v>490</v>
      </c>
      <c r="AA505" s="118">
        <f>TL!$O505*TL!$P505+TL!$Q505*TL!$R505+TL!$S505*TL!$T505+TL!$U505*TL!$V505+TL!$W505*TL!$X505+tblTL[[#This Row],[G6 RPE]]*tblTL[[#This Row],[G6 Duration]]</f>
        <v>0</v>
      </c>
      <c r="AB505" s="119">
        <f>tblTL[[#This Row],[Gym Load]]+tblTL[[#This Row],[Field Load]]+tblTL[[#This Row],[Total Game Load]]</f>
        <v>490</v>
      </c>
    </row>
    <row r="506" spans="1:28" x14ac:dyDescent="0.25">
      <c r="A506" s="58" t="str">
        <f t="shared" si="18"/>
        <v>Week 4</v>
      </c>
      <c r="B506" s="63">
        <v>43032</v>
      </c>
      <c r="C506" s="143" t="str">
        <f t="shared" si="17"/>
        <v>Tue</v>
      </c>
      <c r="D506" s="78" t="s">
        <v>207</v>
      </c>
      <c r="E506" s="71"/>
      <c r="F506" s="71"/>
      <c r="G506" s="71"/>
      <c r="H506" s="71"/>
      <c r="I506" s="62">
        <f>tblTL[[#This Row],[Gym RPE]]*tblTL[[#This Row],[Gym Duration]]+tblTL[[#This Row],[Gym 2 RPE]]*tblTL[[#This Row],[Gym 2 Duration]]</f>
        <v>0</v>
      </c>
      <c r="J506" s="62"/>
      <c r="K506" s="62"/>
      <c r="L506" s="62"/>
      <c r="M506" s="62"/>
      <c r="N506" s="62">
        <f>tblTL[[#This Row],[Field RPE]]*tblTL[[#This Row],[Field duration]]+tblTL[[#This Row],[Field 2 RPE]]*tblTL[[#This Row],[Field 2 Duration]]</f>
        <v>0</v>
      </c>
      <c r="AA506" s="118">
        <f>TL!$O506*TL!$P506+TL!$Q506*TL!$R506+TL!$S506*TL!$T506+TL!$U506*TL!$V506+TL!$W506*TL!$X506+tblTL[[#This Row],[G6 RPE]]*tblTL[[#This Row],[G6 Duration]]</f>
        <v>0</v>
      </c>
      <c r="AB506" s="119">
        <f>tblTL[[#This Row],[Gym Load]]+tblTL[[#This Row],[Field Load]]+tblTL[[#This Row],[Total Game Load]]</f>
        <v>0</v>
      </c>
    </row>
    <row r="507" spans="1:28" x14ac:dyDescent="0.25">
      <c r="A507" s="58" t="str">
        <f t="shared" si="18"/>
        <v>Week 4</v>
      </c>
      <c r="B507" s="63">
        <v>43032</v>
      </c>
      <c r="C507" s="143" t="str">
        <f t="shared" si="17"/>
        <v>Tue</v>
      </c>
      <c r="D507" s="75" t="s">
        <v>208</v>
      </c>
      <c r="E507" s="71"/>
      <c r="F507" s="71"/>
      <c r="G507" s="71"/>
      <c r="H507" s="71"/>
      <c r="I507" s="62">
        <f>tblTL[[#This Row],[Gym RPE]]*tblTL[[#This Row],[Gym Duration]]+tblTL[[#This Row],[Gym 2 RPE]]*tblTL[[#This Row],[Gym 2 Duration]]</f>
        <v>0</v>
      </c>
      <c r="J507" s="62"/>
      <c r="K507" s="62"/>
      <c r="L507" s="62"/>
      <c r="M507" s="62"/>
      <c r="N507" s="62">
        <f>tblTL[[#This Row],[Field RPE]]*tblTL[[#This Row],[Field duration]]+tblTL[[#This Row],[Field 2 RPE]]*tblTL[[#This Row],[Field 2 Duration]]</f>
        <v>0</v>
      </c>
      <c r="AA507" s="118">
        <f>TL!$O507*TL!$P507+TL!$Q507*TL!$R507+TL!$S507*TL!$T507+TL!$U507*TL!$V507+TL!$W507*TL!$X507+tblTL[[#This Row],[G6 RPE]]*tblTL[[#This Row],[G6 Duration]]</f>
        <v>0</v>
      </c>
      <c r="AB507" s="119">
        <f>tblTL[[#This Row],[Gym Load]]+tblTL[[#This Row],[Field Load]]+tblTL[[#This Row],[Total Game Load]]</f>
        <v>0</v>
      </c>
    </row>
    <row r="508" spans="1:28" x14ac:dyDescent="0.25">
      <c r="A508" s="58" t="str">
        <f t="shared" si="18"/>
        <v>Week 4</v>
      </c>
      <c r="B508" s="63">
        <v>43033</v>
      </c>
      <c r="C508" s="143" t="str">
        <f t="shared" si="17"/>
        <v>Wed</v>
      </c>
      <c r="D508" s="77" t="s">
        <v>215</v>
      </c>
      <c r="E508" s="71"/>
      <c r="F508" s="71"/>
      <c r="G508" s="71"/>
      <c r="H508" s="71"/>
      <c r="I508" s="62">
        <f>tblTL[[#This Row],[Gym RPE]]*tblTL[[#This Row],[Gym Duration]]+tblTL[[#This Row],[Gym 2 RPE]]*tblTL[[#This Row],[Gym 2 Duration]]</f>
        <v>0</v>
      </c>
      <c r="J508" s="62">
        <v>8</v>
      </c>
      <c r="K508" s="62">
        <v>100</v>
      </c>
      <c r="L508" s="62"/>
      <c r="M508" s="62"/>
      <c r="N508" s="62">
        <f>tblTL[[#This Row],[Field RPE]]*tblTL[[#This Row],[Field duration]]+tblTL[[#This Row],[Field 2 RPE]]*tblTL[[#This Row],[Field 2 Duration]]</f>
        <v>800</v>
      </c>
      <c r="AA508" s="118">
        <f>TL!$O508*TL!$P508+TL!$Q508*TL!$R508+TL!$S508*TL!$T508+TL!$U508*TL!$V508+TL!$W508*TL!$X508+tblTL[[#This Row],[G6 RPE]]*tblTL[[#This Row],[G6 Duration]]</f>
        <v>0</v>
      </c>
      <c r="AB508" s="119">
        <f>tblTL[[#This Row],[Gym Load]]+tblTL[[#This Row],[Field Load]]+tblTL[[#This Row],[Total Game Load]]</f>
        <v>800</v>
      </c>
    </row>
    <row r="509" spans="1:28" x14ac:dyDescent="0.25">
      <c r="A509" s="58" t="str">
        <f t="shared" si="18"/>
        <v>Week 4</v>
      </c>
      <c r="B509" s="63">
        <v>43033</v>
      </c>
      <c r="C509" s="143" t="str">
        <f t="shared" si="17"/>
        <v>Wed</v>
      </c>
      <c r="D509" s="78" t="s">
        <v>190</v>
      </c>
      <c r="E509" s="71"/>
      <c r="F509" s="71"/>
      <c r="G509" s="71"/>
      <c r="H509" s="71"/>
      <c r="I509" s="62">
        <f>tblTL[[#This Row],[Gym RPE]]*tblTL[[#This Row],[Gym Duration]]+tblTL[[#This Row],[Gym 2 RPE]]*tblTL[[#This Row],[Gym 2 Duration]]</f>
        <v>0</v>
      </c>
      <c r="J509" s="62"/>
      <c r="K509" s="62"/>
      <c r="L509" s="62"/>
      <c r="M509" s="62"/>
      <c r="N509" s="62">
        <f>tblTL[[#This Row],[Field RPE]]*tblTL[[#This Row],[Field duration]]+tblTL[[#This Row],[Field 2 RPE]]*tblTL[[#This Row],[Field 2 Duration]]</f>
        <v>0</v>
      </c>
      <c r="AA509" s="118">
        <f>TL!$O509*TL!$P509+TL!$Q509*TL!$R509+TL!$S509*TL!$T509+TL!$U509*TL!$V509+TL!$W509*TL!$X509+tblTL[[#This Row],[G6 RPE]]*tblTL[[#This Row],[G6 Duration]]</f>
        <v>0</v>
      </c>
      <c r="AB509" s="119">
        <f>tblTL[[#This Row],[Gym Load]]+tblTL[[#This Row],[Field Load]]+tblTL[[#This Row],[Total Game Load]]</f>
        <v>0</v>
      </c>
    </row>
    <row r="510" spans="1:28" x14ac:dyDescent="0.25">
      <c r="A510" s="58" t="str">
        <f t="shared" si="18"/>
        <v>Week 4</v>
      </c>
      <c r="B510" s="63">
        <v>43033</v>
      </c>
      <c r="C510" s="143" t="str">
        <f t="shared" si="17"/>
        <v>Wed</v>
      </c>
      <c r="D510" s="77" t="s">
        <v>191</v>
      </c>
      <c r="E510" s="71"/>
      <c r="F510" s="71"/>
      <c r="G510" s="71"/>
      <c r="H510" s="71"/>
      <c r="I510" s="62">
        <f>tblTL[[#This Row],[Gym RPE]]*tblTL[[#This Row],[Gym Duration]]+tblTL[[#This Row],[Gym 2 RPE]]*tblTL[[#This Row],[Gym 2 Duration]]</f>
        <v>0</v>
      </c>
      <c r="J510" s="62"/>
      <c r="K510" s="62"/>
      <c r="L510" s="62"/>
      <c r="M510" s="62"/>
      <c r="N510" s="62">
        <f>tblTL[[#This Row],[Field RPE]]*tblTL[[#This Row],[Field duration]]+tblTL[[#This Row],[Field 2 RPE]]*tblTL[[#This Row],[Field 2 Duration]]</f>
        <v>0</v>
      </c>
      <c r="AA510" s="118">
        <f>TL!$O510*TL!$P510+TL!$Q510*TL!$R510+TL!$S510*TL!$T510+TL!$U510*TL!$V510+TL!$W510*TL!$X510+tblTL[[#This Row],[G6 RPE]]*tblTL[[#This Row],[G6 Duration]]</f>
        <v>0</v>
      </c>
      <c r="AB510" s="119">
        <f>tblTL[[#This Row],[Gym Load]]+tblTL[[#This Row],[Field Load]]+tblTL[[#This Row],[Total Game Load]]</f>
        <v>0</v>
      </c>
    </row>
    <row r="511" spans="1:28" x14ac:dyDescent="0.25">
      <c r="A511" s="58" t="str">
        <f t="shared" si="18"/>
        <v>Week 4</v>
      </c>
      <c r="B511" s="63">
        <v>43033</v>
      </c>
      <c r="C511" s="143" t="str">
        <f t="shared" si="17"/>
        <v>Wed</v>
      </c>
      <c r="D511" s="77" t="s">
        <v>192</v>
      </c>
      <c r="E511" s="71"/>
      <c r="F511" s="71"/>
      <c r="G511" s="71"/>
      <c r="H511" s="71"/>
      <c r="I511" s="62">
        <f>tblTL[[#This Row],[Gym RPE]]*tblTL[[#This Row],[Gym Duration]]+tblTL[[#This Row],[Gym 2 RPE]]*tblTL[[#This Row],[Gym 2 Duration]]</f>
        <v>0</v>
      </c>
      <c r="J511" s="62"/>
      <c r="K511" s="62"/>
      <c r="L511" s="62"/>
      <c r="M511" s="62"/>
      <c r="N511" s="62">
        <f>tblTL[[#This Row],[Field RPE]]*tblTL[[#This Row],[Field duration]]+tblTL[[#This Row],[Field 2 RPE]]*tblTL[[#This Row],[Field 2 Duration]]</f>
        <v>0</v>
      </c>
      <c r="AA511" s="118">
        <f>TL!$O511*TL!$P511+TL!$Q511*TL!$R511+TL!$S511*TL!$T511+TL!$U511*TL!$V511+TL!$W511*TL!$X511+tblTL[[#This Row],[G6 RPE]]*tblTL[[#This Row],[G6 Duration]]</f>
        <v>0</v>
      </c>
      <c r="AB511" s="119">
        <f>tblTL[[#This Row],[Gym Load]]+tblTL[[#This Row],[Field Load]]+tblTL[[#This Row],[Total Game Load]]</f>
        <v>0</v>
      </c>
    </row>
    <row r="512" spans="1:28" x14ac:dyDescent="0.25">
      <c r="A512" s="58" t="str">
        <f t="shared" si="18"/>
        <v>Week 4</v>
      </c>
      <c r="B512" s="63">
        <v>43033</v>
      </c>
      <c r="C512" s="143" t="str">
        <f t="shared" si="17"/>
        <v>Wed</v>
      </c>
      <c r="D512" s="75" t="s">
        <v>193</v>
      </c>
      <c r="E512" s="71"/>
      <c r="F512" s="71"/>
      <c r="G512" s="71"/>
      <c r="H512" s="71"/>
      <c r="I512" s="62">
        <f>tblTL[[#This Row],[Gym RPE]]*tblTL[[#This Row],[Gym Duration]]+tblTL[[#This Row],[Gym 2 RPE]]*tblTL[[#This Row],[Gym 2 Duration]]</f>
        <v>0</v>
      </c>
      <c r="J512" s="62">
        <v>7</v>
      </c>
      <c r="K512" s="62">
        <v>100</v>
      </c>
      <c r="L512" s="62"/>
      <c r="M512" s="62"/>
      <c r="N512" s="62">
        <f>tblTL[[#This Row],[Field RPE]]*tblTL[[#This Row],[Field duration]]+tblTL[[#This Row],[Field 2 RPE]]*tblTL[[#This Row],[Field 2 Duration]]</f>
        <v>700</v>
      </c>
      <c r="AA512" s="118">
        <f>TL!$O512*TL!$P512+TL!$Q512*TL!$R512+TL!$S512*TL!$T512+TL!$U512*TL!$V512+TL!$W512*TL!$X512+tblTL[[#This Row],[G6 RPE]]*tblTL[[#This Row],[G6 Duration]]</f>
        <v>0</v>
      </c>
      <c r="AB512" s="119">
        <f>tblTL[[#This Row],[Gym Load]]+tblTL[[#This Row],[Field Load]]+tblTL[[#This Row],[Total Game Load]]</f>
        <v>700</v>
      </c>
    </row>
    <row r="513" spans="1:28" x14ac:dyDescent="0.25">
      <c r="A513" s="58" t="str">
        <f t="shared" si="18"/>
        <v>Week 4</v>
      </c>
      <c r="B513" s="63">
        <v>43033</v>
      </c>
      <c r="C513" s="143" t="str">
        <f t="shared" si="17"/>
        <v>Wed</v>
      </c>
      <c r="D513" s="75" t="s">
        <v>194</v>
      </c>
      <c r="E513" s="71"/>
      <c r="F513" s="71"/>
      <c r="G513" s="71"/>
      <c r="H513" s="71"/>
      <c r="I513" s="62">
        <f>tblTL[[#This Row],[Gym RPE]]*tblTL[[#This Row],[Gym Duration]]+tblTL[[#This Row],[Gym 2 RPE]]*tblTL[[#This Row],[Gym 2 Duration]]</f>
        <v>0</v>
      </c>
      <c r="J513" s="62"/>
      <c r="K513" s="62"/>
      <c r="L513" s="62"/>
      <c r="M513" s="62"/>
      <c r="N513" s="62">
        <f>tblTL[[#This Row],[Field RPE]]*tblTL[[#This Row],[Field duration]]+tblTL[[#This Row],[Field 2 RPE]]*tblTL[[#This Row],[Field 2 Duration]]</f>
        <v>0</v>
      </c>
      <c r="AA513" s="118">
        <f>TL!$O513*TL!$P513+TL!$Q513*TL!$R513+TL!$S513*TL!$T513+TL!$U513*TL!$V513+TL!$W513*TL!$X513+tblTL[[#This Row],[G6 RPE]]*tblTL[[#This Row],[G6 Duration]]</f>
        <v>0</v>
      </c>
      <c r="AB513" s="119">
        <f>tblTL[[#This Row],[Gym Load]]+tblTL[[#This Row],[Field Load]]+tblTL[[#This Row],[Total Game Load]]</f>
        <v>0</v>
      </c>
    </row>
    <row r="514" spans="1:28" x14ac:dyDescent="0.25">
      <c r="A514" s="58" t="str">
        <f t="shared" si="18"/>
        <v>Week 4</v>
      </c>
      <c r="B514" s="63">
        <v>43033</v>
      </c>
      <c r="C514" s="143" t="str">
        <f t="shared" ref="C514:C577" si="19">CHOOSE(WEEKDAY(B514),"Sun","Mon","Tue","Wed","Thu","Fri","Sat")</f>
        <v>Wed</v>
      </c>
      <c r="D514" s="75" t="s">
        <v>213</v>
      </c>
      <c r="E514" s="71"/>
      <c r="F514" s="71"/>
      <c r="G514" s="71"/>
      <c r="H514" s="71"/>
      <c r="I514" s="62">
        <f>tblTL[[#This Row],[Gym RPE]]*tblTL[[#This Row],[Gym Duration]]+tblTL[[#This Row],[Gym 2 RPE]]*tblTL[[#This Row],[Gym 2 Duration]]</f>
        <v>0</v>
      </c>
      <c r="J514" s="62">
        <v>8</v>
      </c>
      <c r="K514" s="62">
        <v>100</v>
      </c>
      <c r="L514" s="62"/>
      <c r="M514" s="62"/>
      <c r="N514" s="62">
        <f>tblTL[[#This Row],[Field RPE]]*tblTL[[#This Row],[Field duration]]+tblTL[[#This Row],[Field 2 RPE]]*tblTL[[#This Row],[Field 2 Duration]]</f>
        <v>800</v>
      </c>
      <c r="AA514" s="118">
        <f>TL!$O514*TL!$P514+TL!$Q514*TL!$R514+TL!$S514*TL!$T514+TL!$U514*TL!$V514+TL!$W514*TL!$X514+tblTL[[#This Row],[G6 RPE]]*tblTL[[#This Row],[G6 Duration]]</f>
        <v>0</v>
      </c>
      <c r="AB514" s="119">
        <f>tblTL[[#This Row],[Gym Load]]+tblTL[[#This Row],[Field Load]]+tblTL[[#This Row],[Total Game Load]]</f>
        <v>800</v>
      </c>
    </row>
    <row r="515" spans="1:28" x14ac:dyDescent="0.25">
      <c r="A515" s="58" t="str">
        <f t="shared" ref="A515:A578" si="20">VLOOKUP(B515, $AE$3:$AF$26, 2)</f>
        <v>Week 4</v>
      </c>
      <c r="B515" s="63">
        <v>43033</v>
      </c>
      <c r="C515" s="143" t="str">
        <f t="shared" si="19"/>
        <v>Wed</v>
      </c>
      <c r="D515" s="75" t="s">
        <v>214</v>
      </c>
      <c r="E515" s="71"/>
      <c r="F515" s="71"/>
      <c r="G515" s="71"/>
      <c r="H515" s="71"/>
      <c r="I515" s="62">
        <f>tblTL[[#This Row],[Gym RPE]]*tblTL[[#This Row],[Gym Duration]]+tblTL[[#This Row],[Gym 2 RPE]]*tblTL[[#This Row],[Gym 2 Duration]]</f>
        <v>0</v>
      </c>
      <c r="J515" s="62">
        <v>8</v>
      </c>
      <c r="K515" s="62">
        <v>100</v>
      </c>
      <c r="L515" s="62"/>
      <c r="M515" s="62"/>
      <c r="N515" s="62">
        <f>tblTL[[#This Row],[Field RPE]]*tblTL[[#This Row],[Field duration]]+tblTL[[#This Row],[Field 2 RPE]]*tblTL[[#This Row],[Field 2 Duration]]</f>
        <v>800</v>
      </c>
      <c r="AA515" s="118">
        <f>TL!$O515*TL!$P515+TL!$Q515*TL!$R515+TL!$S515*TL!$T515+TL!$U515*TL!$V515+TL!$W515*TL!$X515+tblTL[[#This Row],[G6 RPE]]*tblTL[[#This Row],[G6 Duration]]</f>
        <v>0</v>
      </c>
      <c r="AB515" s="119">
        <f>tblTL[[#This Row],[Gym Load]]+tblTL[[#This Row],[Field Load]]+tblTL[[#This Row],[Total Game Load]]</f>
        <v>800</v>
      </c>
    </row>
    <row r="516" spans="1:28" x14ac:dyDescent="0.25">
      <c r="A516" s="58" t="str">
        <f t="shared" si="20"/>
        <v>Week 4</v>
      </c>
      <c r="B516" s="63">
        <v>43033</v>
      </c>
      <c r="C516" s="143" t="str">
        <f t="shared" si="19"/>
        <v>Wed</v>
      </c>
      <c r="D516" s="75" t="s">
        <v>195</v>
      </c>
      <c r="E516" s="71"/>
      <c r="F516" s="71"/>
      <c r="G516" s="71"/>
      <c r="H516" s="71"/>
      <c r="I516" s="62">
        <f>tblTL[[#This Row],[Gym RPE]]*tblTL[[#This Row],[Gym Duration]]+tblTL[[#This Row],[Gym 2 RPE]]*tblTL[[#This Row],[Gym 2 Duration]]</f>
        <v>0</v>
      </c>
      <c r="J516" s="62"/>
      <c r="K516" s="62"/>
      <c r="L516" s="62"/>
      <c r="M516" s="62"/>
      <c r="N516" s="62">
        <f>tblTL[[#This Row],[Field RPE]]*tblTL[[#This Row],[Field duration]]+tblTL[[#This Row],[Field 2 RPE]]*tblTL[[#This Row],[Field 2 Duration]]</f>
        <v>0</v>
      </c>
      <c r="AA516" s="118">
        <f>TL!$O516*TL!$P516+TL!$Q516*TL!$R516+TL!$S516*TL!$T516+TL!$U516*TL!$V516+TL!$W516*TL!$X516+tblTL[[#This Row],[G6 RPE]]*tblTL[[#This Row],[G6 Duration]]</f>
        <v>0</v>
      </c>
      <c r="AB516" s="119">
        <f>tblTL[[#This Row],[Gym Load]]+tblTL[[#This Row],[Field Load]]+tblTL[[#This Row],[Total Game Load]]</f>
        <v>0</v>
      </c>
    </row>
    <row r="517" spans="1:28" x14ac:dyDescent="0.25">
      <c r="A517" s="58" t="str">
        <f t="shared" si="20"/>
        <v>Week 4</v>
      </c>
      <c r="B517" s="63">
        <v>43033</v>
      </c>
      <c r="C517" s="143" t="str">
        <f t="shared" si="19"/>
        <v>Wed</v>
      </c>
      <c r="D517" s="77" t="s">
        <v>196</v>
      </c>
      <c r="E517" s="71"/>
      <c r="F517" s="71"/>
      <c r="G517" s="71"/>
      <c r="H517" s="71"/>
      <c r="I517" s="62">
        <f>tblTL[[#This Row],[Gym RPE]]*tblTL[[#This Row],[Gym Duration]]+tblTL[[#This Row],[Gym 2 RPE]]*tblTL[[#This Row],[Gym 2 Duration]]</f>
        <v>0</v>
      </c>
      <c r="J517" s="62">
        <v>8</v>
      </c>
      <c r="K517" s="62">
        <v>100</v>
      </c>
      <c r="L517" s="62"/>
      <c r="M517" s="62"/>
      <c r="N517" s="62">
        <f>tblTL[[#This Row],[Field RPE]]*tblTL[[#This Row],[Field duration]]+tblTL[[#This Row],[Field 2 RPE]]*tblTL[[#This Row],[Field 2 Duration]]</f>
        <v>800</v>
      </c>
      <c r="AA517" s="118">
        <f>TL!$O517*TL!$P517+TL!$Q517*TL!$R517+TL!$S517*TL!$T517+TL!$U517*TL!$V517+TL!$W517*TL!$X517+tblTL[[#This Row],[G6 RPE]]*tblTL[[#This Row],[G6 Duration]]</f>
        <v>0</v>
      </c>
      <c r="AB517" s="119">
        <f>tblTL[[#This Row],[Gym Load]]+tblTL[[#This Row],[Field Load]]+tblTL[[#This Row],[Total Game Load]]</f>
        <v>800</v>
      </c>
    </row>
    <row r="518" spans="1:28" x14ac:dyDescent="0.25">
      <c r="A518" s="58" t="str">
        <f t="shared" si="20"/>
        <v>Week 4</v>
      </c>
      <c r="B518" s="63">
        <v>43033</v>
      </c>
      <c r="C518" s="143" t="str">
        <f t="shared" si="19"/>
        <v>Wed</v>
      </c>
      <c r="D518" s="75" t="s">
        <v>197</v>
      </c>
      <c r="E518" s="71"/>
      <c r="F518" s="71"/>
      <c r="G518" s="71"/>
      <c r="H518" s="71"/>
      <c r="I518" s="62">
        <f>tblTL[[#This Row],[Gym RPE]]*tblTL[[#This Row],[Gym Duration]]+tblTL[[#This Row],[Gym 2 RPE]]*tblTL[[#This Row],[Gym 2 Duration]]</f>
        <v>0</v>
      </c>
      <c r="J518" s="62">
        <v>9</v>
      </c>
      <c r="K518" s="62">
        <v>100</v>
      </c>
      <c r="L518" s="62"/>
      <c r="M518" s="62"/>
      <c r="N518" s="62">
        <f>tblTL[[#This Row],[Field RPE]]*tblTL[[#This Row],[Field duration]]+tblTL[[#This Row],[Field 2 RPE]]*tblTL[[#This Row],[Field 2 Duration]]</f>
        <v>900</v>
      </c>
      <c r="AA518" s="118">
        <f>TL!$O518*TL!$P518+TL!$Q518*TL!$R518+TL!$S518*TL!$T518+TL!$U518*TL!$V518+TL!$W518*TL!$X518+tblTL[[#This Row],[G6 RPE]]*tblTL[[#This Row],[G6 Duration]]</f>
        <v>0</v>
      </c>
      <c r="AB518" s="119">
        <f>tblTL[[#This Row],[Gym Load]]+tblTL[[#This Row],[Field Load]]+tblTL[[#This Row],[Total Game Load]]</f>
        <v>900</v>
      </c>
    </row>
    <row r="519" spans="1:28" x14ac:dyDescent="0.25">
      <c r="A519" s="58" t="str">
        <f t="shared" si="20"/>
        <v>Week 4</v>
      </c>
      <c r="B519" s="63">
        <v>43033</v>
      </c>
      <c r="C519" s="143" t="str">
        <f t="shared" si="19"/>
        <v>Wed</v>
      </c>
      <c r="D519" s="75" t="s">
        <v>198</v>
      </c>
      <c r="E519" s="71"/>
      <c r="F519" s="71"/>
      <c r="G519" s="71"/>
      <c r="H519" s="71"/>
      <c r="I519" s="62">
        <f>tblTL[[#This Row],[Gym RPE]]*tblTL[[#This Row],[Gym Duration]]+tblTL[[#This Row],[Gym 2 RPE]]*tblTL[[#This Row],[Gym 2 Duration]]</f>
        <v>0</v>
      </c>
      <c r="J519" s="62"/>
      <c r="K519" s="62"/>
      <c r="L519" s="62"/>
      <c r="M519" s="62"/>
      <c r="N519" s="62">
        <f>tblTL[[#This Row],[Field RPE]]*tblTL[[#This Row],[Field duration]]+tblTL[[#This Row],[Field 2 RPE]]*tblTL[[#This Row],[Field 2 Duration]]</f>
        <v>0</v>
      </c>
      <c r="AA519" s="118">
        <f>TL!$O519*TL!$P519+TL!$Q519*TL!$R519+TL!$S519*TL!$T519+TL!$U519*TL!$V519+TL!$W519*TL!$X519+tblTL[[#This Row],[G6 RPE]]*tblTL[[#This Row],[G6 Duration]]</f>
        <v>0</v>
      </c>
      <c r="AB519" s="119">
        <f>tblTL[[#This Row],[Gym Load]]+tblTL[[#This Row],[Field Load]]+tblTL[[#This Row],[Total Game Load]]</f>
        <v>0</v>
      </c>
    </row>
    <row r="520" spans="1:28" x14ac:dyDescent="0.25">
      <c r="A520" s="58" t="str">
        <f t="shared" si="20"/>
        <v>Week 4</v>
      </c>
      <c r="B520" s="63">
        <v>43033</v>
      </c>
      <c r="C520" s="143" t="str">
        <f t="shared" si="19"/>
        <v>Wed</v>
      </c>
      <c r="D520" s="75" t="s">
        <v>199</v>
      </c>
      <c r="E520" s="71"/>
      <c r="F520" s="71"/>
      <c r="G520" s="71"/>
      <c r="H520" s="71"/>
      <c r="I520" s="62">
        <f>tblTL[[#This Row],[Gym RPE]]*tblTL[[#This Row],[Gym Duration]]+tblTL[[#This Row],[Gym 2 RPE]]*tblTL[[#This Row],[Gym 2 Duration]]</f>
        <v>0</v>
      </c>
      <c r="J520" s="62">
        <v>5</v>
      </c>
      <c r="K520" s="62">
        <v>100</v>
      </c>
      <c r="L520" s="62"/>
      <c r="M520" s="62"/>
      <c r="N520" s="62">
        <f>tblTL[[#This Row],[Field RPE]]*tblTL[[#This Row],[Field duration]]+tblTL[[#This Row],[Field 2 RPE]]*tblTL[[#This Row],[Field 2 Duration]]</f>
        <v>500</v>
      </c>
      <c r="AA520" s="118">
        <f>TL!$O520*TL!$P520+TL!$Q520*TL!$R520+TL!$S520*TL!$T520+TL!$U520*TL!$V520+TL!$W520*TL!$X520+tblTL[[#This Row],[G6 RPE]]*tblTL[[#This Row],[G6 Duration]]</f>
        <v>0</v>
      </c>
      <c r="AB520" s="119">
        <f>tblTL[[#This Row],[Gym Load]]+tblTL[[#This Row],[Field Load]]+tblTL[[#This Row],[Total Game Load]]</f>
        <v>500</v>
      </c>
    </row>
    <row r="521" spans="1:28" x14ac:dyDescent="0.25">
      <c r="A521" s="58" t="str">
        <f t="shared" si="20"/>
        <v>Week 4</v>
      </c>
      <c r="B521" s="63">
        <v>43033</v>
      </c>
      <c r="C521" s="143" t="str">
        <f t="shared" si="19"/>
        <v>Wed</v>
      </c>
      <c r="D521" s="77" t="s">
        <v>200</v>
      </c>
      <c r="E521" s="71"/>
      <c r="F521" s="71"/>
      <c r="G521" s="71"/>
      <c r="H521" s="71"/>
      <c r="I521" s="62">
        <f>tblTL[[#This Row],[Gym RPE]]*tblTL[[#This Row],[Gym Duration]]+tblTL[[#This Row],[Gym 2 RPE]]*tblTL[[#This Row],[Gym 2 Duration]]</f>
        <v>0</v>
      </c>
      <c r="J521" s="62"/>
      <c r="K521" s="62"/>
      <c r="L521" s="62"/>
      <c r="M521" s="62"/>
      <c r="N521" s="62">
        <f>tblTL[[#This Row],[Field RPE]]*tblTL[[#This Row],[Field duration]]+tblTL[[#This Row],[Field 2 RPE]]*tblTL[[#This Row],[Field 2 Duration]]</f>
        <v>0</v>
      </c>
      <c r="AA521" s="118">
        <f>TL!$O521*TL!$P521+TL!$Q521*TL!$R521+TL!$S521*TL!$T521+TL!$U521*TL!$V521+TL!$W521*TL!$X521+tblTL[[#This Row],[G6 RPE]]*tblTL[[#This Row],[G6 Duration]]</f>
        <v>0</v>
      </c>
      <c r="AB521" s="119">
        <f>tblTL[[#This Row],[Gym Load]]+tblTL[[#This Row],[Field Load]]+tblTL[[#This Row],[Total Game Load]]</f>
        <v>0</v>
      </c>
    </row>
    <row r="522" spans="1:28" x14ac:dyDescent="0.25">
      <c r="A522" s="58" t="str">
        <f t="shared" si="20"/>
        <v>Week 4</v>
      </c>
      <c r="B522" s="63">
        <v>43033</v>
      </c>
      <c r="C522" s="143" t="str">
        <f t="shared" si="19"/>
        <v>Wed</v>
      </c>
      <c r="D522" s="75" t="s">
        <v>201</v>
      </c>
      <c r="E522" s="71"/>
      <c r="F522" s="71"/>
      <c r="G522" s="71"/>
      <c r="H522" s="71"/>
      <c r="I522" s="62">
        <f>tblTL[[#This Row],[Gym RPE]]*tblTL[[#This Row],[Gym Duration]]+tblTL[[#This Row],[Gym 2 RPE]]*tblTL[[#This Row],[Gym 2 Duration]]</f>
        <v>0</v>
      </c>
      <c r="J522" s="62"/>
      <c r="K522" s="62"/>
      <c r="L522" s="62"/>
      <c r="M522" s="62"/>
      <c r="N522" s="62">
        <f>tblTL[[#This Row],[Field RPE]]*tblTL[[#This Row],[Field duration]]+tblTL[[#This Row],[Field 2 RPE]]*tblTL[[#This Row],[Field 2 Duration]]</f>
        <v>0</v>
      </c>
      <c r="AA522" s="118">
        <f>TL!$O522*TL!$P522+TL!$Q522*TL!$R522+TL!$S522*TL!$T522+TL!$U522*TL!$V522+TL!$W522*TL!$X522+tblTL[[#This Row],[G6 RPE]]*tblTL[[#This Row],[G6 Duration]]</f>
        <v>0</v>
      </c>
      <c r="AB522" s="119">
        <f>tblTL[[#This Row],[Gym Load]]+tblTL[[#This Row],[Field Load]]+tblTL[[#This Row],[Total Game Load]]</f>
        <v>0</v>
      </c>
    </row>
    <row r="523" spans="1:28" x14ac:dyDescent="0.25">
      <c r="A523" s="58" t="str">
        <f t="shared" si="20"/>
        <v>Week 4</v>
      </c>
      <c r="B523" s="63">
        <v>43033</v>
      </c>
      <c r="C523" s="143" t="str">
        <f t="shared" si="19"/>
        <v>Wed</v>
      </c>
      <c r="D523" s="75" t="s">
        <v>202</v>
      </c>
      <c r="E523" s="71"/>
      <c r="F523" s="71"/>
      <c r="G523" s="71"/>
      <c r="H523" s="71"/>
      <c r="I523" s="62">
        <f>tblTL[[#This Row],[Gym RPE]]*tblTL[[#This Row],[Gym Duration]]+tblTL[[#This Row],[Gym 2 RPE]]*tblTL[[#This Row],[Gym 2 Duration]]</f>
        <v>0</v>
      </c>
      <c r="J523" s="62">
        <v>8</v>
      </c>
      <c r="K523" s="62">
        <v>100</v>
      </c>
      <c r="L523" s="62"/>
      <c r="M523" s="62"/>
      <c r="N523" s="62">
        <f>tblTL[[#This Row],[Field RPE]]*tblTL[[#This Row],[Field duration]]+tblTL[[#This Row],[Field 2 RPE]]*tblTL[[#This Row],[Field 2 Duration]]</f>
        <v>800</v>
      </c>
      <c r="AA523" s="118">
        <f>TL!$O523*TL!$P523+TL!$Q523*TL!$R523+TL!$S523*TL!$T523+TL!$U523*TL!$V523+TL!$W523*TL!$X523+tblTL[[#This Row],[G6 RPE]]*tblTL[[#This Row],[G6 Duration]]</f>
        <v>0</v>
      </c>
      <c r="AB523" s="119">
        <f>tblTL[[#This Row],[Gym Load]]+tblTL[[#This Row],[Field Load]]+tblTL[[#This Row],[Total Game Load]]</f>
        <v>800</v>
      </c>
    </row>
    <row r="524" spans="1:28" x14ac:dyDescent="0.25">
      <c r="A524" s="58" t="str">
        <f t="shared" si="20"/>
        <v>Week 4</v>
      </c>
      <c r="B524" s="63">
        <v>43033</v>
      </c>
      <c r="C524" s="143" t="str">
        <f t="shared" si="19"/>
        <v>Wed</v>
      </c>
      <c r="D524" s="77" t="s">
        <v>203</v>
      </c>
      <c r="E524" s="71"/>
      <c r="F524" s="71"/>
      <c r="G524" s="71"/>
      <c r="H524" s="71"/>
      <c r="I524" s="62">
        <f>tblTL[[#This Row],[Gym RPE]]*tblTL[[#This Row],[Gym Duration]]+tblTL[[#This Row],[Gym 2 RPE]]*tblTL[[#This Row],[Gym 2 Duration]]</f>
        <v>0</v>
      </c>
      <c r="J524" s="62"/>
      <c r="K524" s="62"/>
      <c r="L524" s="62"/>
      <c r="M524" s="62"/>
      <c r="N524" s="62">
        <f>tblTL[[#This Row],[Field RPE]]*tblTL[[#This Row],[Field duration]]+tblTL[[#This Row],[Field 2 RPE]]*tblTL[[#This Row],[Field 2 Duration]]</f>
        <v>0</v>
      </c>
      <c r="AA524" s="118">
        <f>TL!$O524*TL!$P524+TL!$Q524*TL!$R524+TL!$S524*TL!$T524+TL!$U524*TL!$V524+TL!$W524*TL!$X524+tblTL[[#This Row],[G6 RPE]]*tblTL[[#This Row],[G6 Duration]]</f>
        <v>0</v>
      </c>
      <c r="AB524" s="119">
        <f>tblTL[[#This Row],[Gym Load]]+tblTL[[#This Row],[Field Load]]+tblTL[[#This Row],[Total Game Load]]</f>
        <v>0</v>
      </c>
    </row>
    <row r="525" spans="1:28" x14ac:dyDescent="0.25">
      <c r="A525" s="58" t="str">
        <f t="shared" si="20"/>
        <v>Week 4</v>
      </c>
      <c r="B525" s="63">
        <v>43033</v>
      </c>
      <c r="C525" s="143" t="str">
        <f t="shared" si="19"/>
        <v>Wed</v>
      </c>
      <c r="D525" s="77" t="s">
        <v>204</v>
      </c>
      <c r="E525" s="71"/>
      <c r="F525" s="71"/>
      <c r="G525" s="71"/>
      <c r="H525" s="71"/>
      <c r="I525" s="62">
        <f>tblTL[[#This Row],[Gym RPE]]*tblTL[[#This Row],[Gym Duration]]+tblTL[[#This Row],[Gym 2 RPE]]*tblTL[[#This Row],[Gym 2 Duration]]</f>
        <v>0</v>
      </c>
      <c r="J525" s="62">
        <v>8</v>
      </c>
      <c r="K525" s="62">
        <v>100</v>
      </c>
      <c r="L525" s="62"/>
      <c r="M525" s="62"/>
      <c r="N525" s="62">
        <f>tblTL[[#This Row],[Field RPE]]*tblTL[[#This Row],[Field duration]]+tblTL[[#This Row],[Field 2 RPE]]*tblTL[[#This Row],[Field 2 Duration]]</f>
        <v>800</v>
      </c>
      <c r="AA525" s="118">
        <f>TL!$O525*TL!$P525+TL!$Q525*TL!$R525+TL!$S525*TL!$T525+TL!$U525*TL!$V525+TL!$W525*TL!$X525+tblTL[[#This Row],[G6 RPE]]*tblTL[[#This Row],[G6 Duration]]</f>
        <v>0</v>
      </c>
      <c r="AB525" s="119">
        <f>tblTL[[#This Row],[Gym Load]]+tblTL[[#This Row],[Field Load]]+tblTL[[#This Row],[Total Game Load]]</f>
        <v>800</v>
      </c>
    </row>
    <row r="526" spans="1:28" x14ac:dyDescent="0.25">
      <c r="A526" s="58" t="str">
        <f t="shared" si="20"/>
        <v>Week 4</v>
      </c>
      <c r="B526" s="63">
        <v>43033</v>
      </c>
      <c r="C526" s="143" t="str">
        <f t="shared" si="19"/>
        <v>Wed</v>
      </c>
      <c r="D526" s="78" t="s">
        <v>205</v>
      </c>
      <c r="E526" s="71"/>
      <c r="F526" s="71"/>
      <c r="G526" s="71"/>
      <c r="H526" s="71"/>
      <c r="I526" s="62">
        <f>tblTL[[#This Row],[Gym RPE]]*tblTL[[#This Row],[Gym Duration]]+tblTL[[#This Row],[Gym 2 RPE]]*tblTL[[#This Row],[Gym 2 Duration]]</f>
        <v>0</v>
      </c>
      <c r="J526" s="62"/>
      <c r="K526" s="62"/>
      <c r="L526" s="62"/>
      <c r="M526" s="62"/>
      <c r="N526" s="62">
        <f>tblTL[[#This Row],[Field RPE]]*tblTL[[#This Row],[Field duration]]+tblTL[[#This Row],[Field 2 RPE]]*tblTL[[#This Row],[Field 2 Duration]]</f>
        <v>0</v>
      </c>
      <c r="AA526" s="118">
        <f>TL!$O526*TL!$P526+TL!$Q526*TL!$R526+TL!$S526*TL!$T526+TL!$U526*TL!$V526+TL!$W526*TL!$X526+tblTL[[#This Row],[G6 RPE]]*tblTL[[#This Row],[G6 Duration]]</f>
        <v>0</v>
      </c>
      <c r="AB526" s="119">
        <f>tblTL[[#This Row],[Gym Load]]+tblTL[[#This Row],[Field Load]]+tblTL[[#This Row],[Total Game Load]]</f>
        <v>0</v>
      </c>
    </row>
    <row r="527" spans="1:28" x14ac:dyDescent="0.25">
      <c r="A527" s="58" t="str">
        <f t="shared" si="20"/>
        <v>Week 4</v>
      </c>
      <c r="B527" s="63">
        <v>43033</v>
      </c>
      <c r="C527" s="143" t="str">
        <f t="shared" si="19"/>
        <v>Wed</v>
      </c>
      <c r="D527" s="78" t="s">
        <v>206</v>
      </c>
      <c r="E527" s="71"/>
      <c r="F527" s="71"/>
      <c r="G527" s="71"/>
      <c r="H527" s="71"/>
      <c r="I527" s="62">
        <f>tblTL[[#This Row],[Gym RPE]]*tblTL[[#This Row],[Gym Duration]]+tblTL[[#This Row],[Gym 2 RPE]]*tblTL[[#This Row],[Gym 2 Duration]]</f>
        <v>0</v>
      </c>
      <c r="J527" s="62">
        <v>7</v>
      </c>
      <c r="K527" s="62">
        <v>100</v>
      </c>
      <c r="L527" s="62"/>
      <c r="M527" s="62"/>
      <c r="N527" s="62">
        <f>tblTL[[#This Row],[Field RPE]]*tblTL[[#This Row],[Field duration]]+tblTL[[#This Row],[Field 2 RPE]]*tblTL[[#This Row],[Field 2 Duration]]</f>
        <v>700</v>
      </c>
      <c r="AA527" s="118">
        <f>TL!$O527*TL!$P527+TL!$Q527*TL!$R527+TL!$S527*TL!$T527+TL!$U527*TL!$V527+TL!$W527*TL!$X527+tblTL[[#This Row],[G6 RPE]]*tblTL[[#This Row],[G6 Duration]]</f>
        <v>0</v>
      </c>
      <c r="AB527" s="119">
        <f>tblTL[[#This Row],[Gym Load]]+tblTL[[#This Row],[Field Load]]+tblTL[[#This Row],[Total Game Load]]</f>
        <v>700</v>
      </c>
    </row>
    <row r="528" spans="1:28" x14ac:dyDescent="0.25">
      <c r="A528" s="58" t="str">
        <f t="shared" si="20"/>
        <v>Week 4</v>
      </c>
      <c r="B528" s="63">
        <v>43033</v>
      </c>
      <c r="C528" s="143" t="str">
        <f t="shared" si="19"/>
        <v>Wed</v>
      </c>
      <c r="D528" s="78" t="s">
        <v>207</v>
      </c>
      <c r="E528" s="71"/>
      <c r="F528" s="71"/>
      <c r="G528" s="71"/>
      <c r="H528" s="71"/>
      <c r="I528" s="62">
        <f>tblTL[[#This Row],[Gym RPE]]*tblTL[[#This Row],[Gym Duration]]+tblTL[[#This Row],[Gym 2 RPE]]*tblTL[[#This Row],[Gym 2 Duration]]</f>
        <v>0</v>
      </c>
      <c r="J528" s="62">
        <v>8</v>
      </c>
      <c r="K528" s="62">
        <v>100</v>
      </c>
      <c r="L528" s="62"/>
      <c r="M528" s="62"/>
      <c r="N528" s="62">
        <f>tblTL[[#This Row],[Field RPE]]*tblTL[[#This Row],[Field duration]]+tblTL[[#This Row],[Field 2 RPE]]*tblTL[[#This Row],[Field 2 Duration]]</f>
        <v>800</v>
      </c>
      <c r="AA528" s="118">
        <f>TL!$O528*TL!$P528+TL!$Q528*TL!$R528+TL!$S528*TL!$T528+TL!$U528*TL!$V528+TL!$W528*TL!$X528+tblTL[[#This Row],[G6 RPE]]*tblTL[[#This Row],[G6 Duration]]</f>
        <v>0</v>
      </c>
      <c r="AB528" s="119">
        <f>tblTL[[#This Row],[Gym Load]]+tblTL[[#This Row],[Field Load]]+tblTL[[#This Row],[Total Game Load]]</f>
        <v>800</v>
      </c>
    </row>
    <row r="529" spans="1:28" x14ac:dyDescent="0.25">
      <c r="A529" s="58" t="str">
        <f t="shared" si="20"/>
        <v>Week 4</v>
      </c>
      <c r="B529" s="63">
        <v>43033</v>
      </c>
      <c r="C529" s="143" t="str">
        <f t="shared" si="19"/>
        <v>Wed</v>
      </c>
      <c r="D529" s="75" t="s">
        <v>208</v>
      </c>
      <c r="E529" s="71"/>
      <c r="F529" s="71"/>
      <c r="G529" s="71"/>
      <c r="H529" s="71"/>
      <c r="I529" s="62">
        <f>tblTL[[#This Row],[Gym RPE]]*tblTL[[#This Row],[Gym Duration]]+tblTL[[#This Row],[Gym 2 RPE]]*tblTL[[#This Row],[Gym 2 Duration]]</f>
        <v>0</v>
      </c>
      <c r="J529" s="62"/>
      <c r="K529" s="62"/>
      <c r="L529" s="62"/>
      <c r="M529" s="62"/>
      <c r="N529" s="62">
        <f>tblTL[[#This Row],[Field RPE]]*tblTL[[#This Row],[Field duration]]+tblTL[[#This Row],[Field 2 RPE]]*tblTL[[#This Row],[Field 2 Duration]]</f>
        <v>0</v>
      </c>
      <c r="AA529" s="118">
        <f>TL!$O529*TL!$P529+TL!$Q529*TL!$R529+TL!$S529*TL!$T529+TL!$U529*TL!$V529+TL!$W529*TL!$X529+tblTL[[#This Row],[G6 RPE]]*tblTL[[#This Row],[G6 Duration]]</f>
        <v>0</v>
      </c>
      <c r="AB529" s="119">
        <f>tblTL[[#This Row],[Gym Load]]+tblTL[[#This Row],[Field Load]]+tblTL[[#This Row],[Total Game Load]]</f>
        <v>0</v>
      </c>
    </row>
    <row r="530" spans="1:28" x14ac:dyDescent="0.25">
      <c r="A530" s="58" t="str">
        <f t="shared" si="20"/>
        <v>Week 4</v>
      </c>
      <c r="B530" s="63">
        <v>43034</v>
      </c>
      <c r="C530" s="143" t="str">
        <f t="shared" si="19"/>
        <v>Thu</v>
      </c>
      <c r="D530" s="77" t="s">
        <v>215</v>
      </c>
      <c r="E530" s="71"/>
      <c r="F530" s="71"/>
      <c r="G530" s="71"/>
      <c r="H530" s="71"/>
      <c r="I530" s="62">
        <f>tblTL[[#This Row],[Gym RPE]]*tblTL[[#This Row],[Gym Duration]]+tblTL[[#This Row],[Gym 2 RPE]]*tblTL[[#This Row],[Gym 2 Duration]]</f>
        <v>0</v>
      </c>
      <c r="J530" s="62"/>
      <c r="K530" s="62"/>
      <c r="L530" s="62"/>
      <c r="M530" s="62"/>
      <c r="N530" s="62">
        <f>tblTL[[#This Row],[Field RPE]]*tblTL[[#This Row],[Field duration]]+tblTL[[#This Row],[Field 2 RPE]]*tblTL[[#This Row],[Field 2 Duration]]</f>
        <v>0</v>
      </c>
      <c r="AA530" s="118">
        <f>TL!$O530*TL!$P530+TL!$Q530*TL!$R530+TL!$S530*TL!$T530+TL!$U530*TL!$V530+TL!$W530*TL!$X530+tblTL[[#This Row],[G6 RPE]]*tblTL[[#This Row],[G6 Duration]]</f>
        <v>0</v>
      </c>
      <c r="AB530" s="119">
        <f>tblTL[[#This Row],[Gym Load]]+tblTL[[#This Row],[Field Load]]+tblTL[[#This Row],[Total Game Load]]</f>
        <v>0</v>
      </c>
    </row>
    <row r="531" spans="1:28" x14ac:dyDescent="0.25">
      <c r="A531" s="58" t="str">
        <f t="shared" si="20"/>
        <v>Week 4</v>
      </c>
      <c r="B531" s="63">
        <v>43034</v>
      </c>
      <c r="C531" s="143" t="str">
        <f t="shared" si="19"/>
        <v>Thu</v>
      </c>
      <c r="D531" s="78" t="s">
        <v>190</v>
      </c>
      <c r="E531" s="71"/>
      <c r="F531" s="71"/>
      <c r="G531" s="71"/>
      <c r="H531" s="71"/>
      <c r="I531" s="62">
        <f>tblTL[[#This Row],[Gym RPE]]*tblTL[[#This Row],[Gym Duration]]+tblTL[[#This Row],[Gym 2 RPE]]*tblTL[[#This Row],[Gym 2 Duration]]</f>
        <v>0</v>
      </c>
      <c r="J531" s="62"/>
      <c r="K531" s="62"/>
      <c r="L531" s="62"/>
      <c r="M531" s="62"/>
      <c r="N531" s="62">
        <f>tblTL[[#This Row],[Field RPE]]*tblTL[[#This Row],[Field duration]]+tblTL[[#This Row],[Field 2 RPE]]*tblTL[[#This Row],[Field 2 Duration]]</f>
        <v>0</v>
      </c>
      <c r="AA531" s="118">
        <f>TL!$O531*TL!$P531+TL!$Q531*TL!$R531+TL!$S531*TL!$T531+TL!$U531*TL!$V531+TL!$W531*TL!$X531+tblTL[[#This Row],[G6 RPE]]*tblTL[[#This Row],[G6 Duration]]</f>
        <v>0</v>
      </c>
      <c r="AB531" s="119">
        <f>tblTL[[#This Row],[Gym Load]]+tblTL[[#This Row],[Field Load]]+tblTL[[#This Row],[Total Game Load]]</f>
        <v>0</v>
      </c>
    </row>
    <row r="532" spans="1:28" x14ac:dyDescent="0.25">
      <c r="A532" s="58" t="str">
        <f t="shared" si="20"/>
        <v>Week 4</v>
      </c>
      <c r="B532" s="63">
        <v>43034</v>
      </c>
      <c r="C532" s="143" t="str">
        <f t="shared" si="19"/>
        <v>Thu</v>
      </c>
      <c r="D532" s="77" t="s">
        <v>191</v>
      </c>
      <c r="E532" s="71"/>
      <c r="F532" s="71"/>
      <c r="G532" s="71"/>
      <c r="H532" s="71"/>
      <c r="I532" s="62">
        <f>tblTL[[#This Row],[Gym RPE]]*tblTL[[#This Row],[Gym Duration]]+tblTL[[#This Row],[Gym 2 RPE]]*tblTL[[#This Row],[Gym 2 Duration]]</f>
        <v>0</v>
      </c>
      <c r="J532" s="62"/>
      <c r="K532" s="62"/>
      <c r="L532" s="62"/>
      <c r="M532" s="62"/>
      <c r="N532" s="62">
        <f>tblTL[[#This Row],[Field RPE]]*tblTL[[#This Row],[Field duration]]+tblTL[[#This Row],[Field 2 RPE]]*tblTL[[#This Row],[Field 2 Duration]]</f>
        <v>0</v>
      </c>
      <c r="AA532" s="118">
        <f>TL!$O532*TL!$P532+TL!$Q532*TL!$R532+TL!$S532*TL!$T532+TL!$U532*TL!$V532+TL!$W532*TL!$X532+tblTL[[#This Row],[G6 RPE]]*tblTL[[#This Row],[G6 Duration]]</f>
        <v>0</v>
      </c>
      <c r="AB532" s="119">
        <f>tblTL[[#This Row],[Gym Load]]+tblTL[[#This Row],[Field Load]]+tblTL[[#This Row],[Total Game Load]]</f>
        <v>0</v>
      </c>
    </row>
    <row r="533" spans="1:28" x14ac:dyDescent="0.25">
      <c r="A533" s="58" t="str">
        <f t="shared" si="20"/>
        <v>Week 4</v>
      </c>
      <c r="B533" s="63">
        <v>43034</v>
      </c>
      <c r="C533" s="143" t="str">
        <f t="shared" si="19"/>
        <v>Thu</v>
      </c>
      <c r="D533" s="77" t="s">
        <v>192</v>
      </c>
      <c r="E533" s="71"/>
      <c r="F533" s="71"/>
      <c r="G533" s="71"/>
      <c r="H533" s="71"/>
      <c r="I533" s="62">
        <f>tblTL[[#This Row],[Gym RPE]]*tblTL[[#This Row],[Gym Duration]]+tblTL[[#This Row],[Gym 2 RPE]]*tblTL[[#This Row],[Gym 2 Duration]]</f>
        <v>0</v>
      </c>
      <c r="J533" s="62"/>
      <c r="K533" s="62"/>
      <c r="L533" s="62"/>
      <c r="M533" s="62"/>
      <c r="N533" s="62">
        <f>tblTL[[#This Row],[Field RPE]]*tblTL[[#This Row],[Field duration]]+tblTL[[#This Row],[Field 2 RPE]]*tblTL[[#This Row],[Field 2 Duration]]</f>
        <v>0</v>
      </c>
      <c r="AA533" s="118">
        <f>TL!$O533*TL!$P533+TL!$Q533*TL!$R533+TL!$S533*TL!$T533+TL!$U533*TL!$V533+TL!$W533*TL!$X533+tblTL[[#This Row],[G6 RPE]]*tblTL[[#This Row],[G6 Duration]]</f>
        <v>0</v>
      </c>
      <c r="AB533" s="119">
        <f>tblTL[[#This Row],[Gym Load]]+tblTL[[#This Row],[Field Load]]+tblTL[[#This Row],[Total Game Load]]</f>
        <v>0</v>
      </c>
    </row>
    <row r="534" spans="1:28" x14ac:dyDescent="0.25">
      <c r="A534" s="58" t="str">
        <f t="shared" si="20"/>
        <v>Week 4</v>
      </c>
      <c r="B534" s="63">
        <v>43034</v>
      </c>
      <c r="C534" s="143" t="str">
        <f t="shared" si="19"/>
        <v>Thu</v>
      </c>
      <c r="D534" s="75" t="s">
        <v>193</v>
      </c>
      <c r="E534" s="71"/>
      <c r="F534" s="71"/>
      <c r="G534" s="71"/>
      <c r="H534" s="71"/>
      <c r="I534" s="62">
        <f>tblTL[[#This Row],[Gym RPE]]*tblTL[[#This Row],[Gym Duration]]+tblTL[[#This Row],[Gym 2 RPE]]*tblTL[[#This Row],[Gym 2 Duration]]</f>
        <v>0</v>
      </c>
      <c r="J534" s="62">
        <v>0.5</v>
      </c>
      <c r="K534" s="62">
        <v>60</v>
      </c>
      <c r="L534" s="62"/>
      <c r="M534" s="62"/>
      <c r="N534" s="62">
        <f>tblTL[[#This Row],[Field RPE]]*tblTL[[#This Row],[Field duration]]+tblTL[[#This Row],[Field 2 RPE]]*tblTL[[#This Row],[Field 2 Duration]]</f>
        <v>30</v>
      </c>
      <c r="AA534" s="118">
        <f>TL!$O534*TL!$P534+TL!$Q534*TL!$R534+TL!$S534*TL!$T534+TL!$U534*TL!$V534+TL!$W534*TL!$X534+tblTL[[#This Row],[G6 RPE]]*tblTL[[#This Row],[G6 Duration]]</f>
        <v>0</v>
      </c>
      <c r="AB534" s="119">
        <f>tblTL[[#This Row],[Gym Load]]+tblTL[[#This Row],[Field Load]]+tblTL[[#This Row],[Total Game Load]]</f>
        <v>30</v>
      </c>
    </row>
    <row r="535" spans="1:28" x14ac:dyDescent="0.25">
      <c r="A535" s="58" t="str">
        <f t="shared" si="20"/>
        <v>Week 4</v>
      </c>
      <c r="B535" s="63">
        <v>43034</v>
      </c>
      <c r="C535" s="143" t="str">
        <f t="shared" si="19"/>
        <v>Thu</v>
      </c>
      <c r="D535" s="75" t="s">
        <v>194</v>
      </c>
      <c r="E535" s="71"/>
      <c r="F535" s="71"/>
      <c r="G535" s="71"/>
      <c r="H535" s="71"/>
      <c r="I535" s="62">
        <f>tblTL[[#This Row],[Gym RPE]]*tblTL[[#This Row],[Gym Duration]]+tblTL[[#This Row],[Gym 2 RPE]]*tblTL[[#This Row],[Gym 2 Duration]]</f>
        <v>0</v>
      </c>
      <c r="J535" s="62"/>
      <c r="K535" s="62"/>
      <c r="L535" s="62"/>
      <c r="M535" s="62"/>
      <c r="N535" s="62">
        <f>tblTL[[#This Row],[Field RPE]]*tblTL[[#This Row],[Field duration]]+tblTL[[#This Row],[Field 2 RPE]]*tblTL[[#This Row],[Field 2 Duration]]</f>
        <v>0</v>
      </c>
      <c r="AA535" s="118">
        <f>TL!$O535*TL!$P535+TL!$Q535*TL!$R535+TL!$S535*TL!$T535+TL!$U535*TL!$V535+TL!$W535*TL!$X535+tblTL[[#This Row],[G6 RPE]]*tblTL[[#This Row],[G6 Duration]]</f>
        <v>0</v>
      </c>
      <c r="AB535" s="119">
        <f>tblTL[[#This Row],[Gym Load]]+tblTL[[#This Row],[Field Load]]+tblTL[[#This Row],[Total Game Load]]</f>
        <v>0</v>
      </c>
    </row>
    <row r="536" spans="1:28" x14ac:dyDescent="0.25">
      <c r="A536" s="58" t="str">
        <f t="shared" si="20"/>
        <v>Week 4</v>
      </c>
      <c r="B536" s="63">
        <v>43034</v>
      </c>
      <c r="C536" s="143" t="str">
        <f t="shared" si="19"/>
        <v>Thu</v>
      </c>
      <c r="D536" s="75" t="s">
        <v>213</v>
      </c>
      <c r="E536" s="71">
        <v>2</v>
      </c>
      <c r="F536" s="71">
        <v>40</v>
      </c>
      <c r="G536" s="71"/>
      <c r="H536" s="71"/>
      <c r="I536" s="62">
        <f>tblTL[[#This Row],[Gym RPE]]*tblTL[[#This Row],[Gym Duration]]+tblTL[[#This Row],[Gym 2 RPE]]*tblTL[[#This Row],[Gym 2 Duration]]</f>
        <v>80</v>
      </c>
      <c r="J536" s="62"/>
      <c r="K536" s="62"/>
      <c r="L536" s="62"/>
      <c r="M536" s="62"/>
      <c r="N536" s="62">
        <f>tblTL[[#This Row],[Field RPE]]*tblTL[[#This Row],[Field duration]]+tblTL[[#This Row],[Field 2 RPE]]*tblTL[[#This Row],[Field 2 Duration]]</f>
        <v>0</v>
      </c>
      <c r="AA536" s="118">
        <f>TL!$O536*TL!$P536+TL!$Q536*TL!$R536+TL!$S536*TL!$T536+TL!$U536*TL!$V536+TL!$W536*TL!$X536+tblTL[[#This Row],[G6 RPE]]*tblTL[[#This Row],[G6 Duration]]</f>
        <v>0</v>
      </c>
      <c r="AB536" s="119">
        <f>tblTL[[#This Row],[Gym Load]]+tblTL[[#This Row],[Field Load]]+tblTL[[#This Row],[Total Game Load]]</f>
        <v>80</v>
      </c>
    </row>
    <row r="537" spans="1:28" x14ac:dyDescent="0.25">
      <c r="A537" s="58" t="str">
        <f t="shared" si="20"/>
        <v>Week 4</v>
      </c>
      <c r="B537" s="63">
        <v>43034</v>
      </c>
      <c r="C537" s="143" t="str">
        <f t="shared" si="19"/>
        <v>Thu</v>
      </c>
      <c r="D537" s="75" t="s">
        <v>214</v>
      </c>
      <c r="E537" s="71"/>
      <c r="F537" s="71"/>
      <c r="G537" s="71"/>
      <c r="H537" s="71"/>
      <c r="I537" s="62">
        <f>tblTL[[#This Row],[Gym RPE]]*tblTL[[#This Row],[Gym Duration]]+tblTL[[#This Row],[Gym 2 RPE]]*tblTL[[#This Row],[Gym 2 Duration]]</f>
        <v>0</v>
      </c>
      <c r="J537" s="62">
        <v>1</v>
      </c>
      <c r="K537" s="62">
        <v>60</v>
      </c>
      <c r="L537" s="62"/>
      <c r="M537" s="62"/>
      <c r="N537" s="62">
        <f>tblTL[[#This Row],[Field RPE]]*tblTL[[#This Row],[Field duration]]+tblTL[[#This Row],[Field 2 RPE]]*tblTL[[#This Row],[Field 2 Duration]]</f>
        <v>60</v>
      </c>
      <c r="AA537" s="118">
        <f>TL!$O537*TL!$P537+TL!$Q537*TL!$R537+TL!$S537*TL!$T537+TL!$U537*TL!$V537+TL!$W537*TL!$X537+tblTL[[#This Row],[G6 RPE]]*tblTL[[#This Row],[G6 Duration]]</f>
        <v>0</v>
      </c>
      <c r="AB537" s="119">
        <f>tblTL[[#This Row],[Gym Load]]+tblTL[[#This Row],[Field Load]]+tblTL[[#This Row],[Total Game Load]]</f>
        <v>60</v>
      </c>
    </row>
    <row r="538" spans="1:28" x14ac:dyDescent="0.25">
      <c r="A538" s="58" t="str">
        <f t="shared" si="20"/>
        <v>Week 4</v>
      </c>
      <c r="B538" s="63">
        <v>43034</v>
      </c>
      <c r="C538" s="143" t="str">
        <f t="shared" si="19"/>
        <v>Thu</v>
      </c>
      <c r="D538" s="75" t="s">
        <v>195</v>
      </c>
      <c r="E538" s="71"/>
      <c r="F538" s="71"/>
      <c r="G538" s="71"/>
      <c r="H538" s="71"/>
      <c r="I538" s="62">
        <f>tblTL[[#This Row],[Gym RPE]]*tblTL[[#This Row],[Gym Duration]]+tblTL[[#This Row],[Gym 2 RPE]]*tblTL[[#This Row],[Gym 2 Duration]]</f>
        <v>0</v>
      </c>
      <c r="J538" s="62"/>
      <c r="K538" s="62"/>
      <c r="L538" s="62"/>
      <c r="M538" s="62"/>
      <c r="N538" s="62">
        <f>tblTL[[#This Row],[Field RPE]]*tblTL[[#This Row],[Field duration]]+tblTL[[#This Row],[Field 2 RPE]]*tblTL[[#This Row],[Field 2 Duration]]</f>
        <v>0</v>
      </c>
      <c r="AA538" s="118">
        <f>TL!$O538*TL!$P538+TL!$Q538*TL!$R538+TL!$S538*TL!$T538+TL!$U538*TL!$V538+TL!$W538*TL!$X538+tblTL[[#This Row],[G6 RPE]]*tblTL[[#This Row],[G6 Duration]]</f>
        <v>0</v>
      </c>
      <c r="AB538" s="119">
        <f>tblTL[[#This Row],[Gym Load]]+tblTL[[#This Row],[Field Load]]+tblTL[[#This Row],[Total Game Load]]</f>
        <v>0</v>
      </c>
    </row>
    <row r="539" spans="1:28" x14ac:dyDescent="0.25">
      <c r="A539" s="58" t="str">
        <f t="shared" si="20"/>
        <v>Week 4</v>
      </c>
      <c r="B539" s="63">
        <v>43034</v>
      </c>
      <c r="C539" s="143" t="str">
        <f t="shared" si="19"/>
        <v>Thu</v>
      </c>
      <c r="D539" s="77" t="s">
        <v>196</v>
      </c>
      <c r="E539" s="71"/>
      <c r="F539" s="71"/>
      <c r="G539" s="71"/>
      <c r="H539" s="71"/>
      <c r="I539" s="62">
        <f>tblTL[[#This Row],[Gym RPE]]*tblTL[[#This Row],[Gym Duration]]+tblTL[[#This Row],[Gym 2 RPE]]*tblTL[[#This Row],[Gym 2 Duration]]</f>
        <v>0</v>
      </c>
      <c r="J539" s="62">
        <v>2</v>
      </c>
      <c r="K539" s="62">
        <v>60</v>
      </c>
      <c r="L539" s="62"/>
      <c r="M539" s="62"/>
      <c r="N539" s="62">
        <f>tblTL[[#This Row],[Field RPE]]*tblTL[[#This Row],[Field duration]]+tblTL[[#This Row],[Field 2 RPE]]*tblTL[[#This Row],[Field 2 Duration]]</f>
        <v>120</v>
      </c>
      <c r="AA539" s="118">
        <f>TL!$O539*TL!$P539+TL!$Q539*TL!$R539+TL!$S539*TL!$T539+TL!$U539*TL!$V539+TL!$W539*TL!$X539+tblTL[[#This Row],[G6 RPE]]*tblTL[[#This Row],[G6 Duration]]</f>
        <v>0</v>
      </c>
      <c r="AB539" s="119">
        <f>tblTL[[#This Row],[Gym Load]]+tblTL[[#This Row],[Field Load]]+tblTL[[#This Row],[Total Game Load]]</f>
        <v>120</v>
      </c>
    </row>
    <row r="540" spans="1:28" x14ac:dyDescent="0.25">
      <c r="A540" s="58" t="str">
        <f t="shared" si="20"/>
        <v>Week 4</v>
      </c>
      <c r="B540" s="63">
        <v>43034</v>
      </c>
      <c r="C540" s="143" t="str">
        <f t="shared" si="19"/>
        <v>Thu</v>
      </c>
      <c r="D540" s="75" t="s">
        <v>197</v>
      </c>
      <c r="E540" s="71">
        <v>5</v>
      </c>
      <c r="F540" s="71">
        <v>40</v>
      </c>
      <c r="G540" s="71"/>
      <c r="H540" s="71"/>
      <c r="I540" s="62">
        <f>tblTL[[#This Row],[Gym RPE]]*tblTL[[#This Row],[Gym Duration]]+tblTL[[#This Row],[Gym 2 RPE]]*tblTL[[#This Row],[Gym 2 Duration]]</f>
        <v>200</v>
      </c>
      <c r="J540" s="62">
        <v>2</v>
      </c>
      <c r="K540" s="62">
        <v>60</v>
      </c>
      <c r="L540" s="62"/>
      <c r="M540" s="62"/>
      <c r="N540" s="62">
        <f>tblTL[[#This Row],[Field RPE]]*tblTL[[#This Row],[Field duration]]+tblTL[[#This Row],[Field 2 RPE]]*tblTL[[#This Row],[Field 2 Duration]]</f>
        <v>120</v>
      </c>
      <c r="AA540" s="118">
        <f>TL!$O540*TL!$P540+TL!$Q540*TL!$R540+TL!$S540*TL!$T540+TL!$U540*TL!$V540+TL!$W540*TL!$X540+tblTL[[#This Row],[G6 RPE]]*tblTL[[#This Row],[G6 Duration]]</f>
        <v>0</v>
      </c>
      <c r="AB540" s="119">
        <f>tblTL[[#This Row],[Gym Load]]+tblTL[[#This Row],[Field Load]]+tblTL[[#This Row],[Total Game Load]]</f>
        <v>320</v>
      </c>
    </row>
    <row r="541" spans="1:28" x14ac:dyDescent="0.25">
      <c r="A541" s="58" t="str">
        <f t="shared" si="20"/>
        <v>Week 4</v>
      </c>
      <c r="B541" s="63">
        <v>43034</v>
      </c>
      <c r="C541" s="143" t="str">
        <f t="shared" si="19"/>
        <v>Thu</v>
      </c>
      <c r="D541" s="75" t="s">
        <v>198</v>
      </c>
      <c r="E541" s="71"/>
      <c r="F541" s="71"/>
      <c r="G541" s="71"/>
      <c r="H541" s="71"/>
      <c r="I541" s="62">
        <f>tblTL[[#This Row],[Gym RPE]]*tblTL[[#This Row],[Gym Duration]]+tblTL[[#This Row],[Gym 2 RPE]]*tblTL[[#This Row],[Gym 2 Duration]]</f>
        <v>0</v>
      </c>
      <c r="J541" s="62"/>
      <c r="K541" s="62"/>
      <c r="L541" s="62"/>
      <c r="M541" s="62"/>
      <c r="N541" s="62">
        <f>tblTL[[#This Row],[Field RPE]]*tblTL[[#This Row],[Field duration]]+tblTL[[#This Row],[Field 2 RPE]]*tblTL[[#This Row],[Field 2 Duration]]</f>
        <v>0</v>
      </c>
      <c r="AA541" s="118">
        <f>TL!$O541*TL!$P541+TL!$Q541*TL!$R541+TL!$S541*TL!$T541+TL!$U541*TL!$V541+TL!$W541*TL!$X541+tblTL[[#This Row],[G6 RPE]]*tblTL[[#This Row],[G6 Duration]]</f>
        <v>0</v>
      </c>
      <c r="AB541" s="119">
        <f>tblTL[[#This Row],[Gym Load]]+tblTL[[#This Row],[Field Load]]+tblTL[[#This Row],[Total Game Load]]</f>
        <v>0</v>
      </c>
    </row>
    <row r="542" spans="1:28" x14ac:dyDescent="0.25">
      <c r="A542" s="58" t="str">
        <f t="shared" si="20"/>
        <v>Week 4</v>
      </c>
      <c r="B542" s="63">
        <v>43034</v>
      </c>
      <c r="C542" s="143" t="str">
        <f t="shared" si="19"/>
        <v>Thu</v>
      </c>
      <c r="D542" s="75" t="s">
        <v>199</v>
      </c>
      <c r="E542" s="71"/>
      <c r="F542" s="71"/>
      <c r="G542" s="71"/>
      <c r="H542" s="71"/>
      <c r="I542" s="62">
        <f>tblTL[[#This Row],[Gym RPE]]*tblTL[[#This Row],[Gym Duration]]+tblTL[[#This Row],[Gym 2 RPE]]*tblTL[[#This Row],[Gym 2 Duration]]</f>
        <v>0</v>
      </c>
      <c r="J542" s="62"/>
      <c r="K542" s="62"/>
      <c r="L542" s="62"/>
      <c r="M542" s="62"/>
      <c r="N542" s="62">
        <f>tblTL[[#This Row],[Field RPE]]*tblTL[[#This Row],[Field duration]]+tblTL[[#This Row],[Field 2 RPE]]*tblTL[[#This Row],[Field 2 Duration]]</f>
        <v>0</v>
      </c>
      <c r="AA542" s="118">
        <f>TL!$O542*TL!$P542+TL!$Q542*TL!$R542+TL!$S542*TL!$T542+TL!$U542*TL!$V542+TL!$W542*TL!$X542+tblTL[[#This Row],[G6 RPE]]*tblTL[[#This Row],[G6 Duration]]</f>
        <v>0</v>
      </c>
      <c r="AB542" s="119">
        <f>tblTL[[#This Row],[Gym Load]]+tblTL[[#This Row],[Field Load]]+tblTL[[#This Row],[Total Game Load]]</f>
        <v>0</v>
      </c>
    </row>
    <row r="543" spans="1:28" x14ac:dyDescent="0.25">
      <c r="A543" s="58" t="str">
        <f t="shared" si="20"/>
        <v>Week 4</v>
      </c>
      <c r="B543" s="63">
        <v>43034</v>
      </c>
      <c r="C543" s="143" t="str">
        <f t="shared" si="19"/>
        <v>Thu</v>
      </c>
      <c r="D543" s="77" t="s">
        <v>200</v>
      </c>
      <c r="E543" s="71"/>
      <c r="F543" s="71"/>
      <c r="G543" s="71"/>
      <c r="H543" s="71"/>
      <c r="I543" s="62">
        <f>tblTL[[#This Row],[Gym RPE]]*tblTL[[#This Row],[Gym Duration]]+tblTL[[#This Row],[Gym 2 RPE]]*tblTL[[#This Row],[Gym 2 Duration]]</f>
        <v>0</v>
      </c>
      <c r="J543" s="62"/>
      <c r="K543" s="62"/>
      <c r="L543" s="62"/>
      <c r="M543" s="62"/>
      <c r="N543" s="62">
        <f>tblTL[[#This Row],[Field RPE]]*tblTL[[#This Row],[Field duration]]+tblTL[[#This Row],[Field 2 RPE]]*tblTL[[#This Row],[Field 2 Duration]]</f>
        <v>0</v>
      </c>
      <c r="AA543" s="118">
        <f>TL!$O543*TL!$P543+TL!$Q543*TL!$R543+TL!$S543*TL!$T543+TL!$U543*TL!$V543+TL!$W543*TL!$X543+tblTL[[#This Row],[G6 RPE]]*tblTL[[#This Row],[G6 Duration]]</f>
        <v>0</v>
      </c>
      <c r="AB543" s="119">
        <f>tblTL[[#This Row],[Gym Load]]+tblTL[[#This Row],[Field Load]]+tblTL[[#This Row],[Total Game Load]]</f>
        <v>0</v>
      </c>
    </row>
    <row r="544" spans="1:28" x14ac:dyDescent="0.25">
      <c r="A544" s="58" t="str">
        <f t="shared" si="20"/>
        <v>Week 4</v>
      </c>
      <c r="B544" s="63">
        <v>43034</v>
      </c>
      <c r="C544" s="143" t="str">
        <f t="shared" si="19"/>
        <v>Thu</v>
      </c>
      <c r="D544" s="75" t="s">
        <v>201</v>
      </c>
      <c r="E544" s="71"/>
      <c r="F544" s="71"/>
      <c r="G544" s="71"/>
      <c r="H544" s="71"/>
      <c r="I544" s="62">
        <f>tblTL[[#This Row],[Gym RPE]]*tblTL[[#This Row],[Gym Duration]]+tblTL[[#This Row],[Gym 2 RPE]]*tblTL[[#This Row],[Gym 2 Duration]]</f>
        <v>0</v>
      </c>
      <c r="J544" s="62"/>
      <c r="K544" s="62"/>
      <c r="L544" s="62"/>
      <c r="M544" s="62"/>
      <c r="N544" s="62">
        <f>tblTL[[#This Row],[Field RPE]]*tblTL[[#This Row],[Field duration]]+tblTL[[#This Row],[Field 2 RPE]]*tblTL[[#This Row],[Field 2 Duration]]</f>
        <v>0</v>
      </c>
      <c r="AA544" s="118">
        <f>TL!$O544*TL!$P544+TL!$Q544*TL!$R544+TL!$S544*TL!$T544+TL!$U544*TL!$V544+TL!$W544*TL!$X544+tblTL[[#This Row],[G6 RPE]]*tblTL[[#This Row],[G6 Duration]]</f>
        <v>0</v>
      </c>
      <c r="AB544" s="119">
        <f>tblTL[[#This Row],[Gym Load]]+tblTL[[#This Row],[Field Load]]+tblTL[[#This Row],[Total Game Load]]</f>
        <v>0</v>
      </c>
    </row>
    <row r="545" spans="1:28" x14ac:dyDescent="0.25">
      <c r="A545" s="58" t="str">
        <f t="shared" si="20"/>
        <v>Week 4</v>
      </c>
      <c r="B545" s="63">
        <v>43034</v>
      </c>
      <c r="C545" s="143" t="str">
        <f t="shared" si="19"/>
        <v>Thu</v>
      </c>
      <c r="D545" s="75" t="s">
        <v>202</v>
      </c>
      <c r="E545" s="71">
        <v>5</v>
      </c>
      <c r="F545" s="71">
        <v>40</v>
      </c>
      <c r="G545" s="71"/>
      <c r="H545" s="71"/>
      <c r="I545" s="62">
        <f>tblTL[[#This Row],[Gym RPE]]*tblTL[[#This Row],[Gym Duration]]+tblTL[[#This Row],[Gym 2 RPE]]*tblTL[[#This Row],[Gym 2 Duration]]</f>
        <v>200</v>
      </c>
      <c r="J545" s="62">
        <v>1</v>
      </c>
      <c r="K545" s="62">
        <v>60</v>
      </c>
      <c r="L545" s="62"/>
      <c r="M545" s="62"/>
      <c r="N545" s="62">
        <f>tblTL[[#This Row],[Field RPE]]*tblTL[[#This Row],[Field duration]]+tblTL[[#This Row],[Field 2 RPE]]*tblTL[[#This Row],[Field 2 Duration]]</f>
        <v>60</v>
      </c>
      <c r="AA545" s="118">
        <f>TL!$O545*TL!$P545+TL!$Q545*TL!$R545+TL!$S545*TL!$T545+TL!$U545*TL!$V545+TL!$W545*TL!$X545+tblTL[[#This Row],[G6 RPE]]*tblTL[[#This Row],[G6 Duration]]</f>
        <v>0</v>
      </c>
      <c r="AB545" s="119">
        <f>tblTL[[#This Row],[Gym Load]]+tblTL[[#This Row],[Field Load]]+tblTL[[#This Row],[Total Game Load]]</f>
        <v>260</v>
      </c>
    </row>
    <row r="546" spans="1:28" x14ac:dyDescent="0.25">
      <c r="A546" s="58" t="str">
        <f t="shared" si="20"/>
        <v>Week 4</v>
      </c>
      <c r="B546" s="63">
        <v>43034</v>
      </c>
      <c r="C546" s="143" t="str">
        <f t="shared" si="19"/>
        <v>Thu</v>
      </c>
      <c r="D546" s="77" t="s">
        <v>203</v>
      </c>
      <c r="E546" s="71"/>
      <c r="F546" s="71"/>
      <c r="G546" s="71"/>
      <c r="H546" s="71"/>
      <c r="I546" s="62">
        <f>tblTL[[#This Row],[Gym RPE]]*tblTL[[#This Row],[Gym Duration]]+tblTL[[#This Row],[Gym 2 RPE]]*tblTL[[#This Row],[Gym 2 Duration]]</f>
        <v>0</v>
      </c>
      <c r="J546" s="62"/>
      <c r="K546" s="62"/>
      <c r="L546" s="62"/>
      <c r="M546" s="62"/>
      <c r="N546" s="62">
        <f>tblTL[[#This Row],[Field RPE]]*tblTL[[#This Row],[Field duration]]+tblTL[[#This Row],[Field 2 RPE]]*tblTL[[#This Row],[Field 2 Duration]]</f>
        <v>0</v>
      </c>
      <c r="AA546" s="118">
        <f>TL!$O546*TL!$P546+TL!$Q546*TL!$R546+TL!$S546*TL!$T546+TL!$U546*TL!$V546+TL!$W546*TL!$X546+tblTL[[#This Row],[G6 RPE]]*tblTL[[#This Row],[G6 Duration]]</f>
        <v>0</v>
      </c>
      <c r="AB546" s="119">
        <f>tblTL[[#This Row],[Gym Load]]+tblTL[[#This Row],[Field Load]]+tblTL[[#This Row],[Total Game Load]]</f>
        <v>0</v>
      </c>
    </row>
    <row r="547" spans="1:28" x14ac:dyDescent="0.25">
      <c r="A547" s="58" t="str">
        <f t="shared" si="20"/>
        <v>Week 4</v>
      </c>
      <c r="B547" s="63">
        <v>43034</v>
      </c>
      <c r="C547" s="143" t="str">
        <f t="shared" si="19"/>
        <v>Thu</v>
      </c>
      <c r="D547" s="77" t="s">
        <v>204</v>
      </c>
      <c r="E547" s="71"/>
      <c r="F547" s="71"/>
      <c r="G547" s="71"/>
      <c r="H547" s="71"/>
      <c r="I547" s="62">
        <f>tblTL[[#This Row],[Gym RPE]]*tblTL[[#This Row],[Gym Duration]]+tblTL[[#This Row],[Gym 2 RPE]]*tblTL[[#This Row],[Gym 2 Duration]]</f>
        <v>0</v>
      </c>
      <c r="J547" s="62"/>
      <c r="K547" s="62"/>
      <c r="L547" s="62"/>
      <c r="M547" s="62"/>
      <c r="N547" s="62">
        <f>tblTL[[#This Row],[Field RPE]]*tblTL[[#This Row],[Field duration]]+tblTL[[#This Row],[Field 2 RPE]]*tblTL[[#This Row],[Field 2 Duration]]</f>
        <v>0</v>
      </c>
      <c r="AA547" s="118">
        <f>TL!$O547*TL!$P547+TL!$Q547*TL!$R547+TL!$S547*TL!$T547+TL!$U547*TL!$V547+TL!$W547*TL!$X547+tblTL[[#This Row],[G6 RPE]]*tblTL[[#This Row],[G6 Duration]]</f>
        <v>0</v>
      </c>
      <c r="AB547" s="119">
        <f>tblTL[[#This Row],[Gym Load]]+tblTL[[#This Row],[Field Load]]+tblTL[[#This Row],[Total Game Load]]</f>
        <v>0</v>
      </c>
    </row>
    <row r="548" spans="1:28" x14ac:dyDescent="0.25">
      <c r="A548" s="58" t="str">
        <f t="shared" si="20"/>
        <v>Week 4</v>
      </c>
      <c r="B548" s="63">
        <v>43034</v>
      </c>
      <c r="C548" s="143" t="str">
        <f t="shared" si="19"/>
        <v>Thu</v>
      </c>
      <c r="D548" s="78" t="s">
        <v>205</v>
      </c>
      <c r="E548" s="71"/>
      <c r="F548" s="71"/>
      <c r="G548" s="71"/>
      <c r="H548" s="71"/>
      <c r="I548" s="62">
        <f>tblTL[[#This Row],[Gym RPE]]*tblTL[[#This Row],[Gym Duration]]+tblTL[[#This Row],[Gym 2 RPE]]*tblTL[[#This Row],[Gym 2 Duration]]</f>
        <v>0</v>
      </c>
      <c r="J548" s="62">
        <v>2</v>
      </c>
      <c r="K548" s="62">
        <v>60</v>
      </c>
      <c r="L548" s="62"/>
      <c r="M548" s="62"/>
      <c r="N548" s="62">
        <f>tblTL[[#This Row],[Field RPE]]*tblTL[[#This Row],[Field duration]]+tblTL[[#This Row],[Field 2 RPE]]*tblTL[[#This Row],[Field 2 Duration]]</f>
        <v>120</v>
      </c>
      <c r="AA548" s="118">
        <f>TL!$O548*TL!$P548+TL!$Q548*TL!$R548+TL!$S548*TL!$T548+TL!$U548*TL!$V548+TL!$W548*TL!$X548+tblTL[[#This Row],[G6 RPE]]*tblTL[[#This Row],[G6 Duration]]</f>
        <v>0</v>
      </c>
      <c r="AB548" s="119">
        <f>tblTL[[#This Row],[Gym Load]]+tblTL[[#This Row],[Field Load]]+tblTL[[#This Row],[Total Game Load]]</f>
        <v>120</v>
      </c>
    </row>
    <row r="549" spans="1:28" x14ac:dyDescent="0.25">
      <c r="A549" s="58" t="str">
        <f t="shared" si="20"/>
        <v>Week 4</v>
      </c>
      <c r="B549" s="63">
        <v>43034</v>
      </c>
      <c r="C549" s="143" t="str">
        <f t="shared" si="19"/>
        <v>Thu</v>
      </c>
      <c r="D549" s="78" t="s">
        <v>206</v>
      </c>
      <c r="E549" s="71"/>
      <c r="F549" s="71"/>
      <c r="G549" s="71"/>
      <c r="H549" s="71"/>
      <c r="I549" s="62">
        <f>tblTL[[#This Row],[Gym RPE]]*tblTL[[#This Row],[Gym Duration]]+tblTL[[#This Row],[Gym 2 RPE]]*tblTL[[#This Row],[Gym 2 Duration]]</f>
        <v>0</v>
      </c>
      <c r="J549" s="62">
        <v>1</v>
      </c>
      <c r="K549" s="62">
        <v>60</v>
      </c>
      <c r="L549" s="62"/>
      <c r="M549" s="62"/>
      <c r="N549" s="62">
        <f>tblTL[[#This Row],[Field RPE]]*tblTL[[#This Row],[Field duration]]+tblTL[[#This Row],[Field 2 RPE]]*tblTL[[#This Row],[Field 2 Duration]]</f>
        <v>60</v>
      </c>
      <c r="AA549" s="118">
        <f>TL!$O549*TL!$P549+TL!$Q549*TL!$R549+TL!$S549*TL!$T549+TL!$U549*TL!$V549+TL!$W549*TL!$X549+tblTL[[#This Row],[G6 RPE]]*tblTL[[#This Row],[G6 Duration]]</f>
        <v>0</v>
      </c>
      <c r="AB549" s="119">
        <f>tblTL[[#This Row],[Gym Load]]+tblTL[[#This Row],[Field Load]]+tblTL[[#This Row],[Total Game Load]]</f>
        <v>60</v>
      </c>
    </row>
    <row r="550" spans="1:28" x14ac:dyDescent="0.25">
      <c r="A550" s="58" t="str">
        <f t="shared" si="20"/>
        <v>Week 4</v>
      </c>
      <c r="B550" s="63">
        <v>43034</v>
      </c>
      <c r="C550" s="143" t="str">
        <f t="shared" si="19"/>
        <v>Thu</v>
      </c>
      <c r="D550" s="78" t="s">
        <v>207</v>
      </c>
      <c r="E550" s="71"/>
      <c r="F550" s="71"/>
      <c r="G550" s="71"/>
      <c r="H550" s="71"/>
      <c r="I550" s="62">
        <f>tblTL[[#This Row],[Gym RPE]]*tblTL[[#This Row],[Gym Duration]]+tblTL[[#This Row],[Gym 2 RPE]]*tblTL[[#This Row],[Gym 2 Duration]]</f>
        <v>0</v>
      </c>
      <c r="J550" s="62">
        <v>1</v>
      </c>
      <c r="K550" s="62">
        <v>60</v>
      </c>
      <c r="L550" s="62"/>
      <c r="M550" s="62"/>
      <c r="N550" s="62">
        <f>tblTL[[#This Row],[Field RPE]]*tblTL[[#This Row],[Field duration]]+tblTL[[#This Row],[Field 2 RPE]]*tblTL[[#This Row],[Field 2 Duration]]</f>
        <v>60</v>
      </c>
      <c r="AA550" s="118">
        <f>TL!$O550*TL!$P550+TL!$Q550*TL!$R550+TL!$S550*TL!$T550+TL!$U550*TL!$V550+TL!$W550*TL!$X550+tblTL[[#This Row],[G6 RPE]]*tblTL[[#This Row],[G6 Duration]]</f>
        <v>0</v>
      </c>
      <c r="AB550" s="119">
        <f>tblTL[[#This Row],[Gym Load]]+tblTL[[#This Row],[Field Load]]+tblTL[[#This Row],[Total Game Load]]</f>
        <v>60</v>
      </c>
    </row>
    <row r="551" spans="1:28" x14ac:dyDescent="0.25">
      <c r="A551" s="58" t="str">
        <f t="shared" si="20"/>
        <v>Week 4</v>
      </c>
      <c r="B551" s="63">
        <v>43034</v>
      </c>
      <c r="C551" s="143" t="str">
        <f t="shared" si="19"/>
        <v>Thu</v>
      </c>
      <c r="D551" s="75" t="s">
        <v>208</v>
      </c>
      <c r="E551" s="71"/>
      <c r="F551" s="71"/>
      <c r="G551" s="71"/>
      <c r="H551" s="71"/>
      <c r="I551" s="62">
        <f>tblTL[[#This Row],[Gym RPE]]*tblTL[[#This Row],[Gym Duration]]+tblTL[[#This Row],[Gym 2 RPE]]*tblTL[[#This Row],[Gym 2 Duration]]</f>
        <v>0</v>
      </c>
      <c r="J551" s="62"/>
      <c r="K551" s="62"/>
      <c r="L551" s="62"/>
      <c r="M551" s="62"/>
      <c r="N551" s="62">
        <f>tblTL[[#This Row],[Field RPE]]*tblTL[[#This Row],[Field duration]]+tblTL[[#This Row],[Field 2 RPE]]*tblTL[[#This Row],[Field 2 Duration]]</f>
        <v>0</v>
      </c>
      <c r="AA551" s="118">
        <f>TL!$O551*TL!$P551+TL!$Q551*TL!$R551+TL!$S551*TL!$T551+TL!$U551*TL!$V551+TL!$W551*TL!$X551+tblTL[[#This Row],[G6 RPE]]*tblTL[[#This Row],[G6 Duration]]</f>
        <v>0</v>
      </c>
      <c r="AB551" s="119">
        <f>tblTL[[#This Row],[Gym Load]]+tblTL[[#This Row],[Field Load]]+tblTL[[#This Row],[Total Game Load]]</f>
        <v>0</v>
      </c>
    </row>
    <row r="552" spans="1:28" x14ac:dyDescent="0.25">
      <c r="A552" s="58" t="str">
        <f t="shared" si="20"/>
        <v>Week 4</v>
      </c>
      <c r="B552" s="63">
        <v>43035</v>
      </c>
      <c r="C552" s="143" t="str">
        <f t="shared" si="19"/>
        <v>Fri</v>
      </c>
      <c r="D552" s="77" t="s">
        <v>215</v>
      </c>
      <c r="E552" s="71"/>
      <c r="F552" s="71"/>
      <c r="G552" s="71"/>
      <c r="H552" s="71"/>
      <c r="I552" s="62">
        <f>tblTL[[#This Row],[Gym RPE]]*tblTL[[#This Row],[Gym Duration]]+tblTL[[#This Row],[Gym 2 RPE]]*tblTL[[#This Row],[Gym 2 Duration]]</f>
        <v>0</v>
      </c>
      <c r="J552" s="62"/>
      <c r="K552" s="62"/>
      <c r="L552" s="62"/>
      <c r="M552" s="62"/>
      <c r="N552" s="62">
        <f>tblTL[[#This Row],[Field RPE]]*tblTL[[#This Row],[Field duration]]+tblTL[[#This Row],[Field 2 RPE]]*tblTL[[#This Row],[Field 2 Duration]]</f>
        <v>0</v>
      </c>
      <c r="AA552" s="118">
        <f>TL!$O552*TL!$P552+TL!$Q552*TL!$R552+TL!$S552*TL!$T552+TL!$U552*TL!$V552+TL!$W552*TL!$X552+tblTL[[#This Row],[G6 RPE]]*tblTL[[#This Row],[G6 Duration]]</f>
        <v>0</v>
      </c>
      <c r="AB552" s="119">
        <f>tblTL[[#This Row],[Gym Load]]+tblTL[[#This Row],[Field Load]]+tblTL[[#This Row],[Total Game Load]]</f>
        <v>0</v>
      </c>
    </row>
    <row r="553" spans="1:28" x14ac:dyDescent="0.25">
      <c r="A553" s="58" t="str">
        <f t="shared" si="20"/>
        <v>Week 4</v>
      </c>
      <c r="B553" s="63">
        <v>43035</v>
      </c>
      <c r="C553" s="143" t="str">
        <f t="shared" si="19"/>
        <v>Fri</v>
      </c>
      <c r="D553" s="78" t="s">
        <v>190</v>
      </c>
      <c r="E553" s="71"/>
      <c r="F553" s="71"/>
      <c r="G553" s="71"/>
      <c r="H553" s="71"/>
      <c r="I553" s="62">
        <f>tblTL[[#This Row],[Gym RPE]]*tblTL[[#This Row],[Gym Duration]]+tblTL[[#This Row],[Gym 2 RPE]]*tblTL[[#This Row],[Gym 2 Duration]]</f>
        <v>0</v>
      </c>
      <c r="J553" s="62"/>
      <c r="K553" s="62"/>
      <c r="L553" s="62"/>
      <c r="M553" s="62"/>
      <c r="N553" s="62">
        <f>tblTL[[#This Row],[Field RPE]]*tblTL[[#This Row],[Field duration]]+tblTL[[#This Row],[Field 2 RPE]]*tblTL[[#This Row],[Field 2 Duration]]</f>
        <v>0</v>
      </c>
      <c r="AA553" s="118">
        <f>TL!$O553*TL!$P553+TL!$Q553*TL!$R553+TL!$S553*TL!$T553+TL!$U553*TL!$V553+TL!$W553*TL!$X553+tblTL[[#This Row],[G6 RPE]]*tblTL[[#This Row],[G6 Duration]]</f>
        <v>0</v>
      </c>
      <c r="AB553" s="119">
        <f>tblTL[[#This Row],[Gym Load]]+tblTL[[#This Row],[Field Load]]+tblTL[[#This Row],[Total Game Load]]</f>
        <v>0</v>
      </c>
    </row>
    <row r="554" spans="1:28" x14ac:dyDescent="0.25">
      <c r="A554" s="58" t="str">
        <f t="shared" si="20"/>
        <v>Week 4</v>
      </c>
      <c r="B554" s="63">
        <v>43035</v>
      </c>
      <c r="C554" s="143" t="str">
        <f t="shared" si="19"/>
        <v>Fri</v>
      </c>
      <c r="D554" s="77" t="s">
        <v>191</v>
      </c>
      <c r="E554" s="71"/>
      <c r="F554" s="71"/>
      <c r="G554" s="71"/>
      <c r="H554" s="71"/>
      <c r="I554" s="62">
        <f>tblTL[[#This Row],[Gym RPE]]*tblTL[[#This Row],[Gym Duration]]+tblTL[[#This Row],[Gym 2 RPE]]*tblTL[[#This Row],[Gym 2 Duration]]</f>
        <v>0</v>
      </c>
      <c r="J554" s="62"/>
      <c r="K554" s="62"/>
      <c r="L554" s="62"/>
      <c r="M554" s="62"/>
      <c r="N554" s="62">
        <f>tblTL[[#This Row],[Field RPE]]*tblTL[[#This Row],[Field duration]]+tblTL[[#This Row],[Field 2 RPE]]*tblTL[[#This Row],[Field 2 Duration]]</f>
        <v>0</v>
      </c>
      <c r="AA554" s="118">
        <f>TL!$O554*TL!$P554+TL!$Q554*TL!$R554+TL!$S554*TL!$T554+TL!$U554*TL!$V554+TL!$W554*TL!$X554+tblTL[[#This Row],[G6 RPE]]*tblTL[[#This Row],[G6 Duration]]</f>
        <v>0</v>
      </c>
      <c r="AB554" s="119">
        <f>tblTL[[#This Row],[Gym Load]]+tblTL[[#This Row],[Field Load]]+tblTL[[#This Row],[Total Game Load]]</f>
        <v>0</v>
      </c>
    </row>
    <row r="555" spans="1:28" x14ac:dyDescent="0.25">
      <c r="A555" s="58" t="str">
        <f t="shared" si="20"/>
        <v>Week 4</v>
      </c>
      <c r="B555" s="63">
        <v>43035</v>
      </c>
      <c r="C555" s="143" t="str">
        <f t="shared" si="19"/>
        <v>Fri</v>
      </c>
      <c r="D555" s="77" t="s">
        <v>192</v>
      </c>
      <c r="E555" s="71"/>
      <c r="F555" s="71"/>
      <c r="G555" s="71"/>
      <c r="H555" s="71"/>
      <c r="I555" s="62">
        <f>tblTL[[#This Row],[Gym RPE]]*tblTL[[#This Row],[Gym Duration]]+tblTL[[#This Row],[Gym 2 RPE]]*tblTL[[#This Row],[Gym 2 Duration]]</f>
        <v>0</v>
      </c>
      <c r="J555" s="62"/>
      <c r="K555" s="62"/>
      <c r="L555" s="62"/>
      <c r="M555" s="62"/>
      <c r="N555" s="62">
        <f>tblTL[[#This Row],[Field RPE]]*tblTL[[#This Row],[Field duration]]+tblTL[[#This Row],[Field 2 RPE]]*tblTL[[#This Row],[Field 2 Duration]]</f>
        <v>0</v>
      </c>
      <c r="AA555" s="118">
        <f>TL!$O555*TL!$P555+TL!$Q555*TL!$R555+TL!$S555*TL!$T555+TL!$U555*TL!$V555+TL!$W555*TL!$X555+tblTL[[#This Row],[G6 RPE]]*tblTL[[#This Row],[G6 Duration]]</f>
        <v>0</v>
      </c>
      <c r="AB555" s="119">
        <f>tblTL[[#This Row],[Gym Load]]+tblTL[[#This Row],[Field Load]]+tblTL[[#This Row],[Total Game Load]]</f>
        <v>0</v>
      </c>
    </row>
    <row r="556" spans="1:28" x14ac:dyDescent="0.25">
      <c r="A556" s="58" t="str">
        <f t="shared" si="20"/>
        <v>Week 4</v>
      </c>
      <c r="B556" s="63">
        <v>43035</v>
      </c>
      <c r="C556" s="143" t="str">
        <f t="shared" si="19"/>
        <v>Fri</v>
      </c>
      <c r="D556" s="75" t="s">
        <v>193</v>
      </c>
      <c r="E556" s="71"/>
      <c r="F556" s="71"/>
      <c r="G556" s="71"/>
      <c r="H556" s="71"/>
      <c r="I556" s="62">
        <f>tblTL[[#This Row],[Gym RPE]]*tblTL[[#This Row],[Gym Duration]]+tblTL[[#This Row],[Gym 2 RPE]]*tblTL[[#This Row],[Gym 2 Duration]]</f>
        <v>0</v>
      </c>
      <c r="J556" s="62"/>
      <c r="K556" s="62"/>
      <c r="L556" s="62"/>
      <c r="M556" s="62"/>
      <c r="N556" s="62">
        <f>tblTL[[#This Row],[Field RPE]]*tblTL[[#This Row],[Field duration]]+tblTL[[#This Row],[Field 2 RPE]]*tblTL[[#This Row],[Field 2 Duration]]</f>
        <v>0</v>
      </c>
      <c r="AA556" s="118">
        <f>TL!$O556*TL!$P556+TL!$Q556*TL!$R556+TL!$S556*TL!$T556+TL!$U556*TL!$V556+TL!$W556*TL!$X556+tblTL[[#This Row],[G6 RPE]]*tblTL[[#This Row],[G6 Duration]]</f>
        <v>0</v>
      </c>
      <c r="AB556" s="119">
        <f>tblTL[[#This Row],[Gym Load]]+tblTL[[#This Row],[Field Load]]+tblTL[[#This Row],[Total Game Load]]</f>
        <v>0</v>
      </c>
    </row>
    <row r="557" spans="1:28" x14ac:dyDescent="0.25">
      <c r="A557" s="58" t="str">
        <f t="shared" si="20"/>
        <v>Week 4</v>
      </c>
      <c r="B557" s="63">
        <v>43035</v>
      </c>
      <c r="C557" s="143" t="str">
        <f t="shared" si="19"/>
        <v>Fri</v>
      </c>
      <c r="D557" s="75" t="s">
        <v>194</v>
      </c>
      <c r="E557" s="71"/>
      <c r="F557" s="71"/>
      <c r="G557" s="71"/>
      <c r="H557" s="71"/>
      <c r="I557" s="62">
        <f>tblTL[[#This Row],[Gym RPE]]*tblTL[[#This Row],[Gym Duration]]+tblTL[[#This Row],[Gym 2 RPE]]*tblTL[[#This Row],[Gym 2 Duration]]</f>
        <v>0</v>
      </c>
      <c r="J557" s="62"/>
      <c r="K557" s="62"/>
      <c r="L557" s="62"/>
      <c r="M557" s="62"/>
      <c r="N557" s="62">
        <f>tblTL[[#This Row],[Field RPE]]*tblTL[[#This Row],[Field duration]]+tblTL[[#This Row],[Field 2 RPE]]*tblTL[[#This Row],[Field 2 Duration]]</f>
        <v>0</v>
      </c>
      <c r="AA557" s="118">
        <f>TL!$O557*TL!$P557+TL!$Q557*TL!$R557+TL!$S557*TL!$T557+TL!$U557*TL!$V557+TL!$W557*TL!$X557+tblTL[[#This Row],[G6 RPE]]*tblTL[[#This Row],[G6 Duration]]</f>
        <v>0</v>
      </c>
      <c r="AB557" s="119">
        <f>tblTL[[#This Row],[Gym Load]]+tblTL[[#This Row],[Field Load]]+tblTL[[#This Row],[Total Game Load]]</f>
        <v>0</v>
      </c>
    </row>
    <row r="558" spans="1:28" x14ac:dyDescent="0.25">
      <c r="A558" s="58" t="str">
        <f t="shared" si="20"/>
        <v>Week 4</v>
      </c>
      <c r="B558" s="63">
        <v>43035</v>
      </c>
      <c r="C558" s="143" t="str">
        <f t="shared" si="19"/>
        <v>Fri</v>
      </c>
      <c r="D558" s="75" t="s">
        <v>213</v>
      </c>
      <c r="E558" s="71"/>
      <c r="F558" s="71"/>
      <c r="G558" s="71"/>
      <c r="H558" s="71"/>
      <c r="I558" s="62">
        <f>tblTL[[#This Row],[Gym RPE]]*tblTL[[#This Row],[Gym Duration]]+tblTL[[#This Row],[Gym 2 RPE]]*tblTL[[#This Row],[Gym 2 Duration]]</f>
        <v>0</v>
      </c>
      <c r="J558" s="62"/>
      <c r="K558" s="62"/>
      <c r="L558" s="62"/>
      <c r="M558" s="62"/>
      <c r="N558" s="62">
        <f>tblTL[[#This Row],[Field RPE]]*tblTL[[#This Row],[Field duration]]+tblTL[[#This Row],[Field 2 RPE]]*tblTL[[#This Row],[Field 2 Duration]]</f>
        <v>0</v>
      </c>
      <c r="AA558" s="118">
        <f>TL!$O558*TL!$P558+TL!$Q558*TL!$R558+TL!$S558*TL!$T558+TL!$U558*TL!$V558+TL!$W558*TL!$X558+tblTL[[#This Row],[G6 RPE]]*tblTL[[#This Row],[G6 Duration]]</f>
        <v>0</v>
      </c>
      <c r="AB558" s="119">
        <f>tblTL[[#This Row],[Gym Load]]+tblTL[[#This Row],[Field Load]]+tblTL[[#This Row],[Total Game Load]]</f>
        <v>0</v>
      </c>
    </row>
    <row r="559" spans="1:28" x14ac:dyDescent="0.25">
      <c r="A559" s="58" t="str">
        <f t="shared" si="20"/>
        <v>Week 4</v>
      </c>
      <c r="B559" s="63">
        <v>43035</v>
      </c>
      <c r="C559" s="143" t="str">
        <f t="shared" si="19"/>
        <v>Fri</v>
      </c>
      <c r="D559" s="75" t="s">
        <v>214</v>
      </c>
      <c r="E559" s="71"/>
      <c r="F559" s="71"/>
      <c r="G559" s="71"/>
      <c r="H559" s="71"/>
      <c r="I559" s="62">
        <f>tblTL[[#This Row],[Gym RPE]]*tblTL[[#This Row],[Gym Duration]]+tblTL[[#This Row],[Gym 2 RPE]]*tblTL[[#This Row],[Gym 2 Duration]]</f>
        <v>0</v>
      </c>
      <c r="J559" s="62"/>
      <c r="K559" s="62"/>
      <c r="L559" s="62"/>
      <c r="M559" s="62"/>
      <c r="N559" s="62">
        <f>tblTL[[#This Row],[Field RPE]]*tblTL[[#This Row],[Field duration]]+tblTL[[#This Row],[Field 2 RPE]]*tblTL[[#This Row],[Field 2 Duration]]</f>
        <v>0</v>
      </c>
      <c r="AA559" s="118">
        <f>TL!$O559*TL!$P559+TL!$Q559*TL!$R559+TL!$S559*TL!$T559+TL!$U559*TL!$V559+TL!$W559*TL!$X559+tblTL[[#This Row],[G6 RPE]]*tblTL[[#This Row],[G6 Duration]]</f>
        <v>0</v>
      </c>
      <c r="AB559" s="119">
        <f>tblTL[[#This Row],[Gym Load]]+tblTL[[#This Row],[Field Load]]+tblTL[[#This Row],[Total Game Load]]</f>
        <v>0</v>
      </c>
    </row>
    <row r="560" spans="1:28" x14ac:dyDescent="0.25">
      <c r="A560" s="58" t="str">
        <f t="shared" si="20"/>
        <v>Week 4</v>
      </c>
      <c r="B560" s="63">
        <v>43035</v>
      </c>
      <c r="C560" s="143" t="str">
        <f t="shared" si="19"/>
        <v>Fri</v>
      </c>
      <c r="D560" s="75" t="s">
        <v>195</v>
      </c>
      <c r="E560" s="71"/>
      <c r="F560" s="71"/>
      <c r="G560" s="71"/>
      <c r="H560" s="71"/>
      <c r="I560" s="62">
        <f>tblTL[[#This Row],[Gym RPE]]*tblTL[[#This Row],[Gym Duration]]+tblTL[[#This Row],[Gym 2 RPE]]*tblTL[[#This Row],[Gym 2 Duration]]</f>
        <v>0</v>
      </c>
      <c r="J560" s="62"/>
      <c r="K560" s="62"/>
      <c r="L560" s="62"/>
      <c r="M560" s="62"/>
      <c r="N560" s="62">
        <f>tblTL[[#This Row],[Field RPE]]*tblTL[[#This Row],[Field duration]]+tblTL[[#This Row],[Field 2 RPE]]*tblTL[[#This Row],[Field 2 Duration]]</f>
        <v>0</v>
      </c>
      <c r="AA560" s="118">
        <f>TL!$O560*TL!$P560+TL!$Q560*TL!$R560+TL!$S560*TL!$T560+TL!$U560*TL!$V560+TL!$W560*TL!$X560+tblTL[[#This Row],[G6 RPE]]*tblTL[[#This Row],[G6 Duration]]</f>
        <v>0</v>
      </c>
      <c r="AB560" s="119">
        <f>tblTL[[#This Row],[Gym Load]]+tblTL[[#This Row],[Field Load]]+tblTL[[#This Row],[Total Game Load]]</f>
        <v>0</v>
      </c>
    </row>
    <row r="561" spans="1:28" x14ac:dyDescent="0.25">
      <c r="A561" s="58" t="str">
        <f t="shared" si="20"/>
        <v>Week 4</v>
      </c>
      <c r="B561" s="63">
        <v>43035</v>
      </c>
      <c r="C561" s="143" t="str">
        <f t="shared" si="19"/>
        <v>Fri</v>
      </c>
      <c r="D561" s="77" t="s">
        <v>196</v>
      </c>
      <c r="E561" s="71"/>
      <c r="F561" s="71"/>
      <c r="G561" s="71"/>
      <c r="H561" s="71"/>
      <c r="I561" s="62">
        <f>tblTL[[#This Row],[Gym RPE]]*tblTL[[#This Row],[Gym Duration]]+tblTL[[#This Row],[Gym 2 RPE]]*tblTL[[#This Row],[Gym 2 Duration]]</f>
        <v>0</v>
      </c>
      <c r="J561" s="62"/>
      <c r="K561" s="62"/>
      <c r="L561" s="62"/>
      <c r="M561" s="62"/>
      <c r="N561" s="62">
        <f>tblTL[[#This Row],[Field RPE]]*tblTL[[#This Row],[Field duration]]+tblTL[[#This Row],[Field 2 RPE]]*tblTL[[#This Row],[Field 2 Duration]]</f>
        <v>0</v>
      </c>
      <c r="AA561" s="118">
        <f>TL!$O561*TL!$P561+TL!$Q561*TL!$R561+TL!$S561*TL!$T561+TL!$U561*TL!$V561+TL!$W561*TL!$X561+tblTL[[#This Row],[G6 RPE]]*tblTL[[#This Row],[G6 Duration]]</f>
        <v>0</v>
      </c>
      <c r="AB561" s="119">
        <f>tblTL[[#This Row],[Gym Load]]+tblTL[[#This Row],[Field Load]]+tblTL[[#This Row],[Total Game Load]]</f>
        <v>0</v>
      </c>
    </row>
    <row r="562" spans="1:28" x14ac:dyDescent="0.25">
      <c r="A562" s="58" t="str">
        <f t="shared" si="20"/>
        <v>Week 4</v>
      </c>
      <c r="B562" s="63">
        <v>43035</v>
      </c>
      <c r="C562" s="143" t="str">
        <f t="shared" si="19"/>
        <v>Fri</v>
      </c>
      <c r="D562" s="75" t="s">
        <v>197</v>
      </c>
      <c r="E562" s="71"/>
      <c r="F562" s="71"/>
      <c r="G562" s="71"/>
      <c r="H562" s="71"/>
      <c r="I562" s="62">
        <f>tblTL[[#This Row],[Gym RPE]]*tblTL[[#This Row],[Gym Duration]]+tblTL[[#This Row],[Gym 2 RPE]]*tblTL[[#This Row],[Gym 2 Duration]]</f>
        <v>0</v>
      </c>
      <c r="J562" s="62"/>
      <c r="K562" s="62"/>
      <c r="L562" s="62"/>
      <c r="M562" s="62"/>
      <c r="N562" s="62">
        <f>tblTL[[#This Row],[Field RPE]]*tblTL[[#This Row],[Field duration]]+tblTL[[#This Row],[Field 2 RPE]]*tblTL[[#This Row],[Field 2 Duration]]</f>
        <v>0</v>
      </c>
      <c r="AA562" s="118">
        <f>TL!$O562*TL!$P562+TL!$Q562*TL!$R562+TL!$S562*TL!$T562+TL!$U562*TL!$V562+TL!$W562*TL!$X562+tblTL[[#This Row],[G6 RPE]]*tblTL[[#This Row],[G6 Duration]]</f>
        <v>0</v>
      </c>
      <c r="AB562" s="119">
        <f>tblTL[[#This Row],[Gym Load]]+tblTL[[#This Row],[Field Load]]+tblTL[[#This Row],[Total Game Load]]</f>
        <v>0</v>
      </c>
    </row>
    <row r="563" spans="1:28" x14ac:dyDescent="0.25">
      <c r="A563" s="58" t="str">
        <f t="shared" si="20"/>
        <v>Week 4</v>
      </c>
      <c r="B563" s="63">
        <v>43035</v>
      </c>
      <c r="C563" s="143" t="str">
        <f t="shared" si="19"/>
        <v>Fri</v>
      </c>
      <c r="D563" s="75" t="s">
        <v>198</v>
      </c>
      <c r="E563" s="71"/>
      <c r="F563" s="71"/>
      <c r="G563" s="71"/>
      <c r="H563" s="71"/>
      <c r="I563" s="62">
        <f>tblTL[[#This Row],[Gym RPE]]*tblTL[[#This Row],[Gym Duration]]+tblTL[[#This Row],[Gym 2 RPE]]*tblTL[[#This Row],[Gym 2 Duration]]</f>
        <v>0</v>
      </c>
      <c r="J563" s="62"/>
      <c r="K563" s="62"/>
      <c r="L563" s="62"/>
      <c r="M563" s="62"/>
      <c r="N563" s="62">
        <f>tblTL[[#This Row],[Field RPE]]*tblTL[[#This Row],[Field duration]]+tblTL[[#This Row],[Field 2 RPE]]*tblTL[[#This Row],[Field 2 Duration]]</f>
        <v>0</v>
      </c>
      <c r="AA563" s="118">
        <f>TL!$O563*TL!$P563+TL!$Q563*TL!$R563+TL!$S563*TL!$T563+TL!$U563*TL!$V563+TL!$W563*TL!$X563+tblTL[[#This Row],[G6 RPE]]*tblTL[[#This Row],[G6 Duration]]</f>
        <v>0</v>
      </c>
      <c r="AB563" s="119">
        <f>tblTL[[#This Row],[Gym Load]]+tblTL[[#This Row],[Field Load]]+tblTL[[#This Row],[Total Game Load]]</f>
        <v>0</v>
      </c>
    </row>
    <row r="564" spans="1:28" x14ac:dyDescent="0.25">
      <c r="A564" s="58" t="str">
        <f t="shared" si="20"/>
        <v>Week 4</v>
      </c>
      <c r="B564" s="63">
        <v>43035</v>
      </c>
      <c r="C564" s="143" t="str">
        <f t="shared" si="19"/>
        <v>Fri</v>
      </c>
      <c r="D564" s="75" t="s">
        <v>199</v>
      </c>
      <c r="E564" s="71"/>
      <c r="F564" s="71"/>
      <c r="G564" s="71"/>
      <c r="H564" s="71"/>
      <c r="I564" s="62">
        <f>tblTL[[#This Row],[Gym RPE]]*tblTL[[#This Row],[Gym Duration]]+tblTL[[#This Row],[Gym 2 RPE]]*tblTL[[#This Row],[Gym 2 Duration]]</f>
        <v>0</v>
      </c>
      <c r="J564" s="62"/>
      <c r="K564" s="62"/>
      <c r="L564" s="62"/>
      <c r="M564" s="62"/>
      <c r="N564" s="62">
        <f>tblTL[[#This Row],[Field RPE]]*tblTL[[#This Row],[Field duration]]+tblTL[[#This Row],[Field 2 RPE]]*tblTL[[#This Row],[Field 2 Duration]]</f>
        <v>0</v>
      </c>
      <c r="AA564" s="118">
        <f>TL!$O564*TL!$P564+TL!$Q564*TL!$R564+TL!$S564*TL!$T564+TL!$U564*TL!$V564+TL!$W564*TL!$X564+tblTL[[#This Row],[G6 RPE]]*tblTL[[#This Row],[G6 Duration]]</f>
        <v>0</v>
      </c>
      <c r="AB564" s="119">
        <f>tblTL[[#This Row],[Gym Load]]+tblTL[[#This Row],[Field Load]]+tblTL[[#This Row],[Total Game Load]]</f>
        <v>0</v>
      </c>
    </row>
    <row r="565" spans="1:28" x14ac:dyDescent="0.25">
      <c r="A565" s="58" t="str">
        <f t="shared" si="20"/>
        <v>Week 4</v>
      </c>
      <c r="B565" s="63">
        <v>43035</v>
      </c>
      <c r="C565" s="143" t="str">
        <f t="shared" si="19"/>
        <v>Fri</v>
      </c>
      <c r="D565" s="77" t="s">
        <v>200</v>
      </c>
      <c r="E565" s="71"/>
      <c r="F565" s="71"/>
      <c r="G565" s="71"/>
      <c r="H565" s="71"/>
      <c r="I565" s="62">
        <f>tblTL[[#This Row],[Gym RPE]]*tblTL[[#This Row],[Gym Duration]]+tblTL[[#This Row],[Gym 2 RPE]]*tblTL[[#This Row],[Gym 2 Duration]]</f>
        <v>0</v>
      </c>
      <c r="J565" s="62"/>
      <c r="K565" s="62"/>
      <c r="L565" s="62"/>
      <c r="M565" s="62"/>
      <c r="N565" s="62">
        <f>tblTL[[#This Row],[Field RPE]]*tblTL[[#This Row],[Field duration]]+tblTL[[#This Row],[Field 2 RPE]]*tblTL[[#This Row],[Field 2 Duration]]</f>
        <v>0</v>
      </c>
      <c r="AA565" s="118">
        <f>TL!$O565*TL!$P565+TL!$Q565*TL!$R565+TL!$S565*TL!$T565+TL!$U565*TL!$V565+TL!$W565*TL!$X565+tblTL[[#This Row],[G6 RPE]]*tblTL[[#This Row],[G6 Duration]]</f>
        <v>0</v>
      </c>
      <c r="AB565" s="119">
        <f>tblTL[[#This Row],[Gym Load]]+tblTL[[#This Row],[Field Load]]+tblTL[[#This Row],[Total Game Load]]</f>
        <v>0</v>
      </c>
    </row>
    <row r="566" spans="1:28" x14ac:dyDescent="0.25">
      <c r="A566" s="58" t="str">
        <f t="shared" si="20"/>
        <v>Week 4</v>
      </c>
      <c r="B566" s="63">
        <v>43035</v>
      </c>
      <c r="C566" s="143" t="str">
        <f t="shared" si="19"/>
        <v>Fri</v>
      </c>
      <c r="D566" s="75" t="s">
        <v>201</v>
      </c>
      <c r="E566" s="71"/>
      <c r="F566" s="71"/>
      <c r="G566" s="71"/>
      <c r="H566" s="71"/>
      <c r="I566" s="62">
        <f>tblTL[[#This Row],[Gym RPE]]*tblTL[[#This Row],[Gym Duration]]+tblTL[[#This Row],[Gym 2 RPE]]*tblTL[[#This Row],[Gym 2 Duration]]</f>
        <v>0</v>
      </c>
      <c r="J566" s="62"/>
      <c r="K566" s="62"/>
      <c r="L566" s="62"/>
      <c r="M566" s="62"/>
      <c r="N566" s="62">
        <f>tblTL[[#This Row],[Field RPE]]*tblTL[[#This Row],[Field duration]]+tblTL[[#This Row],[Field 2 RPE]]*tblTL[[#This Row],[Field 2 Duration]]</f>
        <v>0</v>
      </c>
      <c r="AA566" s="118">
        <f>TL!$O566*TL!$P566+TL!$Q566*TL!$R566+TL!$S566*TL!$T566+TL!$U566*TL!$V566+TL!$W566*TL!$X566+tblTL[[#This Row],[G6 RPE]]*tblTL[[#This Row],[G6 Duration]]</f>
        <v>0</v>
      </c>
      <c r="AB566" s="119">
        <f>tblTL[[#This Row],[Gym Load]]+tblTL[[#This Row],[Field Load]]+tblTL[[#This Row],[Total Game Load]]</f>
        <v>0</v>
      </c>
    </row>
    <row r="567" spans="1:28" x14ac:dyDescent="0.25">
      <c r="A567" s="58" t="str">
        <f t="shared" si="20"/>
        <v>Week 4</v>
      </c>
      <c r="B567" s="63">
        <v>43035</v>
      </c>
      <c r="C567" s="143" t="str">
        <f t="shared" si="19"/>
        <v>Fri</v>
      </c>
      <c r="D567" s="75" t="s">
        <v>202</v>
      </c>
      <c r="E567" s="71"/>
      <c r="F567" s="71"/>
      <c r="G567" s="71"/>
      <c r="H567" s="71"/>
      <c r="I567" s="62">
        <f>tblTL[[#This Row],[Gym RPE]]*tblTL[[#This Row],[Gym Duration]]+tblTL[[#This Row],[Gym 2 RPE]]*tblTL[[#This Row],[Gym 2 Duration]]</f>
        <v>0</v>
      </c>
      <c r="J567" s="62"/>
      <c r="K567" s="62"/>
      <c r="L567" s="62"/>
      <c r="M567" s="62"/>
      <c r="N567" s="62">
        <f>tblTL[[#This Row],[Field RPE]]*tblTL[[#This Row],[Field duration]]+tblTL[[#This Row],[Field 2 RPE]]*tblTL[[#This Row],[Field 2 Duration]]</f>
        <v>0</v>
      </c>
      <c r="AA567" s="118">
        <f>TL!$O567*TL!$P567+TL!$Q567*TL!$R567+TL!$S567*TL!$T567+TL!$U567*TL!$V567+TL!$W567*TL!$X567+tblTL[[#This Row],[G6 RPE]]*tblTL[[#This Row],[G6 Duration]]</f>
        <v>0</v>
      </c>
      <c r="AB567" s="119">
        <f>tblTL[[#This Row],[Gym Load]]+tblTL[[#This Row],[Field Load]]+tblTL[[#This Row],[Total Game Load]]</f>
        <v>0</v>
      </c>
    </row>
    <row r="568" spans="1:28" x14ac:dyDescent="0.25">
      <c r="A568" s="58" t="str">
        <f t="shared" si="20"/>
        <v>Week 4</v>
      </c>
      <c r="B568" s="63">
        <v>43035</v>
      </c>
      <c r="C568" s="143" t="str">
        <f t="shared" si="19"/>
        <v>Fri</v>
      </c>
      <c r="D568" s="77" t="s">
        <v>203</v>
      </c>
      <c r="E568" s="71"/>
      <c r="F568" s="71"/>
      <c r="G568" s="71"/>
      <c r="H568" s="71"/>
      <c r="I568" s="62">
        <f>tblTL[[#This Row],[Gym RPE]]*tblTL[[#This Row],[Gym Duration]]+tblTL[[#This Row],[Gym 2 RPE]]*tblTL[[#This Row],[Gym 2 Duration]]</f>
        <v>0</v>
      </c>
      <c r="J568" s="62"/>
      <c r="K568" s="62"/>
      <c r="L568" s="62"/>
      <c r="M568" s="62"/>
      <c r="N568" s="62">
        <f>tblTL[[#This Row],[Field RPE]]*tblTL[[#This Row],[Field duration]]+tblTL[[#This Row],[Field 2 RPE]]*tblTL[[#This Row],[Field 2 Duration]]</f>
        <v>0</v>
      </c>
      <c r="AA568" s="118">
        <f>TL!$O568*TL!$P568+TL!$Q568*TL!$R568+TL!$S568*TL!$T568+TL!$U568*TL!$V568+TL!$W568*TL!$X568+tblTL[[#This Row],[G6 RPE]]*tblTL[[#This Row],[G6 Duration]]</f>
        <v>0</v>
      </c>
      <c r="AB568" s="119">
        <f>tblTL[[#This Row],[Gym Load]]+tblTL[[#This Row],[Field Load]]+tblTL[[#This Row],[Total Game Load]]</f>
        <v>0</v>
      </c>
    </row>
    <row r="569" spans="1:28" x14ac:dyDescent="0.25">
      <c r="A569" s="58" t="str">
        <f t="shared" si="20"/>
        <v>Week 4</v>
      </c>
      <c r="B569" s="63">
        <v>43035</v>
      </c>
      <c r="C569" s="143" t="str">
        <f t="shared" si="19"/>
        <v>Fri</v>
      </c>
      <c r="D569" s="77" t="s">
        <v>204</v>
      </c>
      <c r="E569" s="71"/>
      <c r="F569" s="71"/>
      <c r="G569" s="71"/>
      <c r="H569" s="71"/>
      <c r="I569" s="62">
        <f>tblTL[[#This Row],[Gym RPE]]*tblTL[[#This Row],[Gym Duration]]+tblTL[[#This Row],[Gym 2 RPE]]*tblTL[[#This Row],[Gym 2 Duration]]</f>
        <v>0</v>
      </c>
      <c r="J569" s="62"/>
      <c r="K569" s="62"/>
      <c r="L569" s="62"/>
      <c r="M569" s="62"/>
      <c r="N569" s="62">
        <f>tblTL[[#This Row],[Field RPE]]*tblTL[[#This Row],[Field duration]]+tblTL[[#This Row],[Field 2 RPE]]*tblTL[[#This Row],[Field 2 Duration]]</f>
        <v>0</v>
      </c>
      <c r="AA569" s="118">
        <f>TL!$O569*TL!$P569+TL!$Q569*TL!$R569+TL!$S569*TL!$T569+TL!$U569*TL!$V569+TL!$W569*TL!$X569+tblTL[[#This Row],[G6 RPE]]*tblTL[[#This Row],[G6 Duration]]</f>
        <v>0</v>
      </c>
      <c r="AB569" s="119">
        <f>tblTL[[#This Row],[Gym Load]]+tblTL[[#This Row],[Field Load]]+tblTL[[#This Row],[Total Game Load]]</f>
        <v>0</v>
      </c>
    </row>
    <row r="570" spans="1:28" x14ac:dyDescent="0.25">
      <c r="A570" s="58" t="str">
        <f t="shared" si="20"/>
        <v>Week 4</v>
      </c>
      <c r="B570" s="63">
        <v>43035</v>
      </c>
      <c r="C570" s="143" t="str">
        <f t="shared" si="19"/>
        <v>Fri</v>
      </c>
      <c r="D570" s="78" t="s">
        <v>205</v>
      </c>
      <c r="E570" s="71"/>
      <c r="F570" s="71"/>
      <c r="G570" s="71"/>
      <c r="H570" s="71"/>
      <c r="I570" s="62">
        <f>tblTL[[#This Row],[Gym RPE]]*tblTL[[#This Row],[Gym Duration]]+tblTL[[#This Row],[Gym 2 RPE]]*tblTL[[#This Row],[Gym 2 Duration]]</f>
        <v>0</v>
      </c>
      <c r="J570" s="62"/>
      <c r="K570" s="62"/>
      <c r="L570" s="62"/>
      <c r="M570" s="62"/>
      <c r="N570" s="62">
        <f>tblTL[[#This Row],[Field RPE]]*tblTL[[#This Row],[Field duration]]+tblTL[[#This Row],[Field 2 RPE]]*tblTL[[#This Row],[Field 2 Duration]]</f>
        <v>0</v>
      </c>
      <c r="AA570" s="118">
        <f>TL!$O570*TL!$P570+TL!$Q570*TL!$R570+TL!$S570*TL!$T570+TL!$U570*TL!$V570+TL!$W570*TL!$X570+tblTL[[#This Row],[G6 RPE]]*tblTL[[#This Row],[G6 Duration]]</f>
        <v>0</v>
      </c>
      <c r="AB570" s="119">
        <f>tblTL[[#This Row],[Gym Load]]+tblTL[[#This Row],[Field Load]]+tblTL[[#This Row],[Total Game Load]]</f>
        <v>0</v>
      </c>
    </row>
    <row r="571" spans="1:28" x14ac:dyDescent="0.25">
      <c r="A571" s="58" t="str">
        <f t="shared" si="20"/>
        <v>Week 4</v>
      </c>
      <c r="B571" s="63">
        <v>43035</v>
      </c>
      <c r="C571" s="143" t="str">
        <f t="shared" si="19"/>
        <v>Fri</v>
      </c>
      <c r="D571" s="78" t="s">
        <v>206</v>
      </c>
      <c r="E571" s="71"/>
      <c r="F571" s="71"/>
      <c r="G571" s="71"/>
      <c r="H571" s="71"/>
      <c r="I571" s="62">
        <f>tblTL[[#This Row],[Gym RPE]]*tblTL[[#This Row],[Gym Duration]]+tblTL[[#This Row],[Gym 2 RPE]]*tblTL[[#This Row],[Gym 2 Duration]]</f>
        <v>0</v>
      </c>
      <c r="J571" s="62"/>
      <c r="K571" s="62"/>
      <c r="L571" s="62"/>
      <c r="M571" s="62"/>
      <c r="N571" s="62">
        <f>tblTL[[#This Row],[Field RPE]]*tblTL[[#This Row],[Field duration]]+tblTL[[#This Row],[Field 2 RPE]]*tblTL[[#This Row],[Field 2 Duration]]</f>
        <v>0</v>
      </c>
      <c r="AA571" s="118">
        <f>TL!$O571*TL!$P571+TL!$Q571*TL!$R571+TL!$S571*TL!$T571+TL!$U571*TL!$V571+TL!$W571*TL!$X571+tblTL[[#This Row],[G6 RPE]]*tblTL[[#This Row],[G6 Duration]]</f>
        <v>0</v>
      </c>
      <c r="AB571" s="119">
        <f>tblTL[[#This Row],[Gym Load]]+tblTL[[#This Row],[Field Load]]+tblTL[[#This Row],[Total Game Load]]</f>
        <v>0</v>
      </c>
    </row>
    <row r="572" spans="1:28" x14ac:dyDescent="0.25">
      <c r="A572" s="58" t="str">
        <f t="shared" si="20"/>
        <v>Week 4</v>
      </c>
      <c r="B572" s="63">
        <v>43035</v>
      </c>
      <c r="C572" s="143" t="str">
        <f t="shared" si="19"/>
        <v>Fri</v>
      </c>
      <c r="D572" s="78" t="s">
        <v>207</v>
      </c>
      <c r="E572" s="71"/>
      <c r="F572" s="71"/>
      <c r="G572" s="71"/>
      <c r="H572" s="71"/>
      <c r="I572" s="62">
        <f>tblTL[[#This Row],[Gym RPE]]*tblTL[[#This Row],[Gym Duration]]+tblTL[[#This Row],[Gym 2 RPE]]*tblTL[[#This Row],[Gym 2 Duration]]</f>
        <v>0</v>
      </c>
      <c r="J572" s="62"/>
      <c r="K572" s="62"/>
      <c r="L572" s="62"/>
      <c r="M572" s="62"/>
      <c r="N572" s="62">
        <f>tblTL[[#This Row],[Field RPE]]*tblTL[[#This Row],[Field duration]]+tblTL[[#This Row],[Field 2 RPE]]*tblTL[[#This Row],[Field 2 Duration]]</f>
        <v>0</v>
      </c>
      <c r="AA572" s="118">
        <f>TL!$O572*TL!$P572+TL!$Q572*TL!$R572+TL!$S572*TL!$T572+TL!$U572*TL!$V572+TL!$W572*TL!$X572+tblTL[[#This Row],[G6 RPE]]*tblTL[[#This Row],[G6 Duration]]</f>
        <v>0</v>
      </c>
      <c r="AB572" s="119">
        <f>tblTL[[#This Row],[Gym Load]]+tblTL[[#This Row],[Field Load]]+tblTL[[#This Row],[Total Game Load]]</f>
        <v>0</v>
      </c>
    </row>
    <row r="573" spans="1:28" x14ac:dyDescent="0.25">
      <c r="A573" s="58" t="str">
        <f t="shared" si="20"/>
        <v>Week 4</v>
      </c>
      <c r="B573" s="63">
        <v>43035</v>
      </c>
      <c r="C573" s="143" t="str">
        <f t="shared" si="19"/>
        <v>Fri</v>
      </c>
      <c r="D573" s="75" t="s">
        <v>208</v>
      </c>
      <c r="E573" s="71"/>
      <c r="F573" s="71"/>
      <c r="G573" s="71"/>
      <c r="H573" s="71"/>
      <c r="I573" s="62">
        <f>tblTL[[#This Row],[Gym RPE]]*tblTL[[#This Row],[Gym Duration]]+tblTL[[#This Row],[Gym 2 RPE]]*tblTL[[#This Row],[Gym 2 Duration]]</f>
        <v>0</v>
      </c>
      <c r="J573" s="62"/>
      <c r="K573" s="62"/>
      <c r="L573" s="62"/>
      <c r="M573" s="62"/>
      <c r="N573" s="62">
        <f>tblTL[[#This Row],[Field RPE]]*tblTL[[#This Row],[Field duration]]+tblTL[[#This Row],[Field 2 RPE]]*tblTL[[#This Row],[Field 2 Duration]]</f>
        <v>0</v>
      </c>
      <c r="AA573" s="118">
        <f>TL!$O573*TL!$P573+TL!$Q573*TL!$R573+TL!$S573*TL!$T573+TL!$U573*TL!$V573+TL!$W573*TL!$X573+tblTL[[#This Row],[G6 RPE]]*tblTL[[#This Row],[G6 Duration]]</f>
        <v>0</v>
      </c>
      <c r="AB573" s="119">
        <f>tblTL[[#This Row],[Gym Load]]+tblTL[[#This Row],[Field Load]]+tblTL[[#This Row],[Total Game Load]]</f>
        <v>0</v>
      </c>
    </row>
    <row r="574" spans="1:28" x14ac:dyDescent="0.25">
      <c r="A574" s="58" t="str">
        <f t="shared" si="20"/>
        <v>Week 4</v>
      </c>
      <c r="B574" s="59">
        <v>43036</v>
      </c>
      <c r="C574" s="144" t="str">
        <f t="shared" si="19"/>
        <v>Sat</v>
      </c>
      <c r="D574" s="77" t="s">
        <v>215</v>
      </c>
      <c r="E574" s="71"/>
      <c r="F574" s="71"/>
      <c r="G574" s="71"/>
      <c r="H574" s="71"/>
      <c r="I574" s="62">
        <f>tblTL[[#This Row],[Gym RPE]]*tblTL[[#This Row],[Gym Duration]]+tblTL[[#This Row],[Gym 2 RPE]]*tblTL[[#This Row],[Gym 2 Duration]]</f>
        <v>0</v>
      </c>
      <c r="J574" s="62"/>
      <c r="K574" s="62"/>
      <c r="L574" s="62"/>
      <c r="M574" s="62"/>
      <c r="N574" s="62">
        <f>tblTL[[#This Row],[Field RPE]]*tblTL[[#This Row],[Field duration]]+tblTL[[#This Row],[Field 2 RPE]]*tblTL[[#This Row],[Field 2 Duration]]</f>
        <v>0</v>
      </c>
      <c r="O574" s="120"/>
      <c r="P574" s="121"/>
      <c r="Q574" s="121"/>
      <c r="R574" s="121"/>
      <c r="S574" s="121"/>
      <c r="T574" s="121"/>
      <c r="U574" s="121"/>
      <c r="V574" s="121"/>
      <c r="W574" s="121"/>
      <c r="X574" s="121"/>
      <c r="Y574" s="161"/>
      <c r="Z574" s="161"/>
      <c r="AA574" s="118">
        <f>TL!$O574*TL!$P574+TL!$Q574*TL!$R574+TL!$S574*TL!$T574+TL!$U574*TL!$V574+TL!$W574*TL!$X574+tblTL[[#This Row],[G6 RPE]]*tblTL[[#This Row],[G6 Duration]]</f>
        <v>0</v>
      </c>
      <c r="AB574" s="119">
        <f>tblTL[[#This Row],[Gym Load]]+tblTL[[#This Row],[Field Load]]+tblTL[[#This Row],[Total Game Load]]</f>
        <v>0</v>
      </c>
    </row>
    <row r="575" spans="1:28" x14ac:dyDescent="0.25">
      <c r="A575" s="58" t="str">
        <f t="shared" si="20"/>
        <v>Week 4</v>
      </c>
      <c r="B575" s="63">
        <v>43036</v>
      </c>
      <c r="C575" s="143" t="str">
        <f t="shared" si="19"/>
        <v>Sat</v>
      </c>
      <c r="D575" s="78" t="s">
        <v>190</v>
      </c>
      <c r="E575" s="71"/>
      <c r="F575" s="71"/>
      <c r="G575" s="71"/>
      <c r="H575" s="71"/>
      <c r="I575" s="62">
        <f>tblTL[[#This Row],[Gym RPE]]*tblTL[[#This Row],[Gym Duration]]+tblTL[[#This Row],[Gym 2 RPE]]*tblTL[[#This Row],[Gym 2 Duration]]</f>
        <v>0</v>
      </c>
      <c r="J575" s="62"/>
      <c r="K575" s="62"/>
      <c r="L575" s="62"/>
      <c r="M575" s="62"/>
      <c r="N575" s="62">
        <f>tblTL[[#This Row],[Field RPE]]*tblTL[[#This Row],[Field duration]]+tblTL[[#This Row],[Field 2 RPE]]*tblTL[[#This Row],[Field 2 Duration]]</f>
        <v>0</v>
      </c>
      <c r="O575" s="122">
        <v>5</v>
      </c>
      <c r="P575" s="123">
        <v>5</v>
      </c>
      <c r="Q575" s="123">
        <v>6</v>
      </c>
      <c r="R575" s="123">
        <v>7</v>
      </c>
      <c r="S575" s="123">
        <v>7</v>
      </c>
      <c r="T575" s="123"/>
      <c r="U575" s="123"/>
      <c r="V575" s="123"/>
      <c r="W575" s="123"/>
      <c r="X575" s="123"/>
      <c r="Y575" s="162"/>
      <c r="Z575" s="162"/>
      <c r="AA575" s="118">
        <f>TL!$O575*TL!$P575+TL!$Q575*TL!$R575+TL!$S575*TL!$T575+TL!$U575*TL!$V575+TL!$W575*TL!$X575+tblTL[[#This Row],[G6 RPE]]*tblTL[[#This Row],[G6 Duration]]</f>
        <v>67</v>
      </c>
      <c r="AB575" s="119">
        <f>tblTL[[#This Row],[Gym Load]]+tblTL[[#This Row],[Field Load]]+tblTL[[#This Row],[Total Game Load]]</f>
        <v>67</v>
      </c>
    </row>
    <row r="576" spans="1:28" x14ac:dyDescent="0.25">
      <c r="A576" s="58" t="str">
        <f t="shared" si="20"/>
        <v>Week 4</v>
      </c>
      <c r="B576" s="63">
        <v>43036</v>
      </c>
      <c r="C576" s="143" t="str">
        <f t="shared" si="19"/>
        <v>Sat</v>
      </c>
      <c r="D576" s="77" t="s">
        <v>191</v>
      </c>
      <c r="E576" s="71"/>
      <c r="F576" s="71"/>
      <c r="G576" s="71"/>
      <c r="H576" s="71"/>
      <c r="I576" s="62">
        <f>tblTL[[#This Row],[Gym RPE]]*tblTL[[#This Row],[Gym Duration]]+tblTL[[#This Row],[Gym 2 RPE]]*tblTL[[#This Row],[Gym 2 Duration]]</f>
        <v>0</v>
      </c>
      <c r="J576" s="62"/>
      <c r="K576" s="62"/>
      <c r="L576" s="62"/>
      <c r="M576" s="62"/>
      <c r="N576" s="62">
        <f>tblTL[[#This Row],[Field RPE]]*tblTL[[#This Row],[Field duration]]+tblTL[[#This Row],[Field 2 RPE]]*tblTL[[#This Row],[Field 2 Duration]]</f>
        <v>0</v>
      </c>
      <c r="O576" s="120"/>
      <c r="P576" s="121"/>
      <c r="Q576" s="121"/>
      <c r="R576" s="121"/>
      <c r="S576" s="121"/>
      <c r="T576" s="121"/>
      <c r="U576" s="121"/>
      <c r="V576" s="121"/>
      <c r="W576" s="121"/>
      <c r="X576" s="121"/>
      <c r="Y576" s="161"/>
      <c r="Z576" s="161"/>
      <c r="AA576" s="118">
        <f>TL!$O576*TL!$P576+TL!$Q576*TL!$R576+TL!$S576*TL!$T576+TL!$U576*TL!$V576+TL!$W576*TL!$X576+tblTL[[#This Row],[G6 RPE]]*tblTL[[#This Row],[G6 Duration]]</f>
        <v>0</v>
      </c>
      <c r="AB576" s="119">
        <f>tblTL[[#This Row],[Gym Load]]+tblTL[[#This Row],[Field Load]]+tblTL[[#This Row],[Total Game Load]]</f>
        <v>0</v>
      </c>
    </row>
    <row r="577" spans="1:28" x14ac:dyDescent="0.25">
      <c r="A577" s="58" t="str">
        <f t="shared" si="20"/>
        <v>Week 4</v>
      </c>
      <c r="B577" s="63">
        <v>43036</v>
      </c>
      <c r="C577" s="143" t="str">
        <f t="shared" si="19"/>
        <v>Sat</v>
      </c>
      <c r="D577" s="77" t="s">
        <v>192</v>
      </c>
      <c r="E577" s="71"/>
      <c r="F577" s="71"/>
      <c r="G577" s="71"/>
      <c r="H577" s="71"/>
      <c r="I577" s="62">
        <f>tblTL[[#This Row],[Gym RPE]]*tblTL[[#This Row],[Gym Duration]]+tblTL[[#This Row],[Gym 2 RPE]]*tblTL[[#This Row],[Gym 2 Duration]]</f>
        <v>0</v>
      </c>
      <c r="J577" s="62"/>
      <c r="K577" s="62"/>
      <c r="L577" s="62"/>
      <c r="M577" s="62"/>
      <c r="N577" s="62">
        <f>tblTL[[#This Row],[Field RPE]]*tblTL[[#This Row],[Field duration]]+tblTL[[#This Row],[Field 2 RPE]]*tblTL[[#This Row],[Field 2 Duration]]</f>
        <v>0</v>
      </c>
      <c r="O577" s="122">
        <v>7</v>
      </c>
      <c r="P577" s="123">
        <v>6</v>
      </c>
      <c r="Q577" s="123">
        <v>8</v>
      </c>
      <c r="R577" s="123">
        <v>14</v>
      </c>
      <c r="S577" s="123"/>
      <c r="T577" s="123"/>
      <c r="U577" s="123"/>
      <c r="V577" s="123"/>
      <c r="W577" s="123"/>
      <c r="X577" s="123"/>
      <c r="Y577" s="162"/>
      <c r="Z577" s="162"/>
      <c r="AA577" s="118">
        <f>TL!$O577*TL!$P577+TL!$Q577*TL!$R577+TL!$S577*TL!$T577+TL!$U577*TL!$V577+TL!$W577*TL!$X577+tblTL[[#This Row],[G6 RPE]]*tblTL[[#This Row],[G6 Duration]]</f>
        <v>154</v>
      </c>
      <c r="AB577" s="119">
        <f>tblTL[[#This Row],[Gym Load]]+tblTL[[#This Row],[Field Load]]+tblTL[[#This Row],[Total Game Load]]</f>
        <v>154</v>
      </c>
    </row>
    <row r="578" spans="1:28" x14ac:dyDescent="0.25">
      <c r="A578" s="58" t="str">
        <f t="shared" si="20"/>
        <v>Week 4</v>
      </c>
      <c r="B578" s="63">
        <v>43036</v>
      </c>
      <c r="C578" s="143" t="str">
        <f t="shared" ref="C578:C641" si="21">CHOOSE(WEEKDAY(B578),"Sun","Mon","Tue","Wed","Thu","Fri","Sat")</f>
        <v>Sat</v>
      </c>
      <c r="D578" s="75" t="s">
        <v>193</v>
      </c>
      <c r="E578" s="71"/>
      <c r="F578" s="71"/>
      <c r="G578" s="71"/>
      <c r="H578" s="71"/>
      <c r="I578" s="62">
        <f>tblTL[[#This Row],[Gym RPE]]*tblTL[[#This Row],[Gym Duration]]+tblTL[[#This Row],[Gym 2 RPE]]*tblTL[[#This Row],[Gym 2 Duration]]</f>
        <v>0</v>
      </c>
      <c r="J578" s="62"/>
      <c r="K578" s="62"/>
      <c r="L578" s="62"/>
      <c r="M578" s="62"/>
      <c r="N578" s="62">
        <f>tblTL[[#This Row],[Field RPE]]*tblTL[[#This Row],[Field duration]]+tblTL[[#This Row],[Field 2 RPE]]*tblTL[[#This Row],[Field 2 Duration]]</f>
        <v>0</v>
      </c>
      <c r="O578" s="120">
        <v>8</v>
      </c>
      <c r="P578" s="121">
        <v>12</v>
      </c>
      <c r="Q578" s="121">
        <v>7</v>
      </c>
      <c r="R578" s="121">
        <v>4</v>
      </c>
      <c r="S578" s="121"/>
      <c r="T578" s="121"/>
      <c r="U578" s="121"/>
      <c r="V578" s="121"/>
      <c r="W578" s="121"/>
      <c r="X578" s="121"/>
      <c r="Y578" s="161"/>
      <c r="Z578" s="161"/>
      <c r="AA578" s="118">
        <f>TL!$O578*TL!$P578+TL!$Q578*TL!$R578+TL!$S578*TL!$T578+TL!$U578*TL!$V578+TL!$W578*TL!$X578+tblTL[[#This Row],[G6 RPE]]*tblTL[[#This Row],[G6 Duration]]</f>
        <v>124</v>
      </c>
      <c r="AB578" s="119">
        <f>tblTL[[#This Row],[Gym Load]]+tblTL[[#This Row],[Field Load]]+tblTL[[#This Row],[Total Game Load]]</f>
        <v>124</v>
      </c>
    </row>
    <row r="579" spans="1:28" x14ac:dyDescent="0.25">
      <c r="A579" s="58" t="str">
        <f t="shared" ref="A579:A617" si="22">VLOOKUP(B579, $AE$3:$AF$26, 2)</f>
        <v>Week 4</v>
      </c>
      <c r="B579" s="63">
        <v>43036</v>
      </c>
      <c r="C579" s="143" t="str">
        <f t="shared" si="21"/>
        <v>Sat</v>
      </c>
      <c r="D579" s="75" t="s">
        <v>194</v>
      </c>
      <c r="E579" s="71"/>
      <c r="F579" s="71"/>
      <c r="G579" s="71"/>
      <c r="H579" s="71"/>
      <c r="I579" s="62">
        <f>tblTL[[#This Row],[Gym RPE]]*tblTL[[#This Row],[Gym Duration]]+tblTL[[#This Row],[Gym 2 RPE]]*tblTL[[#This Row],[Gym 2 Duration]]</f>
        <v>0</v>
      </c>
      <c r="J579" s="62"/>
      <c r="K579" s="62"/>
      <c r="L579" s="62"/>
      <c r="M579" s="62"/>
      <c r="N579" s="62">
        <f>tblTL[[#This Row],[Field RPE]]*tblTL[[#This Row],[Field duration]]+tblTL[[#This Row],[Field 2 RPE]]*tblTL[[#This Row],[Field 2 Duration]]</f>
        <v>0</v>
      </c>
      <c r="O579" s="122">
        <v>9</v>
      </c>
      <c r="P579" s="123">
        <v>7</v>
      </c>
      <c r="Q579" s="123">
        <v>4</v>
      </c>
      <c r="R579" s="123">
        <v>7</v>
      </c>
      <c r="S579" s="123"/>
      <c r="T579" s="123"/>
      <c r="U579" s="123"/>
      <c r="V579" s="123"/>
      <c r="W579" s="123"/>
      <c r="X579" s="123"/>
      <c r="Y579" s="162"/>
      <c r="Z579" s="162"/>
      <c r="AA579" s="118">
        <f>TL!$O579*TL!$P579+TL!$Q579*TL!$R579+TL!$S579*TL!$T579+TL!$U579*TL!$V579+TL!$W579*TL!$X579+tblTL[[#This Row],[G6 RPE]]*tblTL[[#This Row],[G6 Duration]]</f>
        <v>91</v>
      </c>
      <c r="AB579" s="119">
        <f>tblTL[[#This Row],[Gym Load]]+tblTL[[#This Row],[Field Load]]+tblTL[[#This Row],[Total Game Load]]</f>
        <v>91</v>
      </c>
    </row>
    <row r="580" spans="1:28" x14ac:dyDescent="0.25">
      <c r="A580" s="58" t="str">
        <f t="shared" si="22"/>
        <v>Week 4</v>
      </c>
      <c r="B580" s="63">
        <v>43036</v>
      </c>
      <c r="C580" s="143" t="str">
        <f t="shared" si="21"/>
        <v>Sat</v>
      </c>
      <c r="D580" s="75" t="s">
        <v>213</v>
      </c>
      <c r="E580" s="71"/>
      <c r="F580" s="71"/>
      <c r="G580" s="71"/>
      <c r="H580" s="71"/>
      <c r="I580" s="62">
        <f>tblTL[[#This Row],[Gym RPE]]*tblTL[[#This Row],[Gym Duration]]+tblTL[[#This Row],[Gym 2 RPE]]*tblTL[[#This Row],[Gym 2 Duration]]</f>
        <v>0</v>
      </c>
      <c r="J580" s="62"/>
      <c r="K580" s="62"/>
      <c r="L580" s="62"/>
      <c r="M580" s="62"/>
      <c r="N580" s="62">
        <f>tblTL[[#This Row],[Field RPE]]*tblTL[[#This Row],[Field duration]]+tblTL[[#This Row],[Field 2 RPE]]*tblTL[[#This Row],[Field 2 Duration]]</f>
        <v>0</v>
      </c>
      <c r="O580" s="120">
        <v>7</v>
      </c>
      <c r="P580" s="121">
        <v>12</v>
      </c>
      <c r="Q580" s="121">
        <v>8</v>
      </c>
      <c r="R580" s="121">
        <v>12</v>
      </c>
      <c r="S580" s="121"/>
      <c r="T580" s="121"/>
      <c r="U580" s="121"/>
      <c r="V580" s="121"/>
      <c r="W580" s="121"/>
      <c r="X580" s="121"/>
      <c r="Y580" s="161"/>
      <c r="Z580" s="161"/>
      <c r="AA580" s="118">
        <f>TL!$O580*TL!$P580+TL!$Q580*TL!$R580+TL!$S580*TL!$T580+TL!$U580*TL!$V580+TL!$W580*TL!$X580+tblTL[[#This Row],[G6 RPE]]*tblTL[[#This Row],[G6 Duration]]</f>
        <v>180</v>
      </c>
      <c r="AB580" s="119">
        <f>tblTL[[#This Row],[Gym Load]]+tblTL[[#This Row],[Field Load]]+tblTL[[#This Row],[Total Game Load]]</f>
        <v>180</v>
      </c>
    </row>
    <row r="581" spans="1:28" x14ac:dyDescent="0.25">
      <c r="A581" s="58" t="str">
        <f t="shared" si="22"/>
        <v>Week 4</v>
      </c>
      <c r="B581" s="63">
        <v>43036</v>
      </c>
      <c r="C581" s="143" t="str">
        <f t="shared" si="21"/>
        <v>Sat</v>
      </c>
      <c r="D581" s="75" t="s">
        <v>214</v>
      </c>
      <c r="E581" s="71"/>
      <c r="F581" s="71"/>
      <c r="G581" s="71"/>
      <c r="H581" s="71"/>
      <c r="I581" s="62">
        <f>tblTL[[#This Row],[Gym RPE]]*tblTL[[#This Row],[Gym Duration]]+tblTL[[#This Row],[Gym 2 RPE]]*tblTL[[#This Row],[Gym 2 Duration]]</f>
        <v>0</v>
      </c>
      <c r="J581" s="62"/>
      <c r="K581" s="62"/>
      <c r="L581" s="62"/>
      <c r="M581" s="62"/>
      <c r="N581" s="62">
        <f>tblTL[[#This Row],[Field RPE]]*tblTL[[#This Row],[Field duration]]+tblTL[[#This Row],[Field 2 RPE]]*tblTL[[#This Row],[Field 2 Duration]]</f>
        <v>0</v>
      </c>
      <c r="O581" s="122"/>
      <c r="P581" s="123"/>
      <c r="Q581" s="123"/>
      <c r="R581" s="123"/>
      <c r="S581" s="123"/>
      <c r="T581" s="123"/>
      <c r="U581" s="123"/>
      <c r="V581" s="123"/>
      <c r="W581" s="123"/>
      <c r="X581" s="123"/>
      <c r="Y581" s="162"/>
      <c r="Z581" s="162"/>
      <c r="AA581" s="118">
        <f>TL!$O581*TL!$P581+TL!$Q581*TL!$R581+TL!$S581*TL!$T581+TL!$U581*TL!$V581+TL!$W581*TL!$X581+tblTL[[#This Row],[G6 RPE]]*tblTL[[#This Row],[G6 Duration]]</f>
        <v>0</v>
      </c>
      <c r="AB581" s="119">
        <f>tblTL[[#This Row],[Gym Load]]+tblTL[[#This Row],[Field Load]]+tblTL[[#This Row],[Total Game Load]]</f>
        <v>0</v>
      </c>
    </row>
    <row r="582" spans="1:28" x14ac:dyDescent="0.25">
      <c r="A582" s="58" t="str">
        <f t="shared" si="22"/>
        <v>Week 4</v>
      </c>
      <c r="B582" s="63">
        <v>43036</v>
      </c>
      <c r="C582" s="143" t="str">
        <f t="shared" si="21"/>
        <v>Sat</v>
      </c>
      <c r="D582" s="75" t="s">
        <v>195</v>
      </c>
      <c r="E582" s="71"/>
      <c r="F582" s="71"/>
      <c r="G582" s="71"/>
      <c r="H582" s="71"/>
      <c r="I582" s="62">
        <f>tblTL[[#This Row],[Gym RPE]]*tblTL[[#This Row],[Gym Duration]]+tblTL[[#This Row],[Gym 2 RPE]]*tblTL[[#This Row],[Gym 2 Duration]]</f>
        <v>0</v>
      </c>
      <c r="J582" s="62"/>
      <c r="K582" s="62"/>
      <c r="L582" s="62"/>
      <c r="M582" s="62"/>
      <c r="N582" s="62">
        <f>tblTL[[#This Row],[Field RPE]]*tblTL[[#This Row],[Field duration]]+tblTL[[#This Row],[Field 2 RPE]]*tblTL[[#This Row],[Field 2 Duration]]</f>
        <v>0</v>
      </c>
      <c r="O582" s="120"/>
      <c r="P582" s="121"/>
      <c r="Q582" s="121"/>
      <c r="R582" s="121"/>
      <c r="S582" s="121"/>
      <c r="T582" s="121"/>
      <c r="U582" s="121"/>
      <c r="V582" s="121"/>
      <c r="W582" s="121"/>
      <c r="X582" s="121"/>
      <c r="Y582" s="161"/>
      <c r="Z582" s="161"/>
      <c r="AA582" s="118">
        <f>TL!$O582*TL!$P582+TL!$Q582*TL!$R582+TL!$S582*TL!$T582+TL!$U582*TL!$V582+TL!$W582*TL!$X582+tblTL[[#This Row],[G6 RPE]]*tblTL[[#This Row],[G6 Duration]]</f>
        <v>0</v>
      </c>
      <c r="AB582" s="119">
        <f>tblTL[[#This Row],[Gym Load]]+tblTL[[#This Row],[Field Load]]+tblTL[[#This Row],[Total Game Load]]</f>
        <v>0</v>
      </c>
    </row>
    <row r="583" spans="1:28" x14ac:dyDescent="0.25">
      <c r="A583" s="58" t="str">
        <f t="shared" si="22"/>
        <v>Week 4</v>
      </c>
      <c r="B583" s="63">
        <v>43036</v>
      </c>
      <c r="C583" s="143" t="str">
        <f t="shared" si="21"/>
        <v>Sat</v>
      </c>
      <c r="D583" s="77" t="s">
        <v>196</v>
      </c>
      <c r="E583" s="71"/>
      <c r="F583" s="71"/>
      <c r="G583" s="71"/>
      <c r="H583" s="71"/>
      <c r="I583" s="62">
        <f>tblTL[[#This Row],[Gym RPE]]*tblTL[[#This Row],[Gym Duration]]+tblTL[[#This Row],[Gym 2 RPE]]*tblTL[[#This Row],[Gym 2 Duration]]</f>
        <v>0</v>
      </c>
      <c r="J583" s="62"/>
      <c r="K583" s="62"/>
      <c r="L583" s="62"/>
      <c r="M583" s="62"/>
      <c r="N583" s="62">
        <f>tblTL[[#This Row],[Field RPE]]*tblTL[[#This Row],[Field duration]]+tblTL[[#This Row],[Field 2 RPE]]*tblTL[[#This Row],[Field 2 Duration]]</f>
        <v>0</v>
      </c>
      <c r="O583" s="122">
        <v>7</v>
      </c>
      <c r="P583" s="123">
        <v>11</v>
      </c>
      <c r="Q583" s="123">
        <v>8</v>
      </c>
      <c r="R583" s="123">
        <v>13</v>
      </c>
      <c r="S583" s="123"/>
      <c r="T583" s="123"/>
      <c r="U583" s="123"/>
      <c r="V583" s="123"/>
      <c r="W583" s="123"/>
      <c r="X583" s="123"/>
      <c r="Y583" s="162"/>
      <c r="Z583" s="162"/>
      <c r="AA583" s="118">
        <f>TL!$O583*TL!$P583+TL!$Q583*TL!$R583+TL!$S583*TL!$T583+TL!$U583*TL!$V583+TL!$W583*TL!$X583+tblTL[[#This Row],[G6 RPE]]*tblTL[[#This Row],[G6 Duration]]</f>
        <v>181</v>
      </c>
      <c r="AB583" s="119">
        <f>tblTL[[#This Row],[Gym Load]]+tblTL[[#This Row],[Field Load]]+tblTL[[#This Row],[Total Game Load]]</f>
        <v>181</v>
      </c>
    </row>
    <row r="584" spans="1:28" x14ac:dyDescent="0.25">
      <c r="A584" s="58" t="str">
        <f t="shared" si="22"/>
        <v>Week 4</v>
      </c>
      <c r="B584" s="63">
        <v>43036</v>
      </c>
      <c r="C584" s="143" t="str">
        <f t="shared" si="21"/>
        <v>Sat</v>
      </c>
      <c r="D584" s="75" t="s">
        <v>197</v>
      </c>
      <c r="E584" s="71"/>
      <c r="F584" s="71"/>
      <c r="G584" s="71"/>
      <c r="H584" s="71"/>
      <c r="I584" s="62">
        <f>tblTL[[#This Row],[Gym RPE]]*tblTL[[#This Row],[Gym Duration]]+tblTL[[#This Row],[Gym 2 RPE]]*tblTL[[#This Row],[Gym 2 Duration]]</f>
        <v>0</v>
      </c>
      <c r="J584" s="62"/>
      <c r="K584" s="62"/>
      <c r="L584" s="62"/>
      <c r="M584" s="62"/>
      <c r="N584" s="62">
        <f>tblTL[[#This Row],[Field RPE]]*tblTL[[#This Row],[Field duration]]+tblTL[[#This Row],[Field 2 RPE]]*tblTL[[#This Row],[Field 2 Duration]]</f>
        <v>0</v>
      </c>
      <c r="O584" s="120"/>
      <c r="P584" s="121"/>
      <c r="Q584" s="121"/>
      <c r="R584" s="121"/>
      <c r="S584" s="121"/>
      <c r="T584" s="121"/>
      <c r="U584" s="121"/>
      <c r="V584" s="121"/>
      <c r="W584" s="121"/>
      <c r="X584" s="121"/>
      <c r="Y584" s="161"/>
      <c r="Z584" s="161"/>
      <c r="AA584" s="118">
        <f>TL!$O584*TL!$P584+TL!$Q584*TL!$R584+TL!$S584*TL!$T584+TL!$U584*TL!$V584+TL!$W584*TL!$X584+tblTL[[#This Row],[G6 RPE]]*tblTL[[#This Row],[G6 Duration]]</f>
        <v>0</v>
      </c>
      <c r="AB584" s="119">
        <f>tblTL[[#This Row],[Gym Load]]+tblTL[[#This Row],[Field Load]]+tblTL[[#This Row],[Total Game Load]]</f>
        <v>0</v>
      </c>
    </row>
    <row r="585" spans="1:28" x14ac:dyDescent="0.25">
      <c r="A585" s="58" t="str">
        <f t="shared" si="22"/>
        <v>Week 4</v>
      </c>
      <c r="B585" s="63">
        <v>43036</v>
      </c>
      <c r="C585" s="143" t="str">
        <f t="shared" si="21"/>
        <v>Sat</v>
      </c>
      <c r="D585" s="75" t="s">
        <v>198</v>
      </c>
      <c r="E585" s="71"/>
      <c r="F585" s="71"/>
      <c r="G585" s="71"/>
      <c r="H585" s="71"/>
      <c r="I585" s="62">
        <f>tblTL[[#This Row],[Gym RPE]]*tblTL[[#This Row],[Gym Duration]]+tblTL[[#This Row],[Gym 2 RPE]]*tblTL[[#This Row],[Gym 2 Duration]]</f>
        <v>0</v>
      </c>
      <c r="J585" s="62"/>
      <c r="K585" s="62"/>
      <c r="L585" s="62"/>
      <c r="M585" s="62"/>
      <c r="N585" s="62">
        <f>tblTL[[#This Row],[Field RPE]]*tblTL[[#This Row],[Field duration]]+tblTL[[#This Row],[Field 2 RPE]]*tblTL[[#This Row],[Field 2 Duration]]</f>
        <v>0</v>
      </c>
      <c r="O585" s="122"/>
      <c r="P585" s="123"/>
      <c r="Q585" s="123"/>
      <c r="R585" s="123"/>
      <c r="S585" s="123"/>
      <c r="T585" s="123"/>
      <c r="U585" s="123"/>
      <c r="V585" s="123"/>
      <c r="W585" s="123"/>
      <c r="X585" s="123"/>
      <c r="Y585" s="162"/>
      <c r="Z585" s="162"/>
      <c r="AA585" s="118">
        <f>TL!$O585*TL!$P585+TL!$Q585*TL!$R585+TL!$S585*TL!$T585+TL!$U585*TL!$V585+TL!$W585*TL!$X585+tblTL[[#This Row],[G6 RPE]]*tblTL[[#This Row],[G6 Duration]]</f>
        <v>0</v>
      </c>
      <c r="AB585" s="119">
        <f>tblTL[[#This Row],[Gym Load]]+tblTL[[#This Row],[Field Load]]+tblTL[[#This Row],[Total Game Load]]</f>
        <v>0</v>
      </c>
    </row>
    <row r="586" spans="1:28" x14ac:dyDescent="0.25">
      <c r="A586" s="58" t="str">
        <f t="shared" si="22"/>
        <v>Week 4</v>
      </c>
      <c r="B586" s="63">
        <v>43036</v>
      </c>
      <c r="C586" s="143" t="str">
        <f t="shared" si="21"/>
        <v>Sat</v>
      </c>
      <c r="D586" s="75" t="s">
        <v>199</v>
      </c>
      <c r="E586" s="71"/>
      <c r="F586" s="71"/>
      <c r="G586" s="71"/>
      <c r="H586" s="71"/>
      <c r="I586" s="62">
        <f>tblTL[[#This Row],[Gym RPE]]*tblTL[[#This Row],[Gym Duration]]+tblTL[[#This Row],[Gym 2 RPE]]*tblTL[[#This Row],[Gym 2 Duration]]</f>
        <v>0</v>
      </c>
      <c r="J586" s="62"/>
      <c r="K586" s="62"/>
      <c r="L586" s="62"/>
      <c r="M586" s="62"/>
      <c r="N586" s="62">
        <f>tblTL[[#This Row],[Field RPE]]*tblTL[[#This Row],[Field duration]]+tblTL[[#This Row],[Field 2 RPE]]*tblTL[[#This Row],[Field 2 Duration]]</f>
        <v>0</v>
      </c>
      <c r="O586" s="120"/>
      <c r="P586" s="121"/>
      <c r="Q586" s="121"/>
      <c r="R586" s="121"/>
      <c r="S586" s="121"/>
      <c r="T586" s="121"/>
      <c r="U586" s="121"/>
      <c r="V586" s="121"/>
      <c r="W586" s="121"/>
      <c r="X586" s="121"/>
      <c r="Y586" s="161"/>
      <c r="Z586" s="161"/>
      <c r="AA586" s="118">
        <f>TL!$O586*TL!$P586+TL!$Q586*TL!$R586+TL!$S586*TL!$T586+TL!$U586*TL!$V586+TL!$W586*TL!$X586+tblTL[[#This Row],[G6 RPE]]*tblTL[[#This Row],[G6 Duration]]</f>
        <v>0</v>
      </c>
      <c r="AB586" s="119">
        <f>tblTL[[#This Row],[Gym Load]]+tblTL[[#This Row],[Field Load]]+tblTL[[#This Row],[Total Game Load]]</f>
        <v>0</v>
      </c>
    </row>
    <row r="587" spans="1:28" x14ac:dyDescent="0.25">
      <c r="A587" s="58" t="str">
        <f t="shared" si="22"/>
        <v>Week 4</v>
      </c>
      <c r="B587" s="63">
        <v>43036</v>
      </c>
      <c r="C587" s="143" t="str">
        <f t="shared" si="21"/>
        <v>Sat</v>
      </c>
      <c r="D587" s="77" t="s">
        <v>200</v>
      </c>
      <c r="E587" s="71"/>
      <c r="F587" s="71"/>
      <c r="G587" s="71"/>
      <c r="H587" s="71"/>
      <c r="I587" s="62">
        <f>tblTL[[#This Row],[Gym RPE]]*tblTL[[#This Row],[Gym Duration]]+tblTL[[#This Row],[Gym 2 RPE]]*tblTL[[#This Row],[Gym 2 Duration]]</f>
        <v>0</v>
      </c>
      <c r="J587" s="62"/>
      <c r="K587" s="62"/>
      <c r="L587" s="62"/>
      <c r="M587" s="62"/>
      <c r="N587" s="62">
        <f>tblTL[[#This Row],[Field RPE]]*tblTL[[#This Row],[Field duration]]+tblTL[[#This Row],[Field 2 RPE]]*tblTL[[#This Row],[Field 2 Duration]]</f>
        <v>0</v>
      </c>
      <c r="O587" s="122"/>
      <c r="P587" s="123"/>
      <c r="Q587" s="123"/>
      <c r="R587" s="123"/>
      <c r="S587" s="123"/>
      <c r="T587" s="123"/>
      <c r="U587" s="123"/>
      <c r="V587" s="123"/>
      <c r="W587" s="123"/>
      <c r="X587" s="123"/>
      <c r="Y587" s="162"/>
      <c r="Z587" s="162"/>
      <c r="AA587" s="118">
        <f>TL!$O587*TL!$P587+TL!$Q587*TL!$R587+TL!$S587*TL!$T587+TL!$U587*TL!$V587+TL!$W587*TL!$X587+tblTL[[#This Row],[G6 RPE]]*tblTL[[#This Row],[G6 Duration]]</f>
        <v>0</v>
      </c>
      <c r="AB587" s="119">
        <f>tblTL[[#This Row],[Gym Load]]+tblTL[[#This Row],[Field Load]]+tblTL[[#This Row],[Total Game Load]]</f>
        <v>0</v>
      </c>
    </row>
    <row r="588" spans="1:28" x14ac:dyDescent="0.25">
      <c r="A588" s="58" t="str">
        <f t="shared" si="22"/>
        <v>Week 4</v>
      </c>
      <c r="B588" s="63">
        <v>43036</v>
      </c>
      <c r="C588" s="143" t="str">
        <f t="shared" si="21"/>
        <v>Sat</v>
      </c>
      <c r="D588" s="75" t="s">
        <v>201</v>
      </c>
      <c r="E588" s="71"/>
      <c r="F588" s="71"/>
      <c r="G588" s="71"/>
      <c r="H588" s="71"/>
      <c r="I588" s="62">
        <f>tblTL[[#This Row],[Gym RPE]]*tblTL[[#This Row],[Gym Duration]]+tblTL[[#This Row],[Gym 2 RPE]]*tblTL[[#This Row],[Gym 2 Duration]]</f>
        <v>0</v>
      </c>
      <c r="J588" s="62"/>
      <c r="K588" s="62"/>
      <c r="L588" s="62"/>
      <c r="M588" s="62"/>
      <c r="N588" s="62">
        <f>tblTL[[#This Row],[Field RPE]]*tblTL[[#This Row],[Field duration]]+tblTL[[#This Row],[Field 2 RPE]]*tblTL[[#This Row],[Field 2 Duration]]</f>
        <v>0</v>
      </c>
      <c r="O588" s="120"/>
      <c r="P588" s="121"/>
      <c r="Q588" s="121"/>
      <c r="R588" s="121"/>
      <c r="S588" s="121"/>
      <c r="T588" s="121"/>
      <c r="U588" s="121"/>
      <c r="V588" s="121"/>
      <c r="W588" s="121"/>
      <c r="X588" s="121"/>
      <c r="Y588" s="161"/>
      <c r="Z588" s="161"/>
      <c r="AA588" s="118">
        <f>TL!$O588*TL!$P588+TL!$Q588*TL!$R588+TL!$S588*TL!$T588+TL!$U588*TL!$V588+TL!$W588*TL!$X588+tblTL[[#This Row],[G6 RPE]]*tblTL[[#This Row],[G6 Duration]]</f>
        <v>0</v>
      </c>
      <c r="AB588" s="119">
        <f>tblTL[[#This Row],[Gym Load]]+tblTL[[#This Row],[Field Load]]+tblTL[[#This Row],[Total Game Load]]</f>
        <v>0</v>
      </c>
    </row>
    <row r="589" spans="1:28" x14ac:dyDescent="0.25">
      <c r="A589" s="58" t="str">
        <f t="shared" si="22"/>
        <v>Week 4</v>
      </c>
      <c r="B589" s="63">
        <v>43036</v>
      </c>
      <c r="C589" s="143" t="str">
        <f t="shared" si="21"/>
        <v>Sat</v>
      </c>
      <c r="D589" s="75" t="s">
        <v>202</v>
      </c>
      <c r="E589" s="71"/>
      <c r="F589" s="71"/>
      <c r="G589" s="71"/>
      <c r="H589" s="71"/>
      <c r="I589" s="62">
        <f>tblTL[[#This Row],[Gym RPE]]*tblTL[[#This Row],[Gym Duration]]+tblTL[[#This Row],[Gym 2 RPE]]*tblTL[[#This Row],[Gym 2 Duration]]</f>
        <v>0</v>
      </c>
      <c r="J589" s="62"/>
      <c r="K589" s="62"/>
      <c r="L589" s="62"/>
      <c r="M589" s="62"/>
      <c r="N589" s="62">
        <f>tblTL[[#This Row],[Field RPE]]*tblTL[[#This Row],[Field duration]]+tblTL[[#This Row],[Field 2 RPE]]*tblTL[[#This Row],[Field 2 Duration]]</f>
        <v>0</v>
      </c>
      <c r="O589" s="122">
        <v>8</v>
      </c>
      <c r="P589" s="123">
        <v>14</v>
      </c>
      <c r="Q589" s="123">
        <v>8</v>
      </c>
      <c r="R589" s="123">
        <v>13</v>
      </c>
      <c r="S589" s="123"/>
      <c r="T589" s="123"/>
      <c r="U589" s="123"/>
      <c r="V589" s="123"/>
      <c r="W589" s="123"/>
      <c r="X589" s="123"/>
      <c r="Y589" s="162"/>
      <c r="Z589" s="162"/>
      <c r="AA589" s="118">
        <f>TL!$O589*TL!$P589+TL!$Q589*TL!$R589+TL!$S589*TL!$T589+TL!$U589*TL!$V589+TL!$W589*TL!$X589+tblTL[[#This Row],[G6 RPE]]*tblTL[[#This Row],[G6 Duration]]</f>
        <v>216</v>
      </c>
      <c r="AB589" s="119">
        <f>tblTL[[#This Row],[Gym Load]]+tblTL[[#This Row],[Field Load]]+tblTL[[#This Row],[Total Game Load]]</f>
        <v>216</v>
      </c>
    </row>
    <row r="590" spans="1:28" x14ac:dyDescent="0.25">
      <c r="A590" s="58" t="str">
        <f t="shared" si="22"/>
        <v>Week 4</v>
      </c>
      <c r="B590" s="63">
        <v>43036</v>
      </c>
      <c r="C590" s="143" t="str">
        <f t="shared" si="21"/>
        <v>Sat</v>
      </c>
      <c r="D590" s="77" t="s">
        <v>203</v>
      </c>
      <c r="E590" s="71"/>
      <c r="F590" s="71"/>
      <c r="G590" s="71"/>
      <c r="H590" s="71"/>
      <c r="I590" s="62">
        <f>tblTL[[#This Row],[Gym RPE]]*tblTL[[#This Row],[Gym Duration]]+tblTL[[#This Row],[Gym 2 RPE]]*tblTL[[#This Row],[Gym 2 Duration]]</f>
        <v>0</v>
      </c>
      <c r="J590" s="62"/>
      <c r="K590" s="62"/>
      <c r="L590" s="62"/>
      <c r="M590" s="62"/>
      <c r="N590" s="62">
        <f>tblTL[[#This Row],[Field RPE]]*tblTL[[#This Row],[Field duration]]+tblTL[[#This Row],[Field 2 RPE]]*tblTL[[#This Row],[Field 2 Duration]]</f>
        <v>0</v>
      </c>
      <c r="O590" s="120"/>
      <c r="P590" s="121"/>
      <c r="Q590" s="121"/>
      <c r="R590" s="121"/>
      <c r="S590" s="121"/>
      <c r="T590" s="121"/>
      <c r="U590" s="121"/>
      <c r="V590" s="121"/>
      <c r="W590" s="121"/>
      <c r="X590" s="121"/>
      <c r="Y590" s="161"/>
      <c r="Z590" s="161"/>
      <c r="AA590" s="118">
        <f>TL!$O590*TL!$P590+TL!$Q590*TL!$R590+TL!$S590*TL!$T590+TL!$U590*TL!$V590+TL!$W590*TL!$X590+tblTL[[#This Row],[G6 RPE]]*tblTL[[#This Row],[G6 Duration]]</f>
        <v>0</v>
      </c>
      <c r="AB590" s="119">
        <f>tblTL[[#This Row],[Gym Load]]+tblTL[[#This Row],[Field Load]]+tblTL[[#This Row],[Total Game Load]]</f>
        <v>0</v>
      </c>
    </row>
    <row r="591" spans="1:28" x14ac:dyDescent="0.25">
      <c r="A591" s="58" t="str">
        <f t="shared" si="22"/>
        <v>Week 4</v>
      </c>
      <c r="B591" s="63">
        <v>43036</v>
      </c>
      <c r="C591" s="143" t="str">
        <f t="shared" si="21"/>
        <v>Sat</v>
      </c>
      <c r="D591" s="77" t="s">
        <v>204</v>
      </c>
      <c r="E591" s="71"/>
      <c r="F591" s="71"/>
      <c r="G591" s="71"/>
      <c r="H591" s="71"/>
      <c r="I591" s="62">
        <f>tblTL[[#This Row],[Gym RPE]]*tblTL[[#This Row],[Gym Duration]]+tblTL[[#This Row],[Gym 2 RPE]]*tblTL[[#This Row],[Gym 2 Duration]]</f>
        <v>0</v>
      </c>
      <c r="J591" s="62"/>
      <c r="K591" s="62"/>
      <c r="L591" s="62"/>
      <c r="M591" s="62"/>
      <c r="N591" s="62">
        <f>tblTL[[#This Row],[Field RPE]]*tblTL[[#This Row],[Field duration]]+tblTL[[#This Row],[Field 2 RPE]]*tblTL[[#This Row],[Field 2 Duration]]</f>
        <v>0</v>
      </c>
      <c r="O591" s="122">
        <v>4</v>
      </c>
      <c r="P591" s="123">
        <v>6</v>
      </c>
      <c r="Q591" s="123">
        <v>9</v>
      </c>
      <c r="R591" s="123">
        <v>13</v>
      </c>
      <c r="S591" s="123"/>
      <c r="T591" s="123"/>
      <c r="U591" s="123"/>
      <c r="V591" s="123"/>
      <c r="W591" s="123"/>
      <c r="X591" s="123"/>
      <c r="Y591" s="162"/>
      <c r="Z591" s="162"/>
      <c r="AA591" s="118">
        <f>TL!$O591*TL!$P591+TL!$Q591*TL!$R591+TL!$S591*TL!$T591+TL!$U591*TL!$V591+TL!$W591*TL!$X591+tblTL[[#This Row],[G6 RPE]]*tblTL[[#This Row],[G6 Duration]]</f>
        <v>141</v>
      </c>
      <c r="AB591" s="119">
        <f>tblTL[[#This Row],[Gym Load]]+tblTL[[#This Row],[Field Load]]+tblTL[[#This Row],[Total Game Load]]</f>
        <v>141</v>
      </c>
    </row>
    <row r="592" spans="1:28" x14ac:dyDescent="0.25">
      <c r="A592" s="58" t="str">
        <f t="shared" si="22"/>
        <v>Week 4</v>
      </c>
      <c r="B592" s="63">
        <v>43036</v>
      </c>
      <c r="C592" s="143" t="str">
        <f t="shared" si="21"/>
        <v>Sat</v>
      </c>
      <c r="D592" s="78" t="s">
        <v>205</v>
      </c>
      <c r="E592" s="71"/>
      <c r="F592" s="71"/>
      <c r="G592" s="71"/>
      <c r="H592" s="71"/>
      <c r="I592" s="62">
        <f>tblTL[[#This Row],[Gym RPE]]*tblTL[[#This Row],[Gym Duration]]+tblTL[[#This Row],[Gym 2 RPE]]*tblTL[[#This Row],[Gym 2 Duration]]</f>
        <v>0</v>
      </c>
      <c r="J592" s="62"/>
      <c r="K592" s="62"/>
      <c r="L592" s="62"/>
      <c r="M592" s="62"/>
      <c r="N592" s="62">
        <f>tblTL[[#This Row],[Field RPE]]*tblTL[[#This Row],[Field duration]]+tblTL[[#This Row],[Field 2 RPE]]*tblTL[[#This Row],[Field 2 Duration]]</f>
        <v>0</v>
      </c>
      <c r="O592" s="120">
        <v>7</v>
      </c>
      <c r="P592" s="121">
        <v>14</v>
      </c>
      <c r="Q592" s="121">
        <v>7</v>
      </c>
      <c r="R592" s="121">
        <v>14</v>
      </c>
      <c r="S592" s="121"/>
      <c r="T592" s="121"/>
      <c r="U592" s="121"/>
      <c r="V592" s="121"/>
      <c r="W592" s="121"/>
      <c r="X592" s="121"/>
      <c r="Y592" s="161"/>
      <c r="Z592" s="161"/>
      <c r="AA592" s="118">
        <f>TL!$O592*TL!$P592+TL!$Q592*TL!$R592+TL!$S592*TL!$T592+TL!$U592*TL!$V592+TL!$W592*TL!$X592+tblTL[[#This Row],[G6 RPE]]*tblTL[[#This Row],[G6 Duration]]</f>
        <v>196</v>
      </c>
      <c r="AB592" s="119">
        <f>tblTL[[#This Row],[Gym Load]]+tblTL[[#This Row],[Field Load]]+tblTL[[#This Row],[Total Game Load]]</f>
        <v>196</v>
      </c>
    </row>
    <row r="593" spans="1:28" x14ac:dyDescent="0.25">
      <c r="A593" s="58" t="str">
        <f t="shared" si="22"/>
        <v>Week 4</v>
      </c>
      <c r="B593" s="63">
        <v>43036</v>
      </c>
      <c r="C593" s="143" t="str">
        <f t="shared" si="21"/>
        <v>Sat</v>
      </c>
      <c r="D593" s="78" t="s">
        <v>206</v>
      </c>
      <c r="E593" s="71"/>
      <c r="F593" s="71"/>
      <c r="G593" s="71"/>
      <c r="H593" s="71"/>
      <c r="I593" s="62">
        <f>tblTL[[#This Row],[Gym RPE]]*tblTL[[#This Row],[Gym Duration]]+tblTL[[#This Row],[Gym 2 RPE]]*tblTL[[#This Row],[Gym 2 Duration]]</f>
        <v>0</v>
      </c>
      <c r="J593" s="62"/>
      <c r="K593" s="62"/>
      <c r="L593" s="62"/>
      <c r="M593" s="62"/>
      <c r="N593" s="62">
        <f>tblTL[[#This Row],[Field RPE]]*tblTL[[#This Row],[Field duration]]+tblTL[[#This Row],[Field 2 RPE]]*tblTL[[#This Row],[Field 2 Duration]]</f>
        <v>0</v>
      </c>
      <c r="O593" s="122">
        <v>7.5</v>
      </c>
      <c r="P593" s="123">
        <v>12</v>
      </c>
      <c r="Q593" s="123">
        <v>5</v>
      </c>
      <c r="R593" s="123">
        <v>2</v>
      </c>
      <c r="S593" s="123"/>
      <c r="T593" s="123"/>
      <c r="U593" s="123"/>
      <c r="V593" s="123"/>
      <c r="W593" s="123"/>
      <c r="X593" s="123"/>
      <c r="Y593" s="162"/>
      <c r="Z593" s="162"/>
      <c r="AA593" s="118">
        <f>TL!$O593*TL!$P593+TL!$Q593*TL!$R593+TL!$S593*TL!$T593+TL!$U593*TL!$V593+TL!$W593*TL!$X593+tblTL[[#This Row],[G6 RPE]]*tblTL[[#This Row],[G6 Duration]]</f>
        <v>100</v>
      </c>
      <c r="AB593" s="119">
        <f>tblTL[[#This Row],[Gym Load]]+tblTL[[#This Row],[Field Load]]+tblTL[[#This Row],[Total Game Load]]</f>
        <v>100</v>
      </c>
    </row>
    <row r="594" spans="1:28" x14ac:dyDescent="0.25">
      <c r="A594" s="58" t="str">
        <f t="shared" si="22"/>
        <v>Week 4</v>
      </c>
      <c r="B594" s="63">
        <v>43036</v>
      </c>
      <c r="C594" s="143" t="str">
        <f t="shared" si="21"/>
        <v>Sat</v>
      </c>
      <c r="D594" s="78" t="s">
        <v>207</v>
      </c>
      <c r="E594" s="71"/>
      <c r="F594" s="71"/>
      <c r="G594" s="71"/>
      <c r="H594" s="71"/>
      <c r="I594" s="62">
        <f>tblTL[[#This Row],[Gym RPE]]*tblTL[[#This Row],[Gym Duration]]+tblTL[[#This Row],[Gym 2 RPE]]*tblTL[[#This Row],[Gym 2 Duration]]</f>
        <v>0</v>
      </c>
      <c r="J594" s="62"/>
      <c r="K594" s="62"/>
      <c r="L594" s="62"/>
      <c r="M594" s="62"/>
      <c r="N594" s="62">
        <f>tblTL[[#This Row],[Field RPE]]*tblTL[[#This Row],[Field duration]]+tblTL[[#This Row],[Field 2 RPE]]*tblTL[[#This Row],[Field 2 Duration]]</f>
        <v>0</v>
      </c>
      <c r="O594" s="120">
        <v>8</v>
      </c>
      <c r="P594" s="121">
        <v>11</v>
      </c>
      <c r="Q594" s="121">
        <v>8</v>
      </c>
      <c r="R594" s="121">
        <v>14</v>
      </c>
      <c r="S594" s="121"/>
      <c r="T594" s="121"/>
      <c r="U594" s="121"/>
      <c r="V594" s="121"/>
      <c r="W594" s="121"/>
      <c r="X594" s="121"/>
      <c r="Y594" s="161"/>
      <c r="Z594" s="161"/>
      <c r="AA594" s="118">
        <f>TL!$O594*TL!$P594+TL!$Q594*TL!$R594+TL!$S594*TL!$T594+TL!$U594*TL!$V594+TL!$W594*TL!$X594+tblTL[[#This Row],[G6 RPE]]*tblTL[[#This Row],[G6 Duration]]</f>
        <v>200</v>
      </c>
      <c r="AB594" s="119">
        <f>tblTL[[#This Row],[Gym Load]]+tblTL[[#This Row],[Field Load]]+tblTL[[#This Row],[Total Game Load]]</f>
        <v>200</v>
      </c>
    </row>
    <row r="595" spans="1:28" x14ac:dyDescent="0.25">
      <c r="A595" s="58" t="str">
        <f t="shared" si="22"/>
        <v>Week 4</v>
      </c>
      <c r="B595" s="63">
        <v>43036</v>
      </c>
      <c r="C595" s="143" t="str">
        <f t="shared" si="21"/>
        <v>Sat</v>
      </c>
      <c r="D595" s="75" t="s">
        <v>208</v>
      </c>
      <c r="E595" s="71"/>
      <c r="F595" s="71"/>
      <c r="G595" s="71"/>
      <c r="H595" s="71"/>
      <c r="I595" s="62">
        <f>tblTL[[#This Row],[Gym RPE]]*tblTL[[#This Row],[Gym Duration]]+tblTL[[#This Row],[Gym 2 RPE]]*tblTL[[#This Row],[Gym 2 Duration]]</f>
        <v>0</v>
      </c>
      <c r="J595" s="62"/>
      <c r="K595" s="62"/>
      <c r="L595" s="62"/>
      <c r="M595" s="62"/>
      <c r="N595" s="62">
        <f>tblTL[[#This Row],[Field RPE]]*tblTL[[#This Row],[Field duration]]+tblTL[[#This Row],[Field 2 RPE]]*tblTL[[#This Row],[Field 2 Duration]]</f>
        <v>0</v>
      </c>
      <c r="O595" s="122"/>
      <c r="P595" s="123"/>
      <c r="Q595" s="123"/>
      <c r="R595" s="123"/>
      <c r="S595" s="123"/>
      <c r="T595" s="123"/>
      <c r="U595" s="123"/>
      <c r="V595" s="123"/>
      <c r="W595" s="123"/>
      <c r="X595" s="123"/>
      <c r="Y595" s="162"/>
      <c r="Z595" s="162"/>
      <c r="AA595" s="118">
        <f>TL!$O595*TL!$P595+TL!$Q595*TL!$R595+TL!$S595*TL!$T595+TL!$U595*TL!$V595+TL!$W595*TL!$X595+tblTL[[#This Row],[G6 RPE]]*tblTL[[#This Row],[G6 Duration]]</f>
        <v>0</v>
      </c>
      <c r="AB595" s="119">
        <f>tblTL[[#This Row],[Gym Load]]+tblTL[[#This Row],[Field Load]]+tblTL[[#This Row],[Total Game Load]]</f>
        <v>0</v>
      </c>
    </row>
    <row r="596" spans="1:28" x14ac:dyDescent="0.25">
      <c r="A596" s="58" t="str">
        <f t="shared" si="22"/>
        <v>Week 4</v>
      </c>
      <c r="B596" s="59">
        <v>43037</v>
      </c>
      <c r="C596" s="144" t="str">
        <f t="shared" si="21"/>
        <v>Sun</v>
      </c>
      <c r="D596" s="77" t="s">
        <v>215</v>
      </c>
      <c r="E596" s="71"/>
      <c r="F596" s="71"/>
      <c r="G596" s="71"/>
      <c r="H596" s="71"/>
      <c r="I596" s="62">
        <f>tblTL[[#This Row],[Gym RPE]]*tblTL[[#This Row],[Gym Duration]]+tblTL[[#This Row],[Gym 2 RPE]]*tblTL[[#This Row],[Gym 2 Duration]]</f>
        <v>0</v>
      </c>
      <c r="J596" s="62"/>
      <c r="K596" s="62"/>
      <c r="L596" s="62"/>
      <c r="M596" s="62"/>
      <c r="N596" s="62">
        <f>tblTL[[#This Row],[Field RPE]]*tblTL[[#This Row],[Field duration]]+tblTL[[#This Row],[Field 2 RPE]]*tblTL[[#This Row],[Field 2 Duration]]</f>
        <v>0</v>
      </c>
      <c r="O596" s="120"/>
      <c r="P596" s="121"/>
      <c r="Q596" s="121"/>
      <c r="R596" s="121"/>
      <c r="S596" s="121"/>
      <c r="T596" s="121"/>
      <c r="U596" s="121"/>
      <c r="V596" s="121"/>
      <c r="W596" s="121"/>
      <c r="X596" s="121"/>
      <c r="Y596" s="161"/>
      <c r="Z596" s="161"/>
      <c r="AA596" s="118">
        <f>TL!$O596*TL!$P596+TL!$Q596*TL!$R596+TL!$S596*TL!$T596+TL!$U596*TL!$V596+TL!$W596*TL!$X596+tblTL[[#This Row],[G6 RPE]]*tblTL[[#This Row],[G6 Duration]]</f>
        <v>0</v>
      </c>
      <c r="AB596" s="119">
        <f>tblTL[[#This Row],[Gym Load]]+tblTL[[#This Row],[Field Load]]+tblTL[[#This Row],[Total Game Load]]</f>
        <v>0</v>
      </c>
    </row>
    <row r="597" spans="1:28" x14ac:dyDescent="0.25">
      <c r="A597" s="58" t="str">
        <f t="shared" si="22"/>
        <v>Week 4</v>
      </c>
      <c r="B597" s="63">
        <v>43037</v>
      </c>
      <c r="C597" s="143" t="str">
        <f t="shared" si="21"/>
        <v>Sun</v>
      </c>
      <c r="D597" s="78" t="s">
        <v>190</v>
      </c>
      <c r="E597" s="71"/>
      <c r="F597" s="71"/>
      <c r="G597" s="71"/>
      <c r="H597" s="71"/>
      <c r="I597" s="62">
        <f>tblTL[[#This Row],[Gym RPE]]*tblTL[[#This Row],[Gym Duration]]+tblTL[[#This Row],[Gym 2 RPE]]*tblTL[[#This Row],[Gym 2 Duration]]</f>
        <v>0</v>
      </c>
      <c r="J597" s="62"/>
      <c r="K597" s="62"/>
      <c r="L597" s="62"/>
      <c r="M597" s="62"/>
      <c r="N597" s="62">
        <f>tblTL[[#This Row],[Field RPE]]*tblTL[[#This Row],[Field duration]]+tblTL[[#This Row],[Field 2 RPE]]*tblTL[[#This Row],[Field 2 Duration]]</f>
        <v>0</v>
      </c>
      <c r="O597" s="122">
        <v>7</v>
      </c>
      <c r="P597" s="123">
        <v>7</v>
      </c>
      <c r="Q597" s="123">
        <v>7</v>
      </c>
      <c r="R597" s="123">
        <v>9</v>
      </c>
      <c r="S597" s="123">
        <v>14</v>
      </c>
      <c r="T597" s="123"/>
      <c r="U597" s="123"/>
      <c r="V597" s="123"/>
      <c r="W597" s="123"/>
      <c r="X597" s="123"/>
      <c r="Y597" s="162"/>
      <c r="Z597" s="162"/>
      <c r="AA597" s="118">
        <f>TL!$O597*TL!$P597+TL!$Q597*TL!$R597+TL!$S597*TL!$T597+TL!$U597*TL!$V597+TL!$W597*TL!$X597+tblTL[[#This Row],[G6 RPE]]*tblTL[[#This Row],[G6 Duration]]</f>
        <v>112</v>
      </c>
      <c r="AB597" s="119">
        <f>tblTL[[#This Row],[Gym Load]]+tblTL[[#This Row],[Field Load]]+tblTL[[#This Row],[Total Game Load]]</f>
        <v>112</v>
      </c>
    </row>
    <row r="598" spans="1:28" x14ac:dyDescent="0.25">
      <c r="A598" s="58" t="str">
        <f t="shared" si="22"/>
        <v>Week 4</v>
      </c>
      <c r="B598" s="63">
        <v>43037</v>
      </c>
      <c r="C598" s="143" t="str">
        <f t="shared" si="21"/>
        <v>Sun</v>
      </c>
      <c r="D598" s="77" t="s">
        <v>191</v>
      </c>
      <c r="E598" s="71"/>
      <c r="F598" s="71"/>
      <c r="G598" s="71"/>
      <c r="H598" s="71"/>
      <c r="I598" s="62">
        <f>tblTL[[#This Row],[Gym RPE]]*tblTL[[#This Row],[Gym Duration]]+tblTL[[#This Row],[Gym 2 RPE]]*tblTL[[#This Row],[Gym 2 Duration]]</f>
        <v>0</v>
      </c>
      <c r="J598" s="62"/>
      <c r="K598" s="62"/>
      <c r="L598" s="62"/>
      <c r="M598" s="62"/>
      <c r="N598" s="62">
        <f>tblTL[[#This Row],[Field RPE]]*tblTL[[#This Row],[Field duration]]+tblTL[[#This Row],[Field 2 RPE]]*tblTL[[#This Row],[Field 2 Duration]]</f>
        <v>0</v>
      </c>
      <c r="O598" s="120">
        <v>7</v>
      </c>
      <c r="P598" s="121">
        <v>9</v>
      </c>
      <c r="Q598" s="121">
        <v>6</v>
      </c>
      <c r="R598" s="121">
        <v>5</v>
      </c>
      <c r="S598" s="121">
        <v>8</v>
      </c>
      <c r="T598" s="121">
        <v>7</v>
      </c>
      <c r="U598" s="121"/>
      <c r="V598" s="121"/>
      <c r="W598" s="121"/>
      <c r="X598" s="121"/>
      <c r="Y598" s="161"/>
      <c r="Z598" s="161"/>
      <c r="AA598" s="118">
        <f>TL!$O598*TL!$P598+TL!$Q598*TL!$R598+TL!$S598*TL!$T598+TL!$U598*TL!$V598+TL!$W598*TL!$X598+tblTL[[#This Row],[G6 RPE]]*tblTL[[#This Row],[G6 Duration]]</f>
        <v>149</v>
      </c>
      <c r="AB598" s="119">
        <f>tblTL[[#This Row],[Gym Load]]+tblTL[[#This Row],[Field Load]]+tblTL[[#This Row],[Total Game Load]]</f>
        <v>149</v>
      </c>
    </row>
    <row r="599" spans="1:28" x14ac:dyDescent="0.25">
      <c r="A599" s="58" t="str">
        <f t="shared" si="22"/>
        <v>Week 4</v>
      </c>
      <c r="B599" s="63">
        <v>43037</v>
      </c>
      <c r="C599" s="143" t="str">
        <f t="shared" si="21"/>
        <v>Sun</v>
      </c>
      <c r="D599" s="77" t="s">
        <v>192</v>
      </c>
      <c r="E599" s="71"/>
      <c r="F599" s="71"/>
      <c r="G599" s="71"/>
      <c r="H599" s="71"/>
      <c r="I599" s="62">
        <f>tblTL[[#This Row],[Gym RPE]]*tblTL[[#This Row],[Gym Duration]]+tblTL[[#This Row],[Gym 2 RPE]]*tblTL[[#This Row],[Gym 2 Duration]]</f>
        <v>0</v>
      </c>
      <c r="J599" s="62"/>
      <c r="K599" s="62"/>
      <c r="L599" s="62"/>
      <c r="M599" s="62"/>
      <c r="N599" s="62">
        <f>tblTL[[#This Row],[Field RPE]]*tblTL[[#This Row],[Field duration]]+tblTL[[#This Row],[Field 2 RPE]]*tblTL[[#This Row],[Field 2 Duration]]</f>
        <v>0</v>
      </c>
      <c r="O599" s="122">
        <v>0</v>
      </c>
      <c r="P599" s="123">
        <v>0</v>
      </c>
      <c r="Q599" s="123">
        <v>6</v>
      </c>
      <c r="R599" s="123">
        <v>5</v>
      </c>
      <c r="S599" s="123">
        <v>7</v>
      </c>
      <c r="T599" s="123">
        <v>7</v>
      </c>
      <c r="U599" s="123"/>
      <c r="V599" s="123"/>
      <c r="W599" s="123"/>
      <c r="X599" s="123"/>
      <c r="Y599" s="162"/>
      <c r="Z599" s="162"/>
      <c r="AA599" s="118">
        <f>TL!$O599*TL!$P599+TL!$Q599*TL!$R599+TL!$S599*TL!$T599+TL!$U599*TL!$V599+TL!$W599*TL!$X599+tblTL[[#This Row],[G6 RPE]]*tblTL[[#This Row],[G6 Duration]]</f>
        <v>79</v>
      </c>
      <c r="AB599" s="119">
        <f>tblTL[[#This Row],[Gym Load]]+tblTL[[#This Row],[Field Load]]+tblTL[[#This Row],[Total Game Load]]</f>
        <v>79</v>
      </c>
    </row>
    <row r="600" spans="1:28" x14ac:dyDescent="0.25">
      <c r="A600" s="58" t="str">
        <f t="shared" si="22"/>
        <v>Week 4</v>
      </c>
      <c r="B600" s="63">
        <v>43037</v>
      </c>
      <c r="C600" s="143" t="str">
        <f t="shared" si="21"/>
        <v>Sun</v>
      </c>
      <c r="D600" s="75" t="s">
        <v>193</v>
      </c>
      <c r="E600" s="71"/>
      <c r="F600" s="71"/>
      <c r="G600" s="71"/>
      <c r="H600" s="71"/>
      <c r="I600" s="62">
        <f>tblTL[[#This Row],[Gym RPE]]*tblTL[[#This Row],[Gym Duration]]+tblTL[[#This Row],[Gym 2 RPE]]*tblTL[[#This Row],[Gym 2 Duration]]</f>
        <v>0</v>
      </c>
      <c r="J600" s="62"/>
      <c r="K600" s="62"/>
      <c r="L600" s="62"/>
      <c r="M600" s="62"/>
      <c r="N600" s="62">
        <f>tblTL[[#This Row],[Field RPE]]*tblTL[[#This Row],[Field duration]]+tblTL[[#This Row],[Field 2 RPE]]*tblTL[[#This Row],[Field 2 Duration]]</f>
        <v>0</v>
      </c>
      <c r="O600" s="120">
        <v>7</v>
      </c>
      <c r="P600" s="121">
        <v>5</v>
      </c>
      <c r="Q600" s="121">
        <v>8</v>
      </c>
      <c r="R600" s="121">
        <v>7</v>
      </c>
      <c r="S600" s="121">
        <v>7</v>
      </c>
      <c r="T600" s="121">
        <v>7</v>
      </c>
      <c r="U600" s="121"/>
      <c r="V600" s="121"/>
      <c r="W600" s="121"/>
      <c r="X600" s="121"/>
      <c r="Y600" s="161"/>
      <c r="Z600" s="161"/>
      <c r="AA600" s="118">
        <f>TL!$O600*TL!$P600+TL!$Q600*TL!$R600+TL!$S600*TL!$T600+TL!$U600*TL!$V600+TL!$W600*TL!$X600+tblTL[[#This Row],[G6 RPE]]*tblTL[[#This Row],[G6 Duration]]</f>
        <v>140</v>
      </c>
      <c r="AB600" s="119">
        <f>tblTL[[#This Row],[Gym Load]]+tblTL[[#This Row],[Field Load]]+tblTL[[#This Row],[Total Game Load]]</f>
        <v>140</v>
      </c>
    </row>
    <row r="601" spans="1:28" x14ac:dyDescent="0.25">
      <c r="A601" s="58" t="str">
        <f t="shared" si="22"/>
        <v>Week 4</v>
      </c>
      <c r="B601" s="63">
        <v>43037</v>
      </c>
      <c r="C601" s="143" t="str">
        <f t="shared" si="21"/>
        <v>Sun</v>
      </c>
      <c r="D601" s="75" t="s">
        <v>194</v>
      </c>
      <c r="E601" s="71"/>
      <c r="F601" s="71"/>
      <c r="G601" s="71"/>
      <c r="H601" s="71"/>
      <c r="I601" s="62">
        <f>tblTL[[#This Row],[Gym RPE]]*tblTL[[#This Row],[Gym Duration]]+tblTL[[#This Row],[Gym 2 RPE]]*tblTL[[#This Row],[Gym 2 Duration]]</f>
        <v>0</v>
      </c>
      <c r="J601" s="62"/>
      <c r="K601" s="62"/>
      <c r="L601" s="62"/>
      <c r="M601" s="62"/>
      <c r="N601" s="62">
        <f>tblTL[[#This Row],[Field RPE]]*tblTL[[#This Row],[Field duration]]+tblTL[[#This Row],[Field 2 RPE]]*tblTL[[#This Row],[Field 2 Duration]]</f>
        <v>0</v>
      </c>
      <c r="O601" s="122">
        <v>5</v>
      </c>
      <c r="P601" s="123">
        <v>7</v>
      </c>
      <c r="Q601" s="123">
        <v>7</v>
      </c>
      <c r="R601" s="123">
        <v>7</v>
      </c>
      <c r="S601" s="123">
        <v>8</v>
      </c>
      <c r="T601" s="123">
        <v>14</v>
      </c>
      <c r="U601" s="123"/>
      <c r="V601" s="123"/>
      <c r="W601" s="123"/>
      <c r="X601" s="123"/>
      <c r="Y601" s="162"/>
      <c r="Z601" s="162"/>
      <c r="AA601" s="118">
        <f>TL!$O601*TL!$P601+TL!$Q601*TL!$R601+TL!$S601*TL!$T601+TL!$U601*TL!$V601+TL!$W601*TL!$X601+tblTL[[#This Row],[G6 RPE]]*tblTL[[#This Row],[G6 Duration]]</f>
        <v>196</v>
      </c>
      <c r="AB601" s="119">
        <f>tblTL[[#This Row],[Gym Load]]+tblTL[[#This Row],[Field Load]]+tblTL[[#This Row],[Total Game Load]]</f>
        <v>196</v>
      </c>
    </row>
    <row r="602" spans="1:28" x14ac:dyDescent="0.25">
      <c r="A602" s="58" t="str">
        <f t="shared" si="22"/>
        <v>Week 4</v>
      </c>
      <c r="B602" s="63">
        <v>43037</v>
      </c>
      <c r="C602" s="143" t="str">
        <f t="shared" si="21"/>
        <v>Sun</v>
      </c>
      <c r="D602" s="75" t="s">
        <v>213</v>
      </c>
      <c r="E602" s="71"/>
      <c r="F602" s="71"/>
      <c r="G602" s="71"/>
      <c r="H602" s="71"/>
      <c r="I602" s="62">
        <f>tblTL[[#This Row],[Gym RPE]]*tblTL[[#This Row],[Gym Duration]]+tblTL[[#This Row],[Gym 2 RPE]]*tblTL[[#This Row],[Gym 2 Duration]]</f>
        <v>0</v>
      </c>
      <c r="J602" s="62"/>
      <c r="K602" s="62"/>
      <c r="L602" s="62"/>
      <c r="M602" s="62"/>
      <c r="N602" s="62">
        <f>tblTL[[#This Row],[Field RPE]]*tblTL[[#This Row],[Field duration]]+tblTL[[#This Row],[Field 2 RPE]]*tblTL[[#This Row],[Field 2 Duration]]</f>
        <v>0</v>
      </c>
      <c r="O602" s="120"/>
      <c r="P602" s="121"/>
      <c r="Q602" s="121"/>
      <c r="R602" s="121"/>
      <c r="S602" s="121"/>
      <c r="T602" s="121"/>
      <c r="U602" s="121"/>
      <c r="V602" s="121"/>
      <c r="W602" s="121"/>
      <c r="X602" s="121"/>
      <c r="Y602" s="161"/>
      <c r="Z602" s="161"/>
      <c r="AA602" s="118">
        <f>TL!$O602*TL!$P602+TL!$Q602*TL!$R602+TL!$S602*TL!$T602+TL!$U602*TL!$V602+TL!$W602*TL!$X602+tblTL[[#This Row],[G6 RPE]]*tblTL[[#This Row],[G6 Duration]]</f>
        <v>0</v>
      </c>
      <c r="AB602" s="119">
        <f>tblTL[[#This Row],[Gym Load]]+tblTL[[#This Row],[Field Load]]+tblTL[[#This Row],[Total Game Load]]</f>
        <v>0</v>
      </c>
    </row>
    <row r="603" spans="1:28" x14ac:dyDescent="0.25">
      <c r="A603" s="58" t="str">
        <f t="shared" si="22"/>
        <v>Week 4</v>
      </c>
      <c r="B603" s="63">
        <v>43037</v>
      </c>
      <c r="C603" s="143" t="str">
        <f t="shared" si="21"/>
        <v>Sun</v>
      </c>
      <c r="D603" s="75" t="s">
        <v>214</v>
      </c>
      <c r="E603" s="71"/>
      <c r="F603" s="71"/>
      <c r="G603" s="71"/>
      <c r="H603" s="71"/>
      <c r="I603" s="62">
        <f>tblTL[[#This Row],[Gym RPE]]*tblTL[[#This Row],[Gym Duration]]+tblTL[[#This Row],[Gym 2 RPE]]*tblTL[[#This Row],[Gym 2 Duration]]</f>
        <v>0</v>
      </c>
      <c r="J603" s="62"/>
      <c r="K603" s="62"/>
      <c r="L603" s="62"/>
      <c r="M603" s="62"/>
      <c r="N603" s="62">
        <f>tblTL[[#This Row],[Field RPE]]*tblTL[[#This Row],[Field duration]]+tblTL[[#This Row],[Field 2 RPE]]*tblTL[[#This Row],[Field 2 Duration]]</f>
        <v>0</v>
      </c>
      <c r="O603" s="120">
        <v>8</v>
      </c>
      <c r="P603" s="121">
        <v>14</v>
      </c>
      <c r="Q603" s="121">
        <v>7</v>
      </c>
      <c r="R603" s="121">
        <v>9</v>
      </c>
      <c r="S603" s="121">
        <v>8</v>
      </c>
      <c r="T603" s="121">
        <v>14</v>
      </c>
      <c r="U603" s="121"/>
      <c r="V603" s="121"/>
      <c r="W603" s="121"/>
      <c r="X603" s="121"/>
      <c r="Y603" s="161"/>
      <c r="Z603" s="161"/>
      <c r="AA603" s="118">
        <f>TL!$O603*TL!$P603+TL!$Q603*TL!$R603+TL!$S603*TL!$T603+TL!$U603*TL!$V603+TL!$W603*TL!$X603+tblTL[[#This Row],[G6 RPE]]*tblTL[[#This Row],[G6 Duration]]</f>
        <v>287</v>
      </c>
      <c r="AB603" s="119">
        <f>tblTL[[#This Row],[Gym Load]]+tblTL[[#This Row],[Field Load]]+tblTL[[#This Row],[Total Game Load]]</f>
        <v>287</v>
      </c>
    </row>
    <row r="604" spans="1:28" x14ac:dyDescent="0.25">
      <c r="A604" s="58" t="str">
        <f t="shared" si="22"/>
        <v>Week 4</v>
      </c>
      <c r="B604" s="63">
        <v>43037</v>
      </c>
      <c r="C604" s="143" t="str">
        <f t="shared" si="21"/>
        <v>Sun</v>
      </c>
      <c r="D604" s="75" t="s">
        <v>195</v>
      </c>
      <c r="E604" s="71"/>
      <c r="F604" s="71"/>
      <c r="G604" s="71"/>
      <c r="H604" s="71"/>
      <c r="I604" s="62">
        <f>tblTL[[#This Row],[Gym RPE]]*tblTL[[#This Row],[Gym Duration]]+tblTL[[#This Row],[Gym 2 RPE]]*tblTL[[#This Row],[Gym 2 Duration]]</f>
        <v>0</v>
      </c>
      <c r="J604" s="62"/>
      <c r="K604" s="62"/>
      <c r="L604" s="62"/>
      <c r="M604" s="62"/>
      <c r="N604" s="62">
        <f>tblTL[[#This Row],[Field RPE]]*tblTL[[#This Row],[Field duration]]+tblTL[[#This Row],[Field 2 RPE]]*tblTL[[#This Row],[Field 2 Duration]]</f>
        <v>0</v>
      </c>
      <c r="O604" s="120"/>
      <c r="P604" s="121"/>
      <c r="Q604" s="121"/>
      <c r="R604" s="121"/>
      <c r="S604" s="121"/>
      <c r="T604" s="121"/>
      <c r="U604" s="121"/>
      <c r="V604" s="121"/>
      <c r="W604" s="121"/>
      <c r="X604" s="121"/>
      <c r="Y604" s="161"/>
      <c r="Z604" s="161"/>
      <c r="AA604" s="118">
        <f>TL!$O604*TL!$P604+TL!$Q604*TL!$R604+TL!$S604*TL!$T604+TL!$U604*TL!$V604+TL!$W604*TL!$X604+tblTL[[#This Row],[G6 RPE]]*tblTL[[#This Row],[G6 Duration]]</f>
        <v>0</v>
      </c>
      <c r="AB604" s="119">
        <f>tblTL[[#This Row],[Gym Load]]+tblTL[[#This Row],[Field Load]]+tblTL[[#This Row],[Total Game Load]]</f>
        <v>0</v>
      </c>
    </row>
    <row r="605" spans="1:28" x14ac:dyDescent="0.25">
      <c r="A605" s="58" t="str">
        <f t="shared" si="22"/>
        <v>Week 4</v>
      </c>
      <c r="B605" s="63">
        <v>43037</v>
      </c>
      <c r="C605" s="143" t="str">
        <f t="shared" si="21"/>
        <v>Sun</v>
      </c>
      <c r="D605" s="77" t="s">
        <v>196</v>
      </c>
      <c r="E605" s="71"/>
      <c r="F605" s="71"/>
      <c r="G605" s="71"/>
      <c r="H605" s="71"/>
      <c r="I605" s="62">
        <f>tblTL[[#This Row],[Gym RPE]]*tblTL[[#This Row],[Gym Duration]]+tblTL[[#This Row],[Gym 2 RPE]]*tblTL[[#This Row],[Gym 2 Duration]]</f>
        <v>0</v>
      </c>
      <c r="J605" s="62"/>
      <c r="K605" s="62"/>
      <c r="L605" s="62"/>
      <c r="M605" s="62"/>
      <c r="N605" s="62">
        <f>tblTL[[#This Row],[Field RPE]]*tblTL[[#This Row],[Field duration]]+tblTL[[#This Row],[Field 2 RPE]]*tblTL[[#This Row],[Field 2 Duration]]</f>
        <v>0</v>
      </c>
      <c r="O605" s="122">
        <v>8</v>
      </c>
      <c r="P605" s="123">
        <v>10</v>
      </c>
      <c r="Q605" s="123">
        <v>8</v>
      </c>
      <c r="R605" s="123">
        <v>10</v>
      </c>
      <c r="S605" s="123">
        <v>7</v>
      </c>
      <c r="T605" s="123">
        <v>10</v>
      </c>
      <c r="U605" s="123"/>
      <c r="V605" s="123"/>
      <c r="W605" s="123"/>
      <c r="X605" s="123"/>
      <c r="Y605" s="162"/>
      <c r="Z605" s="162"/>
      <c r="AA605" s="118">
        <f>TL!$O605*TL!$P605+TL!$Q605*TL!$R605+TL!$S605*TL!$T605+TL!$U605*TL!$V605+TL!$W605*TL!$X605+tblTL[[#This Row],[G6 RPE]]*tblTL[[#This Row],[G6 Duration]]</f>
        <v>230</v>
      </c>
      <c r="AB605" s="119">
        <f>tblTL[[#This Row],[Gym Load]]+tblTL[[#This Row],[Field Load]]+tblTL[[#This Row],[Total Game Load]]</f>
        <v>230</v>
      </c>
    </row>
    <row r="606" spans="1:28" x14ac:dyDescent="0.25">
      <c r="A606" s="58" t="str">
        <f t="shared" si="22"/>
        <v>Week 4</v>
      </c>
      <c r="B606" s="63">
        <v>43037</v>
      </c>
      <c r="C606" s="143" t="str">
        <f t="shared" si="21"/>
        <v>Sun</v>
      </c>
      <c r="D606" s="75" t="s">
        <v>197</v>
      </c>
      <c r="E606" s="71"/>
      <c r="F606" s="71"/>
      <c r="G606" s="71"/>
      <c r="H606" s="71"/>
      <c r="I606" s="62">
        <f>tblTL[[#This Row],[Gym RPE]]*tblTL[[#This Row],[Gym Duration]]+tblTL[[#This Row],[Gym 2 RPE]]*tblTL[[#This Row],[Gym 2 Duration]]</f>
        <v>0</v>
      </c>
      <c r="J606" s="62"/>
      <c r="K606" s="62"/>
      <c r="L606" s="62"/>
      <c r="M606" s="62"/>
      <c r="N606" s="62">
        <f>tblTL[[#This Row],[Field RPE]]*tblTL[[#This Row],[Field duration]]+tblTL[[#This Row],[Field 2 RPE]]*tblTL[[#This Row],[Field 2 Duration]]</f>
        <v>0</v>
      </c>
      <c r="O606" s="120">
        <v>8</v>
      </c>
      <c r="P606" s="121">
        <v>12</v>
      </c>
      <c r="Q606" s="121">
        <v>9</v>
      </c>
      <c r="R606" s="121">
        <v>17</v>
      </c>
      <c r="S606" s="121">
        <v>5</v>
      </c>
      <c r="T606" s="121">
        <v>5</v>
      </c>
      <c r="U606" s="121"/>
      <c r="V606" s="121"/>
      <c r="W606" s="121"/>
      <c r="X606" s="121"/>
      <c r="Y606" s="161"/>
      <c r="Z606" s="161"/>
      <c r="AA606" s="118">
        <f>TL!$O606*TL!$P606+TL!$Q606*TL!$R606+TL!$S606*TL!$T606+TL!$U606*TL!$V606+TL!$W606*TL!$X606+tblTL[[#This Row],[G6 RPE]]*tblTL[[#This Row],[G6 Duration]]</f>
        <v>274</v>
      </c>
      <c r="AB606" s="119">
        <f>tblTL[[#This Row],[Gym Load]]+tblTL[[#This Row],[Field Load]]+tblTL[[#This Row],[Total Game Load]]</f>
        <v>274</v>
      </c>
    </row>
    <row r="607" spans="1:28" x14ac:dyDescent="0.25">
      <c r="A607" s="58" t="str">
        <f t="shared" si="22"/>
        <v>Week 4</v>
      </c>
      <c r="B607" s="63">
        <v>43037</v>
      </c>
      <c r="C607" s="143" t="str">
        <f t="shared" si="21"/>
        <v>Sun</v>
      </c>
      <c r="D607" s="75" t="s">
        <v>198</v>
      </c>
      <c r="E607" s="71"/>
      <c r="F607" s="71"/>
      <c r="G607" s="71"/>
      <c r="H607" s="71"/>
      <c r="I607" s="62">
        <f>tblTL[[#This Row],[Gym RPE]]*tblTL[[#This Row],[Gym Duration]]+tblTL[[#This Row],[Gym 2 RPE]]*tblTL[[#This Row],[Gym 2 Duration]]</f>
        <v>0</v>
      </c>
      <c r="J607" s="62"/>
      <c r="K607" s="62"/>
      <c r="L607" s="62"/>
      <c r="M607" s="62"/>
      <c r="N607" s="62">
        <f>tblTL[[#This Row],[Field RPE]]*tblTL[[#This Row],[Field duration]]+tblTL[[#This Row],[Field 2 RPE]]*tblTL[[#This Row],[Field 2 Duration]]</f>
        <v>0</v>
      </c>
      <c r="O607" s="122">
        <v>6</v>
      </c>
      <c r="P607" s="123">
        <v>7</v>
      </c>
      <c r="Q607" s="123">
        <v>7</v>
      </c>
      <c r="R607" s="123">
        <v>7</v>
      </c>
      <c r="S607" s="123">
        <v>5</v>
      </c>
      <c r="T607" s="123">
        <v>5</v>
      </c>
      <c r="U607" s="123"/>
      <c r="V607" s="123"/>
      <c r="W607" s="123"/>
      <c r="X607" s="123"/>
      <c r="Y607" s="162"/>
      <c r="Z607" s="162"/>
      <c r="AA607" s="118">
        <f>TL!$O607*TL!$P607+TL!$Q607*TL!$R607+TL!$S607*TL!$T607+TL!$U607*TL!$V607+TL!$W607*TL!$X607+tblTL[[#This Row],[G6 RPE]]*tblTL[[#This Row],[G6 Duration]]</f>
        <v>116</v>
      </c>
      <c r="AB607" s="119">
        <f>tblTL[[#This Row],[Gym Load]]+tblTL[[#This Row],[Field Load]]+tblTL[[#This Row],[Total Game Load]]</f>
        <v>116</v>
      </c>
    </row>
    <row r="608" spans="1:28" x14ac:dyDescent="0.25">
      <c r="A608" s="58" t="str">
        <f t="shared" si="22"/>
        <v>Week 4</v>
      </c>
      <c r="B608" s="63">
        <v>43037</v>
      </c>
      <c r="C608" s="143" t="str">
        <f t="shared" si="21"/>
        <v>Sun</v>
      </c>
      <c r="D608" s="75" t="s">
        <v>199</v>
      </c>
      <c r="E608" s="71"/>
      <c r="F608" s="71"/>
      <c r="G608" s="71"/>
      <c r="H608" s="71"/>
      <c r="I608" s="62">
        <f>tblTL[[#This Row],[Gym RPE]]*tblTL[[#This Row],[Gym Duration]]+tblTL[[#This Row],[Gym 2 RPE]]*tblTL[[#This Row],[Gym 2 Duration]]</f>
        <v>0</v>
      </c>
      <c r="J608" s="62"/>
      <c r="K608" s="62"/>
      <c r="L608" s="62"/>
      <c r="M608" s="62"/>
      <c r="N608" s="62">
        <f>tblTL[[#This Row],[Field RPE]]*tblTL[[#This Row],[Field duration]]+tblTL[[#This Row],[Field 2 RPE]]*tblTL[[#This Row],[Field 2 Duration]]</f>
        <v>0</v>
      </c>
      <c r="O608" s="120"/>
      <c r="P608" s="121"/>
      <c r="Q608" s="121"/>
      <c r="R608" s="121"/>
      <c r="S608" s="121"/>
      <c r="T608" s="121"/>
      <c r="U608" s="121"/>
      <c r="V608" s="121"/>
      <c r="W608" s="121"/>
      <c r="X608" s="121"/>
      <c r="Y608" s="161"/>
      <c r="Z608" s="161"/>
      <c r="AA608" s="118">
        <f>TL!$O608*TL!$P608+TL!$Q608*TL!$R608+TL!$S608*TL!$T608+TL!$U608*TL!$V608+TL!$W608*TL!$X608+tblTL[[#This Row],[G6 RPE]]*tblTL[[#This Row],[G6 Duration]]</f>
        <v>0</v>
      </c>
      <c r="AB608" s="119">
        <f>tblTL[[#This Row],[Gym Load]]+tblTL[[#This Row],[Field Load]]+tblTL[[#This Row],[Total Game Load]]</f>
        <v>0</v>
      </c>
    </row>
    <row r="609" spans="1:28" x14ac:dyDescent="0.25">
      <c r="A609" s="58" t="str">
        <f t="shared" si="22"/>
        <v>Week 4</v>
      </c>
      <c r="B609" s="63">
        <v>43037</v>
      </c>
      <c r="C609" s="143" t="str">
        <f t="shared" si="21"/>
        <v>Sun</v>
      </c>
      <c r="D609" s="77" t="s">
        <v>200</v>
      </c>
      <c r="E609" s="71"/>
      <c r="F609" s="71"/>
      <c r="G609" s="71"/>
      <c r="H609" s="71"/>
      <c r="I609" s="62">
        <f>tblTL[[#This Row],[Gym RPE]]*tblTL[[#This Row],[Gym Duration]]+tblTL[[#This Row],[Gym 2 RPE]]*tblTL[[#This Row],[Gym 2 Duration]]</f>
        <v>0</v>
      </c>
      <c r="J609" s="62"/>
      <c r="K609" s="62"/>
      <c r="L609" s="62"/>
      <c r="M609" s="62"/>
      <c r="N609" s="62">
        <f>tblTL[[#This Row],[Field RPE]]*tblTL[[#This Row],[Field duration]]+tblTL[[#This Row],[Field 2 RPE]]*tblTL[[#This Row],[Field 2 Duration]]</f>
        <v>0</v>
      </c>
      <c r="O609" s="122"/>
      <c r="P609" s="123"/>
      <c r="Q609" s="123"/>
      <c r="R609" s="123"/>
      <c r="S609" s="123"/>
      <c r="T609" s="123"/>
      <c r="U609" s="123"/>
      <c r="V609" s="123"/>
      <c r="W609" s="123"/>
      <c r="X609" s="123"/>
      <c r="Y609" s="162"/>
      <c r="Z609" s="162"/>
      <c r="AA609" s="118">
        <f>TL!$O609*TL!$P609+TL!$Q609*TL!$R609+TL!$S609*TL!$T609+TL!$U609*TL!$V609+TL!$W609*TL!$X609+tblTL[[#This Row],[G6 RPE]]*tblTL[[#This Row],[G6 Duration]]</f>
        <v>0</v>
      </c>
      <c r="AB609" s="119">
        <f>tblTL[[#This Row],[Gym Load]]+tblTL[[#This Row],[Field Load]]+tblTL[[#This Row],[Total Game Load]]</f>
        <v>0</v>
      </c>
    </row>
    <row r="610" spans="1:28" x14ac:dyDescent="0.25">
      <c r="A610" s="58" t="str">
        <f t="shared" si="22"/>
        <v>Week 4</v>
      </c>
      <c r="B610" s="63">
        <v>43037</v>
      </c>
      <c r="C610" s="143" t="str">
        <f t="shared" si="21"/>
        <v>Sun</v>
      </c>
      <c r="D610" s="75" t="s">
        <v>201</v>
      </c>
      <c r="E610" s="71"/>
      <c r="F610" s="71"/>
      <c r="G610" s="71"/>
      <c r="H610" s="71"/>
      <c r="I610" s="62">
        <f>tblTL[[#This Row],[Gym RPE]]*tblTL[[#This Row],[Gym Duration]]+tblTL[[#This Row],[Gym 2 RPE]]*tblTL[[#This Row],[Gym 2 Duration]]</f>
        <v>0</v>
      </c>
      <c r="J610" s="62"/>
      <c r="K610" s="62"/>
      <c r="L610" s="62"/>
      <c r="M610" s="62"/>
      <c r="N610" s="62">
        <f>tblTL[[#This Row],[Field RPE]]*tblTL[[#This Row],[Field duration]]+tblTL[[#This Row],[Field 2 RPE]]*tblTL[[#This Row],[Field 2 Duration]]</f>
        <v>0</v>
      </c>
      <c r="O610" s="120"/>
      <c r="P610" s="121"/>
      <c r="Q610" s="121"/>
      <c r="R610" s="121"/>
      <c r="S610" s="121"/>
      <c r="T610" s="121"/>
      <c r="U610" s="121"/>
      <c r="V610" s="121"/>
      <c r="W610" s="121"/>
      <c r="X610" s="121"/>
      <c r="Y610" s="161"/>
      <c r="Z610" s="161"/>
      <c r="AA610" s="118">
        <f>TL!$O610*TL!$P610+TL!$Q610*TL!$R610+TL!$S610*TL!$T610+TL!$U610*TL!$V610+TL!$W610*TL!$X610+tblTL[[#This Row],[G6 RPE]]*tblTL[[#This Row],[G6 Duration]]</f>
        <v>0</v>
      </c>
      <c r="AB610" s="119">
        <f>tblTL[[#This Row],[Gym Load]]+tblTL[[#This Row],[Field Load]]+tblTL[[#This Row],[Total Game Load]]</f>
        <v>0</v>
      </c>
    </row>
    <row r="611" spans="1:28" x14ac:dyDescent="0.25">
      <c r="A611" s="58" t="str">
        <f t="shared" si="22"/>
        <v>Week 4</v>
      </c>
      <c r="B611" s="63">
        <v>43037</v>
      </c>
      <c r="C611" s="143" t="str">
        <f t="shared" si="21"/>
        <v>Sun</v>
      </c>
      <c r="D611" s="75" t="s">
        <v>202</v>
      </c>
      <c r="E611" s="71"/>
      <c r="F611" s="71"/>
      <c r="G611" s="71"/>
      <c r="H611" s="71"/>
      <c r="I611" s="62">
        <f>tblTL[[#This Row],[Gym RPE]]*tblTL[[#This Row],[Gym Duration]]+tblTL[[#This Row],[Gym 2 RPE]]*tblTL[[#This Row],[Gym 2 Duration]]</f>
        <v>0</v>
      </c>
      <c r="J611" s="62"/>
      <c r="K611" s="62"/>
      <c r="L611" s="62"/>
      <c r="M611" s="62"/>
      <c r="N611" s="62">
        <f>tblTL[[#This Row],[Field RPE]]*tblTL[[#This Row],[Field duration]]+tblTL[[#This Row],[Field 2 RPE]]*tblTL[[#This Row],[Field 2 Duration]]</f>
        <v>0</v>
      </c>
      <c r="O611" s="122"/>
      <c r="P611" s="123"/>
      <c r="Q611" s="123"/>
      <c r="R611" s="123"/>
      <c r="S611" s="123"/>
      <c r="T611" s="123"/>
      <c r="U611" s="123"/>
      <c r="V611" s="123"/>
      <c r="W611" s="123"/>
      <c r="X611" s="123"/>
      <c r="Y611" s="162"/>
      <c r="Z611" s="162"/>
      <c r="AA611" s="118">
        <f>TL!$O611*TL!$P611+TL!$Q611*TL!$R611+TL!$S611*TL!$T611+TL!$U611*TL!$V611+TL!$W611*TL!$X611+tblTL[[#This Row],[G6 RPE]]*tblTL[[#This Row],[G6 Duration]]</f>
        <v>0</v>
      </c>
      <c r="AB611" s="119">
        <f>tblTL[[#This Row],[Gym Load]]+tblTL[[#This Row],[Field Load]]+tblTL[[#This Row],[Total Game Load]]</f>
        <v>0</v>
      </c>
    </row>
    <row r="612" spans="1:28" x14ac:dyDescent="0.25">
      <c r="A612" s="58" t="str">
        <f t="shared" si="22"/>
        <v>Week 4</v>
      </c>
      <c r="B612" s="63">
        <v>43037</v>
      </c>
      <c r="C612" s="143" t="str">
        <f t="shared" si="21"/>
        <v>Sun</v>
      </c>
      <c r="D612" s="77" t="s">
        <v>203</v>
      </c>
      <c r="E612" s="71"/>
      <c r="F612" s="71"/>
      <c r="G612" s="71"/>
      <c r="H612" s="71"/>
      <c r="I612" s="62">
        <f>tblTL[[#This Row],[Gym RPE]]*tblTL[[#This Row],[Gym Duration]]+tblTL[[#This Row],[Gym 2 RPE]]*tblTL[[#This Row],[Gym 2 Duration]]</f>
        <v>0</v>
      </c>
      <c r="J612" s="62"/>
      <c r="K612" s="62"/>
      <c r="L612" s="62"/>
      <c r="M612" s="62"/>
      <c r="N612" s="62">
        <f>tblTL[[#This Row],[Field RPE]]*tblTL[[#This Row],[Field duration]]+tblTL[[#This Row],[Field 2 RPE]]*tblTL[[#This Row],[Field 2 Duration]]</f>
        <v>0</v>
      </c>
      <c r="O612" s="120"/>
      <c r="P612" s="121"/>
      <c r="Q612" s="121"/>
      <c r="R612" s="121"/>
      <c r="S612" s="121"/>
      <c r="T612" s="121"/>
      <c r="U612" s="121"/>
      <c r="V612" s="121"/>
      <c r="W612" s="121"/>
      <c r="X612" s="121"/>
      <c r="Y612" s="161"/>
      <c r="Z612" s="161"/>
      <c r="AA612" s="118">
        <f>TL!$O612*TL!$P612+TL!$Q612*TL!$R612+TL!$S612*TL!$T612+TL!$U612*TL!$V612+TL!$W612*TL!$X612+tblTL[[#This Row],[G6 RPE]]*tblTL[[#This Row],[G6 Duration]]</f>
        <v>0</v>
      </c>
      <c r="AB612" s="119">
        <f>tblTL[[#This Row],[Gym Load]]+tblTL[[#This Row],[Field Load]]+tblTL[[#This Row],[Total Game Load]]</f>
        <v>0</v>
      </c>
    </row>
    <row r="613" spans="1:28" x14ac:dyDescent="0.25">
      <c r="A613" s="58" t="str">
        <f t="shared" si="22"/>
        <v>Week 4</v>
      </c>
      <c r="B613" s="63">
        <v>43037</v>
      </c>
      <c r="C613" s="143" t="str">
        <f t="shared" si="21"/>
        <v>Sun</v>
      </c>
      <c r="D613" s="77" t="s">
        <v>204</v>
      </c>
      <c r="E613" s="71"/>
      <c r="F613" s="71"/>
      <c r="G613" s="71"/>
      <c r="H613" s="71"/>
      <c r="I613" s="62">
        <f>tblTL[[#This Row],[Gym RPE]]*tblTL[[#This Row],[Gym Duration]]+tblTL[[#This Row],[Gym 2 RPE]]*tblTL[[#This Row],[Gym 2 Duration]]</f>
        <v>0</v>
      </c>
      <c r="J613" s="62"/>
      <c r="K613" s="62"/>
      <c r="L613" s="62"/>
      <c r="M613" s="62"/>
      <c r="N613" s="62">
        <f>tblTL[[#This Row],[Field RPE]]*tblTL[[#This Row],[Field duration]]+tblTL[[#This Row],[Field 2 RPE]]*tblTL[[#This Row],[Field 2 Duration]]</f>
        <v>0</v>
      </c>
      <c r="O613" s="122"/>
      <c r="P613" s="123"/>
      <c r="Q613" s="123"/>
      <c r="R613" s="123"/>
      <c r="S613" s="123"/>
      <c r="T613" s="123"/>
      <c r="U613" s="123"/>
      <c r="V613" s="123"/>
      <c r="W613" s="123"/>
      <c r="X613" s="123"/>
      <c r="Y613" s="162"/>
      <c r="Z613" s="162"/>
      <c r="AA613" s="118">
        <f>TL!$O613*TL!$P613+TL!$Q613*TL!$R613+TL!$S613*TL!$T613+TL!$U613*TL!$V613+TL!$W613*TL!$X613+tblTL[[#This Row],[G6 RPE]]*tblTL[[#This Row],[G6 Duration]]</f>
        <v>0</v>
      </c>
      <c r="AB613" s="119">
        <f>tblTL[[#This Row],[Gym Load]]+tblTL[[#This Row],[Field Load]]+tblTL[[#This Row],[Total Game Load]]</f>
        <v>0</v>
      </c>
    </row>
    <row r="614" spans="1:28" x14ac:dyDescent="0.25">
      <c r="A614" s="58" t="str">
        <f t="shared" si="22"/>
        <v>Week 4</v>
      </c>
      <c r="B614" s="63">
        <v>43037</v>
      </c>
      <c r="C614" s="143" t="str">
        <f t="shared" si="21"/>
        <v>Sun</v>
      </c>
      <c r="D614" s="78" t="s">
        <v>205</v>
      </c>
      <c r="E614" s="71"/>
      <c r="F614" s="71"/>
      <c r="G614" s="71"/>
      <c r="H614" s="71"/>
      <c r="I614" s="62">
        <f>tblTL[[#This Row],[Gym RPE]]*tblTL[[#This Row],[Gym Duration]]+tblTL[[#This Row],[Gym 2 RPE]]*tblTL[[#This Row],[Gym 2 Duration]]</f>
        <v>0</v>
      </c>
      <c r="J614" s="62"/>
      <c r="K614" s="62"/>
      <c r="L614" s="62"/>
      <c r="M614" s="62"/>
      <c r="N614" s="62">
        <f>tblTL[[#This Row],[Field RPE]]*tblTL[[#This Row],[Field duration]]+tblTL[[#This Row],[Field 2 RPE]]*tblTL[[#This Row],[Field 2 Duration]]</f>
        <v>0</v>
      </c>
      <c r="O614" s="120"/>
      <c r="P614" s="121"/>
      <c r="Q614" s="121"/>
      <c r="R614" s="121"/>
      <c r="S614" s="121"/>
      <c r="T614" s="121"/>
      <c r="U614" s="121"/>
      <c r="V614" s="121"/>
      <c r="W614" s="121"/>
      <c r="X614" s="121"/>
      <c r="Y614" s="161"/>
      <c r="Z614" s="161"/>
      <c r="AA614" s="118">
        <f>TL!$O614*TL!$P614+TL!$Q614*TL!$R614+TL!$S614*TL!$T614+TL!$U614*TL!$V614+TL!$W614*TL!$X614+tblTL[[#This Row],[G6 RPE]]*tblTL[[#This Row],[G6 Duration]]</f>
        <v>0</v>
      </c>
      <c r="AB614" s="119">
        <f>tblTL[[#This Row],[Gym Load]]+tblTL[[#This Row],[Field Load]]+tblTL[[#This Row],[Total Game Load]]</f>
        <v>0</v>
      </c>
    </row>
    <row r="615" spans="1:28" x14ac:dyDescent="0.25">
      <c r="A615" s="58" t="str">
        <f t="shared" si="22"/>
        <v>Week 4</v>
      </c>
      <c r="B615" s="63">
        <v>43037</v>
      </c>
      <c r="C615" s="143" t="str">
        <f t="shared" si="21"/>
        <v>Sun</v>
      </c>
      <c r="D615" s="78" t="s">
        <v>206</v>
      </c>
      <c r="E615" s="71"/>
      <c r="F615" s="71"/>
      <c r="G615" s="71"/>
      <c r="H615" s="71"/>
      <c r="I615" s="62">
        <f>tblTL[[#This Row],[Gym RPE]]*tblTL[[#This Row],[Gym Duration]]+tblTL[[#This Row],[Gym 2 RPE]]*tblTL[[#This Row],[Gym 2 Duration]]</f>
        <v>0</v>
      </c>
      <c r="J615" s="62"/>
      <c r="K615" s="62"/>
      <c r="L615" s="62"/>
      <c r="M615" s="62"/>
      <c r="N615" s="62">
        <f>tblTL[[#This Row],[Field RPE]]*tblTL[[#This Row],[Field duration]]+tblTL[[#This Row],[Field 2 RPE]]*tblTL[[#This Row],[Field 2 Duration]]</f>
        <v>0</v>
      </c>
      <c r="O615" s="122">
        <v>8</v>
      </c>
      <c r="P615" s="123">
        <v>7</v>
      </c>
      <c r="Q615" s="123">
        <v>6</v>
      </c>
      <c r="R615" s="123">
        <v>7</v>
      </c>
      <c r="S615" s="123">
        <v>6</v>
      </c>
      <c r="T615" s="123">
        <v>7</v>
      </c>
      <c r="U615" s="123"/>
      <c r="V615" s="123"/>
      <c r="W615" s="123"/>
      <c r="X615" s="123"/>
      <c r="Y615" s="162"/>
      <c r="Z615" s="162"/>
      <c r="AA615" s="118">
        <f>TL!$O615*TL!$P615+TL!$Q615*TL!$R615+TL!$S615*TL!$T615+TL!$U615*TL!$V615+TL!$W615*TL!$X615+tblTL[[#This Row],[G6 RPE]]*tblTL[[#This Row],[G6 Duration]]</f>
        <v>140</v>
      </c>
      <c r="AB615" s="119">
        <f>tblTL[[#This Row],[Gym Load]]+tblTL[[#This Row],[Field Load]]+tblTL[[#This Row],[Total Game Load]]</f>
        <v>140</v>
      </c>
    </row>
    <row r="616" spans="1:28" x14ac:dyDescent="0.25">
      <c r="A616" s="58" t="str">
        <f t="shared" si="22"/>
        <v>Week 4</v>
      </c>
      <c r="B616" s="63">
        <v>43037</v>
      </c>
      <c r="C616" s="143" t="str">
        <f t="shared" si="21"/>
        <v>Sun</v>
      </c>
      <c r="D616" s="78" t="s">
        <v>207</v>
      </c>
      <c r="E616" s="71"/>
      <c r="F616" s="71"/>
      <c r="G616" s="71"/>
      <c r="H616" s="71"/>
      <c r="I616" s="62">
        <f>tblTL[[#This Row],[Gym RPE]]*tblTL[[#This Row],[Gym Duration]]+tblTL[[#This Row],[Gym 2 RPE]]*tblTL[[#This Row],[Gym 2 Duration]]</f>
        <v>0</v>
      </c>
      <c r="J616" s="62"/>
      <c r="K616" s="62"/>
      <c r="L616" s="62"/>
      <c r="M616" s="62"/>
      <c r="N616" s="62">
        <f>tblTL[[#This Row],[Field RPE]]*tblTL[[#This Row],[Field duration]]+tblTL[[#This Row],[Field 2 RPE]]*tblTL[[#This Row],[Field 2 Duration]]</f>
        <v>0</v>
      </c>
      <c r="O616" s="120"/>
      <c r="P616" s="121"/>
      <c r="Q616" s="121"/>
      <c r="R616" s="121"/>
      <c r="S616" s="121"/>
      <c r="T616" s="121"/>
      <c r="U616" s="121"/>
      <c r="V616" s="121"/>
      <c r="W616" s="121"/>
      <c r="X616" s="121"/>
      <c r="Y616" s="161"/>
      <c r="Z616" s="161"/>
      <c r="AA616" s="118">
        <f>TL!$O616*TL!$P616+TL!$Q616*TL!$R616+TL!$S616*TL!$T616+TL!$U616*TL!$V616+TL!$W616*TL!$X616+tblTL[[#This Row],[G6 RPE]]*tblTL[[#This Row],[G6 Duration]]</f>
        <v>0</v>
      </c>
      <c r="AB616" s="119">
        <f>tblTL[[#This Row],[Gym Load]]+tblTL[[#This Row],[Field Load]]+tblTL[[#This Row],[Total Game Load]]</f>
        <v>0</v>
      </c>
    </row>
    <row r="617" spans="1:28" x14ac:dyDescent="0.25">
      <c r="A617" s="58" t="str">
        <f t="shared" si="22"/>
        <v>Week 4</v>
      </c>
      <c r="B617" s="63">
        <v>43037</v>
      </c>
      <c r="C617" s="143" t="str">
        <f t="shared" si="21"/>
        <v>Sun</v>
      </c>
      <c r="D617" s="75" t="s">
        <v>208</v>
      </c>
      <c r="E617" s="71"/>
      <c r="F617" s="71"/>
      <c r="G617" s="71"/>
      <c r="H617" s="71"/>
      <c r="I617" s="62">
        <f>tblTL[[#This Row],[Gym RPE]]*tblTL[[#This Row],[Gym Duration]]+tblTL[[#This Row],[Gym 2 RPE]]*tblTL[[#This Row],[Gym 2 Duration]]</f>
        <v>0</v>
      </c>
      <c r="J617" s="62"/>
      <c r="K617" s="62"/>
      <c r="L617" s="62"/>
      <c r="M617" s="62"/>
      <c r="N617" s="62">
        <f>tblTL[[#This Row],[Field RPE]]*tblTL[[#This Row],[Field duration]]+tblTL[[#This Row],[Field 2 RPE]]*tblTL[[#This Row],[Field 2 Duration]]</f>
        <v>0</v>
      </c>
      <c r="O617" s="122"/>
      <c r="P617" s="123"/>
      <c r="Q617" s="123"/>
      <c r="R617" s="123"/>
      <c r="S617" s="123"/>
      <c r="T617" s="123"/>
      <c r="U617" s="123"/>
      <c r="V617" s="123"/>
      <c r="W617" s="123"/>
      <c r="X617" s="123"/>
      <c r="Y617" s="162"/>
      <c r="Z617" s="162"/>
      <c r="AA617" s="118">
        <f>TL!$O617*TL!$P617+TL!$Q617*TL!$R617+TL!$S617*TL!$T617+TL!$U617*TL!$V617+TL!$W617*TL!$X617+tblTL[[#This Row],[G6 RPE]]*tblTL[[#This Row],[G6 Duration]]</f>
        <v>0</v>
      </c>
      <c r="AB617" s="119">
        <f>tblTL[[#This Row],[Gym Load]]+tblTL[[#This Row],[Field Load]]+tblTL[[#This Row],[Total Game Load]]</f>
        <v>0</v>
      </c>
    </row>
    <row r="618" spans="1:28" x14ac:dyDescent="0.25">
      <c r="A618" s="58" t="str">
        <f>VLOOKUP(B618, $AE$3:$AF$26, 2)</f>
        <v>Week 5</v>
      </c>
      <c r="B618" s="63">
        <v>43038</v>
      </c>
      <c r="C618" s="143" t="str">
        <f t="shared" si="21"/>
        <v>Mon</v>
      </c>
      <c r="D618" s="77" t="s">
        <v>215</v>
      </c>
      <c r="E618" s="62"/>
      <c r="F618" s="62"/>
      <c r="G618" s="62"/>
      <c r="H618" s="62"/>
      <c r="I618" s="62">
        <f>tblTL[[#This Row],[Gym RPE]]*tblTL[[#This Row],[Gym Duration]]+tblTL[[#This Row],[Gym 2 RPE]]*tblTL[[#This Row],[Gym 2 Duration]]</f>
        <v>0</v>
      </c>
      <c r="J618" s="62"/>
      <c r="K618" s="62"/>
      <c r="L618" s="62"/>
      <c r="M618" s="62"/>
      <c r="N618" s="62">
        <f>tblTL[[#This Row],[Field RPE]]*tblTL[[#This Row],[Field duration]]+tblTL[[#This Row],[Field 2 RPE]]*tblTL[[#This Row],[Field 2 Duration]]</f>
        <v>0</v>
      </c>
      <c r="O618" s="124"/>
      <c r="P618" s="125"/>
      <c r="Q618" s="125"/>
      <c r="R618" s="125"/>
      <c r="S618" s="125"/>
      <c r="T618" s="125"/>
      <c r="U618" s="125"/>
      <c r="V618" s="125"/>
      <c r="W618" s="125"/>
      <c r="X618" s="125"/>
      <c r="Y618" s="161"/>
      <c r="Z618" s="161"/>
      <c r="AA618" s="118">
        <f>TL!$O618*TL!$P618+TL!$Q618*TL!$R618+TL!$S618*TL!$T618+TL!$U618*TL!$V618+TL!$W618*TL!$X618+tblTL[[#This Row],[G6 RPE]]*tblTL[[#This Row],[G6 Duration]]</f>
        <v>0</v>
      </c>
      <c r="AB618" s="126">
        <f>tblTL[[#This Row],[Gym Load]]+tblTL[[#This Row],[Field Load]]+tblTL[[#This Row],[Total Game Load]]</f>
        <v>0</v>
      </c>
    </row>
    <row r="619" spans="1:28" x14ac:dyDescent="0.25">
      <c r="A619" s="58" t="str">
        <f t="shared" ref="A619:A639" si="23">VLOOKUP(B619, $AE$3:$AF$26, 2)</f>
        <v>Week 5</v>
      </c>
      <c r="B619" s="63">
        <v>43038</v>
      </c>
      <c r="C619" s="143" t="str">
        <f t="shared" si="21"/>
        <v>Mon</v>
      </c>
      <c r="D619" s="78" t="s">
        <v>190</v>
      </c>
      <c r="E619" s="62"/>
      <c r="F619" s="62"/>
      <c r="G619" s="62"/>
      <c r="H619" s="62"/>
      <c r="I619" s="62">
        <f>tblTL[[#This Row],[Gym RPE]]*tblTL[[#This Row],[Gym Duration]]+tblTL[[#This Row],[Gym 2 RPE]]*tblTL[[#This Row],[Gym 2 Duration]]</f>
        <v>0</v>
      </c>
      <c r="J619" s="62"/>
      <c r="K619" s="62"/>
      <c r="L619" s="62"/>
      <c r="M619" s="62"/>
      <c r="N619" s="62">
        <f>tblTL[[#This Row],[Field RPE]]*tblTL[[#This Row],[Field duration]]+tblTL[[#This Row],[Field 2 RPE]]*tblTL[[#This Row],[Field 2 Duration]]</f>
        <v>0</v>
      </c>
      <c r="O619" s="120"/>
      <c r="P619" s="121"/>
      <c r="Q619" s="121"/>
      <c r="R619" s="121"/>
      <c r="S619" s="121"/>
      <c r="T619" s="121"/>
      <c r="U619" s="121"/>
      <c r="V619" s="121"/>
      <c r="W619" s="121"/>
      <c r="X619" s="121"/>
      <c r="Y619" s="121"/>
      <c r="Z619" s="121"/>
      <c r="AA619" s="131">
        <f>TL!$O619*TL!$P619+TL!$Q619*TL!$R619+TL!$S619*TL!$T619+TL!$U619*TL!$V619+TL!$W619*TL!$X619+tblTL[[#This Row],[G6 RPE]]*tblTL[[#This Row],[G6 Duration]]</f>
        <v>0</v>
      </c>
      <c r="AB619" s="126">
        <f>tblTL[[#This Row],[Gym Load]]+tblTL[[#This Row],[Field Load]]+tblTL[[#This Row],[Total Game Load]]</f>
        <v>0</v>
      </c>
    </row>
    <row r="620" spans="1:28" x14ac:dyDescent="0.25">
      <c r="A620" s="58" t="str">
        <f t="shared" si="23"/>
        <v>Week 5</v>
      </c>
      <c r="B620" s="63">
        <v>43038</v>
      </c>
      <c r="C620" s="143" t="str">
        <f t="shared" si="21"/>
        <v>Mon</v>
      </c>
      <c r="D620" s="77" t="s">
        <v>191</v>
      </c>
      <c r="E620" s="62"/>
      <c r="F620" s="62"/>
      <c r="G620" s="62"/>
      <c r="H620" s="62"/>
      <c r="I620" s="62">
        <f>tblTL[[#This Row],[Gym RPE]]*tblTL[[#This Row],[Gym Duration]]+tblTL[[#This Row],[Gym 2 RPE]]*tblTL[[#This Row],[Gym 2 Duration]]</f>
        <v>0</v>
      </c>
      <c r="J620" s="62"/>
      <c r="K620" s="62"/>
      <c r="L620" s="62"/>
      <c r="M620" s="62"/>
      <c r="N620" s="62">
        <f>tblTL[[#This Row],[Field RPE]]*tblTL[[#This Row],[Field duration]]+tblTL[[#This Row],[Field 2 RPE]]*tblTL[[#This Row],[Field 2 Duration]]</f>
        <v>0</v>
      </c>
      <c r="O620" s="120"/>
      <c r="P620" s="121"/>
      <c r="Q620" s="121"/>
      <c r="R620" s="121"/>
      <c r="S620" s="121"/>
      <c r="T620" s="121"/>
      <c r="U620" s="121"/>
      <c r="V620" s="121"/>
      <c r="W620" s="121"/>
      <c r="X620" s="121"/>
      <c r="Y620" s="121"/>
      <c r="Z620" s="121"/>
      <c r="AA620" s="131">
        <f>TL!$O620*TL!$P620+TL!$Q620*TL!$R620+TL!$S620*TL!$T620+TL!$U620*TL!$V620+TL!$W620*TL!$X620+tblTL[[#This Row],[G6 RPE]]*tblTL[[#This Row],[G6 Duration]]</f>
        <v>0</v>
      </c>
      <c r="AB620" s="126">
        <f>tblTL[[#This Row],[Gym Load]]+tblTL[[#This Row],[Field Load]]+tblTL[[#This Row],[Total Game Load]]</f>
        <v>0</v>
      </c>
    </row>
    <row r="621" spans="1:28" x14ac:dyDescent="0.25">
      <c r="A621" s="58" t="str">
        <f t="shared" si="23"/>
        <v>Week 5</v>
      </c>
      <c r="B621" s="63">
        <v>43038</v>
      </c>
      <c r="C621" s="143" t="str">
        <f t="shared" si="21"/>
        <v>Mon</v>
      </c>
      <c r="D621" s="77" t="s">
        <v>192</v>
      </c>
      <c r="E621" s="62"/>
      <c r="F621" s="62"/>
      <c r="G621" s="62"/>
      <c r="H621" s="62"/>
      <c r="I621" s="62">
        <f>tblTL[[#This Row],[Gym RPE]]*tblTL[[#This Row],[Gym Duration]]+tblTL[[#This Row],[Gym 2 RPE]]*tblTL[[#This Row],[Gym 2 Duration]]</f>
        <v>0</v>
      </c>
      <c r="J621" s="62"/>
      <c r="K621" s="62"/>
      <c r="L621" s="62"/>
      <c r="M621" s="62"/>
      <c r="N621" s="62">
        <f>tblTL[[#This Row],[Field RPE]]*tblTL[[#This Row],[Field duration]]+tblTL[[#This Row],[Field 2 RPE]]*tblTL[[#This Row],[Field 2 Duration]]</f>
        <v>0</v>
      </c>
      <c r="O621" s="120"/>
      <c r="P621" s="121"/>
      <c r="Q621" s="121"/>
      <c r="R621" s="121"/>
      <c r="S621" s="121"/>
      <c r="T621" s="121"/>
      <c r="U621" s="121"/>
      <c r="V621" s="121"/>
      <c r="W621" s="121"/>
      <c r="X621" s="121"/>
      <c r="Y621" s="121"/>
      <c r="Z621" s="121"/>
      <c r="AA621" s="131">
        <f>TL!$O621*TL!$P621+TL!$Q621*TL!$R621+TL!$S621*TL!$T621+TL!$U621*TL!$V621+TL!$W621*TL!$X621+tblTL[[#This Row],[G6 RPE]]*tblTL[[#This Row],[G6 Duration]]</f>
        <v>0</v>
      </c>
      <c r="AB621" s="126">
        <f>tblTL[[#This Row],[Gym Load]]+tblTL[[#This Row],[Field Load]]+tblTL[[#This Row],[Total Game Load]]</f>
        <v>0</v>
      </c>
    </row>
    <row r="622" spans="1:28" x14ac:dyDescent="0.25">
      <c r="A622" s="58" t="str">
        <f t="shared" si="23"/>
        <v>Week 5</v>
      </c>
      <c r="B622" s="63">
        <v>43038</v>
      </c>
      <c r="C622" s="143" t="str">
        <f t="shared" si="21"/>
        <v>Mon</v>
      </c>
      <c r="D622" s="75" t="s">
        <v>193</v>
      </c>
      <c r="E622" s="62"/>
      <c r="F622" s="62"/>
      <c r="G622" s="62"/>
      <c r="H622" s="62"/>
      <c r="I622" s="62">
        <f>tblTL[[#This Row],[Gym RPE]]*tblTL[[#This Row],[Gym Duration]]+tblTL[[#This Row],[Gym 2 RPE]]*tblTL[[#This Row],[Gym 2 Duration]]</f>
        <v>0</v>
      </c>
      <c r="J622" s="62"/>
      <c r="K622" s="62"/>
      <c r="L622" s="62"/>
      <c r="M622" s="62"/>
      <c r="N622" s="62">
        <f>tblTL[[#This Row],[Field RPE]]*tblTL[[#This Row],[Field duration]]+tblTL[[#This Row],[Field 2 RPE]]*tblTL[[#This Row],[Field 2 Duration]]</f>
        <v>0</v>
      </c>
      <c r="O622" s="120"/>
      <c r="P622" s="121"/>
      <c r="Q622" s="121"/>
      <c r="R622" s="121"/>
      <c r="S622" s="121"/>
      <c r="T622" s="121"/>
      <c r="U622" s="121"/>
      <c r="V622" s="121"/>
      <c r="W622" s="121"/>
      <c r="X622" s="121"/>
      <c r="Y622" s="121"/>
      <c r="Z622" s="121"/>
      <c r="AA622" s="131">
        <f>TL!$O622*TL!$P622+TL!$Q622*TL!$R622+TL!$S622*TL!$T622+TL!$U622*TL!$V622+TL!$W622*TL!$X622+tblTL[[#This Row],[G6 RPE]]*tblTL[[#This Row],[G6 Duration]]</f>
        <v>0</v>
      </c>
      <c r="AB622" s="126">
        <f>tblTL[[#This Row],[Gym Load]]+tblTL[[#This Row],[Field Load]]+tblTL[[#This Row],[Total Game Load]]</f>
        <v>0</v>
      </c>
    </row>
    <row r="623" spans="1:28" x14ac:dyDescent="0.25">
      <c r="A623" s="58" t="str">
        <f t="shared" si="23"/>
        <v>Week 5</v>
      </c>
      <c r="B623" s="63">
        <v>43038</v>
      </c>
      <c r="C623" s="143" t="str">
        <f t="shared" si="21"/>
        <v>Mon</v>
      </c>
      <c r="D623" s="75" t="s">
        <v>194</v>
      </c>
      <c r="E623" s="62"/>
      <c r="F623" s="62"/>
      <c r="G623" s="62"/>
      <c r="H623" s="62"/>
      <c r="I623" s="62">
        <f>tblTL[[#This Row],[Gym RPE]]*tblTL[[#This Row],[Gym Duration]]+tblTL[[#This Row],[Gym 2 RPE]]*tblTL[[#This Row],[Gym 2 Duration]]</f>
        <v>0</v>
      </c>
      <c r="J623" s="62"/>
      <c r="K623" s="62"/>
      <c r="L623" s="62"/>
      <c r="M623" s="62"/>
      <c r="N623" s="62">
        <f>tblTL[[#This Row],[Field RPE]]*tblTL[[#This Row],[Field duration]]+tblTL[[#This Row],[Field 2 RPE]]*tblTL[[#This Row],[Field 2 Duration]]</f>
        <v>0</v>
      </c>
      <c r="O623" s="120"/>
      <c r="P623" s="121"/>
      <c r="Q623" s="121"/>
      <c r="R623" s="121"/>
      <c r="S623" s="121"/>
      <c r="T623" s="121"/>
      <c r="U623" s="121"/>
      <c r="V623" s="121"/>
      <c r="W623" s="121"/>
      <c r="X623" s="121"/>
      <c r="Y623" s="121"/>
      <c r="Z623" s="121"/>
      <c r="AA623" s="131">
        <f>TL!$O623*TL!$P623+TL!$Q623*TL!$R623+TL!$S623*TL!$T623+TL!$U623*TL!$V623+TL!$W623*TL!$X623+tblTL[[#This Row],[G6 RPE]]*tblTL[[#This Row],[G6 Duration]]</f>
        <v>0</v>
      </c>
      <c r="AB623" s="126">
        <f>tblTL[[#This Row],[Gym Load]]+tblTL[[#This Row],[Field Load]]+tblTL[[#This Row],[Total Game Load]]</f>
        <v>0</v>
      </c>
    </row>
    <row r="624" spans="1:28" x14ac:dyDescent="0.25">
      <c r="A624" s="58" t="str">
        <f t="shared" si="23"/>
        <v>Week 5</v>
      </c>
      <c r="B624" s="63">
        <v>43038</v>
      </c>
      <c r="C624" s="143" t="str">
        <f t="shared" si="21"/>
        <v>Mon</v>
      </c>
      <c r="D624" s="75" t="s">
        <v>213</v>
      </c>
      <c r="E624" s="62"/>
      <c r="F624" s="62"/>
      <c r="G624" s="62"/>
      <c r="H624" s="62"/>
      <c r="I624" s="62">
        <f>tblTL[[#This Row],[Gym RPE]]*tblTL[[#This Row],[Gym Duration]]+tblTL[[#This Row],[Gym 2 RPE]]*tblTL[[#This Row],[Gym 2 Duration]]</f>
        <v>0</v>
      </c>
      <c r="J624" s="62"/>
      <c r="K624" s="62"/>
      <c r="L624" s="62"/>
      <c r="M624" s="62"/>
      <c r="N624" s="62">
        <f>tblTL[[#This Row],[Field RPE]]*tblTL[[#This Row],[Field duration]]+tblTL[[#This Row],[Field 2 RPE]]*tblTL[[#This Row],[Field 2 Duration]]</f>
        <v>0</v>
      </c>
      <c r="O624" s="120"/>
      <c r="P624" s="121"/>
      <c r="Q624" s="121"/>
      <c r="R624" s="121"/>
      <c r="S624" s="121"/>
      <c r="T624" s="121"/>
      <c r="U624" s="121"/>
      <c r="V624" s="121"/>
      <c r="W624" s="121"/>
      <c r="X624" s="121"/>
      <c r="Y624" s="121"/>
      <c r="Z624" s="121"/>
      <c r="AA624" s="131">
        <f>TL!$O624*TL!$P624+TL!$Q624*TL!$R624+TL!$S624*TL!$T624+TL!$U624*TL!$V624+TL!$W624*TL!$X624+tblTL[[#This Row],[G6 RPE]]*tblTL[[#This Row],[G6 Duration]]</f>
        <v>0</v>
      </c>
      <c r="AB624" s="126">
        <f>tblTL[[#This Row],[Gym Load]]+tblTL[[#This Row],[Field Load]]+tblTL[[#This Row],[Total Game Load]]</f>
        <v>0</v>
      </c>
    </row>
    <row r="625" spans="1:28" x14ac:dyDescent="0.25">
      <c r="A625" s="58" t="str">
        <f t="shared" si="23"/>
        <v>Week 5</v>
      </c>
      <c r="B625" s="63">
        <v>43038</v>
      </c>
      <c r="C625" s="143" t="str">
        <f t="shared" si="21"/>
        <v>Mon</v>
      </c>
      <c r="D625" s="75" t="s">
        <v>214</v>
      </c>
      <c r="E625" s="62"/>
      <c r="F625" s="62"/>
      <c r="G625" s="62"/>
      <c r="H625" s="62"/>
      <c r="I625" s="62">
        <f>tblTL[[#This Row],[Gym RPE]]*tblTL[[#This Row],[Gym Duration]]+tblTL[[#This Row],[Gym 2 RPE]]*tblTL[[#This Row],[Gym 2 Duration]]</f>
        <v>0</v>
      </c>
      <c r="J625" s="62"/>
      <c r="K625" s="62"/>
      <c r="L625" s="62"/>
      <c r="M625" s="62"/>
      <c r="N625" s="62">
        <f>tblTL[[#This Row],[Field RPE]]*tblTL[[#This Row],[Field duration]]+tblTL[[#This Row],[Field 2 RPE]]*tblTL[[#This Row],[Field 2 Duration]]</f>
        <v>0</v>
      </c>
      <c r="O625" s="120"/>
      <c r="P625" s="121"/>
      <c r="Q625" s="121"/>
      <c r="R625" s="121"/>
      <c r="S625" s="121"/>
      <c r="T625" s="121"/>
      <c r="U625" s="121"/>
      <c r="V625" s="121"/>
      <c r="W625" s="121"/>
      <c r="X625" s="121"/>
      <c r="Y625" s="121"/>
      <c r="Z625" s="121"/>
      <c r="AA625" s="131">
        <f>TL!$O625*TL!$P625+TL!$Q625*TL!$R625+TL!$S625*TL!$T625+TL!$U625*TL!$V625+TL!$W625*TL!$X625+tblTL[[#This Row],[G6 RPE]]*tblTL[[#This Row],[G6 Duration]]</f>
        <v>0</v>
      </c>
      <c r="AB625" s="126">
        <f>tblTL[[#This Row],[Gym Load]]+tblTL[[#This Row],[Field Load]]+tblTL[[#This Row],[Total Game Load]]</f>
        <v>0</v>
      </c>
    </row>
    <row r="626" spans="1:28" x14ac:dyDescent="0.25">
      <c r="A626" s="58" t="str">
        <f t="shared" si="23"/>
        <v>Week 5</v>
      </c>
      <c r="B626" s="63">
        <v>43038</v>
      </c>
      <c r="C626" s="143" t="str">
        <f t="shared" si="21"/>
        <v>Mon</v>
      </c>
      <c r="D626" s="75" t="s">
        <v>195</v>
      </c>
      <c r="E626" s="62"/>
      <c r="F626" s="62"/>
      <c r="G626" s="62"/>
      <c r="H626" s="62"/>
      <c r="I626" s="62">
        <f>tblTL[[#This Row],[Gym RPE]]*tblTL[[#This Row],[Gym Duration]]+tblTL[[#This Row],[Gym 2 RPE]]*tblTL[[#This Row],[Gym 2 Duration]]</f>
        <v>0</v>
      </c>
      <c r="J626" s="62"/>
      <c r="K626" s="62"/>
      <c r="L626" s="62"/>
      <c r="M626" s="62"/>
      <c r="N626" s="62">
        <f>tblTL[[#This Row],[Field RPE]]*tblTL[[#This Row],[Field duration]]+tblTL[[#This Row],[Field 2 RPE]]*tblTL[[#This Row],[Field 2 Duration]]</f>
        <v>0</v>
      </c>
      <c r="O626" s="120"/>
      <c r="P626" s="121"/>
      <c r="Q626" s="121"/>
      <c r="R626" s="121"/>
      <c r="S626" s="121"/>
      <c r="T626" s="121"/>
      <c r="U626" s="121"/>
      <c r="V626" s="121"/>
      <c r="W626" s="121"/>
      <c r="X626" s="121"/>
      <c r="Y626" s="121"/>
      <c r="Z626" s="121"/>
      <c r="AA626" s="131">
        <f>TL!$O626*TL!$P626+TL!$Q626*TL!$R626+TL!$S626*TL!$T626+TL!$U626*TL!$V626+TL!$W626*TL!$X626+tblTL[[#This Row],[G6 RPE]]*tblTL[[#This Row],[G6 Duration]]</f>
        <v>0</v>
      </c>
      <c r="AB626" s="126">
        <f>tblTL[[#This Row],[Gym Load]]+tblTL[[#This Row],[Field Load]]+tblTL[[#This Row],[Total Game Load]]</f>
        <v>0</v>
      </c>
    </row>
    <row r="627" spans="1:28" x14ac:dyDescent="0.25">
      <c r="A627" s="58" t="str">
        <f t="shared" si="23"/>
        <v>Week 5</v>
      </c>
      <c r="B627" s="63">
        <v>43038</v>
      </c>
      <c r="C627" s="143" t="str">
        <f t="shared" si="21"/>
        <v>Mon</v>
      </c>
      <c r="D627" s="77" t="s">
        <v>196</v>
      </c>
      <c r="E627" s="62"/>
      <c r="F627" s="62"/>
      <c r="G627" s="62"/>
      <c r="H627" s="62"/>
      <c r="I627" s="62">
        <f>tblTL[[#This Row],[Gym RPE]]*tblTL[[#This Row],[Gym Duration]]+tblTL[[#This Row],[Gym 2 RPE]]*tblTL[[#This Row],[Gym 2 Duration]]</f>
        <v>0</v>
      </c>
      <c r="J627" s="62"/>
      <c r="K627" s="62"/>
      <c r="L627" s="62"/>
      <c r="M627" s="62"/>
      <c r="N627" s="62">
        <f>tblTL[[#This Row],[Field RPE]]*tblTL[[#This Row],[Field duration]]+tblTL[[#This Row],[Field 2 RPE]]*tblTL[[#This Row],[Field 2 Duration]]</f>
        <v>0</v>
      </c>
      <c r="O627" s="120"/>
      <c r="P627" s="121"/>
      <c r="Q627" s="121"/>
      <c r="R627" s="121"/>
      <c r="S627" s="121"/>
      <c r="T627" s="121"/>
      <c r="U627" s="121"/>
      <c r="V627" s="121"/>
      <c r="W627" s="121"/>
      <c r="X627" s="121"/>
      <c r="Y627" s="121"/>
      <c r="Z627" s="121"/>
      <c r="AA627" s="131">
        <f>TL!$O627*TL!$P627+TL!$Q627*TL!$R627+TL!$S627*TL!$T627+TL!$U627*TL!$V627+TL!$W627*TL!$X627+tblTL[[#This Row],[G6 RPE]]*tblTL[[#This Row],[G6 Duration]]</f>
        <v>0</v>
      </c>
      <c r="AB627" s="126">
        <f>tblTL[[#This Row],[Gym Load]]+tblTL[[#This Row],[Field Load]]+tblTL[[#This Row],[Total Game Load]]</f>
        <v>0</v>
      </c>
    </row>
    <row r="628" spans="1:28" x14ac:dyDescent="0.25">
      <c r="A628" s="58" t="str">
        <f t="shared" si="23"/>
        <v>Week 5</v>
      </c>
      <c r="B628" s="63">
        <v>43038</v>
      </c>
      <c r="C628" s="143" t="str">
        <f t="shared" si="21"/>
        <v>Mon</v>
      </c>
      <c r="D628" s="75" t="s">
        <v>197</v>
      </c>
      <c r="E628" s="62"/>
      <c r="F628" s="62"/>
      <c r="G628" s="62"/>
      <c r="H628" s="62"/>
      <c r="I628" s="62">
        <f>tblTL[[#This Row],[Gym RPE]]*tblTL[[#This Row],[Gym Duration]]+tblTL[[#This Row],[Gym 2 RPE]]*tblTL[[#This Row],[Gym 2 Duration]]</f>
        <v>0</v>
      </c>
      <c r="J628" s="62"/>
      <c r="K628" s="62"/>
      <c r="L628" s="62"/>
      <c r="M628" s="62"/>
      <c r="N628" s="62">
        <f>tblTL[[#This Row],[Field RPE]]*tblTL[[#This Row],[Field duration]]+tblTL[[#This Row],[Field 2 RPE]]*tblTL[[#This Row],[Field 2 Duration]]</f>
        <v>0</v>
      </c>
      <c r="O628" s="120"/>
      <c r="P628" s="121"/>
      <c r="Q628" s="121"/>
      <c r="R628" s="121"/>
      <c r="S628" s="121"/>
      <c r="T628" s="121"/>
      <c r="U628" s="121"/>
      <c r="V628" s="121"/>
      <c r="W628" s="121"/>
      <c r="X628" s="121"/>
      <c r="Y628" s="121"/>
      <c r="Z628" s="121"/>
      <c r="AA628" s="131">
        <f>TL!$O628*TL!$P628+TL!$Q628*TL!$R628+TL!$S628*TL!$T628+TL!$U628*TL!$V628+TL!$W628*TL!$X628+tblTL[[#This Row],[G6 RPE]]*tblTL[[#This Row],[G6 Duration]]</f>
        <v>0</v>
      </c>
      <c r="AB628" s="126">
        <f>tblTL[[#This Row],[Gym Load]]+tblTL[[#This Row],[Field Load]]+tblTL[[#This Row],[Total Game Load]]</f>
        <v>0</v>
      </c>
    </row>
    <row r="629" spans="1:28" x14ac:dyDescent="0.25">
      <c r="A629" s="58" t="str">
        <f t="shared" si="23"/>
        <v>Week 5</v>
      </c>
      <c r="B629" s="63">
        <v>43038</v>
      </c>
      <c r="C629" s="143" t="str">
        <f t="shared" si="21"/>
        <v>Mon</v>
      </c>
      <c r="D629" s="75" t="s">
        <v>198</v>
      </c>
      <c r="E629" s="62"/>
      <c r="F629" s="62"/>
      <c r="G629" s="62"/>
      <c r="H629" s="62"/>
      <c r="I629" s="62">
        <f>tblTL[[#This Row],[Gym RPE]]*tblTL[[#This Row],[Gym Duration]]+tblTL[[#This Row],[Gym 2 RPE]]*tblTL[[#This Row],[Gym 2 Duration]]</f>
        <v>0</v>
      </c>
      <c r="J629" s="62"/>
      <c r="K629" s="62"/>
      <c r="L629" s="62"/>
      <c r="M629" s="62"/>
      <c r="N629" s="62">
        <f>tblTL[[#This Row],[Field RPE]]*tblTL[[#This Row],[Field duration]]+tblTL[[#This Row],[Field 2 RPE]]*tblTL[[#This Row],[Field 2 Duration]]</f>
        <v>0</v>
      </c>
      <c r="O629" s="120"/>
      <c r="P629" s="121"/>
      <c r="Q629" s="121"/>
      <c r="R629" s="121"/>
      <c r="S629" s="121"/>
      <c r="T629" s="121"/>
      <c r="U629" s="121"/>
      <c r="V629" s="121"/>
      <c r="W629" s="121"/>
      <c r="X629" s="121"/>
      <c r="Y629" s="121"/>
      <c r="Z629" s="121"/>
      <c r="AA629" s="131">
        <f>TL!$O629*TL!$P629+TL!$Q629*TL!$R629+TL!$S629*TL!$T629+TL!$U629*TL!$V629+TL!$W629*TL!$X629+tblTL[[#This Row],[G6 RPE]]*tblTL[[#This Row],[G6 Duration]]</f>
        <v>0</v>
      </c>
      <c r="AB629" s="126">
        <f>tblTL[[#This Row],[Gym Load]]+tblTL[[#This Row],[Field Load]]+tblTL[[#This Row],[Total Game Load]]</f>
        <v>0</v>
      </c>
    </row>
    <row r="630" spans="1:28" x14ac:dyDescent="0.25">
      <c r="A630" s="58" t="str">
        <f t="shared" si="23"/>
        <v>Week 5</v>
      </c>
      <c r="B630" s="63">
        <v>43038</v>
      </c>
      <c r="C630" s="143" t="str">
        <f t="shared" si="21"/>
        <v>Mon</v>
      </c>
      <c r="D630" s="75" t="s">
        <v>199</v>
      </c>
      <c r="E630" s="62"/>
      <c r="F630" s="62"/>
      <c r="G630" s="62"/>
      <c r="H630" s="62"/>
      <c r="I630" s="62">
        <f>tblTL[[#This Row],[Gym RPE]]*tblTL[[#This Row],[Gym Duration]]+tblTL[[#This Row],[Gym 2 RPE]]*tblTL[[#This Row],[Gym 2 Duration]]</f>
        <v>0</v>
      </c>
      <c r="J630" s="62"/>
      <c r="K630" s="62"/>
      <c r="L630" s="62"/>
      <c r="M630" s="62"/>
      <c r="N630" s="62">
        <f>tblTL[[#This Row],[Field RPE]]*tblTL[[#This Row],[Field duration]]+tblTL[[#This Row],[Field 2 RPE]]*tblTL[[#This Row],[Field 2 Duration]]</f>
        <v>0</v>
      </c>
      <c r="O630" s="120"/>
      <c r="P630" s="121"/>
      <c r="Q630" s="121"/>
      <c r="R630" s="121"/>
      <c r="S630" s="121"/>
      <c r="T630" s="121"/>
      <c r="U630" s="121"/>
      <c r="V630" s="121"/>
      <c r="W630" s="121"/>
      <c r="X630" s="121"/>
      <c r="Y630" s="121"/>
      <c r="Z630" s="121"/>
      <c r="AA630" s="131">
        <f>TL!$O630*TL!$P630+TL!$Q630*TL!$R630+TL!$S630*TL!$T630+TL!$U630*TL!$V630+TL!$W630*TL!$X630+tblTL[[#This Row],[G6 RPE]]*tblTL[[#This Row],[G6 Duration]]</f>
        <v>0</v>
      </c>
      <c r="AB630" s="126">
        <f>tblTL[[#This Row],[Gym Load]]+tblTL[[#This Row],[Field Load]]+tblTL[[#This Row],[Total Game Load]]</f>
        <v>0</v>
      </c>
    </row>
    <row r="631" spans="1:28" x14ac:dyDescent="0.25">
      <c r="A631" s="58" t="str">
        <f t="shared" si="23"/>
        <v>Week 5</v>
      </c>
      <c r="B631" s="63">
        <v>43038</v>
      </c>
      <c r="C631" s="143" t="str">
        <f t="shared" si="21"/>
        <v>Mon</v>
      </c>
      <c r="D631" s="77" t="s">
        <v>200</v>
      </c>
      <c r="E631" s="62"/>
      <c r="F631" s="62"/>
      <c r="G631" s="62"/>
      <c r="H631" s="62"/>
      <c r="I631" s="62">
        <f>tblTL[[#This Row],[Gym RPE]]*tblTL[[#This Row],[Gym Duration]]+tblTL[[#This Row],[Gym 2 RPE]]*tblTL[[#This Row],[Gym 2 Duration]]</f>
        <v>0</v>
      </c>
      <c r="J631" s="62"/>
      <c r="K631" s="62"/>
      <c r="L631" s="62"/>
      <c r="M631" s="62"/>
      <c r="N631" s="62">
        <f>tblTL[[#This Row],[Field RPE]]*tblTL[[#This Row],[Field duration]]+tblTL[[#This Row],[Field 2 RPE]]*tblTL[[#This Row],[Field 2 Duration]]</f>
        <v>0</v>
      </c>
      <c r="O631" s="120"/>
      <c r="P631" s="121"/>
      <c r="Q631" s="121"/>
      <c r="R631" s="121"/>
      <c r="S631" s="121"/>
      <c r="T631" s="121"/>
      <c r="U631" s="121"/>
      <c r="V631" s="121"/>
      <c r="W631" s="121"/>
      <c r="X631" s="121"/>
      <c r="Y631" s="121"/>
      <c r="Z631" s="121"/>
      <c r="AA631" s="131">
        <f>TL!$O631*TL!$P631+TL!$Q631*TL!$R631+TL!$S631*TL!$T631+TL!$U631*TL!$V631+TL!$W631*TL!$X631+tblTL[[#This Row],[G6 RPE]]*tblTL[[#This Row],[G6 Duration]]</f>
        <v>0</v>
      </c>
      <c r="AB631" s="126">
        <f>tblTL[[#This Row],[Gym Load]]+tblTL[[#This Row],[Field Load]]+tblTL[[#This Row],[Total Game Load]]</f>
        <v>0</v>
      </c>
    </row>
    <row r="632" spans="1:28" x14ac:dyDescent="0.25">
      <c r="A632" s="58" t="str">
        <f t="shared" si="23"/>
        <v>Week 5</v>
      </c>
      <c r="B632" s="63">
        <v>43038</v>
      </c>
      <c r="C632" s="143" t="str">
        <f t="shared" si="21"/>
        <v>Mon</v>
      </c>
      <c r="D632" s="75" t="s">
        <v>201</v>
      </c>
      <c r="E632" s="62"/>
      <c r="F632" s="62"/>
      <c r="G632" s="62"/>
      <c r="H632" s="62"/>
      <c r="I632" s="62">
        <f>tblTL[[#This Row],[Gym RPE]]*tblTL[[#This Row],[Gym Duration]]+tblTL[[#This Row],[Gym 2 RPE]]*tblTL[[#This Row],[Gym 2 Duration]]</f>
        <v>0</v>
      </c>
      <c r="J632" s="62"/>
      <c r="K632" s="62"/>
      <c r="L632" s="62"/>
      <c r="M632" s="62"/>
      <c r="N632" s="62">
        <f>tblTL[[#This Row],[Field RPE]]*tblTL[[#This Row],[Field duration]]+tblTL[[#This Row],[Field 2 RPE]]*tblTL[[#This Row],[Field 2 Duration]]</f>
        <v>0</v>
      </c>
      <c r="O632" s="120"/>
      <c r="P632" s="121"/>
      <c r="Q632" s="121"/>
      <c r="R632" s="121"/>
      <c r="S632" s="121"/>
      <c r="T632" s="121"/>
      <c r="U632" s="121"/>
      <c r="V632" s="121"/>
      <c r="W632" s="121"/>
      <c r="X632" s="121"/>
      <c r="Y632" s="121"/>
      <c r="Z632" s="121"/>
      <c r="AA632" s="131">
        <f>TL!$O632*TL!$P632+TL!$Q632*TL!$R632+TL!$S632*TL!$T632+TL!$U632*TL!$V632+TL!$W632*TL!$X632+tblTL[[#This Row],[G6 RPE]]*tblTL[[#This Row],[G6 Duration]]</f>
        <v>0</v>
      </c>
      <c r="AB632" s="126">
        <f>tblTL[[#This Row],[Gym Load]]+tblTL[[#This Row],[Field Load]]+tblTL[[#This Row],[Total Game Load]]</f>
        <v>0</v>
      </c>
    </row>
    <row r="633" spans="1:28" x14ac:dyDescent="0.25">
      <c r="A633" s="58" t="str">
        <f t="shared" si="23"/>
        <v>Week 5</v>
      </c>
      <c r="B633" s="63">
        <v>43038</v>
      </c>
      <c r="C633" s="143" t="str">
        <f t="shared" si="21"/>
        <v>Mon</v>
      </c>
      <c r="D633" s="75" t="s">
        <v>202</v>
      </c>
      <c r="E633" s="62"/>
      <c r="F633" s="62"/>
      <c r="G633" s="62"/>
      <c r="H633" s="62"/>
      <c r="I633" s="62">
        <f>tblTL[[#This Row],[Gym RPE]]*tblTL[[#This Row],[Gym Duration]]+tblTL[[#This Row],[Gym 2 RPE]]*tblTL[[#This Row],[Gym 2 Duration]]</f>
        <v>0</v>
      </c>
      <c r="J633" s="62"/>
      <c r="K633" s="62"/>
      <c r="L633" s="62"/>
      <c r="M633" s="62"/>
      <c r="N633" s="62">
        <f>tblTL[[#This Row],[Field RPE]]*tblTL[[#This Row],[Field duration]]+tblTL[[#This Row],[Field 2 RPE]]*tblTL[[#This Row],[Field 2 Duration]]</f>
        <v>0</v>
      </c>
      <c r="O633" s="120"/>
      <c r="P633" s="121"/>
      <c r="Q633" s="121"/>
      <c r="R633" s="121"/>
      <c r="S633" s="121"/>
      <c r="T633" s="121"/>
      <c r="U633" s="121"/>
      <c r="V633" s="121"/>
      <c r="W633" s="121"/>
      <c r="X633" s="121"/>
      <c r="Y633" s="121"/>
      <c r="Z633" s="121"/>
      <c r="AA633" s="131">
        <f>TL!$O633*TL!$P633+TL!$Q633*TL!$R633+TL!$S633*TL!$T633+TL!$U633*TL!$V633+TL!$W633*TL!$X633+tblTL[[#This Row],[G6 RPE]]*tblTL[[#This Row],[G6 Duration]]</f>
        <v>0</v>
      </c>
      <c r="AB633" s="126">
        <f>tblTL[[#This Row],[Gym Load]]+tblTL[[#This Row],[Field Load]]+tblTL[[#This Row],[Total Game Load]]</f>
        <v>0</v>
      </c>
    </row>
    <row r="634" spans="1:28" x14ac:dyDescent="0.25">
      <c r="A634" s="58" t="str">
        <f t="shared" si="23"/>
        <v>Week 5</v>
      </c>
      <c r="B634" s="63">
        <v>43038</v>
      </c>
      <c r="C634" s="143" t="str">
        <f t="shared" si="21"/>
        <v>Mon</v>
      </c>
      <c r="D634" s="77" t="s">
        <v>203</v>
      </c>
      <c r="E634" s="62">
        <v>6</v>
      </c>
      <c r="F634" s="62">
        <v>60</v>
      </c>
      <c r="G634" s="62"/>
      <c r="H634" s="62"/>
      <c r="I634" s="62">
        <f>tblTL[[#This Row],[Gym RPE]]*tblTL[[#This Row],[Gym Duration]]+tblTL[[#This Row],[Gym 2 RPE]]*tblTL[[#This Row],[Gym 2 Duration]]</f>
        <v>360</v>
      </c>
      <c r="J634" s="62">
        <v>8</v>
      </c>
      <c r="K634" s="62">
        <v>35</v>
      </c>
      <c r="L634" s="62"/>
      <c r="M634" s="62"/>
      <c r="N634" s="62">
        <f>tblTL[[#This Row],[Field RPE]]*tblTL[[#This Row],[Field duration]]+tblTL[[#This Row],[Field 2 RPE]]*tblTL[[#This Row],[Field 2 Duration]]</f>
        <v>280</v>
      </c>
      <c r="O634" s="120"/>
      <c r="P634" s="121"/>
      <c r="Q634" s="121"/>
      <c r="R634" s="121"/>
      <c r="S634" s="121"/>
      <c r="T634" s="121"/>
      <c r="U634" s="121"/>
      <c r="V634" s="121"/>
      <c r="W634" s="121"/>
      <c r="X634" s="121"/>
      <c r="Y634" s="121"/>
      <c r="Z634" s="121"/>
      <c r="AA634" s="131">
        <f>TL!$O634*TL!$P634+TL!$Q634*TL!$R634+TL!$S634*TL!$T634+TL!$U634*TL!$V634+TL!$W634*TL!$X634+tblTL[[#This Row],[G6 RPE]]*tblTL[[#This Row],[G6 Duration]]</f>
        <v>0</v>
      </c>
      <c r="AB634" s="126">
        <f>tblTL[[#This Row],[Gym Load]]+tblTL[[#This Row],[Field Load]]+tblTL[[#This Row],[Total Game Load]]</f>
        <v>640</v>
      </c>
    </row>
    <row r="635" spans="1:28" x14ac:dyDescent="0.25">
      <c r="A635" s="58" t="str">
        <f t="shared" si="23"/>
        <v>Week 5</v>
      </c>
      <c r="B635" s="63">
        <v>43038</v>
      </c>
      <c r="C635" s="143" t="str">
        <f t="shared" si="21"/>
        <v>Mon</v>
      </c>
      <c r="D635" s="77" t="s">
        <v>204</v>
      </c>
      <c r="E635" s="62"/>
      <c r="F635" s="62"/>
      <c r="G635" s="62"/>
      <c r="H635" s="62"/>
      <c r="I635" s="62">
        <f>tblTL[[#This Row],[Gym RPE]]*tblTL[[#This Row],[Gym Duration]]+tblTL[[#This Row],[Gym 2 RPE]]*tblTL[[#This Row],[Gym 2 Duration]]</f>
        <v>0</v>
      </c>
      <c r="J635" s="62"/>
      <c r="K635" s="62"/>
      <c r="L635" s="62"/>
      <c r="M635" s="62"/>
      <c r="N635" s="62">
        <f>tblTL[[#This Row],[Field RPE]]*tblTL[[#This Row],[Field duration]]+tblTL[[#This Row],[Field 2 RPE]]*tblTL[[#This Row],[Field 2 Duration]]</f>
        <v>0</v>
      </c>
      <c r="O635" s="120"/>
      <c r="P635" s="121"/>
      <c r="Q635" s="121"/>
      <c r="R635" s="121"/>
      <c r="S635" s="121"/>
      <c r="T635" s="121"/>
      <c r="U635" s="121"/>
      <c r="V635" s="121"/>
      <c r="W635" s="121"/>
      <c r="X635" s="121"/>
      <c r="Y635" s="121"/>
      <c r="Z635" s="121"/>
      <c r="AA635" s="131">
        <f>TL!$O635*TL!$P635+TL!$Q635*TL!$R635+TL!$S635*TL!$T635+TL!$U635*TL!$V635+TL!$W635*TL!$X635+tblTL[[#This Row],[G6 RPE]]*tblTL[[#This Row],[G6 Duration]]</f>
        <v>0</v>
      </c>
      <c r="AB635" s="126">
        <f>tblTL[[#This Row],[Gym Load]]+tblTL[[#This Row],[Field Load]]+tblTL[[#This Row],[Total Game Load]]</f>
        <v>0</v>
      </c>
    </row>
    <row r="636" spans="1:28" x14ac:dyDescent="0.25">
      <c r="A636" s="58" t="str">
        <f t="shared" si="23"/>
        <v>Week 5</v>
      </c>
      <c r="B636" s="63">
        <v>43038</v>
      </c>
      <c r="C636" s="143" t="str">
        <f t="shared" si="21"/>
        <v>Mon</v>
      </c>
      <c r="D636" s="78" t="s">
        <v>205</v>
      </c>
      <c r="E636" s="62"/>
      <c r="F636" s="62"/>
      <c r="G636" s="62"/>
      <c r="H636" s="62"/>
      <c r="I636" s="62">
        <f>tblTL[[#This Row],[Gym RPE]]*tblTL[[#This Row],[Gym Duration]]+tblTL[[#This Row],[Gym 2 RPE]]*tblTL[[#This Row],[Gym 2 Duration]]</f>
        <v>0</v>
      </c>
      <c r="J636" s="62"/>
      <c r="K636" s="62"/>
      <c r="L636" s="62"/>
      <c r="M636" s="62"/>
      <c r="N636" s="62">
        <f>tblTL[[#This Row],[Field RPE]]*tblTL[[#This Row],[Field duration]]+tblTL[[#This Row],[Field 2 RPE]]*tblTL[[#This Row],[Field 2 Duration]]</f>
        <v>0</v>
      </c>
      <c r="O636" s="120"/>
      <c r="P636" s="121"/>
      <c r="Q636" s="121"/>
      <c r="R636" s="121"/>
      <c r="S636" s="121"/>
      <c r="T636" s="121"/>
      <c r="U636" s="121"/>
      <c r="V636" s="121"/>
      <c r="W636" s="121"/>
      <c r="X636" s="121"/>
      <c r="Y636" s="121"/>
      <c r="Z636" s="121"/>
      <c r="AA636" s="131">
        <f>TL!$O636*TL!$P636+TL!$Q636*TL!$R636+TL!$S636*TL!$T636+TL!$U636*TL!$V636+TL!$W636*TL!$X636+tblTL[[#This Row],[G6 RPE]]*tblTL[[#This Row],[G6 Duration]]</f>
        <v>0</v>
      </c>
      <c r="AB636" s="126">
        <f>tblTL[[#This Row],[Gym Load]]+tblTL[[#This Row],[Field Load]]+tblTL[[#This Row],[Total Game Load]]</f>
        <v>0</v>
      </c>
    </row>
    <row r="637" spans="1:28" x14ac:dyDescent="0.25">
      <c r="A637" s="58" t="str">
        <f t="shared" si="23"/>
        <v>Week 5</v>
      </c>
      <c r="B637" s="63">
        <v>43038</v>
      </c>
      <c r="C637" s="143" t="str">
        <f t="shared" si="21"/>
        <v>Mon</v>
      </c>
      <c r="D637" s="78" t="s">
        <v>206</v>
      </c>
      <c r="E637" s="62"/>
      <c r="F637" s="62"/>
      <c r="G637" s="62"/>
      <c r="H637" s="62"/>
      <c r="I637" s="62">
        <f>tblTL[[#This Row],[Gym RPE]]*tblTL[[#This Row],[Gym Duration]]+tblTL[[#This Row],[Gym 2 RPE]]*tblTL[[#This Row],[Gym 2 Duration]]</f>
        <v>0</v>
      </c>
      <c r="J637" s="62"/>
      <c r="K637" s="62"/>
      <c r="L637" s="62"/>
      <c r="M637" s="62"/>
      <c r="N637" s="62">
        <f>tblTL[[#This Row],[Field RPE]]*tblTL[[#This Row],[Field duration]]+tblTL[[#This Row],[Field 2 RPE]]*tblTL[[#This Row],[Field 2 Duration]]</f>
        <v>0</v>
      </c>
      <c r="O637" s="120"/>
      <c r="P637" s="121"/>
      <c r="Q637" s="121"/>
      <c r="R637" s="121"/>
      <c r="S637" s="121"/>
      <c r="T637" s="121"/>
      <c r="U637" s="121"/>
      <c r="V637" s="121"/>
      <c r="W637" s="121"/>
      <c r="X637" s="121"/>
      <c r="Y637" s="121"/>
      <c r="Z637" s="121"/>
      <c r="AA637" s="131">
        <f>TL!$O637*TL!$P637+TL!$Q637*TL!$R637+TL!$S637*TL!$T637+TL!$U637*TL!$V637+TL!$W637*TL!$X637+tblTL[[#This Row],[G6 RPE]]*tblTL[[#This Row],[G6 Duration]]</f>
        <v>0</v>
      </c>
      <c r="AB637" s="126">
        <f>tblTL[[#This Row],[Gym Load]]+tblTL[[#This Row],[Field Load]]+tblTL[[#This Row],[Total Game Load]]</f>
        <v>0</v>
      </c>
    </row>
    <row r="638" spans="1:28" x14ac:dyDescent="0.25">
      <c r="A638" s="58" t="str">
        <f t="shared" si="23"/>
        <v>Week 5</v>
      </c>
      <c r="B638" s="63">
        <v>43038</v>
      </c>
      <c r="C638" s="143" t="str">
        <f t="shared" si="21"/>
        <v>Mon</v>
      </c>
      <c r="D638" s="78" t="s">
        <v>207</v>
      </c>
      <c r="E638" s="62"/>
      <c r="F638" s="62"/>
      <c r="G638" s="62"/>
      <c r="H638" s="62"/>
      <c r="I638" s="62">
        <f>tblTL[[#This Row],[Gym RPE]]*tblTL[[#This Row],[Gym Duration]]+tblTL[[#This Row],[Gym 2 RPE]]*tblTL[[#This Row],[Gym 2 Duration]]</f>
        <v>0</v>
      </c>
      <c r="J638" s="62"/>
      <c r="K638" s="62"/>
      <c r="L638" s="62"/>
      <c r="M638" s="62"/>
      <c r="N638" s="62">
        <f>tblTL[[#This Row],[Field RPE]]*tblTL[[#This Row],[Field duration]]+tblTL[[#This Row],[Field 2 RPE]]*tblTL[[#This Row],[Field 2 Duration]]</f>
        <v>0</v>
      </c>
      <c r="O638" s="120"/>
      <c r="P638" s="121"/>
      <c r="Q638" s="121"/>
      <c r="R638" s="121"/>
      <c r="S638" s="121"/>
      <c r="T638" s="121"/>
      <c r="U638" s="121"/>
      <c r="V638" s="121"/>
      <c r="W638" s="121"/>
      <c r="X638" s="121"/>
      <c r="Y638" s="121"/>
      <c r="Z638" s="121"/>
      <c r="AA638" s="131">
        <f>TL!$O638*TL!$P638+TL!$Q638*TL!$R638+TL!$S638*TL!$T638+TL!$U638*TL!$V638+TL!$W638*TL!$X638+tblTL[[#This Row],[G6 RPE]]*tblTL[[#This Row],[G6 Duration]]</f>
        <v>0</v>
      </c>
      <c r="AB638" s="126">
        <f>tblTL[[#This Row],[Gym Load]]+tblTL[[#This Row],[Field Load]]+tblTL[[#This Row],[Total Game Load]]</f>
        <v>0</v>
      </c>
    </row>
    <row r="639" spans="1:28" x14ac:dyDescent="0.25">
      <c r="A639" s="58" t="str">
        <f t="shared" si="23"/>
        <v>Week 5</v>
      </c>
      <c r="B639" s="63">
        <v>43038</v>
      </c>
      <c r="C639" s="143" t="str">
        <f t="shared" si="21"/>
        <v>Mon</v>
      </c>
      <c r="D639" s="75" t="s">
        <v>208</v>
      </c>
      <c r="E639" s="62"/>
      <c r="F639" s="62"/>
      <c r="G639" s="62"/>
      <c r="H639" s="62"/>
      <c r="I639" s="62">
        <f>tblTL[[#This Row],[Gym RPE]]*tblTL[[#This Row],[Gym Duration]]+tblTL[[#This Row],[Gym 2 RPE]]*tblTL[[#This Row],[Gym 2 Duration]]</f>
        <v>0</v>
      </c>
      <c r="J639" s="62">
        <v>7</v>
      </c>
      <c r="K639" s="62">
        <v>90</v>
      </c>
      <c r="L639" s="62"/>
      <c r="M639" s="62"/>
      <c r="N639" s="62">
        <f>tblTL[[#This Row],[Field RPE]]*tblTL[[#This Row],[Field duration]]+tblTL[[#This Row],[Field 2 RPE]]*tblTL[[#This Row],[Field 2 Duration]]</f>
        <v>630</v>
      </c>
      <c r="O639" s="120"/>
      <c r="P639" s="121"/>
      <c r="Q639" s="121"/>
      <c r="R639" s="121"/>
      <c r="S639" s="121"/>
      <c r="T639" s="121"/>
      <c r="U639" s="121"/>
      <c r="V639" s="121"/>
      <c r="W639" s="121"/>
      <c r="X639" s="121"/>
      <c r="Y639" s="121"/>
      <c r="Z639" s="121"/>
      <c r="AA639" s="131">
        <f>TL!$O639*TL!$P639+TL!$Q639*TL!$R639+TL!$S639*TL!$T639+TL!$U639*TL!$V639+TL!$W639*TL!$X639+tblTL[[#This Row],[G6 RPE]]*tblTL[[#This Row],[G6 Duration]]</f>
        <v>0</v>
      </c>
      <c r="AB639" s="126">
        <f>tblTL[[#This Row],[Gym Load]]+tblTL[[#This Row],[Field Load]]+tblTL[[#This Row],[Total Game Load]]</f>
        <v>630</v>
      </c>
    </row>
    <row r="640" spans="1:28" x14ac:dyDescent="0.25">
      <c r="A640" s="58" t="str">
        <f t="shared" ref="A640:A661" si="24">VLOOKUP(B640, $AE$3:$AF$26, 2)</f>
        <v>Week 5</v>
      </c>
      <c r="B640" s="59">
        <v>43039</v>
      </c>
      <c r="C640" s="144" t="str">
        <f t="shared" si="21"/>
        <v>Tue</v>
      </c>
      <c r="D640" s="112" t="s">
        <v>215</v>
      </c>
      <c r="E640" s="62">
        <v>6</v>
      </c>
      <c r="F640" s="62">
        <v>40</v>
      </c>
      <c r="G640" s="62"/>
      <c r="H640" s="62"/>
      <c r="I640" s="62">
        <f>tblTL[[#This Row],[Gym RPE]]*tblTL[[#This Row],[Gym Duration]]+tblTL[[#This Row],[Gym 2 RPE]]*tblTL[[#This Row],[Gym 2 Duration]]</f>
        <v>240</v>
      </c>
      <c r="J640" s="62">
        <v>7</v>
      </c>
      <c r="K640" s="62">
        <v>70</v>
      </c>
      <c r="L640" s="62"/>
      <c r="M640" s="62"/>
      <c r="N640" s="62">
        <f>tblTL[[#This Row],[Field RPE]]*tblTL[[#This Row],[Field duration]]+tblTL[[#This Row],[Field 2 RPE]]*tblTL[[#This Row],[Field 2 Duration]]</f>
        <v>490</v>
      </c>
      <c r="O640" s="120"/>
      <c r="P640" s="121"/>
      <c r="Q640" s="121"/>
      <c r="R640" s="121"/>
      <c r="S640" s="121"/>
      <c r="T640" s="121"/>
      <c r="U640" s="121"/>
      <c r="V640" s="121"/>
      <c r="W640" s="121"/>
      <c r="X640" s="121"/>
      <c r="Y640" s="121"/>
      <c r="Z640" s="121"/>
      <c r="AA640" s="131">
        <f>TL!$O640*TL!$P640+TL!$Q640*TL!$R640+TL!$S640*TL!$T640+TL!$U640*TL!$V640+TL!$W640*TL!$X640+tblTL[[#This Row],[G6 RPE]]*tblTL[[#This Row],[G6 Duration]]</f>
        <v>0</v>
      </c>
      <c r="AB640" s="126">
        <f>tblTL[[#This Row],[Gym Load]]+tblTL[[#This Row],[Field Load]]+tblTL[[#This Row],[Total Game Load]]</f>
        <v>730</v>
      </c>
    </row>
    <row r="641" spans="1:28" x14ac:dyDescent="0.25">
      <c r="A641" s="58" t="str">
        <f t="shared" si="24"/>
        <v>Week 5</v>
      </c>
      <c r="B641" s="63">
        <v>43039</v>
      </c>
      <c r="C641" s="143" t="str">
        <f t="shared" si="21"/>
        <v>Tue</v>
      </c>
      <c r="D641" s="112" t="s">
        <v>190</v>
      </c>
      <c r="E641" s="62">
        <v>7</v>
      </c>
      <c r="F641" s="62">
        <v>70</v>
      </c>
      <c r="G641" s="62"/>
      <c r="H641" s="62"/>
      <c r="I641" s="62">
        <f>tblTL[[#This Row],[Gym RPE]]*tblTL[[#This Row],[Gym Duration]]+tblTL[[#This Row],[Gym 2 RPE]]*tblTL[[#This Row],[Gym 2 Duration]]</f>
        <v>490</v>
      </c>
      <c r="J641" s="62"/>
      <c r="K641" s="62"/>
      <c r="L641" s="62"/>
      <c r="M641" s="62"/>
      <c r="N641" s="62">
        <f>tblTL[[#This Row],[Field RPE]]*tblTL[[#This Row],[Field duration]]+tblTL[[#This Row],[Field 2 RPE]]*tblTL[[#This Row],[Field 2 Duration]]</f>
        <v>0</v>
      </c>
      <c r="O641" s="120"/>
      <c r="P641" s="121"/>
      <c r="Q641" s="121"/>
      <c r="R641" s="121"/>
      <c r="S641" s="121"/>
      <c r="T641" s="121"/>
      <c r="U641" s="121"/>
      <c r="V641" s="121"/>
      <c r="W641" s="121"/>
      <c r="X641" s="121"/>
      <c r="Y641" s="121"/>
      <c r="Z641" s="121"/>
      <c r="AA641" s="131">
        <f>TL!$O641*TL!$P641+TL!$Q641*TL!$R641+TL!$S641*TL!$T641+TL!$U641*TL!$V641+TL!$W641*TL!$X641+tblTL[[#This Row],[G6 RPE]]*tblTL[[#This Row],[G6 Duration]]</f>
        <v>0</v>
      </c>
      <c r="AB641" s="126">
        <f>tblTL[[#This Row],[Gym Load]]+tblTL[[#This Row],[Field Load]]+tblTL[[#This Row],[Total Game Load]]</f>
        <v>490</v>
      </c>
    </row>
    <row r="642" spans="1:28" x14ac:dyDescent="0.25">
      <c r="A642" s="58" t="str">
        <f t="shared" si="24"/>
        <v>Week 5</v>
      </c>
      <c r="B642" s="63">
        <v>43039</v>
      </c>
      <c r="C642" s="143" t="str">
        <f t="shared" ref="C642:C705" si="25">CHOOSE(WEEKDAY(B642),"Sun","Mon","Tue","Wed","Thu","Fri","Sat")</f>
        <v>Tue</v>
      </c>
      <c r="D642" s="112" t="s">
        <v>191</v>
      </c>
      <c r="E642" s="62"/>
      <c r="F642" s="62"/>
      <c r="G642" s="62"/>
      <c r="H642" s="62"/>
      <c r="I642" s="62">
        <f>tblTL[[#This Row],[Gym RPE]]*tblTL[[#This Row],[Gym Duration]]+tblTL[[#This Row],[Gym 2 RPE]]*tblTL[[#This Row],[Gym 2 Duration]]</f>
        <v>0</v>
      </c>
      <c r="J642" s="62"/>
      <c r="K642" s="62"/>
      <c r="L642" s="62"/>
      <c r="M642" s="62"/>
      <c r="N642" s="62">
        <f>tblTL[[#This Row],[Field RPE]]*tblTL[[#This Row],[Field duration]]+tblTL[[#This Row],[Field 2 RPE]]*tblTL[[#This Row],[Field 2 Duration]]</f>
        <v>0</v>
      </c>
      <c r="O642" s="120"/>
      <c r="P642" s="121"/>
      <c r="Q642" s="121"/>
      <c r="R642" s="121"/>
      <c r="S642" s="121"/>
      <c r="T642" s="121"/>
      <c r="U642" s="121"/>
      <c r="V642" s="121"/>
      <c r="W642" s="121"/>
      <c r="X642" s="121"/>
      <c r="Y642" s="121"/>
      <c r="Z642" s="121"/>
      <c r="AA642" s="131">
        <f>TL!$O642*TL!$P642+TL!$Q642*TL!$R642+TL!$S642*TL!$T642+TL!$U642*TL!$V642+TL!$W642*TL!$X642+tblTL[[#This Row],[G6 RPE]]*tblTL[[#This Row],[G6 Duration]]</f>
        <v>0</v>
      </c>
      <c r="AB642" s="126">
        <f>tblTL[[#This Row],[Gym Load]]+tblTL[[#This Row],[Field Load]]+tblTL[[#This Row],[Total Game Load]]</f>
        <v>0</v>
      </c>
    </row>
    <row r="643" spans="1:28" x14ac:dyDescent="0.25">
      <c r="A643" s="58" t="str">
        <f t="shared" si="24"/>
        <v>Week 5</v>
      </c>
      <c r="B643" s="63">
        <v>43039</v>
      </c>
      <c r="C643" s="143" t="str">
        <f t="shared" si="25"/>
        <v>Tue</v>
      </c>
      <c r="D643" s="112" t="s">
        <v>192</v>
      </c>
      <c r="E643" s="62">
        <v>8</v>
      </c>
      <c r="F643" s="62">
        <v>70</v>
      </c>
      <c r="G643" s="62"/>
      <c r="H643" s="62"/>
      <c r="I643" s="62">
        <f>tblTL[[#This Row],[Gym RPE]]*tblTL[[#This Row],[Gym Duration]]+tblTL[[#This Row],[Gym 2 RPE]]*tblTL[[#This Row],[Gym 2 Duration]]</f>
        <v>560</v>
      </c>
      <c r="J643" s="62">
        <v>7</v>
      </c>
      <c r="K643" s="62">
        <v>70</v>
      </c>
      <c r="L643" s="62"/>
      <c r="M643" s="62"/>
      <c r="N643" s="62">
        <f>tblTL[[#This Row],[Field RPE]]*tblTL[[#This Row],[Field duration]]+tblTL[[#This Row],[Field 2 RPE]]*tblTL[[#This Row],[Field 2 Duration]]</f>
        <v>490</v>
      </c>
      <c r="O643" s="120"/>
      <c r="P643" s="121"/>
      <c r="Q643" s="121"/>
      <c r="R643" s="121"/>
      <c r="S643" s="121"/>
      <c r="T643" s="121"/>
      <c r="U643" s="121"/>
      <c r="V643" s="121"/>
      <c r="W643" s="121"/>
      <c r="X643" s="121"/>
      <c r="Y643" s="121"/>
      <c r="Z643" s="121"/>
      <c r="AA643" s="131">
        <f>TL!$O643*TL!$P643+TL!$Q643*TL!$R643+TL!$S643*TL!$T643+TL!$U643*TL!$V643+TL!$W643*TL!$X643+tblTL[[#This Row],[G6 RPE]]*tblTL[[#This Row],[G6 Duration]]</f>
        <v>0</v>
      </c>
      <c r="AB643" s="126">
        <f>tblTL[[#This Row],[Gym Load]]+tblTL[[#This Row],[Field Load]]+tblTL[[#This Row],[Total Game Load]]</f>
        <v>1050</v>
      </c>
    </row>
    <row r="644" spans="1:28" x14ac:dyDescent="0.25">
      <c r="A644" s="58" t="str">
        <f t="shared" si="24"/>
        <v>Week 5</v>
      </c>
      <c r="B644" s="63">
        <v>43039</v>
      </c>
      <c r="C644" s="143" t="str">
        <f t="shared" si="25"/>
        <v>Tue</v>
      </c>
      <c r="D644" s="112" t="s">
        <v>193</v>
      </c>
      <c r="E644" s="62"/>
      <c r="F644" s="62"/>
      <c r="G644" s="62"/>
      <c r="H644" s="62"/>
      <c r="I644" s="62">
        <f>tblTL[[#This Row],[Gym RPE]]*tblTL[[#This Row],[Gym Duration]]+tblTL[[#This Row],[Gym 2 RPE]]*tblTL[[#This Row],[Gym 2 Duration]]</f>
        <v>0</v>
      </c>
      <c r="J644" s="62"/>
      <c r="K644" s="62"/>
      <c r="L644" s="62"/>
      <c r="M644" s="62"/>
      <c r="N644" s="62">
        <f>tblTL[[#This Row],[Field RPE]]*tblTL[[#This Row],[Field duration]]+tblTL[[#This Row],[Field 2 RPE]]*tblTL[[#This Row],[Field 2 Duration]]</f>
        <v>0</v>
      </c>
      <c r="O644" s="120"/>
      <c r="P644" s="121"/>
      <c r="Q644" s="121"/>
      <c r="R644" s="121"/>
      <c r="S644" s="121"/>
      <c r="T644" s="121"/>
      <c r="U644" s="121"/>
      <c r="V644" s="121"/>
      <c r="W644" s="121"/>
      <c r="X644" s="121"/>
      <c r="Y644" s="121"/>
      <c r="Z644" s="121"/>
      <c r="AA644" s="131">
        <f>TL!$O644*TL!$P644+TL!$Q644*TL!$R644+TL!$S644*TL!$T644+TL!$U644*TL!$V644+TL!$W644*TL!$X644+tblTL[[#This Row],[G6 RPE]]*tblTL[[#This Row],[G6 Duration]]</f>
        <v>0</v>
      </c>
      <c r="AB644" s="126">
        <f>tblTL[[#This Row],[Gym Load]]+tblTL[[#This Row],[Field Load]]+tblTL[[#This Row],[Total Game Load]]</f>
        <v>0</v>
      </c>
    </row>
    <row r="645" spans="1:28" x14ac:dyDescent="0.25">
      <c r="A645" s="58" t="str">
        <f t="shared" si="24"/>
        <v>Week 5</v>
      </c>
      <c r="B645" s="63">
        <v>43039</v>
      </c>
      <c r="C645" s="143" t="str">
        <f t="shared" si="25"/>
        <v>Tue</v>
      </c>
      <c r="D645" s="112" t="s">
        <v>194</v>
      </c>
      <c r="E645" s="62"/>
      <c r="F645" s="62"/>
      <c r="G645" s="62"/>
      <c r="H645" s="62"/>
      <c r="I645" s="62">
        <f>tblTL[[#This Row],[Gym RPE]]*tblTL[[#This Row],[Gym Duration]]+tblTL[[#This Row],[Gym 2 RPE]]*tblTL[[#This Row],[Gym 2 Duration]]</f>
        <v>0</v>
      </c>
      <c r="J645" s="62">
        <v>7</v>
      </c>
      <c r="K645" s="62">
        <v>70</v>
      </c>
      <c r="L645" s="62"/>
      <c r="M645" s="62"/>
      <c r="N645" s="62">
        <f>tblTL[[#This Row],[Field RPE]]*tblTL[[#This Row],[Field duration]]+tblTL[[#This Row],[Field 2 RPE]]*tblTL[[#This Row],[Field 2 Duration]]</f>
        <v>490</v>
      </c>
      <c r="O645" s="120"/>
      <c r="P645" s="121"/>
      <c r="Q645" s="121"/>
      <c r="R645" s="121"/>
      <c r="S645" s="121"/>
      <c r="T645" s="121"/>
      <c r="U645" s="121"/>
      <c r="V645" s="121"/>
      <c r="W645" s="121"/>
      <c r="X645" s="121"/>
      <c r="Y645" s="121"/>
      <c r="Z645" s="121"/>
      <c r="AA645" s="131">
        <f>TL!$O645*TL!$P645+TL!$Q645*TL!$R645+TL!$S645*TL!$T645+TL!$U645*TL!$V645+TL!$W645*TL!$X645+tblTL[[#This Row],[G6 RPE]]*tblTL[[#This Row],[G6 Duration]]</f>
        <v>0</v>
      </c>
      <c r="AB645" s="126">
        <f>tblTL[[#This Row],[Gym Load]]+tblTL[[#This Row],[Field Load]]+tblTL[[#This Row],[Total Game Load]]</f>
        <v>490</v>
      </c>
    </row>
    <row r="646" spans="1:28" x14ac:dyDescent="0.25">
      <c r="A646" s="58" t="str">
        <f t="shared" si="24"/>
        <v>Week 5</v>
      </c>
      <c r="B646" s="63">
        <v>43039</v>
      </c>
      <c r="C646" s="143" t="str">
        <f t="shared" si="25"/>
        <v>Tue</v>
      </c>
      <c r="D646" s="112" t="s">
        <v>213</v>
      </c>
      <c r="E646" s="62"/>
      <c r="F646" s="62"/>
      <c r="G646" s="62"/>
      <c r="H646" s="62"/>
      <c r="I646" s="62">
        <f>tblTL[[#This Row],[Gym RPE]]*tblTL[[#This Row],[Gym Duration]]+tblTL[[#This Row],[Gym 2 RPE]]*tblTL[[#This Row],[Gym 2 Duration]]</f>
        <v>0</v>
      </c>
      <c r="J646" s="62">
        <v>8</v>
      </c>
      <c r="K646" s="62">
        <v>75</v>
      </c>
      <c r="L646" s="62"/>
      <c r="M646" s="62"/>
      <c r="N646" s="62">
        <f>tblTL[[#This Row],[Field RPE]]*tblTL[[#This Row],[Field duration]]+tblTL[[#This Row],[Field 2 RPE]]*tblTL[[#This Row],[Field 2 Duration]]</f>
        <v>600</v>
      </c>
      <c r="O646" s="120"/>
      <c r="P646" s="121"/>
      <c r="Q646" s="121"/>
      <c r="R646" s="121"/>
      <c r="S646" s="121"/>
      <c r="T646" s="121"/>
      <c r="U646" s="121"/>
      <c r="V646" s="121"/>
      <c r="W646" s="121"/>
      <c r="X646" s="121"/>
      <c r="Y646" s="121"/>
      <c r="Z646" s="121"/>
      <c r="AA646" s="131">
        <f>TL!$O646*TL!$P646+TL!$Q646*TL!$R646+TL!$S646*TL!$T646+TL!$U646*TL!$V646+TL!$W646*TL!$X646+tblTL[[#This Row],[G6 RPE]]*tblTL[[#This Row],[G6 Duration]]</f>
        <v>0</v>
      </c>
      <c r="AB646" s="126">
        <f>tblTL[[#This Row],[Gym Load]]+tblTL[[#This Row],[Field Load]]+tblTL[[#This Row],[Total Game Load]]</f>
        <v>600</v>
      </c>
    </row>
    <row r="647" spans="1:28" x14ac:dyDescent="0.25">
      <c r="A647" s="58" t="str">
        <f t="shared" si="24"/>
        <v>Week 5</v>
      </c>
      <c r="B647" s="63">
        <v>43039</v>
      </c>
      <c r="C647" s="143" t="str">
        <f t="shared" si="25"/>
        <v>Tue</v>
      </c>
      <c r="D647" s="112" t="s">
        <v>214</v>
      </c>
      <c r="E647" s="62"/>
      <c r="F647" s="62"/>
      <c r="G647" s="62"/>
      <c r="H647" s="62"/>
      <c r="I647" s="62">
        <f>tblTL[[#This Row],[Gym RPE]]*tblTL[[#This Row],[Gym Duration]]+tblTL[[#This Row],[Gym 2 RPE]]*tblTL[[#This Row],[Gym 2 Duration]]</f>
        <v>0</v>
      </c>
      <c r="J647" s="62">
        <v>7</v>
      </c>
      <c r="K647" s="62">
        <v>75</v>
      </c>
      <c r="L647" s="62"/>
      <c r="M647" s="62"/>
      <c r="N647" s="62">
        <f>tblTL[[#This Row],[Field RPE]]*tblTL[[#This Row],[Field duration]]+tblTL[[#This Row],[Field 2 RPE]]*tblTL[[#This Row],[Field 2 Duration]]</f>
        <v>525</v>
      </c>
      <c r="O647" s="120"/>
      <c r="P647" s="121"/>
      <c r="Q647" s="121"/>
      <c r="R647" s="121"/>
      <c r="S647" s="121"/>
      <c r="T647" s="121"/>
      <c r="U647" s="121"/>
      <c r="V647" s="121"/>
      <c r="W647" s="121"/>
      <c r="X647" s="121"/>
      <c r="Y647" s="121"/>
      <c r="Z647" s="121"/>
      <c r="AA647" s="131">
        <f>TL!$O647*TL!$P647+TL!$Q647*TL!$R647+TL!$S647*TL!$T647+TL!$U647*TL!$V647+TL!$W647*TL!$X647+tblTL[[#This Row],[G6 RPE]]*tblTL[[#This Row],[G6 Duration]]</f>
        <v>0</v>
      </c>
      <c r="AB647" s="126">
        <f>tblTL[[#This Row],[Gym Load]]+tblTL[[#This Row],[Field Load]]+tblTL[[#This Row],[Total Game Load]]</f>
        <v>525</v>
      </c>
    </row>
    <row r="648" spans="1:28" x14ac:dyDescent="0.25">
      <c r="A648" s="58" t="str">
        <f t="shared" si="24"/>
        <v>Week 5</v>
      </c>
      <c r="B648" s="63">
        <v>43039</v>
      </c>
      <c r="C648" s="143" t="str">
        <f t="shared" si="25"/>
        <v>Tue</v>
      </c>
      <c r="D648" s="112" t="s">
        <v>195</v>
      </c>
      <c r="E648" s="62"/>
      <c r="F648" s="62"/>
      <c r="G648" s="62"/>
      <c r="H648" s="62"/>
      <c r="I648" s="62">
        <f>tblTL[[#This Row],[Gym RPE]]*tblTL[[#This Row],[Gym Duration]]+tblTL[[#This Row],[Gym 2 RPE]]*tblTL[[#This Row],[Gym 2 Duration]]</f>
        <v>0</v>
      </c>
      <c r="J648" s="62"/>
      <c r="K648" s="62"/>
      <c r="L648" s="62"/>
      <c r="M648" s="62"/>
      <c r="N648" s="62">
        <f>tblTL[[#This Row],[Field RPE]]*tblTL[[#This Row],[Field duration]]+tblTL[[#This Row],[Field 2 RPE]]*tblTL[[#This Row],[Field 2 Duration]]</f>
        <v>0</v>
      </c>
      <c r="O648" s="120"/>
      <c r="P648" s="121"/>
      <c r="Q648" s="121"/>
      <c r="R648" s="121"/>
      <c r="S648" s="121"/>
      <c r="T648" s="121"/>
      <c r="U648" s="121"/>
      <c r="V648" s="121"/>
      <c r="W648" s="121"/>
      <c r="X648" s="121"/>
      <c r="Y648" s="121"/>
      <c r="Z648" s="121"/>
      <c r="AA648" s="131">
        <f>TL!$O648*TL!$P648+TL!$Q648*TL!$R648+TL!$S648*TL!$T648+TL!$U648*TL!$V648+TL!$W648*TL!$X648+tblTL[[#This Row],[G6 RPE]]*tblTL[[#This Row],[G6 Duration]]</f>
        <v>0</v>
      </c>
      <c r="AB648" s="126">
        <f>tblTL[[#This Row],[Gym Load]]+tblTL[[#This Row],[Field Load]]+tblTL[[#This Row],[Total Game Load]]</f>
        <v>0</v>
      </c>
    </row>
    <row r="649" spans="1:28" x14ac:dyDescent="0.25">
      <c r="A649" s="58" t="str">
        <f t="shared" si="24"/>
        <v>Week 5</v>
      </c>
      <c r="B649" s="63">
        <v>43039</v>
      </c>
      <c r="C649" s="143" t="str">
        <f t="shared" si="25"/>
        <v>Tue</v>
      </c>
      <c r="D649" s="112" t="s">
        <v>196</v>
      </c>
      <c r="E649" s="132">
        <v>7.5</v>
      </c>
      <c r="F649" s="62">
        <v>70</v>
      </c>
      <c r="G649" s="62"/>
      <c r="H649" s="62"/>
      <c r="I649" s="62">
        <f>tblTL[[#This Row],[Gym RPE]]*tblTL[[#This Row],[Gym Duration]]+tblTL[[#This Row],[Gym 2 RPE]]*tblTL[[#This Row],[Gym 2 Duration]]</f>
        <v>525</v>
      </c>
      <c r="J649" s="62">
        <v>8</v>
      </c>
      <c r="K649" s="62">
        <v>70</v>
      </c>
      <c r="L649" s="62"/>
      <c r="M649" s="62"/>
      <c r="N649" s="62">
        <f>tblTL[[#This Row],[Field RPE]]*tblTL[[#This Row],[Field duration]]+tblTL[[#This Row],[Field 2 RPE]]*tblTL[[#This Row],[Field 2 Duration]]</f>
        <v>560</v>
      </c>
      <c r="O649" s="120"/>
      <c r="P649" s="121"/>
      <c r="Q649" s="121"/>
      <c r="R649" s="121"/>
      <c r="S649" s="121"/>
      <c r="T649" s="121"/>
      <c r="U649" s="121"/>
      <c r="V649" s="121"/>
      <c r="W649" s="121"/>
      <c r="X649" s="121"/>
      <c r="Y649" s="121"/>
      <c r="Z649" s="121"/>
      <c r="AA649" s="131">
        <f>TL!$O649*TL!$P649+TL!$Q649*TL!$R649+TL!$S649*TL!$T649+TL!$U649*TL!$V649+TL!$W649*TL!$X649+tblTL[[#This Row],[G6 RPE]]*tblTL[[#This Row],[G6 Duration]]</f>
        <v>0</v>
      </c>
      <c r="AB649" s="126">
        <f>tblTL[[#This Row],[Gym Load]]+tblTL[[#This Row],[Field Load]]+tblTL[[#This Row],[Total Game Load]]</f>
        <v>1085</v>
      </c>
    </row>
    <row r="650" spans="1:28" x14ac:dyDescent="0.25">
      <c r="A650" s="58" t="str">
        <f t="shared" si="24"/>
        <v>Week 5</v>
      </c>
      <c r="B650" s="63">
        <v>43039</v>
      </c>
      <c r="C650" s="143" t="str">
        <f t="shared" si="25"/>
        <v>Tue</v>
      </c>
      <c r="D650" s="112" t="s">
        <v>197</v>
      </c>
      <c r="E650" s="62">
        <v>7</v>
      </c>
      <c r="F650" s="62">
        <v>70</v>
      </c>
      <c r="G650" s="62"/>
      <c r="H650" s="62"/>
      <c r="I650" s="62">
        <f>tblTL[[#This Row],[Gym RPE]]*tblTL[[#This Row],[Gym Duration]]+tblTL[[#This Row],[Gym 2 RPE]]*tblTL[[#This Row],[Gym 2 Duration]]</f>
        <v>490</v>
      </c>
      <c r="J650" s="62">
        <v>7</v>
      </c>
      <c r="K650" s="62">
        <v>75</v>
      </c>
      <c r="L650" s="62"/>
      <c r="M650" s="62"/>
      <c r="N650" s="62">
        <f>tblTL[[#This Row],[Field RPE]]*tblTL[[#This Row],[Field duration]]+tblTL[[#This Row],[Field 2 RPE]]*tblTL[[#This Row],[Field 2 Duration]]</f>
        <v>525</v>
      </c>
      <c r="O650" s="120"/>
      <c r="P650" s="121"/>
      <c r="Q650" s="121"/>
      <c r="R650" s="121"/>
      <c r="S650" s="121"/>
      <c r="T650" s="121"/>
      <c r="U650" s="121"/>
      <c r="V650" s="121"/>
      <c r="W650" s="121"/>
      <c r="X650" s="121"/>
      <c r="Y650" s="121"/>
      <c r="Z650" s="121"/>
      <c r="AA650" s="131">
        <f>TL!$O650*TL!$P650+TL!$Q650*TL!$R650+TL!$S650*TL!$T650+TL!$U650*TL!$V650+TL!$W650*TL!$X650+tblTL[[#This Row],[G6 RPE]]*tblTL[[#This Row],[G6 Duration]]</f>
        <v>0</v>
      </c>
      <c r="AB650" s="126">
        <f>tblTL[[#This Row],[Gym Load]]+tblTL[[#This Row],[Field Load]]+tblTL[[#This Row],[Total Game Load]]</f>
        <v>1015</v>
      </c>
    </row>
    <row r="651" spans="1:28" x14ac:dyDescent="0.25">
      <c r="A651" s="58" t="str">
        <f t="shared" si="24"/>
        <v>Week 5</v>
      </c>
      <c r="B651" s="63">
        <v>43039</v>
      </c>
      <c r="C651" s="143" t="str">
        <f t="shared" si="25"/>
        <v>Tue</v>
      </c>
      <c r="D651" s="112" t="s">
        <v>198</v>
      </c>
      <c r="E651" s="62">
        <v>7</v>
      </c>
      <c r="F651" s="62">
        <v>70</v>
      </c>
      <c r="G651" s="62"/>
      <c r="H651" s="62"/>
      <c r="I651" s="62">
        <f>tblTL[[#This Row],[Gym RPE]]*tblTL[[#This Row],[Gym Duration]]+tblTL[[#This Row],[Gym 2 RPE]]*tblTL[[#This Row],[Gym 2 Duration]]</f>
        <v>490</v>
      </c>
      <c r="J651" s="62">
        <v>7</v>
      </c>
      <c r="K651" s="62">
        <v>75</v>
      </c>
      <c r="L651" s="62"/>
      <c r="M651" s="62"/>
      <c r="N651" s="62">
        <f>tblTL[[#This Row],[Field RPE]]*tblTL[[#This Row],[Field duration]]+tblTL[[#This Row],[Field 2 RPE]]*tblTL[[#This Row],[Field 2 Duration]]</f>
        <v>525</v>
      </c>
      <c r="O651" s="120"/>
      <c r="P651" s="121"/>
      <c r="Q651" s="121"/>
      <c r="R651" s="121"/>
      <c r="S651" s="121"/>
      <c r="T651" s="121"/>
      <c r="U651" s="121"/>
      <c r="V651" s="121"/>
      <c r="W651" s="121"/>
      <c r="X651" s="121"/>
      <c r="Y651" s="121"/>
      <c r="Z651" s="121"/>
      <c r="AA651" s="131">
        <f>TL!$O651*TL!$P651+TL!$Q651*TL!$R651+TL!$S651*TL!$T651+TL!$U651*TL!$V651+TL!$W651*TL!$X651+tblTL[[#This Row],[G6 RPE]]*tblTL[[#This Row],[G6 Duration]]</f>
        <v>0</v>
      </c>
      <c r="AB651" s="126">
        <f>tblTL[[#This Row],[Gym Load]]+tblTL[[#This Row],[Field Load]]+tblTL[[#This Row],[Total Game Load]]</f>
        <v>1015</v>
      </c>
    </row>
    <row r="652" spans="1:28" x14ac:dyDescent="0.25">
      <c r="A652" s="58" t="str">
        <f t="shared" si="24"/>
        <v>Week 5</v>
      </c>
      <c r="B652" s="63">
        <v>43039</v>
      </c>
      <c r="C652" s="143" t="str">
        <f t="shared" si="25"/>
        <v>Tue</v>
      </c>
      <c r="D652" s="112" t="s">
        <v>199</v>
      </c>
      <c r="E652" s="62"/>
      <c r="F652" s="62"/>
      <c r="G652" s="62"/>
      <c r="H652" s="62"/>
      <c r="I652" s="62">
        <f>tblTL[[#This Row],[Gym RPE]]*tblTL[[#This Row],[Gym Duration]]+tblTL[[#This Row],[Gym 2 RPE]]*tblTL[[#This Row],[Gym 2 Duration]]</f>
        <v>0</v>
      </c>
      <c r="J652" s="62"/>
      <c r="K652" s="62"/>
      <c r="L652" s="62"/>
      <c r="M652" s="62"/>
      <c r="N652" s="62">
        <f>tblTL[[#This Row],[Field RPE]]*tblTL[[#This Row],[Field duration]]+tblTL[[#This Row],[Field 2 RPE]]*tblTL[[#This Row],[Field 2 Duration]]</f>
        <v>0</v>
      </c>
      <c r="O652" s="120"/>
      <c r="P652" s="121"/>
      <c r="Q652" s="121"/>
      <c r="R652" s="121"/>
      <c r="S652" s="121"/>
      <c r="T652" s="121"/>
      <c r="U652" s="121"/>
      <c r="V652" s="121"/>
      <c r="W652" s="121"/>
      <c r="X652" s="121"/>
      <c r="Y652" s="121"/>
      <c r="Z652" s="121"/>
      <c r="AA652" s="131">
        <f>TL!$O652*TL!$P652+TL!$Q652*TL!$R652+TL!$S652*TL!$T652+TL!$U652*TL!$V652+TL!$W652*TL!$X652+tblTL[[#This Row],[G6 RPE]]*tblTL[[#This Row],[G6 Duration]]</f>
        <v>0</v>
      </c>
      <c r="AB652" s="126">
        <f>tblTL[[#This Row],[Gym Load]]+tblTL[[#This Row],[Field Load]]+tblTL[[#This Row],[Total Game Load]]</f>
        <v>0</v>
      </c>
    </row>
    <row r="653" spans="1:28" x14ac:dyDescent="0.25">
      <c r="A653" s="58" t="str">
        <f t="shared" si="24"/>
        <v>Week 5</v>
      </c>
      <c r="B653" s="63">
        <v>43039</v>
      </c>
      <c r="C653" s="143" t="str">
        <f t="shared" si="25"/>
        <v>Tue</v>
      </c>
      <c r="D653" s="112" t="s">
        <v>200</v>
      </c>
      <c r="E653" s="62"/>
      <c r="F653" s="62"/>
      <c r="G653" s="62"/>
      <c r="H653" s="62"/>
      <c r="I653" s="62">
        <f>tblTL[[#This Row],[Gym RPE]]*tblTL[[#This Row],[Gym Duration]]+tblTL[[#This Row],[Gym 2 RPE]]*tblTL[[#This Row],[Gym 2 Duration]]</f>
        <v>0</v>
      </c>
      <c r="J653" s="62"/>
      <c r="K653" s="62"/>
      <c r="L653" s="62"/>
      <c r="M653" s="62"/>
      <c r="N653" s="62">
        <f>tblTL[[#This Row],[Field RPE]]*tblTL[[#This Row],[Field duration]]+tblTL[[#This Row],[Field 2 RPE]]*tblTL[[#This Row],[Field 2 Duration]]</f>
        <v>0</v>
      </c>
      <c r="O653" s="120"/>
      <c r="P653" s="121"/>
      <c r="Q653" s="121"/>
      <c r="R653" s="121"/>
      <c r="S653" s="121"/>
      <c r="T653" s="121"/>
      <c r="U653" s="121"/>
      <c r="V653" s="121"/>
      <c r="W653" s="121"/>
      <c r="X653" s="121"/>
      <c r="Y653" s="121"/>
      <c r="Z653" s="121"/>
      <c r="AA653" s="131">
        <f>TL!$O653*TL!$P653+TL!$Q653*TL!$R653+TL!$S653*TL!$T653+TL!$U653*TL!$V653+TL!$W653*TL!$X653+tblTL[[#This Row],[G6 RPE]]*tblTL[[#This Row],[G6 Duration]]</f>
        <v>0</v>
      </c>
      <c r="AB653" s="126">
        <f>tblTL[[#This Row],[Gym Load]]+tblTL[[#This Row],[Field Load]]+tblTL[[#This Row],[Total Game Load]]</f>
        <v>0</v>
      </c>
    </row>
    <row r="654" spans="1:28" x14ac:dyDescent="0.25">
      <c r="A654" s="58" t="str">
        <f t="shared" si="24"/>
        <v>Week 5</v>
      </c>
      <c r="B654" s="63">
        <v>43039</v>
      </c>
      <c r="C654" s="143" t="str">
        <f t="shared" si="25"/>
        <v>Tue</v>
      </c>
      <c r="D654" s="112" t="s">
        <v>201</v>
      </c>
      <c r="E654" s="62"/>
      <c r="F654" s="62"/>
      <c r="G654" s="62"/>
      <c r="H654" s="62"/>
      <c r="I654" s="62">
        <f>tblTL[[#This Row],[Gym RPE]]*tblTL[[#This Row],[Gym Duration]]+tblTL[[#This Row],[Gym 2 RPE]]*tblTL[[#This Row],[Gym 2 Duration]]</f>
        <v>0</v>
      </c>
      <c r="J654" s="62"/>
      <c r="K654" s="62"/>
      <c r="L654" s="62"/>
      <c r="M654" s="62"/>
      <c r="N654" s="62">
        <f>tblTL[[#This Row],[Field RPE]]*tblTL[[#This Row],[Field duration]]+tblTL[[#This Row],[Field 2 RPE]]*tblTL[[#This Row],[Field 2 Duration]]</f>
        <v>0</v>
      </c>
      <c r="O654" s="120"/>
      <c r="P654" s="121"/>
      <c r="Q654" s="121"/>
      <c r="R654" s="121"/>
      <c r="S654" s="121"/>
      <c r="T654" s="121"/>
      <c r="U654" s="121"/>
      <c r="V654" s="121"/>
      <c r="W654" s="121"/>
      <c r="X654" s="121"/>
      <c r="Y654" s="121"/>
      <c r="Z654" s="121"/>
      <c r="AA654" s="131">
        <f>TL!$O654*TL!$P654+TL!$Q654*TL!$R654+TL!$S654*TL!$T654+TL!$U654*TL!$V654+TL!$W654*TL!$X654+tblTL[[#This Row],[G6 RPE]]*tblTL[[#This Row],[G6 Duration]]</f>
        <v>0</v>
      </c>
      <c r="AB654" s="126">
        <f>tblTL[[#This Row],[Gym Load]]+tblTL[[#This Row],[Field Load]]+tblTL[[#This Row],[Total Game Load]]</f>
        <v>0</v>
      </c>
    </row>
    <row r="655" spans="1:28" x14ac:dyDescent="0.25">
      <c r="A655" s="58" t="str">
        <f t="shared" si="24"/>
        <v>Week 5</v>
      </c>
      <c r="B655" s="63">
        <v>43039</v>
      </c>
      <c r="C655" s="143" t="str">
        <f t="shared" si="25"/>
        <v>Tue</v>
      </c>
      <c r="D655" s="112" t="s">
        <v>202</v>
      </c>
      <c r="E655" s="62">
        <v>8</v>
      </c>
      <c r="F655" s="62">
        <v>70</v>
      </c>
      <c r="G655" s="62"/>
      <c r="H655" s="62"/>
      <c r="I655" s="62">
        <f>tblTL[[#This Row],[Gym RPE]]*tblTL[[#This Row],[Gym Duration]]+tblTL[[#This Row],[Gym 2 RPE]]*tblTL[[#This Row],[Gym 2 Duration]]</f>
        <v>560</v>
      </c>
      <c r="J655" s="62"/>
      <c r="K655" s="62"/>
      <c r="L655" s="62"/>
      <c r="M655" s="62"/>
      <c r="N655" s="62">
        <f>tblTL[[#This Row],[Field RPE]]*tblTL[[#This Row],[Field duration]]+tblTL[[#This Row],[Field 2 RPE]]*tblTL[[#This Row],[Field 2 Duration]]</f>
        <v>0</v>
      </c>
      <c r="O655" s="120"/>
      <c r="P655" s="121"/>
      <c r="Q655" s="121"/>
      <c r="R655" s="121"/>
      <c r="S655" s="121"/>
      <c r="T655" s="121"/>
      <c r="U655" s="121"/>
      <c r="V655" s="121"/>
      <c r="W655" s="121"/>
      <c r="X655" s="121"/>
      <c r="Y655" s="121"/>
      <c r="Z655" s="121"/>
      <c r="AA655" s="131">
        <f>TL!$O655*TL!$P655+TL!$Q655*TL!$R655+TL!$S655*TL!$T655+TL!$U655*TL!$V655+TL!$W655*TL!$X655+tblTL[[#This Row],[G6 RPE]]*tblTL[[#This Row],[G6 Duration]]</f>
        <v>0</v>
      </c>
      <c r="AB655" s="126">
        <f>tblTL[[#This Row],[Gym Load]]+tblTL[[#This Row],[Field Load]]+tblTL[[#This Row],[Total Game Load]]</f>
        <v>560</v>
      </c>
    </row>
    <row r="656" spans="1:28" x14ac:dyDescent="0.25">
      <c r="A656" s="58" t="str">
        <f t="shared" si="24"/>
        <v>Week 5</v>
      </c>
      <c r="B656" s="63">
        <v>43039</v>
      </c>
      <c r="C656" s="143" t="str">
        <f t="shared" si="25"/>
        <v>Tue</v>
      </c>
      <c r="D656" s="112" t="s">
        <v>203</v>
      </c>
      <c r="E656" s="62">
        <v>5</v>
      </c>
      <c r="F656" s="62">
        <v>60</v>
      </c>
      <c r="G656" s="62"/>
      <c r="H656" s="62"/>
      <c r="I656" s="62">
        <f>tblTL[[#This Row],[Gym RPE]]*tblTL[[#This Row],[Gym Duration]]+tblTL[[#This Row],[Gym 2 RPE]]*tblTL[[#This Row],[Gym 2 Duration]]</f>
        <v>300</v>
      </c>
      <c r="J656" s="62">
        <v>2</v>
      </c>
      <c r="K656" s="62">
        <v>40</v>
      </c>
      <c r="L656" s="62"/>
      <c r="M656" s="62"/>
      <c r="N656" s="62">
        <f>tblTL[[#This Row],[Field RPE]]*tblTL[[#This Row],[Field duration]]+tblTL[[#This Row],[Field 2 RPE]]*tblTL[[#This Row],[Field 2 Duration]]</f>
        <v>80</v>
      </c>
      <c r="O656" s="120"/>
      <c r="P656" s="121"/>
      <c r="Q656" s="121"/>
      <c r="R656" s="121"/>
      <c r="S656" s="121"/>
      <c r="T656" s="121"/>
      <c r="U656" s="121"/>
      <c r="V656" s="121"/>
      <c r="W656" s="121"/>
      <c r="X656" s="121"/>
      <c r="Y656" s="121"/>
      <c r="Z656" s="121"/>
      <c r="AA656" s="131">
        <f>TL!$O656*TL!$P656+TL!$Q656*TL!$R656+TL!$S656*TL!$T656+TL!$U656*TL!$V656+TL!$W656*TL!$X656+tblTL[[#This Row],[G6 RPE]]*tblTL[[#This Row],[G6 Duration]]</f>
        <v>0</v>
      </c>
      <c r="AB656" s="126">
        <f>tblTL[[#This Row],[Gym Load]]+tblTL[[#This Row],[Field Load]]+tblTL[[#This Row],[Total Game Load]]</f>
        <v>380</v>
      </c>
    </row>
    <row r="657" spans="1:28" x14ac:dyDescent="0.25">
      <c r="A657" s="58" t="str">
        <f t="shared" si="24"/>
        <v>Week 5</v>
      </c>
      <c r="B657" s="63">
        <v>43039</v>
      </c>
      <c r="C657" s="143" t="str">
        <f t="shared" si="25"/>
        <v>Tue</v>
      </c>
      <c r="D657" s="112" t="s">
        <v>204</v>
      </c>
      <c r="E657" s="62"/>
      <c r="F657" s="62"/>
      <c r="G657" s="62"/>
      <c r="H657" s="62"/>
      <c r="I657" s="62">
        <f>tblTL[[#This Row],[Gym RPE]]*tblTL[[#This Row],[Gym Duration]]+tblTL[[#This Row],[Gym 2 RPE]]*tblTL[[#This Row],[Gym 2 Duration]]</f>
        <v>0</v>
      </c>
      <c r="J657" s="62"/>
      <c r="K657" s="62"/>
      <c r="L657" s="62"/>
      <c r="M657" s="62"/>
      <c r="N657" s="62">
        <f>tblTL[[#This Row],[Field RPE]]*tblTL[[#This Row],[Field duration]]+tblTL[[#This Row],[Field 2 RPE]]*tblTL[[#This Row],[Field 2 Duration]]</f>
        <v>0</v>
      </c>
      <c r="O657" s="120"/>
      <c r="P657" s="121"/>
      <c r="Q657" s="121"/>
      <c r="R657" s="121"/>
      <c r="S657" s="121"/>
      <c r="T657" s="121"/>
      <c r="U657" s="121"/>
      <c r="V657" s="121"/>
      <c r="W657" s="121"/>
      <c r="X657" s="121"/>
      <c r="Y657" s="121"/>
      <c r="Z657" s="121"/>
      <c r="AA657" s="131">
        <f>TL!$O657*TL!$P657+TL!$Q657*TL!$R657+TL!$S657*TL!$T657+TL!$U657*TL!$V657+TL!$W657*TL!$X657+tblTL[[#This Row],[G6 RPE]]*tblTL[[#This Row],[G6 Duration]]</f>
        <v>0</v>
      </c>
      <c r="AB657" s="126">
        <f>tblTL[[#This Row],[Gym Load]]+tblTL[[#This Row],[Field Load]]+tblTL[[#This Row],[Total Game Load]]</f>
        <v>0</v>
      </c>
    </row>
    <row r="658" spans="1:28" x14ac:dyDescent="0.25">
      <c r="A658" s="58" t="str">
        <f t="shared" si="24"/>
        <v>Week 5</v>
      </c>
      <c r="B658" s="63">
        <v>43039</v>
      </c>
      <c r="C658" s="143" t="str">
        <f t="shared" si="25"/>
        <v>Tue</v>
      </c>
      <c r="D658" s="112" t="s">
        <v>205</v>
      </c>
      <c r="E658" s="62"/>
      <c r="F658" s="62"/>
      <c r="G658" s="62"/>
      <c r="H658" s="62"/>
      <c r="I658" s="62">
        <f>tblTL[[#This Row],[Gym RPE]]*tblTL[[#This Row],[Gym Duration]]+tblTL[[#This Row],[Gym 2 RPE]]*tblTL[[#This Row],[Gym 2 Duration]]</f>
        <v>0</v>
      </c>
      <c r="J658" s="62"/>
      <c r="K658" s="62"/>
      <c r="L658" s="62"/>
      <c r="M658" s="62"/>
      <c r="N658" s="62">
        <f>tblTL[[#This Row],[Field RPE]]*tblTL[[#This Row],[Field duration]]+tblTL[[#This Row],[Field 2 RPE]]*tblTL[[#This Row],[Field 2 Duration]]</f>
        <v>0</v>
      </c>
      <c r="O658" s="120"/>
      <c r="P658" s="121"/>
      <c r="Q658" s="121"/>
      <c r="R658" s="121"/>
      <c r="S658" s="121"/>
      <c r="T658" s="121"/>
      <c r="U658" s="121"/>
      <c r="V658" s="121"/>
      <c r="W658" s="121"/>
      <c r="X658" s="121"/>
      <c r="Y658" s="121"/>
      <c r="Z658" s="121"/>
      <c r="AA658" s="131">
        <f>TL!$O658*TL!$P658+TL!$Q658*TL!$R658+TL!$S658*TL!$T658+TL!$U658*TL!$V658+TL!$W658*TL!$X658+tblTL[[#This Row],[G6 RPE]]*tblTL[[#This Row],[G6 Duration]]</f>
        <v>0</v>
      </c>
      <c r="AB658" s="126">
        <f>tblTL[[#This Row],[Gym Load]]+tblTL[[#This Row],[Field Load]]+tblTL[[#This Row],[Total Game Load]]</f>
        <v>0</v>
      </c>
    </row>
    <row r="659" spans="1:28" x14ac:dyDescent="0.25">
      <c r="A659" s="58" t="str">
        <f t="shared" si="24"/>
        <v>Week 5</v>
      </c>
      <c r="B659" s="63">
        <v>43039</v>
      </c>
      <c r="C659" s="143" t="str">
        <f t="shared" si="25"/>
        <v>Tue</v>
      </c>
      <c r="D659" s="112" t="s">
        <v>206</v>
      </c>
      <c r="E659" s="62"/>
      <c r="F659" s="62"/>
      <c r="G659" s="62"/>
      <c r="H659" s="62"/>
      <c r="I659" s="62">
        <f>tblTL[[#This Row],[Gym RPE]]*tblTL[[#This Row],[Gym Duration]]+tblTL[[#This Row],[Gym 2 RPE]]*tblTL[[#This Row],[Gym 2 Duration]]</f>
        <v>0</v>
      </c>
      <c r="J659" s="62"/>
      <c r="K659" s="62"/>
      <c r="L659" s="62"/>
      <c r="M659" s="62"/>
      <c r="N659" s="62">
        <f>tblTL[[#This Row],[Field RPE]]*tblTL[[#This Row],[Field duration]]+tblTL[[#This Row],[Field 2 RPE]]*tblTL[[#This Row],[Field 2 Duration]]</f>
        <v>0</v>
      </c>
      <c r="O659" s="120"/>
      <c r="P659" s="121"/>
      <c r="Q659" s="121"/>
      <c r="R659" s="121"/>
      <c r="S659" s="121"/>
      <c r="T659" s="121"/>
      <c r="U659" s="121"/>
      <c r="V659" s="121"/>
      <c r="W659" s="121"/>
      <c r="X659" s="121"/>
      <c r="Y659" s="121"/>
      <c r="Z659" s="121"/>
      <c r="AA659" s="131">
        <f>TL!$O659*TL!$P659+TL!$Q659*TL!$R659+TL!$S659*TL!$T659+TL!$U659*TL!$V659+TL!$W659*TL!$X659+tblTL[[#This Row],[G6 RPE]]*tblTL[[#This Row],[G6 Duration]]</f>
        <v>0</v>
      </c>
      <c r="AB659" s="126">
        <f>tblTL[[#This Row],[Gym Load]]+tblTL[[#This Row],[Field Load]]+tblTL[[#This Row],[Total Game Load]]</f>
        <v>0</v>
      </c>
    </row>
    <row r="660" spans="1:28" x14ac:dyDescent="0.25">
      <c r="A660" s="58" t="str">
        <f t="shared" si="24"/>
        <v>Week 5</v>
      </c>
      <c r="B660" s="63">
        <v>43039</v>
      </c>
      <c r="C660" s="143" t="str">
        <f t="shared" si="25"/>
        <v>Tue</v>
      </c>
      <c r="D660" s="112" t="s">
        <v>207</v>
      </c>
      <c r="E660" s="62">
        <v>7</v>
      </c>
      <c r="F660" s="62">
        <v>60</v>
      </c>
      <c r="G660" s="62"/>
      <c r="H660" s="62"/>
      <c r="I660" s="62">
        <f>tblTL[[#This Row],[Gym RPE]]*tblTL[[#This Row],[Gym Duration]]+tblTL[[#This Row],[Gym 2 RPE]]*tblTL[[#This Row],[Gym 2 Duration]]</f>
        <v>420</v>
      </c>
      <c r="J660" s="62">
        <v>7</v>
      </c>
      <c r="K660" s="62">
        <v>70</v>
      </c>
      <c r="L660" s="62"/>
      <c r="M660" s="62"/>
      <c r="N660" s="62">
        <f>tblTL[[#This Row],[Field RPE]]*tblTL[[#This Row],[Field duration]]+tblTL[[#This Row],[Field 2 RPE]]*tblTL[[#This Row],[Field 2 Duration]]</f>
        <v>490</v>
      </c>
      <c r="O660" s="120"/>
      <c r="P660" s="121"/>
      <c r="Q660" s="121"/>
      <c r="R660" s="121"/>
      <c r="S660" s="121"/>
      <c r="T660" s="121"/>
      <c r="U660" s="121"/>
      <c r="V660" s="121"/>
      <c r="W660" s="121"/>
      <c r="X660" s="121"/>
      <c r="Y660" s="121"/>
      <c r="Z660" s="121"/>
      <c r="AA660" s="131">
        <f>TL!$O660*TL!$P660+TL!$Q660*TL!$R660+TL!$S660*TL!$T660+TL!$U660*TL!$V660+TL!$W660*TL!$X660+tblTL[[#This Row],[G6 RPE]]*tblTL[[#This Row],[G6 Duration]]</f>
        <v>0</v>
      </c>
      <c r="AB660" s="126">
        <f>tblTL[[#This Row],[Gym Load]]+tblTL[[#This Row],[Field Load]]+tblTL[[#This Row],[Total Game Load]]</f>
        <v>910</v>
      </c>
    </row>
    <row r="661" spans="1:28" x14ac:dyDescent="0.25">
      <c r="A661" s="58" t="str">
        <f t="shared" si="24"/>
        <v>Week 5</v>
      </c>
      <c r="B661" s="63">
        <v>43039</v>
      </c>
      <c r="C661" s="143" t="str">
        <f t="shared" si="25"/>
        <v>Tue</v>
      </c>
      <c r="D661" s="112" t="s">
        <v>208</v>
      </c>
      <c r="E661" s="62">
        <v>7</v>
      </c>
      <c r="F661" s="62">
        <v>60</v>
      </c>
      <c r="G661" s="62"/>
      <c r="H661" s="62"/>
      <c r="I661" s="62">
        <f>tblTL[[#This Row],[Gym RPE]]*tblTL[[#This Row],[Gym Duration]]+tblTL[[#This Row],[Gym 2 RPE]]*tblTL[[#This Row],[Gym 2 Duration]]</f>
        <v>420</v>
      </c>
      <c r="J661" s="62">
        <v>4.5</v>
      </c>
      <c r="K661" s="62">
        <v>70</v>
      </c>
      <c r="L661" s="62"/>
      <c r="M661" s="62"/>
      <c r="N661" s="62">
        <f>tblTL[[#This Row],[Field RPE]]*tblTL[[#This Row],[Field duration]]+tblTL[[#This Row],[Field 2 RPE]]*tblTL[[#This Row],[Field 2 Duration]]</f>
        <v>315</v>
      </c>
      <c r="O661" s="120"/>
      <c r="P661" s="121"/>
      <c r="Q661" s="121"/>
      <c r="R661" s="121"/>
      <c r="S661" s="121"/>
      <c r="T661" s="121"/>
      <c r="U661" s="121"/>
      <c r="V661" s="121"/>
      <c r="W661" s="121"/>
      <c r="X661" s="121"/>
      <c r="Y661" s="121"/>
      <c r="Z661" s="121"/>
      <c r="AA661" s="131">
        <f>TL!$O661*TL!$P661+TL!$Q661*TL!$R661+TL!$S661*TL!$T661+TL!$U661*TL!$V661+TL!$W661*TL!$X661+tblTL[[#This Row],[G6 RPE]]*tblTL[[#This Row],[G6 Duration]]</f>
        <v>0</v>
      </c>
      <c r="AB661" s="126">
        <f>tblTL[[#This Row],[Gym Load]]+tblTL[[#This Row],[Field Load]]+tblTL[[#This Row],[Total Game Load]]</f>
        <v>735</v>
      </c>
    </row>
    <row r="662" spans="1:28" x14ac:dyDescent="0.25">
      <c r="A662" s="133" t="str">
        <f t="shared" ref="A662:A683" si="26">VLOOKUP(B662, $AE$3:$AF$26, 2)</f>
        <v>Week 5</v>
      </c>
      <c r="B662" s="59">
        <v>43040</v>
      </c>
      <c r="C662" s="144" t="str">
        <f t="shared" si="25"/>
        <v>Wed</v>
      </c>
      <c r="D662" s="134" t="s">
        <v>215</v>
      </c>
      <c r="E662" s="135"/>
      <c r="F662" s="135"/>
      <c r="G662" s="135"/>
      <c r="H662" s="135"/>
      <c r="I662" s="135">
        <f>tblTL[[#This Row],[Gym RPE]]*tblTL[[#This Row],[Gym Duration]]+tblTL[[#This Row],[Gym 2 RPE]]*tblTL[[#This Row],[Gym 2 Duration]]</f>
        <v>0</v>
      </c>
      <c r="J662" s="135"/>
      <c r="K662" s="135"/>
      <c r="L662" s="135"/>
      <c r="M662" s="135"/>
      <c r="N662" s="135">
        <f>tblTL[[#This Row],[Field RPE]]*tblTL[[#This Row],[Field duration]]+tblTL[[#This Row],[Field 2 RPE]]*tblTL[[#This Row],[Field 2 Duration]]</f>
        <v>0</v>
      </c>
      <c r="O662" s="136"/>
      <c r="P662" s="137"/>
      <c r="Q662" s="137"/>
      <c r="R662" s="137"/>
      <c r="S662" s="137"/>
      <c r="T662" s="137"/>
      <c r="U662" s="137"/>
      <c r="V662" s="137"/>
      <c r="W662" s="137"/>
      <c r="X662" s="137"/>
      <c r="Y662" s="137"/>
      <c r="Z662" s="137"/>
      <c r="AA662" s="138">
        <f>TL!$O662*TL!$P662+TL!$Q662*TL!$R662+TL!$S662*TL!$T662+TL!$U662*TL!$V662+TL!$W662*TL!$X662+tblTL[[#This Row],[G6 RPE]]*tblTL[[#This Row],[G6 Duration]]</f>
        <v>0</v>
      </c>
      <c r="AB662" s="139">
        <f>tblTL[[#This Row],[Gym Load]]+tblTL[[#This Row],[Field Load]]+tblTL[[#This Row],[Total Game Load]]</f>
        <v>0</v>
      </c>
    </row>
    <row r="663" spans="1:28" x14ac:dyDescent="0.25">
      <c r="A663" s="133" t="str">
        <f t="shared" si="26"/>
        <v>Week 5</v>
      </c>
      <c r="B663" s="63">
        <v>43040</v>
      </c>
      <c r="C663" s="143" t="str">
        <f t="shared" si="25"/>
        <v>Wed</v>
      </c>
      <c r="D663" s="134" t="s">
        <v>190</v>
      </c>
      <c r="E663" s="135"/>
      <c r="F663" s="135"/>
      <c r="G663" s="135"/>
      <c r="H663" s="135"/>
      <c r="I663" s="135">
        <f>tblTL[[#This Row],[Gym RPE]]*tblTL[[#This Row],[Gym Duration]]+tblTL[[#This Row],[Gym 2 RPE]]*tblTL[[#This Row],[Gym 2 Duration]]</f>
        <v>0</v>
      </c>
      <c r="J663" s="135">
        <v>8</v>
      </c>
      <c r="K663" s="135">
        <v>95</v>
      </c>
      <c r="L663" s="135"/>
      <c r="M663" s="135"/>
      <c r="N663" s="135">
        <f>tblTL[[#This Row],[Field RPE]]*tblTL[[#This Row],[Field duration]]+tblTL[[#This Row],[Field 2 RPE]]*tblTL[[#This Row],[Field 2 Duration]]</f>
        <v>760</v>
      </c>
      <c r="O663" s="136"/>
      <c r="P663" s="137"/>
      <c r="Q663" s="137"/>
      <c r="R663" s="137"/>
      <c r="S663" s="137"/>
      <c r="T663" s="137"/>
      <c r="U663" s="137"/>
      <c r="V663" s="137"/>
      <c r="W663" s="137"/>
      <c r="X663" s="137"/>
      <c r="Y663" s="137"/>
      <c r="Z663" s="137"/>
      <c r="AA663" s="138">
        <f>TL!$O663*TL!$P663+TL!$Q663*TL!$R663+TL!$S663*TL!$T663+TL!$U663*TL!$V663+TL!$W663*TL!$X663+tblTL[[#This Row],[G6 RPE]]*tblTL[[#This Row],[G6 Duration]]</f>
        <v>0</v>
      </c>
      <c r="AB663" s="139">
        <f>tblTL[[#This Row],[Gym Load]]+tblTL[[#This Row],[Field Load]]+tblTL[[#This Row],[Total Game Load]]</f>
        <v>760</v>
      </c>
    </row>
    <row r="664" spans="1:28" x14ac:dyDescent="0.25">
      <c r="A664" s="133" t="str">
        <f t="shared" si="26"/>
        <v>Week 5</v>
      </c>
      <c r="B664" s="63">
        <v>43040</v>
      </c>
      <c r="C664" s="143" t="str">
        <f t="shared" si="25"/>
        <v>Wed</v>
      </c>
      <c r="D664" s="134" t="s">
        <v>191</v>
      </c>
      <c r="E664" s="135"/>
      <c r="F664" s="135"/>
      <c r="G664" s="135"/>
      <c r="H664" s="135"/>
      <c r="I664" s="135">
        <f>tblTL[[#This Row],[Gym RPE]]*tblTL[[#This Row],[Gym Duration]]+tblTL[[#This Row],[Gym 2 RPE]]*tblTL[[#This Row],[Gym 2 Duration]]</f>
        <v>0</v>
      </c>
      <c r="J664" s="135"/>
      <c r="K664" s="135"/>
      <c r="L664" s="135"/>
      <c r="M664" s="135"/>
      <c r="N664" s="135">
        <f>tblTL[[#This Row],[Field RPE]]*tblTL[[#This Row],[Field duration]]+tblTL[[#This Row],[Field 2 RPE]]*tblTL[[#This Row],[Field 2 Duration]]</f>
        <v>0</v>
      </c>
      <c r="O664" s="136"/>
      <c r="P664" s="137"/>
      <c r="Q664" s="137"/>
      <c r="R664" s="137"/>
      <c r="S664" s="137"/>
      <c r="T664" s="137"/>
      <c r="U664" s="137"/>
      <c r="V664" s="137"/>
      <c r="W664" s="137"/>
      <c r="X664" s="137"/>
      <c r="Y664" s="137"/>
      <c r="Z664" s="137"/>
      <c r="AA664" s="138">
        <f>TL!$O664*TL!$P664+TL!$Q664*TL!$R664+TL!$S664*TL!$T664+TL!$U664*TL!$V664+TL!$W664*TL!$X664+tblTL[[#This Row],[G6 RPE]]*tblTL[[#This Row],[G6 Duration]]</f>
        <v>0</v>
      </c>
      <c r="AB664" s="139">
        <f>tblTL[[#This Row],[Gym Load]]+tblTL[[#This Row],[Field Load]]+tblTL[[#This Row],[Total Game Load]]</f>
        <v>0</v>
      </c>
    </row>
    <row r="665" spans="1:28" x14ac:dyDescent="0.25">
      <c r="A665" s="133" t="str">
        <f t="shared" si="26"/>
        <v>Week 5</v>
      </c>
      <c r="B665" s="63">
        <v>43040</v>
      </c>
      <c r="C665" s="143" t="str">
        <f t="shared" si="25"/>
        <v>Wed</v>
      </c>
      <c r="D665" s="134" t="s">
        <v>192</v>
      </c>
      <c r="E665" s="135"/>
      <c r="F665" s="135"/>
      <c r="G665" s="135"/>
      <c r="H665" s="135"/>
      <c r="I665" s="135">
        <f>tblTL[[#This Row],[Gym RPE]]*tblTL[[#This Row],[Gym Duration]]+tblTL[[#This Row],[Gym 2 RPE]]*tblTL[[#This Row],[Gym 2 Duration]]</f>
        <v>0</v>
      </c>
      <c r="J665" s="135">
        <v>7</v>
      </c>
      <c r="K665" s="135">
        <v>90</v>
      </c>
      <c r="L665" s="135"/>
      <c r="M665" s="135"/>
      <c r="N665" s="135">
        <f>tblTL[[#This Row],[Field RPE]]*tblTL[[#This Row],[Field duration]]+tblTL[[#This Row],[Field 2 RPE]]*tblTL[[#This Row],[Field 2 Duration]]</f>
        <v>630</v>
      </c>
      <c r="O665" s="136"/>
      <c r="P665" s="137"/>
      <c r="Q665" s="137"/>
      <c r="R665" s="137"/>
      <c r="S665" s="137"/>
      <c r="T665" s="137"/>
      <c r="U665" s="137"/>
      <c r="V665" s="137"/>
      <c r="W665" s="137"/>
      <c r="X665" s="137"/>
      <c r="Y665" s="137"/>
      <c r="Z665" s="137"/>
      <c r="AA665" s="138">
        <f>TL!$O665*TL!$P665+TL!$Q665*TL!$R665+TL!$S665*TL!$T665+TL!$U665*TL!$V665+TL!$W665*TL!$X665+tblTL[[#This Row],[G6 RPE]]*tblTL[[#This Row],[G6 Duration]]</f>
        <v>0</v>
      </c>
      <c r="AB665" s="139">
        <f>tblTL[[#This Row],[Gym Load]]+tblTL[[#This Row],[Field Load]]+tblTL[[#This Row],[Total Game Load]]</f>
        <v>630</v>
      </c>
    </row>
    <row r="666" spans="1:28" x14ac:dyDescent="0.25">
      <c r="A666" s="133" t="str">
        <f t="shared" si="26"/>
        <v>Week 5</v>
      </c>
      <c r="B666" s="63">
        <v>43040</v>
      </c>
      <c r="C666" s="143" t="str">
        <f t="shared" si="25"/>
        <v>Wed</v>
      </c>
      <c r="D666" s="134" t="s">
        <v>193</v>
      </c>
      <c r="E666" s="135"/>
      <c r="F666" s="135"/>
      <c r="G666" s="135"/>
      <c r="H666" s="135"/>
      <c r="I666" s="135">
        <f>tblTL[[#This Row],[Gym RPE]]*tblTL[[#This Row],[Gym Duration]]+tblTL[[#This Row],[Gym 2 RPE]]*tblTL[[#This Row],[Gym 2 Duration]]</f>
        <v>0</v>
      </c>
      <c r="J666" s="135"/>
      <c r="K666" s="135"/>
      <c r="L666" s="135"/>
      <c r="M666" s="135"/>
      <c r="N666" s="135">
        <f>tblTL[[#This Row],[Field RPE]]*tblTL[[#This Row],[Field duration]]+tblTL[[#This Row],[Field 2 RPE]]*tblTL[[#This Row],[Field 2 Duration]]</f>
        <v>0</v>
      </c>
      <c r="O666" s="136"/>
      <c r="P666" s="137"/>
      <c r="Q666" s="137"/>
      <c r="R666" s="137"/>
      <c r="S666" s="137"/>
      <c r="T666" s="137"/>
      <c r="U666" s="137"/>
      <c r="V666" s="137"/>
      <c r="W666" s="137"/>
      <c r="X666" s="137"/>
      <c r="Y666" s="137"/>
      <c r="Z666" s="137"/>
      <c r="AA666" s="138">
        <f>TL!$O666*TL!$P666+TL!$Q666*TL!$R666+TL!$S666*TL!$T666+TL!$U666*TL!$V666+TL!$W666*TL!$X666+tblTL[[#This Row],[G6 RPE]]*tblTL[[#This Row],[G6 Duration]]</f>
        <v>0</v>
      </c>
      <c r="AB666" s="139">
        <f>tblTL[[#This Row],[Gym Load]]+tblTL[[#This Row],[Field Load]]+tblTL[[#This Row],[Total Game Load]]</f>
        <v>0</v>
      </c>
    </row>
    <row r="667" spans="1:28" x14ac:dyDescent="0.25">
      <c r="A667" s="133" t="str">
        <f t="shared" si="26"/>
        <v>Week 5</v>
      </c>
      <c r="B667" s="63">
        <v>43040</v>
      </c>
      <c r="C667" s="143" t="str">
        <f t="shared" si="25"/>
        <v>Wed</v>
      </c>
      <c r="D667" s="134" t="s">
        <v>194</v>
      </c>
      <c r="E667" s="135"/>
      <c r="F667" s="135"/>
      <c r="G667" s="135"/>
      <c r="H667" s="135"/>
      <c r="I667" s="135">
        <f>tblTL[[#This Row],[Gym RPE]]*tblTL[[#This Row],[Gym Duration]]+tblTL[[#This Row],[Gym 2 RPE]]*tblTL[[#This Row],[Gym 2 Duration]]</f>
        <v>0</v>
      </c>
      <c r="J667" s="135"/>
      <c r="K667" s="135"/>
      <c r="L667" s="135"/>
      <c r="M667" s="135"/>
      <c r="N667" s="135">
        <f>tblTL[[#This Row],[Field RPE]]*tblTL[[#This Row],[Field duration]]+tblTL[[#This Row],[Field 2 RPE]]*tblTL[[#This Row],[Field 2 Duration]]</f>
        <v>0</v>
      </c>
      <c r="O667" s="136"/>
      <c r="P667" s="137"/>
      <c r="Q667" s="137"/>
      <c r="R667" s="137"/>
      <c r="S667" s="137"/>
      <c r="T667" s="137"/>
      <c r="U667" s="137"/>
      <c r="V667" s="137"/>
      <c r="W667" s="137"/>
      <c r="X667" s="137"/>
      <c r="Y667" s="137"/>
      <c r="Z667" s="137"/>
      <c r="AA667" s="138">
        <f>TL!$O667*TL!$P667+TL!$Q667*TL!$R667+TL!$S667*TL!$T667+TL!$U667*TL!$V667+TL!$W667*TL!$X667+tblTL[[#This Row],[G6 RPE]]*tblTL[[#This Row],[G6 Duration]]</f>
        <v>0</v>
      </c>
      <c r="AB667" s="139">
        <f>tblTL[[#This Row],[Gym Load]]+tblTL[[#This Row],[Field Load]]+tblTL[[#This Row],[Total Game Load]]</f>
        <v>0</v>
      </c>
    </row>
    <row r="668" spans="1:28" x14ac:dyDescent="0.25">
      <c r="A668" s="133" t="str">
        <f t="shared" si="26"/>
        <v>Week 5</v>
      </c>
      <c r="B668" s="63">
        <v>43040</v>
      </c>
      <c r="C668" s="143" t="str">
        <f t="shared" si="25"/>
        <v>Wed</v>
      </c>
      <c r="D668" s="134" t="s">
        <v>213</v>
      </c>
      <c r="E668" s="135"/>
      <c r="F668" s="135"/>
      <c r="G668" s="135"/>
      <c r="H668" s="135"/>
      <c r="I668" s="135">
        <f>tblTL[[#This Row],[Gym RPE]]*tblTL[[#This Row],[Gym Duration]]+tblTL[[#This Row],[Gym 2 RPE]]*tblTL[[#This Row],[Gym 2 Duration]]</f>
        <v>0</v>
      </c>
      <c r="J668" s="135">
        <v>7</v>
      </c>
      <c r="K668" s="135">
        <v>95</v>
      </c>
      <c r="L668" s="135"/>
      <c r="M668" s="135"/>
      <c r="N668" s="135">
        <f>tblTL[[#This Row],[Field RPE]]*tblTL[[#This Row],[Field duration]]+tblTL[[#This Row],[Field 2 RPE]]*tblTL[[#This Row],[Field 2 Duration]]</f>
        <v>665</v>
      </c>
      <c r="O668" s="136"/>
      <c r="P668" s="137"/>
      <c r="Q668" s="137"/>
      <c r="R668" s="137"/>
      <c r="S668" s="137"/>
      <c r="T668" s="137"/>
      <c r="U668" s="137"/>
      <c r="V668" s="137"/>
      <c r="W668" s="137"/>
      <c r="X668" s="137"/>
      <c r="Y668" s="137"/>
      <c r="Z668" s="137"/>
      <c r="AA668" s="138">
        <f>TL!$O668*TL!$P668+TL!$Q668*TL!$R668+TL!$S668*TL!$T668+TL!$U668*TL!$V668+TL!$W668*TL!$X668+tblTL[[#This Row],[G6 RPE]]*tblTL[[#This Row],[G6 Duration]]</f>
        <v>0</v>
      </c>
      <c r="AB668" s="139">
        <f>tblTL[[#This Row],[Gym Load]]+tblTL[[#This Row],[Field Load]]+tblTL[[#This Row],[Total Game Load]]</f>
        <v>665</v>
      </c>
    </row>
    <row r="669" spans="1:28" x14ac:dyDescent="0.25">
      <c r="A669" s="133" t="str">
        <f t="shared" si="26"/>
        <v>Week 5</v>
      </c>
      <c r="B669" s="63">
        <v>43040</v>
      </c>
      <c r="C669" s="143" t="str">
        <f t="shared" si="25"/>
        <v>Wed</v>
      </c>
      <c r="D669" s="134" t="s">
        <v>214</v>
      </c>
      <c r="E669" s="135"/>
      <c r="F669" s="135"/>
      <c r="G669" s="135"/>
      <c r="H669" s="135"/>
      <c r="I669" s="135">
        <f>tblTL[[#This Row],[Gym RPE]]*tblTL[[#This Row],[Gym Duration]]+tblTL[[#This Row],[Gym 2 RPE]]*tblTL[[#This Row],[Gym 2 Duration]]</f>
        <v>0</v>
      </c>
      <c r="J669" s="135">
        <v>7</v>
      </c>
      <c r="K669" s="135">
        <v>95</v>
      </c>
      <c r="L669" s="135"/>
      <c r="M669" s="135"/>
      <c r="N669" s="135">
        <f>tblTL[[#This Row],[Field RPE]]*tblTL[[#This Row],[Field duration]]+tblTL[[#This Row],[Field 2 RPE]]*tblTL[[#This Row],[Field 2 Duration]]</f>
        <v>665</v>
      </c>
      <c r="O669" s="136"/>
      <c r="P669" s="137"/>
      <c r="Q669" s="137"/>
      <c r="R669" s="137"/>
      <c r="S669" s="137"/>
      <c r="T669" s="137"/>
      <c r="U669" s="137"/>
      <c r="V669" s="137"/>
      <c r="W669" s="137"/>
      <c r="X669" s="137"/>
      <c r="Y669" s="137"/>
      <c r="Z669" s="137"/>
      <c r="AA669" s="138">
        <f>TL!$O669*TL!$P669+TL!$Q669*TL!$R669+TL!$S669*TL!$T669+TL!$U669*TL!$V669+TL!$W669*TL!$X669+tblTL[[#This Row],[G6 RPE]]*tblTL[[#This Row],[G6 Duration]]</f>
        <v>0</v>
      </c>
      <c r="AB669" s="139">
        <f>tblTL[[#This Row],[Gym Load]]+tblTL[[#This Row],[Field Load]]+tblTL[[#This Row],[Total Game Load]]</f>
        <v>665</v>
      </c>
    </row>
    <row r="670" spans="1:28" x14ac:dyDescent="0.25">
      <c r="A670" s="133" t="str">
        <f t="shared" si="26"/>
        <v>Week 5</v>
      </c>
      <c r="B670" s="63">
        <v>43040</v>
      </c>
      <c r="C670" s="143" t="str">
        <f t="shared" si="25"/>
        <v>Wed</v>
      </c>
      <c r="D670" s="134" t="s">
        <v>195</v>
      </c>
      <c r="E670" s="135"/>
      <c r="F670" s="135"/>
      <c r="G670" s="135"/>
      <c r="H670" s="135"/>
      <c r="I670" s="135">
        <f>tblTL[[#This Row],[Gym RPE]]*tblTL[[#This Row],[Gym Duration]]+tblTL[[#This Row],[Gym 2 RPE]]*tblTL[[#This Row],[Gym 2 Duration]]</f>
        <v>0</v>
      </c>
      <c r="J670" s="135"/>
      <c r="K670" s="135"/>
      <c r="L670" s="135"/>
      <c r="M670" s="135"/>
      <c r="N670" s="135">
        <f>tblTL[[#This Row],[Field RPE]]*tblTL[[#This Row],[Field duration]]+tblTL[[#This Row],[Field 2 RPE]]*tblTL[[#This Row],[Field 2 Duration]]</f>
        <v>0</v>
      </c>
      <c r="O670" s="136"/>
      <c r="P670" s="137"/>
      <c r="Q670" s="137"/>
      <c r="R670" s="137"/>
      <c r="S670" s="137"/>
      <c r="T670" s="137"/>
      <c r="U670" s="137"/>
      <c r="V670" s="137"/>
      <c r="W670" s="137"/>
      <c r="X670" s="137"/>
      <c r="Y670" s="137"/>
      <c r="Z670" s="137"/>
      <c r="AA670" s="138">
        <f>TL!$O670*TL!$P670+TL!$Q670*TL!$R670+TL!$S670*TL!$T670+TL!$U670*TL!$V670+TL!$W670*TL!$X670+tblTL[[#This Row],[G6 RPE]]*tblTL[[#This Row],[G6 Duration]]</f>
        <v>0</v>
      </c>
      <c r="AB670" s="139">
        <f>tblTL[[#This Row],[Gym Load]]+tblTL[[#This Row],[Field Load]]+tblTL[[#This Row],[Total Game Load]]</f>
        <v>0</v>
      </c>
    </row>
    <row r="671" spans="1:28" x14ac:dyDescent="0.25">
      <c r="A671" s="133" t="str">
        <f t="shared" si="26"/>
        <v>Week 5</v>
      </c>
      <c r="B671" s="63">
        <v>43040</v>
      </c>
      <c r="C671" s="143" t="str">
        <f t="shared" si="25"/>
        <v>Wed</v>
      </c>
      <c r="D671" s="134" t="s">
        <v>196</v>
      </c>
      <c r="E671" s="135"/>
      <c r="F671" s="135"/>
      <c r="G671" s="135"/>
      <c r="H671" s="135"/>
      <c r="I671" s="135">
        <f>tblTL[[#This Row],[Gym RPE]]*tblTL[[#This Row],[Gym Duration]]+tblTL[[#This Row],[Gym 2 RPE]]*tblTL[[#This Row],[Gym 2 Duration]]</f>
        <v>0</v>
      </c>
      <c r="J671" s="135"/>
      <c r="K671" s="135"/>
      <c r="L671" s="135"/>
      <c r="M671" s="135"/>
      <c r="N671" s="135">
        <f>tblTL[[#This Row],[Field RPE]]*tblTL[[#This Row],[Field duration]]+tblTL[[#This Row],[Field 2 RPE]]*tblTL[[#This Row],[Field 2 Duration]]</f>
        <v>0</v>
      </c>
      <c r="O671" s="136"/>
      <c r="P671" s="137"/>
      <c r="Q671" s="137"/>
      <c r="R671" s="137"/>
      <c r="S671" s="137"/>
      <c r="T671" s="137"/>
      <c r="U671" s="137"/>
      <c r="V671" s="137"/>
      <c r="W671" s="137"/>
      <c r="X671" s="137"/>
      <c r="Y671" s="137"/>
      <c r="Z671" s="137"/>
      <c r="AA671" s="138">
        <f>TL!$O671*TL!$P671+TL!$Q671*TL!$R671+TL!$S671*TL!$T671+TL!$U671*TL!$V671+TL!$W671*TL!$X671+tblTL[[#This Row],[G6 RPE]]*tblTL[[#This Row],[G6 Duration]]</f>
        <v>0</v>
      </c>
      <c r="AB671" s="139">
        <f>tblTL[[#This Row],[Gym Load]]+tblTL[[#This Row],[Field Load]]+tblTL[[#This Row],[Total Game Load]]</f>
        <v>0</v>
      </c>
    </row>
    <row r="672" spans="1:28" x14ac:dyDescent="0.25">
      <c r="A672" s="133" t="str">
        <f t="shared" si="26"/>
        <v>Week 5</v>
      </c>
      <c r="B672" s="63">
        <v>43040</v>
      </c>
      <c r="C672" s="143" t="str">
        <f t="shared" si="25"/>
        <v>Wed</v>
      </c>
      <c r="D672" s="134" t="s">
        <v>197</v>
      </c>
      <c r="E672" s="135"/>
      <c r="F672" s="135"/>
      <c r="G672" s="135"/>
      <c r="H672" s="135"/>
      <c r="I672" s="135">
        <f>tblTL[[#This Row],[Gym RPE]]*tblTL[[#This Row],[Gym Duration]]+tblTL[[#This Row],[Gym 2 RPE]]*tblTL[[#This Row],[Gym 2 Duration]]</f>
        <v>0</v>
      </c>
      <c r="J672" s="135">
        <v>7</v>
      </c>
      <c r="K672" s="135">
        <v>95</v>
      </c>
      <c r="L672" s="135"/>
      <c r="M672" s="135"/>
      <c r="N672" s="135">
        <f>tblTL[[#This Row],[Field RPE]]*tblTL[[#This Row],[Field duration]]+tblTL[[#This Row],[Field 2 RPE]]*tblTL[[#This Row],[Field 2 Duration]]</f>
        <v>665</v>
      </c>
      <c r="O672" s="136"/>
      <c r="P672" s="137"/>
      <c r="Q672" s="137"/>
      <c r="R672" s="137"/>
      <c r="S672" s="137"/>
      <c r="T672" s="137"/>
      <c r="U672" s="137"/>
      <c r="V672" s="137"/>
      <c r="W672" s="137"/>
      <c r="X672" s="137"/>
      <c r="Y672" s="137"/>
      <c r="Z672" s="137"/>
      <c r="AA672" s="138">
        <f>TL!$O672*TL!$P672+TL!$Q672*TL!$R672+TL!$S672*TL!$T672+TL!$U672*TL!$V672+TL!$W672*TL!$X672+tblTL[[#This Row],[G6 RPE]]*tblTL[[#This Row],[G6 Duration]]</f>
        <v>0</v>
      </c>
      <c r="AB672" s="139">
        <f>tblTL[[#This Row],[Gym Load]]+tblTL[[#This Row],[Field Load]]+tblTL[[#This Row],[Total Game Load]]</f>
        <v>665</v>
      </c>
    </row>
    <row r="673" spans="1:28" x14ac:dyDescent="0.25">
      <c r="A673" s="133" t="str">
        <f t="shared" si="26"/>
        <v>Week 5</v>
      </c>
      <c r="B673" s="63">
        <v>43040</v>
      </c>
      <c r="C673" s="143" t="str">
        <f t="shared" si="25"/>
        <v>Wed</v>
      </c>
      <c r="D673" s="134" t="s">
        <v>198</v>
      </c>
      <c r="E673" s="135"/>
      <c r="F673" s="135"/>
      <c r="G673" s="135"/>
      <c r="H673" s="135"/>
      <c r="I673" s="135">
        <f>tblTL[[#This Row],[Gym RPE]]*tblTL[[#This Row],[Gym Duration]]+tblTL[[#This Row],[Gym 2 RPE]]*tblTL[[#This Row],[Gym 2 Duration]]</f>
        <v>0</v>
      </c>
      <c r="J673" s="135">
        <v>7</v>
      </c>
      <c r="K673" s="135">
        <v>95</v>
      </c>
      <c r="L673" s="135"/>
      <c r="M673" s="135"/>
      <c r="N673" s="135">
        <f>tblTL[[#This Row],[Field RPE]]*tblTL[[#This Row],[Field duration]]+tblTL[[#This Row],[Field 2 RPE]]*tblTL[[#This Row],[Field 2 Duration]]</f>
        <v>665</v>
      </c>
      <c r="O673" s="136"/>
      <c r="P673" s="137"/>
      <c r="Q673" s="137"/>
      <c r="R673" s="137"/>
      <c r="S673" s="137"/>
      <c r="T673" s="137"/>
      <c r="U673" s="137"/>
      <c r="V673" s="137"/>
      <c r="W673" s="137"/>
      <c r="X673" s="137"/>
      <c r="Y673" s="137"/>
      <c r="Z673" s="137"/>
      <c r="AA673" s="138">
        <f>TL!$O673*TL!$P673+TL!$Q673*TL!$R673+TL!$S673*TL!$T673+TL!$U673*TL!$V673+TL!$W673*TL!$X673+tblTL[[#This Row],[G6 RPE]]*tblTL[[#This Row],[G6 Duration]]</f>
        <v>0</v>
      </c>
      <c r="AB673" s="139">
        <f>tblTL[[#This Row],[Gym Load]]+tblTL[[#This Row],[Field Load]]+tblTL[[#This Row],[Total Game Load]]</f>
        <v>665</v>
      </c>
    </row>
    <row r="674" spans="1:28" x14ac:dyDescent="0.25">
      <c r="A674" s="133" t="str">
        <f t="shared" si="26"/>
        <v>Week 5</v>
      </c>
      <c r="B674" s="63">
        <v>43040</v>
      </c>
      <c r="C674" s="143" t="str">
        <f t="shared" si="25"/>
        <v>Wed</v>
      </c>
      <c r="D674" s="134" t="s">
        <v>199</v>
      </c>
      <c r="E674" s="135"/>
      <c r="F674" s="135"/>
      <c r="G674" s="135"/>
      <c r="H674" s="135"/>
      <c r="I674" s="135">
        <f>tblTL[[#This Row],[Gym RPE]]*tblTL[[#This Row],[Gym Duration]]+tblTL[[#This Row],[Gym 2 RPE]]*tblTL[[#This Row],[Gym 2 Duration]]</f>
        <v>0</v>
      </c>
      <c r="J674" s="135">
        <v>7</v>
      </c>
      <c r="K674" s="135">
        <v>95</v>
      </c>
      <c r="L674" s="135"/>
      <c r="M674" s="135"/>
      <c r="N674" s="135">
        <f>tblTL[[#This Row],[Field RPE]]*tblTL[[#This Row],[Field duration]]+tblTL[[#This Row],[Field 2 RPE]]*tblTL[[#This Row],[Field 2 Duration]]</f>
        <v>665</v>
      </c>
      <c r="O674" s="136"/>
      <c r="P674" s="137"/>
      <c r="Q674" s="137"/>
      <c r="R674" s="137"/>
      <c r="S674" s="137"/>
      <c r="T674" s="137"/>
      <c r="U674" s="137"/>
      <c r="V674" s="137"/>
      <c r="W674" s="137"/>
      <c r="X674" s="137"/>
      <c r="Y674" s="137"/>
      <c r="Z674" s="137"/>
      <c r="AA674" s="138">
        <f>TL!$O674*TL!$P674+TL!$Q674*TL!$R674+TL!$S674*TL!$T674+TL!$U674*TL!$V674+TL!$W674*TL!$X674+tblTL[[#This Row],[G6 RPE]]*tblTL[[#This Row],[G6 Duration]]</f>
        <v>0</v>
      </c>
      <c r="AB674" s="139">
        <f>tblTL[[#This Row],[Gym Load]]+tblTL[[#This Row],[Field Load]]+tblTL[[#This Row],[Total Game Load]]</f>
        <v>665</v>
      </c>
    </row>
    <row r="675" spans="1:28" x14ac:dyDescent="0.25">
      <c r="A675" s="133" t="str">
        <f t="shared" si="26"/>
        <v>Week 5</v>
      </c>
      <c r="B675" s="63">
        <v>43040</v>
      </c>
      <c r="C675" s="143" t="str">
        <f t="shared" si="25"/>
        <v>Wed</v>
      </c>
      <c r="D675" s="134" t="s">
        <v>200</v>
      </c>
      <c r="E675" s="135"/>
      <c r="F675" s="135"/>
      <c r="G675" s="135"/>
      <c r="H675" s="135"/>
      <c r="I675" s="135">
        <f>tblTL[[#This Row],[Gym RPE]]*tblTL[[#This Row],[Gym Duration]]+tblTL[[#This Row],[Gym 2 RPE]]*tblTL[[#This Row],[Gym 2 Duration]]</f>
        <v>0</v>
      </c>
      <c r="J675" s="135"/>
      <c r="K675" s="135"/>
      <c r="L675" s="135"/>
      <c r="M675" s="135"/>
      <c r="N675" s="135">
        <f>tblTL[[#This Row],[Field RPE]]*tblTL[[#This Row],[Field duration]]+tblTL[[#This Row],[Field 2 RPE]]*tblTL[[#This Row],[Field 2 Duration]]</f>
        <v>0</v>
      </c>
      <c r="O675" s="136"/>
      <c r="P675" s="137"/>
      <c r="Q675" s="137"/>
      <c r="R675" s="137"/>
      <c r="S675" s="137"/>
      <c r="T675" s="137"/>
      <c r="U675" s="137"/>
      <c r="V675" s="137"/>
      <c r="W675" s="137"/>
      <c r="X675" s="137"/>
      <c r="Y675" s="137"/>
      <c r="Z675" s="137"/>
      <c r="AA675" s="138">
        <f>TL!$O675*TL!$P675+TL!$Q675*TL!$R675+TL!$S675*TL!$T675+TL!$U675*TL!$V675+TL!$W675*TL!$X675+tblTL[[#This Row],[G6 RPE]]*tblTL[[#This Row],[G6 Duration]]</f>
        <v>0</v>
      </c>
      <c r="AB675" s="139">
        <f>tblTL[[#This Row],[Gym Load]]+tblTL[[#This Row],[Field Load]]+tblTL[[#This Row],[Total Game Load]]</f>
        <v>0</v>
      </c>
    </row>
    <row r="676" spans="1:28" x14ac:dyDescent="0.25">
      <c r="A676" s="133" t="str">
        <f t="shared" si="26"/>
        <v>Week 5</v>
      </c>
      <c r="B676" s="63">
        <v>43040</v>
      </c>
      <c r="C676" s="143" t="str">
        <f t="shared" si="25"/>
        <v>Wed</v>
      </c>
      <c r="D676" s="134" t="s">
        <v>201</v>
      </c>
      <c r="E676" s="135"/>
      <c r="F676" s="135"/>
      <c r="G676" s="135"/>
      <c r="H676" s="135"/>
      <c r="I676" s="135">
        <f>tblTL[[#This Row],[Gym RPE]]*tblTL[[#This Row],[Gym Duration]]+tblTL[[#This Row],[Gym 2 RPE]]*tblTL[[#This Row],[Gym 2 Duration]]</f>
        <v>0</v>
      </c>
      <c r="J676" s="135"/>
      <c r="K676" s="135"/>
      <c r="L676" s="135"/>
      <c r="M676" s="135"/>
      <c r="N676" s="135">
        <f>tblTL[[#This Row],[Field RPE]]*tblTL[[#This Row],[Field duration]]+tblTL[[#This Row],[Field 2 RPE]]*tblTL[[#This Row],[Field 2 Duration]]</f>
        <v>0</v>
      </c>
      <c r="O676" s="136"/>
      <c r="P676" s="137"/>
      <c r="Q676" s="137"/>
      <c r="R676" s="137"/>
      <c r="S676" s="137"/>
      <c r="T676" s="137"/>
      <c r="U676" s="137"/>
      <c r="V676" s="137"/>
      <c r="W676" s="137"/>
      <c r="X676" s="137"/>
      <c r="Y676" s="137"/>
      <c r="Z676" s="137"/>
      <c r="AA676" s="138">
        <f>TL!$O676*TL!$P676+TL!$Q676*TL!$R676+TL!$S676*TL!$T676+TL!$U676*TL!$V676+TL!$W676*TL!$X676+tblTL[[#This Row],[G6 RPE]]*tblTL[[#This Row],[G6 Duration]]</f>
        <v>0</v>
      </c>
      <c r="AB676" s="139">
        <f>tblTL[[#This Row],[Gym Load]]+tblTL[[#This Row],[Field Load]]+tblTL[[#This Row],[Total Game Load]]</f>
        <v>0</v>
      </c>
    </row>
    <row r="677" spans="1:28" x14ac:dyDescent="0.25">
      <c r="A677" s="133" t="str">
        <f t="shared" si="26"/>
        <v>Week 5</v>
      </c>
      <c r="B677" s="63">
        <v>43040</v>
      </c>
      <c r="C677" s="143" t="str">
        <f t="shared" si="25"/>
        <v>Wed</v>
      </c>
      <c r="D677" s="134" t="s">
        <v>202</v>
      </c>
      <c r="E677" s="135"/>
      <c r="F677" s="135"/>
      <c r="G677" s="135"/>
      <c r="H677" s="135"/>
      <c r="I677" s="135">
        <f>tblTL[[#This Row],[Gym RPE]]*tblTL[[#This Row],[Gym Duration]]+tblTL[[#This Row],[Gym 2 RPE]]*tblTL[[#This Row],[Gym 2 Duration]]</f>
        <v>0</v>
      </c>
      <c r="J677" s="135">
        <v>8</v>
      </c>
      <c r="K677" s="135">
        <v>95</v>
      </c>
      <c r="L677" s="135"/>
      <c r="M677" s="135"/>
      <c r="N677" s="135">
        <f>tblTL[[#This Row],[Field RPE]]*tblTL[[#This Row],[Field duration]]+tblTL[[#This Row],[Field 2 RPE]]*tblTL[[#This Row],[Field 2 Duration]]</f>
        <v>760</v>
      </c>
      <c r="O677" s="136"/>
      <c r="P677" s="137"/>
      <c r="Q677" s="137"/>
      <c r="R677" s="137"/>
      <c r="S677" s="137"/>
      <c r="T677" s="137"/>
      <c r="U677" s="137"/>
      <c r="V677" s="137"/>
      <c r="W677" s="137"/>
      <c r="X677" s="137"/>
      <c r="Y677" s="137"/>
      <c r="Z677" s="137"/>
      <c r="AA677" s="138">
        <f>TL!$O677*TL!$P677+TL!$Q677*TL!$R677+TL!$S677*TL!$T677+TL!$U677*TL!$V677+TL!$W677*TL!$X677+tblTL[[#This Row],[G6 RPE]]*tblTL[[#This Row],[G6 Duration]]</f>
        <v>0</v>
      </c>
      <c r="AB677" s="139">
        <f>tblTL[[#This Row],[Gym Load]]+tblTL[[#This Row],[Field Load]]+tblTL[[#This Row],[Total Game Load]]</f>
        <v>760</v>
      </c>
    </row>
    <row r="678" spans="1:28" x14ac:dyDescent="0.25">
      <c r="A678" s="133" t="str">
        <f t="shared" si="26"/>
        <v>Week 5</v>
      </c>
      <c r="B678" s="63">
        <v>43040</v>
      </c>
      <c r="C678" s="143" t="str">
        <f t="shared" si="25"/>
        <v>Wed</v>
      </c>
      <c r="D678" s="134" t="s">
        <v>203</v>
      </c>
      <c r="E678" s="135">
        <v>6</v>
      </c>
      <c r="F678" s="135">
        <v>60</v>
      </c>
      <c r="G678" s="135"/>
      <c r="H678" s="135"/>
      <c r="I678" s="135">
        <f>tblTL[[#This Row],[Gym RPE]]*tblTL[[#This Row],[Gym Duration]]+tblTL[[#This Row],[Gym 2 RPE]]*tblTL[[#This Row],[Gym 2 Duration]]</f>
        <v>360</v>
      </c>
      <c r="J678" s="135">
        <v>9</v>
      </c>
      <c r="K678" s="135">
        <v>30</v>
      </c>
      <c r="L678" s="135"/>
      <c r="M678" s="135"/>
      <c r="N678" s="135">
        <f>tblTL[[#This Row],[Field RPE]]*tblTL[[#This Row],[Field duration]]+tblTL[[#This Row],[Field 2 RPE]]*tblTL[[#This Row],[Field 2 Duration]]</f>
        <v>270</v>
      </c>
      <c r="O678" s="136"/>
      <c r="P678" s="137"/>
      <c r="Q678" s="137"/>
      <c r="R678" s="137"/>
      <c r="S678" s="137"/>
      <c r="T678" s="137"/>
      <c r="U678" s="137"/>
      <c r="V678" s="137"/>
      <c r="W678" s="137"/>
      <c r="X678" s="137"/>
      <c r="Y678" s="137"/>
      <c r="Z678" s="137"/>
      <c r="AA678" s="138">
        <f>TL!$O678*TL!$P678+TL!$Q678*TL!$R678+TL!$S678*TL!$T678+TL!$U678*TL!$V678+TL!$W678*TL!$X678+tblTL[[#This Row],[G6 RPE]]*tblTL[[#This Row],[G6 Duration]]</f>
        <v>0</v>
      </c>
      <c r="AB678" s="139">
        <f>tblTL[[#This Row],[Gym Load]]+tblTL[[#This Row],[Field Load]]+tblTL[[#This Row],[Total Game Load]]</f>
        <v>630</v>
      </c>
    </row>
    <row r="679" spans="1:28" x14ac:dyDescent="0.25">
      <c r="A679" s="133" t="str">
        <f t="shared" si="26"/>
        <v>Week 5</v>
      </c>
      <c r="B679" s="63">
        <v>43040</v>
      </c>
      <c r="C679" s="143" t="str">
        <f t="shared" si="25"/>
        <v>Wed</v>
      </c>
      <c r="D679" s="134" t="s">
        <v>204</v>
      </c>
      <c r="E679" s="135"/>
      <c r="F679" s="135"/>
      <c r="G679" s="135"/>
      <c r="H679" s="135"/>
      <c r="I679" s="135">
        <f>tblTL[[#This Row],[Gym RPE]]*tblTL[[#This Row],[Gym Duration]]+tblTL[[#This Row],[Gym 2 RPE]]*tblTL[[#This Row],[Gym 2 Duration]]</f>
        <v>0</v>
      </c>
      <c r="J679" s="135"/>
      <c r="K679" s="135"/>
      <c r="L679" s="135"/>
      <c r="M679" s="135"/>
      <c r="N679" s="135">
        <f>tblTL[[#This Row],[Field RPE]]*tblTL[[#This Row],[Field duration]]+tblTL[[#This Row],[Field 2 RPE]]*tblTL[[#This Row],[Field 2 Duration]]</f>
        <v>0</v>
      </c>
      <c r="O679" s="136"/>
      <c r="P679" s="137"/>
      <c r="Q679" s="137"/>
      <c r="R679" s="137"/>
      <c r="S679" s="137"/>
      <c r="T679" s="137"/>
      <c r="U679" s="137"/>
      <c r="V679" s="137"/>
      <c r="W679" s="137"/>
      <c r="X679" s="137"/>
      <c r="Y679" s="137"/>
      <c r="Z679" s="137"/>
      <c r="AA679" s="138">
        <f>TL!$O679*TL!$P679+TL!$Q679*TL!$R679+TL!$S679*TL!$T679+TL!$U679*TL!$V679+TL!$W679*TL!$X679+tblTL[[#This Row],[G6 RPE]]*tblTL[[#This Row],[G6 Duration]]</f>
        <v>0</v>
      </c>
      <c r="AB679" s="139">
        <f>tblTL[[#This Row],[Gym Load]]+tblTL[[#This Row],[Field Load]]+tblTL[[#This Row],[Total Game Load]]</f>
        <v>0</v>
      </c>
    </row>
    <row r="680" spans="1:28" x14ac:dyDescent="0.25">
      <c r="A680" s="133" t="str">
        <f t="shared" si="26"/>
        <v>Week 5</v>
      </c>
      <c r="B680" s="63">
        <v>43040</v>
      </c>
      <c r="C680" s="143" t="str">
        <f t="shared" si="25"/>
        <v>Wed</v>
      </c>
      <c r="D680" s="134" t="s">
        <v>205</v>
      </c>
      <c r="E680" s="135"/>
      <c r="F680" s="135"/>
      <c r="G680" s="135"/>
      <c r="H680" s="135"/>
      <c r="I680" s="135">
        <f>tblTL[[#This Row],[Gym RPE]]*tblTL[[#This Row],[Gym Duration]]+tblTL[[#This Row],[Gym 2 RPE]]*tblTL[[#This Row],[Gym 2 Duration]]</f>
        <v>0</v>
      </c>
      <c r="J680" s="135"/>
      <c r="K680" s="135"/>
      <c r="L680" s="135"/>
      <c r="M680" s="135"/>
      <c r="N680" s="135">
        <f>tblTL[[#This Row],[Field RPE]]*tblTL[[#This Row],[Field duration]]+tblTL[[#This Row],[Field 2 RPE]]*tblTL[[#This Row],[Field 2 Duration]]</f>
        <v>0</v>
      </c>
      <c r="O680" s="136"/>
      <c r="P680" s="137"/>
      <c r="Q680" s="137"/>
      <c r="R680" s="137"/>
      <c r="S680" s="137"/>
      <c r="T680" s="137"/>
      <c r="U680" s="137"/>
      <c r="V680" s="137"/>
      <c r="W680" s="137"/>
      <c r="X680" s="137"/>
      <c r="Y680" s="137"/>
      <c r="Z680" s="137"/>
      <c r="AA680" s="138">
        <f>TL!$O680*TL!$P680+TL!$Q680*TL!$R680+TL!$S680*TL!$T680+TL!$U680*TL!$V680+TL!$W680*TL!$X680+tblTL[[#This Row],[G6 RPE]]*tblTL[[#This Row],[G6 Duration]]</f>
        <v>0</v>
      </c>
      <c r="AB680" s="139">
        <f>tblTL[[#This Row],[Gym Load]]+tblTL[[#This Row],[Field Load]]+tblTL[[#This Row],[Total Game Load]]</f>
        <v>0</v>
      </c>
    </row>
    <row r="681" spans="1:28" x14ac:dyDescent="0.25">
      <c r="A681" s="133" t="str">
        <f t="shared" si="26"/>
        <v>Week 5</v>
      </c>
      <c r="B681" s="63">
        <v>43040</v>
      </c>
      <c r="C681" s="143" t="str">
        <f t="shared" si="25"/>
        <v>Wed</v>
      </c>
      <c r="D681" s="134" t="s">
        <v>206</v>
      </c>
      <c r="E681" s="135"/>
      <c r="F681" s="135"/>
      <c r="G681" s="135"/>
      <c r="H681" s="135"/>
      <c r="I681" s="135">
        <f>tblTL[[#This Row],[Gym RPE]]*tblTL[[#This Row],[Gym Duration]]+tblTL[[#This Row],[Gym 2 RPE]]*tblTL[[#This Row],[Gym 2 Duration]]</f>
        <v>0</v>
      </c>
      <c r="J681" s="135"/>
      <c r="K681" s="135"/>
      <c r="L681" s="135"/>
      <c r="M681" s="135"/>
      <c r="N681" s="135">
        <f>tblTL[[#This Row],[Field RPE]]*tblTL[[#This Row],[Field duration]]+tblTL[[#This Row],[Field 2 RPE]]*tblTL[[#This Row],[Field 2 Duration]]</f>
        <v>0</v>
      </c>
      <c r="O681" s="136"/>
      <c r="P681" s="137"/>
      <c r="Q681" s="137"/>
      <c r="R681" s="137"/>
      <c r="S681" s="137"/>
      <c r="T681" s="137"/>
      <c r="U681" s="137"/>
      <c r="V681" s="137"/>
      <c r="W681" s="137"/>
      <c r="X681" s="137"/>
      <c r="Y681" s="137"/>
      <c r="Z681" s="137"/>
      <c r="AA681" s="138">
        <f>TL!$O681*TL!$P681+TL!$Q681*TL!$R681+TL!$S681*TL!$T681+TL!$U681*TL!$V681+TL!$W681*TL!$X681+tblTL[[#This Row],[G6 RPE]]*tblTL[[#This Row],[G6 Duration]]</f>
        <v>0</v>
      </c>
      <c r="AB681" s="139">
        <f>tblTL[[#This Row],[Gym Load]]+tblTL[[#This Row],[Field Load]]+tblTL[[#This Row],[Total Game Load]]</f>
        <v>0</v>
      </c>
    </row>
    <row r="682" spans="1:28" x14ac:dyDescent="0.25">
      <c r="A682" s="133" t="str">
        <f t="shared" si="26"/>
        <v>Week 5</v>
      </c>
      <c r="B682" s="63">
        <v>43040</v>
      </c>
      <c r="C682" s="143" t="str">
        <f t="shared" si="25"/>
        <v>Wed</v>
      </c>
      <c r="D682" s="134" t="s">
        <v>207</v>
      </c>
      <c r="E682" s="135"/>
      <c r="F682" s="135"/>
      <c r="G682" s="135"/>
      <c r="H682" s="135"/>
      <c r="I682" s="135">
        <f>tblTL[[#This Row],[Gym RPE]]*tblTL[[#This Row],[Gym Duration]]+tblTL[[#This Row],[Gym 2 RPE]]*tblTL[[#This Row],[Gym 2 Duration]]</f>
        <v>0</v>
      </c>
      <c r="J682" s="135">
        <v>6</v>
      </c>
      <c r="K682" s="135">
        <v>90</v>
      </c>
      <c r="L682" s="135"/>
      <c r="M682" s="135"/>
      <c r="N682" s="135">
        <f>tblTL[[#This Row],[Field RPE]]*tblTL[[#This Row],[Field duration]]+tblTL[[#This Row],[Field 2 RPE]]*tblTL[[#This Row],[Field 2 Duration]]</f>
        <v>540</v>
      </c>
      <c r="O682" s="136"/>
      <c r="P682" s="137"/>
      <c r="Q682" s="137"/>
      <c r="R682" s="137"/>
      <c r="S682" s="137"/>
      <c r="T682" s="137"/>
      <c r="U682" s="137"/>
      <c r="V682" s="137"/>
      <c r="W682" s="137"/>
      <c r="X682" s="137"/>
      <c r="Y682" s="137"/>
      <c r="Z682" s="137"/>
      <c r="AA682" s="138">
        <f>TL!$O682*TL!$P682+TL!$Q682*TL!$R682+TL!$S682*TL!$T682+TL!$U682*TL!$V682+TL!$W682*TL!$X682+tblTL[[#This Row],[G6 RPE]]*tblTL[[#This Row],[G6 Duration]]</f>
        <v>0</v>
      </c>
      <c r="AB682" s="139">
        <f>tblTL[[#This Row],[Gym Load]]+tblTL[[#This Row],[Field Load]]+tblTL[[#This Row],[Total Game Load]]</f>
        <v>540</v>
      </c>
    </row>
    <row r="683" spans="1:28" x14ac:dyDescent="0.25">
      <c r="A683" s="133" t="str">
        <f t="shared" si="26"/>
        <v>Week 5</v>
      </c>
      <c r="B683" s="63">
        <v>43040</v>
      </c>
      <c r="C683" s="143" t="str">
        <f t="shared" si="25"/>
        <v>Wed</v>
      </c>
      <c r="D683" s="134" t="s">
        <v>208</v>
      </c>
      <c r="E683" s="135"/>
      <c r="F683" s="135"/>
      <c r="G683" s="135"/>
      <c r="H683" s="135"/>
      <c r="I683" s="135">
        <f>tblTL[[#This Row],[Gym RPE]]*tblTL[[#This Row],[Gym Duration]]+tblTL[[#This Row],[Gym 2 RPE]]*tblTL[[#This Row],[Gym 2 Duration]]</f>
        <v>0</v>
      </c>
      <c r="J683" s="135"/>
      <c r="K683" s="135"/>
      <c r="L683" s="135"/>
      <c r="M683" s="135"/>
      <c r="N683" s="135">
        <f>tblTL[[#This Row],[Field RPE]]*tblTL[[#This Row],[Field duration]]+tblTL[[#This Row],[Field 2 RPE]]*tblTL[[#This Row],[Field 2 Duration]]</f>
        <v>0</v>
      </c>
      <c r="O683" s="136"/>
      <c r="P683" s="137"/>
      <c r="Q683" s="137"/>
      <c r="R683" s="137"/>
      <c r="S683" s="137"/>
      <c r="T683" s="137"/>
      <c r="U683" s="137"/>
      <c r="V683" s="137"/>
      <c r="W683" s="137"/>
      <c r="X683" s="137"/>
      <c r="Y683" s="137"/>
      <c r="Z683" s="137"/>
      <c r="AA683" s="138">
        <f>TL!$O683*TL!$P683+TL!$Q683*TL!$R683+TL!$S683*TL!$T683+TL!$U683*TL!$V683+TL!$W683*TL!$X683+tblTL[[#This Row],[G6 RPE]]*tblTL[[#This Row],[G6 Duration]]</f>
        <v>0</v>
      </c>
      <c r="AB683" s="139">
        <f>tblTL[[#This Row],[Gym Load]]+tblTL[[#This Row],[Field Load]]+tblTL[[#This Row],[Total Game Load]]</f>
        <v>0</v>
      </c>
    </row>
    <row r="684" spans="1:28" x14ac:dyDescent="0.25">
      <c r="A684" s="133" t="str">
        <f t="shared" ref="A684:A705" si="27">VLOOKUP(B684, $AE$3:$AF$26, 2)</f>
        <v>Week 5</v>
      </c>
      <c r="B684" s="59">
        <v>43041</v>
      </c>
      <c r="C684" s="144" t="str">
        <f t="shared" si="25"/>
        <v>Thu</v>
      </c>
      <c r="D684" s="134" t="s">
        <v>215</v>
      </c>
      <c r="E684" s="135">
        <v>8</v>
      </c>
      <c r="F684" s="135">
        <v>65</v>
      </c>
      <c r="G684" s="135"/>
      <c r="H684" s="135"/>
      <c r="I684" s="135">
        <f>tblTL[[#This Row],[Gym RPE]]*tblTL[[#This Row],[Gym Duration]]+tblTL[[#This Row],[Gym 2 RPE]]*tblTL[[#This Row],[Gym 2 Duration]]</f>
        <v>520</v>
      </c>
      <c r="J684" s="135"/>
      <c r="K684" s="135"/>
      <c r="L684" s="135"/>
      <c r="M684" s="135"/>
      <c r="N684" s="135">
        <f>tblTL[[#This Row],[Field RPE]]*tblTL[[#This Row],[Field duration]]+tblTL[[#This Row],[Field 2 RPE]]*tblTL[[#This Row],[Field 2 Duration]]</f>
        <v>0</v>
      </c>
      <c r="O684" s="136"/>
      <c r="P684" s="137"/>
      <c r="Q684" s="137"/>
      <c r="R684" s="137"/>
      <c r="S684" s="137"/>
      <c r="T684" s="137"/>
      <c r="U684" s="137"/>
      <c r="V684" s="137"/>
      <c r="W684" s="137"/>
      <c r="X684" s="137"/>
      <c r="Y684" s="137"/>
      <c r="Z684" s="137"/>
      <c r="AA684" s="138">
        <f>TL!$O684*TL!$P684+TL!$Q684*TL!$R684+TL!$S684*TL!$T684+TL!$U684*TL!$V684+TL!$W684*TL!$X684+tblTL[[#This Row],[G6 RPE]]*tblTL[[#This Row],[G6 Duration]]</f>
        <v>0</v>
      </c>
      <c r="AB684" s="139">
        <f>tblTL[[#This Row],[Gym Load]]+tblTL[[#This Row],[Field Load]]+tblTL[[#This Row],[Total Game Load]]</f>
        <v>520</v>
      </c>
    </row>
    <row r="685" spans="1:28" x14ac:dyDescent="0.25">
      <c r="A685" s="133" t="str">
        <f t="shared" si="27"/>
        <v>Week 5</v>
      </c>
      <c r="B685" s="63">
        <v>43041</v>
      </c>
      <c r="C685" s="143" t="str">
        <f t="shared" si="25"/>
        <v>Thu</v>
      </c>
      <c r="D685" s="134" t="s">
        <v>190</v>
      </c>
      <c r="E685" s="135"/>
      <c r="F685" s="135"/>
      <c r="G685" s="135"/>
      <c r="H685" s="135"/>
      <c r="I685" s="135">
        <f>tblTL[[#This Row],[Gym RPE]]*tblTL[[#This Row],[Gym Duration]]+tblTL[[#This Row],[Gym 2 RPE]]*tblTL[[#This Row],[Gym 2 Duration]]</f>
        <v>0</v>
      </c>
      <c r="J685" s="135">
        <v>7</v>
      </c>
      <c r="K685" s="135">
        <v>90</v>
      </c>
      <c r="L685" s="135"/>
      <c r="M685" s="135"/>
      <c r="N685" s="135">
        <f>tblTL[[#This Row],[Field RPE]]*tblTL[[#This Row],[Field duration]]+tblTL[[#This Row],[Field 2 RPE]]*tblTL[[#This Row],[Field 2 Duration]]</f>
        <v>630</v>
      </c>
      <c r="O685" s="136"/>
      <c r="P685" s="137"/>
      <c r="Q685" s="137"/>
      <c r="R685" s="137"/>
      <c r="S685" s="137"/>
      <c r="T685" s="137"/>
      <c r="U685" s="137"/>
      <c r="V685" s="137"/>
      <c r="W685" s="137"/>
      <c r="X685" s="137"/>
      <c r="Y685" s="137"/>
      <c r="Z685" s="137"/>
      <c r="AA685" s="138">
        <f>TL!$O685*TL!$P685+TL!$Q685*TL!$R685+TL!$S685*TL!$T685+TL!$U685*TL!$V685+TL!$W685*TL!$X685+tblTL[[#This Row],[G6 RPE]]*tblTL[[#This Row],[G6 Duration]]</f>
        <v>0</v>
      </c>
      <c r="AB685" s="139">
        <f>tblTL[[#This Row],[Gym Load]]+tblTL[[#This Row],[Field Load]]+tblTL[[#This Row],[Total Game Load]]</f>
        <v>630</v>
      </c>
    </row>
    <row r="686" spans="1:28" x14ac:dyDescent="0.25">
      <c r="A686" s="133" t="str">
        <f t="shared" si="27"/>
        <v>Week 5</v>
      </c>
      <c r="B686" s="63">
        <v>43041</v>
      </c>
      <c r="C686" s="143" t="str">
        <f t="shared" si="25"/>
        <v>Thu</v>
      </c>
      <c r="D686" s="134" t="s">
        <v>191</v>
      </c>
      <c r="E686" s="135"/>
      <c r="F686" s="135"/>
      <c r="G686" s="135"/>
      <c r="H686" s="135"/>
      <c r="I686" s="135">
        <f>tblTL[[#This Row],[Gym RPE]]*tblTL[[#This Row],[Gym Duration]]+tblTL[[#This Row],[Gym 2 RPE]]*tblTL[[#This Row],[Gym 2 Duration]]</f>
        <v>0</v>
      </c>
      <c r="J686" s="135">
        <v>8</v>
      </c>
      <c r="K686" s="135">
        <v>115</v>
      </c>
      <c r="L686" s="135"/>
      <c r="M686" s="135"/>
      <c r="N686" s="135">
        <f>tblTL[[#This Row],[Field RPE]]*tblTL[[#This Row],[Field duration]]+tblTL[[#This Row],[Field 2 RPE]]*tblTL[[#This Row],[Field 2 Duration]]</f>
        <v>920</v>
      </c>
      <c r="O686" s="136"/>
      <c r="P686" s="137"/>
      <c r="Q686" s="137"/>
      <c r="R686" s="137"/>
      <c r="S686" s="137"/>
      <c r="T686" s="137"/>
      <c r="U686" s="137"/>
      <c r="V686" s="137"/>
      <c r="W686" s="137"/>
      <c r="X686" s="137"/>
      <c r="Y686" s="137"/>
      <c r="Z686" s="137"/>
      <c r="AA686" s="138">
        <f>TL!$O686*TL!$P686+TL!$Q686*TL!$R686+TL!$S686*TL!$T686+TL!$U686*TL!$V686+TL!$W686*TL!$X686+tblTL[[#This Row],[G6 RPE]]*tblTL[[#This Row],[G6 Duration]]</f>
        <v>0</v>
      </c>
      <c r="AB686" s="139">
        <f>tblTL[[#This Row],[Gym Load]]+tblTL[[#This Row],[Field Load]]+tblTL[[#This Row],[Total Game Load]]</f>
        <v>920</v>
      </c>
    </row>
    <row r="687" spans="1:28" x14ac:dyDescent="0.25">
      <c r="A687" s="133" t="str">
        <f t="shared" si="27"/>
        <v>Week 5</v>
      </c>
      <c r="B687" s="63">
        <v>43041</v>
      </c>
      <c r="C687" s="143" t="str">
        <f t="shared" si="25"/>
        <v>Thu</v>
      </c>
      <c r="D687" s="134" t="s">
        <v>192</v>
      </c>
      <c r="E687" s="135">
        <v>8</v>
      </c>
      <c r="F687" s="135">
        <v>65</v>
      </c>
      <c r="G687" s="135"/>
      <c r="H687" s="135"/>
      <c r="I687" s="135">
        <f>tblTL[[#This Row],[Gym RPE]]*tblTL[[#This Row],[Gym Duration]]+tblTL[[#This Row],[Gym 2 RPE]]*tblTL[[#This Row],[Gym 2 Duration]]</f>
        <v>520</v>
      </c>
      <c r="J687" s="135">
        <v>8</v>
      </c>
      <c r="K687" s="135">
        <v>115</v>
      </c>
      <c r="L687" s="135"/>
      <c r="M687" s="135"/>
      <c r="N687" s="135">
        <f>tblTL[[#This Row],[Field RPE]]*tblTL[[#This Row],[Field duration]]+tblTL[[#This Row],[Field 2 RPE]]*tblTL[[#This Row],[Field 2 Duration]]</f>
        <v>920</v>
      </c>
      <c r="O687" s="136"/>
      <c r="P687" s="137"/>
      <c r="Q687" s="137"/>
      <c r="R687" s="137"/>
      <c r="S687" s="137"/>
      <c r="T687" s="137"/>
      <c r="U687" s="137"/>
      <c r="V687" s="137"/>
      <c r="W687" s="137"/>
      <c r="X687" s="137"/>
      <c r="Y687" s="137"/>
      <c r="Z687" s="137"/>
      <c r="AA687" s="138">
        <f>TL!$O687*TL!$P687+TL!$Q687*TL!$R687+TL!$S687*TL!$T687+TL!$U687*TL!$V687+TL!$W687*TL!$X687+tblTL[[#This Row],[G6 RPE]]*tblTL[[#This Row],[G6 Duration]]</f>
        <v>0</v>
      </c>
      <c r="AB687" s="139">
        <f>tblTL[[#This Row],[Gym Load]]+tblTL[[#This Row],[Field Load]]+tblTL[[#This Row],[Total Game Load]]</f>
        <v>1440</v>
      </c>
    </row>
    <row r="688" spans="1:28" x14ac:dyDescent="0.25">
      <c r="A688" s="133" t="str">
        <f t="shared" si="27"/>
        <v>Week 5</v>
      </c>
      <c r="B688" s="63">
        <v>43041</v>
      </c>
      <c r="C688" s="143" t="str">
        <f t="shared" si="25"/>
        <v>Thu</v>
      </c>
      <c r="D688" s="134" t="s">
        <v>193</v>
      </c>
      <c r="E688" s="135"/>
      <c r="F688" s="135"/>
      <c r="G688" s="135"/>
      <c r="H688" s="135"/>
      <c r="I688" s="135">
        <f>tblTL[[#This Row],[Gym RPE]]*tblTL[[#This Row],[Gym Duration]]+tblTL[[#This Row],[Gym 2 RPE]]*tblTL[[#This Row],[Gym 2 Duration]]</f>
        <v>0</v>
      </c>
      <c r="J688" s="135"/>
      <c r="K688" s="135"/>
      <c r="L688" s="135"/>
      <c r="M688" s="135"/>
      <c r="N688" s="135">
        <f>tblTL[[#This Row],[Field RPE]]*tblTL[[#This Row],[Field duration]]+tblTL[[#This Row],[Field 2 RPE]]*tblTL[[#This Row],[Field 2 Duration]]</f>
        <v>0</v>
      </c>
      <c r="O688" s="136"/>
      <c r="P688" s="137"/>
      <c r="Q688" s="137"/>
      <c r="R688" s="137"/>
      <c r="S688" s="137"/>
      <c r="T688" s="137"/>
      <c r="U688" s="137"/>
      <c r="V688" s="137"/>
      <c r="W688" s="137"/>
      <c r="X688" s="137"/>
      <c r="Y688" s="137"/>
      <c r="Z688" s="137"/>
      <c r="AA688" s="138">
        <f>TL!$O688*TL!$P688+TL!$Q688*TL!$R688+TL!$S688*TL!$T688+TL!$U688*TL!$V688+TL!$W688*TL!$X688+tblTL[[#This Row],[G6 RPE]]*tblTL[[#This Row],[G6 Duration]]</f>
        <v>0</v>
      </c>
      <c r="AB688" s="139">
        <f>tblTL[[#This Row],[Gym Load]]+tblTL[[#This Row],[Field Load]]+tblTL[[#This Row],[Total Game Load]]</f>
        <v>0</v>
      </c>
    </row>
    <row r="689" spans="1:28" x14ac:dyDescent="0.25">
      <c r="A689" s="133" t="str">
        <f t="shared" si="27"/>
        <v>Week 5</v>
      </c>
      <c r="B689" s="63">
        <v>43041</v>
      </c>
      <c r="C689" s="143" t="str">
        <f t="shared" si="25"/>
        <v>Thu</v>
      </c>
      <c r="D689" s="134" t="s">
        <v>194</v>
      </c>
      <c r="E689" s="135">
        <v>6</v>
      </c>
      <c r="F689" s="135">
        <v>65</v>
      </c>
      <c r="G689" s="135"/>
      <c r="H689" s="135"/>
      <c r="I689" s="135">
        <f>tblTL[[#This Row],[Gym RPE]]*tblTL[[#This Row],[Gym Duration]]+tblTL[[#This Row],[Gym 2 RPE]]*tblTL[[#This Row],[Gym 2 Duration]]</f>
        <v>390</v>
      </c>
      <c r="J689" s="135"/>
      <c r="K689" s="135"/>
      <c r="L689" s="135"/>
      <c r="M689" s="135"/>
      <c r="N689" s="135">
        <f>tblTL[[#This Row],[Field RPE]]*tblTL[[#This Row],[Field duration]]+tblTL[[#This Row],[Field 2 RPE]]*tblTL[[#This Row],[Field 2 Duration]]</f>
        <v>0</v>
      </c>
      <c r="O689" s="136"/>
      <c r="P689" s="137"/>
      <c r="Q689" s="137"/>
      <c r="R689" s="137"/>
      <c r="S689" s="137"/>
      <c r="T689" s="137"/>
      <c r="U689" s="137"/>
      <c r="V689" s="137"/>
      <c r="W689" s="137"/>
      <c r="X689" s="137"/>
      <c r="Y689" s="137"/>
      <c r="Z689" s="137"/>
      <c r="AA689" s="138">
        <f>TL!$O689*TL!$P689+TL!$Q689*TL!$R689+TL!$S689*TL!$T689+TL!$U689*TL!$V689+TL!$W689*TL!$X689+tblTL[[#This Row],[G6 RPE]]*tblTL[[#This Row],[G6 Duration]]</f>
        <v>0</v>
      </c>
      <c r="AB689" s="139">
        <f>tblTL[[#This Row],[Gym Load]]+tblTL[[#This Row],[Field Load]]+tblTL[[#This Row],[Total Game Load]]</f>
        <v>390</v>
      </c>
    </row>
    <row r="690" spans="1:28" x14ac:dyDescent="0.25">
      <c r="A690" s="133" t="str">
        <f t="shared" si="27"/>
        <v>Week 5</v>
      </c>
      <c r="B690" s="63">
        <v>43041</v>
      </c>
      <c r="C690" s="143" t="str">
        <f t="shared" si="25"/>
        <v>Thu</v>
      </c>
      <c r="D690" s="134" t="s">
        <v>213</v>
      </c>
      <c r="E690" s="135">
        <v>3</v>
      </c>
      <c r="F690" s="135">
        <v>75</v>
      </c>
      <c r="G690" s="135"/>
      <c r="H690" s="135"/>
      <c r="I690" s="135">
        <f>tblTL[[#This Row],[Gym RPE]]*tblTL[[#This Row],[Gym Duration]]+tblTL[[#This Row],[Gym 2 RPE]]*tblTL[[#This Row],[Gym 2 Duration]]</f>
        <v>225</v>
      </c>
      <c r="J690" s="135">
        <v>5</v>
      </c>
      <c r="K690" s="135">
        <v>90</v>
      </c>
      <c r="L690" s="135"/>
      <c r="M690" s="135"/>
      <c r="N690" s="135">
        <f>tblTL[[#This Row],[Field RPE]]*tblTL[[#This Row],[Field duration]]+tblTL[[#This Row],[Field 2 RPE]]*tblTL[[#This Row],[Field 2 Duration]]</f>
        <v>450</v>
      </c>
      <c r="O690" s="136"/>
      <c r="P690" s="137"/>
      <c r="Q690" s="137"/>
      <c r="R690" s="137"/>
      <c r="S690" s="137"/>
      <c r="T690" s="137"/>
      <c r="U690" s="137"/>
      <c r="V690" s="137"/>
      <c r="W690" s="137"/>
      <c r="X690" s="137"/>
      <c r="Y690" s="137"/>
      <c r="Z690" s="137"/>
      <c r="AA690" s="138">
        <f>TL!$O690*TL!$P690+TL!$Q690*TL!$R690+TL!$S690*TL!$T690+TL!$U690*TL!$V690+TL!$W690*TL!$X690+tblTL[[#This Row],[G6 RPE]]*tblTL[[#This Row],[G6 Duration]]</f>
        <v>0</v>
      </c>
      <c r="AB690" s="139">
        <f>tblTL[[#This Row],[Gym Load]]+tblTL[[#This Row],[Field Load]]+tblTL[[#This Row],[Total Game Load]]</f>
        <v>675</v>
      </c>
    </row>
    <row r="691" spans="1:28" x14ac:dyDescent="0.25">
      <c r="A691" s="133" t="str">
        <f t="shared" si="27"/>
        <v>Week 5</v>
      </c>
      <c r="B691" s="63">
        <v>43041</v>
      </c>
      <c r="C691" s="143" t="str">
        <f t="shared" si="25"/>
        <v>Thu</v>
      </c>
      <c r="D691" s="134" t="s">
        <v>214</v>
      </c>
      <c r="E691" s="135">
        <v>8</v>
      </c>
      <c r="F691" s="135">
        <v>65</v>
      </c>
      <c r="G691" s="135"/>
      <c r="H691" s="135"/>
      <c r="I691" s="135">
        <f>tblTL[[#This Row],[Gym RPE]]*tblTL[[#This Row],[Gym Duration]]+tblTL[[#This Row],[Gym 2 RPE]]*tblTL[[#This Row],[Gym 2 Duration]]</f>
        <v>520</v>
      </c>
      <c r="J691" s="135">
        <v>8</v>
      </c>
      <c r="K691" s="135">
        <v>115</v>
      </c>
      <c r="L691" s="135"/>
      <c r="M691" s="135"/>
      <c r="N691" s="135">
        <f>tblTL[[#This Row],[Field RPE]]*tblTL[[#This Row],[Field duration]]+tblTL[[#This Row],[Field 2 RPE]]*tblTL[[#This Row],[Field 2 Duration]]</f>
        <v>920</v>
      </c>
      <c r="O691" s="136"/>
      <c r="P691" s="137"/>
      <c r="Q691" s="137"/>
      <c r="R691" s="137"/>
      <c r="S691" s="137"/>
      <c r="T691" s="137"/>
      <c r="U691" s="137"/>
      <c r="V691" s="137"/>
      <c r="W691" s="137"/>
      <c r="X691" s="137"/>
      <c r="Y691" s="137"/>
      <c r="Z691" s="137"/>
      <c r="AA691" s="138">
        <f>TL!$O691*TL!$P691+TL!$Q691*TL!$R691+TL!$S691*TL!$T691+TL!$U691*TL!$V691+TL!$W691*TL!$X691+tblTL[[#This Row],[G6 RPE]]*tblTL[[#This Row],[G6 Duration]]</f>
        <v>0</v>
      </c>
      <c r="AB691" s="139">
        <f>tblTL[[#This Row],[Gym Load]]+tblTL[[#This Row],[Field Load]]+tblTL[[#This Row],[Total Game Load]]</f>
        <v>1440</v>
      </c>
    </row>
    <row r="692" spans="1:28" x14ac:dyDescent="0.25">
      <c r="A692" s="133" t="str">
        <f t="shared" si="27"/>
        <v>Week 5</v>
      </c>
      <c r="B692" s="63">
        <v>43041</v>
      </c>
      <c r="C692" s="143" t="str">
        <f t="shared" si="25"/>
        <v>Thu</v>
      </c>
      <c r="D692" s="134" t="s">
        <v>195</v>
      </c>
      <c r="E692" s="135">
        <v>7</v>
      </c>
      <c r="F692" s="135">
        <v>70</v>
      </c>
      <c r="G692" s="135"/>
      <c r="H692" s="135"/>
      <c r="I692" s="135">
        <f>tblTL[[#This Row],[Gym RPE]]*tblTL[[#This Row],[Gym Duration]]+tblTL[[#This Row],[Gym 2 RPE]]*tblTL[[#This Row],[Gym 2 Duration]]</f>
        <v>490</v>
      </c>
      <c r="J692" s="135"/>
      <c r="K692" s="135"/>
      <c r="L692" s="135"/>
      <c r="M692" s="135"/>
      <c r="N692" s="135">
        <f>tblTL[[#This Row],[Field RPE]]*tblTL[[#This Row],[Field duration]]+tblTL[[#This Row],[Field 2 RPE]]*tblTL[[#This Row],[Field 2 Duration]]</f>
        <v>0</v>
      </c>
      <c r="O692" s="136"/>
      <c r="P692" s="137"/>
      <c r="Q692" s="137"/>
      <c r="R692" s="137"/>
      <c r="S692" s="137"/>
      <c r="T692" s="137"/>
      <c r="U692" s="137"/>
      <c r="V692" s="137"/>
      <c r="W692" s="137"/>
      <c r="X692" s="137"/>
      <c r="Y692" s="137"/>
      <c r="Z692" s="137"/>
      <c r="AA692" s="138">
        <f>TL!$O692*TL!$P692+TL!$Q692*TL!$R692+TL!$S692*TL!$T692+TL!$U692*TL!$V692+TL!$W692*TL!$X692+tblTL[[#This Row],[G6 RPE]]*tblTL[[#This Row],[G6 Duration]]</f>
        <v>0</v>
      </c>
      <c r="AB692" s="139">
        <f>tblTL[[#This Row],[Gym Load]]+tblTL[[#This Row],[Field Load]]+tblTL[[#This Row],[Total Game Load]]</f>
        <v>490</v>
      </c>
    </row>
    <row r="693" spans="1:28" x14ac:dyDescent="0.25">
      <c r="A693" s="133" t="str">
        <f t="shared" si="27"/>
        <v>Week 5</v>
      </c>
      <c r="B693" s="63">
        <v>43041</v>
      </c>
      <c r="C693" s="143" t="str">
        <f t="shared" si="25"/>
        <v>Thu</v>
      </c>
      <c r="D693" s="134" t="s">
        <v>196</v>
      </c>
      <c r="E693" s="135"/>
      <c r="F693" s="135"/>
      <c r="G693" s="135"/>
      <c r="H693" s="135"/>
      <c r="I693" s="135">
        <f>tblTL[[#This Row],[Gym RPE]]*tblTL[[#This Row],[Gym Duration]]+tblTL[[#This Row],[Gym 2 RPE]]*tblTL[[#This Row],[Gym 2 Duration]]</f>
        <v>0</v>
      </c>
      <c r="J693" s="135">
        <v>8</v>
      </c>
      <c r="K693" s="135">
        <v>115</v>
      </c>
      <c r="L693" s="135"/>
      <c r="M693" s="135"/>
      <c r="N693" s="135">
        <f>tblTL[[#This Row],[Field RPE]]*tblTL[[#This Row],[Field duration]]+tblTL[[#This Row],[Field 2 RPE]]*tblTL[[#This Row],[Field 2 Duration]]</f>
        <v>920</v>
      </c>
      <c r="O693" s="136"/>
      <c r="P693" s="137"/>
      <c r="Q693" s="137"/>
      <c r="R693" s="137"/>
      <c r="S693" s="137"/>
      <c r="T693" s="137"/>
      <c r="U693" s="137"/>
      <c r="V693" s="137"/>
      <c r="W693" s="137"/>
      <c r="X693" s="137"/>
      <c r="Y693" s="137"/>
      <c r="Z693" s="137"/>
      <c r="AA693" s="138">
        <f>TL!$O693*TL!$P693+TL!$Q693*TL!$R693+TL!$S693*TL!$T693+TL!$U693*TL!$V693+TL!$W693*TL!$X693+tblTL[[#This Row],[G6 RPE]]*tblTL[[#This Row],[G6 Duration]]</f>
        <v>0</v>
      </c>
      <c r="AB693" s="139">
        <f>tblTL[[#This Row],[Gym Load]]+tblTL[[#This Row],[Field Load]]+tblTL[[#This Row],[Total Game Load]]</f>
        <v>920</v>
      </c>
    </row>
    <row r="694" spans="1:28" x14ac:dyDescent="0.25">
      <c r="A694" s="133" t="str">
        <f t="shared" si="27"/>
        <v>Week 5</v>
      </c>
      <c r="B694" s="63">
        <v>43041</v>
      </c>
      <c r="C694" s="143" t="str">
        <f t="shared" si="25"/>
        <v>Thu</v>
      </c>
      <c r="D694" s="134" t="s">
        <v>197</v>
      </c>
      <c r="E694" s="135">
        <v>5</v>
      </c>
      <c r="F694" s="135">
        <v>65</v>
      </c>
      <c r="G694" s="135"/>
      <c r="H694" s="135"/>
      <c r="I694" s="135">
        <f>tblTL[[#This Row],[Gym RPE]]*tblTL[[#This Row],[Gym Duration]]+tblTL[[#This Row],[Gym 2 RPE]]*tblTL[[#This Row],[Gym 2 Duration]]</f>
        <v>325</v>
      </c>
      <c r="J694" s="135">
        <v>8.5</v>
      </c>
      <c r="K694" s="135">
        <v>115</v>
      </c>
      <c r="L694" s="135"/>
      <c r="M694" s="135"/>
      <c r="N694" s="135">
        <f>tblTL[[#This Row],[Field RPE]]*tblTL[[#This Row],[Field duration]]+tblTL[[#This Row],[Field 2 RPE]]*tblTL[[#This Row],[Field 2 Duration]]</f>
        <v>977.5</v>
      </c>
      <c r="O694" s="136"/>
      <c r="P694" s="137"/>
      <c r="Q694" s="137"/>
      <c r="R694" s="137"/>
      <c r="S694" s="137"/>
      <c r="T694" s="137"/>
      <c r="U694" s="137"/>
      <c r="V694" s="137"/>
      <c r="W694" s="137"/>
      <c r="X694" s="137"/>
      <c r="Y694" s="137"/>
      <c r="Z694" s="137"/>
      <c r="AA694" s="138">
        <f>TL!$O694*TL!$P694+TL!$Q694*TL!$R694+TL!$S694*TL!$T694+TL!$U694*TL!$V694+TL!$W694*TL!$X694+tblTL[[#This Row],[G6 RPE]]*tblTL[[#This Row],[G6 Duration]]</f>
        <v>0</v>
      </c>
      <c r="AB694" s="139">
        <f>tblTL[[#This Row],[Gym Load]]+tblTL[[#This Row],[Field Load]]+tblTL[[#This Row],[Total Game Load]]</f>
        <v>1302.5</v>
      </c>
    </row>
    <row r="695" spans="1:28" x14ac:dyDescent="0.25">
      <c r="A695" s="133" t="str">
        <f t="shared" si="27"/>
        <v>Week 5</v>
      </c>
      <c r="B695" s="63">
        <v>43041</v>
      </c>
      <c r="C695" s="143" t="str">
        <f t="shared" si="25"/>
        <v>Thu</v>
      </c>
      <c r="D695" s="134" t="s">
        <v>198</v>
      </c>
      <c r="E695" s="135">
        <v>7</v>
      </c>
      <c r="F695" s="135">
        <v>65</v>
      </c>
      <c r="G695" s="135"/>
      <c r="H695" s="135"/>
      <c r="I695" s="135">
        <f>tblTL[[#This Row],[Gym RPE]]*tblTL[[#This Row],[Gym Duration]]+tblTL[[#This Row],[Gym 2 RPE]]*tblTL[[#This Row],[Gym 2 Duration]]</f>
        <v>455</v>
      </c>
      <c r="J695" s="135"/>
      <c r="K695" s="135"/>
      <c r="L695" s="135"/>
      <c r="M695" s="135"/>
      <c r="N695" s="135">
        <f>tblTL[[#This Row],[Field RPE]]*tblTL[[#This Row],[Field duration]]+tblTL[[#This Row],[Field 2 RPE]]*tblTL[[#This Row],[Field 2 Duration]]</f>
        <v>0</v>
      </c>
      <c r="O695" s="136"/>
      <c r="P695" s="137"/>
      <c r="Q695" s="137"/>
      <c r="R695" s="137"/>
      <c r="S695" s="137"/>
      <c r="T695" s="137"/>
      <c r="U695" s="137"/>
      <c r="V695" s="137"/>
      <c r="W695" s="137"/>
      <c r="X695" s="137"/>
      <c r="Y695" s="137"/>
      <c r="Z695" s="137"/>
      <c r="AA695" s="138">
        <f>TL!$O695*TL!$P695+TL!$Q695*TL!$R695+TL!$S695*TL!$T695+TL!$U695*TL!$V695+TL!$W695*TL!$X695+tblTL[[#This Row],[G6 RPE]]*tblTL[[#This Row],[G6 Duration]]</f>
        <v>0</v>
      </c>
      <c r="AB695" s="139">
        <f>tblTL[[#This Row],[Gym Load]]+tblTL[[#This Row],[Field Load]]+tblTL[[#This Row],[Total Game Load]]</f>
        <v>455</v>
      </c>
    </row>
    <row r="696" spans="1:28" x14ac:dyDescent="0.25">
      <c r="A696" s="133" t="str">
        <f t="shared" si="27"/>
        <v>Week 5</v>
      </c>
      <c r="B696" s="63">
        <v>43041</v>
      </c>
      <c r="C696" s="143" t="str">
        <f t="shared" si="25"/>
        <v>Thu</v>
      </c>
      <c r="D696" s="134" t="s">
        <v>199</v>
      </c>
      <c r="E696" s="135"/>
      <c r="F696" s="135"/>
      <c r="G696" s="135"/>
      <c r="H696" s="135"/>
      <c r="I696" s="135">
        <f>tblTL[[#This Row],[Gym RPE]]*tblTL[[#This Row],[Gym Duration]]+tblTL[[#This Row],[Gym 2 RPE]]*tblTL[[#This Row],[Gym 2 Duration]]</f>
        <v>0</v>
      </c>
      <c r="J696" s="135"/>
      <c r="K696" s="135"/>
      <c r="L696" s="135"/>
      <c r="M696" s="135"/>
      <c r="N696" s="135">
        <f>tblTL[[#This Row],[Field RPE]]*tblTL[[#This Row],[Field duration]]+tblTL[[#This Row],[Field 2 RPE]]*tblTL[[#This Row],[Field 2 Duration]]</f>
        <v>0</v>
      </c>
      <c r="O696" s="136"/>
      <c r="P696" s="137"/>
      <c r="Q696" s="137"/>
      <c r="R696" s="137"/>
      <c r="S696" s="137"/>
      <c r="T696" s="137"/>
      <c r="U696" s="137"/>
      <c r="V696" s="137"/>
      <c r="W696" s="137"/>
      <c r="X696" s="137"/>
      <c r="Y696" s="137"/>
      <c r="Z696" s="137"/>
      <c r="AA696" s="138">
        <f>TL!$O696*TL!$P696+TL!$Q696*TL!$R696+TL!$S696*TL!$T696+TL!$U696*TL!$V696+TL!$W696*TL!$X696+tblTL[[#This Row],[G6 RPE]]*tblTL[[#This Row],[G6 Duration]]</f>
        <v>0</v>
      </c>
      <c r="AB696" s="139">
        <f>tblTL[[#This Row],[Gym Load]]+tblTL[[#This Row],[Field Load]]+tblTL[[#This Row],[Total Game Load]]</f>
        <v>0</v>
      </c>
    </row>
    <row r="697" spans="1:28" x14ac:dyDescent="0.25">
      <c r="A697" s="133" t="str">
        <f t="shared" si="27"/>
        <v>Week 5</v>
      </c>
      <c r="B697" s="63">
        <v>43041</v>
      </c>
      <c r="C697" s="143" t="str">
        <f t="shared" si="25"/>
        <v>Thu</v>
      </c>
      <c r="D697" s="134" t="s">
        <v>200</v>
      </c>
      <c r="E697" s="135"/>
      <c r="F697" s="135"/>
      <c r="G697" s="135"/>
      <c r="H697" s="135"/>
      <c r="I697" s="135">
        <f>tblTL[[#This Row],[Gym RPE]]*tblTL[[#This Row],[Gym Duration]]+tblTL[[#This Row],[Gym 2 RPE]]*tblTL[[#This Row],[Gym 2 Duration]]</f>
        <v>0</v>
      </c>
      <c r="J697" s="135"/>
      <c r="K697" s="135"/>
      <c r="L697" s="135"/>
      <c r="M697" s="135"/>
      <c r="N697" s="135">
        <f>tblTL[[#This Row],[Field RPE]]*tblTL[[#This Row],[Field duration]]+tblTL[[#This Row],[Field 2 RPE]]*tblTL[[#This Row],[Field 2 Duration]]</f>
        <v>0</v>
      </c>
      <c r="O697" s="136"/>
      <c r="P697" s="137"/>
      <c r="Q697" s="137"/>
      <c r="R697" s="137"/>
      <c r="S697" s="137"/>
      <c r="T697" s="137"/>
      <c r="U697" s="137"/>
      <c r="V697" s="137"/>
      <c r="W697" s="137"/>
      <c r="X697" s="137"/>
      <c r="Y697" s="137"/>
      <c r="Z697" s="137"/>
      <c r="AA697" s="138">
        <f>TL!$O697*TL!$P697+TL!$Q697*TL!$R697+TL!$S697*TL!$T697+TL!$U697*TL!$V697+TL!$W697*TL!$X697+tblTL[[#This Row],[G6 RPE]]*tblTL[[#This Row],[G6 Duration]]</f>
        <v>0</v>
      </c>
      <c r="AB697" s="139">
        <f>tblTL[[#This Row],[Gym Load]]+tblTL[[#This Row],[Field Load]]+tblTL[[#This Row],[Total Game Load]]</f>
        <v>0</v>
      </c>
    </row>
    <row r="698" spans="1:28" x14ac:dyDescent="0.25">
      <c r="A698" s="133" t="str">
        <f t="shared" si="27"/>
        <v>Week 5</v>
      </c>
      <c r="B698" s="63">
        <v>43041</v>
      </c>
      <c r="C698" s="143" t="str">
        <f t="shared" si="25"/>
        <v>Thu</v>
      </c>
      <c r="D698" s="134" t="s">
        <v>201</v>
      </c>
      <c r="E698" s="135"/>
      <c r="F698" s="135"/>
      <c r="G698" s="135"/>
      <c r="H698" s="135"/>
      <c r="I698" s="135">
        <f>tblTL[[#This Row],[Gym RPE]]*tblTL[[#This Row],[Gym Duration]]+tblTL[[#This Row],[Gym 2 RPE]]*tblTL[[#This Row],[Gym 2 Duration]]</f>
        <v>0</v>
      </c>
      <c r="J698" s="135"/>
      <c r="K698" s="135"/>
      <c r="L698" s="135"/>
      <c r="M698" s="135"/>
      <c r="N698" s="135">
        <f>tblTL[[#This Row],[Field RPE]]*tblTL[[#This Row],[Field duration]]+tblTL[[#This Row],[Field 2 RPE]]*tblTL[[#This Row],[Field 2 Duration]]</f>
        <v>0</v>
      </c>
      <c r="O698" s="136"/>
      <c r="P698" s="137"/>
      <c r="Q698" s="137"/>
      <c r="R698" s="137"/>
      <c r="S698" s="137"/>
      <c r="T698" s="137"/>
      <c r="U698" s="137"/>
      <c r="V698" s="137"/>
      <c r="W698" s="137"/>
      <c r="X698" s="137"/>
      <c r="Y698" s="137"/>
      <c r="Z698" s="137"/>
      <c r="AA698" s="138">
        <f>TL!$O698*TL!$P698+TL!$Q698*TL!$R698+TL!$S698*TL!$T698+TL!$U698*TL!$V698+TL!$W698*TL!$X698+tblTL[[#This Row],[G6 RPE]]*tblTL[[#This Row],[G6 Duration]]</f>
        <v>0</v>
      </c>
      <c r="AB698" s="139">
        <f>tblTL[[#This Row],[Gym Load]]+tblTL[[#This Row],[Field Load]]+tblTL[[#This Row],[Total Game Load]]</f>
        <v>0</v>
      </c>
    </row>
    <row r="699" spans="1:28" x14ac:dyDescent="0.25">
      <c r="A699" s="133" t="str">
        <f t="shared" si="27"/>
        <v>Week 5</v>
      </c>
      <c r="B699" s="63">
        <v>43041</v>
      </c>
      <c r="C699" s="143" t="str">
        <f t="shared" si="25"/>
        <v>Thu</v>
      </c>
      <c r="D699" s="134" t="s">
        <v>202</v>
      </c>
      <c r="E699" s="135"/>
      <c r="F699" s="135"/>
      <c r="G699" s="135"/>
      <c r="H699" s="135"/>
      <c r="I699" s="135">
        <f>tblTL[[#This Row],[Gym RPE]]*tblTL[[#This Row],[Gym Duration]]+tblTL[[#This Row],[Gym 2 RPE]]*tblTL[[#This Row],[Gym 2 Duration]]</f>
        <v>0</v>
      </c>
      <c r="J699" s="135">
        <v>7</v>
      </c>
      <c r="K699" s="135">
        <v>115</v>
      </c>
      <c r="L699" s="135"/>
      <c r="M699" s="135"/>
      <c r="N699" s="135">
        <f>tblTL[[#This Row],[Field RPE]]*tblTL[[#This Row],[Field duration]]+tblTL[[#This Row],[Field 2 RPE]]*tblTL[[#This Row],[Field 2 Duration]]</f>
        <v>805</v>
      </c>
      <c r="O699" s="136"/>
      <c r="P699" s="137"/>
      <c r="Q699" s="137"/>
      <c r="R699" s="137"/>
      <c r="S699" s="137"/>
      <c r="T699" s="137"/>
      <c r="U699" s="137"/>
      <c r="V699" s="137"/>
      <c r="W699" s="137"/>
      <c r="X699" s="137"/>
      <c r="Y699" s="137"/>
      <c r="Z699" s="137"/>
      <c r="AA699" s="138">
        <f>TL!$O699*TL!$P699+TL!$Q699*TL!$R699+TL!$S699*TL!$T699+TL!$U699*TL!$V699+TL!$W699*TL!$X699+tblTL[[#This Row],[G6 RPE]]*tblTL[[#This Row],[G6 Duration]]</f>
        <v>0</v>
      </c>
      <c r="AB699" s="139">
        <f>tblTL[[#This Row],[Gym Load]]+tblTL[[#This Row],[Field Load]]+tblTL[[#This Row],[Total Game Load]]</f>
        <v>805</v>
      </c>
    </row>
    <row r="700" spans="1:28" x14ac:dyDescent="0.25">
      <c r="A700" s="133" t="str">
        <f t="shared" si="27"/>
        <v>Week 5</v>
      </c>
      <c r="B700" s="63">
        <v>43041</v>
      </c>
      <c r="C700" s="143" t="str">
        <f t="shared" si="25"/>
        <v>Thu</v>
      </c>
      <c r="D700" s="134" t="s">
        <v>203</v>
      </c>
      <c r="E700" s="135">
        <v>6</v>
      </c>
      <c r="F700" s="135">
        <v>70</v>
      </c>
      <c r="G700" s="135"/>
      <c r="H700" s="135"/>
      <c r="I700" s="135">
        <f>tblTL[[#This Row],[Gym RPE]]*tblTL[[#This Row],[Gym Duration]]+tblTL[[#This Row],[Gym 2 RPE]]*tblTL[[#This Row],[Gym 2 Duration]]</f>
        <v>420</v>
      </c>
      <c r="J700" s="135">
        <v>8</v>
      </c>
      <c r="K700" s="135">
        <v>85</v>
      </c>
      <c r="L700" s="135"/>
      <c r="M700" s="135"/>
      <c r="N700" s="135">
        <f>tblTL[[#This Row],[Field RPE]]*tblTL[[#This Row],[Field duration]]+tblTL[[#This Row],[Field 2 RPE]]*tblTL[[#This Row],[Field 2 Duration]]</f>
        <v>680</v>
      </c>
      <c r="O700" s="136"/>
      <c r="P700" s="137"/>
      <c r="Q700" s="137"/>
      <c r="R700" s="137"/>
      <c r="S700" s="137"/>
      <c r="T700" s="137"/>
      <c r="U700" s="137"/>
      <c r="V700" s="137"/>
      <c r="W700" s="137"/>
      <c r="X700" s="137"/>
      <c r="Y700" s="137"/>
      <c r="Z700" s="137"/>
      <c r="AA700" s="138">
        <f>TL!$O700*TL!$P700+TL!$Q700*TL!$R700+TL!$S700*TL!$T700+TL!$U700*TL!$V700+TL!$W700*TL!$X700+tblTL[[#This Row],[G6 RPE]]*tblTL[[#This Row],[G6 Duration]]</f>
        <v>0</v>
      </c>
      <c r="AB700" s="139">
        <f>tblTL[[#This Row],[Gym Load]]+tblTL[[#This Row],[Field Load]]+tblTL[[#This Row],[Total Game Load]]</f>
        <v>1100</v>
      </c>
    </row>
    <row r="701" spans="1:28" x14ac:dyDescent="0.25">
      <c r="A701" s="133" t="str">
        <f t="shared" si="27"/>
        <v>Week 5</v>
      </c>
      <c r="B701" s="63">
        <v>43041</v>
      </c>
      <c r="C701" s="143" t="str">
        <f t="shared" si="25"/>
        <v>Thu</v>
      </c>
      <c r="D701" s="134" t="s">
        <v>204</v>
      </c>
      <c r="E701" s="135"/>
      <c r="F701" s="135"/>
      <c r="G701" s="135"/>
      <c r="H701" s="135"/>
      <c r="I701" s="135">
        <f>tblTL[[#This Row],[Gym RPE]]*tblTL[[#This Row],[Gym Duration]]+tblTL[[#This Row],[Gym 2 RPE]]*tblTL[[#This Row],[Gym 2 Duration]]</f>
        <v>0</v>
      </c>
      <c r="J701" s="135">
        <v>9</v>
      </c>
      <c r="K701" s="135">
        <v>85</v>
      </c>
      <c r="L701" s="135"/>
      <c r="M701" s="135"/>
      <c r="N701" s="135">
        <f>tblTL[[#This Row],[Field RPE]]*tblTL[[#This Row],[Field duration]]+tblTL[[#This Row],[Field 2 RPE]]*tblTL[[#This Row],[Field 2 Duration]]</f>
        <v>765</v>
      </c>
      <c r="O701" s="136"/>
      <c r="P701" s="137"/>
      <c r="Q701" s="137"/>
      <c r="R701" s="137"/>
      <c r="S701" s="137"/>
      <c r="T701" s="137"/>
      <c r="U701" s="137"/>
      <c r="V701" s="137"/>
      <c r="W701" s="137"/>
      <c r="X701" s="137"/>
      <c r="Y701" s="137"/>
      <c r="Z701" s="137"/>
      <c r="AA701" s="138">
        <f>TL!$O701*TL!$P701+TL!$Q701*TL!$R701+TL!$S701*TL!$T701+TL!$U701*TL!$V701+TL!$W701*TL!$X701+tblTL[[#This Row],[G6 RPE]]*tblTL[[#This Row],[G6 Duration]]</f>
        <v>0</v>
      </c>
      <c r="AB701" s="139">
        <f>tblTL[[#This Row],[Gym Load]]+tblTL[[#This Row],[Field Load]]+tblTL[[#This Row],[Total Game Load]]</f>
        <v>765</v>
      </c>
    </row>
    <row r="702" spans="1:28" x14ac:dyDescent="0.25">
      <c r="A702" s="133" t="str">
        <f t="shared" si="27"/>
        <v>Week 5</v>
      </c>
      <c r="B702" s="63">
        <v>43041</v>
      </c>
      <c r="C702" s="143" t="str">
        <f t="shared" si="25"/>
        <v>Thu</v>
      </c>
      <c r="D702" s="134" t="s">
        <v>205</v>
      </c>
      <c r="E702" s="135"/>
      <c r="F702" s="135"/>
      <c r="G702" s="135"/>
      <c r="H702" s="135"/>
      <c r="I702" s="135">
        <f>tblTL[[#This Row],[Gym RPE]]*tblTL[[#This Row],[Gym Duration]]+tblTL[[#This Row],[Gym 2 RPE]]*tblTL[[#This Row],[Gym 2 Duration]]</f>
        <v>0</v>
      </c>
      <c r="J702" s="135">
        <v>7</v>
      </c>
      <c r="K702" s="135">
        <v>85</v>
      </c>
      <c r="L702" s="135"/>
      <c r="M702" s="135"/>
      <c r="N702" s="135">
        <f>tblTL[[#This Row],[Field RPE]]*tblTL[[#This Row],[Field duration]]+tblTL[[#This Row],[Field 2 RPE]]*tblTL[[#This Row],[Field 2 Duration]]</f>
        <v>595</v>
      </c>
      <c r="O702" s="136"/>
      <c r="P702" s="137"/>
      <c r="Q702" s="137"/>
      <c r="R702" s="137"/>
      <c r="S702" s="137"/>
      <c r="T702" s="137"/>
      <c r="U702" s="137"/>
      <c r="V702" s="137"/>
      <c r="W702" s="137"/>
      <c r="X702" s="137"/>
      <c r="Y702" s="137"/>
      <c r="Z702" s="137"/>
      <c r="AA702" s="138">
        <f>TL!$O702*TL!$P702+TL!$Q702*TL!$R702+TL!$S702*TL!$T702+TL!$U702*TL!$V702+TL!$W702*TL!$X702+tblTL[[#This Row],[G6 RPE]]*tblTL[[#This Row],[G6 Duration]]</f>
        <v>0</v>
      </c>
      <c r="AB702" s="139">
        <f>tblTL[[#This Row],[Gym Load]]+tblTL[[#This Row],[Field Load]]+tblTL[[#This Row],[Total Game Load]]</f>
        <v>595</v>
      </c>
    </row>
    <row r="703" spans="1:28" x14ac:dyDescent="0.25">
      <c r="A703" s="133" t="str">
        <f t="shared" si="27"/>
        <v>Week 5</v>
      </c>
      <c r="B703" s="63">
        <v>43041</v>
      </c>
      <c r="C703" s="143" t="str">
        <f t="shared" si="25"/>
        <v>Thu</v>
      </c>
      <c r="D703" s="134" t="s">
        <v>206</v>
      </c>
      <c r="E703" s="135">
        <v>8</v>
      </c>
      <c r="F703" s="135">
        <v>65</v>
      </c>
      <c r="G703" s="135"/>
      <c r="H703" s="135"/>
      <c r="I703" s="135">
        <f>tblTL[[#This Row],[Gym RPE]]*tblTL[[#This Row],[Gym Duration]]+tblTL[[#This Row],[Gym 2 RPE]]*tblTL[[#This Row],[Gym 2 Duration]]</f>
        <v>520</v>
      </c>
      <c r="J703" s="135">
        <v>9</v>
      </c>
      <c r="K703" s="135">
        <v>115</v>
      </c>
      <c r="L703" s="135"/>
      <c r="M703" s="135"/>
      <c r="N703" s="135">
        <f>tblTL[[#This Row],[Field RPE]]*tblTL[[#This Row],[Field duration]]+tblTL[[#This Row],[Field 2 RPE]]*tblTL[[#This Row],[Field 2 Duration]]</f>
        <v>1035</v>
      </c>
      <c r="O703" s="136"/>
      <c r="P703" s="137"/>
      <c r="Q703" s="137"/>
      <c r="R703" s="137"/>
      <c r="S703" s="137"/>
      <c r="T703" s="137"/>
      <c r="U703" s="137"/>
      <c r="V703" s="137"/>
      <c r="W703" s="137"/>
      <c r="X703" s="137"/>
      <c r="Y703" s="137"/>
      <c r="Z703" s="137"/>
      <c r="AA703" s="138">
        <f>TL!$O703*TL!$P703+TL!$Q703*TL!$R703+TL!$S703*TL!$T703+TL!$U703*TL!$V703+TL!$W703*TL!$X703+tblTL[[#This Row],[G6 RPE]]*tblTL[[#This Row],[G6 Duration]]</f>
        <v>0</v>
      </c>
      <c r="AB703" s="139">
        <f>tblTL[[#This Row],[Gym Load]]+tblTL[[#This Row],[Field Load]]+tblTL[[#This Row],[Total Game Load]]</f>
        <v>1555</v>
      </c>
    </row>
    <row r="704" spans="1:28" x14ac:dyDescent="0.25">
      <c r="A704" s="133" t="str">
        <f t="shared" si="27"/>
        <v>Week 5</v>
      </c>
      <c r="B704" s="63">
        <v>43041</v>
      </c>
      <c r="C704" s="143" t="str">
        <f t="shared" si="25"/>
        <v>Thu</v>
      </c>
      <c r="D704" s="134" t="s">
        <v>207</v>
      </c>
      <c r="E704" s="135"/>
      <c r="F704" s="135"/>
      <c r="G704" s="135"/>
      <c r="H704" s="135"/>
      <c r="I704" s="135">
        <f>tblTL[[#This Row],[Gym RPE]]*tblTL[[#This Row],[Gym Duration]]+tblTL[[#This Row],[Gym 2 RPE]]*tblTL[[#This Row],[Gym 2 Duration]]</f>
        <v>0</v>
      </c>
      <c r="J704" s="135"/>
      <c r="K704" s="135"/>
      <c r="L704" s="135"/>
      <c r="M704" s="135"/>
      <c r="N704" s="135">
        <f>tblTL[[#This Row],[Field RPE]]*tblTL[[#This Row],[Field duration]]+tblTL[[#This Row],[Field 2 RPE]]*tblTL[[#This Row],[Field 2 Duration]]</f>
        <v>0</v>
      </c>
      <c r="O704" s="136"/>
      <c r="P704" s="137"/>
      <c r="Q704" s="137"/>
      <c r="R704" s="137"/>
      <c r="S704" s="137"/>
      <c r="T704" s="137"/>
      <c r="U704" s="137"/>
      <c r="V704" s="137"/>
      <c r="W704" s="137"/>
      <c r="X704" s="137"/>
      <c r="Y704" s="137"/>
      <c r="Z704" s="137"/>
      <c r="AA704" s="138">
        <f>TL!$O704*TL!$P704+TL!$Q704*TL!$R704+TL!$S704*TL!$T704+TL!$U704*TL!$V704+TL!$W704*TL!$X704+tblTL[[#This Row],[G6 RPE]]*tblTL[[#This Row],[G6 Duration]]</f>
        <v>0</v>
      </c>
      <c r="AB704" s="139">
        <f>tblTL[[#This Row],[Gym Load]]+tblTL[[#This Row],[Field Load]]+tblTL[[#This Row],[Total Game Load]]</f>
        <v>0</v>
      </c>
    </row>
    <row r="705" spans="1:28" x14ac:dyDescent="0.25">
      <c r="A705" s="133" t="str">
        <f t="shared" si="27"/>
        <v>Week 5</v>
      </c>
      <c r="B705" s="63">
        <v>43041</v>
      </c>
      <c r="C705" s="143" t="str">
        <f t="shared" si="25"/>
        <v>Thu</v>
      </c>
      <c r="D705" s="134" t="s">
        <v>208</v>
      </c>
      <c r="E705" s="135">
        <v>6</v>
      </c>
      <c r="F705" s="135">
        <v>60</v>
      </c>
      <c r="G705" s="135"/>
      <c r="H705" s="135"/>
      <c r="I705" s="135">
        <f>tblTL[[#This Row],[Gym RPE]]*tblTL[[#This Row],[Gym Duration]]+tblTL[[#This Row],[Gym 2 RPE]]*tblTL[[#This Row],[Gym 2 Duration]]</f>
        <v>360</v>
      </c>
      <c r="J705" s="135">
        <v>6.5</v>
      </c>
      <c r="K705" s="135">
        <v>60</v>
      </c>
      <c r="L705" s="135"/>
      <c r="M705" s="135"/>
      <c r="N705" s="135">
        <f>tblTL[[#This Row],[Field RPE]]*tblTL[[#This Row],[Field duration]]+tblTL[[#This Row],[Field 2 RPE]]*tblTL[[#This Row],[Field 2 Duration]]</f>
        <v>390</v>
      </c>
      <c r="O705" s="136"/>
      <c r="P705" s="137"/>
      <c r="Q705" s="137"/>
      <c r="R705" s="137"/>
      <c r="S705" s="137"/>
      <c r="T705" s="137"/>
      <c r="U705" s="137"/>
      <c r="V705" s="137"/>
      <c r="W705" s="137"/>
      <c r="X705" s="137"/>
      <c r="Y705" s="137"/>
      <c r="Z705" s="137"/>
      <c r="AA705" s="138">
        <f>TL!$O705*TL!$P705+TL!$Q705*TL!$R705+TL!$S705*TL!$T705+TL!$U705*TL!$V705+TL!$W705*TL!$X705+tblTL[[#This Row],[G6 RPE]]*tblTL[[#This Row],[G6 Duration]]</f>
        <v>0</v>
      </c>
      <c r="AB705" s="139">
        <f>tblTL[[#This Row],[Gym Load]]+tblTL[[#This Row],[Field Load]]+tblTL[[#This Row],[Total Game Load]]</f>
        <v>750</v>
      </c>
    </row>
    <row r="706" spans="1:28" x14ac:dyDescent="0.25">
      <c r="A706" s="133" t="str">
        <f t="shared" ref="A706:A769" si="28">VLOOKUP(B706, $AE$3:$AF$26, 2)</f>
        <v>Week 5</v>
      </c>
      <c r="B706" s="59">
        <v>43042</v>
      </c>
      <c r="C706" s="144" t="str">
        <f t="shared" ref="C706:C769" si="29">CHOOSE(WEEKDAY(B706),"Sun","Mon","Tue","Wed","Thu","Fri","Sat")</f>
        <v>Fri</v>
      </c>
      <c r="D706" s="134" t="s">
        <v>215</v>
      </c>
      <c r="E706" s="135">
        <v>7</v>
      </c>
      <c r="F706" s="135">
        <v>60</v>
      </c>
      <c r="G706" s="135"/>
      <c r="H706" s="135"/>
      <c r="I706" s="135">
        <f>tblTL[[#This Row],[Gym RPE]]*tblTL[[#This Row],[Gym Duration]]+tblTL[[#This Row],[Gym 2 RPE]]*tblTL[[#This Row],[Gym 2 Duration]]</f>
        <v>420</v>
      </c>
      <c r="J706" s="135"/>
      <c r="K706" s="135"/>
      <c r="L706" s="135"/>
      <c r="M706" s="135"/>
      <c r="N706" s="135">
        <f>tblTL[[#This Row],[Field RPE]]*tblTL[[#This Row],[Field duration]]+tblTL[[#This Row],[Field 2 RPE]]*tblTL[[#This Row],[Field 2 Duration]]</f>
        <v>0</v>
      </c>
      <c r="O706" s="136"/>
      <c r="P706" s="137"/>
      <c r="Q706" s="137"/>
      <c r="R706" s="137"/>
      <c r="S706" s="137"/>
      <c r="T706" s="137"/>
      <c r="U706" s="137"/>
      <c r="V706" s="137"/>
      <c r="W706" s="137"/>
      <c r="X706" s="137"/>
      <c r="Y706" s="137"/>
      <c r="Z706" s="137"/>
      <c r="AA706" s="138">
        <f>TL!$O706*TL!$P706+TL!$Q706*TL!$R706+TL!$S706*TL!$T706+TL!$U706*TL!$V706+TL!$W706*TL!$X706+tblTL[[#This Row],[G6 RPE]]*tblTL[[#This Row],[G6 Duration]]</f>
        <v>0</v>
      </c>
      <c r="AB706" s="139">
        <f>tblTL[[#This Row],[Gym Load]]+tblTL[[#This Row],[Field Load]]+tblTL[[#This Row],[Total Game Load]]</f>
        <v>420</v>
      </c>
    </row>
    <row r="707" spans="1:28" x14ac:dyDescent="0.25">
      <c r="A707" s="133" t="str">
        <f t="shared" si="28"/>
        <v>Week 5</v>
      </c>
      <c r="B707" s="63">
        <v>43042</v>
      </c>
      <c r="C707" s="143" t="str">
        <f t="shared" si="29"/>
        <v>Fri</v>
      </c>
      <c r="D707" s="134" t="s">
        <v>190</v>
      </c>
      <c r="E707" s="135"/>
      <c r="F707" s="135"/>
      <c r="G707" s="135"/>
      <c r="H707" s="135"/>
      <c r="I707" s="135">
        <f>tblTL[[#This Row],[Gym RPE]]*tblTL[[#This Row],[Gym Duration]]+tblTL[[#This Row],[Gym 2 RPE]]*tblTL[[#This Row],[Gym 2 Duration]]</f>
        <v>0</v>
      </c>
      <c r="J707" s="135"/>
      <c r="K707" s="135"/>
      <c r="L707" s="135"/>
      <c r="M707" s="135"/>
      <c r="N707" s="135">
        <f>tblTL[[#This Row],[Field RPE]]*tblTL[[#This Row],[Field duration]]+tblTL[[#This Row],[Field 2 RPE]]*tblTL[[#This Row],[Field 2 Duration]]</f>
        <v>0</v>
      </c>
      <c r="O707" s="136"/>
      <c r="P707" s="137"/>
      <c r="Q707" s="137"/>
      <c r="R707" s="137"/>
      <c r="S707" s="137"/>
      <c r="T707" s="137"/>
      <c r="U707" s="137"/>
      <c r="V707" s="137"/>
      <c r="W707" s="137"/>
      <c r="X707" s="137"/>
      <c r="Y707" s="137"/>
      <c r="Z707" s="137"/>
      <c r="AA707" s="138">
        <f>TL!$O707*TL!$P707+TL!$Q707*TL!$R707+TL!$S707*TL!$T707+TL!$U707*TL!$V707+TL!$W707*TL!$X707+tblTL[[#This Row],[G6 RPE]]*tblTL[[#This Row],[G6 Duration]]</f>
        <v>0</v>
      </c>
      <c r="AB707" s="139">
        <f>tblTL[[#This Row],[Gym Load]]+tblTL[[#This Row],[Field Load]]+tblTL[[#This Row],[Total Game Load]]</f>
        <v>0</v>
      </c>
    </row>
    <row r="708" spans="1:28" x14ac:dyDescent="0.25">
      <c r="A708" s="133" t="str">
        <f t="shared" si="28"/>
        <v>Week 5</v>
      </c>
      <c r="B708" s="63">
        <v>43042</v>
      </c>
      <c r="C708" s="143" t="str">
        <f t="shared" si="29"/>
        <v>Fri</v>
      </c>
      <c r="D708" s="134" t="s">
        <v>191</v>
      </c>
      <c r="E708" s="135"/>
      <c r="F708" s="135"/>
      <c r="G708" s="135"/>
      <c r="H708" s="135"/>
      <c r="I708" s="135">
        <f>tblTL[[#This Row],[Gym RPE]]*tblTL[[#This Row],[Gym Duration]]+tblTL[[#This Row],[Gym 2 RPE]]*tblTL[[#This Row],[Gym 2 Duration]]</f>
        <v>0</v>
      </c>
      <c r="J708" s="135"/>
      <c r="K708" s="135"/>
      <c r="L708" s="135"/>
      <c r="M708" s="135"/>
      <c r="N708" s="135">
        <f>tblTL[[#This Row],[Field RPE]]*tblTL[[#This Row],[Field duration]]+tblTL[[#This Row],[Field 2 RPE]]*tblTL[[#This Row],[Field 2 Duration]]</f>
        <v>0</v>
      </c>
      <c r="O708" s="136"/>
      <c r="P708" s="137"/>
      <c r="Q708" s="137"/>
      <c r="R708" s="137"/>
      <c r="S708" s="137"/>
      <c r="T708" s="137"/>
      <c r="U708" s="137"/>
      <c r="V708" s="137"/>
      <c r="W708" s="137"/>
      <c r="X708" s="137"/>
      <c r="Y708" s="137"/>
      <c r="Z708" s="137"/>
      <c r="AA708" s="138">
        <f>TL!$O708*TL!$P708+TL!$Q708*TL!$R708+TL!$S708*TL!$T708+TL!$U708*TL!$V708+TL!$W708*TL!$X708+tblTL[[#This Row],[G6 RPE]]*tblTL[[#This Row],[G6 Duration]]</f>
        <v>0</v>
      </c>
      <c r="AB708" s="139">
        <f>tblTL[[#This Row],[Gym Load]]+tblTL[[#This Row],[Field Load]]+tblTL[[#This Row],[Total Game Load]]</f>
        <v>0</v>
      </c>
    </row>
    <row r="709" spans="1:28" x14ac:dyDescent="0.25">
      <c r="A709" s="133" t="str">
        <f t="shared" si="28"/>
        <v>Week 5</v>
      </c>
      <c r="B709" s="63">
        <v>43042</v>
      </c>
      <c r="C709" s="143" t="str">
        <f t="shared" si="29"/>
        <v>Fri</v>
      </c>
      <c r="D709" s="134" t="s">
        <v>192</v>
      </c>
      <c r="E709" s="135"/>
      <c r="F709" s="135"/>
      <c r="G709" s="135"/>
      <c r="H709" s="135"/>
      <c r="I709" s="135">
        <f>tblTL[[#This Row],[Gym RPE]]*tblTL[[#This Row],[Gym Duration]]+tblTL[[#This Row],[Gym 2 RPE]]*tblTL[[#This Row],[Gym 2 Duration]]</f>
        <v>0</v>
      </c>
      <c r="J709" s="135"/>
      <c r="K709" s="135"/>
      <c r="L709" s="135"/>
      <c r="M709" s="135"/>
      <c r="N709" s="135">
        <f>tblTL[[#This Row],[Field RPE]]*tblTL[[#This Row],[Field duration]]+tblTL[[#This Row],[Field 2 RPE]]*tblTL[[#This Row],[Field 2 Duration]]</f>
        <v>0</v>
      </c>
      <c r="O709" s="136"/>
      <c r="P709" s="137"/>
      <c r="Q709" s="137"/>
      <c r="R709" s="137"/>
      <c r="S709" s="137"/>
      <c r="T709" s="137"/>
      <c r="U709" s="137"/>
      <c r="V709" s="137"/>
      <c r="W709" s="137"/>
      <c r="X709" s="137"/>
      <c r="Y709" s="137"/>
      <c r="Z709" s="137"/>
      <c r="AA709" s="138">
        <f>TL!$O709*TL!$P709+TL!$Q709*TL!$R709+TL!$S709*TL!$T709+TL!$U709*TL!$V709+TL!$W709*TL!$X709+tblTL[[#This Row],[G6 RPE]]*tblTL[[#This Row],[G6 Duration]]</f>
        <v>0</v>
      </c>
      <c r="AB709" s="139">
        <f>tblTL[[#This Row],[Gym Load]]+tblTL[[#This Row],[Field Load]]+tblTL[[#This Row],[Total Game Load]]</f>
        <v>0</v>
      </c>
    </row>
    <row r="710" spans="1:28" x14ac:dyDescent="0.25">
      <c r="A710" s="133" t="str">
        <f t="shared" si="28"/>
        <v>Week 5</v>
      </c>
      <c r="B710" s="63">
        <v>43042</v>
      </c>
      <c r="C710" s="143" t="str">
        <f t="shared" si="29"/>
        <v>Fri</v>
      </c>
      <c r="D710" s="134" t="s">
        <v>193</v>
      </c>
      <c r="E710" s="135"/>
      <c r="F710" s="135"/>
      <c r="G710" s="135"/>
      <c r="H710" s="135"/>
      <c r="I710" s="135">
        <f>tblTL[[#This Row],[Gym RPE]]*tblTL[[#This Row],[Gym Duration]]+tblTL[[#This Row],[Gym 2 RPE]]*tblTL[[#This Row],[Gym 2 Duration]]</f>
        <v>0</v>
      </c>
      <c r="J710" s="135"/>
      <c r="K710" s="135"/>
      <c r="L710" s="135"/>
      <c r="M710" s="135"/>
      <c r="N710" s="135">
        <f>tblTL[[#This Row],[Field RPE]]*tblTL[[#This Row],[Field duration]]+tblTL[[#This Row],[Field 2 RPE]]*tblTL[[#This Row],[Field 2 Duration]]</f>
        <v>0</v>
      </c>
      <c r="O710" s="136"/>
      <c r="P710" s="137"/>
      <c r="Q710" s="137"/>
      <c r="R710" s="137"/>
      <c r="S710" s="137"/>
      <c r="T710" s="137"/>
      <c r="U710" s="137"/>
      <c r="V710" s="137"/>
      <c r="W710" s="137"/>
      <c r="X710" s="137"/>
      <c r="Y710" s="137"/>
      <c r="Z710" s="137"/>
      <c r="AA710" s="138">
        <f>TL!$O710*TL!$P710+TL!$Q710*TL!$R710+TL!$S710*TL!$T710+TL!$U710*TL!$V710+TL!$W710*TL!$X710+tblTL[[#This Row],[G6 RPE]]*tblTL[[#This Row],[G6 Duration]]</f>
        <v>0</v>
      </c>
      <c r="AB710" s="139">
        <f>tblTL[[#This Row],[Gym Load]]+tblTL[[#This Row],[Field Load]]+tblTL[[#This Row],[Total Game Load]]</f>
        <v>0</v>
      </c>
    </row>
    <row r="711" spans="1:28" x14ac:dyDescent="0.25">
      <c r="A711" s="133" t="str">
        <f t="shared" si="28"/>
        <v>Week 5</v>
      </c>
      <c r="B711" s="63">
        <v>43042</v>
      </c>
      <c r="C711" s="143" t="str">
        <f t="shared" si="29"/>
        <v>Fri</v>
      </c>
      <c r="D711" s="134" t="s">
        <v>194</v>
      </c>
      <c r="E711" s="135"/>
      <c r="F711" s="135"/>
      <c r="G711" s="135"/>
      <c r="H711" s="135"/>
      <c r="I711" s="135">
        <f>tblTL[[#This Row],[Gym RPE]]*tblTL[[#This Row],[Gym Duration]]+tblTL[[#This Row],[Gym 2 RPE]]*tblTL[[#This Row],[Gym 2 Duration]]</f>
        <v>0</v>
      </c>
      <c r="J711" s="135"/>
      <c r="K711" s="135"/>
      <c r="L711" s="135"/>
      <c r="M711" s="135"/>
      <c r="N711" s="135">
        <f>tblTL[[#This Row],[Field RPE]]*tblTL[[#This Row],[Field duration]]+tblTL[[#This Row],[Field 2 RPE]]*tblTL[[#This Row],[Field 2 Duration]]</f>
        <v>0</v>
      </c>
      <c r="O711" s="136"/>
      <c r="P711" s="137"/>
      <c r="Q711" s="137"/>
      <c r="R711" s="137"/>
      <c r="S711" s="137"/>
      <c r="T711" s="137"/>
      <c r="U711" s="137"/>
      <c r="V711" s="137"/>
      <c r="W711" s="137"/>
      <c r="X711" s="137"/>
      <c r="Y711" s="137"/>
      <c r="Z711" s="137"/>
      <c r="AA711" s="138">
        <f>TL!$O711*TL!$P711+TL!$Q711*TL!$R711+TL!$S711*TL!$T711+TL!$U711*TL!$V711+TL!$W711*TL!$X711+tblTL[[#This Row],[G6 RPE]]*tblTL[[#This Row],[G6 Duration]]</f>
        <v>0</v>
      </c>
      <c r="AB711" s="139">
        <f>tblTL[[#This Row],[Gym Load]]+tblTL[[#This Row],[Field Load]]+tblTL[[#This Row],[Total Game Load]]</f>
        <v>0</v>
      </c>
    </row>
    <row r="712" spans="1:28" x14ac:dyDescent="0.25">
      <c r="A712" s="133" t="str">
        <f t="shared" si="28"/>
        <v>Week 5</v>
      </c>
      <c r="B712" s="63">
        <v>43042</v>
      </c>
      <c r="C712" s="143" t="str">
        <f t="shared" si="29"/>
        <v>Fri</v>
      </c>
      <c r="D712" s="134" t="s">
        <v>213</v>
      </c>
      <c r="E712" s="135"/>
      <c r="F712" s="135"/>
      <c r="G712" s="135"/>
      <c r="H712" s="135"/>
      <c r="I712" s="135">
        <f>tblTL[[#This Row],[Gym RPE]]*tblTL[[#This Row],[Gym Duration]]+tblTL[[#This Row],[Gym 2 RPE]]*tblTL[[#This Row],[Gym 2 Duration]]</f>
        <v>0</v>
      </c>
      <c r="J712" s="135"/>
      <c r="K712" s="135"/>
      <c r="L712" s="135"/>
      <c r="M712" s="135"/>
      <c r="N712" s="135">
        <f>tblTL[[#This Row],[Field RPE]]*tblTL[[#This Row],[Field duration]]+tblTL[[#This Row],[Field 2 RPE]]*tblTL[[#This Row],[Field 2 Duration]]</f>
        <v>0</v>
      </c>
      <c r="O712" s="136"/>
      <c r="P712" s="137"/>
      <c r="Q712" s="137"/>
      <c r="R712" s="137"/>
      <c r="S712" s="137"/>
      <c r="T712" s="137"/>
      <c r="U712" s="137"/>
      <c r="V712" s="137"/>
      <c r="W712" s="137"/>
      <c r="X712" s="137"/>
      <c r="Y712" s="137"/>
      <c r="Z712" s="137"/>
      <c r="AA712" s="138">
        <f>TL!$O712*TL!$P712+TL!$Q712*TL!$R712+TL!$S712*TL!$T712+TL!$U712*TL!$V712+TL!$W712*TL!$X712+tblTL[[#This Row],[G6 RPE]]*tblTL[[#This Row],[G6 Duration]]</f>
        <v>0</v>
      </c>
      <c r="AB712" s="139">
        <f>tblTL[[#This Row],[Gym Load]]+tblTL[[#This Row],[Field Load]]+tblTL[[#This Row],[Total Game Load]]</f>
        <v>0</v>
      </c>
    </row>
    <row r="713" spans="1:28" x14ac:dyDescent="0.25">
      <c r="A713" s="133" t="str">
        <f t="shared" si="28"/>
        <v>Week 5</v>
      </c>
      <c r="B713" s="63">
        <v>43042</v>
      </c>
      <c r="C713" s="143" t="str">
        <f t="shared" si="29"/>
        <v>Fri</v>
      </c>
      <c r="D713" s="134" t="s">
        <v>214</v>
      </c>
      <c r="E713" s="135"/>
      <c r="F713" s="135"/>
      <c r="G713" s="135"/>
      <c r="H713" s="135"/>
      <c r="I713" s="135">
        <f>tblTL[[#This Row],[Gym RPE]]*tblTL[[#This Row],[Gym Duration]]+tblTL[[#This Row],[Gym 2 RPE]]*tblTL[[#This Row],[Gym 2 Duration]]</f>
        <v>0</v>
      </c>
      <c r="J713" s="135"/>
      <c r="K713" s="135"/>
      <c r="L713" s="135"/>
      <c r="M713" s="135"/>
      <c r="N713" s="135">
        <f>tblTL[[#This Row],[Field RPE]]*tblTL[[#This Row],[Field duration]]+tblTL[[#This Row],[Field 2 RPE]]*tblTL[[#This Row],[Field 2 Duration]]</f>
        <v>0</v>
      </c>
      <c r="O713" s="136"/>
      <c r="P713" s="137"/>
      <c r="Q713" s="137"/>
      <c r="R713" s="137"/>
      <c r="S713" s="137"/>
      <c r="T713" s="137"/>
      <c r="U713" s="137"/>
      <c r="V713" s="137"/>
      <c r="W713" s="137"/>
      <c r="X713" s="137"/>
      <c r="Y713" s="137"/>
      <c r="Z713" s="137"/>
      <c r="AA713" s="138">
        <f>TL!$O713*TL!$P713+TL!$Q713*TL!$R713+TL!$S713*TL!$T713+TL!$U713*TL!$V713+TL!$W713*TL!$X713+tblTL[[#This Row],[G6 RPE]]*tblTL[[#This Row],[G6 Duration]]</f>
        <v>0</v>
      </c>
      <c r="AB713" s="139">
        <f>tblTL[[#This Row],[Gym Load]]+tblTL[[#This Row],[Field Load]]+tblTL[[#This Row],[Total Game Load]]</f>
        <v>0</v>
      </c>
    </row>
    <row r="714" spans="1:28" x14ac:dyDescent="0.25">
      <c r="A714" s="133" t="str">
        <f t="shared" si="28"/>
        <v>Week 5</v>
      </c>
      <c r="B714" s="63">
        <v>43042</v>
      </c>
      <c r="C714" s="143" t="str">
        <f t="shared" si="29"/>
        <v>Fri</v>
      </c>
      <c r="D714" s="134" t="s">
        <v>195</v>
      </c>
      <c r="E714" s="135"/>
      <c r="F714" s="135"/>
      <c r="G714" s="135"/>
      <c r="H714" s="135"/>
      <c r="I714" s="135">
        <f>tblTL[[#This Row],[Gym RPE]]*tblTL[[#This Row],[Gym Duration]]+tblTL[[#This Row],[Gym 2 RPE]]*tblTL[[#This Row],[Gym 2 Duration]]</f>
        <v>0</v>
      </c>
      <c r="J714" s="135"/>
      <c r="K714" s="135"/>
      <c r="L714" s="135"/>
      <c r="M714" s="135"/>
      <c r="N714" s="135">
        <f>tblTL[[#This Row],[Field RPE]]*tblTL[[#This Row],[Field duration]]+tblTL[[#This Row],[Field 2 RPE]]*tblTL[[#This Row],[Field 2 Duration]]</f>
        <v>0</v>
      </c>
      <c r="O714" s="136"/>
      <c r="P714" s="137"/>
      <c r="Q714" s="137"/>
      <c r="R714" s="137"/>
      <c r="S714" s="137"/>
      <c r="T714" s="137"/>
      <c r="U714" s="137"/>
      <c r="V714" s="137"/>
      <c r="W714" s="137"/>
      <c r="X714" s="137"/>
      <c r="Y714" s="137"/>
      <c r="Z714" s="137"/>
      <c r="AA714" s="138">
        <f>TL!$O714*TL!$P714+TL!$Q714*TL!$R714+TL!$S714*TL!$T714+TL!$U714*TL!$V714+TL!$W714*TL!$X714+tblTL[[#This Row],[G6 RPE]]*tblTL[[#This Row],[G6 Duration]]</f>
        <v>0</v>
      </c>
      <c r="AB714" s="139">
        <f>tblTL[[#This Row],[Gym Load]]+tblTL[[#This Row],[Field Load]]+tblTL[[#This Row],[Total Game Load]]</f>
        <v>0</v>
      </c>
    </row>
    <row r="715" spans="1:28" x14ac:dyDescent="0.25">
      <c r="A715" s="133" t="str">
        <f t="shared" si="28"/>
        <v>Week 5</v>
      </c>
      <c r="B715" s="63">
        <v>43042</v>
      </c>
      <c r="C715" s="143" t="str">
        <f t="shared" si="29"/>
        <v>Fri</v>
      </c>
      <c r="D715" s="134" t="s">
        <v>196</v>
      </c>
      <c r="E715" s="135"/>
      <c r="F715" s="135"/>
      <c r="G715" s="135"/>
      <c r="H715" s="135"/>
      <c r="I715" s="135">
        <f>tblTL[[#This Row],[Gym RPE]]*tblTL[[#This Row],[Gym Duration]]+tblTL[[#This Row],[Gym 2 RPE]]*tblTL[[#This Row],[Gym 2 Duration]]</f>
        <v>0</v>
      </c>
      <c r="J715" s="135"/>
      <c r="K715" s="135"/>
      <c r="L715" s="135"/>
      <c r="M715" s="135"/>
      <c r="N715" s="135">
        <f>tblTL[[#This Row],[Field RPE]]*tblTL[[#This Row],[Field duration]]+tblTL[[#This Row],[Field 2 RPE]]*tblTL[[#This Row],[Field 2 Duration]]</f>
        <v>0</v>
      </c>
      <c r="O715" s="136"/>
      <c r="P715" s="137"/>
      <c r="Q715" s="137"/>
      <c r="R715" s="137"/>
      <c r="S715" s="137"/>
      <c r="T715" s="137"/>
      <c r="U715" s="137"/>
      <c r="V715" s="137"/>
      <c r="W715" s="137"/>
      <c r="X715" s="137"/>
      <c r="Y715" s="137"/>
      <c r="Z715" s="137"/>
      <c r="AA715" s="138">
        <f>TL!$O715*TL!$P715+TL!$Q715*TL!$R715+TL!$S715*TL!$T715+TL!$U715*TL!$V715+TL!$W715*TL!$X715+tblTL[[#This Row],[G6 RPE]]*tblTL[[#This Row],[G6 Duration]]</f>
        <v>0</v>
      </c>
      <c r="AB715" s="139">
        <f>tblTL[[#This Row],[Gym Load]]+tblTL[[#This Row],[Field Load]]+tblTL[[#This Row],[Total Game Load]]</f>
        <v>0</v>
      </c>
    </row>
    <row r="716" spans="1:28" x14ac:dyDescent="0.25">
      <c r="A716" s="133" t="str">
        <f t="shared" si="28"/>
        <v>Week 5</v>
      </c>
      <c r="B716" s="63">
        <v>43042</v>
      </c>
      <c r="C716" s="143" t="str">
        <f t="shared" si="29"/>
        <v>Fri</v>
      </c>
      <c r="D716" s="134" t="s">
        <v>197</v>
      </c>
      <c r="E716" s="135"/>
      <c r="F716" s="135"/>
      <c r="G716" s="135"/>
      <c r="H716" s="135"/>
      <c r="I716" s="135">
        <f>tblTL[[#This Row],[Gym RPE]]*tblTL[[#This Row],[Gym Duration]]+tblTL[[#This Row],[Gym 2 RPE]]*tblTL[[#This Row],[Gym 2 Duration]]</f>
        <v>0</v>
      </c>
      <c r="J716" s="135"/>
      <c r="K716" s="135"/>
      <c r="L716" s="135"/>
      <c r="M716" s="135"/>
      <c r="N716" s="135">
        <f>tblTL[[#This Row],[Field RPE]]*tblTL[[#This Row],[Field duration]]+tblTL[[#This Row],[Field 2 RPE]]*tblTL[[#This Row],[Field 2 Duration]]</f>
        <v>0</v>
      </c>
      <c r="O716" s="136"/>
      <c r="P716" s="137"/>
      <c r="Q716" s="137"/>
      <c r="R716" s="137"/>
      <c r="S716" s="137"/>
      <c r="T716" s="137"/>
      <c r="U716" s="137"/>
      <c r="V716" s="137"/>
      <c r="W716" s="137"/>
      <c r="X716" s="137"/>
      <c r="Y716" s="137"/>
      <c r="Z716" s="137"/>
      <c r="AA716" s="138">
        <f>TL!$O716*TL!$P716+TL!$Q716*TL!$R716+TL!$S716*TL!$T716+TL!$U716*TL!$V716+TL!$W716*TL!$X716+tblTL[[#This Row],[G6 RPE]]*tblTL[[#This Row],[G6 Duration]]</f>
        <v>0</v>
      </c>
      <c r="AB716" s="139">
        <f>tblTL[[#This Row],[Gym Load]]+tblTL[[#This Row],[Field Load]]+tblTL[[#This Row],[Total Game Load]]</f>
        <v>0</v>
      </c>
    </row>
    <row r="717" spans="1:28" x14ac:dyDescent="0.25">
      <c r="A717" s="133" t="str">
        <f t="shared" si="28"/>
        <v>Week 5</v>
      </c>
      <c r="B717" s="63">
        <v>43042</v>
      </c>
      <c r="C717" s="143" t="str">
        <f t="shared" si="29"/>
        <v>Fri</v>
      </c>
      <c r="D717" s="134" t="s">
        <v>198</v>
      </c>
      <c r="E717" s="135"/>
      <c r="F717" s="135"/>
      <c r="G717" s="135"/>
      <c r="H717" s="135"/>
      <c r="I717" s="135">
        <f>tblTL[[#This Row],[Gym RPE]]*tblTL[[#This Row],[Gym Duration]]+tblTL[[#This Row],[Gym 2 RPE]]*tblTL[[#This Row],[Gym 2 Duration]]</f>
        <v>0</v>
      </c>
      <c r="J717" s="135"/>
      <c r="K717" s="135"/>
      <c r="L717" s="135"/>
      <c r="M717" s="135"/>
      <c r="N717" s="135">
        <f>tblTL[[#This Row],[Field RPE]]*tblTL[[#This Row],[Field duration]]+tblTL[[#This Row],[Field 2 RPE]]*tblTL[[#This Row],[Field 2 Duration]]</f>
        <v>0</v>
      </c>
      <c r="O717" s="136"/>
      <c r="P717" s="137"/>
      <c r="Q717" s="137"/>
      <c r="R717" s="137"/>
      <c r="S717" s="137"/>
      <c r="T717" s="137"/>
      <c r="U717" s="137"/>
      <c r="V717" s="137"/>
      <c r="W717" s="137"/>
      <c r="X717" s="137"/>
      <c r="Y717" s="137"/>
      <c r="Z717" s="137"/>
      <c r="AA717" s="138">
        <f>TL!$O717*TL!$P717+TL!$Q717*TL!$R717+TL!$S717*TL!$T717+TL!$U717*TL!$V717+TL!$W717*TL!$X717+tblTL[[#This Row],[G6 RPE]]*tblTL[[#This Row],[G6 Duration]]</f>
        <v>0</v>
      </c>
      <c r="AB717" s="139">
        <f>tblTL[[#This Row],[Gym Load]]+tblTL[[#This Row],[Field Load]]+tblTL[[#This Row],[Total Game Load]]</f>
        <v>0</v>
      </c>
    </row>
    <row r="718" spans="1:28" x14ac:dyDescent="0.25">
      <c r="A718" s="133" t="str">
        <f t="shared" si="28"/>
        <v>Week 5</v>
      </c>
      <c r="B718" s="63">
        <v>43042</v>
      </c>
      <c r="C718" s="143" t="str">
        <f t="shared" si="29"/>
        <v>Fri</v>
      </c>
      <c r="D718" s="134" t="s">
        <v>199</v>
      </c>
      <c r="E718" s="135"/>
      <c r="F718" s="135"/>
      <c r="G718" s="135"/>
      <c r="H718" s="135"/>
      <c r="I718" s="135">
        <f>tblTL[[#This Row],[Gym RPE]]*tblTL[[#This Row],[Gym Duration]]+tblTL[[#This Row],[Gym 2 RPE]]*tblTL[[#This Row],[Gym 2 Duration]]</f>
        <v>0</v>
      </c>
      <c r="J718" s="135"/>
      <c r="K718" s="135"/>
      <c r="L718" s="135"/>
      <c r="M718" s="135"/>
      <c r="N718" s="135">
        <f>tblTL[[#This Row],[Field RPE]]*tblTL[[#This Row],[Field duration]]+tblTL[[#This Row],[Field 2 RPE]]*tblTL[[#This Row],[Field 2 Duration]]</f>
        <v>0</v>
      </c>
      <c r="O718" s="136"/>
      <c r="P718" s="137"/>
      <c r="Q718" s="137"/>
      <c r="R718" s="137"/>
      <c r="S718" s="137"/>
      <c r="T718" s="137"/>
      <c r="U718" s="137"/>
      <c r="V718" s="137"/>
      <c r="W718" s="137"/>
      <c r="X718" s="137"/>
      <c r="Y718" s="137"/>
      <c r="Z718" s="137"/>
      <c r="AA718" s="138">
        <f>TL!$O718*TL!$P718+TL!$Q718*TL!$R718+TL!$S718*TL!$T718+TL!$U718*TL!$V718+TL!$W718*TL!$X718+tblTL[[#This Row],[G6 RPE]]*tblTL[[#This Row],[G6 Duration]]</f>
        <v>0</v>
      </c>
      <c r="AB718" s="139">
        <f>tblTL[[#This Row],[Gym Load]]+tblTL[[#This Row],[Field Load]]+tblTL[[#This Row],[Total Game Load]]</f>
        <v>0</v>
      </c>
    </row>
    <row r="719" spans="1:28" x14ac:dyDescent="0.25">
      <c r="A719" s="133" t="str">
        <f t="shared" si="28"/>
        <v>Week 5</v>
      </c>
      <c r="B719" s="63">
        <v>43042</v>
      </c>
      <c r="C719" s="143" t="str">
        <f t="shared" si="29"/>
        <v>Fri</v>
      </c>
      <c r="D719" s="134" t="s">
        <v>200</v>
      </c>
      <c r="E719" s="135"/>
      <c r="F719" s="135"/>
      <c r="G719" s="135"/>
      <c r="H719" s="135"/>
      <c r="I719" s="135">
        <f>tblTL[[#This Row],[Gym RPE]]*tblTL[[#This Row],[Gym Duration]]+tblTL[[#This Row],[Gym 2 RPE]]*tblTL[[#This Row],[Gym 2 Duration]]</f>
        <v>0</v>
      </c>
      <c r="J719" s="135"/>
      <c r="K719" s="135"/>
      <c r="L719" s="135"/>
      <c r="M719" s="135"/>
      <c r="N719" s="135">
        <f>tblTL[[#This Row],[Field RPE]]*tblTL[[#This Row],[Field duration]]+tblTL[[#This Row],[Field 2 RPE]]*tblTL[[#This Row],[Field 2 Duration]]</f>
        <v>0</v>
      </c>
      <c r="O719" s="136"/>
      <c r="P719" s="137"/>
      <c r="Q719" s="137"/>
      <c r="R719" s="137"/>
      <c r="S719" s="137"/>
      <c r="T719" s="137"/>
      <c r="U719" s="137"/>
      <c r="V719" s="137"/>
      <c r="W719" s="137"/>
      <c r="X719" s="137"/>
      <c r="Y719" s="137"/>
      <c r="Z719" s="137"/>
      <c r="AA719" s="138">
        <f>TL!$O719*TL!$P719+TL!$Q719*TL!$R719+TL!$S719*TL!$T719+TL!$U719*TL!$V719+TL!$W719*TL!$X719+tblTL[[#This Row],[G6 RPE]]*tblTL[[#This Row],[G6 Duration]]</f>
        <v>0</v>
      </c>
      <c r="AB719" s="139">
        <f>tblTL[[#This Row],[Gym Load]]+tblTL[[#This Row],[Field Load]]+tblTL[[#This Row],[Total Game Load]]</f>
        <v>0</v>
      </c>
    </row>
    <row r="720" spans="1:28" x14ac:dyDescent="0.25">
      <c r="A720" s="133" t="str">
        <f t="shared" si="28"/>
        <v>Week 5</v>
      </c>
      <c r="B720" s="63">
        <v>43042</v>
      </c>
      <c r="C720" s="143" t="str">
        <f t="shared" si="29"/>
        <v>Fri</v>
      </c>
      <c r="D720" s="134" t="s">
        <v>201</v>
      </c>
      <c r="E720" s="135"/>
      <c r="F720" s="135"/>
      <c r="G720" s="135"/>
      <c r="H720" s="135"/>
      <c r="I720" s="135">
        <f>tblTL[[#This Row],[Gym RPE]]*tblTL[[#This Row],[Gym Duration]]+tblTL[[#This Row],[Gym 2 RPE]]*tblTL[[#This Row],[Gym 2 Duration]]</f>
        <v>0</v>
      </c>
      <c r="J720" s="135"/>
      <c r="K720" s="135"/>
      <c r="L720" s="135"/>
      <c r="M720" s="135"/>
      <c r="N720" s="135">
        <f>tblTL[[#This Row],[Field RPE]]*tblTL[[#This Row],[Field duration]]+tblTL[[#This Row],[Field 2 RPE]]*tblTL[[#This Row],[Field 2 Duration]]</f>
        <v>0</v>
      </c>
      <c r="O720" s="136"/>
      <c r="P720" s="137"/>
      <c r="Q720" s="137"/>
      <c r="R720" s="137"/>
      <c r="S720" s="137"/>
      <c r="T720" s="137"/>
      <c r="U720" s="137"/>
      <c r="V720" s="137"/>
      <c r="W720" s="137"/>
      <c r="X720" s="137"/>
      <c r="Y720" s="137"/>
      <c r="Z720" s="137"/>
      <c r="AA720" s="138">
        <f>TL!$O720*TL!$P720+TL!$Q720*TL!$R720+TL!$S720*TL!$T720+TL!$U720*TL!$V720+TL!$W720*TL!$X720+tblTL[[#This Row],[G6 RPE]]*tblTL[[#This Row],[G6 Duration]]</f>
        <v>0</v>
      </c>
      <c r="AB720" s="139">
        <f>tblTL[[#This Row],[Gym Load]]+tblTL[[#This Row],[Field Load]]+tblTL[[#This Row],[Total Game Load]]</f>
        <v>0</v>
      </c>
    </row>
    <row r="721" spans="1:28" x14ac:dyDescent="0.25">
      <c r="A721" s="133" t="str">
        <f t="shared" si="28"/>
        <v>Week 5</v>
      </c>
      <c r="B721" s="63">
        <v>43042</v>
      </c>
      <c r="C721" s="143" t="str">
        <f t="shared" si="29"/>
        <v>Fri</v>
      </c>
      <c r="D721" s="134" t="s">
        <v>202</v>
      </c>
      <c r="E721" s="135"/>
      <c r="F721" s="135"/>
      <c r="G721" s="135"/>
      <c r="H721" s="135"/>
      <c r="I721" s="135">
        <f>tblTL[[#This Row],[Gym RPE]]*tblTL[[#This Row],[Gym Duration]]+tblTL[[#This Row],[Gym 2 RPE]]*tblTL[[#This Row],[Gym 2 Duration]]</f>
        <v>0</v>
      </c>
      <c r="J721" s="135"/>
      <c r="K721" s="135"/>
      <c r="L721" s="135"/>
      <c r="M721" s="135"/>
      <c r="N721" s="135">
        <f>tblTL[[#This Row],[Field RPE]]*tblTL[[#This Row],[Field duration]]+tblTL[[#This Row],[Field 2 RPE]]*tblTL[[#This Row],[Field 2 Duration]]</f>
        <v>0</v>
      </c>
      <c r="O721" s="136"/>
      <c r="P721" s="137"/>
      <c r="Q721" s="137"/>
      <c r="R721" s="137"/>
      <c r="S721" s="137"/>
      <c r="T721" s="137"/>
      <c r="U721" s="137"/>
      <c r="V721" s="137"/>
      <c r="W721" s="137"/>
      <c r="X721" s="137"/>
      <c r="Y721" s="137"/>
      <c r="Z721" s="137"/>
      <c r="AA721" s="138">
        <f>TL!$O721*TL!$P721+TL!$Q721*TL!$R721+TL!$S721*TL!$T721+TL!$U721*TL!$V721+TL!$W721*TL!$X721+tblTL[[#This Row],[G6 RPE]]*tblTL[[#This Row],[G6 Duration]]</f>
        <v>0</v>
      </c>
      <c r="AB721" s="139">
        <f>tblTL[[#This Row],[Gym Load]]+tblTL[[#This Row],[Field Load]]+tblTL[[#This Row],[Total Game Load]]</f>
        <v>0</v>
      </c>
    </row>
    <row r="722" spans="1:28" x14ac:dyDescent="0.25">
      <c r="A722" s="133" t="str">
        <f t="shared" si="28"/>
        <v>Week 5</v>
      </c>
      <c r="B722" s="63">
        <v>43042</v>
      </c>
      <c r="C722" s="143" t="str">
        <f t="shared" si="29"/>
        <v>Fri</v>
      </c>
      <c r="D722" s="134" t="s">
        <v>203</v>
      </c>
      <c r="E722" s="135"/>
      <c r="F722" s="135"/>
      <c r="G722" s="135"/>
      <c r="H722" s="135"/>
      <c r="I722" s="135">
        <f>tblTL[[#This Row],[Gym RPE]]*tblTL[[#This Row],[Gym Duration]]+tblTL[[#This Row],[Gym 2 RPE]]*tblTL[[#This Row],[Gym 2 Duration]]</f>
        <v>0</v>
      </c>
      <c r="J722" s="135"/>
      <c r="K722" s="135"/>
      <c r="L722" s="135"/>
      <c r="M722" s="135"/>
      <c r="N722" s="135">
        <f>tblTL[[#This Row],[Field RPE]]*tblTL[[#This Row],[Field duration]]+tblTL[[#This Row],[Field 2 RPE]]*tblTL[[#This Row],[Field 2 Duration]]</f>
        <v>0</v>
      </c>
      <c r="O722" s="136"/>
      <c r="P722" s="137"/>
      <c r="Q722" s="137"/>
      <c r="R722" s="137"/>
      <c r="S722" s="137"/>
      <c r="T722" s="137"/>
      <c r="U722" s="137"/>
      <c r="V722" s="137"/>
      <c r="W722" s="137"/>
      <c r="X722" s="137"/>
      <c r="Y722" s="137"/>
      <c r="Z722" s="137"/>
      <c r="AA722" s="138">
        <f>TL!$O722*TL!$P722+TL!$Q722*TL!$R722+TL!$S722*TL!$T722+TL!$U722*TL!$V722+TL!$W722*TL!$X722+tblTL[[#This Row],[G6 RPE]]*tblTL[[#This Row],[G6 Duration]]</f>
        <v>0</v>
      </c>
      <c r="AB722" s="139">
        <f>tblTL[[#This Row],[Gym Load]]+tblTL[[#This Row],[Field Load]]+tblTL[[#This Row],[Total Game Load]]</f>
        <v>0</v>
      </c>
    </row>
    <row r="723" spans="1:28" x14ac:dyDescent="0.25">
      <c r="A723" s="133" t="str">
        <f t="shared" si="28"/>
        <v>Week 5</v>
      </c>
      <c r="B723" s="63">
        <v>43042</v>
      </c>
      <c r="C723" s="143" t="str">
        <f t="shared" si="29"/>
        <v>Fri</v>
      </c>
      <c r="D723" s="134" t="s">
        <v>204</v>
      </c>
      <c r="E723" s="135"/>
      <c r="F723" s="135"/>
      <c r="G723" s="135"/>
      <c r="H723" s="135"/>
      <c r="I723" s="135">
        <f>tblTL[[#This Row],[Gym RPE]]*tblTL[[#This Row],[Gym Duration]]+tblTL[[#This Row],[Gym 2 RPE]]*tblTL[[#This Row],[Gym 2 Duration]]</f>
        <v>0</v>
      </c>
      <c r="J723" s="135"/>
      <c r="K723" s="135"/>
      <c r="L723" s="135"/>
      <c r="M723" s="135"/>
      <c r="N723" s="135">
        <f>tblTL[[#This Row],[Field RPE]]*tblTL[[#This Row],[Field duration]]+tblTL[[#This Row],[Field 2 RPE]]*tblTL[[#This Row],[Field 2 Duration]]</f>
        <v>0</v>
      </c>
      <c r="O723" s="136"/>
      <c r="P723" s="137"/>
      <c r="Q723" s="137"/>
      <c r="R723" s="137"/>
      <c r="S723" s="137"/>
      <c r="T723" s="137"/>
      <c r="U723" s="137"/>
      <c r="V723" s="137"/>
      <c r="W723" s="137"/>
      <c r="X723" s="137"/>
      <c r="Y723" s="137"/>
      <c r="Z723" s="137"/>
      <c r="AA723" s="138">
        <f>TL!$O723*TL!$P723+TL!$Q723*TL!$R723+TL!$S723*TL!$T723+TL!$U723*TL!$V723+TL!$W723*TL!$X723+tblTL[[#This Row],[G6 RPE]]*tblTL[[#This Row],[G6 Duration]]</f>
        <v>0</v>
      </c>
      <c r="AB723" s="139">
        <f>tblTL[[#This Row],[Gym Load]]+tblTL[[#This Row],[Field Load]]+tblTL[[#This Row],[Total Game Load]]</f>
        <v>0</v>
      </c>
    </row>
    <row r="724" spans="1:28" x14ac:dyDescent="0.25">
      <c r="A724" s="133" t="str">
        <f t="shared" si="28"/>
        <v>Week 5</v>
      </c>
      <c r="B724" s="63">
        <v>43042</v>
      </c>
      <c r="C724" s="143" t="str">
        <f t="shared" si="29"/>
        <v>Fri</v>
      </c>
      <c r="D724" s="134" t="s">
        <v>205</v>
      </c>
      <c r="E724" s="135"/>
      <c r="F724" s="135"/>
      <c r="G724" s="135"/>
      <c r="H724" s="135"/>
      <c r="I724" s="135">
        <f>tblTL[[#This Row],[Gym RPE]]*tblTL[[#This Row],[Gym Duration]]+tblTL[[#This Row],[Gym 2 RPE]]*tblTL[[#This Row],[Gym 2 Duration]]</f>
        <v>0</v>
      </c>
      <c r="J724" s="135"/>
      <c r="K724" s="135"/>
      <c r="L724" s="135"/>
      <c r="M724" s="135"/>
      <c r="N724" s="135">
        <f>tblTL[[#This Row],[Field RPE]]*tblTL[[#This Row],[Field duration]]+tblTL[[#This Row],[Field 2 RPE]]*tblTL[[#This Row],[Field 2 Duration]]</f>
        <v>0</v>
      </c>
      <c r="O724" s="136"/>
      <c r="P724" s="137"/>
      <c r="Q724" s="137"/>
      <c r="R724" s="137"/>
      <c r="S724" s="137"/>
      <c r="T724" s="137"/>
      <c r="U724" s="137"/>
      <c r="V724" s="137"/>
      <c r="W724" s="137"/>
      <c r="X724" s="137"/>
      <c r="Y724" s="137"/>
      <c r="Z724" s="137"/>
      <c r="AA724" s="138">
        <f>TL!$O724*TL!$P724+TL!$Q724*TL!$R724+TL!$S724*TL!$T724+TL!$U724*TL!$V724+TL!$W724*TL!$X724+tblTL[[#This Row],[G6 RPE]]*tblTL[[#This Row],[G6 Duration]]</f>
        <v>0</v>
      </c>
      <c r="AB724" s="139">
        <f>tblTL[[#This Row],[Gym Load]]+tblTL[[#This Row],[Field Load]]+tblTL[[#This Row],[Total Game Load]]</f>
        <v>0</v>
      </c>
    </row>
    <row r="725" spans="1:28" x14ac:dyDescent="0.25">
      <c r="A725" s="133" t="str">
        <f t="shared" si="28"/>
        <v>Week 5</v>
      </c>
      <c r="B725" s="63">
        <v>43042</v>
      </c>
      <c r="C725" s="143" t="str">
        <f t="shared" si="29"/>
        <v>Fri</v>
      </c>
      <c r="D725" s="134" t="s">
        <v>206</v>
      </c>
      <c r="E725" s="135"/>
      <c r="F725" s="135"/>
      <c r="G725" s="135"/>
      <c r="H725" s="135"/>
      <c r="I725" s="135">
        <f>tblTL[[#This Row],[Gym RPE]]*tblTL[[#This Row],[Gym Duration]]+tblTL[[#This Row],[Gym 2 RPE]]*tblTL[[#This Row],[Gym 2 Duration]]</f>
        <v>0</v>
      </c>
      <c r="J725" s="135"/>
      <c r="K725" s="135"/>
      <c r="L725" s="135"/>
      <c r="M725" s="135"/>
      <c r="N725" s="135">
        <f>tblTL[[#This Row],[Field RPE]]*tblTL[[#This Row],[Field duration]]+tblTL[[#This Row],[Field 2 RPE]]*tblTL[[#This Row],[Field 2 Duration]]</f>
        <v>0</v>
      </c>
      <c r="O725" s="136"/>
      <c r="P725" s="137"/>
      <c r="Q725" s="137"/>
      <c r="R725" s="137"/>
      <c r="S725" s="137"/>
      <c r="T725" s="137"/>
      <c r="U725" s="137"/>
      <c r="V725" s="137"/>
      <c r="W725" s="137"/>
      <c r="X725" s="137"/>
      <c r="Y725" s="137"/>
      <c r="Z725" s="137"/>
      <c r="AA725" s="138">
        <f>TL!$O725*TL!$P725+TL!$Q725*TL!$R725+TL!$S725*TL!$T725+TL!$U725*TL!$V725+TL!$W725*TL!$X725+tblTL[[#This Row],[G6 RPE]]*tblTL[[#This Row],[G6 Duration]]</f>
        <v>0</v>
      </c>
      <c r="AB725" s="139">
        <f>tblTL[[#This Row],[Gym Load]]+tblTL[[#This Row],[Field Load]]+tblTL[[#This Row],[Total Game Load]]</f>
        <v>0</v>
      </c>
    </row>
    <row r="726" spans="1:28" x14ac:dyDescent="0.25">
      <c r="A726" s="133" t="str">
        <f t="shared" si="28"/>
        <v>Week 5</v>
      </c>
      <c r="B726" s="63">
        <v>43042</v>
      </c>
      <c r="C726" s="143" t="str">
        <f t="shared" si="29"/>
        <v>Fri</v>
      </c>
      <c r="D726" s="134" t="s">
        <v>207</v>
      </c>
      <c r="E726" s="135"/>
      <c r="F726" s="135"/>
      <c r="G726" s="135"/>
      <c r="H726" s="135"/>
      <c r="I726" s="135">
        <f>tblTL[[#This Row],[Gym RPE]]*tblTL[[#This Row],[Gym Duration]]+tblTL[[#This Row],[Gym 2 RPE]]*tblTL[[#This Row],[Gym 2 Duration]]</f>
        <v>0</v>
      </c>
      <c r="J726" s="135"/>
      <c r="K726" s="135"/>
      <c r="L726" s="135"/>
      <c r="M726" s="135"/>
      <c r="N726" s="135">
        <f>tblTL[[#This Row],[Field RPE]]*tblTL[[#This Row],[Field duration]]+tblTL[[#This Row],[Field 2 RPE]]*tblTL[[#This Row],[Field 2 Duration]]</f>
        <v>0</v>
      </c>
      <c r="O726" s="136"/>
      <c r="P726" s="137"/>
      <c r="Q726" s="137"/>
      <c r="R726" s="137"/>
      <c r="S726" s="137"/>
      <c r="T726" s="137"/>
      <c r="U726" s="137"/>
      <c r="V726" s="137"/>
      <c r="W726" s="137"/>
      <c r="X726" s="137"/>
      <c r="Y726" s="137"/>
      <c r="Z726" s="137"/>
      <c r="AA726" s="138">
        <f>TL!$O726*TL!$P726+TL!$Q726*TL!$R726+TL!$S726*TL!$T726+TL!$U726*TL!$V726+TL!$W726*TL!$X726+tblTL[[#This Row],[G6 RPE]]*tblTL[[#This Row],[G6 Duration]]</f>
        <v>0</v>
      </c>
      <c r="AB726" s="139">
        <f>tblTL[[#This Row],[Gym Load]]+tblTL[[#This Row],[Field Load]]+tblTL[[#This Row],[Total Game Load]]</f>
        <v>0</v>
      </c>
    </row>
    <row r="727" spans="1:28" x14ac:dyDescent="0.25">
      <c r="A727" s="133" t="str">
        <f t="shared" si="28"/>
        <v>Week 5</v>
      </c>
      <c r="B727" s="63">
        <v>43042</v>
      </c>
      <c r="C727" s="143" t="str">
        <f t="shared" si="29"/>
        <v>Fri</v>
      </c>
      <c r="D727" s="134" t="s">
        <v>208</v>
      </c>
      <c r="E727" s="135"/>
      <c r="F727" s="135"/>
      <c r="G727" s="135"/>
      <c r="H727" s="135"/>
      <c r="I727" s="135">
        <f>tblTL[[#This Row],[Gym RPE]]*tblTL[[#This Row],[Gym Duration]]+tblTL[[#This Row],[Gym 2 RPE]]*tblTL[[#This Row],[Gym 2 Duration]]</f>
        <v>0</v>
      </c>
      <c r="J727" s="135"/>
      <c r="K727" s="135"/>
      <c r="L727" s="135"/>
      <c r="M727" s="135"/>
      <c r="N727" s="135">
        <f>tblTL[[#This Row],[Field RPE]]*tblTL[[#This Row],[Field duration]]+tblTL[[#This Row],[Field 2 RPE]]*tblTL[[#This Row],[Field 2 Duration]]</f>
        <v>0</v>
      </c>
      <c r="O727" s="136"/>
      <c r="P727" s="137"/>
      <c r="Q727" s="137"/>
      <c r="R727" s="137"/>
      <c r="S727" s="137"/>
      <c r="T727" s="137"/>
      <c r="U727" s="137"/>
      <c r="V727" s="137"/>
      <c r="W727" s="137"/>
      <c r="X727" s="137"/>
      <c r="Y727" s="137"/>
      <c r="Z727" s="137"/>
      <c r="AA727" s="138">
        <f>TL!$O727*TL!$P727+TL!$Q727*TL!$R727+TL!$S727*TL!$T727+TL!$U727*TL!$V727+TL!$W727*TL!$X727+tblTL[[#This Row],[G6 RPE]]*tblTL[[#This Row],[G6 Duration]]</f>
        <v>0</v>
      </c>
      <c r="AB727" s="139">
        <f>tblTL[[#This Row],[Gym Load]]+tblTL[[#This Row],[Field Load]]+tblTL[[#This Row],[Total Game Load]]</f>
        <v>0</v>
      </c>
    </row>
    <row r="728" spans="1:28" x14ac:dyDescent="0.25">
      <c r="A728" s="133" t="str">
        <f t="shared" si="28"/>
        <v>Week 5</v>
      </c>
      <c r="B728" s="59">
        <v>43043</v>
      </c>
      <c r="C728" s="144" t="str">
        <f t="shared" si="29"/>
        <v>Sat</v>
      </c>
      <c r="D728" s="134" t="s">
        <v>215</v>
      </c>
      <c r="E728" s="135"/>
      <c r="F728" s="135"/>
      <c r="G728" s="135"/>
      <c r="H728" s="135"/>
      <c r="I728" s="135">
        <f>tblTL[[#This Row],[Gym RPE]]*tblTL[[#This Row],[Gym Duration]]+tblTL[[#This Row],[Gym 2 RPE]]*tblTL[[#This Row],[Gym 2 Duration]]</f>
        <v>0</v>
      </c>
      <c r="J728" s="135"/>
      <c r="K728" s="135"/>
      <c r="L728" s="135"/>
      <c r="M728" s="135"/>
      <c r="N728" s="135">
        <f>tblTL[[#This Row],[Field RPE]]*tblTL[[#This Row],[Field duration]]+tblTL[[#This Row],[Field 2 RPE]]*tblTL[[#This Row],[Field 2 Duration]]</f>
        <v>0</v>
      </c>
      <c r="O728" s="136"/>
      <c r="P728" s="137"/>
      <c r="Q728" s="137"/>
      <c r="R728" s="137"/>
      <c r="S728" s="137"/>
      <c r="T728" s="137"/>
      <c r="U728" s="137"/>
      <c r="V728" s="137"/>
      <c r="W728" s="137"/>
      <c r="X728" s="137"/>
      <c r="Y728" s="137"/>
      <c r="Z728" s="137"/>
      <c r="AA728" s="138">
        <f>TL!$O728*TL!$P728+TL!$Q728*TL!$R728+TL!$S728*TL!$T728+TL!$U728*TL!$V728+TL!$W728*TL!$X728+tblTL[[#This Row],[G6 RPE]]*tblTL[[#This Row],[G6 Duration]]</f>
        <v>0</v>
      </c>
      <c r="AB728" s="139">
        <f>tblTL[[#This Row],[Gym Load]]+tblTL[[#This Row],[Field Load]]+tblTL[[#This Row],[Total Game Load]]</f>
        <v>0</v>
      </c>
    </row>
    <row r="729" spans="1:28" x14ac:dyDescent="0.25">
      <c r="A729" s="133" t="str">
        <f t="shared" si="28"/>
        <v>Week 5</v>
      </c>
      <c r="B729" s="63">
        <v>43043</v>
      </c>
      <c r="C729" s="143" t="str">
        <f t="shared" si="29"/>
        <v>Sat</v>
      </c>
      <c r="D729" s="134" t="s">
        <v>190</v>
      </c>
      <c r="E729" s="135"/>
      <c r="F729" s="135"/>
      <c r="G729" s="135"/>
      <c r="H729" s="135"/>
      <c r="I729" s="135">
        <f>tblTL[[#This Row],[Gym RPE]]*tblTL[[#This Row],[Gym Duration]]+tblTL[[#This Row],[Gym 2 RPE]]*tblTL[[#This Row],[Gym 2 Duration]]</f>
        <v>0</v>
      </c>
      <c r="J729" s="135"/>
      <c r="K729" s="135"/>
      <c r="L729" s="135"/>
      <c r="M729" s="135"/>
      <c r="N729" s="135">
        <f>tblTL[[#This Row],[Field RPE]]*tblTL[[#This Row],[Field duration]]+tblTL[[#This Row],[Field 2 RPE]]*tblTL[[#This Row],[Field 2 Duration]]</f>
        <v>0</v>
      </c>
      <c r="O729" s="136">
        <v>6</v>
      </c>
      <c r="P729" s="137">
        <v>14</v>
      </c>
      <c r="Q729" s="137"/>
      <c r="R729" s="137"/>
      <c r="S729" s="137">
        <v>8</v>
      </c>
      <c r="T729" s="137">
        <v>14</v>
      </c>
      <c r="U729" s="137"/>
      <c r="V729" s="137"/>
      <c r="W729" s="137"/>
      <c r="X729" s="137"/>
      <c r="Y729" s="137"/>
      <c r="Z729" s="137"/>
      <c r="AA729" s="138">
        <f>TL!$O729*TL!$P729+TL!$Q729*TL!$R729+TL!$S729*TL!$T729+TL!$U729*TL!$V729+TL!$W729*TL!$X729+tblTL[[#This Row],[G6 RPE]]*tblTL[[#This Row],[G6 Duration]]</f>
        <v>196</v>
      </c>
      <c r="AB729" s="139">
        <f>tblTL[[#This Row],[Gym Load]]+tblTL[[#This Row],[Field Load]]+tblTL[[#This Row],[Total Game Load]]</f>
        <v>196</v>
      </c>
    </row>
    <row r="730" spans="1:28" x14ac:dyDescent="0.25">
      <c r="A730" s="133" t="str">
        <f t="shared" si="28"/>
        <v>Week 5</v>
      </c>
      <c r="B730" s="63">
        <v>43043</v>
      </c>
      <c r="C730" s="143" t="str">
        <f t="shared" si="29"/>
        <v>Sat</v>
      </c>
      <c r="D730" s="134" t="s">
        <v>191</v>
      </c>
      <c r="E730" s="135"/>
      <c r="F730" s="135"/>
      <c r="G730" s="135"/>
      <c r="H730" s="135"/>
      <c r="I730" s="135">
        <f>tblTL[[#This Row],[Gym RPE]]*tblTL[[#This Row],[Gym Duration]]+tblTL[[#This Row],[Gym 2 RPE]]*tblTL[[#This Row],[Gym 2 Duration]]</f>
        <v>0</v>
      </c>
      <c r="J730" s="135"/>
      <c r="K730" s="135"/>
      <c r="L730" s="135"/>
      <c r="M730" s="135"/>
      <c r="N730" s="135">
        <f>tblTL[[#This Row],[Field RPE]]*tblTL[[#This Row],[Field duration]]+tblTL[[#This Row],[Field 2 RPE]]*tblTL[[#This Row],[Field 2 Duration]]</f>
        <v>0</v>
      </c>
      <c r="O730" s="136"/>
      <c r="P730" s="137"/>
      <c r="Q730" s="137"/>
      <c r="R730" s="137"/>
      <c r="S730" s="137"/>
      <c r="T730" s="137"/>
      <c r="U730" s="137"/>
      <c r="V730" s="137"/>
      <c r="W730" s="137"/>
      <c r="X730" s="137"/>
      <c r="Y730" s="137"/>
      <c r="Z730" s="137"/>
      <c r="AA730" s="138">
        <f>TL!$O730*TL!$P730+TL!$Q730*TL!$R730+TL!$S730*TL!$T730+TL!$U730*TL!$V730+TL!$W730*TL!$X730+tblTL[[#This Row],[G6 RPE]]*tblTL[[#This Row],[G6 Duration]]</f>
        <v>0</v>
      </c>
      <c r="AB730" s="139">
        <f>tblTL[[#This Row],[Gym Load]]+tblTL[[#This Row],[Field Load]]+tblTL[[#This Row],[Total Game Load]]</f>
        <v>0</v>
      </c>
    </row>
    <row r="731" spans="1:28" x14ac:dyDescent="0.25">
      <c r="A731" s="133" t="str">
        <f t="shared" si="28"/>
        <v>Week 5</v>
      </c>
      <c r="B731" s="63">
        <v>43043</v>
      </c>
      <c r="C731" s="143" t="str">
        <f t="shared" si="29"/>
        <v>Sat</v>
      </c>
      <c r="D731" s="134" t="s">
        <v>192</v>
      </c>
      <c r="E731" s="135"/>
      <c r="F731" s="135"/>
      <c r="G731" s="135"/>
      <c r="H731" s="135"/>
      <c r="I731" s="135">
        <f>tblTL[[#This Row],[Gym RPE]]*tblTL[[#This Row],[Gym Duration]]+tblTL[[#This Row],[Gym 2 RPE]]*tblTL[[#This Row],[Gym 2 Duration]]</f>
        <v>0</v>
      </c>
      <c r="J731" s="135"/>
      <c r="K731" s="135"/>
      <c r="L731" s="135"/>
      <c r="M731" s="135"/>
      <c r="N731" s="135">
        <f>tblTL[[#This Row],[Field RPE]]*tblTL[[#This Row],[Field duration]]+tblTL[[#This Row],[Field 2 RPE]]*tblTL[[#This Row],[Field 2 Duration]]</f>
        <v>0</v>
      </c>
      <c r="O731" s="136">
        <v>6</v>
      </c>
      <c r="P731" s="137">
        <v>5</v>
      </c>
      <c r="Q731" s="137"/>
      <c r="R731" s="137"/>
      <c r="S731" s="137">
        <v>7</v>
      </c>
      <c r="T731" s="137">
        <v>14</v>
      </c>
      <c r="U731" s="137"/>
      <c r="V731" s="137"/>
      <c r="W731" s="137"/>
      <c r="X731" s="137"/>
      <c r="Y731" s="137"/>
      <c r="Z731" s="137"/>
      <c r="AA731" s="138">
        <f>TL!$O731*TL!$P731+TL!$Q731*TL!$R731+TL!$S731*TL!$T731+TL!$U731*TL!$V731+TL!$W731*TL!$X731+tblTL[[#This Row],[G6 RPE]]*tblTL[[#This Row],[G6 Duration]]</f>
        <v>128</v>
      </c>
      <c r="AB731" s="139">
        <f>tblTL[[#This Row],[Gym Load]]+tblTL[[#This Row],[Field Load]]+tblTL[[#This Row],[Total Game Load]]</f>
        <v>128</v>
      </c>
    </row>
    <row r="732" spans="1:28" x14ac:dyDescent="0.25">
      <c r="A732" s="133" t="str">
        <f t="shared" si="28"/>
        <v>Week 5</v>
      </c>
      <c r="B732" s="63">
        <v>43043</v>
      </c>
      <c r="C732" s="143" t="str">
        <f t="shared" si="29"/>
        <v>Sat</v>
      </c>
      <c r="D732" s="134" t="s">
        <v>193</v>
      </c>
      <c r="E732" s="135"/>
      <c r="F732" s="135"/>
      <c r="G732" s="135"/>
      <c r="H732" s="135"/>
      <c r="I732" s="135">
        <f>tblTL[[#This Row],[Gym RPE]]*tblTL[[#This Row],[Gym Duration]]+tblTL[[#This Row],[Gym 2 RPE]]*tblTL[[#This Row],[Gym 2 Duration]]</f>
        <v>0</v>
      </c>
      <c r="J732" s="135"/>
      <c r="K732" s="135"/>
      <c r="L732" s="135"/>
      <c r="M732" s="135"/>
      <c r="N732" s="135">
        <f>tblTL[[#This Row],[Field RPE]]*tblTL[[#This Row],[Field duration]]+tblTL[[#This Row],[Field 2 RPE]]*tblTL[[#This Row],[Field 2 Duration]]</f>
        <v>0</v>
      </c>
      <c r="O732" s="136">
        <v>4</v>
      </c>
      <c r="P732" s="137">
        <v>4</v>
      </c>
      <c r="Q732" s="137">
        <v>6</v>
      </c>
      <c r="R732" s="137">
        <v>11</v>
      </c>
      <c r="S732" s="137">
        <v>8</v>
      </c>
      <c r="T732" s="137">
        <v>14</v>
      </c>
      <c r="U732" s="137"/>
      <c r="V732" s="137"/>
      <c r="W732" s="137"/>
      <c r="X732" s="137"/>
      <c r="Y732" s="137"/>
      <c r="Z732" s="137"/>
      <c r="AA732" s="138">
        <f>TL!$O732*TL!$P732+TL!$Q732*TL!$R732+TL!$S732*TL!$T732+TL!$U732*TL!$V732+TL!$W732*TL!$X732+tblTL[[#This Row],[G6 RPE]]*tblTL[[#This Row],[G6 Duration]]</f>
        <v>194</v>
      </c>
      <c r="AB732" s="139">
        <f>tblTL[[#This Row],[Gym Load]]+tblTL[[#This Row],[Field Load]]+tblTL[[#This Row],[Total Game Load]]</f>
        <v>194</v>
      </c>
    </row>
    <row r="733" spans="1:28" x14ac:dyDescent="0.25">
      <c r="A733" s="133" t="str">
        <f t="shared" si="28"/>
        <v>Week 5</v>
      </c>
      <c r="B733" s="63">
        <v>43043</v>
      </c>
      <c r="C733" s="143" t="str">
        <f t="shared" si="29"/>
        <v>Sat</v>
      </c>
      <c r="D733" s="134" t="s">
        <v>194</v>
      </c>
      <c r="E733" s="135"/>
      <c r="F733" s="135"/>
      <c r="G733" s="135"/>
      <c r="H733" s="135"/>
      <c r="I733" s="135">
        <f>tblTL[[#This Row],[Gym RPE]]*tblTL[[#This Row],[Gym Duration]]+tblTL[[#This Row],[Gym 2 RPE]]*tblTL[[#This Row],[Gym 2 Duration]]</f>
        <v>0</v>
      </c>
      <c r="J733" s="135"/>
      <c r="K733" s="135"/>
      <c r="L733" s="135"/>
      <c r="M733" s="135"/>
      <c r="N733" s="135">
        <f>tblTL[[#This Row],[Field RPE]]*tblTL[[#This Row],[Field duration]]+tblTL[[#This Row],[Field 2 RPE]]*tblTL[[#This Row],[Field 2 Duration]]</f>
        <v>0</v>
      </c>
      <c r="O733" s="136">
        <v>8</v>
      </c>
      <c r="P733" s="137">
        <v>10</v>
      </c>
      <c r="Q733" s="137">
        <v>3</v>
      </c>
      <c r="R733" s="137">
        <v>6</v>
      </c>
      <c r="S733" s="137">
        <v>9</v>
      </c>
      <c r="T733" s="137">
        <v>14</v>
      </c>
      <c r="U733" s="137"/>
      <c r="V733" s="137"/>
      <c r="W733" s="137"/>
      <c r="X733" s="137"/>
      <c r="Y733" s="137"/>
      <c r="Z733" s="137"/>
      <c r="AA733" s="138">
        <f>TL!$O733*TL!$P733+TL!$Q733*TL!$R733+TL!$S733*TL!$T733+TL!$U733*TL!$V733+TL!$W733*TL!$X733+tblTL[[#This Row],[G6 RPE]]*tblTL[[#This Row],[G6 Duration]]</f>
        <v>224</v>
      </c>
      <c r="AB733" s="139">
        <f>tblTL[[#This Row],[Gym Load]]+tblTL[[#This Row],[Field Load]]+tblTL[[#This Row],[Total Game Load]]</f>
        <v>224</v>
      </c>
    </row>
    <row r="734" spans="1:28" x14ac:dyDescent="0.25">
      <c r="A734" s="133" t="str">
        <f t="shared" si="28"/>
        <v>Week 5</v>
      </c>
      <c r="B734" s="63">
        <v>43043</v>
      </c>
      <c r="C734" s="143" t="str">
        <f t="shared" si="29"/>
        <v>Sat</v>
      </c>
      <c r="D734" s="134" t="s">
        <v>213</v>
      </c>
      <c r="E734" s="135"/>
      <c r="F734" s="135"/>
      <c r="G734" s="135"/>
      <c r="H734" s="135"/>
      <c r="I734" s="135">
        <f>tblTL[[#This Row],[Gym RPE]]*tblTL[[#This Row],[Gym Duration]]+tblTL[[#This Row],[Gym 2 RPE]]*tblTL[[#This Row],[Gym 2 Duration]]</f>
        <v>0</v>
      </c>
      <c r="J734" s="135"/>
      <c r="K734" s="135"/>
      <c r="L734" s="135"/>
      <c r="M734" s="135"/>
      <c r="N734" s="135">
        <f>tblTL[[#This Row],[Field RPE]]*tblTL[[#This Row],[Field duration]]+tblTL[[#This Row],[Field 2 RPE]]*tblTL[[#This Row],[Field 2 Duration]]</f>
        <v>0</v>
      </c>
      <c r="O734" s="136"/>
      <c r="P734" s="137"/>
      <c r="Q734" s="137"/>
      <c r="R734" s="137"/>
      <c r="S734" s="137"/>
      <c r="T734" s="137"/>
      <c r="U734" s="137"/>
      <c r="V734" s="137"/>
      <c r="W734" s="137"/>
      <c r="X734" s="137"/>
      <c r="Y734" s="137"/>
      <c r="Z734" s="137"/>
      <c r="AA734" s="138">
        <f>TL!$O734*TL!$P734+TL!$Q734*TL!$R734+TL!$S734*TL!$T734+TL!$U734*TL!$V734+TL!$W734*TL!$X734+tblTL[[#This Row],[G6 RPE]]*tblTL[[#This Row],[G6 Duration]]</f>
        <v>0</v>
      </c>
      <c r="AB734" s="139">
        <f>tblTL[[#This Row],[Gym Load]]+tblTL[[#This Row],[Field Load]]+tblTL[[#This Row],[Total Game Load]]</f>
        <v>0</v>
      </c>
    </row>
    <row r="735" spans="1:28" x14ac:dyDescent="0.25">
      <c r="A735" s="133" t="str">
        <f t="shared" si="28"/>
        <v>Week 5</v>
      </c>
      <c r="B735" s="63">
        <v>43043</v>
      </c>
      <c r="C735" s="143" t="str">
        <f t="shared" si="29"/>
        <v>Sat</v>
      </c>
      <c r="D735" s="134" t="s">
        <v>214</v>
      </c>
      <c r="E735" s="135"/>
      <c r="F735" s="135"/>
      <c r="G735" s="135"/>
      <c r="H735" s="135"/>
      <c r="I735" s="135">
        <f>tblTL[[#This Row],[Gym RPE]]*tblTL[[#This Row],[Gym Duration]]+tblTL[[#This Row],[Gym 2 RPE]]*tblTL[[#This Row],[Gym 2 Duration]]</f>
        <v>0</v>
      </c>
      <c r="J735" s="135"/>
      <c r="K735" s="135"/>
      <c r="L735" s="135"/>
      <c r="M735" s="135"/>
      <c r="N735" s="135">
        <f>tblTL[[#This Row],[Field RPE]]*tblTL[[#This Row],[Field duration]]+tblTL[[#This Row],[Field 2 RPE]]*tblTL[[#This Row],[Field 2 Duration]]</f>
        <v>0</v>
      </c>
      <c r="O735" s="136">
        <v>5</v>
      </c>
      <c r="P735" s="137">
        <v>6</v>
      </c>
      <c r="Q735" s="137">
        <v>6</v>
      </c>
      <c r="R735" s="137">
        <v>14</v>
      </c>
      <c r="S735" s="137">
        <v>2</v>
      </c>
      <c r="T735" s="137">
        <v>2</v>
      </c>
      <c r="U735" s="137"/>
      <c r="V735" s="137"/>
      <c r="W735" s="137"/>
      <c r="X735" s="137"/>
      <c r="Y735" s="137"/>
      <c r="Z735" s="137"/>
      <c r="AA735" s="138">
        <f>TL!$O735*TL!$P735+TL!$Q735*TL!$R735+TL!$S735*TL!$T735+TL!$U735*TL!$V735+TL!$W735*TL!$X735+tblTL[[#This Row],[G6 RPE]]*tblTL[[#This Row],[G6 Duration]]</f>
        <v>118</v>
      </c>
      <c r="AB735" s="139">
        <f>tblTL[[#This Row],[Gym Load]]+tblTL[[#This Row],[Field Load]]+tblTL[[#This Row],[Total Game Load]]</f>
        <v>118</v>
      </c>
    </row>
    <row r="736" spans="1:28" x14ac:dyDescent="0.25">
      <c r="A736" s="133" t="str">
        <f t="shared" si="28"/>
        <v>Week 5</v>
      </c>
      <c r="B736" s="63">
        <v>43043</v>
      </c>
      <c r="C736" s="143" t="str">
        <f t="shared" si="29"/>
        <v>Sat</v>
      </c>
      <c r="D736" s="134" t="s">
        <v>195</v>
      </c>
      <c r="E736" s="135"/>
      <c r="F736" s="135"/>
      <c r="G736" s="135"/>
      <c r="H736" s="135"/>
      <c r="I736" s="135">
        <f>tblTL[[#This Row],[Gym RPE]]*tblTL[[#This Row],[Gym Duration]]+tblTL[[#This Row],[Gym 2 RPE]]*tblTL[[#This Row],[Gym 2 Duration]]</f>
        <v>0</v>
      </c>
      <c r="J736" s="135"/>
      <c r="K736" s="135"/>
      <c r="L736" s="135"/>
      <c r="M736" s="135"/>
      <c r="N736" s="135">
        <f>tblTL[[#This Row],[Field RPE]]*tblTL[[#This Row],[Field duration]]+tblTL[[#This Row],[Field 2 RPE]]*tblTL[[#This Row],[Field 2 Duration]]</f>
        <v>0</v>
      </c>
      <c r="O736" s="136"/>
      <c r="P736" s="137"/>
      <c r="Q736" s="137"/>
      <c r="R736" s="137"/>
      <c r="S736" s="137"/>
      <c r="T736" s="137"/>
      <c r="U736" s="137"/>
      <c r="V736" s="137"/>
      <c r="W736" s="137"/>
      <c r="X736" s="137"/>
      <c r="Y736" s="137"/>
      <c r="Z736" s="137"/>
      <c r="AA736" s="138">
        <f>TL!$O736*TL!$P736+TL!$Q736*TL!$R736+TL!$S736*TL!$T736+TL!$U736*TL!$V736+TL!$W736*TL!$X736+tblTL[[#This Row],[G6 RPE]]*tblTL[[#This Row],[G6 Duration]]</f>
        <v>0</v>
      </c>
      <c r="AB736" s="139">
        <f>tblTL[[#This Row],[Gym Load]]+tblTL[[#This Row],[Field Load]]+tblTL[[#This Row],[Total Game Load]]</f>
        <v>0</v>
      </c>
    </row>
    <row r="737" spans="1:28" x14ac:dyDescent="0.25">
      <c r="A737" s="133" t="str">
        <f t="shared" si="28"/>
        <v>Week 5</v>
      </c>
      <c r="B737" s="63">
        <v>43043</v>
      </c>
      <c r="C737" s="143" t="str">
        <f t="shared" si="29"/>
        <v>Sat</v>
      </c>
      <c r="D737" s="134" t="s">
        <v>196</v>
      </c>
      <c r="E737" s="135"/>
      <c r="F737" s="135"/>
      <c r="G737" s="135"/>
      <c r="H737" s="135"/>
      <c r="I737" s="135">
        <f>tblTL[[#This Row],[Gym RPE]]*tblTL[[#This Row],[Gym Duration]]+tblTL[[#This Row],[Gym 2 RPE]]*tblTL[[#This Row],[Gym 2 Duration]]</f>
        <v>0</v>
      </c>
      <c r="J737" s="135"/>
      <c r="K737" s="135"/>
      <c r="L737" s="135"/>
      <c r="M737" s="135"/>
      <c r="N737" s="135">
        <f>tblTL[[#This Row],[Field RPE]]*tblTL[[#This Row],[Field duration]]+tblTL[[#This Row],[Field 2 RPE]]*tblTL[[#This Row],[Field 2 Duration]]</f>
        <v>0</v>
      </c>
      <c r="O737" s="136">
        <v>6</v>
      </c>
      <c r="P737" s="137">
        <v>6</v>
      </c>
      <c r="Q737" s="137">
        <v>7</v>
      </c>
      <c r="R737" s="137">
        <v>14</v>
      </c>
      <c r="S737" s="137">
        <v>8.5</v>
      </c>
      <c r="T737" s="137">
        <v>14</v>
      </c>
      <c r="U737" s="137"/>
      <c r="V737" s="137"/>
      <c r="W737" s="137"/>
      <c r="X737" s="137"/>
      <c r="Y737" s="137"/>
      <c r="Z737" s="137"/>
      <c r="AA737" s="138">
        <f>TL!$O737*TL!$P737+TL!$Q737*TL!$R737+TL!$S737*TL!$T737+TL!$U737*TL!$V737+TL!$W737*TL!$X737+tblTL[[#This Row],[G6 RPE]]*tblTL[[#This Row],[G6 Duration]]</f>
        <v>253</v>
      </c>
      <c r="AB737" s="139">
        <f>tblTL[[#This Row],[Gym Load]]+tblTL[[#This Row],[Field Load]]+tblTL[[#This Row],[Total Game Load]]</f>
        <v>253</v>
      </c>
    </row>
    <row r="738" spans="1:28" x14ac:dyDescent="0.25">
      <c r="A738" s="133" t="str">
        <f t="shared" si="28"/>
        <v>Week 5</v>
      </c>
      <c r="B738" s="63">
        <v>43043</v>
      </c>
      <c r="C738" s="143" t="str">
        <f t="shared" si="29"/>
        <v>Sat</v>
      </c>
      <c r="D738" s="134" t="s">
        <v>197</v>
      </c>
      <c r="E738" s="135"/>
      <c r="F738" s="135"/>
      <c r="G738" s="135"/>
      <c r="H738" s="135"/>
      <c r="I738" s="135">
        <f>tblTL[[#This Row],[Gym RPE]]*tblTL[[#This Row],[Gym Duration]]+tblTL[[#This Row],[Gym 2 RPE]]*tblTL[[#This Row],[Gym 2 Duration]]</f>
        <v>0</v>
      </c>
      <c r="J738" s="135"/>
      <c r="K738" s="135"/>
      <c r="L738" s="135"/>
      <c r="M738" s="135"/>
      <c r="N738" s="135">
        <f>tblTL[[#This Row],[Field RPE]]*tblTL[[#This Row],[Field duration]]+tblTL[[#This Row],[Field 2 RPE]]*tblTL[[#This Row],[Field 2 Duration]]</f>
        <v>0</v>
      </c>
      <c r="O738" s="136">
        <v>5.5</v>
      </c>
      <c r="P738" s="137">
        <v>12</v>
      </c>
      <c r="Q738" s="137">
        <v>7</v>
      </c>
      <c r="R738" s="137">
        <v>6</v>
      </c>
      <c r="S738" s="137">
        <v>6</v>
      </c>
      <c r="T738" s="137">
        <v>7</v>
      </c>
      <c r="U738" s="137"/>
      <c r="V738" s="137"/>
      <c r="W738" s="137"/>
      <c r="X738" s="137"/>
      <c r="Y738" s="137"/>
      <c r="Z738" s="137"/>
      <c r="AA738" s="138">
        <f>TL!$O738*TL!$P738+TL!$Q738*TL!$R738+TL!$S738*TL!$T738+TL!$U738*TL!$V738+TL!$W738*TL!$X738+tblTL[[#This Row],[G6 RPE]]*tblTL[[#This Row],[G6 Duration]]</f>
        <v>150</v>
      </c>
      <c r="AB738" s="139">
        <f>tblTL[[#This Row],[Gym Load]]+tblTL[[#This Row],[Field Load]]+tblTL[[#This Row],[Total Game Load]]</f>
        <v>150</v>
      </c>
    </row>
    <row r="739" spans="1:28" x14ac:dyDescent="0.25">
      <c r="A739" s="133" t="str">
        <f t="shared" si="28"/>
        <v>Week 5</v>
      </c>
      <c r="B739" s="63">
        <v>43043</v>
      </c>
      <c r="C739" s="143" t="str">
        <f t="shared" si="29"/>
        <v>Sat</v>
      </c>
      <c r="D739" s="134" t="s">
        <v>198</v>
      </c>
      <c r="E739" s="135"/>
      <c r="F739" s="135"/>
      <c r="G739" s="135"/>
      <c r="H739" s="135"/>
      <c r="I739" s="135">
        <f>tblTL[[#This Row],[Gym RPE]]*tblTL[[#This Row],[Gym Duration]]+tblTL[[#This Row],[Gym 2 RPE]]*tblTL[[#This Row],[Gym 2 Duration]]</f>
        <v>0</v>
      </c>
      <c r="J739" s="135"/>
      <c r="K739" s="135"/>
      <c r="L739" s="135"/>
      <c r="M739" s="135"/>
      <c r="N739" s="135">
        <f>tblTL[[#This Row],[Field RPE]]*tblTL[[#This Row],[Field duration]]+tblTL[[#This Row],[Field 2 RPE]]*tblTL[[#This Row],[Field 2 Duration]]</f>
        <v>0</v>
      </c>
      <c r="O739" s="136">
        <v>7</v>
      </c>
      <c r="P739" s="137">
        <v>10</v>
      </c>
      <c r="Q739" s="137">
        <v>5</v>
      </c>
      <c r="R739" s="137">
        <v>6</v>
      </c>
      <c r="S739" s="137">
        <v>8</v>
      </c>
      <c r="T739" s="137">
        <v>14</v>
      </c>
      <c r="U739" s="137"/>
      <c r="V739" s="137"/>
      <c r="W739" s="137"/>
      <c r="X739" s="137"/>
      <c r="Y739" s="137"/>
      <c r="Z739" s="137"/>
      <c r="AA739" s="138">
        <f>TL!$O739*TL!$P739+TL!$Q739*TL!$R739+TL!$S739*TL!$T739+TL!$U739*TL!$V739+TL!$W739*TL!$X739+tblTL[[#This Row],[G6 RPE]]*tblTL[[#This Row],[G6 Duration]]</f>
        <v>212</v>
      </c>
      <c r="AB739" s="139">
        <f>tblTL[[#This Row],[Gym Load]]+tblTL[[#This Row],[Field Load]]+tblTL[[#This Row],[Total Game Load]]</f>
        <v>212</v>
      </c>
    </row>
    <row r="740" spans="1:28" x14ac:dyDescent="0.25">
      <c r="A740" s="133" t="str">
        <f t="shared" si="28"/>
        <v>Week 5</v>
      </c>
      <c r="B740" s="63">
        <v>43043</v>
      </c>
      <c r="C740" s="143" t="str">
        <f t="shared" si="29"/>
        <v>Sat</v>
      </c>
      <c r="D740" s="134" t="s">
        <v>199</v>
      </c>
      <c r="E740" s="135"/>
      <c r="F740" s="135"/>
      <c r="G740" s="135"/>
      <c r="H740" s="135"/>
      <c r="I740" s="135">
        <f>tblTL[[#This Row],[Gym RPE]]*tblTL[[#This Row],[Gym Duration]]+tblTL[[#This Row],[Gym 2 RPE]]*tblTL[[#This Row],[Gym 2 Duration]]</f>
        <v>0</v>
      </c>
      <c r="J740" s="135"/>
      <c r="K740" s="135"/>
      <c r="L740" s="135"/>
      <c r="M740" s="135"/>
      <c r="N740" s="135">
        <f>tblTL[[#This Row],[Field RPE]]*tblTL[[#This Row],[Field duration]]+tblTL[[#This Row],[Field 2 RPE]]*tblTL[[#This Row],[Field 2 Duration]]</f>
        <v>0</v>
      </c>
      <c r="O740" s="136">
        <v>7</v>
      </c>
      <c r="P740" s="137">
        <v>7</v>
      </c>
      <c r="Q740" s="137">
        <v>6</v>
      </c>
      <c r="R740" s="137">
        <v>14</v>
      </c>
      <c r="S740" s="137">
        <v>8</v>
      </c>
      <c r="T740" s="137">
        <v>12</v>
      </c>
      <c r="U740" s="137"/>
      <c r="V740" s="137"/>
      <c r="W740" s="137"/>
      <c r="X740" s="137"/>
      <c r="Y740" s="137"/>
      <c r="Z740" s="137"/>
      <c r="AA740" s="138">
        <f>TL!$O740*TL!$P740+TL!$Q740*TL!$R740+TL!$S740*TL!$T740+TL!$U740*TL!$V740+TL!$W740*TL!$X740+tblTL[[#This Row],[G6 RPE]]*tblTL[[#This Row],[G6 Duration]]</f>
        <v>229</v>
      </c>
      <c r="AB740" s="139">
        <f>tblTL[[#This Row],[Gym Load]]+tblTL[[#This Row],[Field Load]]+tblTL[[#This Row],[Total Game Load]]</f>
        <v>229</v>
      </c>
    </row>
    <row r="741" spans="1:28" x14ac:dyDescent="0.25">
      <c r="A741" s="133" t="str">
        <f t="shared" si="28"/>
        <v>Week 5</v>
      </c>
      <c r="B741" s="63">
        <v>43043</v>
      </c>
      <c r="C741" s="143" t="str">
        <f t="shared" si="29"/>
        <v>Sat</v>
      </c>
      <c r="D741" s="134" t="s">
        <v>200</v>
      </c>
      <c r="E741" s="135"/>
      <c r="F741" s="135"/>
      <c r="G741" s="135"/>
      <c r="H741" s="135"/>
      <c r="I741" s="135">
        <f>tblTL[[#This Row],[Gym RPE]]*tblTL[[#This Row],[Gym Duration]]+tblTL[[#This Row],[Gym 2 RPE]]*tblTL[[#This Row],[Gym 2 Duration]]</f>
        <v>0</v>
      </c>
      <c r="J741" s="135"/>
      <c r="K741" s="135"/>
      <c r="L741" s="135"/>
      <c r="M741" s="135"/>
      <c r="N741" s="135">
        <f>tblTL[[#This Row],[Field RPE]]*tblTL[[#This Row],[Field duration]]+tblTL[[#This Row],[Field 2 RPE]]*tblTL[[#This Row],[Field 2 Duration]]</f>
        <v>0</v>
      </c>
      <c r="O741" s="136"/>
      <c r="P741" s="137"/>
      <c r="Q741" s="137"/>
      <c r="R741" s="137"/>
      <c r="S741" s="137"/>
      <c r="T741" s="137"/>
      <c r="U741" s="137"/>
      <c r="V741" s="137"/>
      <c r="W741" s="137"/>
      <c r="X741" s="137"/>
      <c r="Y741" s="137"/>
      <c r="Z741" s="137"/>
      <c r="AA741" s="138">
        <f>TL!$O741*TL!$P741+TL!$Q741*TL!$R741+TL!$S741*TL!$T741+TL!$U741*TL!$V741+TL!$W741*TL!$X741+tblTL[[#This Row],[G6 RPE]]*tblTL[[#This Row],[G6 Duration]]</f>
        <v>0</v>
      </c>
      <c r="AB741" s="139">
        <f>tblTL[[#This Row],[Gym Load]]+tblTL[[#This Row],[Field Load]]+tblTL[[#This Row],[Total Game Load]]</f>
        <v>0</v>
      </c>
    </row>
    <row r="742" spans="1:28" x14ac:dyDescent="0.25">
      <c r="A742" s="133" t="str">
        <f t="shared" si="28"/>
        <v>Week 5</v>
      </c>
      <c r="B742" s="63">
        <v>43043</v>
      </c>
      <c r="C742" s="143" t="str">
        <f t="shared" si="29"/>
        <v>Sat</v>
      </c>
      <c r="D742" s="134" t="s">
        <v>201</v>
      </c>
      <c r="E742" s="135"/>
      <c r="F742" s="135"/>
      <c r="G742" s="135"/>
      <c r="H742" s="135"/>
      <c r="I742" s="135">
        <f>tblTL[[#This Row],[Gym RPE]]*tblTL[[#This Row],[Gym Duration]]+tblTL[[#This Row],[Gym 2 RPE]]*tblTL[[#This Row],[Gym 2 Duration]]</f>
        <v>0</v>
      </c>
      <c r="J742" s="135"/>
      <c r="K742" s="135"/>
      <c r="L742" s="135"/>
      <c r="M742" s="135"/>
      <c r="N742" s="135">
        <f>tblTL[[#This Row],[Field RPE]]*tblTL[[#This Row],[Field duration]]+tblTL[[#This Row],[Field 2 RPE]]*tblTL[[#This Row],[Field 2 Duration]]</f>
        <v>0</v>
      </c>
      <c r="O742" s="136"/>
      <c r="P742" s="137"/>
      <c r="Q742" s="137"/>
      <c r="R742" s="137"/>
      <c r="S742" s="137"/>
      <c r="T742" s="137"/>
      <c r="U742" s="137"/>
      <c r="V742" s="137"/>
      <c r="W742" s="137"/>
      <c r="X742" s="137"/>
      <c r="Y742" s="137"/>
      <c r="Z742" s="137"/>
      <c r="AA742" s="138">
        <f>TL!$O742*TL!$P742+TL!$Q742*TL!$R742+TL!$S742*TL!$T742+TL!$U742*TL!$V742+TL!$W742*TL!$X742+tblTL[[#This Row],[G6 RPE]]*tblTL[[#This Row],[G6 Duration]]</f>
        <v>0</v>
      </c>
      <c r="AB742" s="139">
        <f>tblTL[[#This Row],[Gym Load]]+tblTL[[#This Row],[Field Load]]+tblTL[[#This Row],[Total Game Load]]</f>
        <v>0</v>
      </c>
    </row>
    <row r="743" spans="1:28" x14ac:dyDescent="0.25">
      <c r="A743" s="133" t="str">
        <f t="shared" si="28"/>
        <v>Week 5</v>
      </c>
      <c r="B743" s="63">
        <v>43043</v>
      </c>
      <c r="C743" s="143" t="str">
        <f t="shared" si="29"/>
        <v>Sat</v>
      </c>
      <c r="D743" s="134" t="s">
        <v>202</v>
      </c>
      <c r="E743" s="135"/>
      <c r="F743" s="135"/>
      <c r="G743" s="135"/>
      <c r="H743" s="135"/>
      <c r="I743" s="135">
        <f>tblTL[[#This Row],[Gym RPE]]*tblTL[[#This Row],[Gym Duration]]+tblTL[[#This Row],[Gym 2 RPE]]*tblTL[[#This Row],[Gym 2 Duration]]</f>
        <v>0</v>
      </c>
      <c r="J743" s="135"/>
      <c r="K743" s="135"/>
      <c r="L743" s="135"/>
      <c r="M743" s="135"/>
      <c r="N743" s="135">
        <f>tblTL[[#This Row],[Field RPE]]*tblTL[[#This Row],[Field duration]]+tblTL[[#This Row],[Field 2 RPE]]*tblTL[[#This Row],[Field 2 Duration]]</f>
        <v>0</v>
      </c>
      <c r="O743" s="136">
        <v>5.5</v>
      </c>
      <c r="P743" s="137">
        <v>11</v>
      </c>
      <c r="Q743" s="137">
        <v>3</v>
      </c>
      <c r="R743" s="137">
        <v>4</v>
      </c>
      <c r="S743" s="137"/>
      <c r="T743" s="137"/>
      <c r="U743" s="137"/>
      <c r="V743" s="137"/>
      <c r="W743" s="137"/>
      <c r="X743" s="137"/>
      <c r="Y743" s="137"/>
      <c r="Z743" s="137"/>
      <c r="AA743" s="138">
        <f>TL!$O743*TL!$P743+TL!$Q743*TL!$R743+TL!$S743*TL!$T743+TL!$U743*TL!$V743+TL!$W743*TL!$X743+tblTL[[#This Row],[G6 RPE]]*tblTL[[#This Row],[G6 Duration]]</f>
        <v>72.5</v>
      </c>
      <c r="AB743" s="139">
        <f>tblTL[[#This Row],[Gym Load]]+tblTL[[#This Row],[Field Load]]+tblTL[[#This Row],[Total Game Load]]</f>
        <v>72.5</v>
      </c>
    </row>
    <row r="744" spans="1:28" x14ac:dyDescent="0.25">
      <c r="A744" s="133" t="str">
        <f t="shared" si="28"/>
        <v>Week 5</v>
      </c>
      <c r="B744" s="63">
        <v>43043</v>
      </c>
      <c r="C744" s="143" t="str">
        <f t="shared" si="29"/>
        <v>Sat</v>
      </c>
      <c r="D744" s="134" t="s">
        <v>203</v>
      </c>
      <c r="E744" s="135"/>
      <c r="F744" s="135"/>
      <c r="G744" s="135"/>
      <c r="H744" s="135"/>
      <c r="I744" s="135">
        <f>tblTL[[#This Row],[Gym RPE]]*tblTL[[#This Row],[Gym Duration]]+tblTL[[#This Row],[Gym 2 RPE]]*tblTL[[#This Row],[Gym 2 Duration]]</f>
        <v>0</v>
      </c>
      <c r="J744" s="135"/>
      <c r="K744" s="135"/>
      <c r="L744" s="135"/>
      <c r="M744" s="135"/>
      <c r="N744" s="135">
        <f>tblTL[[#This Row],[Field RPE]]*tblTL[[#This Row],[Field duration]]+tblTL[[#This Row],[Field 2 RPE]]*tblTL[[#This Row],[Field 2 Duration]]</f>
        <v>0</v>
      </c>
      <c r="O744" s="136"/>
      <c r="P744" s="137"/>
      <c r="Q744" s="137">
        <v>6</v>
      </c>
      <c r="R744" s="137">
        <v>14</v>
      </c>
      <c r="S744" s="137">
        <v>4</v>
      </c>
      <c r="T744" s="137">
        <v>6</v>
      </c>
      <c r="U744" s="137"/>
      <c r="V744" s="137"/>
      <c r="W744" s="137"/>
      <c r="X744" s="137"/>
      <c r="Y744" s="137"/>
      <c r="Z744" s="137"/>
      <c r="AA744" s="138">
        <f>TL!$O744*TL!$P744+TL!$Q744*TL!$R744+TL!$S744*TL!$T744+TL!$U744*TL!$V744+TL!$W744*TL!$X744+tblTL[[#This Row],[G6 RPE]]*tblTL[[#This Row],[G6 Duration]]</f>
        <v>108</v>
      </c>
      <c r="AB744" s="139">
        <f>tblTL[[#This Row],[Gym Load]]+tblTL[[#This Row],[Field Load]]+tblTL[[#This Row],[Total Game Load]]</f>
        <v>108</v>
      </c>
    </row>
    <row r="745" spans="1:28" x14ac:dyDescent="0.25">
      <c r="A745" s="133" t="str">
        <f t="shared" si="28"/>
        <v>Week 5</v>
      </c>
      <c r="B745" s="63">
        <v>43043</v>
      </c>
      <c r="C745" s="143" t="str">
        <f t="shared" si="29"/>
        <v>Sat</v>
      </c>
      <c r="D745" s="134" t="s">
        <v>204</v>
      </c>
      <c r="E745" s="135"/>
      <c r="F745" s="135"/>
      <c r="G745" s="135"/>
      <c r="H745" s="135"/>
      <c r="I745" s="135">
        <f>tblTL[[#This Row],[Gym RPE]]*tblTL[[#This Row],[Gym Duration]]+tblTL[[#This Row],[Gym 2 RPE]]*tblTL[[#This Row],[Gym 2 Duration]]</f>
        <v>0</v>
      </c>
      <c r="J745" s="135"/>
      <c r="K745" s="135"/>
      <c r="L745" s="135"/>
      <c r="M745" s="135"/>
      <c r="N745" s="135">
        <f>tblTL[[#This Row],[Field RPE]]*tblTL[[#This Row],[Field duration]]+tblTL[[#This Row],[Field 2 RPE]]*tblTL[[#This Row],[Field 2 Duration]]</f>
        <v>0</v>
      </c>
      <c r="O745" s="136">
        <v>7</v>
      </c>
      <c r="P745" s="137">
        <v>6</v>
      </c>
      <c r="Q745" s="137">
        <v>2</v>
      </c>
      <c r="R745" s="137">
        <v>3</v>
      </c>
      <c r="S745" s="137">
        <v>7</v>
      </c>
      <c r="T745" s="137">
        <v>5</v>
      </c>
      <c r="U745" s="137"/>
      <c r="V745" s="137"/>
      <c r="W745" s="137"/>
      <c r="X745" s="137"/>
      <c r="Y745" s="137"/>
      <c r="Z745" s="137"/>
      <c r="AA745" s="138">
        <f>TL!$O745*TL!$P745+TL!$Q745*TL!$R745+TL!$S745*TL!$T745+TL!$U745*TL!$V745+TL!$W745*TL!$X745+tblTL[[#This Row],[G6 RPE]]*tblTL[[#This Row],[G6 Duration]]</f>
        <v>83</v>
      </c>
      <c r="AB745" s="139">
        <f>tblTL[[#This Row],[Gym Load]]+tblTL[[#This Row],[Field Load]]+tblTL[[#This Row],[Total Game Load]]</f>
        <v>83</v>
      </c>
    </row>
    <row r="746" spans="1:28" x14ac:dyDescent="0.25">
      <c r="A746" s="133" t="str">
        <f t="shared" si="28"/>
        <v>Week 5</v>
      </c>
      <c r="B746" s="63">
        <v>43043</v>
      </c>
      <c r="C746" s="143" t="str">
        <f t="shared" si="29"/>
        <v>Sat</v>
      </c>
      <c r="D746" s="134" t="s">
        <v>205</v>
      </c>
      <c r="E746" s="135"/>
      <c r="F746" s="135"/>
      <c r="G746" s="135"/>
      <c r="H746" s="135"/>
      <c r="I746" s="135">
        <f>tblTL[[#This Row],[Gym RPE]]*tblTL[[#This Row],[Gym Duration]]+tblTL[[#This Row],[Gym 2 RPE]]*tblTL[[#This Row],[Gym 2 Duration]]</f>
        <v>0</v>
      </c>
      <c r="J746" s="135"/>
      <c r="K746" s="135"/>
      <c r="L746" s="135"/>
      <c r="M746" s="135"/>
      <c r="N746" s="135">
        <f>tblTL[[#This Row],[Field RPE]]*tblTL[[#This Row],[Field duration]]+tblTL[[#This Row],[Field 2 RPE]]*tblTL[[#This Row],[Field 2 Duration]]</f>
        <v>0</v>
      </c>
      <c r="O746" s="136"/>
      <c r="P746" s="137"/>
      <c r="Q746" s="137">
        <v>6</v>
      </c>
      <c r="R746" s="137">
        <v>10</v>
      </c>
      <c r="S746" s="137"/>
      <c r="T746" s="137"/>
      <c r="U746" s="137"/>
      <c r="V746" s="137"/>
      <c r="W746" s="137"/>
      <c r="X746" s="137"/>
      <c r="Y746" s="137"/>
      <c r="Z746" s="137"/>
      <c r="AA746" s="138">
        <f>TL!$O746*TL!$P746+TL!$Q746*TL!$R746+TL!$S746*TL!$T746+TL!$U746*TL!$V746+TL!$W746*TL!$X746+tblTL[[#This Row],[G6 RPE]]*tblTL[[#This Row],[G6 Duration]]</f>
        <v>60</v>
      </c>
      <c r="AB746" s="139">
        <f>tblTL[[#This Row],[Gym Load]]+tblTL[[#This Row],[Field Load]]+tblTL[[#This Row],[Total Game Load]]</f>
        <v>60</v>
      </c>
    </row>
    <row r="747" spans="1:28" x14ac:dyDescent="0.25">
      <c r="A747" s="133" t="str">
        <f t="shared" si="28"/>
        <v>Week 5</v>
      </c>
      <c r="B747" s="63">
        <v>43043</v>
      </c>
      <c r="C747" s="143" t="str">
        <f t="shared" si="29"/>
        <v>Sat</v>
      </c>
      <c r="D747" s="134" t="s">
        <v>206</v>
      </c>
      <c r="E747" s="135"/>
      <c r="F747" s="135"/>
      <c r="G747" s="135"/>
      <c r="H747" s="135"/>
      <c r="I747" s="135">
        <f>tblTL[[#This Row],[Gym RPE]]*tblTL[[#This Row],[Gym Duration]]+tblTL[[#This Row],[Gym 2 RPE]]*tblTL[[#This Row],[Gym 2 Duration]]</f>
        <v>0</v>
      </c>
      <c r="J747" s="135"/>
      <c r="K747" s="135"/>
      <c r="L747" s="135"/>
      <c r="M747" s="135"/>
      <c r="N747" s="135">
        <f>tblTL[[#This Row],[Field RPE]]*tblTL[[#This Row],[Field duration]]+tblTL[[#This Row],[Field 2 RPE]]*tblTL[[#This Row],[Field 2 Duration]]</f>
        <v>0</v>
      </c>
      <c r="O747" s="136">
        <v>6.5</v>
      </c>
      <c r="P747" s="137">
        <v>14</v>
      </c>
      <c r="Q747" s="137">
        <v>5</v>
      </c>
      <c r="R747" s="137">
        <v>6</v>
      </c>
      <c r="S747" s="137"/>
      <c r="T747" s="137"/>
      <c r="U747" s="137"/>
      <c r="V747" s="137"/>
      <c r="W747" s="137"/>
      <c r="X747" s="137"/>
      <c r="Y747" s="137"/>
      <c r="Z747" s="137"/>
      <c r="AA747" s="138">
        <f>TL!$O747*TL!$P747+TL!$Q747*TL!$R747+TL!$S747*TL!$T747+TL!$U747*TL!$V747+TL!$W747*TL!$X747+tblTL[[#This Row],[G6 RPE]]*tblTL[[#This Row],[G6 Duration]]</f>
        <v>121</v>
      </c>
      <c r="AB747" s="139">
        <f>tblTL[[#This Row],[Gym Load]]+tblTL[[#This Row],[Field Load]]+tblTL[[#This Row],[Total Game Load]]</f>
        <v>121</v>
      </c>
    </row>
    <row r="748" spans="1:28" x14ac:dyDescent="0.25">
      <c r="A748" s="133" t="str">
        <f t="shared" si="28"/>
        <v>Week 5</v>
      </c>
      <c r="B748" s="63">
        <v>43043</v>
      </c>
      <c r="C748" s="143" t="str">
        <f t="shared" si="29"/>
        <v>Sat</v>
      </c>
      <c r="D748" s="134" t="s">
        <v>207</v>
      </c>
      <c r="E748" s="135"/>
      <c r="F748" s="135"/>
      <c r="G748" s="135"/>
      <c r="H748" s="135"/>
      <c r="I748" s="135">
        <f>tblTL[[#This Row],[Gym RPE]]*tblTL[[#This Row],[Gym Duration]]+tblTL[[#This Row],[Gym 2 RPE]]*tblTL[[#This Row],[Gym 2 Duration]]</f>
        <v>0</v>
      </c>
      <c r="J748" s="135"/>
      <c r="K748" s="135"/>
      <c r="L748" s="135"/>
      <c r="M748" s="135"/>
      <c r="N748" s="135">
        <f>tblTL[[#This Row],[Field RPE]]*tblTL[[#This Row],[Field duration]]+tblTL[[#This Row],[Field 2 RPE]]*tblTL[[#This Row],[Field 2 Duration]]</f>
        <v>0</v>
      </c>
      <c r="O748" s="136"/>
      <c r="P748" s="137"/>
      <c r="Q748" s="137"/>
      <c r="R748" s="137"/>
      <c r="S748" s="137"/>
      <c r="T748" s="137"/>
      <c r="U748" s="137"/>
      <c r="V748" s="137"/>
      <c r="W748" s="137"/>
      <c r="X748" s="137"/>
      <c r="Y748" s="137"/>
      <c r="Z748" s="137"/>
      <c r="AA748" s="138">
        <f>TL!$O748*TL!$P748+TL!$Q748*TL!$R748+TL!$S748*TL!$T748+TL!$U748*TL!$V748+TL!$W748*TL!$X748+tblTL[[#This Row],[G6 RPE]]*tblTL[[#This Row],[G6 Duration]]</f>
        <v>0</v>
      </c>
      <c r="AB748" s="139">
        <f>tblTL[[#This Row],[Gym Load]]+tblTL[[#This Row],[Field Load]]+tblTL[[#This Row],[Total Game Load]]</f>
        <v>0</v>
      </c>
    </row>
    <row r="749" spans="1:28" x14ac:dyDescent="0.25">
      <c r="A749" s="133" t="str">
        <f t="shared" si="28"/>
        <v>Week 5</v>
      </c>
      <c r="B749" s="63">
        <v>43043</v>
      </c>
      <c r="C749" s="143" t="str">
        <f t="shared" si="29"/>
        <v>Sat</v>
      </c>
      <c r="D749" s="134" t="s">
        <v>208</v>
      </c>
      <c r="E749" s="135"/>
      <c r="F749" s="135"/>
      <c r="G749" s="135"/>
      <c r="H749" s="135"/>
      <c r="I749" s="135">
        <f>tblTL[[#This Row],[Gym RPE]]*tblTL[[#This Row],[Gym Duration]]+tblTL[[#This Row],[Gym 2 RPE]]*tblTL[[#This Row],[Gym 2 Duration]]</f>
        <v>0</v>
      </c>
      <c r="J749" s="135"/>
      <c r="K749" s="135"/>
      <c r="L749" s="135"/>
      <c r="M749" s="135"/>
      <c r="N749" s="135">
        <f>tblTL[[#This Row],[Field RPE]]*tblTL[[#This Row],[Field duration]]+tblTL[[#This Row],[Field 2 RPE]]*tblTL[[#This Row],[Field 2 Duration]]</f>
        <v>0</v>
      </c>
      <c r="O749" s="136"/>
      <c r="P749" s="137"/>
      <c r="Q749" s="137"/>
      <c r="R749" s="137"/>
      <c r="S749" s="137"/>
      <c r="T749" s="137"/>
      <c r="U749" s="137"/>
      <c r="V749" s="137"/>
      <c r="W749" s="137"/>
      <c r="X749" s="137"/>
      <c r="Y749" s="137"/>
      <c r="Z749" s="137"/>
      <c r="AA749" s="138">
        <f>TL!$O749*TL!$P749+TL!$Q749*TL!$R749+TL!$S749*TL!$T749+TL!$U749*TL!$V749+TL!$W749*TL!$X749+tblTL[[#This Row],[G6 RPE]]*tblTL[[#This Row],[G6 Duration]]</f>
        <v>0</v>
      </c>
      <c r="AB749" s="139">
        <f>tblTL[[#This Row],[Gym Load]]+tblTL[[#This Row],[Field Load]]+tblTL[[#This Row],[Total Game Load]]</f>
        <v>0</v>
      </c>
    </row>
    <row r="750" spans="1:28" x14ac:dyDescent="0.25">
      <c r="A750" s="133" t="str">
        <f t="shared" si="28"/>
        <v>Week 5</v>
      </c>
      <c r="B750" s="59">
        <v>43044</v>
      </c>
      <c r="C750" s="144" t="str">
        <f t="shared" si="29"/>
        <v>Sun</v>
      </c>
      <c r="D750" s="134" t="s">
        <v>215</v>
      </c>
      <c r="E750" s="135"/>
      <c r="F750" s="135"/>
      <c r="G750" s="135"/>
      <c r="H750" s="135"/>
      <c r="I750" s="135">
        <f>tblTL[[#This Row],[Gym RPE]]*tblTL[[#This Row],[Gym Duration]]+tblTL[[#This Row],[Gym 2 RPE]]*tblTL[[#This Row],[Gym 2 Duration]]</f>
        <v>0</v>
      </c>
      <c r="J750" s="135"/>
      <c r="K750" s="135"/>
      <c r="L750" s="135"/>
      <c r="M750" s="135"/>
      <c r="N750" s="135">
        <f>tblTL[[#This Row],[Field RPE]]*tblTL[[#This Row],[Field duration]]+tblTL[[#This Row],[Field 2 RPE]]*tblTL[[#This Row],[Field 2 Duration]]</f>
        <v>0</v>
      </c>
      <c r="O750" s="136"/>
      <c r="P750" s="137"/>
      <c r="Q750" s="137"/>
      <c r="R750" s="137"/>
      <c r="S750" s="137"/>
      <c r="T750" s="137"/>
      <c r="U750" s="137"/>
      <c r="V750" s="137"/>
      <c r="W750" s="137"/>
      <c r="X750" s="137"/>
      <c r="Y750" s="137"/>
      <c r="Z750" s="137"/>
      <c r="AA750" s="138">
        <f>TL!$O750*TL!$P750+TL!$Q750*TL!$R750+TL!$S750*TL!$T750+TL!$U750*TL!$V750+TL!$W750*TL!$X750+tblTL[[#This Row],[G6 RPE]]*tblTL[[#This Row],[G6 Duration]]</f>
        <v>0</v>
      </c>
      <c r="AB750" s="139">
        <f>tblTL[[#This Row],[Gym Load]]+tblTL[[#This Row],[Field Load]]+tblTL[[#This Row],[Total Game Load]]</f>
        <v>0</v>
      </c>
    </row>
    <row r="751" spans="1:28" x14ac:dyDescent="0.25">
      <c r="A751" s="133" t="str">
        <f t="shared" si="28"/>
        <v>Week 5</v>
      </c>
      <c r="B751" s="63">
        <v>43044</v>
      </c>
      <c r="C751" s="143" t="str">
        <f t="shared" si="29"/>
        <v>Sun</v>
      </c>
      <c r="D751" s="134" t="s">
        <v>190</v>
      </c>
      <c r="E751" s="135"/>
      <c r="F751" s="135"/>
      <c r="G751" s="135"/>
      <c r="H751" s="135"/>
      <c r="I751" s="135">
        <f>tblTL[[#This Row],[Gym RPE]]*tblTL[[#This Row],[Gym Duration]]+tblTL[[#This Row],[Gym 2 RPE]]*tblTL[[#This Row],[Gym 2 Duration]]</f>
        <v>0</v>
      </c>
      <c r="J751" s="135"/>
      <c r="K751" s="135"/>
      <c r="L751" s="135"/>
      <c r="M751" s="135"/>
      <c r="N751" s="135">
        <f>tblTL[[#This Row],[Field RPE]]*tblTL[[#This Row],[Field duration]]+tblTL[[#This Row],[Field 2 RPE]]*tblTL[[#This Row],[Field 2 Duration]]</f>
        <v>0</v>
      </c>
      <c r="O751" s="136"/>
      <c r="P751" s="137"/>
      <c r="Q751" s="137"/>
      <c r="R751" s="137"/>
      <c r="S751" s="137"/>
      <c r="T751" s="137"/>
      <c r="U751" s="137"/>
      <c r="V751" s="137"/>
      <c r="W751" s="137"/>
      <c r="X751" s="137"/>
      <c r="Y751" s="137"/>
      <c r="Z751" s="137"/>
      <c r="AA751" s="138">
        <f>TL!$O751*TL!$P751+TL!$Q751*TL!$R751+TL!$S751*TL!$T751+TL!$U751*TL!$V751+TL!$W751*TL!$X751+tblTL[[#This Row],[G6 RPE]]*tblTL[[#This Row],[G6 Duration]]</f>
        <v>0</v>
      </c>
      <c r="AB751" s="139">
        <f>tblTL[[#This Row],[Gym Load]]+tblTL[[#This Row],[Field Load]]+tblTL[[#This Row],[Total Game Load]]</f>
        <v>0</v>
      </c>
    </row>
    <row r="752" spans="1:28" x14ac:dyDescent="0.25">
      <c r="A752" s="133" t="str">
        <f t="shared" si="28"/>
        <v>Week 5</v>
      </c>
      <c r="B752" s="63">
        <v>43044</v>
      </c>
      <c r="C752" s="143" t="str">
        <f t="shared" si="29"/>
        <v>Sun</v>
      </c>
      <c r="D752" s="134" t="s">
        <v>191</v>
      </c>
      <c r="E752" s="135"/>
      <c r="F752" s="135"/>
      <c r="G752" s="135"/>
      <c r="H752" s="135"/>
      <c r="I752" s="135">
        <f>tblTL[[#This Row],[Gym RPE]]*tblTL[[#This Row],[Gym Duration]]+tblTL[[#This Row],[Gym 2 RPE]]*tblTL[[#This Row],[Gym 2 Duration]]</f>
        <v>0</v>
      </c>
      <c r="J752" s="135"/>
      <c r="K752" s="135"/>
      <c r="L752" s="135"/>
      <c r="M752" s="135"/>
      <c r="N752" s="135">
        <f>tblTL[[#This Row],[Field RPE]]*tblTL[[#This Row],[Field duration]]+tblTL[[#This Row],[Field 2 RPE]]*tblTL[[#This Row],[Field 2 Duration]]</f>
        <v>0</v>
      </c>
      <c r="O752" s="136"/>
      <c r="P752" s="137"/>
      <c r="Q752" s="137"/>
      <c r="R752" s="137"/>
      <c r="S752" s="137"/>
      <c r="T752" s="137"/>
      <c r="U752" s="137"/>
      <c r="V752" s="137"/>
      <c r="W752" s="137"/>
      <c r="X752" s="137"/>
      <c r="Y752" s="137"/>
      <c r="Z752" s="137"/>
      <c r="AA752" s="138">
        <f>TL!$O752*TL!$P752+TL!$Q752*TL!$R752+TL!$S752*TL!$T752+TL!$U752*TL!$V752+TL!$W752*TL!$X752+tblTL[[#This Row],[G6 RPE]]*tblTL[[#This Row],[G6 Duration]]</f>
        <v>0</v>
      </c>
      <c r="AB752" s="139">
        <f>tblTL[[#This Row],[Gym Load]]+tblTL[[#This Row],[Field Load]]+tblTL[[#This Row],[Total Game Load]]</f>
        <v>0</v>
      </c>
    </row>
    <row r="753" spans="1:28" x14ac:dyDescent="0.25">
      <c r="A753" s="133" t="str">
        <f t="shared" si="28"/>
        <v>Week 5</v>
      </c>
      <c r="B753" s="63">
        <v>43044</v>
      </c>
      <c r="C753" s="143" t="str">
        <f t="shared" si="29"/>
        <v>Sun</v>
      </c>
      <c r="D753" s="134" t="s">
        <v>192</v>
      </c>
      <c r="E753" s="135"/>
      <c r="F753" s="135"/>
      <c r="G753" s="135"/>
      <c r="H753" s="135"/>
      <c r="I753" s="135">
        <f>tblTL[[#This Row],[Gym RPE]]*tblTL[[#This Row],[Gym Duration]]+tblTL[[#This Row],[Gym 2 RPE]]*tblTL[[#This Row],[Gym 2 Duration]]</f>
        <v>0</v>
      </c>
      <c r="J753" s="135"/>
      <c r="K753" s="135"/>
      <c r="L753" s="135"/>
      <c r="M753" s="135"/>
      <c r="N753" s="135">
        <f>tblTL[[#This Row],[Field RPE]]*tblTL[[#This Row],[Field duration]]+tblTL[[#This Row],[Field 2 RPE]]*tblTL[[#This Row],[Field 2 Duration]]</f>
        <v>0</v>
      </c>
      <c r="O753" s="136"/>
      <c r="P753" s="137"/>
      <c r="Q753" s="137"/>
      <c r="R753" s="137"/>
      <c r="S753" s="137"/>
      <c r="T753" s="137"/>
      <c r="U753" s="137"/>
      <c r="V753" s="137"/>
      <c r="W753" s="137"/>
      <c r="X753" s="137"/>
      <c r="Y753" s="137"/>
      <c r="Z753" s="137"/>
      <c r="AA753" s="138">
        <f>TL!$O753*TL!$P753+TL!$Q753*TL!$R753+TL!$S753*TL!$T753+TL!$U753*TL!$V753+TL!$W753*TL!$X753+tblTL[[#This Row],[G6 RPE]]*tblTL[[#This Row],[G6 Duration]]</f>
        <v>0</v>
      </c>
      <c r="AB753" s="139">
        <f>tblTL[[#This Row],[Gym Load]]+tblTL[[#This Row],[Field Load]]+tblTL[[#This Row],[Total Game Load]]</f>
        <v>0</v>
      </c>
    </row>
    <row r="754" spans="1:28" x14ac:dyDescent="0.25">
      <c r="A754" s="133" t="str">
        <f t="shared" si="28"/>
        <v>Week 5</v>
      </c>
      <c r="B754" s="63">
        <v>43044</v>
      </c>
      <c r="C754" s="143" t="str">
        <f t="shared" si="29"/>
        <v>Sun</v>
      </c>
      <c r="D754" s="134" t="s">
        <v>193</v>
      </c>
      <c r="E754" s="135"/>
      <c r="F754" s="135"/>
      <c r="G754" s="135"/>
      <c r="H754" s="135"/>
      <c r="I754" s="135">
        <f>tblTL[[#This Row],[Gym RPE]]*tblTL[[#This Row],[Gym Duration]]+tblTL[[#This Row],[Gym 2 RPE]]*tblTL[[#This Row],[Gym 2 Duration]]</f>
        <v>0</v>
      </c>
      <c r="J754" s="135"/>
      <c r="K754" s="135"/>
      <c r="L754" s="135"/>
      <c r="M754" s="135"/>
      <c r="N754" s="135">
        <f>tblTL[[#This Row],[Field RPE]]*tblTL[[#This Row],[Field duration]]+tblTL[[#This Row],[Field 2 RPE]]*tblTL[[#This Row],[Field 2 Duration]]</f>
        <v>0</v>
      </c>
      <c r="O754" s="136"/>
      <c r="P754" s="137"/>
      <c r="Q754" s="137"/>
      <c r="R754" s="137"/>
      <c r="S754" s="137"/>
      <c r="T754" s="137"/>
      <c r="U754" s="137"/>
      <c r="V754" s="137"/>
      <c r="W754" s="137"/>
      <c r="X754" s="137"/>
      <c r="Y754" s="137"/>
      <c r="Z754" s="137"/>
      <c r="AA754" s="138">
        <f>TL!$O754*TL!$P754+TL!$Q754*TL!$R754+TL!$S754*TL!$T754+TL!$U754*TL!$V754+TL!$W754*TL!$X754+tblTL[[#This Row],[G6 RPE]]*tblTL[[#This Row],[G6 Duration]]</f>
        <v>0</v>
      </c>
      <c r="AB754" s="139">
        <f>tblTL[[#This Row],[Gym Load]]+tblTL[[#This Row],[Field Load]]+tblTL[[#This Row],[Total Game Load]]</f>
        <v>0</v>
      </c>
    </row>
    <row r="755" spans="1:28" x14ac:dyDescent="0.25">
      <c r="A755" s="133" t="str">
        <f t="shared" si="28"/>
        <v>Week 5</v>
      </c>
      <c r="B755" s="63">
        <v>43044</v>
      </c>
      <c r="C755" s="143" t="str">
        <f t="shared" si="29"/>
        <v>Sun</v>
      </c>
      <c r="D755" s="134" t="s">
        <v>194</v>
      </c>
      <c r="E755" s="135"/>
      <c r="F755" s="135"/>
      <c r="G755" s="135"/>
      <c r="H755" s="135"/>
      <c r="I755" s="135">
        <f>tblTL[[#This Row],[Gym RPE]]*tblTL[[#This Row],[Gym Duration]]+tblTL[[#This Row],[Gym 2 RPE]]*tblTL[[#This Row],[Gym 2 Duration]]</f>
        <v>0</v>
      </c>
      <c r="J755" s="135"/>
      <c r="K755" s="135"/>
      <c r="L755" s="135"/>
      <c r="M755" s="135"/>
      <c r="N755" s="135">
        <f>tblTL[[#This Row],[Field RPE]]*tblTL[[#This Row],[Field duration]]+tblTL[[#This Row],[Field 2 RPE]]*tblTL[[#This Row],[Field 2 Duration]]</f>
        <v>0</v>
      </c>
      <c r="O755" s="136"/>
      <c r="P755" s="137"/>
      <c r="Q755" s="137"/>
      <c r="R755" s="137"/>
      <c r="S755" s="137"/>
      <c r="T755" s="137"/>
      <c r="U755" s="137"/>
      <c r="V755" s="137"/>
      <c r="W755" s="137"/>
      <c r="X755" s="137"/>
      <c r="Y755" s="137"/>
      <c r="Z755" s="137"/>
      <c r="AA755" s="138">
        <f>TL!$O755*TL!$P755+TL!$Q755*TL!$R755+TL!$S755*TL!$T755+TL!$U755*TL!$V755+TL!$W755*TL!$X755+tblTL[[#This Row],[G6 RPE]]*tblTL[[#This Row],[G6 Duration]]</f>
        <v>0</v>
      </c>
      <c r="AB755" s="139">
        <f>tblTL[[#This Row],[Gym Load]]+tblTL[[#This Row],[Field Load]]+tblTL[[#This Row],[Total Game Load]]</f>
        <v>0</v>
      </c>
    </row>
    <row r="756" spans="1:28" x14ac:dyDescent="0.25">
      <c r="A756" s="133" t="str">
        <f t="shared" si="28"/>
        <v>Week 5</v>
      </c>
      <c r="B756" s="63">
        <v>43044</v>
      </c>
      <c r="C756" s="143" t="str">
        <f t="shared" si="29"/>
        <v>Sun</v>
      </c>
      <c r="D756" s="134" t="s">
        <v>213</v>
      </c>
      <c r="E756" s="135"/>
      <c r="F756" s="135"/>
      <c r="G756" s="135"/>
      <c r="H756" s="135"/>
      <c r="I756" s="135">
        <f>tblTL[[#This Row],[Gym RPE]]*tblTL[[#This Row],[Gym Duration]]+tblTL[[#This Row],[Gym 2 RPE]]*tblTL[[#This Row],[Gym 2 Duration]]</f>
        <v>0</v>
      </c>
      <c r="J756" s="135"/>
      <c r="K756" s="135"/>
      <c r="L756" s="135"/>
      <c r="M756" s="135"/>
      <c r="N756" s="135">
        <f>tblTL[[#This Row],[Field RPE]]*tblTL[[#This Row],[Field duration]]+tblTL[[#This Row],[Field 2 RPE]]*tblTL[[#This Row],[Field 2 Duration]]</f>
        <v>0</v>
      </c>
      <c r="O756" s="136"/>
      <c r="P756" s="137"/>
      <c r="Q756" s="137"/>
      <c r="R756" s="137"/>
      <c r="S756" s="137"/>
      <c r="T756" s="137"/>
      <c r="U756" s="137"/>
      <c r="V756" s="137"/>
      <c r="W756" s="137"/>
      <c r="X756" s="137"/>
      <c r="Y756" s="137"/>
      <c r="Z756" s="137"/>
      <c r="AA756" s="138">
        <f>TL!$O756*TL!$P756+TL!$Q756*TL!$R756+TL!$S756*TL!$T756+TL!$U756*TL!$V756+TL!$W756*TL!$X756+tblTL[[#This Row],[G6 RPE]]*tblTL[[#This Row],[G6 Duration]]</f>
        <v>0</v>
      </c>
      <c r="AB756" s="139">
        <f>tblTL[[#This Row],[Gym Load]]+tblTL[[#This Row],[Field Load]]+tblTL[[#This Row],[Total Game Load]]</f>
        <v>0</v>
      </c>
    </row>
    <row r="757" spans="1:28" x14ac:dyDescent="0.25">
      <c r="A757" s="133" t="str">
        <f t="shared" si="28"/>
        <v>Week 5</v>
      </c>
      <c r="B757" s="63">
        <v>43044</v>
      </c>
      <c r="C757" s="143" t="str">
        <f t="shared" si="29"/>
        <v>Sun</v>
      </c>
      <c r="D757" s="134" t="s">
        <v>214</v>
      </c>
      <c r="E757" s="135"/>
      <c r="F757" s="135"/>
      <c r="G757" s="135"/>
      <c r="H757" s="135"/>
      <c r="I757" s="135">
        <f>tblTL[[#This Row],[Gym RPE]]*tblTL[[#This Row],[Gym Duration]]+tblTL[[#This Row],[Gym 2 RPE]]*tblTL[[#This Row],[Gym 2 Duration]]</f>
        <v>0</v>
      </c>
      <c r="J757" s="135"/>
      <c r="K757" s="135"/>
      <c r="L757" s="135"/>
      <c r="M757" s="135"/>
      <c r="N757" s="135">
        <f>tblTL[[#This Row],[Field RPE]]*tblTL[[#This Row],[Field duration]]+tblTL[[#This Row],[Field 2 RPE]]*tblTL[[#This Row],[Field 2 Duration]]</f>
        <v>0</v>
      </c>
      <c r="O757" s="136"/>
      <c r="P757" s="137"/>
      <c r="Q757" s="137"/>
      <c r="R757" s="137"/>
      <c r="S757" s="137"/>
      <c r="T757" s="137"/>
      <c r="U757" s="137"/>
      <c r="V757" s="137"/>
      <c r="W757" s="137"/>
      <c r="X757" s="137"/>
      <c r="Y757" s="137"/>
      <c r="Z757" s="137"/>
      <c r="AA757" s="138">
        <f>TL!$O757*TL!$P757+TL!$Q757*TL!$R757+TL!$S757*TL!$T757+TL!$U757*TL!$V757+TL!$W757*TL!$X757+tblTL[[#This Row],[G6 RPE]]*tblTL[[#This Row],[G6 Duration]]</f>
        <v>0</v>
      </c>
      <c r="AB757" s="139">
        <f>tblTL[[#This Row],[Gym Load]]+tblTL[[#This Row],[Field Load]]+tblTL[[#This Row],[Total Game Load]]</f>
        <v>0</v>
      </c>
    </row>
    <row r="758" spans="1:28" x14ac:dyDescent="0.25">
      <c r="A758" s="133" t="str">
        <f t="shared" si="28"/>
        <v>Week 5</v>
      </c>
      <c r="B758" s="63">
        <v>43044</v>
      </c>
      <c r="C758" s="143" t="str">
        <f t="shared" si="29"/>
        <v>Sun</v>
      </c>
      <c r="D758" s="134" t="s">
        <v>195</v>
      </c>
      <c r="E758" s="135"/>
      <c r="F758" s="135"/>
      <c r="G758" s="135"/>
      <c r="H758" s="135"/>
      <c r="I758" s="135">
        <f>tblTL[[#This Row],[Gym RPE]]*tblTL[[#This Row],[Gym Duration]]+tblTL[[#This Row],[Gym 2 RPE]]*tblTL[[#This Row],[Gym 2 Duration]]</f>
        <v>0</v>
      </c>
      <c r="J758" s="135"/>
      <c r="K758" s="135"/>
      <c r="L758" s="135"/>
      <c r="M758" s="135"/>
      <c r="N758" s="135">
        <f>tblTL[[#This Row],[Field RPE]]*tblTL[[#This Row],[Field duration]]+tblTL[[#This Row],[Field 2 RPE]]*tblTL[[#This Row],[Field 2 Duration]]</f>
        <v>0</v>
      </c>
      <c r="O758" s="136"/>
      <c r="P758" s="137"/>
      <c r="Q758" s="137"/>
      <c r="R758" s="137"/>
      <c r="S758" s="137"/>
      <c r="T758" s="137"/>
      <c r="U758" s="137"/>
      <c r="V758" s="137"/>
      <c r="W758" s="137"/>
      <c r="X758" s="137"/>
      <c r="Y758" s="137"/>
      <c r="Z758" s="137"/>
      <c r="AA758" s="138">
        <f>TL!$O758*TL!$P758+TL!$Q758*TL!$R758+TL!$S758*TL!$T758+TL!$U758*TL!$V758+TL!$W758*TL!$X758+tblTL[[#This Row],[G6 RPE]]*tblTL[[#This Row],[G6 Duration]]</f>
        <v>0</v>
      </c>
      <c r="AB758" s="139">
        <f>tblTL[[#This Row],[Gym Load]]+tblTL[[#This Row],[Field Load]]+tblTL[[#This Row],[Total Game Load]]</f>
        <v>0</v>
      </c>
    </row>
    <row r="759" spans="1:28" x14ac:dyDescent="0.25">
      <c r="A759" s="133" t="str">
        <f t="shared" si="28"/>
        <v>Week 5</v>
      </c>
      <c r="B759" s="63">
        <v>43044</v>
      </c>
      <c r="C759" s="143" t="str">
        <f t="shared" si="29"/>
        <v>Sun</v>
      </c>
      <c r="D759" s="134" t="s">
        <v>196</v>
      </c>
      <c r="E759" s="135"/>
      <c r="F759" s="135"/>
      <c r="G759" s="135"/>
      <c r="H759" s="135"/>
      <c r="I759" s="135">
        <f>tblTL[[#This Row],[Gym RPE]]*tblTL[[#This Row],[Gym Duration]]+tblTL[[#This Row],[Gym 2 RPE]]*tblTL[[#This Row],[Gym 2 Duration]]</f>
        <v>0</v>
      </c>
      <c r="J759" s="135"/>
      <c r="K759" s="135"/>
      <c r="L759" s="135"/>
      <c r="M759" s="135"/>
      <c r="N759" s="135">
        <f>tblTL[[#This Row],[Field RPE]]*tblTL[[#This Row],[Field duration]]+tblTL[[#This Row],[Field 2 RPE]]*tblTL[[#This Row],[Field 2 Duration]]</f>
        <v>0</v>
      </c>
      <c r="O759" s="136"/>
      <c r="P759" s="137"/>
      <c r="Q759" s="137"/>
      <c r="R759" s="137"/>
      <c r="S759" s="137"/>
      <c r="T759" s="137"/>
      <c r="U759" s="137"/>
      <c r="V759" s="137"/>
      <c r="W759" s="137"/>
      <c r="X759" s="137"/>
      <c r="Y759" s="137"/>
      <c r="Z759" s="137"/>
      <c r="AA759" s="138">
        <f>TL!$O759*TL!$P759+TL!$Q759*TL!$R759+TL!$S759*TL!$T759+TL!$U759*TL!$V759+TL!$W759*TL!$X759+tblTL[[#This Row],[G6 RPE]]*tblTL[[#This Row],[G6 Duration]]</f>
        <v>0</v>
      </c>
      <c r="AB759" s="139">
        <f>tblTL[[#This Row],[Gym Load]]+tblTL[[#This Row],[Field Load]]+tblTL[[#This Row],[Total Game Load]]</f>
        <v>0</v>
      </c>
    </row>
    <row r="760" spans="1:28" x14ac:dyDescent="0.25">
      <c r="A760" s="133" t="str">
        <f t="shared" si="28"/>
        <v>Week 5</v>
      </c>
      <c r="B760" s="63">
        <v>43044</v>
      </c>
      <c r="C760" s="143" t="str">
        <f t="shared" si="29"/>
        <v>Sun</v>
      </c>
      <c r="D760" s="134" t="s">
        <v>197</v>
      </c>
      <c r="E760" s="135"/>
      <c r="F760" s="135"/>
      <c r="G760" s="135"/>
      <c r="H760" s="135"/>
      <c r="I760" s="135">
        <f>tblTL[[#This Row],[Gym RPE]]*tblTL[[#This Row],[Gym Duration]]+tblTL[[#This Row],[Gym 2 RPE]]*tblTL[[#This Row],[Gym 2 Duration]]</f>
        <v>0</v>
      </c>
      <c r="J760" s="135"/>
      <c r="K760" s="135"/>
      <c r="L760" s="135"/>
      <c r="M760" s="135"/>
      <c r="N760" s="135">
        <f>tblTL[[#This Row],[Field RPE]]*tblTL[[#This Row],[Field duration]]+tblTL[[#This Row],[Field 2 RPE]]*tblTL[[#This Row],[Field 2 Duration]]</f>
        <v>0</v>
      </c>
      <c r="O760" s="136"/>
      <c r="P760" s="137"/>
      <c r="Q760" s="137"/>
      <c r="R760" s="137"/>
      <c r="S760" s="137"/>
      <c r="T760" s="137"/>
      <c r="U760" s="137"/>
      <c r="V760" s="137"/>
      <c r="W760" s="137"/>
      <c r="X760" s="137"/>
      <c r="Y760" s="137"/>
      <c r="Z760" s="137"/>
      <c r="AA760" s="138">
        <f>TL!$O760*TL!$P760+TL!$Q760*TL!$R760+TL!$S760*TL!$T760+TL!$U760*TL!$V760+TL!$W760*TL!$X760+tblTL[[#This Row],[G6 RPE]]*tblTL[[#This Row],[G6 Duration]]</f>
        <v>0</v>
      </c>
      <c r="AB760" s="139">
        <f>tblTL[[#This Row],[Gym Load]]+tblTL[[#This Row],[Field Load]]+tblTL[[#This Row],[Total Game Load]]</f>
        <v>0</v>
      </c>
    </row>
    <row r="761" spans="1:28" x14ac:dyDescent="0.25">
      <c r="A761" s="133" t="str">
        <f t="shared" si="28"/>
        <v>Week 5</v>
      </c>
      <c r="B761" s="63">
        <v>43044</v>
      </c>
      <c r="C761" s="143" t="str">
        <f t="shared" si="29"/>
        <v>Sun</v>
      </c>
      <c r="D761" s="134" t="s">
        <v>198</v>
      </c>
      <c r="E761" s="135"/>
      <c r="F761" s="135"/>
      <c r="G761" s="135"/>
      <c r="H761" s="135"/>
      <c r="I761" s="135">
        <f>tblTL[[#This Row],[Gym RPE]]*tblTL[[#This Row],[Gym Duration]]+tblTL[[#This Row],[Gym 2 RPE]]*tblTL[[#This Row],[Gym 2 Duration]]</f>
        <v>0</v>
      </c>
      <c r="J761" s="135"/>
      <c r="K761" s="135"/>
      <c r="L761" s="135"/>
      <c r="M761" s="135"/>
      <c r="N761" s="135">
        <f>tblTL[[#This Row],[Field RPE]]*tblTL[[#This Row],[Field duration]]+tblTL[[#This Row],[Field 2 RPE]]*tblTL[[#This Row],[Field 2 Duration]]</f>
        <v>0</v>
      </c>
      <c r="O761" s="136"/>
      <c r="P761" s="137"/>
      <c r="Q761" s="137"/>
      <c r="R761" s="137"/>
      <c r="S761" s="137"/>
      <c r="T761" s="137"/>
      <c r="U761" s="137"/>
      <c r="V761" s="137"/>
      <c r="W761" s="137"/>
      <c r="X761" s="137"/>
      <c r="Y761" s="137"/>
      <c r="Z761" s="137"/>
      <c r="AA761" s="138">
        <f>TL!$O761*TL!$P761+TL!$Q761*TL!$R761+TL!$S761*TL!$T761+TL!$U761*TL!$V761+TL!$W761*TL!$X761+tblTL[[#This Row],[G6 RPE]]*tblTL[[#This Row],[G6 Duration]]</f>
        <v>0</v>
      </c>
      <c r="AB761" s="139">
        <f>tblTL[[#This Row],[Gym Load]]+tblTL[[#This Row],[Field Load]]+tblTL[[#This Row],[Total Game Load]]</f>
        <v>0</v>
      </c>
    </row>
    <row r="762" spans="1:28" x14ac:dyDescent="0.25">
      <c r="A762" s="133" t="str">
        <f t="shared" si="28"/>
        <v>Week 5</v>
      </c>
      <c r="B762" s="63">
        <v>43044</v>
      </c>
      <c r="C762" s="143" t="str">
        <f t="shared" si="29"/>
        <v>Sun</v>
      </c>
      <c r="D762" s="134" t="s">
        <v>199</v>
      </c>
      <c r="E762" s="135"/>
      <c r="F762" s="135"/>
      <c r="G762" s="135"/>
      <c r="H762" s="135"/>
      <c r="I762" s="135">
        <f>tblTL[[#This Row],[Gym RPE]]*tblTL[[#This Row],[Gym Duration]]+tblTL[[#This Row],[Gym 2 RPE]]*tblTL[[#This Row],[Gym 2 Duration]]</f>
        <v>0</v>
      </c>
      <c r="J762" s="135"/>
      <c r="K762" s="135"/>
      <c r="L762" s="135"/>
      <c r="M762" s="135"/>
      <c r="N762" s="135">
        <f>tblTL[[#This Row],[Field RPE]]*tblTL[[#This Row],[Field duration]]+tblTL[[#This Row],[Field 2 RPE]]*tblTL[[#This Row],[Field 2 Duration]]</f>
        <v>0</v>
      </c>
      <c r="O762" s="136"/>
      <c r="P762" s="137"/>
      <c r="Q762" s="137"/>
      <c r="R762" s="137"/>
      <c r="S762" s="137"/>
      <c r="T762" s="137"/>
      <c r="U762" s="137"/>
      <c r="V762" s="137"/>
      <c r="W762" s="137"/>
      <c r="X762" s="137"/>
      <c r="Y762" s="137"/>
      <c r="Z762" s="137"/>
      <c r="AA762" s="138">
        <f>TL!$O762*TL!$P762+TL!$Q762*TL!$R762+TL!$S762*TL!$T762+TL!$U762*TL!$V762+TL!$W762*TL!$X762+tblTL[[#This Row],[G6 RPE]]*tblTL[[#This Row],[G6 Duration]]</f>
        <v>0</v>
      </c>
      <c r="AB762" s="139">
        <f>tblTL[[#This Row],[Gym Load]]+tblTL[[#This Row],[Field Load]]+tblTL[[#This Row],[Total Game Load]]</f>
        <v>0</v>
      </c>
    </row>
    <row r="763" spans="1:28" x14ac:dyDescent="0.25">
      <c r="A763" s="133" t="str">
        <f t="shared" si="28"/>
        <v>Week 5</v>
      </c>
      <c r="B763" s="63">
        <v>43044</v>
      </c>
      <c r="C763" s="143" t="str">
        <f t="shared" si="29"/>
        <v>Sun</v>
      </c>
      <c r="D763" s="134" t="s">
        <v>200</v>
      </c>
      <c r="E763" s="135"/>
      <c r="F763" s="135"/>
      <c r="G763" s="135"/>
      <c r="H763" s="135"/>
      <c r="I763" s="135">
        <f>tblTL[[#This Row],[Gym RPE]]*tblTL[[#This Row],[Gym Duration]]+tblTL[[#This Row],[Gym 2 RPE]]*tblTL[[#This Row],[Gym 2 Duration]]</f>
        <v>0</v>
      </c>
      <c r="J763" s="135"/>
      <c r="K763" s="135"/>
      <c r="L763" s="135"/>
      <c r="M763" s="135"/>
      <c r="N763" s="135">
        <f>tblTL[[#This Row],[Field RPE]]*tblTL[[#This Row],[Field duration]]+tblTL[[#This Row],[Field 2 RPE]]*tblTL[[#This Row],[Field 2 Duration]]</f>
        <v>0</v>
      </c>
      <c r="O763" s="136"/>
      <c r="P763" s="137"/>
      <c r="Q763" s="137"/>
      <c r="R763" s="137"/>
      <c r="S763" s="137"/>
      <c r="T763" s="137"/>
      <c r="U763" s="137"/>
      <c r="V763" s="137"/>
      <c r="W763" s="137"/>
      <c r="X763" s="137"/>
      <c r="Y763" s="137"/>
      <c r="Z763" s="137"/>
      <c r="AA763" s="138">
        <f>TL!$O763*TL!$P763+TL!$Q763*TL!$R763+TL!$S763*TL!$T763+TL!$U763*TL!$V763+TL!$W763*TL!$X763+tblTL[[#This Row],[G6 RPE]]*tblTL[[#This Row],[G6 Duration]]</f>
        <v>0</v>
      </c>
      <c r="AB763" s="139">
        <f>tblTL[[#This Row],[Gym Load]]+tblTL[[#This Row],[Field Load]]+tblTL[[#This Row],[Total Game Load]]</f>
        <v>0</v>
      </c>
    </row>
    <row r="764" spans="1:28" x14ac:dyDescent="0.25">
      <c r="A764" s="133" t="str">
        <f t="shared" si="28"/>
        <v>Week 5</v>
      </c>
      <c r="B764" s="63">
        <v>43044</v>
      </c>
      <c r="C764" s="143" t="str">
        <f t="shared" si="29"/>
        <v>Sun</v>
      </c>
      <c r="D764" s="134" t="s">
        <v>201</v>
      </c>
      <c r="E764" s="135"/>
      <c r="F764" s="135"/>
      <c r="G764" s="135"/>
      <c r="H764" s="135"/>
      <c r="I764" s="135">
        <f>tblTL[[#This Row],[Gym RPE]]*tblTL[[#This Row],[Gym Duration]]+tblTL[[#This Row],[Gym 2 RPE]]*tblTL[[#This Row],[Gym 2 Duration]]</f>
        <v>0</v>
      </c>
      <c r="J764" s="135"/>
      <c r="K764" s="135"/>
      <c r="L764" s="135"/>
      <c r="M764" s="135"/>
      <c r="N764" s="135">
        <f>tblTL[[#This Row],[Field RPE]]*tblTL[[#This Row],[Field duration]]+tblTL[[#This Row],[Field 2 RPE]]*tblTL[[#This Row],[Field 2 Duration]]</f>
        <v>0</v>
      </c>
      <c r="O764" s="136"/>
      <c r="P764" s="137"/>
      <c r="Q764" s="137"/>
      <c r="R764" s="137"/>
      <c r="S764" s="137"/>
      <c r="T764" s="137"/>
      <c r="U764" s="137"/>
      <c r="V764" s="137"/>
      <c r="W764" s="137"/>
      <c r="X764" s="137"/>
      <c r="Y764" s="137"/>
      <c r="Z764" s="137"/>
      <c r="AA764" s="138">
        <f>TL!$O764*TL!$P764+TL!$Q764*TL!$R764+TL!$S764*TL!$T764+TL!$U764*TL!$V764+TL!$W764*TL!$X764+tblTL[[#This Row],[G6 RPE]]*tblTL[[#This Row],[G6 Duration]]</f>
        <v>0</v>
      </c>
      <c r="AB764" s="139">
        <f>tblTL[[#This Row],[Gym Load]]+tblTL[[#This Row],[Field Load]]+tblTL[[#This Row],[Total Game Load]]</f>
        <v>0</v>
      </c>
    </row>
    <row r="765" spans="1:28" x14ac:dyDescent="0.25">
      <c r="A765" s="133" t="str">
        <f t="shared" si="28"/>
        <v>Week 5</v>
      </c>
      <c r="B765" s="63">
        <v>43044</v>
      </c>
      <c r="C765" s="143" t="str">
        <f t="shared" si="29"/>
        <v>Sun</v>
      </c>
      <c r="D765" s="134" t="s">
        <v>202</v>
      </c>
      <c r="E765" s="135"/>
      <c r="F765" s="135"/>
      <c r="G765" s="135"/>
      <c r="H765" s="135"/>
      <c r="I765" s="135">
        <f>tblTL[[#This Row],[Gym RPE]]*tblTL[[#This Row],[Gym Duration]]+tblTL[[#This Row],[Gym 2 RPE]]*tblTL[[#This Row],[Gym 2 Duration]]</f>
        <v>0</v>
      </c>
      <c r="J765" s="135"/>
      <c r="K765" s="135"/>
      <c r="L765" s="135"/>
      <c r="M765" s="135"/>
      <c r="N765" s="135">
        <f>tblTL[[#This Row],[Field RPE]]*tblTL[[#This Row],[Field duration]]+tblTL[[#This Row],[Field 2 RPE]]*tblTL[[#This Row],[Field 2 Duration]]</f>
        <v>0</v>
      </c>
      <c r="O765" s="136"/>
      <c r="P765" s="137"/>
      <c r="Q765" s="137"/>
      <c r="R765" s="137"/>
      <c r="S765" s="137"/>
      <c r="T765" s="137"/>
      <c r="U765" s="137"/>
      <c r="V765" s="137"/>
      <c r="W765" s="137"/>
      <c r="X765" s="137"/>
      <c r="Y765" s="137"/>
      <c r="Z765" s="137"/>
      <c r="AA765" s="138">
        <f>TL!$O765*TL!$P765+TL!$Q765*TL!$R765+TL!$S765*TL!$T765+TL!$U765*TL!$V765+TL!$W765*TL!$X765+tblTL[[#This Row],[G6 RPE]]*tblTL[[#This Row],[G6 Duration]]</f>
        <v>0</v>
      </c>
      <c r="AB765" s="139">
        <f>tblTL[[#This Row],[Gym Load]]+tblTL[[#This Row],[Field Load]]+tblTL[[#This Row],[Total Game Load]]</f>
        <v>0</v>
      </c>
    </row>
    <row r="766" spans="1:28" x14ac:dyDescent="0.25">
      <c r="A766" s="133" t="str">
        <f t="shared" si="28"/>
        <v>Week 5</v>
      </c>
      <c r="B766" s="63">
        <v>43044</v>
      </c>
      <c r="C766" s="143" t="str">
        <f t="shared" si="29"/>
        <v>Sun</v>
      </c>
      <c r="D766" s="134" t="s">
        <v>203</v>
      </c>
      <c r="E766" s="135"/>
      <c r="F766" s="135"/>
      <c r="G766" s="135"/>
      <c r="H766" s="135"/>
      <c r="I766" s="135">
        <f>tblTL[[#This Row],[Gym RPE]]*tblTL[[#This Row],[Gym Duration]]+tblTL[[#This Row],[Gym 2 RPE]]*tblTL[[#This Row],[Gym 2 Duration]]</f>
        <v>0</v>
      </c>
      <c r="J766" s="135"/>
      <c r="K766" s="135"/>
      <c r="L766" s="135"/>
      <c r="M766" s="135"/>
      <c r="N766" s="135">
        <f>tblTL[[#This Row],[Field RPE]]*tblTL[[#This Row],[Field duration]]+tblTL[[#This Row],[Field 2 RPE]]*tblTL[[#This Row],[Field 2 Duration]]</f>
        <v>0</v>
      </c>
      <c r="O766" s="136"/>
      <c r="P766" s="137"/>
      <c r="Q766" s="137"/>
      <c r="R766" s="137"/>
      <c r="S766" s="137"/>
      <c r="T766" s="137"/>
      <c r="U766" s="137"/>
      <c r="V766" s="137"/>
      <c r="W766" s="137"/>
      <c r="X766" s="137"/>
      <c r="Y766" s="137"/>
      <c r="Z766" s="137"/>
      <c r="AA766" s="138">
        <f>TL!$O766*TL!$P766+TL!$Q766*TL!$R766+TL!$S766*TL!$T766+TL!$U766*TL!$V766+TL!$W766*TL!$X766+tblTL[[#This Row],[G6 RPE]]*tblTL[[#This Row],[G6 Duration]]</f>
        <v>0</v>
      </c>
      <c r="AB766" s="139">
        <f>tblTL[[#This Row],[Gym Load]]+tblTL[[#This Row],[Field Load]]+tblTL[[#This Row],[Total Game Load]]</f>
        <v>0</v>
      </c>
    </row>
    <row r="767" spans="1:28" x14ac:dyDescent="0.25">
      <c r="A767" s="133" t="str">
        <f t="shared" si="28"/>
        <v>Week 5</v>
      </c>
      <c r="B767" s="63">
        <v>43044</v>
      </c>
      <c r="C767" s="143" t="str">
        <f t="shared" si="29"/>
        <v>Sun</v>
      </c>
      <c r="D767" s="134" t="s">
        <v>204</v>
      </c>
      <c r="E767" s="135"/>
      <c r="F767" s="135"/>
      <c r="G767" s="135"/>
      <c r="H767" s="135"/>
      <c r="I767" s="135">
        <f>tblTL[[#This Row],[Gym RPE]]*tblTL[[#This Row],[Gym Duration]]+tblTL[[#This Row],[Gym 2 RPE]]*tblTL[[#This Row],[Gym 2 Duration]]</f>
        <v>0</v>
      </c>
      <c r="J767" s="135"/>
      <c r="K767" s="135"/>
      <c r="L767" s="135"/>
      <c r="M767" s="135"/>
      <c r="N767" s="135">
        <f>tblTL[[#This Row],[Field RPE]]*tblTL[[#This Row],[Field duration]]+tblTL[[#This Row],[Field 2 RPE]]*tblTL[[#This Row],[Field 2 Duration]]</f>
        <v>0</v>
      </c>
      <c r="O767" s="136"/>
      <c r="P767" s="137"/>
      <c r="Q767" s="137"/>
      <c r="R767" s="137"/>
      <c r="S767" s="137"/>
      <c r="T767" s="137"/>
      <c r="U767" s="137"/>
      <c r="V767" s="137"/>
      <c r="W767" s="137"/>
      <c r="X767" s="137"/>
      <c r="Y767" s="137"/>
      <c r="Z767" s="137"/>
      <c r="AA767" s="138">
        <f>TL!$O767*TL!$P767+TL!$Q767*TL!$R767+TL!$S767*TL!$T767+TL!$U767*TL!$V767+TL!$W767*TL!$X767+tblTL[[#This Row],[G6 RPE]]*tblTL[[#This Row],[G6 Duration]]</f>
        <v>0</v>
      </c>
      <c r="AB767" s="139">
        <f>tblTL[[#This Row],[Gym Load]]+tblTL[[#This Row],[Field Load]]+tblTL[[#This Row],[Total Game Load]]</f>
        <v>0</v>
      </c>
    </row>
    <row r="768" spans="1:28" x14ac:dyDescent="0.25">
      <c r="A768" s="133" t="str">
        <f t="shared" si="28"/>
        <v>Week 5</v>
      </c>
      <c r="B768" s="63">
        <v>43044</v>
      </c>
      <c r="C768" s="143" t="str">
        <f t="shared" si="29"/>
        <v>Sun</v>
      </c>
      <c r="D768" s="134" t="s">
        <v>205</v>
      </c>
      <c r="E768" s="135"/>
      <c r="F768" s="135"/>
      <c r="G768" s="135"/>
      <c r="H768" s="135"/>
      <c r="I768" s="135">
        <f>tblTL[[#This Row],[Gym RPE]]*tblTL[[#This Row],[Gym Duration]]+tblTL[[#This Row],[Gym 2 RPE]]*tblTL[[#This Row],[Gym 2 Duration]]</f>
        <v>0</v>
      </c>
      <c r="J768" s="135"/>
      <c r="K768" s="135"/>
      <c r="L768" s="135"/>
      <c r="M768" s="135"/>
      <c r="N768" s="135">
        <f>tblTL[[#This Row],[Field RPE]]*tblTL[[#This Row],[Field duration]]+tblTL[[#This Row],[Field 2 RPE]]*tblTL[[#This Row],[Field 2 Duration]]</f>
        <v>0</v>
      </c>
      <c r="O768" s="136"/>
      <c r="P768" s="137"/>
      <c r="Q768" s="137"/>
      <c r="R768" s="137"/>
      <c r="S768" s="137"/>
      <c r="T768" s="137"/>
      <c r="U768" s="137"/>
      <c r="V768" s="137"/>
      <c r="W768" s="137"/>
      <c r="X768" s="137"/>
      <c r="Y768" s="137"/>
      <c r="Z768" s="137"/>
      <c r="AA768" s="138">
        <f>TL!$O768*TL!$P768+TL!$Q768*TL!$R768+TL!$S768*TL!$T768+TL!$U768*TL!$V768+TL!$W768*TL!$X768+tblTL[[#This Row],[G6 RPE]]*tblTL[[#This Row],[G6 Duration]]</f>
        <v>0</v>
      </c>
      <c r="AB768" s="139">
        <f>tblTL[[#This Row],[Gym Load]]+tblTL[[#This Row],[Field Load]]+tblTL[[#This Row],[Total Game Load]]</f>
        <v>0</v>
      </c>
    </row>
    <row r="769" spans="1:28" x14ac:dyDescent="0.25">
      <c r="A769" s="133" t="str">
        <f t="shared" si="28"/>
        <v>Week 5</v>
      </c>
      <c r="B769" s="63">
        <v>43044</v>
      </c>
      <c r="C769" s="143" t="str">
        <f t="shared" si="29"/>
        <v>Sun</v>
      </c>
      <c r="D769" s="134" t="s">
        <v>206</v>
      </c>
      <c r="E769" s="135"/>
      <c r="F769" s="135"/>
      <c r="G769" s="135"/>
      <c r="H769" s="135"/>
      <c r="I769" s="135">
        <f>tblTL[[#This Row],[Gym RPE]]*tblTL[[#This Row],[Gym Duration]]+tblTL[[#This Row],[Gym 2 RPE]]*tblTL[[#This Row],[Gym 2 Duration]]</f>
        <v>0</v>
      </c>
      <c r="J769" s="135"/>
      <c r="K769" s="135"/>
      <c r="L769" s="135"/>
      <c r="M769" s="135"/>
      <c r="N769" s="135">
        <f>tblTL[[#This Row],[Field RPE]]*tblTL[[#This Row],[Field duration]]+tblTL[[#This Row],[Field 2 RPE]]*tblTL[[#This Row],[Field 2 Duration]]</f>
        <v>0</v>
      </c>
      <c r="O769" s="136"/>
      <c r="P769" s="137"/>
      <c r="Q769" s="137"/>
      <c r="R769" s="137"/>
      <c r="S769" s="137"/>
      <c r="T769" s="137"/>
      <c r="U769" s="137"/>
      <c r="V769" s="137"/>
      <c r="W769" s="137"/>
      <c r="X769" s="137"/>
      <c r="Y769" s="137"/>
      <c r="Z769" s="137"/>
      <c r="AA769" s="138">
        <f>TL!$O769*TL!$P769+TL!$Q769*TL!$R769+TL!$S769*TL!$T769+TL!$U769*TL!$V769+TL!$W769*TL!$X769+tblTL[[#This Row],[G6 RPE]]*tblTL[[#This Row],[G6 Duration]]</f>
        <v>0</v>
      </c>
      <c r="AB769" s="139">
        <f>tblTL[[#This Row],[Gym Load]]+tblTL[[#This Row],[Field Load]]+tblTL[[#This Row],[Total Game Load]]</f>
        <v>0</v>
      </c>
    </row>
    <row r="770" spans="1:28" x14ac:dyDescent="0.25">
      <c r="A770" s="133" t="str">
        <f t="shared" ref="A770:A771" si="30">VLOOKUP(B770, $AE$3:$AF$26, 2)</f>
        <v>Week 5</v>
      </c>
      <c r="B770" s="63">
        <v>43044</v>
      </c>
      <c r="C770" s="143" t="str">
        <f t="shared" ref="C770:C771" si="31">CHOOSE(WEEKDAY(B770),"Sun","Mon","Tue","Wed","Thu","Fri","Sat")</f>
        <v>Sun</v>
      </c>
      <c r="D770" s="134" t="s">
        <v>207</v>
      </c>
      <c r="E770" s="135"/>
      <c r="F770" s="135"/>
      <c r="G770" s="135"/>
      <c r="H770" s="135"/>
      <c r="I770" s="135">
        <f>tblTL[[#This Row],[Gym RPE]]*tblTL[[#This Row],[Gym Duration]]+tblTL[[#This Row],[Gym 2 RPE]]*tblTL[[#This Row],[Gym 2 Duration]]</f>
        <v>0</v>
      </c>
      <c r="J770" s="135"/>
      <c r="K770" s="135"/>
      <c r="L770" s="135"/>
      <c r="M770" s="135"/>
      <c r="N770" s="135">
        <f>tblTL[[#This Row],[Field RPE]]*tblTL[[#This Row],[Field duration]]+tblTL[[#This Row],[Field 2 RPE]]*tblTL[[#This Row],[Field 2 Duration]]</f>
        <v>0</v>
      </c>
      <c r="O770" s="136"/>
      <c r="P770" s="137"/>
      <c r="Q770" s="137"/>
      <c r="R770" s="137"/>
      <c r="S770" s="137"/>
      <c r="T770" s="137"/>
      <c r="U770" s="137"/>
      <c r="V770" s="137"/>
      <c r="W770" s="137"/>
      <c r="X770" s="137"/>
      <c r="Y770" s="137"/>
      <c r="Z770" s="137"/>
      <c r="AA770" s="138">
        <f>TL!$O770*TL!$P770+TL!$Q770*TL!$R770+TL!$S770*TL!$T770+TL!$U770*TL!$V770+TL!$W770*TL!$X770+tblTL[[#This Row],[G6 RPE]]*tblTL[[#This Row],[G6 Duration]]</f>
        <v>0</v>
      </c>
      <c r="AB770" s="139">
        <f>tblTL[[#This Row],[Gym Load]]+tblTL[[#This Row],[Field Load]]+tblTL[[#This Row],[Total Game Load]]</f>
        <v>0</v>
      </c>
    </row>
    <row r="771" spans="1:28" x14ac:dyDescent="0.25">
      <c r="A771" s="133" t="str">
        <f t="shared" si="30"/>
        <v>Week 5</v>
      </c>
      <c r="B771" s="63">
        <v>43044</v>
      </c>
      <c r="C771" s="143" t="str">
        <f t="shared" si="31"/>
        <v>Sun</v>
      </c>
      <c r="D771" s="134" t="s">
        <v>208</v>
      </c>
      <c r="E771" s="135"/>
      <c r="F771" s="135"/>
      <c r="G771" s="135"/>
      <c r="H771" s="135"/>
      <c r="I771" s="135">
        <f>tblTL[[#This Row],[Gym RPE]]*tblTL[[#This Row],[Gym Duration]]+tblTL[[#This Row],[Gym 2 RPE]]*tblTL[[#This Row],[Gym 2 Duration]]</f>
        <v>0</v>
      </c>
      <c r="J771" s="135"/>
      <c r="K771" s="135"/>
      <c r="L771" s="135"/>
      <c r="M771" s="135"/>
      <c r="N771" s="135">
        <f>tblTL[[#This Row],[Field RPE]]*tblTL[[#This Row],[Field duration]]+tblTL[[#This Row],[Field 2 RPE]]*tblTL[[#This Row],[Field 2 Duration]]</f>
        <v>0</v>
      </c>
      <c r="O771" s="136"/>
      <c r="P771" s="137"/>
      <c r="Q771" s="137"/>
      <c r="R771" s="137"/>
      <c r="S771" s="137"/>
      <c r="T771" s="137"/>
      <c r="U771" s="137"/>
      <c r="V771" s="137"/>
      <c r="W771" s="137"/>
      <c r="X771" s="137"/>
      <c r="Y771" s="137"/>
      <c r="Z771" s="137"/>
      <c r="AA771" s="138">
        <f>TL!$O771*TL!$P771+TL!$Q771*TL!$R771+TL!$S771*TL!$T771+TL!$U771*TL!$V771+TL!$W771*TL!$X771+tblTL[[#This Row],[G6 RPE]]*tblTL[[#This Row],[G6 Duration]]</f>
        <v>0</v>
      </c>
      <c r="AB771" s="139">
        <f>tblTL[[#This Row],[Gym Load]]+tblTL[[#This Row],[Field Load]]+tblTL[[#This Row],[Total Game Load]]</f>
        <v>0</v>
      </c>
    </row>
    <row r="772" spans="1:28" x14ac:dyDescent="0.25">
      <c r="A772" s="133" t="str">
        <f t="shared" ref="A772:A793" si="32">VLOOKUP(B772, $AE$3:$AF$26, 2)</f>
        <v>Week 6</v>
      </c>
      <c r="B772" s="59">
        <v>43045</v>
      </c>
      <c r="C772" s="148" t="str">
        <f t="shared" ref="C772:C793" si="33">CHOOSE(WEEKDAY(B772),"Sun","Mon","Tue","Wed","Thu","Fri","Sat")</f>
        <v>Mon</v>
      </c>
      <c r="D772" s="134" t="s">
        <v>215</v>
      </c>
      <c r="E772" s="135"/>
      <c r="F772" s="135"/>
      <c r="G772" s="135"/>
      <c r="H772" s="135"/>
      <c r="I772" s="135">
        <f>tblTL[[#This Row],[Gym RPE]]*tblTL[[#This Row],[Gym Duration]]+tblTL[[#This Row],[Gym 2 RPE]]*tblTL[[#This Row],[Gym 2 Duration]]</f>
        <v>0</v>
      </c>
      <c r="J772" s="135"/>
      <c r="K772" s="135"/>
      <c r="L772" s="135"/>
      <c r="M772" s="135"/>
      <c r="N772" s="135">
        <f>tblTL[[#This Row],[Field RPE]]*tblTL[[#This Row],[Field duration]]+tblTL[[#This Row],[Field 2 RPE]]*tblTL[[#This Row],[Field 2 Duration]]</f>
        <v>0</v>
      </c>
      <c r="O772" s="136"/>
      <c r="P772" s="137"/>
      <c r="Q772" s="137"/>
      <c r="R772" s="137"/>
      <c r="S772" s="137"/>
      <c r="T772" s="137"/>
      <c r="U772" s="137"/>
      <c r="V772" s="137"/>
      <c r="W772" s="137"/>
      <c r="X772" s="137"/>
      <c r="Y772" s="137"/>
      <c r="Z772" s="137"/>
      <c r="AA772" s="138">
        <f>TL!$O772*TL!$P772+TL!$Q772*TL!$R772+TL!$S772*TL!$T772+TL!$U772*TL!$V772+TL!$W772*TL!$X772+tblTL[[#This Row],[G6 RPE]]*tblTL[[#This Row],[G6 Duration]]</f>
        <v>0</v>
      </c>
      <c r="AB772" s="139">
        <f>tblTL[[#This Row],[Gym Load]]+tblTL[[#This Row],[Field Load]]+tblTL[[#This Row],[Total Game Load]]</f>
        <v>0</v>
      </c>
    </row>
    <row r="773" spans="1:28" x14ac:dyDescent="0.25">
      <c r="A773" s="133" t="str">
        <f t="shared" si="32"/>
        <v>Week 6</v>
      </c>
      <c r="B773" s="63">
        <v>43045</v>
      </c>
      <c r="C773" s="148" t="str">
        <f t="shared" si="33"/>
        <v>Mon</v>
      </c>
      <c r="D773" s="134" t="s">
        <v>190</v>
      </c>
      <c r="E773" s="135"/>
      <c r="F773" s="135"/>
      <c r="G773" s="135"/>
      <c r="H773" s="135"/>
      <c r="I773" s="135">
        <f>tblTL[[#This Row],[Gym RPE]]*tblTL[[#This Row],[Gym Duration]]+tblTL[[#This Row],[Gym 2 RPE]]*tblTL[[#This Row],[Gym 2 Duration]]</f>
        <v>0</v>
      </c>
      <c r="J773" s="135">
        <v>5</v>
      </c>
      <c r="K773" s="135">
        <v>20</v>
      </c>
      <c r="L773" s="135"/>
      <c r="M773" s="135"/>
      <c r="N773" s="135">
        <f>tblTL[[#This Row],[Field RPE]]*tblTL[[#This Row],[Field duration]]+tblTL[[#This Row],[Field 2 RPE]]*tblTL[[#This Row],[Field 2 Duration]]</f>
        <v>100</v>
      </c>
      <c r="O773" s="136"/>
      <c r="P773" s="137"/>
      <c r="Q773" s="137"/>
      <c r="R773" s="137"/>
      <c r="S773" s="137"/>
      <c r="T773" s="137"/>
      <c r="U773" s="137"/>
      <c r="V773" s="137"/>
      <c r="W773" s="137"/>
      <c r="X773" s="137"/>
      <c r="Y773" s="137"/>
      <c r="Z773" s="137"/>
      <c r="AA773" s="138">
        <f>TL!$O773*TL!$P773+TL!$Q773*TL!$R773+TL!$S773*TL!$T773+TL!$U773*TL!$V773+TL!$W773*TL!$X773+tblTL[[#This Row],[G6 RPE]]*tblTL[[#This Row],[G6 Duration]]</f>
        <v>0</v>
      </c>
      <c r="AB773" s="139">
        <f>tblTL[[#This Row],[Gym Load]]+tblTL[[#This Row],[Field Load]]+tblTL[[#This Row],[Total Game Load]]</f>
        <v>100</v>
      </c>
    </row>
    <row r="774" spans="1:28" x14ac:dyDescent="0.25">
      <c r="A774" s="133" t="str">
        <f t="shared" si="32"/>
        <v>Week 6</v>
      </c>
      <c r="B774" s="63">
        <v>43045</v>
      </c>
      <c r="C774" s="148" t="str">
        <f t="shared" si="33"/>
        <v>Mon</v>
      </c>
      <c r="D774" s="134" t="s">
        <v>191</v>
      </c>
      <c r="E774" s="135"/>
      <c r="F774" s="135"/>
      <c r="G774" s="135"/>
      <c r="H774" s="135"/>
      <c r="I774" s="135">
        <f>tblTL[[#This Row],[Gym RPE]]*tblTL[[#This Row],[Gym Duration]]+tblTL[[#This Row],[Gym 2 RPE]]*tblTL[[#This Row],[Gym 2 Duration]]</f>
        <v>0</v>
      </c>
      <c r="J774" s="135"/>
      <c r="K774" s="135"/>
      <c r="L774" s="135"/>
      <c r="M774" s="135"/>
      <c r="N774" s="135">
        <f>tblTL[[#This Row],[Field RPE]]*tblTL[[#This Row],[Field duration]]+tblTL[[#This Row],[Field 2 RPE]]*tblTL[[#This Row],[Field 2 Duration]]</f>
        <v>0</v>
      </c>
      <c r="O774" s="136"/>
      <c r="P774" s="137"/>
      <c r="Q774" s="137"/>
      <c r="R774" s="137"/>
      <c r="S774" s="137"/>
      <c r="T774" s="137"/>
      <c r="U774" s="137"/>
      <c r="V774" s="137"/>
      <c r="W774" s="137"/>
      <c r="X774" s="137"/>
      <c r="Y774" s="137"/>
      <c r="Z774" s="137"/>
      <c r="AA774" s="138">
        <f>TL!$O774*TL!$P774+TL!$Q774*TL!$R774+TL!$S774*TL!$T774+TL!$U774*TL!$V774+TL!$W774*TL!$X774+tblTL[[#This Row],[G6 RPE]]*tblTL[[#This Row],[G6 Duration]]</f>
        <v>0</v>
      </c>
      <c r="AB774" s="139">
        <f>tblTL[[#This Row],[Gym Load]]+tblTL[[#This Row],[Field Load]]+tblTL[[#This Row],[Total Game Load]]</f>
        <v>0</v>
      </c>
    </row>
    <row r="775" spans="1:28" x14ac:dyDescent="0.25">
      <c r="A775" s="133" t="str">
        <f t="shared" si="32"/>
        <v>Week 6</v>
      </c>
      <c r="B775" s="63">
        <v>43045</v>
      </c>
      <c r="C775" s="148" t="str">
        <f t="shared" si="33"/>
        <v>Mon</v>
      </c>
      <c r="D775" s="134" t="s">
        <v>192</v>
      </c>
      <c r="E775" s="135"/>
      <c r="F775" s="135"/>
      <c r="G775" s="135"/>
      <c r="H775" s="135"/>
      <c r="I775" s="135">
        <f>tblTL[[#This Row],[Gym RPE]]*tblTL[[#This Row],[Gym Duration]]+tblTL[[#This Row],[Gym 2 RPE]]*tblTL[[#This Row],[Gym 2 Duration]]</f>
        <v>0</v>
      </c>
      <c r="J775" s="135"/>
      <c r="K775" s="135"/>
      <c r="L775" s="135"/>
      <c r="M775" s="135"/>
      <c r="N775" s="135">
        <f>tblTL[[#This Row],[Field RPE]]*tblTL[[#This Row],[Field duration]]+tblTL[[#This Row],[Field 2 RPE]]*tblTL[[#This Row],[Field 2 Duration]]</f>
        <v>0</v>
      </c>
      <c r="O775" s="136"/>
      <c r="P775" s="137"/>
      <c r="Q775" s="137"/>
      <c r="R775" s="137"/>
      <c r="S775" s="137"/>
      <c r="T775" s="137"/>
      <c r="U775" s="137"/>
      <c r="V775" s="137"/>
      <c r="W775" s="137"/>
      <c r="X775" s="137"/>
      <c r="Y775" s="137"/>
      <c r="Z775" s="137"/>
      <c r="AA775" s="138">
        <f>TL!$O775*TL!$P775+TL!$Q775*TL!$R775+TL!$S775*TL!$T775+TL!$U775*TL!$V775+TL!$W775*TL!$X775+tblTL[[#This Row],[G6 RPE]]*tblTL[[#This Row],[G6 Duration]]</f>
        <v>0</v>
      </c>
      <c r="AB775" s="139">
        <f>tblTL[[#This Row],[Gym Load]]+tblTL[[#This Row],[Field Load]]+tblTL[[#This Row],[Total Game Load]]</f>
        <v>0</v>
      </c>
    </row>
    <row r="776" spans="1:28" x14ac:dyDescent="0.25">
      <c r="A776" s="133" t="str">
        <f t="shared" si="32"/>
        <v>Week 6</v>
      </c>
      <c r="B776" s="63">
        <v>43045</v>
      </c>
      <c r="C776" s="148" t="str">
        <f t="shared" si="33"/>
        <v>Mon</v>
      </c>
      <c r="D776" s="134" t="s">
        <v>193</v>
      </c>
      <c r="E776" s="135"/>
      <c r="F776" s="135"/>
      <c r="G776" s="135"/>
      <c r="H776" s="135"/>
      <c r="I776" s="135">
        <f>tblTL[[#This Row],[Gym RPE]]*tblTL[[#This Row],[Gym Duration]]+tblTL[[#This Row],[Gym 2 RPE]]*tblTL[[#This Row],[Gym 2 Duration]]</f>
        <v>0</v>
      </c>
      <c r="J776" s="135"/>
      <c r="K776" s="135"/>
      <c r="L776" s="135"/>
      <c r="M776" s="135"/>
      <c r="N776" s="135">
        <f>tblTL[[#This Row],[Field RPE]]*tblTL[[#This Row],[Field duration]]+tblTL[[#This Row],[Field 2 RPE]]*tblTL[[#This Row],[Field 2 Duration]]</f>
        <v>0</v>
      </c>
      <c r="O776" s="136"/>
      <c r="P776" s="137"/>
      <c r="Q776" s="137"/>
      <c r="R776" s="137"/>
      <c r="S776" s="137"/>
      <c r="T776" s="137"/>
      <c r="U776" s="137"/>
      <c r="V776" s="137"/>
      <c r="W776" s="137"/>
      <c r="X776" s="137"/>
      <c r="Y776" s="137"/>
      <c r="Z776" s="137"/>
      <c r="AA776" s="138">
        <f>TL!$O776*TL!$P776+TL!$Q776*TL!$R776+TL!$S776*TL!$T776+TL!$U776*TL!$V776+TL!$W776*TL!$X776+tblTL[[#This Row],[G6 RPE]]*tblTL[[#This Row],[G6 Duration]]</f>
        <v>0</v>
      </c>
      <c r="AB776" s="139">
        <f>tblTL[[#This Row],[Gym Load]]+tblTL[[#This Row],[Field Load]]+tblTL[[#This Row],[Total Game Load]]</f>
        <v>0</v>
      </c>
    </row>
    <row r="777" spans="1:28" x14ac:dyDescent="0.25">
      <c r="A777" s="133" t="str">
        <f t="shared" si="32"/>
        <v>Week 6</v>
      </c>
      <c r="B777" s="63">
        <v>43045</v>
      </c>
      <c r="C777" s="148" t="str">
        <f t="shared" si="33"/>
        <v>Mon</v>
      </c>
      <c r="D777" s="134" t="s">
        <v>194</v>
      </c>
      <c r="E777" s="135"/>
      <c r="F777" s="135"/>
      <c r="G777" s="135"/>
      <c r="H777" s="135"/>
      <c r="I777" s="135">
        <f>tblTL[[#This Row],[Gym RPE]]*tblTL[[#This Row],[Gym Duration]]+tblTL[[#This Row],[Gym 2 RPE]]*tblTL[[#This Row],[Gym 2 Duration]]</f>
        <v>0</v>
      </c>
      <c r="J777" s="135"/>
      <c r="K777" s="135"/>
      <c r="L777" s="135"/>
      <c r="M777" s="135"/>
      <c r="N777" s="135">
        <f>tblTL[[#This Row],[Field RPE]]*tblTL[[#This Row],[Field duration]]+tblTL[[#This Row],[Field 2 RPE]]*tblTL[[#This Row],[Field 2 Duration]]</f>
        <v>0</v>
      </c>
      <c r="O777" s="136"/>
      <c r="P777" s="137"/>
      <c r="Q777" s="137"/>
      <c r="R777" s="137"/>
      <c r="S777" s="137"/>
      <c r="T777" s="137"/>
      <c r="U777" s="137"/>
      <c r="V777" s="137"/>
      <c r="W777" s="137"/>
      <c r="X777" s="137"/>
      <c r="Y777" s="137"/>
      <c r="Z777" s="137"/>
      <c r="AA777" s="138">
        <f>TL!$O777*TL!$P777+TL!$Q777*TL!$R777+TL!$S777*TL!$T777+TL!$U777*TL!$V777+TL!$W777*TL!$X777+tblTL[[#This Row],[G6 RPE]]*tblTL[[#This Row],[G6 Duration]]</f>
        <v>0</v>
      </c>
      <c r="AB777" s="139">
        <f>tblTL[[#This Row],[Gym Load]]+tblTL[[#This Row],[Field Load]]+tblTL[[#This Row],[Total Game Load]]</f>
        <v>0</v>
      </c>
    </row>
    <row r="778" spans="1:28" x14ac:dyDescent="0.25">
      <c r="A778" s="133" t="str">
        <f t="shared" si="32"/>
        <v>Week 6</v>
      </c>
      <c r="B778" s="63">
        <v>43045</v>
      </c>
      <c r="C778" s="148" t="str">
        <f t="shared" si="33"/>
        <v>Mon</v>
      </c>
      <c r="D778" s="134" t="s">
        <v>213</v>
      </c>
      <c r="E778" s="135"/>
      <c r="F778" s="135"/>
      <c r="G778" s="135"/>
      <c r="H778" s="135"/>
      <c r="I778" s="135">
        <f>tblTL[[#This Row],[Gym RPE]]*tblTL[[#This Row],[Gym Duration]]+tblTL[[#This Row],[Gym 2 RPE]]*tblTL[[#This Row],[Gym 2 Duration]]</f>
        <v>0</v>
      </c>
      <c r="J778" s="135"/>
      <c r="K778" s="135"/>
      <c r="L778" s="135"/>
      <c r="M778" s="135"/>
      <c r="N778" s="135">
        <f>tblTL[[#This Row],[Field RPE]]*tblTL[[#This Row],[Field duration]]+tblTL[[#This Row],[Field 2 RPE]]*tblTL[[#This Row],[Field 2 Duration]]</f>
        <v>0</v>
      </c>
      <c r="O778" s="136"/>
      <c r="P778" s="137"/>
      <c r="Q778" s="137"/>
      <c r="R778" s="137"/>
      <c r="S778" s="137"/>
      <c r="T778" s="137"/>
      <c r="U778" s="137"/>
      <c r="V778" s="137"/>
      <c r="W778" s="137"/>
      <c r="X778" s="137"/>
      <c r="Y778" s="137"/>
      <c r="Z778" s="137"/>
      <c r="AA778" s="138">
        <f>TL!$O778*TL!$P778+TL!$Q778*TL!$R778+TL!$S778*TL!$T778+TL!$U778*TL!$V778+TL!$W778*TL!$X778+tblTL[[#This Row],[G6 RPE]]*tblTL[[#This Row],[G6 Duration]]</f>
        <v>0</v>
      </c>
      <c r="AB778" s="139">
        <f>tblTL[[#This Row],[Gym Load]]+tblTL[[#This Row],[Field Load]]+tblTL[[#This Row],[Total Game Load]]</f>
        <v>0</v>
      </c>
    </row>
    <row r="779" spans="1:28" x14ac:dyDescent="0.25">
      <c r="A779" s="133" t="str">
        <f t="shared" si="32"/>
        <v>Week 6</v>
      </c>
      <c r="B779" s="63">
        <v>43045</v>
      </c>
      <c r="C779" s="148" t="str">
        <f t="shared" si="33"/>
        <v>Mon</v>
      </c>
      <c r="D779" s="134" t="s">
        <v>214</v>
      </c>
      <c r="E779" s="135"/>
      <c r="F779" s="135"/>
      <c r="G779" s="135"/>
      <c r="H779" s="135"/>
      <c r="I779" s="135">
        <f>tblTL[[#This Row],[Gym RPE]]*tblTL[[#This Row],[Gym Duration]]+tblTL[[#This Row],[Gym 2 RPE]]*tblTL[[#This Row],[Gym 2 Duration]]</f>
        <v>0</v>
      </c>
      <c r="J779" s="135">
        <v>4</v>
      </c>
      <c r="K779" s="135">
        <v>20</v>
      </c>
      <c r="L779" s="135"/>
      <c r="M779" s="135"/>
      <c r="N779" s="135">
        <f>tblTL[[#This Row],[Field RPE]]*tblTL[[#This Row],[Field duration]]+tblTL[[#This Row],[Field 2 RPE]]*tblTL[[#This Row],[Field 2 Duration]]</f>
        <v>80</v>
      </c>
      <c r="O779" s="136"/>
      <c r="P779" s="137"/>
      <c r="Q779" s="137"/>
      <c r="R779" s="137"/>
      <c r="S779" s="137"/>
      <c r="T779" s="137"/>
      <c r="U779" s="137"/>
      <c r="V779" s="137"/>
      <c r="W779" s="137"/>
      <c r="X779" s="137"/>
      <c r="Y779" s="137"/>
      <c r="Z779" s="137"/>
      <c r="AA779" s="138">
        <f>TL!$O779*TL!$P779+TL!$Q779*TL!$R779+TL!$S779*TL!$T779+TL!$U779*TL!$V779+TL!$W779*TL!$X779+tblTL[[#This Row],[G6 RPE]]*tblTL[[#This Row],[G6 Duration]]</f>
        <v>0</v>
      </c>
      <c r="AB779" s="139">
        <f>tblTL[[#This Row],[Gym Load]]+tblTL[[#This Row],[Field Load]]+tblTL[[#This Row],[Total Game Load]]</f>
        <v>80</v>
      </c>
    </row>
    <row r="780" spans="1:28" x14ac:dyDescent="0.25">
      <c r="A780" s="133" t="str">
        <f t="shared" si="32"/>
        <v>Week 6</v>
      </c>
      <c r="B780" s="63">
        <v>43045</v>
      </c>
      <c r="C780" s="148" t="str">
        <f t="shared" si="33"/>
        <v>Mon</v>
      </c>
      <c r="D780" s="134" t="s">
        <v>195</v>
      </c>
      <c r="E780" s="135"/>
      <c r="F780" s="135"/>
      <c r="G780" s="135"/>
      <c r="H780" s="135"/>
      <c r="I780" s="135">
        <f>tblTL[[#This Row],[Gym RPE]]*tblTL[[#This Row],[Gym Duration]]+tblTL[[#This Row],[Gym 2 RPE]]*tblTL[[#This Row],[Gym 2 Duration]]</f>
        <v>0</v>
      </c>
      <c r="J780" s="135"/>
      <c r="K780" s="135"/>
      <c r="L780" s="135"/>
      <c r="M780" s="135"/>
      <c r="N780" s="135">
        <f>tblTL[[#This Row],[Field RPE]]*tblTL[[#This Row],[Field duration]]+tblTL[[#This Row],[Field 2 RPE]]*tblTL[[#This Row],[Field 2 Duration]]</f>
        <v>0</v>
      </c>
      <c r="O780" s="136"/>
      <c r="P780" s="137"/>
      <c r="Q780" s="137"/>
      <c r="R780" s="137"/>
      <c r="S780" s="137"/>
      <c r="T780" s="137"/>
      <c r="U780" s="137"/>
      <c r="V780" s="137"/>
      <c r="W780" s="137"/>
      <c r="X780" s="137"/>
      <c r="Y780" s="137"/>
      <c r="Z780" s="137"/>
      <c r="AA780" s="138">
        <f>TL!$O780*TL!$P780+TL!$Q780*TL!$R780+TL!$S780*TL!$T780+TL!$U780*TL!$V780+TL!$W780*TL!$X780+tblTL[[#This Row],[G6 RPE]]*tblTL[[#This Row],[G6 Duration]]</f>
        <v>0</v>
      </c>
      <c r="AB780" s="139">
        <f>tblTL[[#This Row],[Gym Load]]+tblTL[[#This Row],[Field Load]]+tblTL[[#This Row],[Total Game Load]]</f>
        <v>0</v>
      </c>
    </row>
    <row r="781" spans="1:28" x14ac:dyDescent="0.25">
      <c r="A781" s="133" t="str">
        <f t="shared" si="32"/>
        <v>Week 6</v>
      </c>
      <c r="B781" s="63">
        <v>43045</v>
      </c>
      <c r="C781" s="148" t="str">
        <f t="shared" si="33"/>
        <v>Mon</v>
      </c>
      <c r="D781" s="134" t="s">
        <v>196</v>
      </c>
      <c r="E781" s="135"/>
      <c r="F781" s="135"/>
      <c r="G781" s="135"/>
      <c r="H781" s="135"/>
      <c r="I781" s="135">
        <f>tblTL[[#This Row],[Gym RPE]]*tblTL[[#This Row],[Gym Duration]]+tblTL[[#This Row],[Gym 2 RPE]]*tblTL[[#This Row],[Gym 2 Duration]]</f>
        <v>0</v>
      </c>
      <c r="J781" s="135">
        <v>3</v>
      </c>
      <c r="K781" s="135">
        <v>20</v>
      </c>
      <c r="L781" s="135"/>
      <c r="M781" s="135"/>
      <c r="N781" s="135">
        <f>tblTL[[#This Row],[Field RPE]]*tblTL[[#This Row],[Field duration]]+tblTL[[#This Row],[Field 2 RPE]]*tblTL[[#This Row],[Field 2 Duration]]</f>
        <v>60</v>
      </c>
      <c r="O781" s="136"/>
      <c r="P781" s="137"/>
      <c r="Q781" s="137"/>
      <c r="R781" s="137"/>
      <c r="S781" s="137"/>
      <c r="T781" s="137"/>
      <c r="U781" s="137"/>
      <c r="V781" s="137"/>
      <c r="W781" s="137"/>
      <c r="X781" s="137"/>
      <c r="Y781" s="137"/>
      <c r="Z781" s="137"/>
      <c r="AA781" s="138">
        <f>TL!$O781*TL!$P781+TL!$Q781*TL!$R781+TL!$S781*TL!$T781+TL!$U781*TL!$V781+TL!$W781*TL!$X781+tblTL[[#This Row],[G6 RPE]]*tblTL[[#This Row],[G6 Duration]]</f>
        <v>0</v>
      </c>
      <c r="AB781" s="139">
        <f>tblTL[[#This Row],[Gym Load]]+tblTL[[#This Row],[Field Load]]+tblTL[[#This Row],[Total Game Load]]</f>
        <v>60</v>
      </c>
    </row>
    <row r="782" spans="1:28" x14ac:dyDescent="0.25">
      <c r="A782" s="133" t="str">
        <f t="shared" si="32"/>
        <v>Week 6</v>
      </c>
      <c r="B782" s="63">
        <v>43045</v>
      </c>
      <c r="C782" s="148" t="str">
        <f t="shared" si="33"/>
        <v>Mon</v>
      </c>
      <c r="D782" s="134" t="s">
        <v>197</v>
      </c>
      <c r="E782" s="135"/>
      <c r="F782" s="135"/>
      <c r="G782" s="135"/>
      <c r="H782" s="135"/>
      <c r="I782" s="135">
        <f>tblTL[[#This Row],[Gym RPE]]*tblTL[[#This Row],[Gym Duration]]+tblTL[[#This Row],[Gym 2 RPE]]*tblTL[[#This Row],[Gym 2 Duration]]</f>
        <v>0</v>
      </c>
      <c r="J782" s="135">
        <v>3</v>
      </c>
      <c r="K782" s="135">
        <v>20</v>
      </c>
      <c r="L782" s="135"/>
      <c r="M782" s="135"/>
      <c r="N782" s="135">
        <f>tblTL[[#This Row],[Field RPE]]*tblTL[[#This Row],[Field duration]]+tblTL[[#This Row],[Field 2 RPE]]*tblTL[[#This Row],[Field 2 Duration]]</f>
        <v>60</v>
      </c>
      <c r="O782" s="136"/>
      <c r="P782" s="137"/>
      <c r="Q782" s="137"/>
      <c r="R782" s="137"/>
      <c r="S782" s="137"/>
      <c r="T782" s="137"/>
      <c r="U782" s="137"/>
      <c r="V782" s="137"/>
      <c r="W782" s="137"/>
      <c r="X782" s="137"/>
      <c r="Y782" s="137"/>
      <c r="Z782" s="137"/>
      <c r="AA782" s="138">
        <f>TL!$O782*TL!$P782+TL!$Q782*TL!$R782+TL!$S782*TL!$T782+TL!$U782*TL!$V782+TL!$W782*TL!$X782+tblTL[[#This Row],[G6 RPE]]*tblTL[[#This Row],[G6 Duration]]</f>
        <v>0</v>
      </c>
      <c r="AB782" s="139">
        <f>tblTL[[#This Row],[Gym Load]]+tblTL[[#This Row],[Field Load]]+tblTL[[#This Row],[Total Game Load]]</f>
        <v>60</v>
      </c>
    </row>
    <row r="783" spans="1:28" x14ac:dyDescent="0.25">
      <c r="A783" s="133" t="str">
        <f t="shared" si="32"/>
        <v>Week 6</v>
      </c>
      <c r="B783" s="63">
        <v>43045</v>
      </c>
      <c r="C783" s="148" t="str">
        <f t="shared" si="33"/>
        <v>Mon</v>
      </c>
      <c r="D783" s="134" t="s">
        <v>198</v>
      </c>
      <c r="E783" s="135"/>
      <c r="F783" s="135"/>
      <c r="G783" s="135"/>
      <c r="H783" s="135"/>
      <c r="I783" s="135">
        <f>tblTL[[#This Row],[Gym RPE]]*tblTL[[#This Row],[Gym Duration]]+tblTL[[#This Row],[Gym 2 RPE]]*tblTL[[#This Row],[Gym 2 Duration]]</f>
        <v>0</v>
      </c>
      <c r="J783" s="135"/>
      <c r="K783" s="135"/>
      <c r="L783" s="135"/>
      <c r="M783" s="135"/>
      <c r="N783" s="135">
        <f>tblTL[[#This Row],[Field RPE]]*tblTL[[#This Row],[Field duration]]+tblTL[[#This Row],[Field 2 RPE]]*tblTL[[#This Row],[Field 2 Duration]]</f>
        <v>0</v>
      </c>
      <c r="O783" s="136"/>
      <c r="P783" s="137"/>
      <c r="Q783" s="137"/>
      <c r="R783" s="137"/>
      <c r="S783" s="137"/>
      <c r="T783" s="137"/>
      <c r="U783" s="137"/>
      <c r="V783" s="137"/>
      <c r="W783" s="137"/>
      <c r="X783" s="137"/>
      <c r="Y783" s="137"/>
      <c r="Z783" s="137"/>
      <c r="AA783" s="138">
        <f>TL!$O783*TL!$P783+TL!$Q783*TL!$R783+TL!$S783*TL!$T783+TL!$U783*TL!$V783+TL!$W783*TL!$X783+tblTL[[#This Row],[G6 RPE]]*tblTL[[#This Row],[G6 Duration]]</f>
        <v>0</v>
      </c>
      <c r="AB783" s="139">
        <f>tblTL[[#This Row],[Gym Load]]+tblTL[[#This Row],[Field Load]]+tblTL[[#This Row],[Total Game Load]]</f>
        <v>0</v>
      </c>
    </row>
    <row r="784" spans="1:28" x14ac:dyDescent="0.25">
      <c r="A784" s="133" t="str">
        <f t="shared" si="32"/>
        <v>Week 6</v>
      </c>
      <c r="B784" s="63">
        <v>43045</v>
      </c>
      <c r="C784" s="148" t="str">
        <f t="shared" si="33"/>
        <v>Mon</v>
      </c>
      <c r="D784" s="134" t="s">
        <v>199</v>
      </c>
      <c r="E784" s="135"/>
      <c r="F784" s="135"/>
      <c r="G784" s="135"/>
      <c r="H784" s="135"/>
      <c r="I784" s="135">
        <f>tblTL[[#This Row],[Gym RPE]]*tblTL[[#This Row],[Gym Duration]]+tblTL[[#This Row],[Gym 2 RPE]]*tblTL[[#This Row],[Gym 2 Duration]]</f>
        <v>0</v>
      </c>
      <c r="J784" s="135">
        <v>2</v>
      </c>
      <c r="K784" s="135">
        <v>20</v>
      </c>
      <c r="L784" s="135"/>
      <c r="M784" s="135"/>
      <c r="N784" s="135">
        <f>tblTL[[#This Row],[Field RPE]]*tblTL[[#This Row],[Field duration]]+tblTL[[#This Row],[Field 2 RPE]]*tblTL[[#This Row],[Field 2 Duration]]</f>
        <v>40</v>
      </c>
      <c r="O784" s="136"/>
      <c r="P784" s="137"/>
      <c r="Q784" s="137"/>
      <c r="R784" s="137"/>
      <c r="S784" s="137"/>
      <c r="T784" s="137"/>
      <c r="U784" s="137"/>
      <c r="V784" s="137"/>
      <c r="W784" s="137"/>
      <c r="X784" s="137"/>
      <c r="Y784" s="137"/>
      <c r="Z784" s="137"/>
      <c r="AA784" s="138">
        <f>TL!$O784*TL!$P784+TL!$Q784*TL!$R784+TL!$S784*TL!$T784+TL!$U784*TL!$V784+TL!$W784*TL!$X784+tblTL[[#This Row],[G6 RPE]]*tblTL[[#This Row],[G6 Duration]]</f>
        <v>0</v>
      </c>
      <c r="AB784" s="139">
        <f>tblTL[[#This Row],[Gym Load]]+tblTL[[#This Row],[Field Load]]+tblTL[[#This Row],[Total Game Load]]</f>
        <v>40</v>
      </c>
    </row>
    <row r="785" spans="1:28" x14ac:dyDescent="0.25">
      <c r="A785" s="133" t="str">
        <f t="shared" si="32"/>
        <v>Week 6</v>
      </c>
      <c r="B785" s="63">
        <v>43045</v>
      </c>
      <c r="C785" s="148" t="str">
        <f t="shared" si="33"/>
        <v>Mon</v>
      </c>
      <c r="D785" s="134" t="s">
        <v>200</v>
      </c>
      <c r="E785" s="135"/>
      <c r="F785" s="135"/>
      <c r="G785" s="135"/>
      <c r="H785" s="135"/>
      <c r="I785" s="135">
        <f>tblTL[[#This Row],[Gym RPE]]*tblTL[[#This Row],[Gym Duration]]+tblTL[[#This Row],[Gym 2 RPE]]*tblTL[[#This Row],[Gym 2 Duration]]</f>
        <v>0</v>
      </c>
      <c r="J785" s="135"/>
      <c r="K785" s="135"/>
      <c r="L785" s="135"/>
      <c r="M785" s="135"/>
      <c r="N785" s="135">
        <f>tblTL[[#This Row],[Field RPE]]*tblTL[[#This Row],[Field duration]]+tblTL[[#This Row],[Field 2 RPE]]*tblTL[[#This Row],[Field 2 Duration]]</f>
        <v>0</v>
      </c>
      <c r="O785" s="136"/>
      <c r="P785" s="137"/>
      <c r="Q785" s="137"/>
      <c r="R785" s="137"/>
      <c r="S785" s="137"/>
      <c r="T785" s="137"/>
      <c r="U785" s="137"/>
      <c r="V785" s="137"/>
      <c r="W785" s="137"/>
      <c r="X785" s="137"/>
      <c r="Y785" s="137"/>
      <c r="Z785" s="137"/>
      <c r="AA785" s="138">
        <f>TL!$O785*TL!$P785+TL!$Q785*TL!$R785+TL!$S785*TL!$T785+TL!$U785*TL!$V785+TL!$W785*TL!$X785+tblTL[[#This Row],[G6 RPE]]*tblTL[[#This Row],[G6 Duration]]</f>
        <v>0</v>
      </c>
      <c r="AB785" s="139">
        <f>tblTL[[#This Row],[Gym Load]]+tblTL[[#This Row],[Field Load]]+tblTL[[#This Row],[Total Game Load]]</f>
        <v>0</v>
      </c>
    </row>
    <row r="786" spans="1:28" x14ac:dyDescent="0.25">
      <c r="A786" s="133" t="str">
        <f t="shared" si="32"/>
        <v>Week 6</v>
      </c>
      <c r="B786" s="63">
        <v>43045</v>
      </c>
      <c r="C786" s="148" t="str">
        <f t="shared" si="33"/>
        <v>Mon</v>
      </c>
      <c r="D786" s="134" t="s">
        <v>201</v>
      </c>
      <c r="E786" s="135"/>
      <c r="F786" s="135"/>
      <c r="G786" s="135"/>
      <c r="H786" s="135"/>
      <c r="I786" s="135">
        <f>tblTL[[#This Row],[Gym RPE]]*tblTL[[#This Row],[Gym Duration]]+tblTL[[#This Row],[Gym 2 RPE]]*tblTL[[#This Row],[Gym 2 Duration]]</f>
        <v>0</v>
      </c>
      <c r="J786" s="135"/>
      <c r="K786" s="135"/>
      <c r="L786" s="135"/>
      <c r="M786" s="135"/>
      <c r="N786" s="135">
        <f>tblTL[[#This Row],[Field RPE]]*tblTL[[#This Row],[Field duration]]+tblTL[[#This Row],[Field 2 RPE]]*tblTL[[#This Row],[Field 2 Duration]]</f>
        <v>0</v>
      </c>
      <c r="O786" s="136"/>
      <c r="P786" s="137"/>
      <c r="Q786" s="137"/>
      <c r="R786" s="137"/>
      <c r="S786" s="137"/>
      <c r="T786" s="137"/>
      <c r="U786" s="137"/>
      <c r="V786" s="137"/>
      <c r="W786" s="137"/>
      <c r="X786" s="137"/>
      <c r="Y786" s="137"/>
      <c r="Z786" s="137"/>
      <c r="AA786" s="138">
        <f>TL!$O786*TL!$P786+TL!$Q786*TL!$R786+TL!$S786*TL!$T786+TL!$U786*TL!$V786+TL!$W786*TL!$X786+tblTL[[#This Row],[G6 RPE]]*tblTL[[#This Row],[G6 Duration]]</f>
        <v>0</v>
      </c>
      <c r="AB786" s="139">
        <f>tblTL[[#This Row],[Gym Load]]+tblTL[[#This Row],[Field Load]]+tblTL[[#This Row],[Total Game Load]]</f>
        <v>0</v>
      </c>
    </row>
    <row r="787" spans="1:28" x14ac:dyDescent="0.25">
      <c r="A787" s="133" t="str">
        <f t="shared" si="32"/>
        <v>Week 6</v>
      </c>
      <c r="B787" s="63">
        <v>43045</v>
      </c>
      <c r="C787" s="148" t="str">
        <f t="shared" si="33"/>
        <v>Mon</v>
      </c>
      <c r="D787" s="134" t="s">
        <v>202</v>
      </c>
      <c r="E787" s="135"/>
      <c r="F787" s="135"/>
      <c r="G787" s="135"/>
      <c r="H787" s="135"/>
      <c r="I787" s="135">
        <f>tblTL[[#This Row],[Gym RPE]]*tblTL[[#This Row],[Gym Duration]]+tblTL[[#This Row],[Gym 2 RPE]]*tblTL[[#This Row],[Gym 2 Duration]]</f>
        <v>0</v>
      </c>
      <c r="J787" s="135">
        <v>3</v>
      </c>
      <c r="K787" s="135">
        <v>20</v>
      </c>
      <c r="L787" s="135"/>
      <c r="M787" s="135"/>
      <c r="N787" s="135">
        <f>tblTL[[#This Row],[Field RPE]]*tblTL[[#This Row],[Field duration]]+tblTL[[#This Row],[Field 2 RPE]]*tblTL[[#This Row],[Field 2 Duration]]</f>
        <v>60</v>
      </c>
      <c r="O787" s="136"/>
      <c r="P787" s="137"/>
      <c r="Q787" s="137"/>
      <c r="R787" s="137"/>
      <c r="S787" s="137"/>
      <c r="T787" s="137"/>
      <c r="U787" s="137"/>
      <c r="V787" s="137"/>
      <c r="W787" s="137"/>
      <c r="X787" s="137"/>
      <c r="Y787" s="137"/>
      <c r="Z787" s="137"/>
      <c r="AA787" s="138">
        <f>TL!$O787*TL!$P787+TL!$Q787*TL!$R787+TL!$S787*TL!$T787+TL!$U787*TL!$V787+TL!$W787*TL!$X787+tblTL[[#This Row],[G6 RPE]]*tblTL[[#This Row],[G6 Duration]]</f>
        <v>0</v>
      </c>
      <c r="AB787" s="139">
        <f>tblTL[[#This Row],[Gym Load]]+tblTL[[#This Row],[Field Load]]+tblTL[[#This Row],[Total Game Load]]</f>
        <v>60</v>
      </c>
    </row>
    <row r="788" spans="1:28" x14ac:dyDescent="0.25">
      <c r="A788" s="133" t="str">
        <f t="shared" si="32"/>
        <v>Week 6</v>
      </c>
      <c r="B788" s="63">
        <v>43045</v>
      </c>
      <c r="C788" s="148" t="str">
        <f t="shared" si="33"/>
        <v>Mon</v>
      </c>
      <c r="D788" s="134" t="s">
        <v>203</v>
      </c>
      <c r="E788" s="135"/>
      <c r="F788" s="135"/>
      <c r="G788" s="135"/>
      <c r="H788" s="135"/>
      <c r="I788" s="135">
        <f>tblTL[[#This Row],[Gym RPE]]*tblTL[[#This Row],[Gym Duration]]+tblTL[[#This Row],[Gym 2 RPE]]*tblTL[[#This Row],[Gym 2 Duration]]</f>
        <v>0</v>
      </c>
      <c r="J788" s="135"/>
      <c r="K788" s="135"/>
      <c r="L788" s="135"/>
      <c r="M788" s="135"/>
      <c r="N788" s="135">
        <f>tblTL[[#This Row],[Field RPE]]*tblTL[[#This Row],[Field duration]]+tblTL[[#This Row],[Field 2 RPE]]*tblTL[[#This Row],[Field 2 Duration]]</f>
        <v>0</v>
      </c>
      <c r="O788" s="136"/>
      <c r="P788" s="137"/>
      <c r="Q788" s="137"/>
      <c r="R788" s="137"/>
      <c r="S788" s="137"/>
      <c r="T788" s="137"/>
      <c r="U788" s="137"/>
      <c r="V788" s="137"/>
      <c r="W788" s="137"/>
      <c r="X788" s="137"/>
      <c r="Y788" s="137"/>
      <c r="Z788" s="137"/>
      <c r="AA788" s="138">
        <f>TL!$O788*TL!$P788+TL!$Q788*TL!$R788+TL!$S788*TL!$T788+TL!$U788*TL!$V788+TL!$W788*TL!$X788+tblTL[[#This Row],[G6 RPE]]*tblTL[[#This Row],[G6 Duration]]</f>
        <v>0</v>
      </c>
      <c r="AB788" s="139">
        <f>tblTL[[#This Row],[Gym Load]]+tblTL[[#This Row],[Field Load]]+tblTL[[#This Row],[Total Game Load]]</f>
        <v>0</v>
      </c>
    </row>
    <row r="789" spans="1:28" x14ac:dyDescent="0.25">
      <c r="A789" s="133" t="str">
        <f t="shared" si="32"/>
        <v>Week 6</v>
      </c>
      <c r="B789" s="63">
        <v>43045</v>
      </c>
      <c r="C789" s="148" t="str">
        <f t="shared" si="33"/>
        <v>Mon</v>
      </c>
      <c r="D789" s="134" t="s">
        <v>204</v>
      </c>
      <c r="E789" s="135"/>
      <c r="F789" s="135"/>
      <c r="G789" s="135"/>
      <c r="H789" s="135"/>
      <c r="I789" s="135">
        <f>tblTL[[#This Row],[Gym RPE]]*tblTL[[#This Row],[Gym Duration]]+tblTL[[#This Row],[Gym 2 RPE]]*tblTL[[#This Row],[Gym 2 Duration]]</f>
        <v>0</v>
      </c>
      <c r="J789" s="135"/>
      <c r="K789" s="135"/>
      <c r="L789" s="135"/>
      <c r="M789" s="135"/>
      <c r="N789" s="135">
        <f>tblTL[[#This Row],[Field RPE]]*tblTL[[#This Row],[Field duration]]+tblTL[[#This Row],[Field 2 RPE]]*tblTL[[#This Row],[Field 2 Duration]]</f>
        <v>0</v>
      </c>
      <c r="O789" s="136"/>
      <c r="P789" s="137"/>
      <c r="Q789" s="137"/>
      <c r="R789" s="137"/>
      <c r="S789" s="137"/>
      <c r="T789" s="137"/>
      <c r="U789" s="137"/>
      <c r="V789" s="137"/>
      <c r="W789" s="137"/>
      <c r="X789" s="137"/>
      <c r="Y789" s="137"/>
      <c r="Z789" s="137"/>
      <c r="AA789" s="138">
        <f>TL!$O789*TL!$P789+TL!$Q789*TL!$R789+TL!$S789*TL!$T789+TL!$U789*TL!$V789+TL!$W789*TL!$X789+tblTL[[#This Row],[G6 RPE]]*tblTL[[#This Row],[G6 Duration]]</f>
        <v>0</v>
      </c>
      <c r="AB789" s="139">
        <f>tblTL[[#This Row],[Gym Load]]+tblTL[[#This Row],[Field Load]]+tblTL[[#This Row],[Total Game Load]]</f>
        <v>0</v>
      </c>
    </row>
    <row r="790" spans="1:28" x14ac:dyDescent="0.25">
      <c r="A790" s="133" t="str">
        <f t="shared" si="32"/>
        <v>Week 6</v>
      </c>
      <c r="B790" s="63">
        <v>43045</v>
      </c>
      <c r="C790" s="148" t="str">
        <f t="shared" si="33"/>
        <v>Mon</v>
      </c>
      <c r="D790" s="134" t="s">
        <v>205</v>
      </c>
      <c r="E790" s="135"/>
      <c r="F790" s="135"/>
      <c r="G790" s="135"/>
      <c r="H790" s="135"/>
      <c r="I790" s="135">
        <f>tblTL[[#This Row],[Gym RPE]]*tblTL[[#This Row],[Gym Duration]]+tblTL[[#This Row],[Gym 2 RPE]]*tblTL[[#This Row],[Gym 2 Duration]]</f>
        <v>0</v>
      </c>
      <c r="J790" s="135"/>
      <c r="K790" s="135"/>
      <c r="L790" s="135"/>
      <c r="M790" s="135"/>
      <c r="N790" s="135">
        <f>tblTL[[#This Row],[Field RPE]]*tblTL[[#This Row],[Field duration]]+tblTL[[#This Row],[Field 2 RPE]]*tblTL[[#This Row],[Field 2 Duration]]</f>
        <v>0</v>
      </c>
      <c r="O790" s="136"/>
      <c r="P790" s="137"/>
      <c r="Q790" s="137"/>
      <c r="R790" s="137"/>
      <c r="S790" s="137"/>
      <c r="T790" s="137"/>
      <c r="U790" s="137"/>
      <c r="V790" s="137"/>
      <c r="W790" s="137"/>
      <c r="X790" s="137"/>
      <c r="Y790" s="137"/>
      <c r="Z790" s="137"/>
      <c r="AA790" s="138">
        <f>TL!$O790*TL!$P790+TL!$Q790*TL!$R790+TL!$S790*TL!$T790+TL!$U790*TL!$V790+TL!$W790*TL!$X790+tblTL[[#This Row],[G6 RPE]]*tblTL[[#This Row],[G6 Duration]]</f>
        <v>0</v>
      </c>
      <c r="AB790" s="139">
        <f>tblTL[[#This Row],[Gym Load]]+tblTL[[#This Row],[Field Load]]+tblTL[[#This Row],[Total Game Load]]</f>
        <v>0</v>
      </c>
    </row>
    <row r="791" spans="1:28" x14ac:dyDescent="0.25">
      <c r="A791" s="133" t="str">
        <f t="shared" si="32"/>
        <v>Week 6</v>
      </c>
      <c r="B791" s="63">
        <v>43045</v>
      </c>
      <c r="C791" s="148" t="str">
        <f t="shared" si="33"/>
        <v>Mon</v>
      </c>
      <c r="D791" s="134" t="s">
        <v>206</v>
      </c>
      <c r="E791" s="135"/>
      <c r="F791" s="135"/>
      <c r="G791" s="135"/>
      <c r="H791" s="135"/>
      <c r="I791" s="135">
        <f>tblTL[[#This Row],[Gym RPE]]*tblTL[[#This Row],[Gym Duration]]+tblTL[[#This Row],[Gym 2 RPE]]*tblTL[[#This Row],[Gym 2 Duration]]</f>
        <v>0</v>
      </c>
      <c r="J791" s="135">
        <v>6</v>
      </c>
      <c r="K791" s="135">
        <v>25</v>
      </c>
      <c r="L791" s="135"/>
      <c r="M791" s="135"/>
      <c r="N791" s="135">
        <f>tblTL[[#This Row],[Field RPE]]*tblTL[[#This Row],[Field duration]]+tblTL[[#This Row],[Field 2 RPE]]*tblTL[[#This Row],[Field 2 Duration]]</f>
        <v>150</v>
      </c>
      <c r="O791" s="136"/>
      <c r="P791" s="137"/>
      <c r="Q791" s="137"/>
      <c r="R791" s="137"/>
      <c r="S791" s="137"/>
      <c r="T791" s="137"/>
      <c r="U791" s="137"/>
      <c r="V791" s="137"/>
      <c r="W791" s="137"/>
      <c r="X791" s="137"/>
      <c r="Y791" s="137"/>
      <c r="Z791" s="137"/>
      <c r="AA791" s="138">
        <f>TL!$O791*TL!$P791+TL!$Q791*TL!$R791+TL!$S791*TL!$T791+TL!$U791*TL!$V791+TL!$W791*TL!$X791+tblTL[[#This Row],[G6 RPE]]*tblTL[[#This Row],[G6 Duration]]</f>
        <v>0</v>
      </c>
      <c r="AB791" s="139">
        <f>tblTL[[#This Row],[Gym Load]]+tblTL[[#This Row],[Field Load]]+tblTL[[#This Row],[Total Game Load]]</f>
        <v>150</v>
      </c>
    </row>
    <row r="792" spans="1:28" x14ac:dyDescent="0.25">
      <c r="A792" s="133" t="str">
        <f t="shared" si="32"/>
        <v>Week 6</v>
      </c>
      <c r="B792" s="63">
        <v>43045</v>
      </c>
      <c r="C792" s="148" t="str">
        <f t="shared" si="33"/>
        <v>Mon</v>
      </c>
      <c r="D792" s="134" t="s">
        <v>207</v>
      </c>
      <c r="E792" s="135"/>
      <c r="F792" s="135"/>
      <c r="G792" s="135"/>
      <c r="H792" s="135"/>
      <c r="I792" s="135">
        <f>tblTL[[#This Row],[Gym RPE]]*tblTL[[#This Row],[Gym Duration]]+tblTL[[#This Row],[Gym 2 RPE]]*tblTL[[#This Row],[Gym 2 Duration]]</f>
        <v>0</v>
      </c>
      <c r="J792" s="135"/>
      <c r="K792" s="135"/>
      <c r="L792" s="135"/>
      <c r="M792" s="135"/>
      <c r="N792" s="135">
        <f>tblTL[[#This Row],[Field RPE]]*tblTL[[#This Row],[Field duration]]+tblTL[[#This Row],[Field 2 RPE]]*tblTL[[#This Row],[Field 2 Duration]]</f>
        <v>0</v>
      </c>
      <c r="O792" s="136"/>
      <c r="P792" s="137"/>
      <c r="Q792" s="137"/>
      <c r="R792" s="137"/>
      <c r="S792" s="137"/>
      <c r="T792" s="137"/>
      <c r="U792" s="137"/>
      <c r="V792" s="137"/>
      <c r="W792" s="137"/>
      <c r="X792" s="137"/>
      <c r="Y792" s="137"/>
      <c r="Z792" s="137"/>
      <c r="AA792" s="138">
        <f>TL!$O792*TL!$P792+TL!$Q792*TL!$R792+TL!$S792*TL!$T792+TL!$U792*TL!$V792+TL!$W792*TL!$X792+tblTL[[#This Row],[G6 RPE]]*tblTL[[#This Row],[G6 Duration]]</f>
        <v>0</v>
      </c>
      <c r="AB792" s="139">
        <f>tblTL[[#This Row],[Gym Load]]+tblTL[[#This Row],[Field Load]]+tblTL[[#This Row],[Total Game Load]]</f>
        <v>0</v>
      </c>
    </row>
    <row r="793" spans="1:28" x14ac:dyDescent="0.25">
      <c r="A793" s="133" t="str">
        <f t="shared" si="32"/>
        <v>Week 6</v>
      </c>
      <c r="B793" s="63">
        <v>43045</v>
      </c>
      <c r="C793" s="148" t="str">
        <f t="shared" si="33"/>
        <v>Mon</v>
      </c>
      <c r="D793" s="134" t="s">
        <v>208</v>
      </c>
      <c r="E793" s="135"/>
      <c r="F793" s="135"/>
      <c r="G793" s="135"/>
      <c r="H793" s="135"/>
      <c r="I793" s="135">
        <f>tblTL[[#This Row],[Gym RPE]]*tblTL[[#This Row],[Gym Duration]]+tblTL[[#This Row],[Gym 2 RPE]]*tblTL[[#This Row],[Gym 2 Duration]]</f>
        <v>0</v>
      </c>
      <c r="J793" s="135"/>
      <c r="K793" s="135"/>
      <c r="L793" s="135"/>
      <c r="M793" s="135"/>
      <c r="N793" s="135">
        <f>tblTL[[#This Row],[Field RPE]]*tblTL[[#This Row],[Field duration]]+tblTL[[#This Row],[Field 2 RPE]]*tblTL[[#This Row],[Field 2 Duration]]</f>
        <v>0</v>
      </c>
      <c r="O793" s="136"/>
      <c r="P793" s="137"/>
      <c r="Q793" s="137"/>
      <c r="R793" s="137"/>
      <c r="S793" s="137"/>
      <c r="T793" s="137"/>
      <c r="U793" s="137"/>
      <c r="V793" s="137"/>
      <c r="W793" s="137"/>
      <c r="X793" s="137"/>
      <c r="Y793" s="137"/>
      <c r="Z793" s="137"/>
      <c r="AA793" s="138">
        <f>TL!$O793*TL!$P793+TL!$Q793*TL!$R793+TL!$S793*TL!$T793+TL!$U793*TL!$V793+TL!$W793*TL!$X793+tblTL[[#This Row],[G6 RPE]]*tblTL[[#This Row],[G6 Duration]]</f>
        <v>0</v>
      </c>
      <c r="AB793" s="139">
        <f>tblTL[[#This Row],[Gym Load]]+tblTL[[#This Row],[Field Load]]+tblTL[[#This Row],[Total Game Load]]</f>
        <v>0</v>
      </c>
    </row>
    <row r="794" spans="1:28" x14ac:dyDescent="0.25">
      <c r="A794" s="133" t="str">
        <f t="shared" ref="A794:A815" si="34">VLOOKUP(B794, $AE$3:$AF$26, 2)</f>
        <v>Week 6</v>
      </c>
      <c r="B794" s="59">
        <v>43046</v>
      </c>
      <c r="C794" s="148" t="str">
        <f t="shared" ref="C794:C815" si="35">CHOOSE(WEEKDAY(B794),"Sun","Mon","Tue","Wed","Thu","Fri","Sat")</f>
        <v>Tue</v>
      </c>
      <c r="D794" s="134" t="s">
        <v>215</v>
      </c>
      <c r="E794" s="135">
        <v>6</v>
      </c>
      <c r="F794" s="135">
        <v>55</v>
      </c>
      <c r="G794" s="135"/>
      <c r="H794" s="135"/>
      <c r="I794" s="135">
        <f>tblTL[[#This Row],[Gym RPE]]*tblTL[[#This Row],[Gym Duration]]+tblTL[[#This Row],[Gym 2 RPE]]*tblTL[[#This Row],[Gym 2 Duration]]</f>
        <v>330</v>
      </c>
      <c r="J794" s="135">
        <v>8</v>
      </c>
      <c r="K794" s="135">
        <v>70</v>
      </c>
      <c r="L794" s="135"/>
      <c r="M794" s="135"/>
      <c r="N794" s="135">
        <f>tblTL[[#This Row],[Field RPE]]*tblTL[[#This Row],[Field duration]]+tblTL[[#This Row],[Field 2 RPE]]*tblTL[[#This Row],[Field 2 Duration]]</f>
        <v>560</v>
      </c>
      <c r="O794" s="136"/>
      <c r="P794" s="137"/>
      <c r="Q794" s="137"/>
      <c r="R794" s="137"/>
      <c r="S794" s="137"/>
      <c r="T794" s="137"/>
      <c r="U794" s="137"/>
      <c r="V794" s="137"/>
      <c r="W794" s="137"/>
      <c r="X794" s="137"/>
      <c r="Y794" s="137"/>
      <c r="Z794" s="137"/>
      <c r="AA794" s="138">
        <f>TL!$O794*TL!$P794+TL!$Q794*TL!$R794+TL!$S794*TL!$T794+TL!$U794*TL!$V794+TL!$W794*TL!$X794+tblTL[[#This Row],[G6 RPE]]*tblTL[[#This Row],[G6 Duration]]</f>
        <v>0</v>
      </c>
      <c r="AB794" s="139">
        <f>tblTL[[#This Row],[Gym Load]]+tblTL[[#This Row],[Field Load]]+tblTL[[#This Row],[Total Game Load]]</f>
        <v>890</v>
      </c>
    </row>
    <row r="795" spans="1:28" x14ac:dyDescent="0.25">
      <c r="A795" s="133" t="str">
        <f t="shared" si="34"/>
        <v>Week 6</v>
      </c>
      <c r="B795" s="63">
        <v>43046</v>
      </c>
      <c r="C795" s="148" t="str">
        <f t="shared" si="35"/>
        <v>Tue</v>
      </c>
      <c r="D795" s="134" t="s">
        <v>190</v>
      </c>
      <c r="E795" s="135"/>
      <c r="F795" s="135"/>
      <c r="G795" s="135"/>
      <c r="H795" s="135"/>
      <c r="I795" s="135">
        <f>tblTL[[#This Row],[Gym RPE]]*tblTL[[#This Row],[Gym Duration]]+tblTL[[#This Row],[Gym 2 RPE]]*tblTL[[#This Row],[Gym 2 Duration]]</f>
        <v>0</v>
      </c>
      <c r="J795" s="135"/>
      <c r="K795" s="135"/>
      <c r="L795" s="135"/>
      <c r="M795" s="135"/>
      <c r="N795" s="135">
        <f>tblTL[[#This Row],[Field RPE]]*tblTL[[#This Row],[Field duration]]+tblTL[[#This Row],[Field 2 RPE]]*tblTL[[#This Row],[Field 2 Duration]]</f>
        <v>0</v>
      </c>
      <c r="O795" s="136"/>
      <c r="P795" s="137"/>
      <c r="Q795" s="137"/>
      <c r="R795" s="137"/>
      <c r="S795" s="137"/>
      <c r="T795" s="137"/>
      <c r="U795" s="137"/>
      <c r="V795" s="137"/>
      <c r="W795" s="137"/>
      <c r="X795" s="137"/>
      <c r="Y795" s="137"/>
      <c r="Z795" s="137"/>
      <c r="AA795" s="138">
        <f>TL!$O795*TL!$P795+TL!$Q795*TL!$R795+TL!$S795*TL!$T795+TL!$U795*TL!$V795+TL!$W795*TL!$X795+tblTL[[#This Row],[G6 RPE]]*tblTL[[#This Row],[G6 Duration]]</f>
        <v>0</v>
      </c>
      <c r="AB795" s="139">
        <f>tblTL[[#This Row],[Gym Load]]+tblTL[[#This Row],[Field Load]]+tblTL[[#This Row],[Total Game Load]]</f>
        <v>0</v>
      </c>
    </row>
    <row r="796" spans="1:28" x14ac:dyDescent="0.25">
      <c r="A796" s="133" t="str">
        <f t="shared" si="34"/>
        <v>Week 6</v>
      </c>
      <c r="B796" s="63">
        <v>43046</v>
      </c>
      <c r="C796" s="148" t="str">
        <f t="shared" si="35"/>
        <v>Tue</v>
      </c>
      <c r="D796" s="134" t="s">
        <v>191</v>
      </c>
      <c r="E796" s="135"/>
      <c r="F796" s="135"/>
      <c r="G796" s="135"/>
      <c r="H796" s="135"/>
      <c r="I796" s="135">
        <f>tblTL[[#This Row],[Gym RPE]]*tblTL[[#This Row],[Gym Duration]]+tblTL[[#This Row],[Gym 2 RPE]]*tblTL[[#This Row],[Gym 2 Duration]]</f>
        <v>0</v>
      </c>
      <c r="J796" s="135"/>
      <c r="K796" s="135"/>
      <c r="L796" s="135"/>
      <c r="M796" s="135"/>
      <c r="N796" s="135">
        <f>tblTL[[#This Row],[Field RPE]]*tblTL[[#This Row],[Field duration]]+tblTL[[#This Row],[Field 2 RPE]]*tblTL[[#This Row],[Field 2 Duration]]</f>
        <v>0</v>
      </c>
      <c r="O796" s="136"/>
      <c r="P796" s="137"/>
      <c r="Q796" s="137"/>
      <c r="R796" s="137"/>
      <c r="S796" s="137"/>
      <c r="T796" s="137"/>
      <c r="U796" s="137"/>
      <c r="V796" s="137"/>
      <c r="W796" s="137"/>
      <c r="X796" s="137"/>
      <c r="Y796" s="137"/>
      <c r="Z796" s="137"/>
      <c r="AA796" s="138">
        <f>TL!$O796*TL!$P796+TL!$Q796*TL!$R796+TL!$S796*TL!$T796+TL!$U796*TL!$V796+TL!$W796*TL!$X796+tblTL[[#This Row],[G6 RPE]]*tblTL[[#This Row],[G6 Duration]]</f>
        <v>0</v>
      </c>
      <c r="AB796" s="139">
        <f>tblTL[[#This Row],[Gym Load]]+tblTL[[#This Row],[Field Load]]+tblTL[[#This Row],[Total Game Load]]</f>
        <v>0</v>
      </c>
    </row>
    <row r="797" spans="1:28" x14ac:dyDescent="0.25">
      <c r="A797" s="133" t="str">
        <f t="shared" si="34"/>
        <v>Week 6</v>
      </c>
      <c r="B797" s="63">
        <v>43046</v>
      </c>
      <c r="C797" s="148" t="str">
        <f t="shared" si="35"/>
        <v>Tue</v>
      </c>
      <c r="D797" s="134" t="s">
        <v>192</v>
      </c>
      <c r="E797" s="135"/>
      <c r="F797" s="135"/>
      <c r="G797" s="135"/>
      <c r="H797" s="135"/>
      <c r="I797" s="135">
        <f>tblTL[[#This Row],[Gym RPE]]*tblTL[[#This Row],[Gym Duration]]+tblTL[[#This Row],[Gym 2 RPE]]*tblTL[[#This Row],[Gym 2 Duration]]</f>
        <v>0</v>
      </c>
      <c r="J797" s="135">
        <v>6</v>
      </c>
      <c r="K797" s="135">
        <v>70</v>
      </c>
      <c r="L797" s="135"/>
      <c r="M797" s="135"/>
      <c r="N797" s="135">
        <f>tblTL[[#This Row],[Field RPE]]*tblTL[[#This Row],[Field duration]]+tblTL[[#This Row],[Field 2 RPE]]*tblTL[[#This Row],[Field 2 Duration]]</f>
        <v>420</v>
      </c>
      <c r="O797" s="136"/>
      <c r="P797" s="137"/>
      <c r="Q797" s="137"/>
      <c r="R797" s="137"/>
      <c r="S797" s="137"/>
      <c r="T797" s="137"/>
      <c r="U797" s="137"/>
      <c r="V797" s="137"/>
      <c r="W797" s="137"/>
      <c r="X797" s="137"/>
      <c r="Y797" s="137"/>
      <c r="Z797" s="137"/>
      <c r="AA797" s="138">
        <f>TL!$O797*TL!$P797+TL!$Q797*TL!$R797+TL!$S797*TL!$T797+TL!$U797*TL!$V797+TL!$W797*TL!$X797+tblTL[[#This Row],[G6 RPE]]*tblTL[[#This Row],[G6 Duration]]</f>
        <v>0</v>
      </c>
      <c r="AB797" s="139">
        <f>tblTL[[#This Row],[Gym Load]]+tblTL[[#This Row],[Field Load]]+tblTL[[#This Row],[Total Game Load]]</f>
        <v>420</v>
      </c>
    </row>
    <row r="798" spans="1:28" x14ac:dyDescent="0.25">
      <c r="A798" s="133" t="str">
        <f t="shared" si="34"/>
        <v>Week 6</v>
      </c>
      <c r="B798" s="63">
        <v>43046</v>
      </c>
      <c r="C798" s="148" t="str">
        <f t="shared" si="35"/>
        <v>Tue</v>
      </c>
      <c r="D798" s="134" t="s">
        <v>193</v>
      </c>
      <c r="E798" s="135"/>
      <c r="F798" s="135"/>
      <c r="G798" s="135"/>
      <c r="H798" s="135"/>
      <c r="I798" s="135">
        <f>tblTL[[#This Row],[Gym RPE]]*tblTL[[#This Row],[Gym Duration]]+tblTL[[#This Row],[Gym 2 RPE]]*tblTL[[#This Row],[Gym 2 Duration]]</f>
        <v>0</v>
      </c>
      <c r="J798" s="135">
        <v>5</v>
      </c>
      <c r="K798" s="135">
        <v>70</v>
      </c>
      <c r="L798" s="135"/>
      <c r="M798" s="135"/>
      <c r="N798" s="135">
        <f>tblTL[[#This Row],[Field RPE]]*tblTL[[#This Row],[Field duration]]+tblTL[[#This Row],[Field 2 RPE]]*tblTL[[#This Row],[Field 2 Duration]]</f>
        <v>350</v>
      </c>
      <c r="O798" s="136"/>
      <c r="P798" s="137"/>
      <c r="Q798" s="137"/>
      <c r="R798" s="137"/>
      <c r="S798" s="137"/>
      <c r="T798" s="137"/>
      <c r="U798" s="137"/>
      <c r="V798" s="137"/>
      <c r="W798" s="137"/>
      <c r="X798" s="137"/>
      <c r="Y798" s="137"/>
      <c r="Z798" s="137"/>
      <c r="AA798" s="138">
        <f>TL!$O798*TL!$P798+TL!$Q798*TL!$R798+TL!$S798*TL!$T798+TL!$U798*TL!$V798+TL!$W798*TL!$X798+tblTL[[#This Row],[G6 RPE]]*tblTL[[#This Row],[G6 Duration]]</f>
        <v>0</v>
      </c>
      <c r="AB798" s="139">
        <f>tblTL[[#This Row],[Gym Load]]+tblTL[[#This Row],[Field Load]]+tblTL[[#This Row],[Total Game Load]]</f>
        <v>350</v>
      </c>
    </row>
    <row r="799" spans="1:28" x14ac:dyDescent="0.25">
      <c r="A799" s="133" t="str">
        <f t="shared" si="34"/>
        <v>Week 6</v>
      </c>
      <c r="B799" s="63">
        <v>43046</v>
      </c>
      <c r="C799" s="148" t="str">
        <f t="shared" si="35"/>
        <v>Tue</v>
      </c>
      <c r="D799" s="134" t="s">
        <v>194</v>
      </c>
      <c r="E799" s="135">
        <v>5</v>
      </c>
      <c r="F799" s="135">
        <v>55</v>
      </c>
      <c r="G799" s="135"/>
      <c r="H799" s="135"/>
      <c r="I799" s="135">
        <f>tblTL[[#This Row],[Gym RPE]]*tblTL[[#This Row],[Gym Duration]]+tblTL[[#This Row],[Gym 2 RPE]]*tblTL[[#This Row],[Gym 2 Duration]]</f>
        <v>275</v>
      </c>
      <c r="J799" s="135">
        <v>7</v>
      </c>
      <c r="K799" s="135">
        <v>70</v>
      </c>
      <c r="L799" s="135"/>
      <c r="M799" s="135"/>
      <c r="N799" s="135">
        <f>tblTL[[#This Row],[Field RPE]]*tblTL[[#This Row],[Field duration]]+tblTL[[#This Row],[Field 2 RPE]]*tblTL[[#This Row],[Field 2 Duration]]</f>
        <v>490</v>
      </c>
      <c r="O799" s="136"/>
      <c r="P799" s="137"/>
      <c r="Q799" s="137"/>
      <c r="R799" s="137"/>
      <c r="S799" s="137"/>
      <c r="T799" s="137"/>
      <c r="U799" s="137"/>
      <c r="V799" s="137"/>
      <c r="W799" s="137"/>
      <c r="X799" s="137"/>
      <c r="Y799" s="137"/>
      <c r="Z799" s="137"/>
      <c r="AA799" s="138">
        <f>TL!$O799*TL!$P799+TL!$Q799*TL!$R799+TL!$S799*TL!$T799+TL!$U799*TL!$V799+TL!$W799*TL!$X799+tblTL[[#This Row],[G6 RPE]]*tblTL[[#This Row],[G6 Duration]]</f>
        <v>0</v>
      </c>
      <c r="AB799" s="139">
        <f>tblTL[[#This Row],[Gym Load]]+tblTL[[#This Row],[Field Load]]+tblTL[[#This Row],[Total Game Load]]</f>
        <v>765</v>
      </c>
    </row>
    <row r="800" spans="1:28" x14ac:dyDescent="0.25">
      <c r="A800" s="133" t="str">
        <f t="shared" si="34"/>
        <v>Week 6</v>
      </c>
      <c r="B800" s="63">
        <v>43046</v>
      </c>
      <c r="C800" s="148" t="str">
        <f t="shared" si="35"/>
        <v>Tue</v>
      </c>
      <c r="D800" s="134" t="s">
        <v>213</v>
      </c>
      <c r="E800" s="135"/>
      <c r="F800" s="135"/>
      <c r="G800" s="135"/>
      <c r="H800" s="135"/>
      <c r="I800" s="135">
        <f>tblTL[[#This Row],[Gym RPE]]*tblTL[[#This Row],[Gym Duration]]+tblTL[[#This Row],[Gym 2 RPE]]*tblTL[[#This Row],[Gym 2 Duration]]</f>
        <v>0</v>
      </c>
      <c r="J800" s="135"/>
      <c r="K800" s="135"/>
      <c r="L800" s="135"/>
      <c r="M800" s="135"/>
      <c r="N800" s="135">
        <f>tblTL[[#This Row],[Field RPE]]*tblTL[[#This Row],[Field duration]]+tblTL[[#This Row],[Field 2 RPE]]*tblTL[[#This Row],[Field 2 Duration]]</f>
        <v>0</v>
      </c>
      <c r="O800" s="136"/>
      <c r="P800" s="137"/>
      <c r="Q800" s="137"/>
      <c r="R800" s="137"/>
      <c r="S800" s="137"/>
      <c r="T800" s="137"/>
      <c r="U800" s="137"/>
      <c r="V800" s="137"/>
      <c r="W800" s="137"/>
      <c r="X800" s="137"/>
      <c r="Y800" s="137"/>
      <c r="Z800" s="137"/>
      <c r="AA800" s="138">
        <f>TL!$O800*TL!$P800+TL!$Q800*TL!$R800+TL!$S800*TL!$T800+TL!$U800*TL!$V800+TL!$W800*TL!$X800+tblTL[[#This Row],[G6 RPE]]*tblTL[[#This Row],[G6 Duration]]</f>
        <v>0</v>
      </c>
      <c r="AB800" s="139">
        <f>tblTL[[#This Row],[Gym Load]]+tblTL[[#This Row],[Field Load]]+tblTL[[#This Row],[Total Game Load]]</f>
        <v>0</v>
      </c>
    </row>
    <row r="801" spans="1:28" x14ac:dyDescent="0.25">
      <c r="A801" s="133" t="str">
        <f t="shared" si="34"/>
        <v>Week 6</v>
      </c>
      <c r="B801" s="63">
        <v>43046</v>
      </c>
      <c r="C801" s="148" t="str">
        <f t="shared" si="35"/>
        <v>Tue</v>
      </c>
      <c r="D801" s="134" t="s">
        <v>214</v>
      </c>
      <c r="E801" s="135">
        <v>7</v>
      </c>
      <c r="F801" s="135">
        <v>55</v>
      </c>
      <c r="G801" s="135"/>
      <c r="H801" s="135"/>
      <c r="I801" s="135">
        <f>tblTL[[#This Row],[Gym RPE]]*tblTL[[#This Row],[Gym Duration]]+tblTL[[#This Row],[Gym 2 RPE]]*tblTL[[#This Row],[Gym 2 Duration]]</f>
        <v>385</v>
      </c>
      <c r="J801" s="135">
        <v>7</v>
      </c>
      <c r="K801" s="135">
        <v>70</v>
      </c>
      <c r="L801" s="135"/>
      <c r="M801" s="135"/>
      <c r="N801" s="135">
        <f>tblTL[[#This Row],[Field RPE]]*tblTL[[#This Row],[Field duration]]+tblTL[[#This Row],[Field 2 RPE]]*tblTL[[#This Row],[Field 2 Duration]]</f>
        <v>490</v>
      </c>
      <c r="O801" s="136"/>
      <c r="P801" s="137"/>
      <c r="Q801" s="137"/>
      <c r="R801" s="137"/>
      <c r="S801" s="137"/>
      <c r="T801" s="137"/>
      <c r="U801" s="137"/>
      <c r="V801" s="137"/>
      <c r="W801" s="137"/>
      <c r="X801" s="137"/>
      <c r="Y801" s="137"/>
      <c r="Z801" s="137"/>
      <c r="AA801" s="138">
        <f>TL!$O801*TL!$P801+TL!$Q801*TL!$R801+TL!$S801*TL!$T801+TL!$U801*TL!$V801+TL!$W801*TL!$X801+tblTL[[#This Row],[G6 RPE]]*tblTL[[#This Row],[G6 Duration]]</f>
        <v>0</v>
      </c>
      <c r="AB801" s="139">
        <f>tblTL[[#This Row],[Gym Load]]+tblTL[[#This Row],[Field Load]]+tblTL[[#This Row],[Total Game Load]]</f>
        <v>875</v>
      </c>
    </row>
    <row r="802" spans="1:28" x14ac:dyDescent="0.25">
      <c r="A802" s="133" t="str">
        <f t="shared" si="34"/>
        <v>Week 6</v>
      </c>
      <c r="B802" s="63">
        <v>43046</v>
      </c>
      <c r="C802" s="148" t="str">
        <f t="shared" si="35"/>
        <v>Tue</v>
      </c>
      <c r="D802" s="134" t="s">
        <v>195</v>
      </c>
      <c r="E802" s="135"/>
      <c r="F802" s="135"/>
      <c r="G802" s="135"/>
      <c r="H802" s="135"/>
      <c r="I802" s="135">
        <f>tblTL[[#This Row],[Gym RPE]]*tblTL[[#This Row],[Gym Duration]]+tblTL[[#This Row],[Gym 2 RPE]]*tblTL[[#This Row],[Gym 2 Duration]]</f>
        <v>0</v>
      </c>
      <c r="J802" s="135"/>
      <c r="K802" s="135"/>
      <c r="L802" s="135"/>
      <c r="M802" s="135"/>
      <c r="N802" s="135">
        <f>tblTL[[#This Row],[Field RPE]]*tblTL[[#This Row],[Field duration]]+tblTL[[#This Row],[Field 2 RPE]]*tblTL[[#This Row],[Field 2 Duration]]</f>
        <v>0</v>
      </c>
      <c r="O802" s="136"/>
      <c r="P802" s="137"/>
      <c r="Q802" s="137"/>
      <c r="R802" s="137"/>
      <c r="S802" s="137"/>
      <c r="T802" s="137"/>
      <c r="U802" s="137"/>
      <c r="V802" s="137"/>
      <c r="W802" s="137"/>
      <c r="X802" s="137"/>
      <c r="Y802" s="137"/>
      <c r="Z802" s="137"/>
      <c r="AA802" s="138">
        <f>TL!$O802*TL!$P802+TL!$Q802*TL!$R802+TL!$S802*TL!$T802+TL!$U802*TL!$V802+TL!$W802*TL!$X802+tblTL[[#This Row],[G6 RPE]]*tblTL[[#This Row],[G6 Duration]]</f>
        <v>0</v>
      </c>
      <c r="AB802" s="139">
        <f>tblTL[[#This Row],[Gym Load]]+tblTL[[#This Row],[Field Load]]+tblTL[[#This Row],[Total Game Load]]</f>
        <v>0</v>
      </c>
    </row>
    <row r="803" spans="1:28" x14ac:dyDescent="0.25">
      <c r="A803" s="133" t="str">
        <f t="shared" si="34"/>
        <v>Week 6</v>
      </c>
      <c r="B803" s="63">
        <v>43046</v>
      </c>
      <c r="C803" s="148" t="str">
        <f t="shared" si="35"/>
        <v>Tue</v>
      </c>
      <c r="D803" s="134" t="s">
        <v>196</v>
      </c>
      <c r="E803" s="135">
        <v>6</v>
      </c>
      <c r="F803" s="135">
        <v>55</v>
      </c>
      <c r="G803" s="135"/>
      <c r="H803" s="135"/>
      <c r="I803" s="135">
        <f>tblTL[[#This Row],[Gym RPE]]*tblTL[[#This Row],[Gym Duration]]+tblTL[[#This Row],[Gym 2 RPE]]*tblTL[[#This Row],[Gym 2 Duration]]</f>
        <v>330</v>
      </c>
      <c r="J803" s="135">
        <v>7</v>
      </c>
      <c r="K803" s="135">
        <v>70</v>
      </c>
      <c r="L803" s="135"/>
      <c r="M803" s="135"/>
      <c r="N803" s="135">
        <f>tblTL[[#This Row],[Field RPE]]*tblTL[[#This Row],[Field duration]]+tblTL[[#This Row],[Field 2 RPE]]*tblTL[[#This Row],[Field 2 Duration]]</f>
        <v>490</v>
      </c>
      <c r="O803" s="136"/>
      <c r="P803" s="137"/>
      <c r="Q803" s="137"/>
      <c r="R803" s="137"/>
      <c r="S803" s="137"/>
      <c r="T803" s="137"/>
      <c r="U803" s="137"/>
      <c r="V803" s="137"/>
      <c r="W803" s="137"/>
      <c r="X803" s="137"/>
      <c r="Y803" s="137"/>
      <c r="Z803" s="137"/>
      <c r="AA803" s="138">
        <f>TL!$O803*TL!$P803+TL!$Q803*TL!$R803+TL!$S803*TL!$T803+TL!$U803*TL!$V803+TL!$W803*TL!$X803+tblTL[[#This Row],[G6 RPE]]*tblTL[[#This Row],[G6 Duration]]</f>
        <v>0</v>
      </c>
      <c r="AB803" s="139">
        <f>tblTL[[#This Row],[Gym Load]]+tblTL[[#This Row],[Field Load]]+tblTL[[#This Row],[Total Game Load]]</f>
        <v>820</v>
      </c>
    </row>
    <row r="804" spans="1:28" x14ac:dyDescent="0.25">
      <c r="A804" s="133" t="str">
        <f t="shared" si="34"/>
        <v>Week 6</v>
      </c>
      <c r="B804" s="63">
        <v>43046</v>
      </c>
      <c r="C804" s="148" t="str">
        <f t="shared" si="35"/>
        <v>Tue</v>
      </c>
      <c r="D804" s="134" t="s">
        <v>197</v>
      </c>
      <c r="E804" s="135">
        <v>5</v>
      </c>
      <c r="F804" s="135">
        <v>55</v>
      </c>
      <c r="G804" s="135"/>
      <c r="H804" s="135"/>
      <c r="I804" s="135">
        <f>tblTL[[#This Row],[Gym RPE]]*tblTL[[#This Row],[Gym Duration]]+tblTL[[#This Row],[Gym 2 RPE]]*tblTL[[#This Row],[Gym 2 Duration]]</f>
        <v>275</v>
      </c>
      <c r="J804" s="135">
        <v>8</v>
      </c>
      <c r="K804" s="135">
        <v>70</v>
      </c>
      <c r="L804" s="135"/>
      <c r="M804" s="135"/>
      <c r="N804" s="135">
        <f>tblTL[[#This Row],[Field RPE]]*tblTL[[#This Row],[Field duration]]+tblTL[[#This Row],[Field 2 RPE]]*tblTL[[#This Row],[Field 2 Duration]]</f>
        <v>560</v>
      </c>
      <c r="O804" s="136"/>
      <c r="P804" s="137"/>
      <c r="Q804" s="137"/>
      <c r="R804" s="137"/>
      <c r="S804" s="137"/>
      <c r="T804" s="137"/>
      <c r="U804" s="137"/>
      <c r="V804" s="137"/>
      <c r="W804" s="137"/>
      <c r="X804" s="137"/>
      <c r="Y804" s="137"/>
      <c r="Z804" s="137"/>
      <c r="AA804" s="138">
        <f>TL!$O804*TL!$P804+TL!$Q804*TL!$R804+TL!$S804*TL!$T804+TL!$U804*TL!$V804+TL!$W804*TL!$X804+tblTL[[#This Row],[G6 RPE]]*tblTL[[#This Row],[G6 Duration]]</f>
        <v>0</v>
      </c>
      <c r="AB804" s="139">
        <f>tblTL[[#This Row],[Gym Load]]+tblTL[[#This Row],[Field Load]]+tblTL[[#This Row],[Total Game Load]]</f>
        <v>835</v>
      </c>
    </row>
    <row r="805" spans="1:28" x14ac:dyDescent="0.25">
      <c r="A805" s="133" t="str">
        <f t="shared" si="34"/>
        <v>Week 6</v>
      </c>
      <c r="B805" s="63">
        <v>43046</v>
      </c>
      <c r="C805" s="148" t="str">
        <f t="shared" si="35"/>
        <v>Tue</v>
      </c>
      <c r="D805" s="134" t="s">
        <v>198</v>
      </c>
      <c r="E805" s="135">
        <v>5</v>
      </c>
      <c r="F805" s="135">
        <v>55</v>
      </c>
      <c r="G805" s="135"/>
      <c r="H805" s="135"/>
      <c r="I805" s="135">
        <f>tblTL[[#This Row],[Gym RPE]]*tblTL[[#This Row],[Gym Duration]]+tblTL[[#This Row],[Gym 2 RPE]]*tblTL[[#This Row],[Gym 2 Duration]]</f>
        <v>275</v>
      </c>
      <c r="J805" s="135">
        <v>6</v>
      </c>
      <c r="K805" s="135">
        <v>70</v>
      </c>
      <c r="L805" s="135"/>
      <c r="M805" s="135"/>
      <c r="N805" s="135">
        <f>tblTL[[#This Row],[Field RPE]]*tblTL[[#This Row],[Field duration]]+tblTL[[#This Row],[Field 2 RPE]]*tblTL[[#This Row],[Field 2 Duration]]</f>
        <v>420</v>
      </c>
      <c r="O805" s="136"/>
      <c r="P805" s="137"/>
      <c r="Q805" s="137"/>
      <c r="R805" s="137"/>
      <c r="S805" s="137"/>
      <c r="T805" s="137"/>
      <c r="U805" s="137"/>
      <c r="V805" s="137"/>
      <c r="W805" s="137"/>
      <c r="X805" s="137"/>
      <c r="Y805" s="137"/>
      <c r="Z805" s="137"/>
      <c r="AA805" s="138">
        <f>TL!$O805*TL!$P805+TL!$Q805*TL!$R805+TL!$S805*TL!$T805+TL!$U805*TL!$V805+TL!$W805*TL!$X805+tblTL[[#This Row],[G6 RPE]]*tblTL[[#This Row],[G6 Duration]]</f>
        <v>0</v>
      </c>
      <c r="AB805" s="139">
        <f>tblTL[[#This Row],[Gym Load]]+tblTL[[#This Row],[Field Load]]+tblTL[[#This Row],[Total Game Load]]</f>
        <v>695</v>
      </c>
    </row>
    <row r="806" spans="1:28" x14ac:dyDescent="0.25">
      <c r="A806" s="133" t="str">
        <f t="shared" si="34"/>
        <v>Week 6</v>
      </c>
      <c r="B806" s="63">
        <v>43046</v>
      </c>
      <c r="C806" s="148" t="str">
        <f t="shared" si="35"/>
        <v>Tue</v>
      </c>
      <c r="D806" s="134" t="s">
        <v>199</v>
      </c>
      <c r="E806" s="135">
        <v>6</v>
      </c>
      <c r="F806" s="135">
        <v>55</v>
      </c>
      <c r="G806" s="135"/>
      <c r="H806" s="135"/>
      <c r="I806" s="135">
        <f>tblTL[[#This Row],[Gym RPE]]*tblTL[[#This Row],[Gym Duration]]+tblTL[[#This Row],[Gym 2 RPE]]*tblTL[[#This Row],[Gym 2 Duration]]</f>
        <v>330</v>
      </c>
      <c r="J806" s="135">
        <v>7</v>
      </c>
      <c r="K806" s="135">
        <v>70</v>
      </c>
      <c r="L806" s="135"/>
      <c r="M806" s="135"/>
      <c r="N806" s="135">
        <f>tblTL[[#This Row],[Field RPE]]*tblTL[[#This Row],[Field duration]]+tblTL[[#This Row],[Field 2 RPE]]*tblTL[[#This Row],[Field 2 Duration]]</f>
        <v>490</v>
      </c>
      <c r="O806" s="136"/>
      <c r="P806" s="137"/>
      <c r="Q806" s="137"/>
      <c r="R806" s="137"/>
      <c r="S806" s="137"/>
      <c r="T806" s="137"/>
      <c r="U806" s="137"/>
      <c r="V806" s="137"/>
      <c r="W806" s="137"/>
      <c r="X806" s="137"/>
      <c r="Y806" s="137"/>
      <c r="Z806" s="137"/>
      <c r="AA806" s="138">
        <f>TL!$O806*TL!$P806+TL!$Q806*TL!$R806+TL!$S806*TL!$T806+TL!$U806*TL!$V806+TL!$W806*TL!$X806+tblTL[[#This Row],[G6 RPE]]*tblTL[[#This Row],[G6 Duration]]</f>
        <v>0</v>
      </c>
      <c r="AB806" s="139">
        <f>tblTL[[#This Row],[Gym Load]]+tblTL[[#This Row],[Field Load]]+tblTL[[#This Row],[Total Game Load]]</f>
        <v>820</v>
      </c>
    </row>
    <row r="807" spans="1:28" x14ac:dyDescent="0.25">
      <c r="A807" s="133" t="str">
        <f t="shared" si="34"/>
        <v>Week 6</v>
      </c>
      <c r="B807" s="63">
        <v>43046</v>
      </c>
      <c r="C807" s="148" t="str">
        <f t="shared" si="35"/>
        <v>Tue</v>
      </c>
      <c r="D807" s="134" t="s">
        <v>200</v>
      </c>
      <c r="E807" s="135">
        <v>3</v>
      </c>
      <c r="F807" s="135">
        <v>55</v>
      </c>
      <c r="G807" s="135"/>
      <c r="H807" s="135"/>
      <c r="I807" s="135">
        <f>tblTL[[#This Row],[Gym RPE]]*tblTL[[#This Row],[Gym Duration]]+tblTL[[#This Row],[Gym 2 RPE]]*tblTL[[#This Row],[Gym 2 Duration]]</f>
        <v>165</v>
      </c>
      <c r="J807" s="135"/>
      <c r="K807" s="135"/>
      <c r="L807" s="135"/>
      <c r="M807" s="135"/>
      <c r="N807" s="135">
        <f>tblTL[[#This Row],[Field RPE]]*tblTL[[#This Row],[Field duration]]+tblTL[[#This Row],[Field 2 RPE]]*tblTL[[#This Row],[Field 2 Duration]]</f>
        <v>0</v>
      </c>
      <c r="O807" s="136"/>
      <c r="P807" s="137"/>
      <c r="Q807" s="137"/>
      <c r="R807" s="137"/>
      <c r="S807" s="137"/>
      <c r="T807" s="137"/>
      <c r="U807" s="137"/>
      <c r="V807" s="137"/>
      <c r="W807" s="137"/>
      <c r="X807" s="137"/>
      <c r="Y807" s="137"/>
      <c r="Z807" s="137"/>
      <c r="AA807" s="138">
        <f>TL!$O807*TL!$P807+TL!$Q807*TL!$R807+TL!$S807*TL!$T807+TL!$U807*TL!$V807+TL!$W807*TL!$X807+tblTL[[#This Row],[G6 RPE]]*tblTL[[#This Row],[G6 Duration]]</f>
        <v>0</v>
      </c>
      <c r="AB807" s="139">
        <f>tblTL[[#This Row],[Gym Load]]+tblTL[[#This Row],[Field Load]]+tblTL[[#This Row],[Total Game Load]]</f>
        <v>165</v>
      </c>
    </row>
    <row r="808" spans="1:28" x14ac:dyDescent="0.25">
      <c r="A808" s="133" t="str">
        <f t="shared" si="34"/>
        <v>Week 6</v>
      </c>
      <c r="B808" s="63">
        <v>43046</v>
      </c>
      <c r="C808" s="148" t="str">
        <f t="shared" si="35"/>
        <v>Tue</v>
      </c>
      <c r="D808" s="134" t="s">
        <v>201</v>
      </c>
      <c r="E808" s="135"/>
      <c r="F808" s="135"/>
      <c r="G808" s="135"/>
      <c r="H808" s="135"/>
      <c r="I808" s="135">
        <f>tblTL[[#This Row],[Gym RPE]]*tblTL[[#This Row],[Gym Duration]]+tblTL[[#This Row],[Gym 2 RPE]]*tblTL[[#This Row],[Gym 2 Duration]]</f>
        <v>0</v>
      </c>
      <c r="J808" s="135"/>
      <c r="K808" s="135"/>
      <c r="L808" s="135"/>
      <c r="M808" s="135"/>
      <c r="N808" s="135">
        <f>tblTL[[#This Row],[Field RPE]]*tblTL[[#This Row],[Field duration]]+tblTL[[#This Row],[Field 2 RPE]]*tblTL[[#This Row],[Field 2 Duration]]</f>
        <v>0</v>
      </c>
      <c r="O808" s="136"/>
      <c r="P808" s="137"/>
      <c r="Q808" s="137"/>
      <c r="R808" s="137"/>
      <c r="S808" s="137"/>
      <c r="T808" s="137"/>
      <c r="U808" s="137"/>
      <c r="V808" s="137"/>
      <c r="W808" s="137"/>
      <c r="X808" s="137"/>
      <c r="Y808" s="137"/>
      <c r="Z808" s="137"/>
      <c r="AA808" s="138">
        <f>TL!$O808*TL!$P808+TL!$Q808*TL!$R808+TL!$S808*TL!$T808+TL!$U808*TL!$V808+TL!$W808*TL!$X808+tblTL[[#This Row],[G6 RPE]]*tblTL[[#This Row],[G6 Duration]]</f>
        <v>0</v>
      </c>
      <c r="AB808" s="139">
        <f>tblTL[[#This Row],[Gym Load]]+tblTL[[#This Row],[Field Load]]+tblTL[[#This Row],[Total Game Load]]</f>
        <v>0</v>
      </c>
    </row>
    <row r="809" spans="1:28" x14ac:dyDescent="0.25">
      <c r="A809" s="133" t="str">
        <f t="shared" si="34"/>
        <v>Week 6</v>
      </c>
      <c r="B809" s="63">
        <v>43046</v>
      </c>
      <c r="C809" s="148" t="str">
        <f t="shared" si="35"/>
        <v>Tue</v>
      </c>
      <c r="D809" s="134" t="s">
        <v>202</v>
      </c>
      <c r="E809" s="135">
        <v>7</v>
      </c>
      <c r="F809" s="135">
        <v>55</v>
      </c>
      <c r="G809" s="135"/>
      <c r="H809" s="135"/>
      <c r="I809" s="135">
        <f>tblTL[[#This Row],[Gym RPE]]*tblTL[[#This Row],[Gym Duration]]+tblTL[[#This Row],[Gym 2 RPE]]*tblTL[[#This Row],[Gym 2 Duration]]</f>
        <v>385</v>
      </c>
      <c r="J809" s="135">
        <v>7</v>
      </c>
      <c r="K809" s="135">
        <v>70</v>
      </c>
      <c r="L809" s="135"/>
      <c r="M809" s="135"/>
      <c r="N809" s="135">
        <f>tblTL[[#This Row],[Field RPE]]*tblTL[[#This Row],[Field duration]]+tblTL[[#This Row],[Field 2 RPE]]*tblTL[[#This Row],[Field 2 Duration]]</f>
        <v>490</v>
      </c>
      <c r="O809" s="136"/>
      <c r="P809" s="137"/>
      <c r="Q809" s="137"/>
      <c r="R809" s="137"/>
      <c r="S809" s="137"/>
      <c r="T809" s="137"/>
      <c r="U809" s="137"/>
      <c r="V809" s="137"/>
      <c r="W809" s="137"/>
      <c r="X809" s="137"/>
      <c r="Y809" s="137"/>
      <c r="Z809" s="137"/>
      <c r="AA809" s="138">
        <f>TL!$O809*TL!$P809+TL!$Q809*TL!$R809+TL!$S809*TL!$T809+TL!$U809*TL!$V809+TL!$W809*TL!$X809+tblTL[[#This Row],[G6 RPE]]*tblTL[[#This Row],[G6 Duration]]</f>
        <v>0</v>
      </c>
      <c r="AB809" s="139">
        <f>tblTL[[#This Row],[Gym Load]]+tblTL[[#This Row],[Field Load]]+tblTL[[#This Row],[Total Game Load]]</f>
        <v>875</v>
      </c>
    </row>
    <row r="810" spans="1:28" x14ac:dyDescent="0.25">
      <c r="A810" s="133" t="str">
        <f t="shared" si="34"/>
        <v>Week 6</v>
      </c>
      <c r="B810" s="63">
        <v>43046</v>
      </c>
      <c r="C810" s="148" t="str">
        <f t="shared" si="35"/>
        <v>Tue</v>
      </c>
      <c r="D810" s="134" t="s">
        <v>203</v>
      </c>
      <c r="E810" s="135">
        <v>7</v>
      </c>
      <c r="F810" s="135">
        <v>55</v>
      </c>
      <c r="G810" s="135"/>
      <c r="H810" s="135"/>
      <c r="I810" s="135">
        <f>tblTL[[#This Row],[Gym RPE]]*tblTL[[#This Row],[Gym Duration]]+tblTL[[#This Row],[Gym 2 RPE]]*tblTL[[#This Row],[Gym 2 Duration]]</f>
        <v>385</v>
      </c>
      <c r="J810" s="135">
        <v>8</v>
      </c>
      <c r="K810" s="135">
        <v>70</v>
      </c>
      <c r="L810" s="135"/>
      <c r="M810" s="135"/>
      <c r="N810" s="135">
        <f>tblTL[[#This Row],[Field RPE]]*tblTL[[#This Row],[Field duration]]+tblTL[[#This Row],[Field 2 RPE]]*tblTL[[#This Row],[Field 2 Duration]]</f>
        <v>560</v>
      </c>
      <c r="O810" s="136"/>
      <c r="P810" s="137"/>
      <c r="Q810" s="137"/>
      <c r="R810" s="137"/>
      <c r="S810" s="137"/>
      <c r="T810" s="137"/>
      <c r="U810" s="137"/>
      <c r="V810" s="137"/>
      <c r="W810" s="137"/>
      <c r="X810" s="137"/>
      <c r="Y810" s="137"/>
      <c r="Z810" s="137"/>
      <c r="AA810" s="138">
        <f>TL!$O810*TL!$P810+TL!$Q810*TL!$R810+TL!$S810*TL!$T810+TL!$U810*TL!$V810+TL!$W810*TL!$X810+tblTL[[#This Row],[G6 RPE]]*tblTL[[#This Row],[G6 Duration]]</f>
        <v>0</v>
      </c>
      <c r="AB810" s="139">
        <f>tblTL[[#This Row],[Gym Load]]+tblTL[[#This Row],[Field Load]]+tblTL[[#This Row],[Total Game Load]]</f>
        <v>945</v>
      </c>
    </row>
    <row r="811" spans="1:28" x14ac:dyDescent="0.25">
      <c r="A811" s="133" t="str">
        <f t="shared" si="34"/>
        <v>Week 6</v>
      </c>
      <c r="B811" s="63">
        <v>43046</v>
      </c>
      <c r="C811" s="148" t="str">
        <f t="shared" si="35"/>
        <v>Tue</v>
      </c>
      <c r="D811" s="134" t="s">
        <v>204</v>
      </c>
      <c r="E811" s="135"/>
      <c r="F811" s="135"/>
      <c r="G811" s="135"/>
      <c r="H811" s="135"/>
      <c r="I811" s="135">
        <f>tblTL[[#This Row],[Gym RPE]]*tblTL[[#This Row],[Gym Duration]]+tblTL[[#This Row],[Gym 2 RPE]]*tblTL[[#This Row],[Gym 2 Duration]]</f>
        <v>0</v>
      </c>
      <c r="J811" s="135">
        <v>5</v>
      </c>
      <c r="K811" s="135">
        <v>70</v>
      </c>
      <c r="L811" s="135"/>
      <c r="M811" s="135"/>
      <c r="N811" s="135">
        <f>tblTL[[#This Row],[Field RPE]]*tblTL[[#This Row],[Field duration]]+tblTL[[#This Row],[Field 2 RPE]]*tblTL[[#This Row],[Field 2 Duration]]</f>
        <v>350</v>
      </c>
      <c r="O811" s="136"/>
      <c r="P811" s="137"/>
      <c r="Q811" s="137"/>
      <c r="R811" s="137"/>
      <c r="S811" s="137"/>
      <c r="T811" s="137"/>
      <c r="U811" s="137"/>
      <c r="V811" s="137"/>
      <c r="W811" s="137"/>
      <c r="X811" s="137"/>
      <c r="Y811" s="137"/>
      <c r="Z811" s="137"/>
      <c r="AA811" s="138">
        <f>TL!$O811*TL!$P811+TL!$Q811*TL!$R811+TL!$S811*TL!$T811+TL!$U811*TL!$V811+TL!$W811*TL!$X811+tblTL[[#This Row],[G6 RPE]]*tblTL[[#This Row],[G6 Duration]]</f>
        <v>0</v>
      </c>
      <c r="AB811" s="139">
        <f>tblTL[[#This Row],[Gym Load]]+tblTL[[#This Row],[Field Load]]+tblTL[[#This Row],[Total Game Load]]</f>
        <v>350</v>
      </c>
    </row>
    <row r="812" spans="1:28" x14ac:dyDescent="0.25">
      <c r="A812" s="133" t="str">
        <f t="shared" si="34"/>
        <v>Week 6</v>
      </c>
      <c r="B812" s="63">
        <v>43046</v>
      </c>
      <c r="C812" s="148" t="str">
        <f t="shared" si="35"/>
        <v>Tue</v>
      </c>
      <c r="D812" s="134" t="s">
        <v>205</v>
      </c>
      <c r="E812" s="135"/>
      <c r="F812" s="135"/>
      <c r="G812" s="135"/>
      <c r="H812" s="135"/>
      <c r="I812" s="135">
        <f>tblTL[[#This Row],[Gym RPE]]*tblTL[[#This Row],[Gym Duration]]+tblTL[[#This Row],[Gym 2 RPE]]*tblTL[[#This Row],[Gym 2 Duration]]</f>
        <v>0</v>
      </c>
      <c r="J812" s="135"/>
      <c r="K812" s="135"/>
      <c r="L812" s="135"/>
      <c r="M812" s="135"/>
      <c r="N812" s="135">
        <f>tblTL[[#This Row],[Field RPE]]*tblTL[[#This Row],[Field duration]]+tblTL[[#This Row],[Field 2 RPE]]*tblTL[[#This Row],[Field 2 Duration]]</f>
        <v>0</v>
      </c>
      <c r="O812" s="136"/>
      <c r="P812" s="137"/>
      <c r="Q812" s="137"/>
      <c r="R812" s="137"/>
      <c r="S812" s="137"/>
      <c r="T812" s="137"/>
      <c r="U812" s="137"/>
      <c r="V812" s="137"/>
      <c r="W812" s="137"/>
      <c r="X812" s="137"/>
      <c r="Y812" s="137"/>
      <c r="Z812" s="137"/>
      <c r="AA812" s="138">
        <f>TL!$O812*TL!$P812+TL!$Q812*TL!$R812+TL!$S812*TL!$T812+TL!$U812*TL!$V812+TL!$W812*TL!$X812+tblTL[[#This Row],[G6 RPE]]*tblTL[[#This Row],[G6 Duration]]</f>
        <v>0</v>
      </c>
      <c r="AB812" s="139">
        <f>tblTL[[#This Row],[Gym Load]]+tblTL[[#This Row],[Field Load]]+tblTL[[#This Row],[Total Game Load]]</f>
        <v>0</v>
      </c>
    </row>
    <row r="813" spans="1:28" x14ac:dyDescent="0.25">
      <c r="A813" s="133" t="str">
        <f t="shared" si="34"/>
        <v>Week 6</v>
      </c>
      <c r="B813" s="63">
        <v>43046</v>
      </c>
      <c r="C813" s="148" t="str">
        <f t="shared" si="35"/>
        <v>Tue</v>
      </c>
      <c r="D813" s="134" t="s">
        <v>206</v>
      </c>
      <c r="E813" s="135">
        <v>6</v>
      </c>
      <c r="F813" s="135">
        <v>20</v>
      </c>
      <c r="G813" s="135"/>
      <c r="H813" s="135"/>
      <c r="I813" s="135">
        <f>tblTL[[#This Row],[Gym RPE]]*tblTL[[#This Row],[Gym Duration]]+tblTL[[#This Row],[Gym 2 RPE]]*tblTL[[#This Row],[Gym 2 Duration]]</f>
        <v>120</v>
      </c>
      <c r="J813" s="135">
        <v>7</v>
      </c>
      <c r="K813" s="135">
        <v>70</v>
      </c>
      <c r="L813" s="135"/>
      <c r="M813" s="135"/>
      <c r="N813" s="135">
        <f>tblTL[[#This Row],[Field RPE]]*tblTL[[#This Row],[Field duration]]+tblTL[[#This Row],[Field 2 RPE]]*tblTL[[#This Row],[Field 2 Duration]]</f>
        <v>490</v>
      </c>
      <c r="O813" s="136"/>
      <c r="P813" s="137"/>
      <c r="Q813" s="137"/>
      <c r="R813" s="137"/>
      <c r="S813" s="137"/>
      <c r="T813" s="137"/>
      <c r="U813" s="137"/>
      <c r="V813" s="137"/>
      <c r="W813" s="137"/>
      <c r="X813" s="137"/>
      <c r="Y813" s="137"/>
      <c r="Z813" s="137"/>
      <c r="AA813" s="138">
        <f>TL!$O813*TL!$P813+TL!$Q813*TL!$R813+TL!$S813*TL!$T813+TL!$U813*TL!$V813+TL!$W813*TL!$X813+tblTL[[#This Row],[G6 RPE]]*tblTL[[#This Row],[G6 Duration]]</f>
        <v>0</v>
      </c>
      <c r="AB813" s="139">
        <f>tblTL[[#This Row],[Gym Load]]+tblTL[[#This Row],[Field Load]]+tblTL[[#This Row],[Total Game Load]]</f>
        <v>610</v>
      </c>
    </row>
    <row r="814" spans="1:28" x14ac:dyDescent="0.25">
      <c r="A814" s="133" t="str">
        <f t="shared" si="34"/>
        <v>Week 6</v>
      </c>
      <c r="B814" s="63">
        <v>43046</v>
      </c>
      <c r="C814" s="148" t="str">
        <f t="shared" si="35"/>
        <v>Tue</v>
      </c>
      <c r="D814" s="134" t="s">
        <v>207</v>
      </c>
      <c r="E814" s="135">
        <v>5</v>
      </c>
      <c r="F814" s="135">
        <v>55</v>
      </c>
      <c r="G814" s="135"/>
      <c r="H814" s="135"/>
      <c r="I814" s="135">
        <f>tblTL[[#This Row],[Gym RPE]]*tblTL[[#This Row],[Gym Duration]]+tblTL[[#This Row],[Gym 2 RPE]]*tblTL[[#This Row],[Gym 2 Duration]]</f>
        <v>275</v>
      </c>
      <c r="J814" s="135"/>
      <c r="K814" s="135"/>
      <c r="L814" s="135"/>
      <c r="M814" s="135"/>
      <c r="N814" s="135">
        <f>tblTL[[#This Row],[Field RPE]]*tblTL[[#This Row],[Field duration]]+tblTL[[#This Row],[Field 2 RPE]]*tblTL[[#This Row],[Field 2 Duration]]</f>
        <v>0</v>
      </c>
      <c r="O814" s="136"/>
      <c r="P814" s="137"/>
      <c r="Q814" s="137"/>
      <c r="R814" s="137"/>
      <c r="S814" s="137"/>
      <c r="T814" s="137"/>
      <c r="U814" s="137"/>
      <c r="V814" s="137"/>
      <c r="W814" s="137"/>
      <c r="X814" s="137"/>
      <c r="Y814" s="137"/>
      <c r="Z814" s="137"/>
      <c r="AA814" s="138">
        <f>TL!$O814*TL!$P814+TL!$Q814*TL!$R814+TL!$S814*TL!$T814+TL!$U814*TL!$V814+TL!$W814*TL!$X814+tblTL[[#This Row],[G6 RPE]]*tblTL[[#This Row],[G6 Duration]]</f>
        <v>0</v>
      </c>
      <c r="AB814" s="139">
        <f>tblTL[[#This Row],[Gym Load]]+tblTL[[#This Row],[Field Load]]+tblTL[[#This Row],[Total Game Load]]</f>
        <v>275</v>
      </c>
    </row>
    <row r="815" spans="1:28" x14ac:dyDescent="0.25">
      <c r="A815" s="133" t="str">
        <f t="shared" si="34"/>
        <v>Week 6</v>
      </c>
      <c r="B815" s="63">
        <v>43046</v>
      </c>
      <c r="C815" s="148" t="str">
        <f t="shared" si="35"/>
        <v>Tue</v>
      </c>
      <c r="D815" s="134" t="s">
        <v>208</v>
      </c>
      <c r="E815" s="135"/>
      <c r="F815" s="135"/>
      <c r="G815" s="135"/>
      <c r="H815" s="135"/>
      <c r="I815" s="135">
        <f>tblTL[[#This Row],[Gym RPE]]*tblTL[[#This Row],[Gym Duration]]+tblTL[[#This Row],[Gym 2 RPE]]*tblTL[[#This Row],[Gym 2 Duration]]</f>
        <v>0</v>
      </c>
      <c r="J815" s="135"/>
      <c r="K815" s="135"/>
      <c r="L815" s="135"/>
      <c r="M815" s="135"/>
      <c r="N815" s="135">
        <f>tblTL[[#This Row],[Field RPE]]*tblTL[[#This Row],[Field duration]]+tblTL[[#This Row],[Field 2 RPE]]*tblTL[[#This Row],[Field 2 Duration]]</f>
        <v>0</v>
      </c>
      <c r="O815" s="136"/>
      <c r="P815" s="137"/>
      <c r="Q815" s="137"/>
      <c r="R815" s="137"/>
      <c r="S815" s="137"/>
      <c r="T815" s="137"/>
      <c r="U815" s="137"/>
      <c r="V815" s="137"/>
      <c r="W815" s="137"/>
      <c r="X815" s="137"/>
      <c r="Y815" s="137"/>
      <c r="Z815" s="137"/>
      <c r="AA815" s="138">
        <f>TL!$O815*TL!$P815+TL!$Q815*TL!$R815+TL!$S815*TL!$T815+TL!$U815*TL!$V815+TL!$W815*TL!$X815+tblTL[[#This Row],[G6 RPE]]*tblTL[[#This Row],[G6 Duration]]</f>
        <v>0</v>
      </c>
      <c r="AB815" s="139">
        <f>tblTL[[#This Row],[Gym Load]]+tblTL[[#This Row],[Field Load]]+tblTL[[#This Row],[Total Game Load]]</f>
        <v>0</v>
      </c>
    </row>
    <row r="816" spans="1:28" x14ac:dyDescent="0.25">
      <c r="A816" s="133" t="str">
        <f t="shared" ref="A816:A837" si="36">VLOOKUP(B816, $AE$3:$AF$26, 2)</f>
        <v>Week 6</v>
      </c>
      <c r="B816" s="59">
        <v>43047</v>
      </c>
      <c r="C816" s="148" t="str">
        <f t="shared" ref="C816:C837" si="37">CHOOSE(WEEKDAY(B816),"Sun","Mon","Tue","Wed","Thu","Fri","Sat")</f>
        <v>Wed</v>
      </c>
      <c r="D816" s="134" t="s">
        <v>215</v>
      </c>
      <c r="E816" s="135"/>
      <c r="F816" s="135"/>
      <c r="G816" s="135"/>
      <c r="H816" s="135"/>
      <c r="I816" s="135">
        <f>tblTL[[#This Row],[Gym RPE]]*tblTL[[#This Row],[Gym Duration]]+tblTL[[#This Row],[Gym 2 RPE]]*tblTL[[#This Row],[Gym 2 Duration]]</f>
        <v>0</v>
      </c>
      <c r="J816" s="135"/>
      <c r="K816" s="135"/>
      <c r="L816" s="135"/>
      <c r="M816" s="135"/>
      <c r="N816" s="135">
        <f>tblTL[[#This Row],[Field RPE]]*tblTL[[#This Row],[Field duration]]+tblTL[[#This Row],[Field 2 RPE]]*tblTL[[#This Row],[Field 2 Duration]]</f>
        <v>0</v>
      </c>
      <c r="O816" s="136"/>
      <c r="P816" s="137"/>
      <c r="Q816" s="137"/>
      <c r="R816" s="137"/>
      <c r="S816" s="137"/>
      <c r="T816" s="137"/>
      <c r="U816" s="137"/>
      <c r="V816" s="137"/>
      <c r="W816" s="137"/>
      <c r="X816" s="137"/>
      <c r="Y816" s="137"/>
      <c r="Z816" s="137"/>
      <c r="AA816" s="138">
        <f>TL!$O816*TL!$P816+TL!$Q816*TL!$R816+TL!$S816*TL!$T816+TL!$U816*TL!$V816+TL!$W816*TL!$X816+tblTL[[#This Row],[G6 RPE]]*tblTL[[#This Row],[G6 Duration]]</f>
        <v>0</v>
      </c>
      <c r="AB816" s="139">
        <f>tblTL[[#This Row],[Gym Load]]+tblTL[[#This Row],[Field Load]]+tblTL[[#This Row],[Total Game Load]]</f>
        <v>0</v>
      </c>
    </row>
    <row r="817" spans="1:28" x14ac:dyDescent="0.25">
      <c r="A817" s="133" t="str">
        <f t="shared" si="36"/>
        <v>Week 6</v>
      </c>
      <c r="B817" s="63">
        <v>43047</v>
      </c>
      <c r="C817" s="148" t="str">
        <f t="shared" si="37"/>
        <v>Wed</v>
      </c>
      <c r="D817" s="134" t="s">
        <v>190</v>
      </c>
      <c r="E817" s="135"/>
      <c r="F817" s="135"/>
      <c r="G817" s="135"/>
      <c r="H817" s="135"/>
      <c r="I817" s="135">
        <f>tblTL[[#This Row],[Gym RPE]]*tblTL[[#This Row],[Gym Duration]]+tblTL[[#This Row],[Gym 2 RPE]]*tblTL[[#This Row],[Gym 2 Duration]]</f>
        <v>0</v>
      </c>
      <c r="J817" s="135"/>
      <c r="K817" s="135"/>
      <c r="L817" s="135"/>
      <c r="M817" s="135"/>
      <c r="N817" s="135">
        <f>tblTL[[#This Row],[Field RPE]]*tblTL[[#This Row],[Field duration]]+tblTL[[#This Row],[Field 2 RPE]]*tblTL[[#This Row],[Field 2 Duration]]</f>
        <v>0</v>
      </c>
      <c r="O817" s="136"/>
      <c r="P817" s="137"/>
      <c r="Q817" s="137"/>
      <c r="R817" s="137"/>
      <c r="S817" s="137"/>
      <c r="T817" s="137"/>
      <c r="U817" s="137"/>
      <c r="V817" s="137"/>
      <c r="W817" s="137"/>
      <c r="X817" s="137"/>
      <c r="Y817" s="137"/>
      <c r="Z817" s="137"/>
      <c r="AA817" s="138">
        <f>TL!$O817*TL!$P817+TL!$Q817*TL!$R817+TL!$S817*TL!$T817+TL!$U817*TL!$V817+TL!$W817*TL!$X817+tblTL[[#This Row],[G6 RPE]]*tblTL[[#This Row],[G6 Duration]]</f>
        <v>0</v>
      </c>
      <c r="AB817" s="139">
        <f>tblTL[[#This Row],[Gym Load]]+tblTL[[#This Row],[Field Load]]+tblTL[[#This Row],[Total Game Load]]</f>
        <v>0</v>
      </c>
    </row>
    <row r="818" spans="1:28" x14ac:dyDescent="0.25">
      <c r="A818" s="133" t="str">
        <f t="shared" si="36"/>
        <v>Week 6</v>
      </c>
      <c r="B818" s="63">
        <v>43047</v>
      </c>
      <c r="C818" s="148" t="str">
        <f t="shared" si="37"/>
        <v>Wed</v>
      </c>
      <c r="D818" s="134" t="s">
        <v>191</v>
      </c>
      <c r="E818" s="135"/>
      <c r="F818" s="135"/>
      <c r="G818" s="135"/>
      <c r="H818" s="135"/>
      <c r="I818" s="135">
        <f>tblTL[[#This Row],[Gym RPE]]*tblTL[[#This Row],[Gym Duration]]+tblTL[[#This Row],[Gym 2 RPE]]*tblTL[[#This Row],[Gym 2 Duration]]</f>
        <v>0</v>
      </c>
      <c r="J818" s="135">
        <v>4</v>
      </c>
      <c r="K818" s="135">
        <v>80</v>
      </c>
      <c r="L818" s="135"/>
      <c r="M818" s="135"/>
      <c r="N818" s="135">
        <f>tblTL[[#This Row],[Field RPE]]*tblTL[[#This Row],[Field duration]]+tblTL[[#This Row],[Field 2 RPE]]*tblTL[[#This Row],[Field 2 Duration]]</f>
        <v>320</v>
      </c>
      <c r="O818" s="136"/>
      <c r="P818" s="137"/>
      <c r="Q818" s="137"/>
      <c r="R818" s="137"/>
      <c r="S818" s="137"/>
      <c r="T818" s="137"/>
      <c r="U818" s="137"/>
      <c r="V818" s="137"/>
      <c r="W818" s="137"/>
      <c r="X818" s="137"/>
      <c r="Y818" s="137"/>
      <c r="Z818" s="137"/>
      <c r="AA818" s="138">
        <f>TL!$O818*TL!$P818+TL!$Q818*TL!$R818+TL!$S818*TL!$T818+TL!$U818*TL!$V818+TL!$W818*TL!$X818+tblTL[[#This Row],[G6 RPE]]*tblTL[[#This Row],[G6 Duration]]</f>
        <v>0</v>
      </c>
      <c r="AB818" s="139">
        <f>tblTL[[#This Row],[Gym Load]]+tblTL[[#This Row],[Field Load]]+tblTL[[#This Row],[Total Game Load]]</f>
        <v>320</v>
      </c>
    </row>
    <row r="819" spans="1:28" x14ac:dyDescent="0.25">
      <c r="A819" s="133" t="str">
        <f t="shared" si="36"/>
        <v>Week 6</v>
      </c>
      <c r="B819" s="63">
        <v>43047</v>
      </c>
      <c r="C819" s="148" t="str">
        <f t="shared" si="37"/>
        <v>Wed</v>
      </c>
      <c r="D819" s="134" t="s">
        <v>192</v>
      </c>
      <c r="E819" s="135"/>
      <c r="F819" s="135"/>
      <c r="G819" s="135"/>
      <c r="H819" s="135"/>
      <c r="I819" s="135">
        <f>tblTL[[#This Row],[Gym RPE]]*tblTL[[#This Row],[Gym Duration]]+tblTL[[#This Row],[Gym 2 RPE]]*tblTL[[#This Row],[Gym 2 Duration]]</f>
        <v>0</v>
      </c>
      <c r="J819" s="135"/>
      <c r="K819" s="135"/>
      <c r="L819" s="135"/>
      <c r="M819" s="135"/>
      <c r="N819" s="135">
        <f>tblTL[[#This Row],[Field RPE]]*tblTL[[#This Row],[Field duration]]+tblTL[[#This Row],[Field 2 RPE]]*tblTL[[#This Row],[Field 2 Duration]]</f>
        <v>0</v>
      </c>
      <c r="O819" s="136"/>
      <c r="P819" s="137"/>
      <c r="Q819" s="137"/>
      <c r="R819" s="137"/>
      <c r="S819" s="137"/>
      <c r="T819" s="137"/>
      <c r="U819" s="137"/>
      <c r="V819" s="137"/>
      <c r="W819" s="137"/>
      <c r="X819" s="137"/>
      <c r="Y819" s="137"/>
      <c r="Z819" s="137"/>
      <c r="AA819" s="138">
        <f>TL!$O819*TL!$P819+TL!$Q819*TL!$R819+TL!$S819*TL!$T819+TL!$U819*TL!$V819+TL!$W819*TL!$X819+tblTL[[#This Row],[G6 RPE]]*tblTL[[#This Row],[G6 Duration]]</f>
        <v>0</v>
      </c>
      <c r="AB819" s="139">
        <f>tblTL[[#This Row],[Gym Load]]+tblTL[[#This Row],[Field Load]]+tblTL[[#This Row],[Total Game Load]]</f>
        <v>0</v>
      </c>
    </row>
    <row r="820" spans="1:28" x14ac:dyDescent="0.25">
      <c r="A820" s="133" t="str">
        <f t="shared" si="36"/>
        <v>Week 6</v>
      </c>
      <c r="B820" s="63">
        <v>43047</v>
      </c>
      <c r="C820" s="148" t="str">
        <f t="shared" si="37"/>
        <v>Wed</v>
      </c>
      <c r="D820" s="134" t="s">
        <v>193</v>
      </c>
      <c r="E820" s="135"/>
      <c r="F820" s="135"/>
      <c r="G820" s="135"/>
      <c r="H820" s="135"/>
      <c r="I820" s="135">
        <f>tblTL[[#This Row],[Gym RPE]]*tblTL[[#This Row],[Gym Duration]]+tblTL[[#This Row],[Gym 2 RPE]]*tblTL[[#This Row],[Gym 2 Duration]]</f>
        <v>0</v>
      </c>
      <c r="J820" s="135">
        <v>6</v>
      </c>
      <c r="K820" s="135">
        <v>80</v>
      </c>
      <c r="L820" s="135"/>
      <c r="M820" s="135"/>
      <c r="N820" s="135">
        <f>tblTL[[#This Row],[Field RPE]]*tblTL[[#This Row],[Field duration]]+tblTL[[#This Row],[Field 2 RPE]]*tblTL[[#This Row],[Field 2 Duration]]</f>
        <v>480</v>
      </c>
      <c r="O820" s="136"/>
      <c r="P820" s="137"/>
      <c r="Q820" s="137"/>
      <c r="R820" s="137"/>
      <c r="S820" s="137"/>
      <c r="T820" s="137"/>
      <c r="U820" s="137"/>
      <c r="V820" s="137"/>
      <c r="W820" s="137"/>
      <c r="X820" s="137"/>
      <c r="Y820" s="137"/>
      <c r="Z820" s="137"/>
      <c r="AA820" s="138">
        <f>TL!$O820*TL!$P820+TL!$Q820*TL!$R820+TL!$S820*TL!$T820+TL!$U820*TL!$V820+TL!$W820*TL!$X820+tblTL[[#This Row],[G6 RPE]]*tblTL[[#This Row],[G6 Duration]]</f>
        <v>0</v>
      </c>
      <c r="AB820" s="139">
        <f>tblTL[[#This Row],[Gym Load]]+tblTL[[#This Row],[Field Load]]+tblTL[[#This Row],[Total Game Load]]</f>
        <v>480</v>
      </c>
    </row>
    <row r="821" spans="1:28" x14ac:dyDescent="0.25">
      <c r="A821" s="133" t="str">
        <f t="shared" si="36"/>
        <v>Week 6</v>
      </c>
      <c r="B821" s="63">
        <v>43047</v>
      </c>
      <c r="C821" s="148" t="str">
        <f t="shared" si="37"/>
        <v>Wed</v>
      </c>
      <c r="D821" s="134" t="s">
        <v>194</v>
      </c>
      <c r="E821" s="135"/>
      <c r="F821" s="135"/>
      <c r="G821" s="135"/>
      <c r="H821" s="135"/>
      <c r="I821" s="135">
        <f>tblTL[[#This Row],[Gym RPE]]*tblTL[[#This Row],[Gym Duration]]+tblTL[[#This Row],[Gym 2 RPE]]*tblTL[[#This Row],[Gym 2 Duration]]</f>
        <v>0</v>
      </c>
      <c r="J821" s="135"/>
      <c r="K821" s="135"/>
      <c r="L821" s="135"/>
      <c r="M821" s="135"/>
      <c r="N821" s="135">
        <f>tblTL[[#This Row],[Field RPE]]*tblTL[[#This Row],[Field duration]]+tblTL[[#This Row],[Field 2 RPE]]*tblTL[[#This Row],[Field 2 Duration]]</f>
        <v>0</v>
      </c>
      <c r="O821" s="136"/>
      <c r="P821" s="137"/>
      <c r="Q821" s="137"/>
      <c r="R821" s="137"/>
      <c r="S821" s="137"/>
      <c r="T821" s="137"/>
      <c r="U821" s="137"/>
      <c r="V821" s="137"/>
      <c r="W821" s="137"/>
      <c r="X821" s="137"/>
      <c r="Y821" s="137"/>
      <c r="Z821" s="137"/>
      <c r="AA821" s="138">
        <f>TL!$O821*TL!$P821+TL!$Q821*TL!$R821+TL!$S821*TL!$T821+TL!$U821*TL!$V821+TL!$W821*TL!$X821+tblTL[[#This Row],[G6 RPE]]*tblTL[[#This Row],[G6 Duration]]</f>
        <v>0</v>
      </c>
      <c r="AB821" s="139">
        <f>tblTL[[#This Row],[Gym Load]]+tblTL[[#This Row],[Field Load]]+tblTL[[#This Row],[Total Game Load]]</f>
        <v>0</v>
      </c>
    </row>
    <row r="822" spans="1:28" x14ac:dyDescent="0.25">
      <c r="A822" s="133" t="str">
        <f t="shared" si="36"/>
        <v>Week 6</v>
      </c>
      <c r="B822" s="63">
        <v>43047</v>
      </c>
      <c r="C822" s="148" t="str">
        <f t="shared" si="37"/>
        <v>Wed</v>
      </c>
      <c r="D822" s="134" t="s">
        <v>213</v>
      </c>
      <c r="E822" s="135"/>
      <c r="F822" s="135"/>
      <c r="G822" s="135"/>
      <c r="H822" s="135"/>
      <c r="I822" s="135">
        <f>tblTL[[#This Row],[Gym RPE]]*tblTL[[#This Row],[Gym Duration]]+tblTL[[#This Row],[Gym 2 RPE]]*tblTL[[#This Row],[Gym 2 Duration]]</f>
        <v>0</v>
      </c>
      <c r="J822" s="135"/>
      <c r="K822" s="135"/>
      <c r="L822" s="135"/>
      <c r="M822" s="135"/>
      <c r="N822" s="135">
        <f>tblTL[[#This Row],[Field RPE]]*tblTL[[#This Row],[Field duration]]+tblTL[[#This Row],[Field 2 RPE]]*tblTL[[#This Row],[Field 2 Duration]]</f>
        <v>0</v>
      </c>
      <c r="O822" s="136"/>
      <c r="P822" s="137"/>
      <c r="Q822" s="137"/>
      <c r="R822" s="137"/>
      <c r="S822" s="137"/>
      <c r="T822" s="137"/>
      <c r="U822" s="137"/>
      <c r="V822" s="137"/>
      <c r="W822" s="137"/>
      <c r="X822" s="137"/>
      <c r="Y822" s="137"/>
      <c r="Z822" s="137"/>
      <c r="AA822" s="138">
        <f>TL!$O822*TL!$P822+TL!$Q822*TL!$R822+TL!$S822*TL!$T822+TL!$U822*TL!$V822+TL!$W822*TL!$X822+tblTL[[#This Row],[G6 RPE]]*tblTL[[#This Row],[G6 Duration]]</f>
        <v>0</v>
      </c>
      <c r="AB822" s="139">
        <f>tblTL[[#This Row],[Gym Load]]+tblTL[[#This Row],[Field Load]]+tblTL[[#This Row],[Total Game Load]]</f>
        <v>0</v>
      </c>
    </row>
    <row r="823" spans="1:28" x14ac:dyDescent="0.25">
      <c r="A823" s="133" t="str">
        <f t="shared" si="36"/>
        <v>Week 6</v>
      </c>
      <c r="B823" s="63">
        <v>43047</v>
      </c>
      <c r="C823" s="148" t="str">
        <f t="shared" si="37"/>
        <v>Wed</v>
      </c>
      <c r="D823" s="134" t="s">
        <v>214</v>
      </c>
      <c r="E823" s="135"/>
      <c r="F823" s="135"/>
      <c r="G823" s="135"/>
      <c r="H823" s="135"/>
      <c r="I823" s="135">
        <f>tblTL[[#This Row],[Gym RPE]]*tblTL[[#This Row],[Gym Duration]]+tblTL[[#This Row],[Gym 2 RPE]]*tblTL[[#This Row],[Gym 2 Duration]]</f>
        <v>0</v>
      </c>
      <c r="J823" s="135">
        <v>4</v>
      </c>
      <c r="K823" s="135">
        <v>80</v>
      </c>
      <c r="L823" s="135"/>
      <c r="M823" s="135"/>
      <c r="N823" s="135">
        <f>tblTL[[#This Row],[Field RPE]]*tblTL[[#This Row],[Field duration]]+tblTL[[#This Row],[Field 2 RPE]]*tblTL[[#This Row],[Field 2 Duration]]</f>
        <v>320</v>
      </c>
      <c r="O823" s="136"/>
      <c r="P823" s="137"/>
      <c r="Q823" s="137"/>
      <c r="R823" s="137"/>
      <c r="S823" s="137"/>
      <c r="T823" s="137"/>
      <c r="U823" s="137"/>
      <c r="V823" s="137"/>
      <c r="W823" s="137"/>
      <c r="X823" s="137"/>
      <c r="Y823" s="137"/>
      <c r="Z823" s="137"/>
      <c r="AA823" s="138">
        <f>TL!$O823*TL!$P823+TL!$Q823*TL!$R823+TL!$S823*TL!$T823+TL!$U823*TL!$V823+TL!$W823*TL!$X823+tblTL[[#This Row],[G6 RPE]]*tblTL[[#This Row],[G6 Duration]]</f>
        <v>0</v>
      </c>
      <c r="AB823" s="139">
        <f>tblTL[[#This Row],[Gym Load]]+tblTL[[#This Row],[Field Load]]+tblTL[[#This Row],[Total Game Load]]</f>
        <v>320</v>
      </c>
    </row>
    <row r="824" spans="1:28" x14ac:dyDescent="0.25">
      <c r="A824" s="133" t="str">
        <f t="shared" si="36"/>
        <v>Week 6</v>
      </c>
      <c r="B824" s="63">
        <v>43047</v>
      </c>
      <c r="C824" s="148" t="str">
        <f t="shared" si="37"/>
        <v>Wed</v>
      </c>
      <c r="D824" s="134" t="s">
        <v>195</v>
      </c>
      <c r="E824" s="135"/>
      <c r="F824" s="135"/>
      <c r="G824" s="135"/>
      <c r="H824" s="135"/>
      <c r="I824" s="135">
        <f>tblTL[[#This Row],[Gym RPE]]*tblTL[[#This Row],[Gym Duration]]+tblTL[[#This Row],[Gym 2 RPE]]*tblTL[[#This Row],[Gym 2 Duration]]</f>
        <v>0</v>
      </c>
      <c r="J824" s="135"/>
      <c r="K824" s="135"/>
      <c r="L824" s="135"/>
      <c r="M824" s="135"/>
      <c r="N824" s="135">
        <f>tblTL[[#This Row],[Field RPE]]*tblTL[[#This Row],[Field duration]]+tblTL[[#This Row],[Field 2 RPE]]*tblTL[[#This Row],[Field 2 Duration]]</f>
        <v>0</v>
      </c>
      <c r="O824" s="136"/>
      <c r="P824" s="137"/>
      <c r="Q824" s="137"/>
      <c r="R824" s="137"/>
      <c r="S824" s="137"/>
      <c r="T824" s="137"/>
      <c r="U824" s="137"/>
      <c r="V824" s="137"/>
      <c r="W824" s="137"/>
      <c r="X824" s="137"/>
      <c r="Y824" s="137"/>
      <c r="Z824" s="137"/>
      <c r="AA824" s="138">
        <f>TL!$O824*TL!$P824+TL!$Q824*TL!$R824+TL!$S824*TL!$T824+TL!$U824*TL!$V824+TL!$W824*TL!$X824+tblTL[[#This Row],[G6 RPE]]*tblTL[[#This Row],[G6 Duration]]</f>
        <v>0</v>
      </c>
      <c r="AB824" s="139">
        <f>tblTL[[#This Row],[Gym Load]]+tblTL[[#This Row],[Field Load]]+tblTL[[#This Row],[Total Game Load]]</f>
        <v>0</v>
      </c>
    </row>
    <row r="825" spans="1:28" x14ac:dyDescent="0.25">
      <c r="A825" s="133" t="str">
        <f t="shared" si="36"/>
        <v>Week 6</v>
      </c>
      <c r="B825" s="63">
        <v>43047</v>
      </c>
      <c r="C825" s="148" t="str">
        <f t="shared" si="37"/>
        <v>Wed</v>
      </c>
      <c r="D825" s="134" t="s">
        <v>196</v>
      </c>
      <c r="E825" s="135">
        <v>6</v>
      </c>
      <c r="F825" s="135">
        <v>60</v>
      </c>
      <c r="G825" s="135"/>
      <c r="H825" s="135"/>
      <c r="I825" s="135">
        <f>tblTL[[#This Row],[Gym RPE]]*tblTL[[#This Row],[Gym Duration]]+tblTL[[#This Row],[Gym 2 RPE]]*tblTL[[#This Row],[Gym 2 Duration]]</f>
        <v>360</v>
      </c>
      <c r="J825" s="135">
        <v>6</v>
      </c>
      <c r="K825" s="135">
        <v>80</v>
      </c>
      <c r="L825" s="135"/>
      <c r="M825" s="135"/>
      <c r="N825" s="135">
        <f>tblTL[[#This Row],[Field RPE]]*tblTL[[#This Row],[Field duration]]+tblTL[[#This Row],[Field 2 RPE]]*tblTL[[#This Row],[Field 2 Duration]]</f>
        <v>480</v>
      </c>
      <c r="O825" s="136"/>
      <c r="P825" s="137"/>
      <c r="Q825" s="137"/>
      <c r="R825" s="137"/>
      <c r="S825" s="137"/>
      <c r="T825" s="137"/>
      <c r="U825" s="137"/>
      <c r="V825" s="137"/>
      <c r="W825" s="137"/>
      <c r="X825" s="137"/>
      <c r="Y825" s="137"/>
      <c r="Z825" s="137"/>
      <c r="AA825" s="138">
        <f>TL!$O825*TL!$P825+TL!$Q825*TL!$R825+TL!$S825*TL!$T825+TL!$U825*TL!$V825+TL!$W825*TL!$X825+tblTL[[#This Row],[G6 RPE]]*tblTL[[#This Row],[G6 Duration]]</f>
        <v>0</v>
      </c>
      <c r="AB825" s="139">
        <f>tblTL[[#This Row],[Gym Load]]+tblTL[[#This Row],[Field Load]]+tblTL[[#This Row],[Total Game Load]]</f>
        <v>840</v>
      </c>
    </row>
    <row r="826" spans="1:28" x14ac:dyDescent="0.25">
      <c r="A826" s="133" t="str">
        <f t="shared" si="36"/>
        <v>Week 6</v>
      </c>
      <c r="B826" s="63">
        <v>43047</v>
      </c>
      <c r="C826" s="148" t="str">
        <f t="shared" si="37"/>
        <v>Wed</v>
      </c>
      <c r="D826" s="134" t="s">
        <v>197</v>
      </c>
      <c r="E826" s="135"/>
      <c r="F826" s="135"/>
      <c r="G826" s="135"/>
      <c r="H826" s="135"/>
      <c r="I826" s="135">
        <f>tblTL[[#This Row],[Gym RPE]]*tblTL[[#This Row],[Gym Duration]]+tblTL[[#This Row],[Gym 2 RPE]]*tblTL[[#This Row],[Gym 2 Duration]]</f>
        <v>0</v>
      </c>
      <c r="J826" s="135"/>
      <c r="K826" s="135"/>
      <c r="L826" s="135"/>
      <c r="M826" s="135"/>
      <c r="N826" s="135">
        <f>tblTL[[#This Row],[Field RPE]]*tblTL[[#This Row],[Field duration]]+tblTL[[#This Row],[Field 2 RPE]]*tblTL[[#This Row],[Field 2 Duration]]</f>
        <v>0</v>
      </c>
      <c r="O826" s="136"/>
      <c r="P826" s="137"/>
      <c r="Q826" s="137"/>
      <c r="R826" s="137"/>
      <c r="S826" s="137"/>
      <c r="T826" s="137"/>
      <c r="U826" s="137"/>
      <c r="V826" s="137"/>
      <c r="W826" s="137"/>
      <c r="X826" s="137"/>
      <c r="Y826" s="137"/>
      <c r="Z826" s="137"/>
      <c r="AA826" s="138">
        <f>TL!$O826*TL!$P826+TL!$Q826*TL!$R826+TL!$S826*TL!$T826+TL!$U826*TL!$V826+TL!$W826*TL!$X826+tblTL[[#This Row],[G6 RPE]]*tblTL[[#This Row],[G6 Duration]]</f>
        <v>0</v>
      </c>
      <c r="AB826" s="139">
        <f>tblTL[[#This Row],[Gym Load]]+tblTL[[#This Row],[Field Load]]+tblTL[[#This Row],[Total Game Load]]</f>
        <v>0</v>
      </c>
    </row>
    <row r="827" spans="1:28" x14ac:dyDescent="0.25">
      <c r="A827" s="133" t="str">
        <f t="shared" si="36"/>
        <v>Week 6</v>
      </c>
      <c r="B827" s="63">
        <v>43047</v>
      </c>
      <c r="C827" s="148" t="str">
        <f t="shared" si="37"/>
        <v>Wed</v>
      </c>
      <c r="D827" s="134" t="s">
        <v>198</v>
      </c>
      <c r="E827" s="135"/>
      <c r="F827" s="135"/>
      <c r="G827" s="135"/>
      <c r="H827" s="135"/>
      <c r="I827" s="135">
        <f>tblTL[[#This Row],[Gym RPE]]*tblTL[[#This Row],[Gym Duration]]+tblTL[[#This Row],[Gym 2 RPE]]*tblTL[[#This Row],[Gym 2 Duration]]</f>
        <v>0</v>
      </c>
      <c r="J827" s="135"/>
      <c r="K827" s="135"/>
      <c r="L827" s="135"/>
      <c r="M827" s="135"/>
      <c r="N827" s="135">
        <f>tblTL[[#This Row],[Field RPE]]*tblTL[[#This Row],[Field duration]]+tblTL[[#This Row],[Field 2 RPE]]*tblTL[[#This Row],[Field 2 Duration]]</f>
        <v>0</v>
      </c>
      <c r="O827" s="136"/>
      <c r="P827" s="137"/>
      <c r="Q827" s="137"/>
      <c r="R827" s="137"/>
      <c r="S827" s="137"/>
      <c r="T827" s="137"/>
      <c r="U827" s="137"/>
      <c r="V827" s="137"/>
      <c r="W827" s="137"/>
      <c r="X827" s="137"/>
      <c r="Y827" s="137"/>
      <c r="Z827" s="137"/>
      <c r="AA827" s="138">
        <f>TL!$O827*TL!$P827+TL!$Q827*TL!$R827+TL!$S827*TL!$T827+TL!$U827*TL!$V827+TL!$W827*TL!$X827+tblTL[[#This Row],[G6 RPE]]*tblTL[[#This Row],[G6 Duration]]</f>
        <v>0</v>
      </c>
      <c r="AB827" s="139">
        <f>tblTL[[#This Row],[Gym Load]]+tblTL[[#This Row],[Field Load]]+tblTL[[#This Row],[Total Game Load]]</f>
        <v>0</v>
      </c>
    </row>
    <row r="828" spans="1:28" x14ac:dyDescent="0.25">
      <c r="A828" s="133" t="str">
        <f t="shared" si="36"/>
        <v>Week 6</v>
      </c>
      <c r="B828" s="63">
        <v>43047</v>
      </c>
      <c r="C828" s="148" t="str">
        <f t="shared" si="37"/>
        <v>Wed</v>
      </c>
      <c r="D828" s="134" t="s">
        <v>199</v>
      </c>
      <c r="E828" s="135"/>
      <c r="F828" s="135"/>
      <c r="G828" s="135"/>
      <c r="H828" s="135"/>
      <c r="I828" s="135">
        <f>tblTL[[#This Row],[Gym RPE]]*tblTL[[#This Row],[Gym Duration]]+tblTL[[#This Row],[Gym 2 RPE]]*tblTL[[#This Row],[Gym 2 Duration]]</f>
        <v>0</v>
      </c>
      <c r="J828" s="135"/>
      <c r="K828" s="135"/>
      <c r="L828" s="135"/>
      <c r="M828" s="135"/>
      <c r="N828" s="135">
        <f>tblTL[[#This Row],[Field RPE]]*tblTL[[#This Row],[Field duration]]+tblTL[[#This Row],[Field 2 RPE]]*tblTL[[#This Row],[Field 2 Duration]]</f>
        <v>0</v>
      </c>
      <c r="O828" s="136"/>
      <c r="P828" s="137"/>
      <c r="Q828" s="137"/>
      <c r="R828" s="137"/>
      <c r="S828" s="137"/>
      <c r="T828" s="137"/>
      <c r="U828" s="137"/>
      <c r="V828" s="137"/>
      <c r="W828" s="137"/>
      <c r="X828" s="137"/>
      <c r="Y828" s="137"/>
      <c r="Z828" s="137"/>
      <c r="AA828" s="138">
        <f>TL!$O828*TL!$P828+TL!$Q828*TL!$R828+TL!$S828*TL!$T828+TL!$U828*TL!$V828+TL!$W828*TL!$X828+tblTL[[#This Row],[G6 RPE]]*tblTL[[#This Row],[G6 Duration]]</f>
        <v>0</v>
      </c>
      <c r="AB828" s="139">
        <f>tblTL[[#This Row],[Gym Load]]+tblTL[[#This Row],[Field Load]]+tblTL[[#This Row],[Total Game Load]]</f>
        <v>0</v>
      </c>
    </row>
    <row r="829" spans="1:28" x14ac:dyDescent="0.25">
      <c r="A829" s="133" t="str">
        <f t="shared" si="36"/>
        <v>Week 6</v>
      </c>
      <c r="B829" s="63">
        <v>43047</v>
      </c>
      <c r="C829" s="148" t="str">
        <f t="shared" si="37"/>
        <v>Wed</v>
      </c>
      <c r="D829" s="134" t="s">
        <v>200</v>
      </c>
      <c r="E829" s="135"/>
      <c r="F829" s="135"/>
      <c r="G829" s="135"/>
      <c r="H829" s="135"/>
      <c r="I829" s="135">
        <f>tblTL[[#This Row],[Gym RPE]]*tblTL[[#This Row],[Gym Duration]]+tblTL[[#This Row],[Gym 2 RPE]]*tblTL[[#This Row],[Gym 2 Duration]]</f>
        <v>0</v>
      </c>
      <c r="J829" s="135"/>
      <c r="K829" s="135"/>
      <c r="L829" s="135"/>
      <c r="M829" s="135"/>
      <c r="N829" s="135">
        <f>tblTL[[#This Row],[Field RPE]]*tblTL[[#This Row],[Field duration]]+tblTL[[#This Row],[Field 2 RPE]]*tblTL[[#This Row],[Field 2 Duration]]</f>
        <v>0</v>
      </c>
      <c r="O829" s="136"/>
      <c r="P829" s="137"/>
      <c r="Q829" s="137"/>
      <c r="R829" s="137"/>
      <c r="S829" s="137"/>
      <c r="T829" s="137"/>
      <c r="U829" s="137"/>
      <c r="V829" s="137"/>
      <c r="W829" s="137"/>
      <c r="X829" s="137"/>
      <c r="Y829" s="137"/>
      <c r="Z829" s="137"/>
      <c r="AA829" s="138">
        <f>TL!$O829*TL!$P829+TL!$Q829*TL!$R829+TL!$S829*TL!$T829+TL!$U829*TL!$V829+TL!$W829*TL!$X829+tblTL[[#This Row],[G6 RPE]]*tblTL[[#This Row],[G6 Duration]]</f>
        <v>0</v>
      </c>
      <c r="AB829" s="139">
        <f>tblTL[[#This Row],[Gym Load]]+tblTL[[#This Row],[Field Load]]+tblTL[[#This Row],[Total Game Load]]</f>
        <v>0</v>
      </c>
    </row>
    <row r="830" spans="1:28" x14ac:dyDescent="0.25">
      <c r="A830" s="133" t="str">
        <f t="shared" si="36"/>
        <v>Week 6</v>
      </c>
      <c r="B830" s="63">
        <v>43047</v>
      </c>
      <c r="C830" s="148" t="str">
        <f t="shared" si="37"/>
        <v>Wed</v>
      </c>
      <c r="D830" s="134" t="s">
        <v>201</v>
      </c>
      <c r="E830" s="135"/>
      <c r="F830" s="135"/>
      <c r="G830" s="135"/>
      <c r="H830" s="135"/>
      <c r="I830" s="135">
        <f>tblTL[[#This Row],[Gym RPE]]*tblTL[[#This Row],[Gym Duration]]+tblTL[[#This Row],[Gym 2 RPE]]*tblTL[[#This Row],[Gym 2 Duration]]</f>
        <v>0</v>
      </c>
      <c r="J830" s="135"/>
      <c r="K830" s="135"/>
      <c r="L830" s="135"/>
      <c r="M830" s="135"/>
      <c r="N830" s="135">
        <f>tblTL[[#This Row],[Field RPE]]*tblTL[[#This Row],[Field duration]]+tblTL[[#This Row],[Field 2 RPE]]*tblTL[[#This Row],[Field 2 Duration]]</f>
        <v>0</v>
      </c>
      <c r="O830" s="136"/>
      <c r="P830" s="137"/>
      <c r="Q830" s="137"/>
      <c r="R830" s="137"/>
      <c r="S830" s="137"/>
      <c r="T830" s="137"/>
      <c r="U830" s="137"/>
      <c r="V830" s="137"/>
      <c r="W830" s="137"/>
      <c r="X830" s="137"/>
      <c r="Y830" s="137"/>
      <c r="Z830" s="137"/>
      <c r="AA830" s="138">
        <f>TL!$O830*TL!$P830+TL!$Q830*TL!$R830+TL!$S830*TL!$T830+TL!$U830*TL!$V830+TL!$W830*TL!$X830+tblTL[[#This Row],[G6 RPE]]*tblTL[[#This Row],[G6 Duration]]</f>
        <v>0</v>
      </c>
      <c r="AB830" s="139">
        <f>tblTL[[#This Row],[Gym Load]]+tblTL[[#This Row],[Field Load]]+tblTL[[#This Row],[Total Game Load]]</f>
        <v>0</v>
      </c>
    </row>
    <row r="831" spans="1:28" x14ac:dyDescent="0.25">
      <c r="A831" s="133" t="str">
        <f t="shared" si="36"/>
        <v>Week 6</v>
      </c>
      <c r="B831" s="63">
        <v>43047</v>
      </c>
      <c r="C831" s="148" t="str">
        <f t="shared" si="37"/>
        <v>Wed</v>
      </c>
      <c r="D831" s="134" t="s">
        <v>202</v>
      </c>
      <c r="E831" s="135"/>
      <c r="F831" s="135"/>
      <c r="G831" s="135"/>
      <c r="H831" s="135"/>
      <c r="I831" s="135">
        <f>tblTL[[#This Row],[Gym RPE]]*tblTL[[#This Row],[Gym Duration]]+tblTL[[#This Row],[Gym 2 RPE]]*tblTL[[#This Row],[Gym 2 Duration]]</f>
        <v>0</v>
      </c>
      <c r="J831" s="135">
        <v>3</v>
      </c>
      <c r="K831" s="135">
        <v>80</v>
      </c>
      <c r="L831" s="135"/>
      <c r="M831" s="135"/>
      <c r="N831" s="135">
        <f>tblTL[[#This Row],[Field RPE]]*tblTL[[#This Row],[Field duration]]+tblTL[[#This Row],[Field 2 RPE]]*tblTL[[#This Row],[Field 2 Duration]]</f>
        <v>240</v>
      </c>
      <c r="O831" s="136"/>
      <c r="P831" s="137"/>
      <c r="Q831" s="137"/>
      <c r="R831" s="137"/>
      <c r="S831" s="137"/>
      <c r="T831" s="137"/>
      <c r="U831" s="137"/>
      <c r="V831" s="137"/>
      <c r="W831" s="137"/>
      <c r="X831" s="137"/>
      <c r="Y831" s="137"/>
      <c r="Z831" s="137"/>
      <c r="AA831" s="138">
        <f>TL!$O831*TL!$P831+TL!$Q831*TL!$R831+TL!$S831*TL!$T831+TL!$U831*TL!$V831+TL!$W831*TL!$X831+tblTL[[#This Row],[G6 RPE]]*tblTL[[#This Row],[G6 Duration]]</f>
        <v>0</v>
      </c>
      <c r="AB831" s="139">
        <f>tblTL[[#This Row],[Gym Load]]+tblTL[[#This Row],[Field Load]]+tblTL[[#This Row],[Total Game Load]]</f>
        <v>240</v>
      </c>
    </row>
    <row r="832" spans="1:28" x14ac:dyDescent="0.25">
      <c r="A832" s="133" t="str">
        <f t="shared" si="36"/>
        <v>Week 6</v>
      </c>
      <c r="B832" s="63">
        <v>43047</v>
      </c>
      <c r="C832" s="148" t="str">
        <f t="shared" si="37"/>
        <v>Wed</v>
      </c>
      <c r="D832" s="134" t="s">
        <v>203</v>
      </c>
      <c r="E832" s="135"/>
      <c r="F832" s="135"/>
      <c r="G832" s="135"/>
      <c r="H832" s="135"/>
      <c r="I832" s="135">
        <f>tblTL[[#This Row],[Gym RPE]]*tblTL[[#This Row],[Gym Duration]]+tblTL[[#This Row],[Gym 2 RPE]]*tblTL[[#This Row],[Gym 2 Duration]]</f>
        <v>0</v>
      </c>
      <c r="J832" s="135">
        <v>3</v>
      </c>
      <c r="K832" s="135">
        <v>80</v>
      </c>
      <c r="L832" s="135"/>
      <c r="M832" s="135"/>
      <c r="N832" s="135">
        <f>tblTL[[#This Row],[Field RPE]]*tblTL[[#This Row],[Field duration]]+tblTL[[#This Row],[Field 2 RPE]]*tblTL[[#This Row],[Field 2 Duration]]</f>
        <v>240</v>
      </c>
      <c r="O832" s="136"/>
      <c r="P832" s="137"/>
      <c r="Q832" s="137"/>
      <c r="R832" s="137"/>
      <c r="S832" s="137"/>
      <c r="T832" s="137"/>
      <c r="U832" s="137"/>
      <c r="V832" s="137"/>
      <c r="W832" s="137"/>
      <c r="X832" s="137"/>
      <c r="Y832" s="137"/>
      <c r="Z832" s="137"/>
      <c r="AA832" s="138">
        <f>TL!$O832*TL!$P832+TL!$Q832*TL!$R832+TL!$S832*TL!$T832+TL!$U832*TL!$V832+TL!$W832*TL!$X832+tblTL[[#This Row],[G6 RPE]]*tblTL[[#This Row],[G6 Duration]]</f>
        <v>0</v>
      </c>
      <c r="AB832" s="139">
        <f>tblTL[[#This Row],[Gym Load]]+tblTL[[#This Row],[Field Load]]+tblTL[[#This Row],[Total Game Load]]</f>
        <v>240</v>
      </c>
    </row>
    <row r="833" spans="1:28" x14ac:dyDescent="0.25">
      <c r="A833" s="133" t="str">
        <f t="shared" si="36"/>
        <v>Week 6</v>
      </c>
      <c r="B833" s="63">
        <v>43047</v>
      </c>
      <c r="C833" s="148" t="str">
        <f t="shared" si="37"/>
        <v>Wed</v>
      </c>
      <c r="D833" s="134" t="s">
        <v>204</v>
      </c>
      <c r="E833" s="135"/>
      <c r="F833" s="135"/>
      <c r="G833" s="135"/>
      <c r="H833" s="135"/>
      <c r="I833" s="135">
        <f>tblTL[[#This Row],[Gym RPE]]*tblTL[[#This Row],[Gym Duration]]+tblTL[[#This Row],[Gym 2 RPE]]*tblTL[[#This Row],[Gym 2 Duration]]</f>
        <v>0</v>
      </c>
      <c r="J833" s="135"/>
      <c r="K833" s="135"/>
      <c r="L833" s="135"/>
      <c r="M833" s="135"/>
      <c r="N833" s="135">
        <f>tblTL[[#This Row],[Field RPE]]*tblTL[[#This Row],[Field duration]]+tblTL[[#This Row],[Field 2 RPE]]*tblTL[[#This Row],[Field 2 Duration]]</f>
        <v>0</v>
      </c>
      <c r="O833" s="136"/>
      <c r="P833" s="137"/>
      <c r="Q833" s="137"/>
      <c r="R833" s="137"/>
      <c r="S833" s="137"/>
      <c r="T833" s="137"/>
      <c r="U833" s="137"/>
      <c r="V833" s="137"/>
      <c r="W833" s="137"/>
      <c r="X833" s="137"/>
      <c r="Y833" s="137"/>
      <c r="Z833" s="137"/>
      <c r="AA833" s="138">
        <f>TL!$O833*TL!$P833+TL!$Q833*TL!$R833+TL!$S833*TL!$T833+TL!$U833*TL!$V833+TL!$W833*TL!$X833+tblTL[[#This Row],[G6 RPE]]*tblTL[[#This Row],[G6 Duration]]</f>
        <v>0</v>
      </c>
      <c r="AB833" s="139">
        <f>tblTL[[#This Row],[Gym Load]]+tblTL[[#This Row],[Field Load]]+tblTL[[#This Row],[Total Game Load]]</f>
        <v>0</v>
      </c>
    </row>
    <row r="834" spans="1:28" x14ac:dyDescent="0.25">
      <c r="A834" s="133" t="str">
        <f t="shared" si="36"/>
        <v>Week 6</v>
      </c>
      <c r="B834" s="63">
        <v>43047</v>
      </c>
      <c r="C834" s="148" t="str">
        <f t="shared" si="37"/>
        <v>Wed</v>
      </c>
      <c r="D834" s="134" t="s">
        <v>205</v>
      </c>
      <c r="E834" s="135"/>
      <c r="F834" s="135"/>
      <c r="G834" s="135"/>
      <c r="H834" s="135"/>
      <c r="I834" s="135">
        <f>tblTL[[#This Row],[Gym RPE]]*tblTL[[#This Row],[Gym Duration]]+tblTL[[#This Row],[Gym 2 RPE]]*tblTL[[#This Row],[Gym 2 Duration]]</f>
        <v>0</v>
      </c>
      <c r="J834" s="135"/>
      <c r="K834" s="135"/>
      <c r="L834" s="135"/>
      <c r="M834" s="135"/>
      <c r="N834" s="135">
        <f>tblTL[[#This Row],[Field RPE]]*tblTL[[#This Row],[Field duration]]+tblTL[[#This Row],[Field 2 RPE]]*tblTL[[#This Row],[Field 2 Duration]]</f>
        <v>0</v>
      </c>
      <c r="O834" s="136"/>
      <c r="P834" s="137"/>
      <c r="Q834" s="137"/>
      <c r="R834" s="137"/>
      <c r="S834" s="137"/>
      <c r="T834" s="137"/>
      <c r="U834" s="137"/>
      <c r="V834" s="137"/>
      <c r="W834" s="137"/>
      <c r="X834" s="137"/>
      <c r="Y834" s="137"/>
      <c r="Z834" s="137"/>
      <c r="AA834" s="138">
        <f>TL!$O834*TL!$P834+TL!$Q834*TL!$R834+TL!$S834*TL!$T834+TL!$U834*TL!$V834+TL!$W834*TL!$X834+tblTL[[#This Row],[G6 RPE]]*tblTL[[#This Row],[G6 Duration]]</f>
        <v>0</v>
      </c>
      <c r="AB834" s="139">
        <f>tblTL[[#This Row],[Gym Load]]+tblTL[[#This Row],[Field Load]]+tblTL[[#This Row],[Total Game Load]]</f>
        <v>0</v>
      </c>
    </row>
    <row r="835" spans="1:28" x14ac:dyDescent="0.25">
      <c r="A835" s="133" t="str">
        <f t="shared" si="36"/>
        <v>Week 6</v>
      </c>
      <c r="B835" s="63">
        <v>43047</v>
      </c>
      <c r="C835" s="148" t="str">
        <f t="shared" si="37"/>
        <v>Wed</v>
      </c>
      <c r="D835" s="134" t="s">
        <v>206</v>
      </c>
      <c r="E835" s="135">
        <v>7</v>
      </c>
      <c r="F835" s="135">
        <v>60</v>
      </c>
      <c r="G835" s="135"/>
      <c r="H835" s="135"/>
      <c r="I835" s="135">
        <f>tblTL[[#This Row],[Gym RPE]]*tblTL[[#This Row],[Gym Duration]]+tblTL[[#This Row],[Gym 2 RPE]]*tblTL[[#This Row],[Gym 2 Duration]]</f>
        <v>420</v>
      </c>
      <c r="J835" s="135">
        <v>4</v>
      </c>
      <c r="K835" s="135">
        <v>80</v>
      </c>
      <c r="L835" s="135"/>
      <c r="M835" s="135"/>
      <c r="N835" s="135">
        <f>tblTL[[#This Row],[Field RPE]]*tblTL[[#This Row],[Field duration]]+tblTL[[#This Row],[Field 2 RPE]]*tblTL[[#This Row],[Field 2 Duration]]</f>
        <v>320</v>
      </c>
      <c r="O835" s="136"/>
      <c r="P835" s="137"/>
      <c r="Q835" s="137"/>
      <c r="R835" s="137"/>
      <c r="S835" s="137"/>
      <c r="T835" s="137"/>
      <c r="U835" s="137"/>
      <c r="V835" s="137"/>
      <c r="W835" s="137"/>
      <c r="X835" s="137"/>
      <c r="Y835" s="137"/>
      <c r="Z835" s="137"/>
      <c r="AA835" s="138">
        <f>TL!$O835*TL!$P835+TL!$Q835*TL!$R835+TL!$S835*TL!$T835+TL!$U835*TL!$V835+TL!$W835*TL!$X835+tblTL[[#This Row],[G6 RPE]]*tblTL[[#This Row],[G6 Duration]]</f>
        <v>0</v>
      </c>
      <c r="AB835" s="139">
        <f>tblTL[[#This Row],[Gym Load]]+tblTL[[#This Row],[Field Load]]+tblTL[[#This Row],[Total Game Load]]</f>
        <v>740</v>
      </c>
    </row>
    <row r="836" spans="1:28" x14ac:dyDescent="0.25">
      <c r="A836" s="133" t="str">
        <f t="shared" si="36"/>
        <v>Week 6</v>
      </c>
      <c r="B836" s="63">
        <v>43047</v>
      </c>
      <c r="C836" s="148" t="str">
        <f t="shared" si="37"/>
        <v>Wed</v>
      </c>
      <c r="D836" s="134" t="s">
        <v>207</v>
      </c>
      <c r="E836" s="135"/>
      <c r="F836" s="135"/>
      <c r="G836" s="135"/>
      <c r="H836" s="135"/>
      <c r="I836" s="135">
        <f>tblTL[[#This Row],[Gym RPE]]*tblTL[[#This Row],[Gym Duration]]+tblTL[[#This Row],[Gym 2 RPE]]*tblTL[[#This Row],[Gym 2 Duration]]</f>
        <v>0</v>
      </c>
      <c r="J836" s="135">
        <v>4</v>
      </c>
      <c r="K836" s="135">
        <v>80</v>
      </c>
      <c r="L836" s="135"/>
      <c r="M836" s="135"/>
      <c r="N836" s="135">
        <f>tblTL[[#This Row],[Field RPE]]*tblTL[[#This Row],[Field duration]]+tblTL[[#This Row],[Field 2 RPE]]*tblTL[[#This Row],[Field 2 Duration]]</f>
        <v>320</v>
      </c>
      <c r="O836" s="136"/>
      <c r="P836" s="137"/>
      <c r="Q836" s="137"/>
      <c r="R836" s="137"/>
      <c r="S836" s="137"/>
      <c r="T836" s="137"/>
      <c r="U836" s="137"/>
      <c r="V836" s="137"/>
      <c r="W836" s="137"/>
      <c r="X836" s="137"/>
      <c r="Y836" s="137"/>
      <c r="Z836" s="137"/>
      <c r="AA836" s="138">
        <f>TL!$O836*TL!$P836+TL!$Q836*TL!$R836+TL!$S836*TL!$T836+TL!$U836*TL!$V836+TL!$W836*TL!$X836+tblTL[[#This Row],[G6 RPE]]*tblTL[[#This Row],[G6 Duration]]</f>
        <v>0</v>
      </c>
      <c r="AB836" s="139">
        <f>tblTL[[#This Row],[Gym Load]]+tblTL[[#This Row],[Field Load]]+tblTL[[#This Row],[Total Game Load]]</f>
        <v>320</v>
      </c>
    </row>
    <row r="837" spans="1:28" x14ac:dyDescent="0.25">
      <c r="A837" s="133" t="str">
        <f t="shared" si="36"/>
        <v>Week 6</v>
      </c>
      <c r="B837" s="63">
        <v>43047</v>
      </c>
      <c r="C837" s="148" t="str">
        <f t="shared" si="37"/>
        <v>Wed</v>
      </c>
      <c r="D837" s="134" t="s">
        <v>208</v>
      </c>
      <c r="E837" s="135"/>
      <c r="F837" s="135"/>
      <c r="G837" s="135"/>
      <c r="H837" s="135"/>
      <c r="I837" s="135">
        <f>tblTL[[#This Row],[Gym RPE]]*tblTL[[#This Row],[Gym Duration]]+tblTL[[#This Row],[Gym 2 RPE]]*tblTL[[#This Row],[Gym 2 Duration]]</f>
        <v>0</v>
      </c>
      <c r="J837" s="135"/>
      <c r="K837" s="135"/>
      <c r="L837" s="135"/>
      <c r="M837" s="135"/>
      <c r="N837" s="135">
        <f>tblTL[[#This Row],[Field RPE]]*tblTL[[#This Row],[Field duration]]+tblTL[[#This Row],[Field 2 RPE]]*tblTL[[#This Row],[Field 2 Duration]]</f>
        <v>0</v>
      </c>
      <c r="O837" s="136"/>
      <c r="P837" s="137"/>
      <c r="Q837" s="137"/>
      <c r="R837" s="137"/>
      <c r="S837" s="137"/>
      <c r="T837" s="137"/>
      <c r="U837" s="137"/>
      <c r="V837" s="137"/>
      <c r="W837" s="137"/>
      <c r="X837" s="137"/>
      <c r="Y837" s="137"/>
      <c r="Z837" s="137"/>
      <c r="AA837" s="138">
        <f>TL!$O837*TL!$P837+TL!$Q837*TL!$R837+TL!$S837*TL!$T837+TL!$U837*TL!$V837+TL!$W837*TL!$X837+tblTL[[#This Row],[G6 RPE]]*tblTL[[#This Row],[G6 Duration]]</f>
        <v>0</v>
      </c>
      <c r="AB837" s="139">
        <f>tblTL[[#This Row],[Gym Load]]+tblTL[[#This Row],[Field Load]]+tblTL[[#This Row],[Total Game Load]]</f>
        <v>0</v>
      </c>
    </row>
    <row r="838" spans="1:28" x14ac:dyDescent="0.25">
      <c r="A838" s="133" t="str">
        <f t="shared" ref="A838:A859" si="38">VLOOKUP(B838, $AE$3:$AF$26, 2)</f>
        <v>Week 6</v>
      </c>
      <c r="B838" s="59">
        <v>43048</v>
      </c>
      <c r="C838" s="148" t="str">
        <f t="shared" ref="C838:C859" si="39">CHOOSE(WEEKDAY(B838),"Sun","Mon","Tue","Wed","Thu","Fri","Sat")</f>
        <v>Thu</v>
      </c>
      <c r="D838" s="134" t="s">
        <v>215</v>
      </c>
      <c r="E838" s="135">
        <v>6</v>
      </c>
      <c r="F838" s="135">
        <v>60</v>
      </c>
      <c r="G838" s="135"/>
      <c r="H838" s="135"/>
      <c r="I838" s="135">
        <f>tblTL[[#This Row],[Gym RPE]]*tblTL[[#This Row],[Gym Duration]]+tblTL[[#This Row],[Gym 2 RPE]]*tblTL[[#This Row],[Gym 2 Duration]]</f>
        <v>360</v>
      </c>
      <c r="J838" s="135"/>
      <c r="K838" s="135"/>
      <c r="L838" s="135"/>
      <c r="M838" s="135"/>
      <c r="N838" s="135">
        <f>tblTL[[#This Row],[Field RPE]]*tblTL[[#This Row],[Field duration]]+tblTL[[#This Row],[Field 2 RPE]]*tblTL[[#This Row],[Field 2 Duration]]</f>
        <v>0</v>
      </c>
      <c r="O838" s="136"/>
      <c r="P838" s="137"/>
      <c r="Q838" s="137"/>
      <c r="R838" s="137"/>
      <c r="S838" s="137"/>
      <c r="T838" s="137"/>
      <c r="U838" s="137"/>
      <c r="V838" s="137"/>
      <c r="W838" s="137"/>
      <c r="X838" s="137"/>
      <c r="Y838" s="137"/>
      <c r="Z838" s="137"/>
      <c r="AA838" s="138">
        <f>TL!$O838*TL!$P838+TL!$Q838*TL!$R838+TL!$S838*TL!$T838+TL!$U838*TL!$V838+TL!$W838*TL!$X838+tblTL[[#This Row],[G6 RPE]]*tblTL[[#This Row],[G6 Duration]]</f>
        <v>0</v>
      </c>
      <c r="AB838" s="139">
        <f>tblTL[[#This Row],[Gym Load]]+tblTL[[#This Row],[Field Load]]+tblTL[[#This Row],[Total Game Load]]</f>
        <v>360</v>
      </c>
    </row>
    <row r="839" spans="1:28" x14ac:dyDescent="0.25">
      <c r="A839" s="133" t="str">
        <f t="shared" si="38"/>
        <v>Week 6</v>
      </c>
      <c r="B839" s="63">
        <v>43048</v>
      </c>
      <c r="C839" s="148" t="str">
        <f t="shared" si="39"/>
        <v>Thu</v>
      </c>
      <c r="D839" s="134" t="s">
        <v>190</v>
      </c>
      <c r="E839" s="135"/>
      <c r="F839" s="135"/>
      <c r="G839" s="135"/>
      <c r="H839" s="135"/>
      <c r="I839" s="135">
        <f>tblTL[[#This Row],[Gym RPE]]*tblTL[[#This Row],[Gym Duration]]+tblTL[[#This Row],[Gym 2 RPE]]*tblTL[[#This Row],[Gym 2 Duration]]</f>
        <v>0</v>
      </c>
      <c r="J839" s="135"/>
      <c r="K839" s="135"/>
      <c r="L839" s="135"/>
      <c r="M839" s="135"/>
      <c r="N839" s="135">
        <f>tblTL[[#This Row],[Field RPE]]*tblTL[[#This Row],[Field duration]]+tblTL[[#This Row],[Field 2 RPE]]*tblTL[[#This Row],[Field 2 Duration]]</f>
        <v>0</v>
      </c>
      <c r="O839" s="136"/>
      <c r="P839" s="137"/>
      <c r="Q839" s="137"/>
      <c r="R839" s="137"/>
      <c r="S839" s="137"/>
      <c r="T839" s="137"/>
      <c r="U839" s="137"/>
      <c r="V839" s="137"/>
      <c r="W839" s="137"/>
      <c r="X839" s="137"/>
      <c r="Y839" s="137"/>
      <c r="Z839" s="137"/>
      <c r="AA839" s="138">
        <f>TL!$O839*TL!$P839+TL!$Q839*TL!$R839+TL!$S839*TL!$T839+TL!$U839*TL!$V839+TL!$W839*TL!$X839+tblTL[[#This Row],[G6 RPE]]*tblTL[[#This Row],[G6 Duration]]</f>
        <v>0</v>
      </c>
      <c r="AB839" s="139">
        <f>tblTL[[#This Row],[Gym Load]]+tblTL[[#This Row],[Field Load]]+tblTL[[#This Row],[Total Game Load]]</f>
        <v>0</v>
      </c>
    </row>
    <row r="840" spans="1:28" x14ac:dyDescent="0.25">
      <c r="A840" s="133" t="str">
        <f t="shared" si="38"/>
        <v>Week 6</v>
      </c>
      <c r="B840" s="63">
        <v>43048</v>
      </c>
      <c r="C840" s="148" t="str">
        <f t="shared" si="39"/>
        <v>Thu</v>
      </c>
      <c r="D840" s="134" t="s">
        <v>191</v>
      </c>
      <c r="E840" s="135">
        <v>7</v>
      </c>
      <c r="F840" s="135">
        <v>50</v>
      </c>
      <c r="G840" s="135"/>
      <c r="H840" s="135"/>
      <c r="I840" s="135">
        <f>tblTL[[#This Row],[Gym RPE]]*tblTL[[#This Row],[Gym Duration]]+tblTL[[#This Row],[Gym 2 RPE]]*tblTL[[#This Row],[Gym 2 Duration]]</f>
        <v>350</v>
      </c>
      <c r="J840" s="135">
        <v>6</v>
      </c>
      <c r="K840" s="135">
        <v>35</v>
      </c>
      <c r="L840" s="135"/>
      <c r="M840" s="135"/>
      <c r="N840" s="135">
        <f>tblTL[[#This Row],[Field RPE]]*tblTL[[#This Row],[Field duration]]+tblTL[[#This Row],[Field 2 RPE]]*tblTL[[#This Row],[Field 2 Duration]]</f>
        <v>210</v>
      </c>
      <c r="O840" s="136"/>
      <c r="P840" s="137"/>
      <c r="Q840" s="137"/>
      <c r="R840" s="137"/>
      <c r="S840" s="137"/>
      <c r="T840" s="137"/>
      <c r="U840" s="137"/>
      <c r="V840" s="137"/>
      <c r="W840" s="137"/>
      <c r="X840" s="137"/>
      <c r="Y840" s="137"/>
      <c r="Z840" s="137"/>
      <c r="AA840" s="138">
        <f>TL!$O840*TL!$P840+TL!$Q840*TL!$R840+TL!$S840*TL!$T840+TL!$U840*TL!$V840+TL!$W840*TL!$X840+tblTL[[#This Row],[G6 RPE]]*tblTL[[#This Row],[G6 Duration]]</f>
        <v>0</v>
      </c>
      <c r="AB840" s="139">
        <f>tblTL[[#This Row],[Gym Load]]+tblTL[[#This Row],[Field Load]]+tblTL[[#This Row],[Total Game Load]]</f>
        <v>560</v>
      </c>
    </row>
    <row r="841" spans="1:28" x14ac:dyDescent="0.25">
      <c r="A841" s="133" t="str">
        <f t="shared" si="38"/>
        <v>Week 6</v>
      </c>
      <c r="B841" s="63">
        <v>43048</v>
      </c>
      <c r="C841" s="148" t="str">
        <f t="shared" si="39"/>
        <v>Thu</v>
      </c>
      <c r="D841" s="134" t="s">
        <v>192</v>
      </c>
      <c r="E841" s="135"/>
      <c r="F841" s="135"/>
      <c r="G841" s="135"/>
      <c r="H841" s="135"/>
      <c r="I841" s="135">
        <f>tblTL[[#This Row],[Gym RPE]]*tblTL[[#This Row],[Gym Duration]]+tblTL[[#This Row],[Gym 2 RPE]]*tblTL[[#This Row],[Gym 2 Duration]]</f>
        <v>0</v>
      </c>
      <c r="J841" s="135">
        <v>5</v>
      </c>
      <c r="K841" s="135">
        <v>35</v>
      </c>
      <c r="L841" s="135"/>
      <c r="M841" s="135"/>
      <c r="N841" s="135">
        <f>tblTL[[#This Row],[Field RPE]]*tblTL[[#This Row],[Field duration]]+tblTL[[#This Row],[Field 2 RPE]]*tblTL[[#This Row],[Field 2 Duration]]</f>
        <v>175</v>
      </c>
      <c r="O841" s="136"/>
      <c r="P841" s="137"/>
      <c r="Q841" s="137"/>
      <c r="R841" s="137"/>
      <c r="S841" s="137"/>
      <c r="T841" s="137"/>
      <c r="U841" s="137"/>
      <c r="V841" s="137"/>
      <c r="W841" s="137"/>
      <c r="X841" s="137"/>
      <c r="Y841" s="137"/>
      <c r="Z841" s="137"/>
      <c r="AA841" s="138">
        <f>TL!$O841*TL!$P841+TL!$Q841*TL!$R841+TL!$S841*TL!$T841+TL!$U841*TL!$V841+TL!$W841*TL!$X841+tblTL[[#This Row],[G6 RPE]]*tblTL[[#This Row],[G6 Duration]]</f>
        <v>0</v>
      </c>
      <c r="AB841" s="139">
        <f>tblTL[[#This Row],[Gym Load]]+tblTL[[#This Row],[Field Load]]+tblTL[[#This Row],[Total Game Load]]</f>
        <v>175</v>
      </c>
    </row>
    <row r="842" spans="1:28" x14ac:dyDescent="0.25">
      <c r="A842" s="133" t="str">
        <f t="shared" si="38"/>
        <v>Week 6</v>
      </c>
      <c r="B842" s="63">
        <v>43048</v>
      </c>
      <c r="C842" s="148" t="str">
        <f t="shared" si="39"/>
        <v>Thu</v>
      </c>
      <c r="D842" s="134" t="s">
        <v>193</v>
      </c>
      <c r="E842" s="135">
        <v>7</v>
      </c>
      <c r="F842" s="135">
        <v>50</v>
      </c>
      <c r="G842" s="135"/>
      <c r="H842" s="135"/>
      <c r="I842" s="135">
        <f>tblTL[[#This Row],[Gym RPE]]*tblTL[[#This Row],[Gym Duration]]+tblTL[[#This Row],[Gym 2 RPE]]*tblTL[[#This Row],[Gym 2 Duration]]</f>
        <v>350</v>
      </c>
      <c r="J842" s="135">
        <v>5</v>
      </c>
      <c r="K842" s="135">
        <v>35</v>
      </c>
      <c r="L842" s="135"/>
      <c r="M842" s="135"/>
      <c r="N842" s="135">
        <f>tblTL[[#This Row],[Field RPE]]*tblTL[[#This Row],[Field duration]]+tblTL[[#This Row],[Field 2 RPE]]*tblTL[[#This Row],[Field 2 Duration]]</f>
        <v>175</v>
      </c>
      <c r="O842" s="136"/>
      <c r="P842" s="137"/>
      <c r="Q842" s="137"/>
      <c r="R842" s="137"/>
      <c r="S842" s="137"/>
      <c r="T842" s="137"/>
      <c r="U842" s="137"/>
      <c r="V842" s="137"/>
      <c r="W842" s="137"/>
      <c r="X842" s="137"/>
      <c r="Y842" s="137"/>
      <c r="Z842" s="137"/>
      <c r="AA842" s="138">
        <f>TL!$O842*TL!$P842+TL!$Q842*TL!$R842+TL!$S842*TL!$T842+TL!$U842*TL!$V842+TL!$W842*TL!$X842+tblTL[[#This Row],[G6 RPE]]*tblTL[[#This Row],[G6 Duration]]</f>
        <v>0</v>
      </c>
      <c r="AB842" s="139">
        <f>tblTL[[#This Row],[Gym Load]]+tblTL[[#This Row],[Field Load]]+tblTL[[#This Row],[Total Game Load]]</f>
        <v>525</v>
      </c>
    </row>
    <row r="843" spans="1:28" x14ac:dyDescent="0.25">
      <c r="A843" s="133" t="str">
        <f t="shared" si="38"/>
        <v>Week 6</v>
      </c>
      <c r="B843" s="63">
        <v>43048</v>
      </c>
      <c r="C843" s="148" t="str">
        <f t="shared" si="39"/>
        <v>Thu</v>
      </c>
      <c r="D843" s="134" t="s">
        <v>194</v>
      </c>
      <c r="E843" s="135"/>
      <c r="F843" s="135"/>
      <c r="G843" s="135"/>
      <c r="H843" s="135"/>
      <c r="I843" s="135">
        <f>tblTL[[#This Row],[Gym RPE]]*tblTL[[#This Row],[Gym Duration]]+tblTL[[#This Row],[Gym 2 RPE]]*tblTL[[#This Row],[Gym 2 Duration]]</f>
        <v>0</v>
      </c>
      <c r="J843" s="135"/>
      <c r="K843" s="135"/>
      <c r="L843" s="135"/>
      <c r="M843" s="135"/>
      <c r="N843" s="135">
        <f>tblTL[[#This Row],[Field RPE]]*tblTL[[#This Row],[Field duration]]+tblTL[[#This Row],[Field 2 RPE]]*tblTL[[#This Row],[Field 2 Duration]]</f>
        <v>0</v>
      </c>
      <c r="O843" s="136"/>
      <c r="P843" s="137"/>
      <c r="Q843" s="137"/>
      <c r="R843" s="137"/>
      <c r="S843" s="137"/>
      <c r="T843" s="137"/>
      <c r="U843" s="137"/>
      <c r="V843" s="137"/>
      <c r="W843" s="137"/>
      <c r="X843" s="137"/>
      <c r="Y843" s="137"/>
      <c r="Z843" s="137"/>
      <c r="AA843" s="138">
        <f>TL!$O843*TL!$P843+TL!$Q843*TL!$R843+TL!$S843*TL!$T843+TL!$U843*TL!$V843+TL!$W843*TL!$X843+tblTL[[#This Row],[G6 RPE]]*tblTL[[#This Row],[G6 Duration]]</f>
        <v>0</v>
      </c>
      <c r="AB843" s="139">
        <f>tblTL[[#This Row],[Gym Load]]+tblTL[[#This Row],[Field Load]]+tblTL[[#This Row],[Total Game Load]]</f>
        <v>0</v>
      </c>
    </row>
    <row r="844" spans="1:28" x14ac:dyDescent="0.25">
      <c r="A844" s="133" t="str">
        <f t="shared" si="38"/>
        <v>Week 6</v>
      </c>
      <c r="B844" s="63">
        <v>43048</v>
      </c>
      <c r="C844" s="148" t="str">
        <f t="shared" si="39"/>
        <v>Thu</v>
      </c>
      <c r="D844" s="134" t="s">
        <v>213</v>
      </c>
      <c r="E844" s="135"/>
      <c r="F844" s="135"/>
      <c r="G844" s="135"/>
      <c r="H844" s="135"/>
      <c r="I844" s="135">
        <f>tblTL[[#This Row],[Gym RPE]]*tblTL[[#This Row],[Gym Duration]]+tblTL[[#This Row],[Gym 2 RPE]]*tblTL[[#This Row],[Gym 2 Duration]]</f>
        <v>0</v>
      </c>
      <c r="J844" s="135"/>
      <c r="K844" s="135"/>
      <c r="L844" s="135"/>
      <c r="M844" s="135"/>
      <c r="N844" s="135">
        <f>tblTL[[#This Row],[Field RPE]]*tblTL[[#This Row],[Field duration]]+tblTL[[#This Row],[Field 2 RPE]]*tblTL[[#This Row],[Field 2 Duration]]</f>
        <v>0</v>
      </c>
      <c r="O844" s="136"/>
      <c r="P844" s="137"/>
      <c r="Q844" s="137"/>
      <c r="R844" s="137"/>
      <c r="S844" s="137"/>
      <c r="T844" s="137"/>
      <c r="U844" s="137"/>
      <c r="V844" s="137"/>
      <c r="W844" s="137"/>
      <c r="X844" s="137"/>
      <c r="Y844" s="137"/>
      <c r="Z844" s="137"/>
      <c r="AA844" s="138">
        <f>TL!$O844*TL!$P844+TL!$Q844*TL!$R844+TL!$S844*TL!$T844+TL!$U844*TL!$V844+TL!$W844*TL!$X844+tblTL[[#This Row],[G6 RPE]]*tblTL[[#This Row],[G6 Duration]]</f>
        <v>0</v>
      </c>
      <c r="AB844" s="139">
        <f>tblTL[[#This Row],[Gym Load]]+tblTL[[#This Row],[Field Load]]+tblTL[[#This Row],[Total Game Load]]</f>
        <v>0</v>
      </c>
    </row>
    <row r="845" spans="1:28" x14ac:dyDescent="0.25">
      <c r="A845" s="133" t="str">
        <f t="shared" si="38"/>
        <v>Week 6</v>
      </c>
      <c r="B845" s="63">
        <v>43048</v>
      </c>
      <c r="C845" s="148" t="str">
        <f t="shared" si="39"/>
        <v>Thu</v>
      </c>
      <c r="D845" s="134" t="s">
        <v>214</v>
      </c>
      <c r="E845" s="135">
        <v>6</v>
      </c>
      <c r="F845" s="135">
        <v>50</v>
      </c>
      <c r="G845" s="135"/>
      <c r="H845" s="135"/>
      <c r="I845" s="135">
        <f>tblTL[[#This Row],[Gym RPE]]*tblTL[[#This Row],[Gym Duration]]+tblTL[[#This Row],[Gym 2 RPE]]*tblTL[[#This Row],[Gym 2 Duration]]</f>
        <v>300</v>
      </c>
      <c r="J845" s="135">
        <v>5</v>
      </c>
      <c r="K845" s="135">
        <v>35</v>
      </c>
      <c r="L845" s="135"/>
      <c r="M845" s="135"/>
      <c r="N845" s="135">
        <f>tblTL[[#This Row],[Field RPE]]*tblTL[[#This Row],[Field duration]]+tblTL[[#This Row],[Field 2 RPE]]*tblTL[[#This Row],[Field 2 Duration]]</f>
        <v>175</v>
      </c>
      <c r="O845" s="136"/>
      <c r="P845" s="137"/>
      <c r="Q845" s="137"/>
      <c r="R845" s="137"/>
      <c r="S845" s="137"/>
      <c r="T845" s="137"/>
      <c r="U845" s="137"/>
      <c r="V845" s="137"/>
      <c r="W845" s="137"/>
      <c r="X845" s="137"/>
      <c r="Y845" s="137"/>
      <c r="Z845" s="137"/>
      <c r="AA845" s="138">
        <f>TL!$O845*TL!$P845+TL!$Q845*TL!$R845+TL!$S845*TL!$T845+TL!$U845*TL!$V845+TL!$W845*TL!$X845+tblTL[[#This Row],[G6 RPE]]*tblTL[[#This Row],[G6 Duration]]</f>
        <v>0</v>
      </c>
      <c r="AB845" s="139">
        <f>tblTL[[#This Row],[Gym Load]]+tblTL[[#This Row],[Field Load]]+tblTL[[#This Row],[Total Game Load]]</f>
        <v>475</v>
      </c>
    </row>
    <row r="846" spans="1:28" x14ac:dyDescent="0.25">
      <c r="A846" s="133" t="str">
        <f t="shared" si="38"/>
        <v>Week 6</v>
      </c>
      <c r="B846" s="63">
        <v>43048</v>
      </c>
      <c r="C846" s="148" t="str">
        <f t="shared" si="39"/>
        <v>Thu</v>
      </c>
      <c r="D846" s="134" t="s">
        <v>195</v>
      </c>
      <c r="E846" s="135"/>
      <c r="F846" s="135"/>
      <c r="G846" s="135"/>
      <c r="H846" s="135"/>
      <c r="I846" s="135">
        <f>tblTL[[#This Row],[Gym RPE]]*tblTL[[#This Row],[Gym Duration]]+tblTL[[#This Row],[Gym 2 RPE]]*tblTL[[#This Row],[Gym 2 Duration]]</f>
        <v>0</v>
      </c>
      <c r="J846" s="135"/>
      <c r="K846" s="135"/>
      <c r="L846" s="135"/>
      <c r="M846" s="135"/>
      <c r="N846" s="135">
        <f>tblTL[[#This Row],[Field RPE]]*tblTL[[#This Row],[Field duration]]+tblTL[[#This Row],[Field 2 RPE]]*tblTL[[#This Row],[Field 2 Duration]]</f>
        <v>0</v>
      </c>
      <c r="O846" s="136"/>
      <c r="P846" s="137"/>
      <c r="Q846" s="137"/>
      <c r="R846" s="137"/>
      <c r="S846" s="137"/>
      <c r="T846" s="137"/>
      <c r="U846" s="137"/>
      <c r="V846" s="137"/>
      <c r="W846" s="137"/>
      <c r="X846" s="137"/>
      <c r="Y846" s="137"/>
      <c r="Z846" s="137"/>
      <c r="AA846" s="138">
        <f>TL!$O846*TL!$P846+TL!$Q846*TL!$R846+TL!$S846*TL!$T846+TL!$U846*TL!$V846+TL!$W846*TL!$X846+tblTL[[#This Row],[G6 RPE]]*tblTL[[#This Row],[G6 Duration]]</f>
        <v>0</v>
      </c>
      <c r="AB846" s="139">
        <f>tblTL[[#This Row],[Gym Load]]+tblTL[[#This Row],[Field Load]]+tblTL[[#This Row],[Total Game Load]]</f>
        <v>0</v>
      </c>
    </row>
    <row r="847" spans="1:28" x14ac:dyDescent="0.25">
      <c r="A847" s="133" t="str">
        <f t="shared" si="38"/>
        <v>Week 6</v>
      </c>
      <c r="B847" s="63">
        <v>43048</v>
      </c>
      <c r="C847" s="148" t="str">
        <f t="shared" si="39"/>
        <v>Thu</v>
      </c>
      <c r="D847" s="134" t="s">
        <v>196</v>
      </c>
      <c r="E847" s="135">
        <v>6.5</v>
      </c>
      <c r="F847" s="135">
        <v>50</v>
      </c>
      <c r="G847" s="135"/>
      <c r="H847" s="135"/>
      <c r="I847" s="135">
        <f>tblTL[[#This Row],[Gym RPE]]*tblTL[[#This Row],[Gym Duration]]+tblTL[[#This Row],[Gym 2 RPE]]*tblTL[[#This Row],[Gym 2 Duration]]</f>
        <v>325</v>
      </c>
      <c r="J847" s="135">
        <v>7</v>
      </c>
      <c r="K847" s="135">
        <v>35</v>
      </c>
      <c r="L847" s="135"/>
      <c r="M847" s="135"/>
      <c r="N847" s="135">
        <f>tblTL[[#This Row],[Field RPE]]*tblTL[[#This Row],[Field duration]]+tblTL[[#This Row],[Field 2 RPE]]*tblTL[[#This Row],[Field 2 Duration]]</f>
        <v>245</v>
      </c>
      <c r="O847" s="136"/>
      <c r="P847" s="137"/>
      <c r="Q847" s="137"/>
      <c r="R847" s="137"/>
      <c r="S847" s="137"/>
      <c r="T847" s="137"/>
      <c r="U847" s="137"/>
      <c r="V847" s="137"/>
      <c r="W847" s="137"/>
      <c r="X847" s="137"/>
      <c r="Y847" s="137"/>
      <c r="Z847" s="137"/>
      <c r="AA847" s="138">
        <f>TL!$O847*TL!$P847+TL!$Q847*TL!$R847+TL!$S847*TL!$T847+TL!$U847*TL!$V847+TL!$W847*TL!$X847+tblTL[[#This Row],[G6 RPE]]*tblTL[[#This Row],[G6 Duration]]</f>
        <v>0</v>
      </c>
      <c r="AB847" s="139">
        <f>tblTL[[#This Row],[Gym Load]]+tblTL[[#This Row],[Field Load]]+tblTL[[#This Row],[Total Game Load]]</f>
        <v>570</v>
      </c>
    </row>
    <row r="848" spans="1:28" x14ac:dyDescent="0.25">
      <c r="A848" s="133" t="str">
        <f t="shared" si="38"/>
        <v>Week 6</v>
      </c>
      <c r="B848" s="63">
        <v>43048</v>
      </c>
      <c r="C848" s="148" t="str">
        <f t="shared" si="39"/>
        <v>Thu</v>
      </c>
      <c r="D848" s="134" t="s">
        <v>197</v>
      </c>
      <c r="E848" s="135">
        <v>5</v>
      </c>
      <c r="F848" s="135">
        <v>50</v>
      </c>
      <c r="G848" s="135"/>
      <c r="H848" s="135"/>
      <c r="I848" s="135">
        <f>tblTL[[#This Row],[Gym RPE]]*tblTL[[#This Row],[Gym Duration]]+tblTL[[#This Row],[Gym 2 RPE]]*tblTL[[#This Row],[Gym 2 Duration]]</f>
        <v>250</v>
      </c>
      <c r="J848" s="135"/>
      <c r="K848" s="135"/>
      <c r="L848" s="135"/>
      <c r="M848" s="135"/>
      <c r="N848" s="135">
        <f>tblTL[[#This Row],[Field RPE]]*tblTL[[#This Row],[Field duration]]+tblTL[[#This Row],[Field 2 RPE]]*tblTL[[#This Row],[Field 2 Duration]]</f>
        <v>0</v>
      </c>
      <c r="O848" s="136"/>
      <c r="P848" s="137"/>
      <c r="Q848" s="137"/>
      <c r="R848" s="137"/>
      <c r="S848" s="137"/>
      <c r="T848" s="137"/>
      <c r="U848" s="137"/>
      <c r="V848" s="137"/>
      <c r="W848" s="137"/>
      <c r="X848" s="137"/>
      <c r="Y848" s="137"/>
      <c r="Z848" s="137"/>
      <c r="AA848" s="138">
        <f>TL!$O848*TL!$P848+TL!$Q848*TL!$R848+TL!$S848*TL!$T848+TL!$U848*TL!$V848+TL!$W848*TL!$X848+tblTL[[#This Row],[G6 RPE]]*tblTL[[#This Row],[G6 Duration]]</f>
        <v>0</v>
      </c>
      <c r="AB848" s="139">
        <f>tblTL[[#This Row],[Gym Load]]+tblTL[[#This Row],[Field Load]]+tblTL[[#This Row],[Total Game Load]]</f>
        <v>250</v>
      </c>
    </row>
    <row r="849" spans="1:28" x14ac:dyDescent="0.25">
      <c r="A849" s="133" t="str">
        <f t="shared" si="38"/>
        <v>Week 6</v>
      </c>
      <c r="B849" s="63">
        <v>43048</v>
      </c>
      <c r="C849" s="148" t="str">
        <f t="shared" si="39"/>
        <v>Thu</v>
      </c>
      <c r="D849" s="134" t="s">
        <v>198</v>
      </c>
      <c r="E849" s="135"/>
      <c r="F849" s="135"/>
      <c r="G849" s="135"/>
      <c r="H849" s="135"/>
      <c r="I849" s="135">
        <f>tblTL[[#This Row],[Gym RPE]]*tblTL[[#This Row],[Gym Duration]]+tblTL[[#This Row],[Gym 2 RPE]]*tblTL[[#This Row],[Gym 2 Duration]]</f>
        <v>0</v>
      </c>
      <c r="J849" s="135"/>
      <c r="K849" s="135"/>
      <c r="L849" s="135"/>
      <c r="M849" s="135"/>
      <c r="N849" s="135">
        <f>tblTL[[#This Row],[Field RPE]]*tblTL[[#This Row],[Field duration]]+tblTL[[#This Row],[Field 2 RPE]]*tblTL[[#This Row],[Field 2 Duration]]</f>
        <v>0</v>
      </c>
      <c r="O849" s="136"/>
      <c r="P849" s="137"/>
      <c r="Q849" s="137"/>
      <c r="R849" s="137"/>
      <c r="S849" s="137"/>
      <c r="T849" s="137"/>
      <c r="U849" s="137"/>
      <c r="V849" s="137"/>
      <c r="W849" s="137"/>
      <c r="X849" s="137"/>
      <c r="Y849" s="137"/>
      <c r="Z849" s="137"/>
      <c r="AA849" s="138">
        <f>TL!$O849*TL!$P849+TL!$Q849*TL!$R849+TL!$S849*TL!$T849+TL!$U849*TL!$V849+TL!$W849*TL!$X849+tblTL[[#This Row],[G6 RPE]]*tblTL[[#This Row],[G6 Duration]]</f>
        <v>0</v>
      </c>
      <c r="AB849" s="139">
        <f>tblTL[[#This Row],[Gym Load]]+tblTL[[#This Row],[Field Load]]+tblTL[[#This Row],[Total Game Load]]</f>
        <v>0</v>
      </c>
    </row>
    <row r="850" spans="1:28" x14ac:dyDescent="0.25">
      <c r="A850" s="133" t="str">
        <f t="shared" si="38"/>
        <v>Week 6</v>
      </c>
      <c r="B850" s="63">
        <v>43048</v>
      </c>
      <c r="C850" s="148" t="str">
        <f t="shared" si="39"/>
        <v>Thu</v>
      </c>
      <c r="D850" s="134" t="s">
        <v>199</v>
      </c>
      <c r="E850" s="135"/>
      <c r="F850" s="135"/>
      <c r="G850" s="135"/>
      <c r="H850" s="135"/>
      <c r="I850" s="135">
        <f>tblTL[[#This Row],[Gym RPE]]*tblTL[[#This Row],[Gym Duration]]+tblTL[[#This Row],[Gym 2 RPE]]*tblTL[[#This Row],[Gym 2 Duration]]</f>
        <v>0</v>
      </c>
      <c r="J850" s="135"/>
      <c r="K850" s="135"/>
      <c r="L850" s="135"/>
      <c r="M850" s="135"/>
      <c r="N850" s="135">
        <f>tblTL[[#This Row],[Field RPE]]*tblTL[[#This Row],[Field duration]]+tblTL[[#This Row],[Field 2 RPE]]*tblTL[[#This Row],[Field 2 Duration]]</f>
        <v>0</v>
      </c>
      <c r="O850" s="136"/>
      <c r="P850" s="137"/>
      <c r="Q850" s="137"/>
      <c r="R850" s="137"/>
      <c r="S850" s="137"/>
      <c r="T850" s="137"/>
      <c r="U850" s="137"/>
      <c r="V850" s="137"/>
      <c r="W850" s="137"/>
      <c r="X850" s="137"/>
      <c r="Y850" s="137"/>
      <c r="Z850" s="137"/>
      <c r="AA850" s="138">
        <f>TL!$O850*TL!$P850+TL!$Q850*TL!$R850+TL!$S850*TL!$T850+TL!$U850*TL!$V850+TL!$W850*TL!$X850+tblTL[[#This Row],[G6 RPE]]*tblTL[[#This Row],[G6 Duration]]</f>
        <v>0</v>
      </c>
      <c r="AB850" s="139">
        <f>tblTL[[#This Row],[Gym Load]]+tblTL[[#This Row],[Field Load]]+tblTL[[#This Row],[Total Game Load]]</f>
        <v>0</v>
      </c>
    </row>
    <row r="851" spans="1:28" x14ac:dyDescent="0.25">
      <c r="A851" s="133" t="str">
        <f t="shared" si="38"/>
        <v>Week 6</v>
      </c>
      <c r="B851" s="63">
        <v>43048</v>
      </c>
      <c r="C851" s="148" t="str">
        <f t="shared" si="39"/>
        <v>Thu</v>
      </c>
      <c r="D851" s="134" t="s">
        <v>200</v>
      </c>
      <c r="E851" s="135">
        <v>5</v>
      </c>
      <c r="F851" s="135">
        <v>55</v>
      </c>
      <c r="G851" s="135"/>
      <c r="H851" s="135"/>
      <c r="I851" s="135">
        <f>tblTL[[#This Row],[Gym RPE]]*tblTL[[#This Row],[Gym Duration]]+tblTL[[#This Row],[Gym 2 RPE]]*tblTL[[#This Row],[Gym 2 Duration]]</f>
        <v>275</v>
      </c>
      <c r="J851" s="135"/>
      <c r="K851" s="135"/>
      <c r="L851" s="135"/>
      <c r="M851" s="135"/>
      <c r="N851" s="135">
        <f>tblTL[[#This Row],[Field RPE]]*tblTL[[#This Row],[Field duration]]+tblTL[[#This Row],[Field 2 RPE]]*tblTL[[#This Row],[Field 2 Duration]]</f>
        <v>0</v>
      </c>
      <c r="O851" s="136"/>
      <c r="P851" s="137"/>
      <c r="Q851" s="137"/>
      <c r="R851" s="137"/>
      <c r="S851" s="137"/>
      <c r="T851" s="137"/>
      <c r="U851" s="137"/>
      <c r="V851" s="137"/>
      <c r="W851" s="137"/>
      <c r="X851" s="137"/>
      <c r="Y851" s="137"/>
      <c r="Z851" s="137"/>
      <c r="AA851" s="138">
        <f>TL!$O851*TL!$P851+TL!$Q851*TL!$R851+TL!$S851*TL!$T851+TL!$U851*TL!$V851+TL!$W851*TL!$X851+tblTL[[#This Row],[G6 RPE]]*tblTL[[#This Row],[G6 Duration]]</f>
        <v>0</v>
      </c>
      <c r="AB851" s="139">
        <f>tblTL[[#This Row],[Gym Load]]+tblTL[[#This Row],[Field Load]]+tblTL[[#This Row],[Total Game Load]]</f>
        <v>275</v>
      </c>
    </row>
    <row r="852" spans="1:28" x14ac:dyDescent="0.25">
      <c r="A852" s="133" t="str">
        <f t="shared" si="38"/>
        <v>Week 6</v>
      </c>
      <c r="B852" s="63">
        <v>43048</v>
      </c>
      <c r="C852" s="148" t="str">
        <f t="shared" si="39"/>
        <v>Thu</v>
      </c>
      <c r="D852" s="134" t="s">
        <v>201</v>
      </c>
      <c r="E852" s="135"/>
      <c r="F852" s="135"/>
      <c r="G852" s="135"/>
      <c r="H852" s="135"/>
      <c r="I852" s="135">
        <f>tblTL[[#This Row],[Gym RPE]]*tblTL[[#This Row],[Gym Duration]]+tblTL[[#This Row],[Gym 2 RPE]]*tblTL[[#This Row],[Gym 2 Duration]]</f>
        <v>0</v>
      </c>
      <c r="J852" s="135"/>
      <c r="K852" s="135"/>
      <c r="L852" s="135"/>
      <c r="M852" s="135"/>
      <c r="N852" s="135">
        <f>tblTL[[#This Row],[Field RPE]]*tblTL[[#This Row],[Field duration]]+tblTL[[#This Row],[Field 2 RPE]]*tblTL[[#This Row],[Field 2 Duration]]</f>
        <v>0</v>
      </c>
      <c r="O852" s="136"/>
      <c r="P852" s="137"/>
      <c r="Q852" s="137"/>
      <c r="R852" s="137"/>
      <c r="S852" s="137"/>
      <c r="T852" s="137"/>
      <c r="U852" s="137"/>
      <c r="V852" s="137"/>
      <c r="W852" s="137"/>
      <c r="X852" s="137"/>
      <c r="Y852" s="137"/>
      <c r="Z852" s="137"/>
      <c r="AA852" s="138">
        <f>TL!$O852*TL!$P852+TL!$Q852*TL!$R852+TL!$S852*TL!$T852+TL!$U852*TL!$V852+TL!$W852*TL!$X852+tblTL[[#This Row],[G6 RPE]]*tblTL[[#This Row],[G6 Duration]]</f>
        <v>0</v>
      </c>
      <c r="AB852" s="139">
        <f>tblTL[[#This Row],[Gym Load]]+tblTL[[#This Row],[Field Load]]+tblTL[[#This Row],[Total Game Load]]</f>
        <v>0</v>
      </c>
    </row>
    <row r="853" spans="1:28" x14ac:dyDescent="0.25">
      <c r="A853" s="133" t="str">
        <f t="shared" si="38"/>
        <v>Week 6</v>
      </c>
      <c r="B853" s="63">
        <v>43048</v>
      </c>
      <c r="C853" s="148" t="str">
        <f t="shared" si="39"/>
        <v>Thu</v>
      </c>
      <c r="D853" s="134" t="s">
        <v>202</v>
      </c>
      <c r="E853" s="135"/>
      <c r="F853" s="135"/>
      <c r="G853" s="135"/>
      <c r="H853" s="135"/>
      <c r="I853" s="135">
        <f>tblTL[[#This Row],[Gym RPE]]*tblTL[[#This Row],[Gym Duration]]+tblTL[[#This Row],[Gym 2 RPE]]*tblTL[[#This Row],[Gym 2 Duration]]</f>
        <v>0</v>
      </c>
      <c r="J853" s="135"/>
      <c r="K853" s="135"/>
      <c r="L853" s="135"/>
      <c r="M853" s="135"/>
      <c r="N853" s="135">
        <f>tblTL[[#This Row],[Field RPE]]*tblTL[[#This Row],[Field duration]]+tblTL[[#This Row],[Field 2 RPE]]*tblTL[[#This Row],[Field 2 Duration]]</f>
        <v>0</v>
      </c>
      <c r="O853" s="136"/>
      <c r="P853" s="137"/>
      <c r="Q853" s="137"/>
      <c r="R853" s="137"/>
      <c r="S853" s="137"/>
      <c r="T853" s="137"/>
      <c r="U853" s="137"/>
      <c r="V853" s="137"/>
      <c r="W853" s="137"/>
      <c r="X853" s="137"/>
      <c r="Y853" s="137"/>
      <c r="Z853" s="137"/>
      <c r="AA853" s="138">
        <f>TL!$O853*TL!$P853+TL!$Q853*TL!$R853+TL!$S853*TL!$T853+TL!$U853*TL!$V853+TL!$W853*TL!$X853+tblTL[[#This Row],[G6 RPE]]*tblTL[[#This Row],[G6 Duration]]</f>
        <v>0</v>
      </c>
      <c r="AB853" s="139">
        <f>tblTL[[#This Row],[Gym Load]]+tblTL[[#This Row],[Field Load]]+tblTL[[#This Row],[Total Game Load]]</f>
        <v>0</v>
      </c>
    </row>
    <row r="854" spans="1:28" x14ac:dyDescent="0.25">
      <c r="A854" s="133" t="str">
        <f t="shared" si="38"/>
        <v>Week 6</v>
      </c>
      <c r="B854" s="63">
        <v>43048</v>
      </c>
      <c r="C854" s="148" t="str">
        <f t="shared" si="39"/>
        <v>Thu</v>
      </c>
      <c r="D854" s="134" t="s">
        <v>203</v>
      </c>
      <c r="E854" s="135">
        <v>7</v>
      </c>
      <c r="F854" s="135">
        <v>50</v>
      </c>
      <c r="G854" s="135"/>
      <c r="H854" s="135"/>
      <c r="I854" s="135">
        <f>tblTL[[#This Row],[Gym RPE]]*tblTL[[#This Row],[Gym Duration]]+tblTL[[#This Row],[Gym 2 RPE]]*tblTL[[#This Row],[Gym 2 Duration]]</f>
        <v>350</v>
      </c>
      <c r="J854" s="135">
        <v>7</v>
      </c>
      <c r="K854" s="135">
        <v>35</v>
      </c>
      <c r="L854" s="135"/>
      <c r="M854" s="135"/>
      <c r="N854" s="135">
        <f>tblTL[[#This Row],[Field RPE]]*tblTL[[#This Row],[Field duration]]+tblTL[[#This Row],[Field 2 RPE]]*tblTL[[#This Row],[Field 2 Duration]]</f>
        <v>245</v>
      </c>
      <c r="O854" s="136"/>
      <c r="P854" s="137"/>
      <c r="Q854" s="137"/>
      <c r="R854" s="137"/>
      <c r="S854" s="137"/>
      <c r="T854" s="137"/>
      <c r="U854" s="137"/>
      <c r="V854" s="137"/>
      <c r="W854" s="137"/>
      <c r="X854" s="137"/>
      <c r="Y854" s="137"/>
      <c r="Z854" s="137"/>
      <c r="AA854" s="138">
        <f>TL!$O854*TL!$P854+TL!$Q854*TL!$R854+TL!$S854*TL!$T854+TL!$U854*TL!$V854+TL!$W854*TL!$X854+tblTL[[#This Row],[G6 RPE]]*tblTL[[#This Row],[G6 Duration]]</f>
        <v>0</v>
      </c>
      <c r="AB854" s="139">
        <f>tblTL[[#This Row],[Gym Load]]+tblTL[[#This Row],[Field Load]]+tblTL[[#This Row],[Total Game Load]]</f>
        <v>595</v>
      </c>
    </row>
    <row r="855" spans="1:28" x14ac:dyDescent="0.25">
      <c r="A855" s="133" t="str">
        <f t="shared" si="38"/>
        <v>Week 6</v>
      </c>
      <c r="B855" s="63">
        <v>43048</v>
      </c>
      <c r="C855" s="148" t="str">
        <f t="shared" si="39"/>
        <v>Thu</v>
      </c>
      <c r="D855" s="134" t="s">
        <v>204</v>
      </c>
      <c r="E855" s="135"/>
      <c r="F855" s="135"/>
      <c r="G855" s="135"/>
      <c r="H855" s="135"/>
      <c r="I855" s="135">
        <f>tblTL[[#This Row],[Gym RPE]]*tblTL[[#This Row],[Gym Duration]]+tblTL[[#This Row],[Gym 2 RPE]]*tblTL[[#This Row],[Gym 2 Duration]]</f>
        <v>0</v>
      </c>
      <c r="J855" s="135"/>
      <c r="K855" s="135"/>
      <c r="L855" s="135"/>
      <c r="M855" s="135"/>
      <c r="N855" s="135">
        <f>tblTL[[#This Row],[Field RPE]]*tblTL[[#This Row],[Field duration]]+tblTL[[#This Row],[Field 2 RPE]]*tblTL[[#This Row],[Field 2 Duration]]</f>
        <v>0</v>
      </c>
      <c r="O855" s="136"/>
      <c r="P855" s="137"/>
      <c r="Q855" s="137"/>
      <c r="R855" s="137"/>
      <c r="S855" s="137"/>
      <c r="T855" s="137"/>
      <c r="U855" s="137"/>
      <c r="V855" s="137"/>
      <c r="W855" s="137"/>
      <c r="X855" s="137"/>
      <c r="Y855" s="137"/>
      <c r="Z855" s="137"/>
      <c r="AA855" s="138">
        <f>TL!$O855*TL!$P855+TL!$Q855*TL!$R855+TL!$S855*TL!$T855+TL!$U855*TL!$V855+TL!$W855*TL!$X855+tblTL[[#This Row],[G6 RPE]]*tblTL[[#This Row],[G6 Duration]]</f>
        <v>0</v>
      </c>
      <c r="AB855" s="139">
        <f>tblTL[[#This Row],[Gym Load]]+tblTL[[#This Row],[Field Load]]+tblTL[[#This Row],[Total Game Load]]</f>
        <v>0</v>
      </c>
    </row>
    <row r="856" spans="1:28" x14ac:dyDescent="0.25">
      <c r="A856" s="133" t="str">
        <f t="shared" si="38"/>
        <v>Week 6</v>
      </c>
      <c r="B856" s="63">
        <v>43048</v>
      </c>
      <c r="C856" s="148" t="str">
        <f t="shared" si="39"/>
        <v>Thu</v>
      </c>
      <c r="D856" s="134" t="s">
        <v>205</v>
      </c>
      <c r="E856" s="135"/>
      <c r="F856" s="135"/>
      <c r="G856" s="135"/>
      <c r="H856" s="135"/>
      <c r="I856" s="135">
        <f>tblTL[[#This Row],[Gym RPE]]*tblTL[[#This Row],[Gym Duration]]+tblTL[[#This Row],[Gym 2 RPE]]*tblTL[[#This Row],[Gym 2 Duration]]</f>
        <v>0</v>
      </c>
      <c r="J856" s="135"/>
      <c r="K856" s="135"/>
      <c r="L856" s="135"/>
      <c r="M856" s="135"/>
      <c r="N856" s="135">
        <f>tblTL[[#This Row],[Field RPE]]*tblTL[[#This Row],[Field duration]]+tblTL[[#This Row],[Field 2 RPE]]*tblTL[[#This Row],[Field 2 Duration]]</f>
        <v>0</v>
      </c>
      <c r="O856" s="136"/>
      <c r="P856" s="137"/>
      <c r="Q856" s="137"/>
      <c r="R856" s="137"/>
      <c r="S856" s="137"/>
      <c r="T856" s="137"/>
      <c r="U856" s="137"/>
      <c r="V856" s="137"/>
      <c r="W856" s="137"/>
      <c r="X856" s="137"/>
      <c r="Y856" s="137"/>
      <c r="Z856" s="137"/>
      <c r="AA856" s="138">
        <f>TL!$O856*TL!$P856+TL!$Q856*TL!$R856+TL!$S856*TL!$T856+TL!$U856*TL!$V856+TL!$W856*TL!$X856+tblTL[[#This Row],[G6 RPE]]*tblTL[[#This Row],[G6 Duration]]</f>
        <v>0</v>
      </c>
      <c r="AB856" s="139">
        <f>tblTL[[#This Row],[Gym Load]]+tblTL[[#This Row],[Field Load]]+tblTL[[#This Row],[Total Game Load]]</f>
        <v>0</v>
      </c>
    </row>
    <row r="857" spans="1:28" x14ac:dyDescent="0.25">
      <c r="A857" s="133" t="str">
        <f t="shared" si="38"/>
        <v>Week 6</v>
      </c>
      <c r="B857" s="63">
        <v>43048</v>
      </c>
      <c r="C857" s="148" t="str">
        <f t="shared" si="39"/>
        <v>Thu</v>
      </c>
      <c r="D857" s="134" t="s">
        <v>206</v>
      </c>
      <c r="E857" s="135">
        <v>6</v>
      </c>
      <c r="F857" s="135">
        <v>50</v>
      </c>
      <c r="G857" s="135"/>
      <c r="H857" s="135"/>
      <c r="I857" s="135">
        <f>tblTL[[#This Row],[Gym RPE]]*tblTL[[#This Row],[Gym Duration]]+tblTL[[#This Row],[Gym 2 RPE]]*tblTL[[#This Row],[Gym 2 Duration]]</f>
        <v>300</v>
      </c>
      <c r="J857" s="135">
        <v>4</v>
      </c>
      <c r="K857" s="135">
        <v>35</v>
      </c>
      <c r="L857" s="135"/>
      <c r="M857" s="135"/>
      <c r="N857" s="135">
        <f>tblTL[[#This Row],[Field RPE]]*tblTL[[#This Row],[Field duration]]+tblTL[[#This Row],[Field 2 RPE]]*tblTL[[#This Row],[Field 2 Duration]]</f>
        <v>140</v>
      </c>
      <c r="O857" s="136"/>
      <c r="P857" s="137"/>
      <c r="Q857" s="137"/>
      <c r="R857" s="137"/>
      <c r="S857" s="137"/>
      <c r="T857" s="137"/>
      <c r="U857" s="137"/>
      <c r="V857" s="137"/>
      <c r="W857" s="137"/>
      <c r="X857" s="137"/>
      <c r="Y857" s="137"/>
      <c r="Z857" s="137"/>
      <c r="AA857" s="138">
        <f>TL!$O857*TL!$P857+TL!$Q857*TL!$R857+TL!$S857*TL!$T857+TL!$U857*TL!$V857+TL!$W857*TL!$X857+tblTL[[#This Row],[G6 RPE]]*tblTL[[#This Row],[G6 Duration]]</f>
        <v>0</v>
      </c>
      <c r="AB857" s="139">
        <f>tblTL[[#This Row],[Gym Load]]+tblTL[[#This Row],[Field Load]]+tblTL[[#This Row],[Total Game Load]]</f>
        <v>440</v>
      </c>
    </row>
    <row r="858" spans="1:28" x14ac:dyDescent="0.25">
      <c r="A858" s="133" t="str">
        <f t="shared" si="38"/>
        <v>Week 6</v>
      </c>
      <c r="B858" s="63">
        <v>43048</v>
      </c>
      <c r="C858" s="148" t="str">
        <f t="shared" si="39"/>
        <v>Thu</v>
      </c>
      <c r="D858" s="134" t="s">
        <v>207</v>
      </c>
      <c r="E858" s="135">
        <v>7</v>
      </c>
      <c r="F858" s="135">
        <v>50</v>
      </c>
      <c r="G858" s="135"/>
      <c r="H858" s="135"/>
      <c r="I858" s="135">
        <f>tblTL[[#This Row],[Gym RPE]]*tblTL[[#This Row],[Gym Duration]]+tblTL[[#This Row],[Gym 2 RPE]]*tblTL[[#This Row],[Gym 2 Duration]]</f>
        <v>350</v>
      </c>
      <c r="J858" s="135">
        <v>4</v>
      </c>
      <c r="K858" s="135">
        <v>35</v>
      </c>
      <c r="L858" s="135"/>
      <c r="M858" s="135"/>
      <c r="N858" s="135">
        <f>tblTL[[#This Row],[Field RPE]]*tblTL[[#This Row],[Field duration]]+tblTL[[#This Row],[Field 2 RPE]]*tblTL[[#This Row],[Field 2 Duration]]</f>
        <v>140</v>
      </c>
      <c r="O858" s="136"/>
      <c r="P858" s="137"/>
      <c r="Q858" s="137"/>
      <c r="R858" s="137"/>
      <c r="S858" s="137"/>
      <c r="T858" s="137"/>
      <c r="U858" s="137"/>
      <c r="V858" s="137"/>
      <c r="W858" s="137"/>
      <c r="X858" s="137"/>
      <c r="Y858" s="137"/>
      <c r="Z858" s="137"/>
      <c r="AA858" s="138">
        <f>TL!$O858*TL!$P858+TL!$Q858*TL!$R858+TL!$S858*TL!$T858+TL!$U858*TL!$V858+TL!$W858*TL!$X858+tblTL[[#This Row],[G6 RPE]]*tblTL[[#This Row],[G6 Duration]]</f>
        <v>0</v>
      </c>
      <c r="AB858" s="139">
        <f>tblTL[[#This Row],[Gym Load]]+tblTL[[#This Row],[Field Load]]+tblTL[[#This Row],[Total Game Load]]</f>
        <v>490</v>
      </c>
    </row>
    <row r="859" spans="1:28" x14ac:dyDescent="0.25">
      <c r="A859" s="133" t="str">
        <f t="shared" si="38"/>
        <v>Week 6</v>
      </c>
      <c r="B859" s="63">
        <v>43048</v>
      </c>
      <c r="C859" s="148" t="str">
        <f t="shared" si="39"/>
        <v>Thu</v>
      </c>
      <c r="D859" s="134" t="s">
        <v>208</v>
      </c>
      <c r="E859" s="135"/>
      <c r="F859" s="135"/>
      <c r="G859" s="135"/>
      <c r="H859" s="135"/>
      <c r="I859" s="135">
        <f>tblTL[[#This Row],[Gym RPE]]*tblTL[[#This Row],[Gym Duration]]+tblTL[[#This Row],[Gym 2 RPE]]*tblTL[[#This Row],[Gym 2 Duration]]</f>
        <v>0</v>
      </c>
      <c r="J859" s="135"/>
      <c r="K859" s="135"/>
      <c r="L859" s="135"/>
      <c r="M859" s="135"/>
      <c r="N859" s="135">
        <f>tblTL[[#This Row],[Field RPE]]*tblTL[[#This Row],[Field duration]]+tblTL[[#This Row],[Field 2 RPE]]*tblTL[[#This Row],[Field 2 Duration]]</f>
        <v>0</v>
      </c>
      <c r="O859" s="136"/>
      <c r="P859" s="137"/>
      <c r="Q859" s="137"/>
      <c r="R859" s="137"/>
      <c r="S859" s="137"/>
      <c r="T859" s="137"/>
      <c r="U859" s="137"/>
      <c r="V859" s="137"/>
      <c r="W859" s="137"/>
      <c r="X859" s="137"/>
      <c r="Y859" s="137"/>
      <c r="Z859" s="137"/>
      <c r="AA859" s="138">
        <f>TL!$O859*TL!$P859+TL!$Q859*TL!$R859+TL!$S859*TL!$T859+TL!$U859*TL!$V859+TL!$W859*TL!$X859+tblTL[[#This Row],[G6 RPE]]*tblTL[[#This Row],[G6 Duration]]</f>
        <v>0</v>
      </c>
      <c r="AB859" s="139">
        <f>tblTL[[#This Row],[Gym Load]]+tblTL[[#This Row],[Field Load]]+tblTL[[#This Row],[Total Game Load]]</f>
        <v>0</v>
      </c>
    </row>
    <row r="860" spans="1:28" x14ac:dyDescent="0.25">
      <c r="A860" s="58" t="str">
        <f t="shared" ref="A860:A881" si="40">VLOOKUP(B860, $AE$3:$AF$26, 2)</f>
        <v>Week 6</v>
      </c>
      <c r="B860" s="63">
        <v>43049</v>
      </c>
      <c r="C860" s="152" t="str">
        <f t="shared" ref="C860:C881" si="41">CHOOSE(WEEKDAY(B860),"Sun","Mon","Tue","Wed","Thu","Fri","Sat")</f>
        <v>Fri</v>
      </c>
      <c r="D860" s="112" t="s">
        <v>215</v>
      </c>
      <c r="E860" s="62"/>
      <c r="F860" s="62"/>
      <c r="G860" s="62"/>
      <c r="H860" s="62"/>
      <c r="I860" s="62">
        <f>tblTL[[#This Row],[Gym RPE]]*tblTL[[#This Row],[Gym Duration]]+tblTL[[#This Row],[Gym 2 RPE]]*tblTL[[#This Row],[Gym 2 Duration]]</f>
        <v>0</v>
      </c>
      <c r="J860" s="62"/>
      <c r="K860" s="62"/>
      <c r="L860" s="62"/>
      <c r="M860" s="62"/>
      <c r="N860" s="62">
        <f>tblTL[[#This Row],[Field RPE]]*tblTL[[#This Row],[Field duration]]+tblTL[[#This Row],[Field 2 RPE]]*tblTL[[#This Row],[Field 2 Duration]]</f>
        <v>0</v>
      </c>
      <c r="O860" s="120"/>
      <c r="P860" s="121"/>
      <c r="Q860" s="121"/>
      <c r="R860" s="121"/>
      <c r="S860" s="121"/>
      <c r="T860" s="121"/>
      <c r="U860" s="121"/>
      <c r="V860" s="121"/>
      <c r="W860" s="121"/>
      <c r="X860" s="121"/>
      <c r="Y860" s="121"/>
      <c r="Z860" s="121"/>
      <c r="AA860" s="131">
        <f>TL!$O860*TL!$P860+TL!$Q860*TL!$R860+TL!$S860*TL!$T860+TL!$U860*TL!$V860+TL!$W860*TL!$X860+tblTL[[#This Row],[G6 RPE]]*tblTL[[#This Row],[G6 Duration]]</f>
        <v>0</v>
      </c>
      <c r="AB860" s="126">
        <f>tblTL[[#This Row],[Gym Load]]+tblTL[[#This Row],[Field Load]]+tblTL[[#This Row],[Total Game Load]]</f>
        <v>0</v>
      </c>
    </row>
    <row r="861" spans="1:28" x14ac:dyDescent="0.25">
      <c r="A861" s="58" t="str">
        <f t="shared" si="40"/>
        <v>Week 6</v>
      </c>
      <c r="B861" s="63">
        <v>43049</v>
      </c>
      <c r="C861" s="152" t="str">
        <f t="shared" si="41"/>
        <v>Fri</v>
      </c>
      <c r="D861" s="112" t="s">
        <v>190</v>
      </c>
      <c r="E861" s="62"/>
      <c r="F861" s="62"/>
      <c r="G861" s="62"/>
      <c r="H861" s="62"/>
      <c r="I861" s="62">
        <f>tblTL[[#This Row],[Gym RPE]]*tblTL[[#This Row],[Gym Duration]]+tblTL[[#This Row],[Gym 2 RPE]]*tblTL[[#This Row],[Gym 2 Duration]]</f>
        <v>0</v>
      </c>
      <c r="J861" s="62"/>
      <c r="K861" s="62"/>
      <c r="L861" s="62"/>
      <c r="M861" s="62"/>
      <c r="N861" s="62">
        <f>tblTL[[#This Row],[Field RPE]]*tblTL[[#This Row],[Field duration]]+tblTL[[#This Row],[Field 2 RPE]]*tblTL[[#This Row],[Field 2 Duration]]</f>
        <v>0</v>
      </c>
      <c r="O861" s="120"/>
      <c r="P861" s="121"/>
      <c r="Q861" s="121"/>
      <c r="R861" s="121"/>
      <c r="S861" s="121"/>
      <c r="T861" s="121"/>
      <c r="U861" s="121"/>
      <c r="V861" s="121"/>
      <c r="W861" s="121"/>
      <c r="X861" s="121"/>
      <c r="Y861" s="121"/>
      <c r="Z861" s="121"/>
      <c r="AA861" s="131">
        <f>TL!$O861*TL!$P861+TL!$Q861*TL!$R861+TL!$S861*TL!$T861+TL!$U861*TL!$V861+TL!$W861*TL!$X861+tblTL[[#This Row],[G6 RPE]]*tblTL[[#This Row],[G6 Duration]]</f>
        <v>0</v>
      </c>
      <c r="AB861" s="126">
        <f>tblTL[[#This Row],[Gym Load]]+tblTL[[#This Row],[Field Load]]+tblTL[[#This Row],[Total Game Load]]</f>
        <v>0</v>
      </c>
    </row>
    <row r="862" spans="1:28" x14ac:dyDescent="0.25">
      <c r="A862" s="58" t="str">
        <f t="shared" si="40"/>
        <v>Week 6</v>
      </c>
      <c r="B862" s="63">
        <v>43049</v>
      </c>
      <c r="C862" s="152" t="str">
        <f t="shared" si="41"/>
        <v>Fri</v>
      </c>
      <c r="D862" s="112" t="s">
        <v>191</v>
      </c>
      <c r="E862" s="62"/>
      <c r="F862" s="62"/>
      <c r="G862" s="62"/>
      <c r="H862" s="62"/>
      <c r="I862" s="62">
        <f>tblTL[[#This Row],[Gym RPE]]*tblTL[[#This Row],[Gym Duration]]+tblTL[[#This Row],[Gym 2 RPE]]*tblTL[[#This Row],[Gym 2 Duration]]</f>
        <v>0</v>
      </c>
      <c r="J862" s="62"/>
      <c r="K862" s="62"/>
      <c r="L862" s="62"/>
      <c r="M862" s="62"/>
      <c r="N862" s="62">
        <f>tblTL[[#This Row],[Field RPE]]*tblTL[[#This Row],[Field duration]]+tblTL[[#This Row],[Field 2 RPE]]*tblTL[[#This Row],[Field 2 Duration]]</f>
        <v>0</v>
      </c>
      <c r="O862" s="120"/>
      <c r="P862" s="121"/>
      <c r="Q862" s="121"/>
      <c r="R862" s="121"/>
      <c r="S862" s="121"/>
      <c r="T862" s="121"/>
      <c r="U862" s="121"/>
      <c r="V862" s="121"/>
      <c r="W862" s="121"/>
      <c r="X862" s="121"/>
      <c r="Y862" s="121"/>
      <c r="Z862" s="121"/>
      <c r="AA862" s="131">
        <f>TL!$O862*TL!$P862+TL!$Q862*TL!$R862+TL!$S862*TL!$T862+TL!$U862*TL!$V862+TL!$W862*TL!$X862+tblTL[[#This Row],[G6 RPE]]*tblTL[[#This Row],[G6 Duration]]</f>
        <v>0</v>
      </c>
      <c r="AB862" s="126">
        <f>tblTL[[#This Row],[Gym Load]]+tblTL[[#This Row],[Field Load]]+tblTL[[#This Row],[Total Game Load]]</f>
        <v>0</v>
      </c>
    </row>
    <row r="863" spans="1:28" x14ac:dyDescent="0.25">
      <c r="A863" s="58" t="str">
        <f t="shared" si="40"/>
        <v>Week 6</v>
      </c>
      <c r="B863" s="63">
        <v>43049</v>
      </c>
      <c r="C863" s="152" t="str">
        <f t="shared" si="41"/>
        <v>Fri</v>
      </c>
      <c r="D863" s="112" t="s">
        <v>192</v>
      </c>
      <c r="E863" s="62"/>
      <c r="F863" s="62"/>
      <c r="G863" s="62"/>
      <c r="H863" s="62"/>
      <c r="I863" s="62">
        <f>tblTL[[#This Row],[Gym RPE]]*tblTL[[#This Row],[Gym Duration]]+tblTL[[#This Row],[Gym 2 RPE]]*tblTL[[#This Row],[Gym 2 Duration]]</f>
        <v>0</v>
      </c>
      <c r="J863" s="62"/>
      <c r="K863" s="62"/>
      <c r="L863" s="62"/>
      <c r="M863" s="62"/>
      <c r="N863" s="62">
        <f>tblTL[[#This Row],[Field RPE]]*tblTL[[#This Row],[Field duration]]+tblTL[[#This Row],[Field 2 RPE]]*tblTL[[#This Row],[Field 2 Duration]]</f>
        <v>0</v>
      </c>
      <c r="O863" s="120"/>
      <c r="P863" s="121"/>
      <c r="Q863" s="121"/>
      <c r="R863" s="121"/>
      <c r="S863" s="121"/>
      <c r="T863" s="121"/>
      <c r="U863" s="121"/>
      <c r="V863" s="121"/>
      <c r="W863" s="121"/>
      <c r="X863" s="121"/>
      <c r="Y863" s="121"/>
      <c r="Z863" s="121"/>
      <c r="AA863" s="131">
        <f>TL!$O863*TL!$P863+TL!$Q863*TL!$R863+TL!$S863*TL!$T863+TL!$U863*TL!$V863+TL!$W863*TL!$X863+tblTL[[#This Row],[G6 RPE]]*tblTL[[#This Row],[G6 Duration]]</f>
        <v>0</v>
      </c>
      <c r="AB863" s="126">
        <f>tblTL[[#This Row],[Gym Load]]+tblTL[[#This Row],[Field Load]]+tblTL[[#This Row],[Total Game Load]]</f>
        <v>0</v>
      </c>
    </row>
    <row r="864" spans="1:28" x14ac:dyDescent="0.25">
      <c r="A864" s="58" t="str">
        <f t="shared" si="40"/>
        <v>Week 6</v>
      </c>
      <c r="B864" s="63">
        <v>43049</v>
      </c>
      <c r="C864" s="152" t="str">
        <f t="shared" si="41"/>
        <v>Fri</v>
      </c>
      <c r="D864" s="112" t="s">
        <v>193</v>
      </c>
      <c r="E864" s="62"/>
      <c r="F864" s="62"/>
      <c r="G864" s="62"/>
      <c r="H864" s="62"/>
      <c r="I864" s="62">
        <f>tblTL[[#This Row],[Gym RPE]]*tblTL[[#This Row],[Gym Duration]]+tblTL[[#This Row],[Gym 2 RPE]]*tblTL[[#This Row],[Gym 2 Duration]]</f>
        <v>0</v>
      </c>
      <c r="J864" s="62"/>
      <c r="K864" s="62"/>
      <c r="L864" s="62"/>
      <c r="M864" s="62"/>
      <c r="N864" s="62">
        <f>tblTL[[#This Row],[Field RPE]]*tblTL[[#This Row],[Field duration]]+tblTL[[#This Row],[Field 2 RPE]]*tblTL[[#This Row],[Field 2 Duration]]</f>
        <v>0</v>
      </c>
      <c r="O864" s="120"/>
      <c r="P864" s="121"/>
      <c r="Q864" s="121"/>
      <c r="R864" s="121"/>
      <c r="S864" s="121"/>
      <c r="T864" s="121"/>
      <c r="U864" s="121"/>
      <c r="V864" s="121"/>
      <c r="W864" s="121"/>
      <c r="X864" s="121"/>
      <c r="Y864" s="121"/>
      <c r="Z864" s="121"/>
      <c r="AA864" s="131">
        <f>TL!$O864*TL!$P864+TL!$Q864*TL!$R864+TL!$S864*TL!$T864+TL!$U864*TL!$V864+TL!$W864*TL!$X864+tblTL[[#This Row],[G6 RPE]]*tblTL[[#This Row],[G6 Duration]]</f>
        <v>0</v>
      </c>
      <c r="AB864" s="126">
        <f>tblTL[[#This Row],[Gym Load]]+tblTL[[#This Row],[Field Load]]+tblTL[[#This Row],[Total Game Load]]</f>
        <v>0</v>
      </c>
    </row>
    <row r="865" spans="1:28" x14ac:dyDescent="0.25">
      <c r="A865" s="58" t="str">
        <f t="shared" si="40"/>
        <v>Week 6</v>
      </c>
      <c r="B865" s="63">
        <v>43049</v>
      </c>
      <c r="C865" s="152" t="str">
        <f t="shared" si="41"/>
        <v>Fri</v>
      </c>
      <c r="D865" s="112" t="s">
        <v>194</v>
      </c>
      <c r="E865" s="62"/>
      <c r="F865" s="62"/>
      <c r="G865" s="62"/>
      <c r="H865" s="62"/>
      <c r="I865" s="62">
        <f>tblTL[[#This Row],[Gym RPE]]*tblTL[[#This Row],[Gym Duration]]+tblTL[[#This Row],[Gym 2 RPE]]*tblTL[[#This Row],[Gym 2 Duration]]</f>
        <v>0</v>
      </c>
      <c r="J865" s="62"/>
      <c r="K865" s="62"/>
      <c r="L865" s="62"/>
      <c r="M865" s="62"/>
      <c r="N865" s="62">
        <f>tblTL[[#This Row],[Field RPE]]*tblTL[[#This Row],[Field duration]]+tblTL[[#This Row],[Field 2 RPE]]*tblTL[[#This Row],[Field 2 Duration]]</f>
        <v>0</v>
      </c>
      <c r="O865" s="120"/>
      <c r="P865" s="121"/>
      <c r="Q865" s="121"/>
      <c r="R865" s="121"/>
      <c r="S865" s="121"/>
      <c r="T865" s="121"/>
      <c r="U865" s="121"/>
      <c r="V865" s="121"/>
      <c r="W865" s="121"/>
      <c r="X865" s="121"/>
      <c r="Y865" s="121"/>
      <c r="Z865" s="121"/>
      <c r="AA865" s="131">
        <f>TL!$O865*TL!$P865+TL!$Q865*TL!$R865+TL!$S865*TL!$T865+TL!$U865*TL!$V865+TL!$W865*TL!$X865+tblTL[[#This Row],[G6 RPE]]*tblTL[[#This Row],[G6 Duration]]</f>
        <v>0</v>
      </c>
      <c r="AB865" s="126">
        <f>tblTL[[#This Row],[Gym Load]]+tblTL[[#This Row],[Field Load]]+tblTL[[#This Row],[Total Game Load]]</f>
        <v>0</v>
      </c>
    </row>
    <row r="866" spans="1:28" x14ac:dyDescent="0.25">
      <c r="A866" s="58" t="str">
        <f t="shared" si="40"/>
        <v>Week 6</v>
      </c>
      <c r="B866" s="63">
        <v>43049</v>
      </c>
      <c r="C866" s="152" t="str">
        <f t="shared" si="41"/>
        <v>Fri</v>
      </c>
      <c r="D866" s="112" t="s">
        <v>213</v>
      </c>
      <c r="E866" s="62"/>
      <c r="F866" s="62"/>
      <c r="G866" s="62"/>
      <c r="H866" s="62"/>
      <c r="I866" s="62">
        <f>tblTL[[#This Row],[Gym RPE]]*tblTL[[#This Row],[Gym Duration]]+tblTL[[#This Row],[Gym 2 RPE]]*tblTL[[#This Row],[Gym 2 Duration]]</f>
        <v>0</v>
      </c>
      <c r="J866" s="62"/>
      <c r="K866" s="62"/>
      <c r="L866" s="62"/>
      <c r="M866" s="62"/>
      <c r="N866" s="62">
        <f>tblTL[[#This Row],[Field RPE]]*tblTL[[#This Row],[Field duration]]+tblTL[[#This Row],[Field 2 RPE]]*tblTL[[#This Row],[Field 2 Duration]]</f>
        <v>0</v>
      </c>
      <c r="O866" s="120"/>
      <c r="P866" s="121"/>
      <c r="Q866" s="121"/>
      <c r="R866" s="121"/>
      <c r="S866" s="121"/>
      <c r="T866" s="121"/>
      <c r="U866" s="121"/>
      <c r="V866" s="121"/>
      <c r="W866" s="121"/>
      <c r="X866" s="121"/>
      <c r="Y866" s="121"/>
      <c r="Z866" s="121"/>
      <c r="AA866" s="131">
        <f>TL!$O866*TL!$P866+TL!$Q866*TL!$R866+TL!$S866*TL!$T866+TL!$U866*TL!$V866+TL!$W866*TL!$X866+tblTL[[#This Row],[G6 RPE]]*tblTL[[#This Row],[G6 Duration]]</f>
        <v>0</v>
      </c>
      <c r="AB866" s="126">
        <f>tblTL[[#This Row],[Gym Load]]+tblTL[[#This Row],[Field Load]]+tblTL[[#This Row],[Total Game Load]]</f>
        <v>0</v>
      </c>
    </row>
    <row r="867" spans="1:28" x14ac:dyDescent="0.25">
      <c r="A867" s="58" t="str">
        <f t="shared" si="40"/>
        <v>Week 6</v>
      </c>
      <c r="B867" s="63">
        <v>43049</v>
      </c>
      <c r="C867" s="152" t="str">
        <f t="shared" si="41"/>
        <v>Fri</v>
      </c>
      <c r="D867" s="112" t="s">
        <v>214</v>
      </c>
      <c r="E867" s="62"/>
      <c r="F867" s="62"/>
      <c r="G867" s="62"/>
      <c r="H867" s="62"/>
      <c r="I867" s="62">
        <f>tblTL[[#This Row],[Gym RPE]]*tblTL[[#This Row],[Gym Duration]]+tblTL[[#This Row],[Gym 2 RPE]]*tblTL[[#This Row],[Gym 2 Duration]]</f>
        <v>0</v>
      </c>
      <c r="J867" s="62"/>
      <c r="K867" s="62"/>
      <c r="L867" s="62"/>
      <c r="M867" s="62"/>
      <c r="N867" s="62">
        <f>tblTL[[#This Row],[Field RPE]]*tblTL[[#This Row],[Field duration]]+tblTL[[#This Row],[Field 2 RPE]]*tblTL[[#This Row],[Field 2 Duration]]</f>
        <v>0</v>
      </c>
      <c r="O867" s="120"/>
      <c r="P867" s="121"/>
      <c r="Q867" s="121"/>
      <c r="R867" s="121"/>
      <c r="S867" s="121"/>
      <c r="T867" s="121"/>
      <c r="U867" s="121"/>
      <c r="V867" s="121"/>
      <c r="W867" s="121"/>
      <c r="X867" s="121"/>
      <c r="Y867" s="121"/>
      <c r="Z867" s="121"/>
      <c r="AA867" s="131">
        <f>TL!$O867*TL!$P867+TL!$Q867*TL!$R867+TL!$S867*TL!$T867+TL!$U867*TL!$V867+TL!$W867*TL!$X867+tblTL[[#This Row],[G6 RPE]]*tblTL[[#This Row],[G6 Duration]]</f>
        <v>0</v>
      </c>
      <c r="AB867" s="126">
        <f>tblTL[[#This Row],[Gym Load]]+tblTL[[#This Row],[Field Load]]+tblTL[[#This Row],[Total Game Load]]</f>
        <v>0</v>
      </c>
    </row>
    <row r="868" spans="1:28" x14ac:dyDescent="0.25">
      <c r="A868" s="58" t="str">
        <f t="shared" si="40"/>
        <v>Week 6</v>
      </c>
      <c r="B868" s="63">
        <v>43049</v>
      </c>
      <c r="C868" s="152" t="str">
        <f t="shared" si="41"/>
        <v>Fri</v>
      </c>
      <c r="D868" s="112" t="s">
        <v>195</v>
      </c>
      <c r="E868" s="62"/>
      <c r="F868" s="62"/>
      <c r="G868" s="62"/>
      <c r="H868" s="62"/>
      <c r="I868" s="62">
        <f>tblTL[[#This Row],[Gym RPE]]*tblTL[[#This Row],[Gym Duration]]+tblTL[[#This Row],[Gym 2 RPE]]*tblTL[[#This Row],[Gym 2 Duration]]</f>
        <v>0</v>
      </c>
      <c r="J868" s="62"/>
      <c r="K868" s="62"/>
      <c r="L868" s="62"/>
      <c r="M868" s="62"/>
      <c r="N868" s="62">
        <f>tblTL[[#This Row],[Field RPE]]*tblTL[[#This Row],[Field duration]]+tblTL[[#This Row],[Field 2 RPE]]*tblTL[[#This Row],[Field 2 Duration]]</f>
        <v>0</v>
      </c>
      <c r="O868" s="120"/>
      <c r="P868" s="121"/>
      <c r="Q868" s="121"/>
      <c r="R868" s="121"/>
      <c r="S868" s="121"/>
      <c r="T868" s="121"/>
      <c r="U868" s="121"/>
      <c r="V868" s="121"/>
      <c r="W868" s="121"/>
      <c r="X868" s="121"/>
      <c r="Y868" s="121"/>
      <c r="Z868" s="121"/>
      <c r="AA868" s="131">
        <f>TL!$O868*TL!$P868+TL!$Q868*TL!$R868+TL!$S868*TL!$T868+TL!$U868*TL!$V868+TL!$W868*TL!$X868+tblTL[[#This Row],[G6 RPE]]*tblTL[[#This Row],[G6 Duration]]</f>
        <v>0</v>
      </c>
      <c r="AB868" s="126">
        <f>tblTL[[#This Row],[Gym Load]]+tblTL[[#This Row],[Field Load]]+tblTL[[#This Row],[Total Game Load]]</f>
        <v>0</v>
      </c>
    </row>
    <row r="869" spans="1:28" x14ac:dyDescent="0.25">
      <c r="A869" s="58" t="str">
        <f t="shared" si="40"/>
        <v>Week 6</v>
      </c>
      <c r="B869" s="63">
        <v>43049</v>
      </c>
      <c r="C869" s="152" t="str">
        <f t="shared" si="41"/>
        <v>Fri</v>
      </c>
      <c r="D869" s="112" t="s">
        <v>196</v>
      </c>
      <c r="E869" s="62"/>
      <c r="F869" s="62"/>
      <c r="G869" s="62"/>
      <c r="H869" s="62"/>
      <c r="I869" s="62">
        <f>tblTL[[#This Row],[Gym RPE]]*tblTL[[#This Row],[Gym Duration]]+tblTL[[#This Row],[Gym 2 RPE]]*tblTL[[#This Row],[Gym 2 Duration]]</f>
        <v>0</v>
      </c>
      <c r="J869" s="62"/>
      <c r="K869" s="62"/>
      <c r="L869" s="62"/>
      <c r="M869" s="62"/>
      <c r="N869" s="62">
        <f>tblTL[[#This Row],[Field RPE]]*tblTL[[#This Row],[Field duration]]+tblTL[[#This Row],[Field 2 RPE]]*tblTL[[#This Row],[Field 2 Duration]]</f>
        <v>0</v>
      </c>
      <c r="O869" s="120"/>
      <c r="P869" s="121"/>
      <c r="Q869" s="121"/>
      <c r="R869" s="121"/>
      <c r="S869" s="121"/>
      <c r="T869" s="121"/>
      <c r="U869" s="121"/>
      <c r="V869" s="121"/>
      <c r="W869" s="121"/>
      <c r="X869" s="121"/>
      <c r="Y869" s="121"/>
      <c r="Z869" s="121"/>
      <c r="AA869" s="131">
        <f>TL!$O869*TL!$P869+TL!$Q869*TL!$R869+TL!$S869*TL!$T869+TL!$U869*TL!$V869+TL!$W869*TL!$X869+tblTL[[#This Row],[G6 RPE]]*tblTL[[#This Row],[G6 Duration]]</f>
        <v>0</v>
      </c>
      <c r="AB869" s="126">
        <f>tblTL[[#This Row],[Gym Load]]+tblTL[[#This Row],[Field Load]]+tblTL[[#This Row],[Total Game Load]]</f>
        <v>0</v>
      </c>
    </row>
    <row r="870" spans="1:28" x14ac:dyDescent="0.25">
      <c r="A870" s="58" t="str">
        <f t="shared" si="40"/>
        <v>Week 6</v>
      </c>
      <c r="B870" s="63">
        <v>43049</v>
      </c>
      <c r="C870" s="152" t="str">
        <f t="shared" si="41"/>
        <v>Fri</v>
      </c>
      <c r="D870" s="112" t="s">
        <v>197</v>
      </c>
      <c r="E870" s="62"/>
      <c r="F870" s="62"/>
      <c r="G870" s="62"/>
      <c r="H870" s="62"/>
      <c r="I870" s="62">
        <f>tblTL[[#This Row],[Gym RPE]]*tblTL[[#This Row],[Gym Duration]]+tblTL[[#This Row],[Gym 2 RPE]]*tblTL[[#This Row],[Gym 2 Duration]]</f>
        <v>0</v>
      </c>
      <c r="J870" s="62"/>
      <c r="K870" s="62"/>
      <c r="L870" s="62"/>
      <c r="M870" s="62"/>
      <c r="N870" s="62">
        <f>tblTL[[#This Row],[Field RPE]]*tblTL[[#This Row],[Field duration]]+tblTL[[#This Row],[Field 2 RPE]]*tblTL[[#This Row],[Field 2 Duration]]</f>
        <v>0</v>
      </c>
      <c r="O870" s="120"/>
      <c r="P870" s="121"/>
      <c r="Q870" s="121"/>
      <c r="R870" s="121"/>
      <c r="S870" s="121"/>
      <c r="T870" s="121"/>
      <c r="U870" s="121"/>
      <c r="V870" s="121"/>
      <c r="W870" s="121"/>
      <c r="X870" s="121"/>
      <c r="Y870" s="121"/>
      <c r="Z870" s="121"/>
      <c r="AA870" s="131">
        <f>TL!$O870*TL!$P870+TL!$Q870*TL!$R870+TL!$S870*TL!$T870+TL!$U870*TL!$V870+TL!$W870*TL!$X870+tblTL[[#This Row],[G6 RPE]]*tblTL[[#This Row],[G6 Duration]]</f>
        <v>0</v>
      </c>
      <c r="AB870" s="126">
        <f>tblTL[[#This Row],[Gym Load]]+tblTL[[#This Row],[Field Load]]+tblTL[[#This Row],[Total Game Load]]</f>
        <v>0</v>
      </c>
    </row>
    <row r="871" spans="1:28" x14ac:dyDescent="0.25">
      <c r="A871" s="58" t="str">
        <f t="shared" si="40"/>
        <v>Week 6</v>
      </c>
      <c r="B871" s="63">
        <v>43049</v>
      </c>
      <c r="C871" s="152" t="str">
        <f t="shared" si="41"/>
        <v>Fri</v>
      </c>
      <c r="D871" s="112" t="s">
        <v>198</v>
      </c>
      <c r="E871" s="62"/>
      <c r="F871" s="62"/>
      <c r="G871" s="62"/>
      <c r="H871" s="62"/>
      <c r="I871" s="62">
        <f>tblTL[[#This Row],[Gym RPE]]*tblTL[[#This Row],[Gym Duration]]+tblTL[[#This Row],[Gym 2 RPE]]*tblTL[[#This Row],[Gym 2 Duration]]</f>
        <v>0</v>
      </c>
      <c r="J871" s="62"/>
      <c r="K871" s="62"/>
      <c r="L871" s="62"/>
      <c r="M871" s="62"/>
      <c r="N871" s="62">
        <f>tblTL[[#This Row],[Field RPE]]*tblTL[[#This Row],[Field duration]]+tblTL[[#This Row],[Field 2 RPE]]*tblTL[[#This Row],[Field 2 Duration]]</f>
        <v>0</v>
      </c>
      <c r="O871" s="120"/>
      <c r="P871" s="121"/>
      <c r="Q871" s="121"/>
      <c r="R871" s="121"/>
      <c r="S871" s="121"/>
      <c r="T871" s="121"/>
      <c r="U871" s="121"/>
      <c r="V871" s="121"/>
      <c r="W871" s="121"/>
      <c r="X871" s="121"/>
      <c r="Y871" s="121"/>
      <c r="Z871" s="121"/>
      <c r="AA871" s="131">
        <f>TL!$O871*TL!$P871+TL!$Q871*TL!$R871+TL!$S871*TL!$T871+TL!$U871*TL!$V871+TL!$W871*TL!$X871+tblTL[[#This Row],[G6 RPE]]*tblTL[[#This Row],[G6 Duration]]</f>
        <v>0</v>
      </c>
      <c r="AB871" s="126">
        <f>tblTL[[#This Row],[Gym Load]]+tblTL[[#This Row],[Field Load]]+tblTL[[#This Row],[Total Game Load]]</f>
        <v>0</v>
      </c>
    </row>
    <row r="872" spans="1:28" x14ac:dyDescent="0.25">
      <c r="A872" s="58" t="str">
        <f t="shared" si="40"/>
        <v>Week 6</v>
      </c>
      <c r="B872" s="63">
        <v>43049</v>
      </c>
      <c r="C872" s="152" t="str">
        <f t="shared" si="41"/>
        <v>Fri</v>
      </c>
      <c r="D872" s="112" t="s">
        <v>199</v>
      </c>
      <c r="E872" s="62"/>
      <c r="F872" s="62"/>
      <c r="G872" s="62"/>
      <c r="H872" s="62"/>
      <c r="I872" s="62">
        <f>tblTL[[#This Row],[Gym RPE]]*tblTL[[#This Row],[Gym Duration]]+tblTL[[#This Row],[Gym 2 RPE]]*tblTL[[#This Row],[Gym 2 Duration]]</f>
        <v>0</v>
      </c>
      <c r="J872" s="62"/>
      <c r="K872" s="62"/>
      <c r="L872" s="62"/>
      <c r="M872" s="62"/>
      <c r="N872" s="62">
        <f>tblTL[[#This Row],[Field RPE]]*tblTL[[#This Row],[Field duration]]+tblTL[[#This Row],[Field 2 RPE]]*tblTL[[#This Row],[Field 2 Duration]]</f>
        <v>0</v>
      </c>
      <c r="O872" s="120"/>
      <c r="P872" s="121"/>
      <c r="Q872" s="121"/>
      <c r="R872" s="121"/>
      <c r="S872" s="121"/>
      <c r="T872" s="121"/>
      <c r="U872" s="121"/>
      <c r="V872" s="121"/>
      <c r="W872" s="121"/>
      <c r="X872" s="121"/>
      <c r="Y872" s="121"/>
      <c r="Z872" s="121"/>
      <c r="AA872" s="131">
        <f>TL!$O872*TL!$P872+TL!$Q872*TL!$R872+TL!$S872*TL!$T872+TL!$U872*TL!$V872+TL!$W872*TL!$X872+tblTL[[#This Row],[G6 RPE]]*tblTL[[#This Row],[G6 Duration]]</f>
        <v>0</v>
      </c>
      <c r="AB872" s="126">
        <f>tblTL[[#This Row],[Gym Load]]+tblTL[[#This Row],[Field Load]]+tblTL[[#This Row],[Total Game Load]]</f>
        <v>0</v>
      </c>
    </row>
    <row r="873" spans="1:28" x14ac:dyDescent="0.25">
      <c r="A873" s="58" t="str">
        <f t="shared" si="40"/>
        <v>Week 6</v>
      </c>
      <c r="B873" s="63">
        <v>43049</v>
      </c>
      <c r="C873" s="152" t="str">
        <f t="shared" si="41"/>
        <v>Fri</v>
      </c>
      <c r="D873" s="112" t="s">
        <v>200</v>
      </c>
      <c r="E873" s="62"/>
      <c r="F873" s="62"/>
      <c r="G873" s="62"/>
      <c r="H873" s="62"/>
      <c r="I873" s="62">
        <f>tblTL[[#This Row],[Gym RPE]]*tblTL[[#This Row],[Gym Duration]]+tblTL[[#This Row],[Gym 2 RPE]]*tblTL[[#This Row],[Gym 2 Duration]]</f>
        <v>0</v>
      </c>
      <c r="J873" s="62"/>
      <c r="K873" s="62"/>
      <c r="L873" s="62"/>
      <c r="M873" s="62"/>
      <c r="N873" s="62">
        <f>tblTL[[#This Row],[Field RPE]]*tblTL[[#This Row],[Field duration]]+tblTL[[#This Row],[Field 2 RPE]]*tblTL[[#This Row],[Field 2 Duration]]</f>
        <v>0</v>
      </c>
      <c r="O873" s="120"/>
      <c r="P873" s="121"/>
      <c r="Q873" s="121"/>
      <c r="R873" s="121"/>
      <c r="S873" s="121"/>
      <c r="T873" s="121"/>
      <c r="U873" s="121"/>
      <c r="V873" s="121"/>
      <c r="W873" s="121"/>
      <c r="X873" s="121"/>
      <c r="Y873" s="121"/>
      <c r="Z873" s="121"/>
      <c r="AA873" s="131">
        <f>TL!$O873*TL!$P873+TL!$Q873*TL!$R873+TL!$S873*TL!$T873+TL!$U873*TL!$V873+TL!$W873*TL!$X873+tblTL[[#This Row],[G6 RPE]]*tblTL[[#This Row],[G6 Duration]]</f>
        <v>0</v>
      </c>
      <c r="AB873" s="126">
        <f>tblTL[[#This Row],[Gym Load]]+tblTL[[#This Row],[Field Load]]+tblTL[[#This Row],[Total Game Load]]</f>
        <v>0</v>
      </c>
    </row>
    <row r="874" spans="1:28" x14ac:dyDescent="0.25">
      <c r="A874" s="58" t="str">
        <f t="shared" si="40"/>
        <v>Week 6</v>
      </c>
      <c r="B874" s="63">
        <v>43049</v>
      </c>
      <c r="C874" s="152" t="str">
        <f t="shared" si="41"/>
        <v>Fri</v>
      </c>
      <c r="D874" s="112" t="s">
        <v>201</v>
      </c>
      <c r="E874" s="62"/>
      <c r="F874" s="62"/>
      <c r="G874" s="62"/>
      <c r="H874" s="62"/>
      <c r="I874" s="62">
        <f>tblTL[[#This Row],[Gym RPE]]*tblTL[[#This Row],[Gym Duration]]+tblTL[[#This Row],[Gym 2 RPE]]*tblTL[[#This Row],[Gym 2 Duration]]</f>
        <v>0</v>
      </c>
      <c r="J874" s="62"/>
      <c r="K874" s="62"/>
      <c r="L874" s="62"/>
      <c r="M874" s="62"/>
      <c r="N874" s="62">
        <f>tblTL[[#This Row],[Field RPE]]*tblTL[[#This Row],[Field duration]]+tblTL[[#This Row],[Field 2 RPE]]*tblTL[[#This Row],[Field 2 Duration]]</f>
        <v>0</v>
      </c>
      <c r="O874" s="120"/>
      <c r="P874" s="121"/>
      <c r="Q874" s="121"/>
      <c r="R874" s="121"/>
      <c r="S874" s="121"/>
      <c r="T874" s="121"/>
      <c r="U874" s="121"/>
      <c r="V874" s="121"/>
      <c r="W874" s="121"/>
      <c r="X874" s="121"/>
      <c r="Y874" s="121"/>
      <c r="Z874" s="121"/>
      <c r="AA874" s="131">
        <f>TL!$O874*TL!$P874+TL!$Q874*TL!$R874+TL!$S874*TL!$T874+TL!$U874*TL!$V874+TL!$W874*TL!$X874+tblTL[[#This Row],[G6 RPE]]*tblTL[[#This Row],[G6 Duration]]</f>
        <v>0</v>
      </c>
      <c r="AB874" s="126">
        <f>tblTL[[#This Row],[Gym Load]]+tblTL[[#This Row],[Field Load]]+tblTL[[#This Row],[Total Game Load]]</f>
        <v>0</v>
      </c>
    </row>
    <row r="875" spans="1:28" x14ac:dyDescent="0.25">
      <c r="A875" s="58" t="str">
        <f t="shared" si="40"/>
        <v>Week 6</v>
      </c>
      <c r="B875" s="63">
        <v>43049</v>
      </c>
      <c r="C875" s="152" t="str">
        <f t="shared" si="41"/>
        <v>Fri</v>
      </c>
      <c r="D875" s="112" t="s">
        <v>202</v>
      </c>
      <c r="E875" s="62"/>
      <c r="F875" s="62"/>
      <c r="G875" s="62"/>
      <c r="H875" s="62"/>
      <c r="I875" s="62">
        <f>tblTL[[#This Row],[Gym RPE]]*tblTL[[#This Row],[Gym Duration]]+tblTL[[#This Row],[Gym 2 RPE]]*tblTL[[#This Row],[Gym 2 Duration]]</f>
        <v>0</v>
      </c>
      <c r="J875" s="62"/>
      <c r="K875" s="62"/>
      <c r="L875" s="62"/>
      <c r="M875" s="62"/>
      <c r="N875" s="62">
        <f>tblTL[[#This Row],[Field RPE]]*tblTL[[#This Row],[Field duration]]+tblTL[[#This Row],[Field 2 RPE]]*tblTL[[#This Row],[Field 2 Duration]]</f>
        <v>0</v>
      </c>
      <c r="O875" s="120"/>
      <c r="P875" s="121"/>
      <c r="Q875" s="121"/>
      <c r="R875" s="121"/>
      <c r="S875" s="121"/>
      <c r="T875" s="121"/>
      <c r="U875" s="121"/>
      <c r="V875" s="121"/>
      <c r="W875" s="121"/>
      <c r="X875" s="121"/>
      <c r="Y875" s="121"/>
      <c r="Z875" s="121"/>
      <c r="AA875" s="131">
        <f>TL!$O875*TL!$P875+TL!$Q875*TL!$R875+TL!$S875*TL!$T875+TL!$U875*TL!$V875+TL!$W875*TL!$X875+tblTL[[#This Row],[G6 RPE]]*tblTL[[#This Row],[G6 Duration]]</f>
        <v>0</v>
      </c>
      <c r="AB875" s="126">
        <f>tblTL[[#This Row],[Gym Load]]+tblTL[[#This Row],[Field Load]]+tblTL[[#This Row],[Total Game Load]]</f>
        <v>0</v>
      </c>
    </row>
    <row r="876" spans="1:28" x14ac:dyDescent="0.25">
      <c r="A876" s="58" t="str">
        <f t="shared" si="40"/>
        <v>Week 6</v>
      </c>
      <c r="B876" s="63">
        <v>43049</v>
      </c>
      <c r="C876" s="152" t="str">
        <f t="shared" si="41"/>
        <v>Fri</v>
      </c>
      <c r="D876" s="112" t="s">
        <v>203</v>
      </c>
      <c r="E876" s="62"/>
      <c r="F876" s="62"/>
      <c r="G876" s="62"/>
      <c r="H876" s="62"/>
      <c r="I876" s="62">
        <f>tblTL[[#This Row],[Gym RPE]]*tblTL[[#This Row],[Gym Duration]]+tblTL[[#This Row],[Gym 2 RPE]]*tblTL[[#This Row],[Gym 2 Duration]]</f>
        <v>0</v>
      </c>
      <c r="J876" s="62"/>
      <c r="K876" s="62"/>
      <c r="L876" s="62"/>
      <c r="M876" s="62"/>
      <c r="N876" s="62">
        <f>tblTL[[#This Row],[Field RPE]]*tblTL[[#This Row],[Field duration]]+tblTL[[#This Row],[Field 2 RPE]]*tblTL[[#This Row],[Field 2 Duration]]</f>
        <v>0</v>
      </c>
      <c r="O876" s="120"/>
      <c r="P876" s="121"/>
      <c r="Q876" s="121"/>
      <c r="R876" s="121"/>
      <c r="S876" s="121"/>
      <c r="T876" s="121"/>
      <c r="U876" s="121"/>
      <c r="V876" s="121"/>
      <c r="W876" s="121"/>
      <c r="X876" s="121"/>
      <c r="Y876" s="121"/>
      <c r="Z876" s="121"/>
      <c r="AA876" s="131">
        <f>TL!$O876*TL!$P876+TL!$Q876*TL!$R876+TL!$S876*TL!$T876+TL!$U876*TL!$V876+TL!$W876*TL!$X876+tblTL[[#This Row],[G6 RPE]]*tblTL[[#This Row],[G6 Duration]]</f>
        <v>0</v>
      </c>
      <c r="AB876" s="126">
        <f>tblTL[[#This Row],[Gym Load]]+tblTL[[#This Row],[Field Load]]+tblTL[[#This Row],[Total Game Load]]</f>
        <v>0</v>
      </c>
    </row>
    <row r="877" spans="1:28" x14ac:dyDescent="0.25">
      <c r="A877" s="58" t="str">
        <f t="shared" si="40"/>
        <v>Week 6</v>
      </c>
      <c r="B877" s="63">
        <v>43049</v>
      </c>
      <c r="C877" s="152" t="str">
        <f t="shared" si="41"/>
        <v>Fri</v>
      </c>
      <c r="D877" s="112" t="s">
        <v>204</v>
      </c>
      <c r="E877" s="62"/>
      <c r="F877" s="62"/>
      <c r="G877" s="62"/>
      <c r="H877" s="62"/>
      <c r="I877" s="62">
        <f>tblTL[[#This Row],[Gym RPE]]*tblTL[[#This Row],[Gym Duration]]+tblTL[[#This Row],[Gym 2 RPE]]*tblTL[[#This Row],[Gym 2 Duration]]</f>
        <v>0</v>
      </c>
      <c r="J877" s="62"/>
      <c r="K877" s="62"/>
      <c r="L877" s="62"/>
      <c r="M877" s="62"/>
      <c r="N877" s="62">
        <f>tblTL[[#This Row],[Field RPE]]*tblTL[[#This Row],[Field duration]]+tblTL[[#This Row],[Field 2 RPE]]*tblTL[[#This Row],[Field 2 Duration]]</f>
        <v>0</v>
      </c>
      <c r="O877" s="120"/>
      <c r="P877" s="121"/>
      <c r="Q877" s="121"/>
      <c r="R877" s="121"/>
      <c r="S877" s="121"/>
      <c r="T877" s="121"/>
      <c r="U877" s="121"/>
      <c r="V877" s="121"/>
      <c r="W877" s="121"/>
      <c r="X877" s="121"/>
      <c r="Y877" s="121"/>
      <c r="Z877" s="121"/>
      <c r="AA877" s="131">
        <f>TL!$O877*TL!$P877+TL!$Q877*TL!$R877+TL!$S877*TL!$T877+TL!$U877*TL!$V877+TL!$W877*TL!$X877+tblTL[[#This Row],[G6 RPE]]*tblTL[[#This Row],[G6 Duration]]</f>
        <v>0</v>
      </c>
      <c r="AB877" s="126">
        <f>tblTL[[#This Row],[Gym Load]]+tblTL[[#This Row],[Field Load]]+tblTL[[#This Row],[Total Game Load]]</f>
        <v>0</v>
      </c>
    </row>
    <row r="878" spans="1:28" x14ac:dyDescent="0.25">
      <c r="A878" s="58" t="str">
        <f t="shared" si="40"/>
        <v>Week 6</v>
      </c>
      <c r="B878" s="63">
        <v>43049</v>
      </c>
      <c r="C878" s="152" t="str">
        <f t="shared" si="41"/>
        <v>Fri</v>
      </c>
      <c r="D878" s="112" t="s">
        <v>205</v>
      </c>
      <c r="E878" s="62"/>
      <c r="F878" s="62"/>
      <c r="G878" s="62"/>
      <c r="H878" s="62"/>
      <c r="I878" s="62">
        <f>tblTL[[#This Row],[Gym RPE]]*tblTL[[#This Row],[Gym Duration]]+tblTL[[#This Row],[Gym 2 RPE]]*tblTL[[#This Row],[Gym 2 Duration]]</f>
        <v>0</v>
      </c>
      <c r="J878" s="62"/>
      <c r="K878" s="62"/>
      <c r="L878" s="62"/>
      <c r="M878" s="62"/>
      <c r="N878" s="62">
        <f>tblTL[[#This Row],[Field RPE]]*tblTL[[#This Row],[Field duration]]+tblTL[[#This Row],[Field 2 RPE]]*tblTL[[#This Row],[Field 2 Duration]]</f>
        <v>0</v>
      </c>
      <c r="O878" s="120"/>
      <c r="P878" s="121"/>
      <c r="Q878" s="121"/>
      <c r="R878" s="121"/>
      <c r="S878" s="121"/>
      <c r="T878" s="121"/>
      <c r="U878" s="121"/>
      <c r="V878" s="121"/>
      <c r="W878" s="121"/>
      <c r="X878" s="121"/>
      <c r="Y878" s="121"/>
      <c r="Z878" s="121"/>
      <c r="AA878" s="131">
        <f>TL!$O878*TL!$P878+TL!$Q878*TL!$R878+TL!$S878*TL!$T878+TL!$U878*TL!$V878+TL!$W878*TL!$X878+tblTL[[#This Row],[G6 RPE]]*tblTL[[#This Row],[G6 Duration]]</f>
        <v>0</v>
      </c>
      <c r="AB878" s="126">
        <f>tblTL[[#This Row],[Gym Load]]+tblTL[[#This Row],[Field Load]]+tblTL[[#This Row],[Total Game Load]]</f>
        <v>0</v>
      </c>
    </row>
    <row r="879" spans="1:28" x14ac:dyDescent="0.25">
      <c r="A879" s="58" t="str">
        <f t="shared" si="40"/>
        <v>Week 6</v>
      </c>
      <c r="B879" s="63">
        <v>43049</v>
      </c>
      <c r="C879" s="152" t="str">
        <f t="shared" si="41"/>
        <v>Fri</v>
      </c>
      <c r="D879" s="112" t="s">
        <v>206</v>
      </c>
      <c r="E879" s="62"/>
      <c r="F879" s="62"/>
      <c r="G879" s="62"/>
      <c r="H879" s="62"/>
      <c r="I879" s="62">
        <f>tblTL[[#This Row],[Gym RPE]]*tblTL[[#This Row],[Gym Duration]]+tblTL[[#This Row],[Gym 2 RPE]]*tblTL[[#This Row],[Gym 2 Duration]]</f>
        <v>0</v>
      </c>
      <c r="J879" s="62"/>
      <c r="K879" s="62"/>
      <c r="L879" s="62"/>
      <c r="M879" s="62"/>
      <c r="N879" s="62">
        <f>tblTL[[#This Row],[Field RPE]]*tblTL[[#This Row],[Field duration]]+tblTL[[#This Row],[Field 2 RPE]]*tblTL[[#This Row],[Field 2 Duration]]</f>
        <v>0</v>
      </c>
      <c r="O879" s="120"/>
      <c r="P879" s="121"/>
      <c r="Q879" s="121"/>
      <c r="R879" s="121"/>
      <c r="S879" s="121"/>
      <c r="T879" s="121"/>
      <c r="U879" s="121"/>
      <c r="V879" s="121"/>
      <c r="W879" s="121"/>
      <c r="X879" s="121"/>
      <c r="Y879" s="121"/>
      <c r="Z879" s="121"/>
      <c r="AA879" s="131">
        <f>TL!$O879*TL!$P879+TL!$Q879*TL!$R879+TL!$S879*TL!$T879+TL!$U879*TL!$V879+TL!$W879*TL!$X879+tblTL[[#This Row],[G6 RPE]]*tblTL[[#This Row],[G6 Duration]]</f>
        <v>0</v>
      </c>
      <c r="AB879" s="126">
        <f>tblTL[[#This Row],[Gym Load]]+tblTL[[#This Row],[Field Load]]+tblTL[[#This Row],[Total Game Load]]</f>
        <v>0</v>
      </c>
    </row>
    <row r="880" spans="1:28" x14ac:dyDescent="0.25">
      <c r="A880" s="58" t="str">
        <f t="shared" si="40"/>
        <v>Week 6</v>
      </c>
      <c r="B880" s="63">
        <v>43049</v>
      </c>
      <c r="C880" s="152" t="str">
        <f t="shared" si="41"/>
        <v>Fri</v>
      </c>
      <c r="D880" s="112" t="s">
        <v>207</v>
      </c>
      <c r="E880" s="62"/>
      <c r="F880" s="62"/>
      <c r="G880" s="62"/>
      <c r="H880" s="62"/>
      <c r="I880" s="62">
        <f>tblTL[[#This Row],[Gym RPE]]*tblTL[[#This Row],[Gym Duration]]+tblTL[[#This Row],[Gym 2 RPE]]*tblTL[[#This Row],[Gym 2 Duration]]</f>
        <v>0</v>
      </c>
      <c r="J880" s="62"/>
      <c r="K880" s="62"/>
      <c r="L880" s="62"/>
      <c r="M880" s="62"/>
      <c r="N880" s="62">
        <f>tblTL[[#This Row],[Field RPE]]*tblTL[[#This Row],[Field duration]]+tblTL[[#This Row],[Field 2 RPE]]*tblTL[[#This Row],[Field 2 Duration]]</f>
        <v>0</v>
      </c>
      <c r="O880" s="120"/>
      <c r="P880" s="121"/>
      <c r="Q880" s="121"/>
      <c r="R880" s="121"/>
      <c r="S880" s="121"/>
      <c r="T880" s="121"/>
      <c r="U880" s="121"/>
      <c r="V880" s="121"/>
      <c r="W880" s="121"/>
      <c r="X880" s="121"/>
      <c r="Y880" s="121"/>
      <c r="Z880" s="121"/>
      <c r="AA880" s="131">
        <f>TL!$O880*TL!$P880+TL!$Q880*TL!$R880+TL!$S880*TL!$T880+TL!$U880*TL!$V880+TL!$W880*TL!$X880+tblTL[[#This Row],[G6 RPE]]*tblTL[[#This Row],[G6 Duration]]</f>
        <v>0</v>
      </c>
      <c r="AB880" s="126">
        <f>tblTL[[#This Row],[Gym Load]]+tblTL[[#This Row],[Field Load]]+tblTL[[#This Row],[Total Game Load]]</f>
        <v>0</v>
      </c>
    </row>
    <row r="881" spans="1:28" x14ac:dyDescent="0.25">
      <c r="A881" s="58" t="str">
        <f t="shared" si="40"/>
        <v>Week 6</v>
      </c>
      <c r="B881" s="63">
        <v>43049</v>
      </c>
      <c r="C881" s="152" t="str">
        <f t="shared" si="41"/>
        <v>Fri</v>
      </c>
      <c r="D881" s="112" t="s">
        <v>208</v>
      </c>
      <c r="E881" s="62"/>
      <c r="F881" s="62"/>
      <c r="G881" s="62"/>
      <c r="H881" s="62"/>
      <c r="I881" s="62">
        <f>tblTL[[#This Row],[Gym RPE]]*tblTL[[#This Row],[Gym Duration]]+tblTL[[#This Row],[Gym 2 RPE]]*tblTL[[#This Row],[Gym 2 Duration]]</f>
        <v>0</v>
      </c>
      <c r="J881" s="62"/>
      <c r="K881" s="62"/>
      <c r="L881" s="62"/>
      <c r="M881" s="62"/>
      <c r="N881" s="62">
        <f>tblTL[[#This Row],[Field RPE]]*tblTL[[#This Row],[Field duration]]+tblTL[[#This Row],[Field 2 RPE]]*tblTL[[#This Row],[Field 2 Duration]]</f>
        <v>0</v>
      </c>
      <c r="O881" s="120"/>
      <c r="P881" s="121"/>
      <c r="Q881" s="121"/>
      <c r="R881" s="121"/>
      <c r="S881" s="121"/>
      <c r="T881" s="121"/>
      <c r="U881" s="121"/>
      <c r="V881" s="121"/>
      <c r="W881" s="121"/>
      <c r="X881" s="121"/>
      <c r="Y881" s="121"/>
      <c r="Z881" s="121"/>
      <c r="AA881" s="131">
        <f>TL!$O881*TL!$P881+TL!$Q881*TL!$R881+TL!$S881*TL!$T881+TL!$U881*TL!$V881+TL!$W881*TL!$X881+tblTL[[#This Row],[G6 RPE]]*tblTL[[#This Row],[G6 Duration]]</f>
        <v>0</v>
      </c>
      <c r="AB881" s="126">
        <f>tblTL[[#This Row],[Gym Load]]+tblTL[[#This Row],[Field Load]]+tblTL[[#This Row],[Total Game Load]]</f>
        <v>0</v>
      </c>
    </row>
    <row r="882" spans="1:28" x14ac:dyDescent="0.25">
      <c r="A882" s="58" t="str">
        <f t="shared" ref="A882:A903" si="42">VLOOKUP(B882, $AE$3:$AF$26, 2)</f>
        <v>Week 6</v>
      </c>
      <c r="B882" s="59">
        <v>43050</v>
      </c>
      <c r="C882" s="152" t="str">
        <f t="shared" ref="C882:C903" si="43">CHOOSE(WEEKDAY(B882),"Sun","Mon","Tue","Wed","Thu","Fri","Sat")</f>
        <v>Sat</v>
      </c>
      <c r="D882" s="112" t="s">
        <v>215</v>
      </c>
      <c r="E882" s="62"/>
      <c r="F882" s="62"/>
      <c r="G882" s="62"/>
      <c r="H882" s="62"/>
      <c r="I882" s="62">
        <f>tblTL[[#This Row],[Gym RPE]]*tblTL[[#This Row],[Gym Duration]]+tblTL[[#This Row],[Gym 2 RPE]]*tblTL[[#This Row],[Gym 2 Duration]]</f>
        <v>0</v>
      </c>
      <c r="J882" s="62"/>
      <c r="K882" s="62"/>
      <c r="L882" s="62"/>
      <c r="M882" s="62"/>
      <c r="N882" s="62">
        <f>tblTL[[#This Row],[Field RPE]]*tblTL[[#This Row],[Field duration]]+tblTL[[#This Row],[Field 2 RPE]]*tblTL[[#This Row],[Field 2 Duration]]</f>
        <v>0</v>
      </c>
      <c r="O882" s="120"/>
      <c r="P882" s="121"/>
      <c r="Q882" s="121"/>
      <c r="R882" s="121"/>
      <c r="S882" s="121"/>
      <c r="T882" s="121"/>
      <c r="U882" s="121"/>
      <c r="V882" s="121"/>
      <c r="W882" s="121"/>
      <c r="X882" s="121"/>
      <c r="Y882" s="121"/>
      <c r="Z882" s="121"/>
      <c r="AA882" s="131">
        <f>TL!$O882*TL!$P882+TL!$Q882*TL!$R882+TL!$S882*TL!$T882+TL!$U882*TL!$V882+TL!$W882*TL!$X882+tblTL[[#This Row],[G6 RPE]]*tblTL[[#This Row],[G6 Duration]]</f>
        <v>0</v>
      </c>
      <c r="AB882" s="126">
        <f>tblTL[[#This Row],[Gym Load]]+tblTL[[#This Row],[Field Load]]+tblTL[[#This Row],[Total Game Load]]</f>
        <v>0</v>
      </c>
    </row>
    <row r="883" spans="1:28" x14ac:dyDescent="0.25">
      <c r="A883" s="58" t="str">
        <f t="shared" si="42"/>
        <v>Week 6</v>
      </c>
      <c r="B883" s="63">
        <v>43050</v>
      </c>
      <c r="C883" s="152" t="str">
        <f t="shared" si="43"/>
        <v>Sat</v>
      </c>
      <c r="D883" s="112" t="s">
        <v>190</v>
      </c>
      <c r="E883" s="62"/>
      <c r="F883" s="62"/>
      <c r="G883" s="62"/>
      <c r="H883" s="62"/>
      <c r="I883" s="62">
        <f>tblTL[[#This Row],[Gym RPE]]*tblTL[[#This Row],[Gym Duration]]+tblTL[[#This Row],[Gym 2 RPE]]*tblTL[[#This Row],[Gym 2 Duration]]</f>
        <v>0</v>
      </c>
      <c r="J883" s="62"/>
      <c r="K883" s="62"/>
      <c r="L883" s="62"/>
      <c r="M883" s="62"/>
      <c r="N883" s="62">
        <f>tblTL[[#This Row],[Field RPE]]*tblTL[[#This Row],[Field duration]]+tblTL[[#This Row],[Field 2 RPE]]*tblTL[[#This Row],[Field 2 Duration]]</f>
        <v>0</v>
      </c>
      <c r="O883" s="120">
        <v>6</v>
      </c>
      <c r="P883" s="121">
        <v>7</v>
      </c>
      <c r="Q883" s="121">
        <v>6</v>
      </c>
      <c r="R883" s="121">
        <v>10</v>
      </c>
      <c r="S883" s="121">
        <v>8</v>
      </c>
      <c r="T883" s="121">
        <v>14</v>
      </c>
      <c r="U883" s="121">
        <v>8</v>
      </c>
      <c r="V883" s="121">
        <v>14</v>
      </c>
      <c r="W883" s="121">
        <v>6</v>
      </c>
      <c r="X883" s="121">
        <v>9</v>
      </c>
      <c r="Y883" s="121">
        <v>6</v>
      </c>
      <c r="Z883" s="121">
        <v>7</v>
      </c>
      <c r="AA883" s="131">
        <f>TL!$O883*TL!$P883+TL!$Q883*TL!$R883+TL!$S883*TL!$T883+TL!$U883*TL!$V883+TL!$W883*TL!$X883+tblTL[[#This Row],[G6 RPE]]*tblTL[[#This Row],[G6 Duration]]</f>
        <v>422</v>
      </c>
      <c r="AB883" s="126">
        <f>tblTL[[#This Row],[Gym Load]]+tblTL[[#This Row],[Field Load]]+tblTL[[#This Row],[Total Game Load]]</f>
        <v>422</v>
      </c>
    </row>
    <row r="884" spans="1:28" x14ac:dyDescent="0.25">
      <c r="A884" s="58" t="str">
        <f t="shared" si="42"/>
        <v>Week 6</v>
      </c>
      <c r="B884" s="63">
        <v>43050</v>
      </c>
      <c r="C884" s="152" t="str">
        <f t="shared" si="43"/>
        <v>Sat</v>
      </c>
      <c r="D884" s="112" t="s">
        <v>191</v>
      </c>
      <c r="E884" s="62"/>
      <c r="F884" s="62"/>
      <c r="G884" s="62"/>
      <c r="H884" s="62"/>
      <c r="I884" s="62">
        <f>tblTL[[#This Row],[Gym RPE]]*tblTL[[#This Row],[Gym Duration]]+tblTL[[#This Row],[Gym 2 RPE]]*tblTL[[#This Row],[Gym 2 Duration]]</f>
        <v>0</v>
      </c>
      <c r="J884" s="62"/>
      <c r="K884" s="62"/>
      <c r="L884" s="62"/>
      <c r="M884" s="62"/>
      <c r="N884" s="62">
        <f>tblTL[[#This Row],[Field RPE]]*tblTL[[#This Row],[Field duration]]+tblTL[[#This Row],[Field 2 RPE]]*tblTL[[#This Row],[Field 2 Duration]]</f>
        <v>0</v>
      </c>
      <c r="O884" s="120">
        <v>6</v>
      </c>
      <c r="P884" s="121">
        <v>8</v>
      </c>
      <c r="Q884" s="121">
        <v>9</v>
      </c>
      <c r="R884" s="121">
        <v>14</v>
      </c>
      <c r="S884" s="121">
        <v>10</v>
      </c>
      <c r="T884" s="121">
        <v>14</v>
      </c>
      <c r="U884" s="121"/>
      <c r="V884" s="121"/>
      <c r="W884" s="121"/>
      <c r="X884" s="121"/>
      <c r="Y884" s="121"/>
      <c r="Z884" s="121"/>
      <c r="AA884" s="131">
        <f>TL!$O884*TL!$P884+TL!$Q884*TL!$R884+TL!$S884*TL!$T884+TL!$U884*TL!$V884+TL!$W884*TL!$X884+tblTL[[#This Row],[G6 RPE]]*tblTL[[#This Row],[G6 Duration]]</f>
        <v>314</v>
      </c>
      <c r="AB884" s="126">
        <f>tblTL[[#This Row],[Gym Load]]+tblTL[[#This Row],[Field Load]]+tblTL[[#This Row],[Total Game Load]]</f>
        <v>314</v>
      </c>
    </row>
    <row r="885" spans="1:28" x14ac:dyDescent="0.25">
      <c r="A885" s="58" t="str">
        <f t="shared" si="42"/>
        <v>Week 6</v>
      </c>
      <c r="B885" s="63">
        <v>43050</v>
      </c>
      <c r="C885" s="152" t="str">
        <f t="shared" si="43"/>
        <v>Sat</v>
      </c>
      <c r="D885" s="112" t="s">
        <v>192</v>
      </c>
      <c r="E885" s="62"/>
      <c r="F885" s="62"/>
      <c r="G885" s="62"/>
      <c r="H885" s="62"/>
      <c r="I885" s="62">
        <f>tblTL[[#This Row],[Gym RPE]]*tblTL[[#This Row],[Gym Duration]]+tblTL[[#This Row],[Gym 2 RPE]]*tblTL[[#This Row],[Gym 2 Duration]]</f>
        <v>0</v>
      </c>
      <c r="J885" s="62"/>
      <c r="K885" s="62"/>
      <c r="L885" s="62"/>
      <c r="M885" s="62"/>
      <c r="N885" s="62">
        <f>tblTL[[#This Row],[Field RPE]]*tblTL[[#This Row],[Field duration]]+tblTL[[#This Row],[Field 2 RPE]]*tblTL[[#This Row],[Field 2 Duration]]</f>
        <v>0</v>
      </c>
      <c r="O885" s="120"/>
      <c r="P885" s="121"/>
      <c r="Q885" s="121">
        <v>6</v>
      </c>
      <c r="R885" s="121">
        <v>14</v>
      </c>
      <c r="S885" s="121">
        <v>10</v>
      </c>
      <c r="T885" s="121">
        <v>14</v>
      </c>
      <c r="U885" s="121"/>
      <c r="V885" s="121"/>
      <c r="W885" s="121"/>
      <c r="X885" s="121"/>
      <c r="Y885" s="121"/>
      <c r="Z885" s="121"/>
      <c r="AA885" s="131">
        <f>TL!$O885*TL!$P885+TL!$Q885*TL!$R885+TL!$S885*TL!$T885+TL!$U885*TL!$V885+TL!$W885*TL!$X885+tblTL[[#This Row],[G6 RPE]]*tblTL[[#This Row],[G6 Duration]]</f>
        <v>224</v>
      </c>
      <c r="AB885" s="126">
        <f>tblTL[[#This Row],[Gym Load]]+tblTL[[#This Row],[Field Load]]+tblTL[[#This Row],[Total Game Load]]</f>
        <v>224</v>
      </c>
    </row>
    <row r="886" spans="1:28" x14ac:dyDescent="0.25">
      <c r="A886" s="58" t="str">
        <f t="shared" si="42"/>
        <v>Week 6</v>
      </c>
      <c r="B886" s="63">
        <v>43050</v>
      </c>
      <c r="C886" s="152" t="str">
        <f t="shared" si="43"/>
        <v>Sat</v>
      </c>
      <c r="D886" s="112" t="s">
        <v>193</v>
      </c>
      <c r="E886" s="62"/>
      <c r="F886" s="62"/>
      <c r="G886" s="62"/>
      <c r="H886" s="62"/>
      <c r="I886" s="62">
        <f>tblTL[[#This Row],[Gym RPE]]*tblTL[[#This Row],[Gym Duration]]+tblTL[[#This Row],[Gym 2 RPE]]*tblTL[[#This Row],[Gym 2 Duration]]</f>
        <v>0</v>
      </c>
      <c r="J886" s="62"/>
      <c r="K886" s="62"/>
      <c r="L886" s="62"/>
      <c r="M886" s="62"/>
      <c r="N886" s="62">
        <f>tblTL[[#This Row],[Field RPE]]*tblTL[[#This Row],[Field duration]]+tblTL[[#This Row],[Field 2 RPE]]*tblTL[[#This Row],[Field 2 Duration]]</f>
        <v>0</v>
      </c>
      <c r="O886" s="120">
        <v>8</v>
      </c>
      <c r="P886" s="121">
        <v>6</v>
      </c>
      <c r="Q886" s="121">
        <v>6</v>
      </c>
      <c r="R886" s="121">
        <v>14</v>
      </c>
      <c r="S886" s="121">
        <v>10</v>
      </c>
      <c r="T886" s="121">
        <v>14</v>
      </c>
      <c r="U886" s="121"/>
      <c r="V886" s="121"/>
      <c r="W886" s="121"/>
      <c r="X886" s="121"/>
      <c r="Y886" s="121"/>
      <c r="Z886" s="121"/>
      <c r="AA886" s="131">
        <f>TL!$O886*TL!$P886+TL!$Q886*TL!$R886+TL!$S886*TL!$T886+TL!$U886*TL!$V886+TL!$W886*TL!$X886+tblTL[[#This Row],[G6 RPE]]*tblTL[[#This Row],[G6 Duration]]</f>
        <v>272</v>
      </c>
      <c r="AB886" s="126">
        <f>tblTL[[#This Row],[Gym Load]]+tblTL[[#This Row],[Field Load]]+tblTL[[#This Row],[Total Game Load]]</f>
        <v>272</v>
      </c>
    </row>
    <row r="887" spans="1:28" x14ac:dyDescent="0.25">
      <c r="A887" s="58" t="str">
        <f t="shared" si="42"/>
        <v>Week 6</v>
      </c>
      <c r="B887" s="63">
        <v>43050</v>
      </c>
      <c r="C887" s="152" t="str">
        <f t="shared" si="43"/>
        <v>Sat</v>
      </c>
      <c r="D887" s="112" t="s">
        <v>194</v>
      </c>
      <c r="E887" s="62"/>
      <c r="F887" s="62"/>
      <c r="G887" s="62"/>
      <c r="H887" s="62"/>
      <c r="I887" s="62">
        <f>tblTL[[#This Row],[Gym RPE]]*tblTL[[#This Row],[Gym Duration]]+tblTL[[#This Row],[Gym 2 RPE]]*tblTL[[#This Row],[Gym 2 Duration]]</f>
        <v>0</v>
      </c>
      <c r="J887" s="62"/>
      <c r="K887" s="62"/>
      <c r="L887" s="62"/>
      <c r="M887" s="62"/>
      <c r="N887" s="62">
        <f>tblTL[[#This Row],[Field RPE]]*tblTL[[#This Row],[Field duration]]+tblTL[[#This Row],[Field 2 RPE]]*tblTL[[#This Row],[Field 2 Duration]]</f>
        <v>0</v>
      </c>
      <c r="O887" s="120">
        <v>6</v>
      </c>
      <c r="P887" s="121">
        <v>14</v>
      </c>
      <c r="Q887" s="121">
        <v>8</v>
      </c>
      <c r="R887" s="121">
        <v>14</v>
      </c>
      <c r="S887" s="121">
        <v>8</v>
      </c>
      <c r="T887" s="121">
        <v>14</v>
      </c>
      <c r="U887" s="121">
        <v>8</v>
      </c>
      <c r="V887" s="121">
        <v>14</v>
      </c>
      <c r="W887" s="121">
        <v>5</v>
      </c>
      <c r="X887" s="121">
        <v>5</v>
      </c>
      <c r="Y887" s="121">
        <v>6</v>
      </c>
      <c r="Z887" s="121">
        <v>10</v>
      </c>
      <c r="AA887" s="131">
        <f>TL!$O887*TL!$P887+TL!$Q887*TL!$R887+TL!$S887*TL!$T887+TL!$U887*TL!$V887+TL!$W887*TL!$X887+tblTL[[#This Row],[G6 RPE]]*tblTL[[#This Row],[G6 Duration]]</f>
        <v>505</v>
      </c>
      <c r="AB887" s="126">
        <f>tblTL[[#This Row],[Gym Load]]+tblTL[[#This Row],[Field Load]]+tblTL[[#This Row],[Total Game Load]]</f>
        <v>505</v>
      </c>
    </row>
    <row r="888" spans="1:28" x14ac:dyDescent="0.25">
      <c r="A888" s="58" t="str">
        <f t="shared" si="42"/>
        <v>Week 6</v>
      </c>
      <c r="B888" s="63">
        <v>43050</v>
      </c>
      <c r="C888" s="152" t="str">
        <f t="shared" si="43"/>
        <v>Sat</v>
      </c>
      <c r="D888" s="112" t="s">
        <v>213</v>
      </c>
      <c r="E888" s="62"/>
      <c r="F888" s="62"/>
      <c r="G888" s="62"/>
      <c r="H888" s="62"/>
      <c r="I888" s="62">
        <f>tblTL[[#This Row],[Gym RPE]]*tblTL[[#This Row],[Gym Duration]]+tblTL[[#This Row],[Gym 2 RPE]]*tblTL[[#This Row],[Gym 2 Duration]]</f>
        <v>0</v>
      </c>
      <c r="J888" s="62"/>
      <c r="K888" s="62"/>
      <c r="L888" s="62"/>
      <c r="M888" s="62"/>
      <c r="N888" s="62">
        <f>tblTL[[#This Row],[Field RPE]]*tblTL[[#This Row],[Field duration]]+tblTL[[#This Row],[Field 2 RPE]]*tblTL[[#This Row],[Field 2 Duration]]</f>
        <v>0</v>
      </c>
      <c r="O888" s="120"/>
      <c r="P888" s="121"/>
      <c r="Q888" s="121"/>
      <c r="R888" s="121"/>
      <c r="S888" s="121"/>
      <c r="T888" s="121"/>
      <c r="U888" s="121"/>
      <c r="V888" s="121"/>
      <c r="W888" s="121"/>
      <c r="X888" s="121"/>
      <c r="Y888" s="121"/>
      <c r="Z888" s="121"/>
      <c r="AA888" s="131">
        <f>TL!$O888*TL!$P888+TL!$Q888*TL!$R888+TL!$S888*TL!$T888+TL!$U888*TL!$V888+TL!$W888*TL!$X888+tblTL[[#This Row],[G6 RPE]]*tblTL[[#This Row],[G6 Duration]]</f>
        <v>0</v>
      </c>
      <c r="AB888" s="126">
        <f>tblTL[[#This Row],[Gym Load]]+tblTL[[#This Row],[Field Load]]+tblTL[[#This Row],[Total Game Load]]</f>
        <v>0</v>
      </c>
    </row>
    <row r="889" spans="1:28" x14ac:dyDescent="0.25">
      <c r="A889" s="58" t="str">
        <f t="shared" si="42"/>
        <v>Week 6</v>
      </c>
      <c r="B889" s="63">
        <v>43050</v>
      </c>
      <c r="C889" s="152" t="str">
        <f t="shared" si="43"/>
        <v>Sat</v>
      </c>
      <c r="D889" s="112" t="s">
        <v>214</v>
      </c>
      <c r="E889" s="62"/>
      <c r="F889" s="62"/>
      <c r="G889" s="62"/>
      <c r="H889" s="62"/>
      <c r="I889" s="62">
        <f>tblTL[[#This Row],[Gym RPE]]*tblTL[[#This Row],[Gym Duration]]+tblTL[[#This Row],[Gym 2 RPE]]*tblTL[[#This Row],[Gym 2 Duration]]</f>
        <v>0</v>
      </c>
      <c r="J889" s="62"/>
      <c r="K889" s="62"/>
      <c r="L889" s="62"/>
      <c r="M889" s="62"/>
      <c r="N889" s="62">
        <f>tblTL[[#This Row],[Field RPE]]*tblTL[[#This Row],[Field duration]]+tblTL[[#This Row],[Field 2 RPE]]*tblTL[[#This Row],[Field 2 Duration]]</f>
        <v>0</v>
      </c>
      <c r="O889" s="120"/>
      <c r="P889" s="121"/>
      <c r="Q889" s="121"/>
      <c r="R889" s="121"/>
      <c r="S889" s="121"/>
      <c r="T889" s="121"/>
      <c r="U889" s="121"/>
      <c r="V889" s="121"/>
      <c r="W889" s="121"/>
      <c r="X889" s="121"/>
      <c r="Y889" s="121"/>
      <c r="Z889" s="121"/>
      <c r="AA889" s="131">
        <f>TL!$O889*TL!$P889+TL!$Q889*TL!$R889+TL!$S889*TL!$T889+TL!$U889*TL!$V889+TL!$W889*TL!$X889+tblTL[[#This Row],[G6 RPE]]*tblTL[[#This Row],[G6 Duration]]</f>
        <v>0</v>
      </c>
      <c r="AB889" s="126">
        <f>tblTL[[#This Row],[Gym Load]]+tblTL[[#This Row],[Field Load]]+tblTL[[#This Row],[Total Game Load]]</f>
        <v>0</v>
      </c>
    </row>
    <row r="890" spans="1:28" x14ac:dyDescent="0.25">
      <c r="A890" s="58" t="str">
        <f t="shared" si="42"/>
        <v>Week 6</v>
      </c>
      <c r="B890" s="63">
        <v>43050</v>
      </c>
      <c r="C890" s="152" t="str">
        <f t="shared" si="43"/>
        <v>Sat</v>
      </c>
      <c r="D890" s="112" t="s">
        <v>195</v>
      </c>
      <c r="E890" s="62"/>
      <c r="F890" s="62"/>
      <c r="G890" s="62"/>
      <c r="H890" s="62"/>
      <c r="I890" s="62">
        <f>tblTL[[#This Row],[Gym RPE]]*tblTL[[#This Row],[Gym Duration]]+tblTL[[#This Row],[Gym 2 RPE]]*tblTL[[#This Row],[Gym 2 Duration]]</f>
        <v>0</v>
      </c>
      <c r="J890" s="62"/>
      <c r="K890" s="62"/>
      <c r="L890" s="62"/>
      <c r="M890" s="62"/>
      <c r="N890" s="62">
        <f>tblTL[[#This Row],[Field RPE]]*tblTL[[#This Row],[Field duration]]+tblTL[[#This Row],[Field 2 RPE]]*tblTL[[#This Row],[Field 2 Duration]]</f>
        <v>0</v>
      </c>
      <c r="O890" s="120"/>
      <c r="P890" s="121"/>
      <c r="Q890" s="121"/>
      <c r="R890" s="121"/>
      <c r="S890" s="121"/>
      <c r="T890" s="121"/>
      <c r="U890" s="121"/>
      <c r="V890" s="121"/>
      <c r="W890" s="121"/>
      <c r="X890" s="121"/>
      <c r="Y890" s="121"/>
      <c r="Z890" s="121"/>
      <c r="AA890" s="131">
        <f>TL!$O890*TL!$P890+TL!$Q890*TL!$R890+TL!$S890*TL!$T890+TL!$U890*TL!$V890+TL!$W890*TL!$X890+tblTL[[#This Row],[G6 RPE]]*tblTL[[#This Row],[G6 Duration]]</f>
        <v>0</v>
      </c>
      <c r="AB890" s="126">
        <f>tblTL[[#This Row],[Gym Load]]+tblTL[[#This Row],[Field Load]]+tblTL[[#This Row],[Total Game Load]]</f>
        <v>0</v>
      </c>
    </row>
    <row r="891" spans="1:28" x14ac:dyDescent="0.25">
      <c r="A891" s="58" t="str">
        <f t="shared" si="42"/>
        <v>Week 6</v>
      </c>
      <c r="B891" s="63">
        <v>43050</v>
      </c>
      <c r="C891" s="152" t="str">
        <f t="shared" si="43"/>
        <v>Sat</v>
      </c>
      <c r="D891" s="112" t="s">
        <v>196</v>
      </c>
      <c r="E891" s="62"/>
      <c r="F891" s="62"/>
      <c r="G891" s="62"/>
      <c r="H891" s="62"/>
      <c r="I891" s="62">
        <f>tblTL[[#This Row],[Gym RPE]]*tblTL[[#This Row],[Gym Duration]]+tblTL[[#This Row],[Gym 2 RPE]]*tblTL[[#This Row],[Gym 2 Duration]]</f>
        <v>0</v>
      </c>
      <c r="J891" s="62"/>
      <c r="K891" s="62"/>
      <c r="L891" s="62"/>
      <c r="M891" s="62"/>
      <c r="N891" s="62">
        <f>tblTL[[#This Row],[Field RPE]]*tblTL[[#This Row],[Field duration]]+tblTL[[#This Row],[Field 2 RPE]]*tblTL[[#This Row],[Field 2 Duration]]</f>
        <v>0</v>
      </c>
      <c r="O891" s="120">
        <v>9</v>
      </c>
      <c r="P891" s="121">
        <v>14</v>
      </c>
      <c r="Q891" s="121">
        <v>6</v>
      </c>
      <c r="R891" s="121">
        <v>14</v>
      </c>
      <c r="S891" s="121">
        <v>10</v>
      </c>
      <c r="T891" s="121">
        <v>14</v>
      </c>
      <c r="U891" s="121"/>
      <c r="V891" s="121"/>
      <c r="W891" s="121"/>
      <c r="X891" s="121"/>
      <c r="Y891" s="121"/>
      <c r="Z891" s="121"/>
      <c r="AA891" s="131">
        <f>TL!$O891*TL!$P891+TL!$Q891*TL!$R891+TL!$S891*TL!$T891+TL!$U891*TL!$V891+TL!$W891*TL!$X891+tblTL[[#This Row],[G6 RPE]]*tblTL[[#This Row],[G6 Duration]]</f>
        <v>350</v>
      </c>
      <c r="AB891" s="126">
        <f>tblTL[[#This Row],[Gym Load]]+tblTL[[#This Row],[Field Load]]+tblTL[[#This Row],[Total Game Load]]</f>
        <v>350</v>
      </c>
    </row>
    <row r="892" spans="1:28" x14ac:dyDescent="0.25">
      <c r="A892" s="58" t="str">
        <f t="shared" si="42"/>
        <v>Week 6</v>
      </c>
      <c r="B892" s="63">
        <v>43050</v>
      </c>
      <c r="C892" s="152" t="str">
        <f t="shared" si="43"/>
        <v>Sat</v>
      </c>
      <c r="D892" s="112" t="s">
        <v>197</v>
      </c>
      <c r="E892" s="62"/>
      <c r="F892" s="62"/>
      <c r="G892" s="62"/>
      <c r="H892" s="62"/>
      <c r="I892" s="62">
        <f>tblTL[[#This Row],[Gym RPE]]*tblTL[[#This Row],[Gym Duration]]+tblTL[[#This Row],[Gym 2 RPE]]*tblTL[[#This Row],[Gym 2 Duration]]</f>
        <v>0</v>
      </c>
      <c r="J892" s="62"/>
      <c r="K892" s="62"/>
      <c r="L892" s="62"/>
      <c r="M892" s="62"/>
      <c r="N892" s="62">
        <f>tblTL[[#This Row],[Field RPE]]*tblTL[[#This Row],[Field duration]]+tblTL[[#This Row],[Field 2 RPE]]*tblTL[[#This Row],[Field 2 Duration]]</f>
        <v>0</v>
      </c>
      <c r="O892" s="120"/>
      <c r="P892" s="121"/>
      <c r="Q892" s="121"/>
      <c r="R892" s="121"/>
      <c r="S892" s="121"/>
      <c r="T892" s="121"/>
      <c r="U892" s="121"/>
      <c r="V892" s="121"/>
      <c r="W892" s="121"/>
      <c r="X892" s="121"/>
      <c r="Y892" s="121"/>
      <c r="Z892" s="121"/>
      <c r="AA892" s="131">
        <f>TL!$O892*TL!$P892+TL!$Q892*TL!$R892+TL!$S892*TL!$T892+TL!$U892*TL!$V892+TL!$W892*TL!$X892+tblTL[[#This Row],[G6 RPE]]*tblTL[[#This Row],[G6 Duration]]</f>
        <v>0</v>
      </c>
      <c r="AB892" s="126">
        <f>tblTL[[#This Row],[Gym Load]]+tblTL[[#This Row],[Field Load]]+tblTL[[#This Row],[Total Game Load]]</f>
        <v>0</v>
      </c>
    </row>
    <row r="893" spans="1:28" x14ac:dyDescent="0.25">
      <c r="A893" s="58" t="str">
        <f t="shared" si="42"/>
        <v>Week 6</v>
      </c>
      <c r="B893" s="63">
        <v>43050</v>
      </c>
      <c r="C893" s="152" t="str">
        <f t="shared" si="43"/>
        <v>Sat</v>
      </c>
      <c r="D893" s="112" t="s">
        <v>198</v>
      </c>
      <c r="E893" s="62"/>
      <c r="F893" s="62"/>
      <c r="G893" s="62"/>
      <c r="H893" s="62"/>
      <c r="I893" s="62">
        <f>tblTL[[#This Row],[Gym RPE]]*tblTL[[#This Row],[Gym Duration]]+tblTL[[#This Row],[Gym 2 RPE]]*tblTL[[#This Row],[Gym 2 Duration]]</f>
        <v>0</v>
      </c>
      <c r="J893" s="62"/>
      <c r="K893" s="62"/>
      <c r="L893" s="62"/>
      <c r="M893" s="62"/>
      <c r="N893" s="62">
        <f>tblTL[[#This Row],[Field RPE]]*tblTL[[#This Row],[Field duration]]+tblTL[[#This Row],[Field 2 RPE]]*tblTL[[#This Row],[Field 2 Duration]]</f>
        <v>0</v>
      </c>
      <c r="O893" s="120">
        <v>9</v>
      </c>
      <c r="P893" s="121">
        <v>14</v>
      </c>
      <c r="Q893" s="121">
        <v>5</v>
      </c>
      <c r="R893" s="121">
        <v>14</v>
      </c>
      <c r="S893" s="121"/>
      <c r="T893" s="121"/>
      <c r="U893" s="121"/>
      <c r="V893" s="121"/>
      <c r="W893" s="121"/>
      <c r="X893" s="121"/>
      <c r="Y893" s="121"/>
      <c r="Z893" s="121"/>
      <c r="AA893" s="131">
        <f>TL!$O893*TL!$P893+TL!$Q893*TL!$R893+TL!$S893*TL!$T893+TL!$U893*TL!$V893+TL!$W893*TL!$X893+tblTL[[#This Row],[G6 RPE]]*tblTL[[#This Row],[G6 Duration]]</f>
        <v>196</v>
      </c>
      <c r="AB893" s="126">
        <f>tblTL[[#This Row],[Gym Load]]+tblTL[[#This Row],[Field Load]]+tblTL[[#This Row],[Total Game Load]]</f>
        <v>196</v>
      </c>
    </row>
    <row r="894" spans="1:28" x14ac:dyDescent="0.25">
      <c r="A894" s="58" t="str">
        <f t="shared" si="42"/>
        <v>Week 6</v>
      </c>
      <c r="B894" s="63">
        <v>43050</v>
      </c>
      <c r="C894" s="152" t="str">
        <f t="shared" si="43"/>
        <v>Sat</v>
      </c>
      <c r="D894" s="112" t="s">
        <v>199</v>
      </c>
      <c r="E894" s="62"/>
      <c r="F894" s="62"/>
      <c r="G894" s="62"/>
      <c r="H894" s="62"/>
      <c r="I894" s="62">
        <f>tblTL[[#This Row],[Gym RPE]]*tblTL[[#This Row],[Gym Duration]]+tblTL[[#This Row],[Gym 2 RPE]]*tblTL[[#This Row],[Gym 2 Duration]]</f>
        <v>0</v>
      </c>
      <c r="J894" s="62"/>
      <c r="K894" s="62"/>
      <c r="L894" s="62"/>
      <c r="M894" s="62"/>
      <c r="N894" s="62">
        <f>tblTL[[#This Row],[Field RPE]]*tblTL[[#This Row],[Field duration]]+tblTL[[#This Row],[Field 2 RPE]]*tblTL[[#This Row],[Field 2 Duration]]</f>
        <v>0</v>
      </c>
      <c r="O894" s="120">
        <v>8</v>
      </c>
      <c r="P894" s="121">
        <v>14</v>
      </c>
      <c r="Q894" s="121">
        <v>8</v>
      </c>
      <c r="R894" s="121">
        <v>14</v>
      </c>
      <c r="S894" s="121">
        <v>8</v>
      </c>
      <c r="T894" s="121">
        <v>14</v>
      </c>
      <c r="U894" s="121"/>
      <c r="V894" s="121"/>
      <c r="W894" s="121">
        <v>8</v>
      </c>
      <c r="X894" s="121">
        <v>4</v>
      </c>
      <c r="Y894" s="121">
        <v>8</v>
      </c>
      <c r="Z894" s="121">
        <v>14</v>
      </c>
      <c r="AA894" s="131">
        <f>TL!$O894*TL!$P894+TL!$Q894*TL!$R894+TL!$S894*TL!$T894+TL!$U894*TL!$V894+TL!$W894*TL!$X894+tblTL[[#This Row],[G6 RPE]]*tblTL[[#This Row],[G6 Duration]]</f>
        <v>480</v>
      </c>
      <c r="AB894" s="126">
        <f>tblTL[[#This Row],[Gym Load]]+tblTL[[#This Row],[Field Load]]+tblTL[[#This Row],[Total Game Load]]</f>
        <v>480</v>
      </c>
    </row>
    <row r="895" spans="1:28" x14ac:dyDescent="0.25">
      <c r="A895" s="58" t="str">
        <f t="shared" si="42"/>
        <v>Week 6</v>
      </c>
      <c r="B895" s="63">
        <v>43050</v>
      </c>
      <c r="C895" s="152" t="str">
        <f t="shared" si="43"/>
        <v>Sat</v>
      </c>
      <c r="D895" s="112" t="s">
        <v>200</v>
      </c>
      <c r="E895" s="62"/>
      <c r="F895" s="62"/>
      <c r="G895" s="62"/>
      <c r="H895" s="62"/>
      <c r="I895" s="62">
        <f>tblTL[[#This Row],[Gym RPE]]*tblTL[[#This Row],[Gym Duration]]+tblTL[[#This Row],[Gym 2 RPE]]*tblTL[[#This Row],[Gym 2 Duration]]</f>
        <v>0</v>
      </c>
      <c r="J895" s="62"/>
      <c r="K895" s="62"/>
      <c r="L895" s="62"/>
      <c r="M895" s="62"/>
      <c r="N895" s="62">
        <f>tblTL[[#This Row],[Field RPE]]*tblTL[[#This Row],[Field duration]]+tblTL[[#This Row],[Field 2 RPE]]*tblTL[[#This Row],[Field 2 Duration]]</f>
        <v>0</v>
      </c>
      <c r="O895" s="120"/>
      <c r="P895" s="121"/>
      <c r="Q895" s="121"/>
      <c r="R895" s="121"/>
      <c r="S895" s="121"/>
      <c r="T895" s="121"/>
      <c r="U895" s="121"/>
      <c r="V895" s="121"/>
      <c r="W895" s="121"/>
      <c r="X895" s="121"/>
      <c r="Y895" s="121"/>
      <c r="Z895" s="121"/>
      <c r="AA895" s="131">
        <f>TL!$O895*TL!$P895+TL!$Q895*TL!$R895+TL!$S895*TL!$T895+TL!$U895*TL!$V895+TL!$W895*TL!$X895+tblTL[[#This Row],[G6 RPE]]*tblTL[[#This Row],[G6 Duration]]</f>
        <v>0</v>
      </c>
      <c r="AB895" s="126">
        <f>tblTL[[#This Row],[Gym Load]]+tblTL[[#This Row],[Field Load]]+tblTL[[#This Row],[Total Game Load]]</f>
        <v>0</v>
      </c>
    </row>
    <row r="896" spans="1:28" x14ac:dyDescent="0.25">
      <c r="A896" s="58" t="str">
        <f t="shared" si="42"/>
        <v>Week 6</v>
      </c>
      <c r="B896" s="63">
        <v>43050</v>
      </c>
      <c r="C896" s="152" t="str">
        <f t="shared" si="43"/>
        <v>Sat</v>
      </c>
      <c r="D896" s="112" t="s">
        <v>201</v>
      </c>
      <c r="E896" s="62"/>
      <c r="F896" s="62"/>
      <c r="G896" s="62"/>
      <c r="H896" s="62"/>
      <c r="I896" s="62">
        <f>tblTL[[#This Row],[Gym RPE]]*tblTL[[#This Row],[Gym Duration]]+tblTL[[#This Row],[Gym 2 RPE]]*tblTL[[#This Row],[Gym 2 Duration]]</f>
        <v>0</v>
      </c>
      <c r="J896" s="62"/>
      <c r="K896" s="62"/>
      <c r="L896" s="62"/>
      <c r="M896" s="62"/>
      <c r="N896" s="62">
        <f>tblTL[[#This Row],[Field RPE]]*tblTL[[#This Row],[Field duration]]+tblTL[[#This Row],[Field 2 RPE]]*tblTL[[#This Row],[Field 2 Duration]]</f>
        <v>0</v>
      </c>
      <c r="O896" s="120"/>
      <c r="P896" s="121"/>
      <c r="Q896" s="121"/>
      <c r="R896" s="121"/>
      <c r="S896" s="121"/>
      <c r="T896" s="121"/>
      <c r="U896" s="121"/>
      <c r="V896" s="121"/>
      <c r="W896" s="121"/>
      <c r="X896" s="121"/>
      <c r="Y896" s="121"/>
      <c r="Z896" s="121"/>
      <c r="AA896" s="131">
        <f>TL!$O896*TL!$P896+TL!$Q896*TL!$R896+TL!$S896*TL!$T896+TL!$U896*TL!$V896+TL!$W896*TL!$X896+tblTL[[#This Row],[G6 RPE]]*tblTL[[#This Row],[G6 Duration]]</f>
        <v>0</v>
      </c>
      <c r="AB896" s="126">
        <f>tblTL[[#This Row],[Gym Load]]+tblTL[[#This Row],[Field Load]]+tblTL[[#This Row],[Total Game Load]]</f>
        <v>0</v>
      </c>
    </row>
    <row r="897" spans="1:28" x14ac:dyDescent="0.25">
      <c r="A897" s="58" t="str">
        <f t="shared" si="42"/>
        <v>Week 6</v>
      </c>
      <c r="B897" s="63">
        <v>43050</v>
      </c>
      <c r="C897" s="152" t="str">
        <f t="shared" si="43"/>
        <v>Sat</v>
      </c>
      <c r="D897" s="112" t="s">
        <v>202</v>
      </c>
      <c r="E897" s="62"/>
      <c r="F897" s="62"/>
      <c r="G897" s="62"/>
      <c r="H897" s="62"/>
      <c r="I897" s="62">
        <f>tblTL[[#This Row],[Gym RPE]]*tblTL[[#This Row],[Gym Duration]]+tblTL[[#This Row],[Gym 2 RPE]]*tblTL[[#This Row],[Gym 2 Duration]]</f>
        <v>0</v>
      </c>
      <c r="J897" s="62"/>
      <c r="K897" s="62"/>
      <c r="L897" s="62"/>
      <c r="M897" s="62"/>
      <c r="N897" s="62">
        <f>tblTL[[#This Row],[Field RPE]]*tblTL[[#This Row],[Field duration]]+tblTL[[#This Row],[Field 2 RPE]]*tblTL[[#This Row],[Field 2 Duration]]</f>
        <v>0</v>
      </c>
      <c r="O897" s="120">
        <v>8</v>
      </c>
      <c r="P897" s="121">
        <v>14</v>
      </c>
      <c r="Q897" s="121">
        <v>3</v>
      </c>
      <c r="R897" s="121">
        <v>7</v>
      </c>
      <c r="S897" s="121">
        <v>10</v>
      </c>
      <c r="T897" s="121">
        <v>14</v>
      </c>
      <c r="U897" s="121"/>
      <c r="V897" s="121"/>
      <c r="W897" s="121"/>
      <c r="X897" s="121"/>
      <c r="Y897" s="121"/>
      <c r="Z897" s="121"/>
      <c r="AA897" s="131">
        <f>TL!$O897*TL!$P897+TL!$Q897*TL!$R897+TL!$S897*TL!$T897+TL!$U897*TL!$V897+TL!$W897*TL!$X897+tblTL[[#This Row],[G6 RPE]]*tblTL[[#This Row],[G6 Duration]]</f>
        <v>273</v>
      </c>
      <c r="AB897" s="126">
        <f>tblTL[[#This Row],[Gym Load]]+tblTL[[#This Row],[Field Load]]+tblTL[[#This Row],[Total Game Load]]</f>
        <v>273</v>
      </c>
    </row>
    <row r="898" spans="1:28" x14ac:dyDescent="0.25">
      <c r="A898" s="58" t="str">
        <f t="shared" si="42"/>
        <v>Week 6</v>
      </c>
      <c r="B898" s="63">
        <v>43050</v>
      </c>
      <c r="C898" s="152" t="str">
        <f t="shared" si="43"/>
        <v>Sat</v>
      </c>
      <c r="D898" s="112" t="s">
        <v>203</v>
      </c>
      <c r="E898" s="62"/>
      <c r="F898" s="62"/>
      <c r="G898" s="62"/>
      <c r="H898" s="62"/>
      <c r="I898" s="62">
        <f>tblTL[[#This Row],[Gym RPE]]*tblTL[[#This Row],[Gym Duration]]+tblTL[[#This Row],[Gym 2 RPE]]*tblTL[[#This Row],[Gym 2 Duration]]</f>
        <v>0</v>
      </c>
      <c r="J898" s="62"/>
      <c r="K898" s="62"/>
      <c r="L898" s="62"/>
      <c r="M898" s="62"/>
      <c r="N898" s="62">
        <f>tblTL[[#This Row],[Field RPE]]*tblTL[[#This Row],[Field duration]]+tblTL[[#This Row],[Field 2 RPE]]*tblTL[[#This Row],[Field 2 Duration]]</f>
        <v>0</v>
      </c>
      <c r="O898" s="120">
        <v>7</v>
      </c>
      <c r="P898" s="121">
        <v>14</v>
      </c>
      <c r="Q898" s="121">
        <v>3</v>
      </c>
      <c r="R898" s="121">
        <v>14</v>
      </c>
      <c r="S898" s="121"/>
      <c r="T898" s="121"/>
      <c r="U898" s="121"/>
      <c r="V898" s="121"/>
      <c r="W898" s="121"/>
      <c r="X898" s="121"/>
      <c r="Y898" s="121"/>
      <c r="Z898" s="121"/>
      <c r="AA898" s="131">
        <f>TL!$O898*TL!$P898+TL!$Q898*TL!$R898+TL!$S898*TL!$T898+TL!$U898*TL!$V898+TL!$W898*TL!$X898+tblTL[[#This Row],[G6 RPE]]*tblTL[[#This Row],[G6 Duration]]</f>
        <v>140</v>
      </c>
      <c r="AB898" s="126">
        <f>tblTL[[#This Row],[Gym Load]]+tblTL[[#This Row],[Field Load]]+tblTL[[#This Row],[Total Game Load]]</f>
        <v>140</v>
      </c>
    </row>
    <row r="899" spans="1:28" x14ac:dyDescent="0.25">
      <c r="A899" s="58" t="str">
        <f t="shared" si="42"/>
        <v>Week 6</v>
      </c>
      <c r="B899" s="63">
        <v>43050</v>
      </c>
      <c r="C899" s="152" t="str">
        <f t="shared" si="43"/>
        <v>Sat</v>
      </c>
      <c r="D899" s="112" t="s">
        <v>204</v>
      </c>
      <c r="E899" s="62"/>
      <c r="F899" s="62"/>
      <c r="G899" s="62"/>
      <c r="H899" s="62"/>
      <c r="I899" s="62">
        <f>tblTL[[#This Row],[Gym RPE]]*tblTL[[#This Row],[Gym Duration]]+tblTL[[#This Row],[Gym 2 RPE]]*tblTL[[#This Row],[Gym 2 Duration]]</f>
        <v>0</v>
      </c>
      <c r="J899" s="62"/>
      <c r="K899" s="62"/>
      <c r="L899" s="62"/>
      <c r="M899" s="62"/>
      <c r="N899" s="62">
        <f>tblTL[[#This Row],[Field RPE]]*tblTL[[#This Row],[Field duration]]+tblTL[[#This Row],[Field 2 RPE]]*tblTL[[#This Row],[Field 2 Duration]]</f>
        <v>0</v>
      </c>
      <c r="O899" s="120"/>
      <c r="P899" s="121"/>
      <c r="Q899" s="121"/>
      <c r="R899" s="121"/>
      <c r="S899" s="121"/>
      <c r="T899" s="121"/>
      <c r="U899" s="121"/>
      <c r="V899" s="121"/>
      <c r="W899" s="121"/>
      <c r="X899" s="121"/>
      <c r="Y899" s="121"/>
      <c r="Z899" s="121"/>
      <c r="AA899" s="131">
        <f>TL!$O899*TL!$P899+TL!$Q899*TL!$R899+TL!$S899*TL!$T899+TL!$U899*TL!$V899+TL!$W899*TL!$X899+tblTL[[#This Row],[G6 RPE]]*tblTL[[#This Row],[G6 Duration]]</f>
        <v>0</v>
      </c>
      <c r="AB899" s="126">
        <f>tblTL[[#This Row],[Gym Load]]+tblTL[[#This Row],[Field Load]]+tblTL[[#This Row],[Total Game Load]]</f>
        <v>0</v>
      </c>
    </row>
    <row r="900" spans="1:28" x14ac:dyDescent="0.25">
      <c r="A900" s="58" t="str">
        <f t="shared" si="42"/>
        <v>Week 6</v>
      </c>
      <c r="B900" s="63">
        <v>43050</v>
      </c>
      <c r="C900" s="152" t="str">
        <f t="shared" si="43"/>
        <v>Sat</v>
      </c>
      <c r="D900" s="112" t="s">
        <v>205</v>
      </c>
      <c r="E900" s="62"/>
      <c r="F900" s="62"/>
      <c r="G900" s="62"/>
      <c r="H900" s="62"/>
      <c r="I900" s="62">
        <f>tblTL[[#This Row],[Gym RPE]]*tblTL[[#This Row],[Gym Duration]]+tblTL[[#This Row],[Gym 2 RPE]]*tblTL[[#This Row],[Gym 2 Duration]]</f>
        <v>0</v>
      </c>
      <c r="J900" s="62"/>
      <c r="K900" s="62"/>
      <c r="L900" s="62"/>
      <c r="M900" s="62"/>
      <c r="N900" s="62">
        <f>tblTL[[#This Row],[Field RPE]]*tblTL[[#This Row],[Field duration]]+tblTL[[#This Row],[Field 2 RPE]]*tblTL[[#This Row],[Field 2 Duration]]</f>
        <v>0</v>
      </c>
      <c r="O900" s="120"/>
      <c r="P900" s="121"/>
      <c r="Q900" s="121"/>
      <c r="R900" s="121"/>
      <c r="S900" s="121"/>
      <c r="T900" s="121"/>
      <c r="U900" s="121"/>
      <c r="V900" s="121"/>
      <c r="W900" s="121"/>
      <c r="X900" s="121"/>
      <c r="Y900" s="121"/>
      <c r="Z900" s="121"/>
      <c r="AA900" s="131">
        <f>TL!$O900*TL!$P900+TL!$Q900*TL!$R900+TL!$S900*TL!$T900+TL!$U900*TL!$V900+TL!$W900*TL!$X900+tblTL[[#This Row],[G6 RPE]]*tblTL[[#This Row],[G6 Duration]]</f>
        <v>0</v>
      </c>
      <c r="AB900" s="126">
        <f>tblTL[[#This Row],[Gym Load]]+tblTL[[#This Row],[Field Load]]+tblTL[[#This Row],[Total Game Load]]</f>
        <v>0</v>
      </c>
    </row>
    <row r="901" spans="1:28" x14ac:dyDescent="0.25">
      <c r="A901" s="58" t="str">
        <f t="shared" si="42"/>
        <v>Week 6</v>
      </c>
      <c r="B901" s="63">
        <v>43050</v>
      </c>
      <c r="C901" s="152" t="str">
        <f t="shared" si="43"/>
        <v>Sat</v>
      </c>
      <c r="D901" s="112" t="s">
        <v>206</v>
      </c>
      <c r="E901" s="62"/>
      <c r="F901" s="62"/>
      <c r="G901" s="62"/>
      <c r="H901" s="62"/>
      <c r="I901" s="62">
        <f>tblTL[[#This Row],[Gym RPE]]*tblTL[[#This Row],[Gym Duration]]+tblTL[[#This Row],[Gym 2 RPE]]*tblTL[[#This Row],[Gym 2 Duration]]</f>
        <v>0</v>
      </c>
      <c r="J901" s="62"/>
      <c r="K901" s="62"/>
      <c r="L901" s="62"/>
      <c r="M901" s="62"/>
      <c r="N901" s="62">
        <f>tblTL[[#This Row],[Field RPE]]*tblTL[[#This Row],[Field duration]]+tblTL[[#This Row],[Field 2 RPE]]*tblTL[[#This Row],[Field 2 Duration]]</f>
        <v>0</v>
      </c>
      <c r="O901" s="120">
        <v>9</v>
      </c>
      <c r="P901" s="121">
        <v>14</v>
      </c>
      <c r="Q901" s="121">
        <v>6</v>
      </c>
      <c r="R901" s="121">
        <v>4</v>
      </c>
      <c r="S901" s="121">
        <v>10</v>
      </c>
      <c r="T901" s="121">
        <v>14</v>
      </c>
      <c r="U901" s="121"/>
      <c r="V901" s="121"/>
      <c r="W901" s="121"/>
      <c r="X901" s="121"/>
      <c r="Y901" s="121"/>
      <c r="Z901" s="121"/>
      <c r="AA901" s="131">
        <f>TL!$O901*TL!$P901+TL!$Q901*TL!$R901+TL!$S901*TL!$T901+TL!$U901*TL!$V901+TL!$W901*TL!$X901+tblTL[[#This Row],[G6 RPE]]*tblTL[[#This Row],[G6 Duration]]</f>
        <v>290</v>
      </c>
      <c r="AB901" s="126">
        <f>tblTL[[#This Row],[Gym Load]]+tblTL[[#This Row],[Field Load]]+tblTL[[#This Row],[Total Game Load]]</f>
        <v>290</v>
      </c>
    </row>
    <row r="902" spans="1:28" x14ac:dyDescent="0.25">
      <c r="A902" s="58" t="str">
        <f t="shared" si="42"/>
        <v>Week 6</v>
      </c>
      <c r="B902" s="63">
        <v>43050</v>
      </c>
      <c r="C902" s="152" t="str">
        <f t="shared" si="43"/>
        <v>Sat</v>
      </c>
      <c r="D902" s="112" t="s">
        <v>207</v>
      </c>
      <c r="E902" s="62"/>
      <c r="F902" s="62"/>
      <c r="G902" s="62"/>
      <c r="H902" s="62"/>
      <c r="I902" s="62">
        <f>tblTL[[#This Row],[Gym RPE]]*tblTL[[#This Row],[Gym Duration]]+tblTL[[#This Row],[Gym 2 RPE]]*tblTL[[#This Row],[Gym 2 Duration]]</f>
        <v>0</v>
      </c>
      <c r="J902" s="62"/>
      <c r="K902" s="62"/>
      <c r="L902" s="62"/>
      <c r="M902" s="62"/>
      <c r="N902" s="62">
        <f>tblTL[[#This Row],[Field RPE]]*tblTL[[#This Row],[Field duration]]+tblTL[[#This Row],[Field 2 RPE]]*tblTL[[#This Row],[Field 2 Duration]]</f>
        <v>0</v>
      </c>
      <c r="O902" s="120">
        <v>9</v>
      </c>
      <c r="P902" s="121">
        <v>14</v>
      </c>
      <c r="Q902" s="121">
        <v>6</v>
      </c>
      <c r="R902" s="121">
        <v>14</v>
      </c>
      <c r="S902" s="121">
        <v>10</v>
      </c>
      <c r="T902" s="121">
        <v>14</v>
      </c>
      <c r="U902" s="121"/>
      <c r="V902" s="121"/>
      <c r="W902" s="121"/>
      <c r="X902" s="121"/>
      <c r="Y902" s="121"/>
      <c r="Z902" s="121"/>
      <c r="AA902" s="131">
        <f>TL!$O902*TL!$P902+TL!$Q902*TL!$R902+TL!$S902*TL!$T902+TL!$U902*TL!$V902+TL!$W902*TL!$X902+tblTL[[#This Row],[G6 RPE]]*tblTL[[#This Row],[G6 Duration]]</f>
        <v>350</v>
      </c>
      <c r="AB902" s="126">
        <f>tblTL[[#This Row],[Gym Load]]+tblTL[[#This Row],[Field Load]]+tblTL[[#This Row],[Total Game Load]]</f>
        <v>350</v>
      </c>
    </row>
    <row r="903" spans="1:28" x14ac:dyDescent="0.25">
      <c r="A903" s="58" t="str">
        <f t="shared" si="42"/>
        <v>Week 6</v>
      </c>
      <c r="B903" s="63">
        <v>43050</v>
      </c>
      <c r="C903" s="152" t="str">
        <f t="shared" si="43"/>
        <v>Sat</v>
      </c>
      <c r="D903" s="112" t="s">
        <v>208</v>
      </c>
      <c r="E903" s="62"/>
      <c r="F903" s="62"/>
      <c r="G903" s="62"/>
      <c r="H903" s="62"/>
      <c r="I903" s="62">
        <f>tblTL[[#This Row],[Gym RPE]]*tblTL[[#This Row],[Gym Duration]]+tblTL[[#This Row],[Gym 2 RPE]]*tblTL[[#This Row],[Gym 2 Duration]]</f>
        <v>0</v>
      </c>
      <c r="J903" s="62"/>
      <c r="K903" s="62"/>
      <c r="L903" s="62"/>
      <c r="M903" s="62"/>
      <c r="N903" s="62">
        <f>tblTL[[#This Row],[Field RPE]]*tblTL[[#This Row],[Field duration]]+tblTL[[#This Row],[Field 2 RPE]]*tblTL[[#This Row],[Field 2 Duration]]</f>
        <v>0</v>
      </c>
      <c r="O903" s="120"/>
      <c r="P903" s="121"/>
      <c r="Q903" s="121"/>
      <c r="R903" s="121"/>
      <c r="S903" s="121"/>
      <c r="T903" s="121"/>
      <c r="U903" s="121"/>
      <c r="V903" s="121"/>
      <c r="W903" s="121"/>
      <c r="X903" s="121"/>
      <c r="Y903" s="121"/>
      <c r="Z903" s="121"/>
      <c r="AA903" s="131">
        <f>TL!$O903*TL!$P903+TL!$Q903*TL!$R903+TL!$S903*TL!$T903+TL!$U903*TL!$V903+TL!$W903*TL!$X903+tblTL[[#This Row],[G6 RPE]]*tblTL[[#This Row],[G6 Duration]]</f>
        <v>0</v>
      </c>
      <c r="AB903" s="126">
        <f>tblTL[[#This Row],[Gym Load]]+tblTL[[#This Row],[Field Load]]+tblTL[[#This Row],[Total Game Load]]</f>
        <v>0</v>
      </c>
    </row>
    <row r="904" spans="1:28" x14ac:dyDescent="0.25">
      <c r="A904" s="58" t="str">
        <f t="shared" ref="A904:A925" si="44">VLOOKUP(B904, $AE$3:$AF$26, 2)</f>
        <v>Week 6</v>
      </c>
      <c r="B904" s="59">
        <v>43051</v>
      </c>
      <c r="C904" s="152" t="str">
        <f t="shared" ref="C904:C925" si="45">CHOOSE(WEEKDAY(B904),"Sun","Mon","Tue","Wed","Thu","Fri","Sat")</f>
        <v>Sun</v>
      </c>
      <c r="D904" s="112" t="s">
        <v>215</v>
      </c>
      <c r="E904" s="62"/>
      <c r="F904" s="62"/>
      <c r="G904" s="62"/>
      <c r="H904" s="62"/>
      <c r="I904" s="62">
        <f>tblTL[[#This Row],[Gym RPE]]*tblTL[[#This Row],[Gym Duration]]+tblTL[[#This Row],[Gym 2 RPE]]*tblTL[[#This Row],[Gym 2 Duration]]</f>
        <v>0</v>
      </c>
      <c r="J904" s="62"/>
      <c r="K904" s="62"/>
      <c r="L904" s="62"/>
      <c r="M904" s="62"/>
      <c r="N904" s="62">
        <f>tblTL[[#This Row],[Field RPE]]*tblTL[[#This Row],[Field duration]]+tblTL[[#This Row],[Field 2 RPE]]*tblTL[[#This Row],[Field 2 Duration]]</f>
        <v>0</v>
      </c>
      <c r="O904" s="120"/>
      <c r="P904" s="121"/>
      <c r="Q904" s="121"/>
      <c r="R904" s="121"/>
      <c r="S904" s="121"/>
      <c r="T904" s="121"/>
      <c r="U904" s="121"/>
      <c r="V904" s="121"/>
      <c r="W904" s="121"/>
      <c r="X904" s="121"/>
      <c r="Y904" s="121"/>
      <c r="Z904" s="121"/>
      <c r="AA904" s="131">
        <f>TL!$O904*TL!$P904+TL!$Q904*TL!$R904+TL!$S904*TL!$T904+TL!$U904*TL!$V904+TL!$W904*TL!$X904+tblTL[[#This Row],[G6 RPE]]*tblTL[[#This Row],[G6 Duration]]</f>
        <v>0</v>
      </c>
      <c r="AB904" s="126">
        <f>tblTL[[#This Row],[Gym Load]]+tblTL[[#This Row],[Field Load]]+tblTL[[#This Row],[Total Game Load]]</f>
        <v>0</v>
      </c>
    </row>
    <row r="905" spans="1:28" x14ac:dyDescent="0.25">
      <c r="A905" s="58" t="str">
        <f t="shared" si="44"/>
        <v>Week 6</v>
      </c>
      <c r="B905" s="63">
        <v>43051</v>
      </c>
      <c r="C905" s="152" t="str">
        <f t="shared" si="45"/>
        <v>Sun</v>
      </c>
      <c r="D905" s="112" t="s">
        <v>190</v>
      </c>
      <c r="E905" s="62"/>
      <c r="F905" s="62"/>
      <c r="G905" s="62"/>
      <c r="H905" s="62"/>
      <c r="I905" s="62">
        <f>tblTL[[#This Row],[Gym RPE]]*tblTL[[#This Row],[Gym Duration]]+tblTL[[#This Row],[Gym 2 RPE]]*tblTL[[#This Row],[Gym 2 Duration]]</f>
        <v>0</v>
      </c>
      <c r="J905" s="62"/>
      <c r="K905" s="62"/>
      <c r="L905" s="62"/>
      <c r="M905" s="62"/>
      <c r="N905" s="62">
        <f>tblTL[[#This Row],[Field RPE]]*tblTL[[#This Row],[Field duration]]+tblTL[[#This Row],[Field 2 RPE]]*tblTL[[#This Row],[Field 2 Duration]]</f>
        <v>0</v>
      </c>
      <c r="O905" s="120"/>
      <c r="P905" s="121"/>
      <c r="Q905" s="121"/>
      <c r="R905" s="121"/>
      <c r="S905" s="121"/>
      <c r="T905" s="121"/>
      <c r="U905" s="121"/>
      <c r="V905" s="121"/>
      <c r="W905" s="121"/>
      <c r="X905" s="121"/>
      <c r="Y905" s="121"/>
      <c r="Z905" s="121"/>
      <c r="AA905" s="131">
        <f>TL!$O905*TL!$P905+TL!$Q905*TL!$R905+TL!$S905*TL!$T905+TL!$U905*TL!$V905+TL!$W905*TL!$X905+tblTL[[#This Row],[G6 RPE]]*tblTL[[#This Row],[G6 Duration]]</f>
        <v>0</v>
      </c>
      <c r="AB905" s="126">
        <f>tblTL[[#This Row],[Gym Load]]+tblTL[[#This Row],[Field Load]]+tblTL[[#This Row],[Total Game Load]]</f>
        <v>0</v>
      </c>
    </row>
    <row r="906" spans="1:28" x14ac:dyDescent="0.25">
      <c r="A906" s="58" t="str">
        <f t="shared" si="44"/>
        <v>Week 6</v>
      </c>
      <c r="B906" s="63">
        <v>43051</v>
      </c>
      <c r="C906" s="152" t="str">
        <f t="shared" si="45"/>
        <v>Sun</v>
      </c>
      <c r="D906" s="112" t="s">
        <v>191</v>
      </c>
      <c r="E906" s="62"/>
      <c r="F906" s="62"/>
      <c r="G906" s="62"/>
      <c r="H906" s="62"/>
      <c r="I906" s="62">
        <f>tblTL[[#This Row],[Gym RPE]]*tblTL[[#This Row],[Gym Duration]]+tblTL[[#This Row],[Gym 2 RPE]]*tblTL[[#This Row],[Gym 2 Duration]]</f>
        <v>0</v>
      </c>
      <c r="J906" s="62"/>
      <c r="K906" s="62"/>
      <c r="L906" s="62"/>
      <c r="M906" s="62"/>
      <c r="N906" s="62">
        <f>tblTL[[#This Row],[Field RPE]]*tblTL[[#This Row],[Field duration]]+tblTL[[#This Row],[Field 2 RPE]]*tblTL[[#This Row],[Field 2 Duration]]</f>
        <v>0</v>
      </c>
      <c r="O906" s="120"/>
      <c r="P906" s="121"/>
      <c r="Q906" s="121"/>
      <c r="R906" s="121"/>
      <c r="S906" s="121"/>
      <c r="T906" s="121"/>
      <c r="U906" s="121"/>
      <c r="V906" s="121"/>
      <c r="W906" s="121"/>
      <c r="X906" s="121"/>
      <c r="Y906" s="121"/>
      <c r="Z906" s="121"/>
      <c r="AA906" s="131">
        <f>TL!$O906*TL!$P906+TL!$Q906*TL!$R906+TL!$S906*TL!$T906+TL!$U906*TL!$V906+TL!$W906*TL!$X906+tblTL[[#This Row],[G6 RPE]]*tblTL[[#This Row],[G6 Duration]]</f>
        <v>0</v>
      </c>
      <c r="AB906" s="126">
        <f>tblTL[[#This Row],[Gym Load]]+tblTL[[#This Row],[Field Load]]+tblTL[[#This Row],[Total Game Load]]</f>
        <v>0</v>
      </c>
    </row>
    <row r="907" spans="1:28" x14ac:dyDescent="0.25">
      <c r="A907" s="58" t="str">
        <f t="shared" si="44"/>
        <v>Week 6</v>
      </c>
      <c r="B907" s="63">
        <v>43051</v>
      </c>
      <c r="C907" s="152" t="str">
        <f t="shared" si="45"/>
        <v>Sun</v>
      </c>
      <c r="D907" s="112" t="s">
        <v>192</v>
      </c>
      <c r="E907" s="62"/>
      <c r="F907" s="62"/>
      <c r="G907" s="62"/>
      <c r="H907" s="62"/>
      <c r="I907" s="62">
        <f>tblTL[[#This Row],[Gym RPE]]*tblTL[[#This Row],[Gym Duration]]+tblTL[[#This Row],[Gym 2 RPE]]*tblTL[[#This Row],[Gym 2 Duration]]</f>
        <v>0</v>
      </c>
      <c r="J907" s="62"/>
      <c r="K907" s="62"/>
      <c r="L907" s="62"/>
      <c r="M907" s="62"/>
      <c r="N907" s="62">
        <f>tblTL[[#This Row],[Field RPE]]*tblTL[[#This Row],[Field duration]]+tblTL[[#This Row],[Field 2 RPE]]*tblTL[[#This Row],[Field 2 Duration]]</f>
        <v>0</v>
      </c>
      <c r="O907" s="120"/>
      <c r="P907" s="121"/>
      <c r="Q907" s="121"/>
      <c r="R907" s="121"/>
      <c r="S907" s="121"/>
      <c r="T907" s="121"/>
      <c r="U907" s="121"/>
      <c r="V907" s="121"/>
      <c r="W907" s="121"/>
      <c r="X907" s="121"/>
      <c r="Y907" s="121"/>
      <c r="Z907" s="121"/>
      <c r="AA907" s="131">
        <f>TL!$O907*TL!$P907+TL!$Q907*TL!$R907+TL!$S907*TL!$T907+TL!$U907*TL!$V907+TL!$W907*TL!$X907+tblTL[[#This Row],[G6 RPE]]*tblTL[[#This Row],[G6 Duration]]</f>
        <v>0</v>
      </c>
      <c r="AB907" s="126">
        <f>tblTL[[#This Row],[Gym Load]]+tblTL[[#This Row],[Field Load]]+tblTL[[#This Row],[Total Game Load]]</f>
        <v>0</v>
      </c>
    </row>
    <row r="908" spans="1:28" x14ac:dyDescent="0.25">
      <c r="A908" s="58" t="str">
        <f t="shared" si="44"/>
        <v>Week 6</v>
      </c>
      <c r="B908" s="63">
        <v>43051</v>
      </c>
      <c r="C908" s="152" t="str">
        <f t="shared" si="45"/>
        <v>Sun</v>
      </c>
      <c r="D908" s="112" t="s">
        <v>193</v>
      </c>
      <c r="E908" s="62"/>
      <c r="F908" s="62"/>
      <c r="G908" s="62"/>
      <c r="H908" s="62"/>
      <c r="I908" s="62">
        <f>tblTL[[#This Row],[Gym RPE]]*tblTL[[#This Row],[Gym Duration]]+tblTL[[#This Row],[Gym 2 RPE]]*tblTL[[#This Row],[Gym 2 Duration]]</f>
        <v>0</v>
      </c>
      <c r="J908" s="62"/>
      <c r="K908" s="62"/>
      <c r="L908" s="62"/>
      <c r="M908" s="62"/>
      <c r="N908" s="62">
        <f>tblTL[[#This Row],[Field RPE]]*tblTL[[#This Row],[Field duration]]+tblTL[[#This Row],[Field 2 RPE]]*tblTL[[#This Row],[Field 2 Duration]]</f>
        <v>0</v>
      </c>
      <c r="O908" s="120"/>
      <c r="P908" s="121"/>
      <c r="Q908" s="121"/>
      <c r="R908" s="121"/>
      <c r="S908" s="121"/>
      <c r="T908" s="121"/>
      <c r="U908" s="121"/>
      <c r="V908" s="121"/>
      <c r="W908" s="121"/>
      <c r="X908" s="121"/>
      <c r="Y908" s="121"/>
      <c r="Z908" s="121"/>
      <c r="AA908" s="131">
        <f>TL!$O908*TL!$P908+TL!$Q908*TL!$R908+TL!$S908*TL!$T908+TL!$U908*TL!$V908+TL!$W908*TL!$X908+tblTL[[#This Row],[G6 RPE]]*tblTL[[#This Row],[G6 Duration]]</f>
        <v>0</v>
      </c>
      <c r="AB908" s="126">
        <f>tblTL[[#This Row],[Gym Load]]+tblTL[[#This Row],[Field Load]]+tblTL[[#This Row],[Total Game Load]]</f>
        <v>0</v>
      </c>
    </row>
    <row r="909" spans="1:28" x14ac:dyDescent="0.25">
      <c r="A909" s="58" t="str">
        <f t="shared" si="44"/>
        <v>Week 6</v>
      </c>
      <c r="B909" s="63">
        <v>43051</v>
      </c>
      <c r="C909" s="152" t="str">
        <f t="shared" si="45"/>
        <v>Sun</v>
      </c>
      <c r="D909" s="112" t="s">
        <v>194</v>
      </c>
      <c r="E909" s="62"/>
      <c r="F909" s="62"/>
      <c r="G909" s="62"/>
      <c r="H909" s="62"/>
      <c r="I909" s="62">
        <f>tblTL[[#This Row],[Gym RPE]]*tblTL[[#This Row],[Gym Duration]]+tblTL[[#This Row],[Gym 2 RPE]]*tblTL[[#This Row],[Gym 2 Duration]]</f>
        <v>0</v>
      </c>
      <c r="J909" s="62"/>
      <c r="K909" s="62"/>
      <c r="L909" s="62"/>
      <c r="M909" s="62"/>
      <c r="N909" s="62">
        <f>tblTL[[#This Row],[Field RPE]]*tblTL[[#This Row],[Field duration]]+tblTL[[#This Row],[Field 2 RPE]]*tblTL[[#This Row],[Field 2 Duration]]</f>
        <v>0</v>
      </c>
      <c r="O909" s="120"/>
      <c r="P909" s="121"/>
      <c r="Q909" s="121"/>
      <c r="R909" s="121"/>
      <c r="S909" s="121"/>
      <c r="T909" s="121"/>
      <c r="U909" s="121"/>
      <c r="V909" s="121"/>
      <c r="W909" s="121"/>
      <c r="X909" s="121"/>
      <c r="Y909" s="121"/>
      <c r="Z909" s="121"/>
      <c r="AA909" s="131">
        <f>TL!$O909*TL!$P909+TL!$Q909*TL!$R909+TL!$S909*TL!$T909+TL!$U909*TL!$V909+TL!$W909*TL!$X909+tblTL[[#This Row],[G6 RPE]]*tblTL[[#This Row],[G6 Duration]]</f>
        <v>0</v>
      </c>
      <c r="AB909" s="126">
        <f>tblTL[[#This Row],[Gym Load]]+tblTL[[#This Row],[Field Load]]+tblTL[[#This Row],[Total Game Load]]</f>
        <v>0</v>
      </c>
    </row>
    <row r="910" spans="1:28" x14ac:dyDescent="0.25">
      <c r="A910" s="58" t="str">
        <f t="shared" si="44"/>
        <v>Week 6</v>
      </c>
      <c r="B910" s="63">
        <v>43051</v>
      </c>
      <c r="C910" s="152" t="str">
        <f t="shared" si="45"/>
        <v>Sun</v>
      </c>
      <c r="D910" s="112" t="s">
        <v>213</v>
      </c>
      <c r="E910" s="62"/>
      <c r="F910" s="62"/>
      <c r="G910" s="62"/>
      <c r="H910" s="62"/>
      <c r="I910" s="62">
        <f>tblTL[[#This Row],[Gym RPE]]*tblTL[[#This Row],[Gym Duration]]+tblTL[[#This Row],[Gym 2 RPE]]*tblTL[[#This Row],[Gym 2 Duration]]</f>
        <v>0</v>
      </c>
      <c r="J910" s="62"/>
      <c r="K910" s="62"/>
      <c r="L910" s="62"/>
      <c r="M910" s="62"/>
      <c r="N910" s="62">
        <f>tblTL[[#This Row],[Field RPE]]*tblTL[[#This Row],[Field duration]]+tblTL[[#This Row],[Field 2 RPE]]*tblTL[[#This Row],[Field 2 Duration]]</f>
        <v>0</v>
      </c>
      <c r="O910" s="120"/>
      <c r="P910" s="121"/>
      <c r="Q910" s="121"/>
      <c r="R910" s="121"/>
      <c r="S910" s="121"/>
      <c r="T910" s="121"/>
      <c r="U910" s="121"/>
      <c r="V910" s="121"/>
      <c r="W910" s="121"/>
      <c r="X910" s="121"/>
      <c r="Y910" s="121"/>
      <c r="Z910" s="121"/>
      <c r="AA910" s="131">
        <f>TL!$O910*TL!$P910+TL!$Q910*TL!$R910+TL!$S910*TL!$T910+TL!$U910*TL!$V910+TL!$W910*TL!$X910+tblTL[[#This Row],[G6 RPE]]*tblTL[[#This Row],[G6 Duration]]</f>
        <v>0</v>
      </c>
      <c r="AB910" s="126">
        <f>tblTL[[#This Row],[Gym Load]]+tblTL[[#This Row],[Field Load]]+tblTL[[#This Row],[Total Game Load]]</f>
        <v>0</v>
      </c>
    </row>
    <row r="911" spans="1:28" x14ac:dyDescent="0.25">
      <c r="A911" s="58" t="str">
        <f t="shared" si="44"/>
        <v>Week 6</v>
      </c>
      <c r="B911" s="63">
        <v>43051</v>
      </c>
      <c r="C911" s="152" t="str">
        <f t="shared" si="45"/>
        <v>Sun</v>
      </c>
      <c r="D911" s="112" t="s">
        <v>214</v>
      </c>
      <c r="E911" s="62"/>
      <c r="F911" s="62"/>
      <c r="G911" s="62"/>
      <c r="H911" s="62"/>
      <c r="I911" s="62">
        <f>tblTL[[#This Row],[Gym RPE]]*tblTL[[#This Row],[Gym Duration]]+tblTL[[#This Row],[Gym 2 RPE]]*tblTL[[#This Row],[Gym 2 Duration]]</f>
        <v>0</v>
      </c>
      <c r="J911" s="62"/>
      <c r="K911" s="62"/>
      <c r="L911" s="62"/>
      <c r="M911" s="62"/>
      <c r="N911" s="62">
        <f>tblTL[[#This Row],[Field RPE]]*tblTL[[#This Row],[Field duration]]+tblTL[[#This Row],[Field 2 RPE]]*tblTL[[#This Row],[Field 2 Duration]]</f>
        <v>0</v>
      </c>
      <c r="O911" s="120"/>
      <c r="P911" s="121"/>
      <c r="Q911" s="121"/>
      <c r="R911" s="121"/>
      <c r="S911" s="121"/>
      <c r="T911" s="121"/>
      <c r="U911" s="121"/>
      <c r="V911" s="121"/>
      <c r="W911" s="121"/>
      <c r="X911" s="121"/>
      <c r="Y911" s="121"/>
      <c r="Z911" s="121"/>
      <c r="AA911" s="131">
        <f>TL!$O911*TL!$P911+TL!$Q911*TL!$R911+TL!$S911*TL!$T911+TL!$U911*TL!$V911+TL!$W911*TL!$X911+tblTL[[#This Row],[G6 RPE]]*tblTL[[#This Row],[G6 Duration]]</f>
        <v>0</v>
      </c>
      <c r="AB911" s="126">
        <f>tblTL[[#This Row],[Gym Load]]+tblTL[[#This Row],[Field Load]]+tblTL[[#This Row],[Total Game Load]]</f>
        <v>0</v>
      </c>
    </row>
    <row r="912" spans="1:28" x14ac:dyDescent="0.25">
      <c r="A912" s="58" t="str">
        <f t="shared" si="44"/>
        <v>Week 6</v>
      </c>
      <c r="B912" s="63">
        <v>43051</v>
      </c>
      <c r="C912" s="152" t="str">
        <f t="shared" si="45"/>
        <v>Sun</v>
      </c>
      <c r="D912" s="112" t="s">
        <v>195</v>
      </c>
      <c r="E912" s="62"/>
      <c r="F912" s="62"/>
      <c r="G912" s="62"/>
      <c r="H912" s="62"/>
      <c r="I912" s="62">
        <f>tblTL[[#This Row],[Gym RPE]]*tblTL[[#This Row],[Gym Duration]]+tblTL[[#This Row],[Gym 2 RPE]]*tblTL[[#This Row],[Gym 2 Duration]]</f>
        <v>0</v>
      </c>
      <c r="J912" s="62"/>
      <c r="K912" s="62"/>
      <c r="L912" s="62"/>
      <c r="M912" s="62"/>
      <c r="N912" s="62">
        <f>tblTL[[#This Row],[Field RPE]]*tblTL[[#This Row],[Field duration]]+tblTL[[#This Row],[Field 2 RPE]]*tblTL[[#This Row],[Field 2 Duration]]</f>
        <v>0</v>
      </c>
      <c r="O912" s="120"/>
      <c r="P912" s="121"/>
      <c r="Q912" s="121"/>
      <c r="R912" s="121"/>
      <c r="S912" s="121"/>
      <c r="T912" s="121"/>
      <c r="U912" s="121"/>
      <c r="V912" s="121"/>
      <c r="W912" s="121"/>
      <c r="X912" s="121"/>
      <c r="Y912" s="121"/>
      <c r="Z912" s="121"/>
      <c r="AA912" s="131">
        <f>TL!$O912*TL!$P912+TL!$Q912*TL!$R912+TL!$S912*TL!$T912+TL!$U912*TL!$V912+TL!$W912*TL!$X912+tblTL[[#This Row],[G6 RPE]]*tblTL[[#This Row],[G6 Duration]]</f>
        <v>0</v>
      </c>
      <c r="AB912" s="126">
        <f>tblTL[[#This Row],[Gym Load]]+tblTL[[#This Row],[Field Load]]+tblTL[[#This Row],[Total Game Load]]</f>
        <v>0</v>
      </c>
    </row>
    <row r="913" spans="1:28" x14ac:dyDescent="0.25">
      <c r="A913" s="58" t="str">
        <f t="shared" si="44"/>
        <v>Week 6</v>
      </c>
      <c r="B913" s="63">
        <v>43051</v>
      </c>
      <c r="C913" s="152" t="str">
        <f t="shared" si="45"/>
        <v>Sun</v>
      </c>
      <c r="D913" s="112" t="s">
        <v>196</v>
      </c>
      <c r="E913" s="62"/>
      <c r="F913" s="62"/>
      <c r="G913" s="62"/>
      <c r="H913" s="62"/>
      <c r="I913" s="62">
        <f>tblTL[[#This Row],[Gym RPE]]*tblTL[[#This Row],[Gym Duration]]+tblTL[[#This Row],[Gym 2 RPE]]*tblTL[[#This Row],[Gym 2 Duration]]</f>
        <v>0</v>
      </c>
      <c r="J913" s="62"/>
      <c r="K913" s="62"/>
      <c r="L913" s="62"/>
      <c r="M913" s="62"/>
      <c r="N913" s="62">
        <f>tblTL[[#This Row],[Field RPE]]*tblTL[[#This Row],[Field duration]]+tblTL[[#This Row],[Field 2 RPE]]*tblTL[[#This Row],[Field 2 Duration]]</f>
        <v>0</v>
      </c>
      <c r="O913" s="120"/>
      <c r="P913" s="121"/>
      <c r="Q913" s="121"/>
      <c r="R913" s="121"/>
      <c r="S913" s="121"/>
      <c r="T913" s="121"/>
      <c r="U913" s="121"/>
      <c r="V913" s="121"/>
      <c r="W913" s="121"/>
      <c r="X913" s="121"/>
      <c r="Y913" s="121"/>
      <c r="Z913" s="121"/>
      <c r="AA913" s="131">
        <f>TL!$O913*TL!$P913+TL!$Q913*TL!$R913+TL!$S913*TL!$T913+TL!$U913*TL!$V913+TL!$W913*TL!$X913+tblTL[[#This Row],[G6 RPE]]*tblTL[[#This Row],[G6 Duration]]</f>
        <v>0</v>
      </c>
      <c r="AB913" s="126">
        <f>tblTL[[#This Row],[Gym Load]]+tblTL[[#This Row],[Field Load]]+tblTL[[#This Row],[Total Game Load]]</f>
        <v>0</v>
      </c>
    </row>
    <row r="914" spans="1:28" x14ac:dyDescent="0.25">
      <c r="A914" s="58" t="str">
        <f t="shared" si="44"/>
        <v>Week 6</v>
      </c>
      <c r="B914" s="63">
        <v>43051</v>
      </c>
      <c r="C914" s="152" t="str">
        <f t="shared" si="45"/>
        <v>Sun</v>
      </c>
      <c r="D914" s="112" t="s">
        <v>197</v>
      </c>
      <c r="E914" s="62"/>
      <c r="F914" s="62"/>
      <c r="G914" s="62"/>
      <c r="H914" s="62"/>
      <c r="I914" s="62">
        <f>tblTL[[#This Row],[Gym RPE]]*tblTL[[#This Row],[Gym Duration]]+tblTL[[#This Row],[Gym 2 RPE]]*tblTL[[#This Row],[Gym 2 Duration]]</f>
        <v>0</v>
      </c>
      <c r="J914" s="62"/>
      <c r="K914" s="62"/>
      <c r="L914" s="62"/>
      <c r="M914" s="62"/>
      <c r="N914" s="62">
        <f>tblTL[[#This Row],[Field RPE]]*tblTL[[#This Row],[Field duration]]+tblTL[[#This Row],[Field 2 RPE]]*tblTL[[#This Row],[Field 2 Duration]]</f>
        <v>0</v>
      </c>
      <c r="O914" s="120"/>
      <c r="P914" s="121"/>
      <c r="Q914" s="121"/>
      <c r="R914" s="121"/>
      <c r="S914" s="121"/>
      <c r="T914" s="121"/>
      <c r="U914" s="121"/>
      <c r="V914" s="121"/>
      <c r="W914" s="121"/>
      <c r="X914" s="121"/>
      <c r="Y914" s="121"/>
      <c r="Z914" s="121"/>
      <c r="AA914" s="131">
        <f>TL!$O914*TL!$P914+TL!$Q914*TL!$R914+TL!$S914*TL!$T914+TL!$U914*TL!$V914+TL!$W914*TL!$X914+tblTL[[#This Row],[G6 RPE]]*tblTL[[#This Row],[G6 Duration]]</f>
        <v>0</v>
      </c>
      <c r="AB914" s="126">
        <f>tblTL[[#This Row],[Gym Load]]+tblTL[[#This Row],[Field Load]]+tblTL[[#This Row],[Total Game Load]]</f>
        <v>0</v>
      </c>
    </row>
    <row r="915" spans="1:28" x14ac:dyDescent="0.25">
      <c r="A915" s="58" t="str">
        <f t="shared" si="44"/>
        <v>Week 6</v>
      </c>
      <c r="B915" s="63">
        <v>43051</v>
      </c>
      <c r="C915" s="152" t="str">
        <f t="shared" si="45"/>
        <v>Sun</v>
      </c>
      <c r="D915" s="112" t="s">
        <v>198</v>
      </c>
      <c r="E915" s="62"/>
      <c r="F915" s="62"/>
      <c r="G915" s="62"/>
      <c r="H915" s="62"/>
      <c r="I915" s="62">
        <f>tblTL[[#This Row],[Gym RPE]]*tblTL[[#This Row],[Gym Duration]]+tblTL[[#This Row],[Gym 2 RPE]]*tblTL[[#This Row],[Gym 2 Duration]]</f>
        <v>0</v>
      </c>
      <c r="J915" s="62"/>
      <c r="K915" s="62"/>
      <c r="L915" s="62"/>
      <c r="M915" s="62"/>
      <c r="N915" s="62">
        <f>tblTL[[#This Row],[Field RPE]]*tblTL[[#This Row],[Field duration]]+tblTL[[#This Row],[Field 2 RPE]]*tblTL[[#This Row],[Field 2 Duration]]</f>
        <v>0</v>
      </c>
      <c r="O915" s="120"/>
      <c r="P915" s="121"/>
      <c r="Q915" s="121"/>
      <c r="R915" s="121"/>
      <c r="S915" s="121"/>
      <c r="T915" s="121"/>
      <c r="U915" s="121"/>
      <c r="V915" s="121"/>
      <c r="W915" s="121"/>
      <c r="X915" s="121"/>
      <c r="Y915" s="121"/>
      <c r="Z915" s="121"/>
      <c r="AA915" s="131">
        <f>TL!$O915*TL!$P915+TL!$Q915*TL!$R915+TL!$S915*TL!$T915+TL!$U915*TL!$V915+TL!$W915*TL!$X915+tblTL[[#This Row],[G6 RPE]]*tblTL[[#This Row],[G6 Duration]]</f>
        <v>0</v>
      </c>
      <c r="AB915" s="126">
        <f>tblTL[[#This Row],[Gym Load]]+tblTL[[#This Row],[Field Load]]+tblTL[[#This Row],[Total Game Load]]</f>
        <v>0</v>
      </c>
    </row>
    <row r="916" spans="1:28" x14ac:dyDescent="0.25">
      <c r="A916" s="58" t="str">
        <f t="shared" si="44"/>
        <v>Week 6</v>
      </c>
      <c r="B916" s="63">
        <v>43051</v>
      </c>
      <c r="C916" s="152" t="str">
        <f t="shared" si="45"/>
        <v>Sun</v>
      </c>
      <c r="D916" s="112" t="s">
        <v>199</v>
      </c>
      <c r="E916" s="62"/>
      <c r="F916" s="62"/>
      <c r="G916" s="62"/>
      <c r="H916" s="62"/>
      <c r="I916" s="62">
        <f>tblTL[[#This Row],[Gym RPE]]*tblTL[[#This Row],[Gym Duration]]+tblTL[[#This Row],[Gym 2 RPE]]*tblTL[[#This Row],[Gym 2 Duration]]</f>
        <v>0</v>
      </c>
      <c r="J916" s="62"/>
      <c r="K916" s="62"/>
      <c r="L916" s="62"/>
      <c r="M916" s="62"/>
      <c r="N916" s="62">
        <f>tblTL[[#This Row],[Field RPE]]*tblTL[[#This Row],[Field duration]]+tblTL[[#This Row],[Field 2 RPE]]*tblTL[[#This Row],[Field 2 Duration]]</f>
        <v>0</v>
      </c>
      <c r="O916" s="120"/>
      <c r="P916" s="121"/>
      <c r="Q916" s="121"/>
      <c r="R916" s="121"/>
      <c r="S916" s="121"/>
      <c r="T916" s="121"/>
      <c r="U916" s="121"/>
      <c r="V916" s="121"/>
      <c r="W916" s="121"/>
      <c r="X916" s="121"/>
      <c r="Y916" s="121"/>
      <c r="Z916" s="121"/>
      <c r="AA916" s="131">
        <f>TL!$O916*TL!$P916+TL!$Q916*TL!$R916+TL!$S916*TL!$T916+TL!$U916*TL!$V916+TL!$W916*TL!$X916+tblTL[[#This Row],[G6 RPE]]*tblTL[[#This Row],[G6 Duration]]</f>
        <v>0</v>
      </c>
      <c r="AB916" s="126">
        <f>tblTL[[#This Row],[Gym Load]]+tblTL[[#This Row],[Field Load]]+tblTL[[#This Row],[Total Game Load]]</f>
        <v>0</v>
      </c>
    </row>
    <row r="917" spans="1:28" x14ac:dyDescent="0.25">
      <c r="A917" s="58" t="str">
        <f t="shared" si="44"/>
        <v>Week 6</v>
      </c>
      <c r="B917" s="63">
        <v>43051</v>
      </c>
      <c r="C917" s="152" t="str">
        <f t="shared" si="45"/>
        <v>Sun</v>
      </c>
      <c r="D917" s="112" t="s">
        <v>200</v>
      </c>
      <c r="E917" s="62"/>
      <c r="F917" s="62"/>
      <c r="G917" s="62"/>
      <c r="H917" s="62"/>
      <c r="I917" s="62">
        <f>tblTL[[#This Row],[Gym RPE]]*tblTL[[#This Row],[Gym Duration]]+tblTL[[#This Row],[Gym 2 RPE]]*tblTL[[#This Row],[Gym 2 Duration]]</f>
        <v>0</v>
      </c>
      <c r="J917" s="62"/>
      <c r="K917" s="62"/>
      <c r="L917" s="62"/>
      <c r="M917" s="62"/>
      <c r="N917" s="62">
        <f>tblTL[[#This Row],[Field RPE]]*tblTL[[#This Row],[Field duration]]+tblTL[[#This Row],[Field 2 RPE]]*tblTL[[#This Row],[Field 2 Duration]]</f>
        <v>0</v>
      </c>
      <c r="O917" s="120"/>
      <c r="P917" s="121"/>
      <c r="Q917" s="121"/>
      <c r="R917" s="121"/>
      <c r="S917" s="121"/>
      <c r="T917" s="121"/>
      <c r="U917" s="121"/>
      <c r="V917" s="121"/>
      <c r="W917" s="121"/>
      <c r="X917" s="121"/>
      <c r="Y917" s="121"/>
      <c r="Z917" s="121"/>
      <c r="AA917" s="131">
        <f>TL!$O917*TL!$P917+TL!$Q917*TL!$R917+TL!$S917*TL!$T917+TL!$U917*TL!$V917+TL!$W917*TL!$X917+tblTL[[#This Row],[G6 RPE]]*tblTL[[#This Row],[G6 Duration]]</f>
        <v>0</v>
      </c>
      <c r="AB917" s="126">
        <f>tblTL[[#This Row],[Gym Load]]+tblTL[[#This Row],[Field Load]]+tblTL[[#This Row],[Total Game Load]]</f>
        <v>0</v>
      </c>
    </row>
    <row r="918" spans="1:28" x14ac:dyDescent="0.25">
      <c r="A918" s="58" t="str">
        <f t="shared" si="44"/>
        <v>Week 6</v>
      </c>
      <c r="B918" s="63">
        <v>43051</v>
      </c>
      <c r="C918" s="152" t="str">
        <f t="shared" si="45"/>
        <v>Sun</v>
      </c>
      <c r="D918" s="112" t="s">
        <v>201</v>
      </c>
      <c r="E918" s="62"/>
      <c r="F918" s="62"/>
      <c r="G918" s="62"/>
      <c r="H918" s="62"/>
      <c r="I918" s="62">
        <f>tblTL[[#This Row],[Gym RPE]]*tblTL[[#This Row],[Gym Duration]]+tblTL[[#This Row],[Gym 2 RPE]]*tblTL[[#This Row],[Gym 2 Duration]]</f>
        <v>0</v>
      </c>
      <c r="J918" s="62"/>
      <c r="K918" s="62"/>
      <c r="L918" s="62"/>
      <c r="M918" s="62"/>
      <c r="N918" s="62">
        <f>tblTL[[#This Row],[Field RPE]]*tblTL[[#This Row],[Field duration]]+tblTL[[#This Row],[Field 2 RPE]]*tblTL[[#This Row],[Field 2 Duration]]</f>
        <v>0</v>
      </c>
      <c r="O918" s="120"/>
      <c r="P918" s="121"/>
      <c r="Q918" s="121"/>
      <c r="R918" s="121"/>
      <c r="S918" s="121"/>
      <c r="T918" s="121"/>
      <c r="U918" s="121"/>
      <c r="V918" s="121"/>
      <c r="W918" s="121"/>
      <c r="X918" s="121"/>
      <c r="Y918" s="121"/>
      <c r="Z918" s="121"/>
      <c r="AA918" s="131">
        <f>TL!$O918*TL!$P918+TL!$Q918*TL!$R918+TL!$S918*TL!$T918+TL!$U918*TL!$V918+TL!$W918*TL!$X918+tblTL[[#This Row],[G6 RPE]]*tblTL[[#This Row],[G6 Duration]]</f>
        <v>0</v>
      </c>
      <c r="AB918" s="126">
        <f>tblTL[[#This Row],[Gym Load]]+tblTL[[#This Row],[Field Load]]+tblTL[[#This Row],[Total Game Load]]</f>
        <v>0</v>
      </c>
    </row>
    <row r="919" spans="1:28" x14ac:dyDescent="0.25">
      <c r="A919" s="58" t="str">
        <f t="shared" si="44"/>
        <v>Week 6</v>
      </c>
      <c r="B919" s="63">
        <v>43051</v>
      </c>
      <c r="C919" s="152" t="str">
        <f t="shared" si="45"/>
        <v>Sun</v>
      </c>
      <c r="D919" s="112" t="s">
        <v>202</v>
      </c>
      <c r="E919" s="62"/>
      <c r="F919" s="62"/>
      <c r="G919" s="62"/>
      <c r="H919" s="62"/>
      <c r="I919" s="62">
        <f>tblTL[[#This Row],[Gym RPE]]*tblTL[[#This Row],[Gym Duration]]+tblTL[[#This Row],[Gym 2 RPE]]*tblTL[[#This Row],[Gym 2 Duration]]</f>
        <v>0</v>
      </c>
      <c r="J919" s="62"/>
      <c r="K919" s="62"/>
      <c r="L919" s="62"/>
      <c r="M919" s="62"/>
      <c r="N919" s="62">
        <f>tblTL[[#This Row],[Field RPE]]*tblTL[[#This Row],[Field duration]]+tblTL[[#This Row],[Field 2 RPE]]*tblTL[[#This Row],[Field 2 Duration]]</f>
        <v>0</v>
      </c>
      <c r="O919" s="120"/>
      <c r="P919" s="121"/>
      <c r="Q919" s="121"/>
      <c r="R919" s="121"/>
      <c r="S919" s="121"/>
      <c r="T919" s="121"/>
      <c r="U919" s="121"/>
      <c r="V919" s="121"/>
      <c r="W919" s="121"/>
      <c r="X919" s="121"/>
      <c r="Y919" s="121"/>
      <c r="Z919" s="121"/>
      <c r="AA919" s="131">
        <f>TL!$O919*TL!$P919+TL!$Q919*TL!$R919+TL!$S919*TL!$T919+TL!$U919*TL!$V919+TL!$W919*TL!$X919+tblTL[[#This Row],[G6 RPE]]*tblTL[[#This Row],[G6 Duration]]</f>
        <v>0</v>
      </c>
      <c r="AB919" s="126">
        <f>tblTL[[#This Row],[Gym Load]]+tblTL[[#This Row],[Field Load]]+tblTL[[#This Row],[Total Game Load]]</f>
        <v>0</v>
      </c>
    </row>
    <row r="920" spans="1:28" x14ac:dyDescent="0.25">
      <c r="A920" s="58" t="str">
        <f t="shared" si="44"/>
        <v>Week 6</v>
      </c>
      <c r="B920" s="63">
        <v>43051</v>
      </c>
      <c r="C920" s="152" t="str">
        <f t="shared" si="45"/>
        <v>Sun</v>
      </c>
      <c r="D920" s="112" t="s">
        <v>203</v>
      </c>
      <c r="E920" s="62"/>
      <c r="F920" s="62"/>
      <c r="G920" s="62"/>
      <c r="H920" s="62"/>
      <c r="I920" s="62">
        <f>tblTL[[#This Row],[Gym RPE]]*tblTL[[#This Row],[Gym Duration]]+tblTL[[#This Row],[Gym 2 RPE]]*tblTL[[#This Row],[Gym 2 Duration]]</f>
        <v>0</v>
      </c>
      <c r="J920" s="62"/>
      <c r="K920" s="62"/>
      <c r="L920" s="62"/>
      <c r="M920" s="62"/>
      <c r="N920" s="62">
        <f>tblTL[[#This Row],[Field RPE]]*tblTL[[#This Row],[Field duration]]+tblTL[[#This Row],[Field 2 RPE]]*tblTL[[#This Row],[Field 2 Duration]]</f>
        <v>0</v>
      </c>
      <c r="O920" s="120"/>
      <c r="P920" s="121"/>
      <c r="Q920" s="121"/>
      <c r="R920" s="121"/>
      <c r="S920" s="121"/>
      <c r="T920" s="121"/>
      <c r="U920" s="121"/>
      <c r="V920" s="121"/>
      <c r="W920" s="121"/>
      <c r="X920" s="121"/>
      <c r="Y920" s="121"/>
      <c r="Z920" s="121"/>
      <c r="AA920" s="131">
        <f>TL!$O920*TL!$P920+TL!$Q920*TL!$R920+TL!$S920*TL!$T920+TL!$U920*TL!$V920+TL!$W920*TL!$X920+tblTL[[#This Row],[G6 RPE]]*tblTL[[#This Row],[G6 Duration]]</f>
        <v>0</v>
      </c>
      <c r="AB920" s="126">
        <f>tblTL[[#This Row],[Gym Load]]+tblTL[[#This Row],[Field Load]]+tblTL[[#This Row],[Total Game Load]]</f>
        <v>0</v>
      </c>
    </row>
    <row r="921" spans="1:28" x14ac:dyDescent="0.25">
      <c r="A921" s="58" t="str">
        <f t="shared" si="44"/>
        <v>Week 6</v>
      </c>
      <c r="B921" s="63">
        <v>43051</v>
      </c>
      <c r="C921" s="152" t="str">
        <f t="shared" si="45"/>
        <v>Sun</v>
      </c>
      <c r="D921" s="112" t="s">
        <v>204</v>
      </c>
      <c r="E921" s="62"/>
      <c r="F921" s="62"/>
      <c r="G921" s="62"/>
      <c r="H921" s="62"/>
      <c r="I921" s="62">
        <f>tblTL[[#This Row],[Gym RPE]]*tblTL[[#This Row],[Gym Duration]]+tblTL[[#This Row],[Gym 2 RPE]]*tblTL[[#This Row],[Gym 2 Duration]]</f>
        <v>0</v>
      </c>
      <c r="J921" s="62"/>
      <c r="K921" s="62"/>
      <c r="L921" s="62"/>
      <c r="M921" s="62"/>
      <c r="N921" s="62">
        <f>tblTL[[#This Row],[Field RPE]]*tblTL[[#This Row],[Field duration]]+tblTL[[#This Row],[Field 2 RPE]]*tblTL[[#This Row],[Field 2 Duration]]</f>
        <v>0</v>
      </c>
      <c r="O921" s="120"/>
      <c r="P921" s="121"/>
      <c r="Q921" s="121"/>
      <c r="R921" s="121"/>
      <c r="S921" s="121"/>
      <c r="T921" s="121"/>
      <c r="U921" s="121"/>
      <c r="V921" s="121"/>
      <c r="W921" s="121"/>
      <c r="X921" s="121"/>
      <c r="Y921" s="121"/>
      <c r="Z921" s="121"/>
      <c r="AA921" s="131">
        <f>TL!$O921*TL!$P921+TL!$Q921*TL!$R921+TL!$S921*TL!$T921+TL!$U921*TL!$V921+TL!$W921*TL!$X921+tblTL[[#This Row],[G6 RPE]]*tblTL[[#This Row],[G6 Duration]]</f>
        <v>0</v>
      </c>
      <c r="AB921" s="126">
        <f>tblTL[[#This Row],[Gym Load]]+tblTL[[#This Row],[Field Load]]+tblTL[[#This Row],[Total Game Load]]</f>
        <v>0</v>
      </c>
    </row>
    <row r="922" spans="1:28" x14ac:dyDescent="0.25">
      <c r="A922" s="58" t="str">
        <f t="shared" si="44"/>
        <v>Week 6</v>
      </c>
      <c r="B922" s="63">
        <v>43051</v>
      </c>
      <c r="C922" s="152" t="str">
        <f t="shared" si="45"/>
        <v>Sun</v>
      </c>
      <c r="D922" s="112" t="s">
        <v>205</v>
      </c>
      <c r="E922" s="62"/>
      <c r="F922" s="62"/>
      <c r="G922" s="62"/>
      <c r="H922" s="62"/>
      <c r="I922" s="62">
        <f>tblTL[[#This Row],[Gym RPE]]*tblTL[[#This Row],[Gym Duration]]+tblTL[[#This Row],[Gym 2 RPE]]*tblTL[[#This Row],[Gym 2 Duration]]</f>
        <v>0</v>
      </c>
      <c r="J922" s="62"/>
      <c r="K922" s="62"/>
      <c r="L922" s="62"/>
      <c r="M922" s="62"/>
      <c r="N922" s="62">
        <f>tblTL[[#This Row],[Field RPE]]*tblTL[[#This Row],[Field duration]]+tblTL[[#This Row],[Field 2 RPE]]*tblTL[[#This Row],[Field 2 Duration]]</f>
        <v>0</v>
      </c>
      <c r="O922" s="120"/>
      <c r="P922" s="121"/>
      <c r="Q922" s="121"/>
      <c r="R922" s="121"/>
      <c r="S922" s="121"/>
      <c r="T922" s="121"/>
      <c r="U922" s="121"/>
      <c r="V922" s="121"/>
      <c r="W922" s="121"/>
      <c r="X922" s="121"/>
      <c r="Y922" s="121"/>
      <c r="Z922" s="121"/>
      <c r="AA922" s="131">
        <f>TL!$O922*TL!$P922+TL!$Q922*TL!$R922+TL!$S922*TL!$T922+TL!$U922*TL!$V922+TL!$W922*TL!$X922+tblTL[[#This Row],[G6 RPE]]*tblTL[[#This Row],[G6 Duration]]</f>
        <v>0</v>
      </c>
      <c r="AB922" s="126">
        <f>tblTL[[#This Row],[Gym Load]]+tblTL[[#This Row],[Field Load]]+tblTL[[#This Row],[Total Game Load]]</f>
        <v>0</v>
      </c>
    </row>
    <row r="923" spans="1:28" x14ac:dyDescent="0.25">
      <c r="A923" s="58" t="str">
        <f t="shared" si="44"/>
        <v>Week 6</v>
      </c>
      <c r="B923" s="63">
        <v>43051</v>
      </c>
      <c r="C923" s="152" t="str">
        <f t="shared" si="45"/>
        <v>Sun</v>
      </c>
      <c r="D923" s="112" t="s">
        <v>206</v>
      </c>
      <c r="E923" s="62"/>
      <c r="F923" s="62"/>
      <c r="G923" s="62"/>
      <c r="H923" s="62"/>
      <c r="I923" s="62">
        <f>tblTL[[#This Row],[Gym RPE]]*tblTL[[#This Row],[Gym Duration]]+tblTL[[#This Row],[Gym 2 RPE]]*tblTL[[#This Row],[Gym 2 Duration]]</f>
        <v>0</v>
      </c>
      <c r="J923" s="62"/>
      <c r="K923" s="62"/>
      <c r="L923" s="62"/>
      <c r="M923" s="62"/>
      <c r="N923" s="62">
        <f>tblTL[[#This Row],[Field RPE]]*tblTL[[#This Row],[Field duration]]+tblTL[[#This Row],[Field 2 RPE]]*tblTL[[#This Row],[Field 2 Duration]]</f>
        <v>0</v>
      </c>
      <c r="O923" s="120"/>
      <c r="P923" s="121"/>
      <c r="Q923" s="121"/>
      <c r="R923" s="121"/>
      <c r="S923" s="121"/>
      <c r="T923" s="121"/>
      <c r="U923" s="121"/>
      <c r="V923" s="121"/>
      <c r="W923" s="121"/>
      <c r="X923" s="121"/>
      <c r="Y923" s="121"/>
      <c r="Z923" s="121"/>
      <c r="AA923" s="131">
        <f>TL!$O923*TL!$P923+TL!$Q923*TL!$R923+TL!$S923*TL!$T923+TL!$U923*TL!$V923+TL!$W923*TL!$X923+tblTL[[#This Row],[G6 RPE]]*tblTL[[#This Row],[G6 Duration]]</f>
        <v>0</v>
      </c>
      <c r="AB923" s="126">
        <f>tblTL[[#This Row],[Gym Load]]+tblTL[[#This Row],[Field Load]]+tblTL[[#This Row],[Total Game Load]]</f>
        <v>0</v>
      </c>
    </row>
    <row r="924" spans="1:28" x14ac:dyDescent="0.25">
      <c r="A924" s="58" t="str">
        <f t="shared" si="44"/>
        <v>Week 6</v>
      </c>
      <c r="B924" s="63">
        <v>43051</v>
      </c>
      <c r="C924" s="152" t="str">
        <f t="shared" si="45"/>
        <v>Sun</v>
      </c>
      <c r="D924" s="112" t="s">
        <v>207</v>
      </c>
      <c r="E924" s="62"/>
      <c r="F924" s="62"/>
      <c r="G924" s="62"/>
      <c r="H924" s="62"/>
      <c r="I924" s="62">
        <f>tblTL[[#This Row],[Gym RPE]]*tblTL[[#This Row],[Gym Duration]]+tblTL[[#This Row],[Gym 2 RPE]]*tblTL[[#This Row],[Gym 2 Duration]]</f>
        <v>0</v>
      </c>
      <c r="J924" s="62"/>
      <c r="K924" s="62"/>
      <c r="L924" s="62"/>
      <c r="M924" s="62"/>
      <c r="N924" s="62">
        <f>tblTL[[#This Row],[Field RPE]]*tblTL[[#This Row],[Field duration]]+tblTL[[#This Row],[Field 2 RPE]]*tblTL[[#This Row],[Field 2 Duration]]</f>
        <v>0</v>
      </c>
      <c r="O924" s="120"/>
      <c r="P924" s="121"/>
      <c r="Q924" s="121"/>
      <c r="R924" s="121"/>
      <c r="S924" s="121"/>
      <c r="T924" s="121"/>
      <c r="U924" s="121"/>
      <c r="V924" s="121"/>
      <c r="W924" s="121"/>
      <c r="X924" s="121"/>
      <c r="Y924" s="121"/>
      <c r="Z924" s="121"/>
      <c r="AA924" s="131">
        <f>TL!$O924*TL!$P924+TL!$Q924*TL!$R924+TL!$S924*TL!$T924+TL!$U924*TL!$V924+TL!$W924*TL!$X924+tblTL[[#This Row],[G6 RPE]]*tblTL[[#This Row],[G6 Duration]]</f>
        <v>0</v>
      </c>
      <c r="AB924" s="126">
        <f>tblTL[[#This Row],[Gym Load]]+tblTL[[#This Row],[Field Load]]+tblTL[[#This Row],[Total Game Load]]</f>
        <v>0</v>
      </c>
    </row>
    <row r="925" spans="1:28" x14ac:dyDescent="0.25">
      <c r="A925" s="58" t="str">
        <f t="shared" si="44"/>
        <v>Week 6</v>
      </c>
      <c r="B925" s="63">
        <v>43051</v>
      </c>
      <c r="C925" s="152" t="str">
        <f t="shared" si="45"/>
        <v>Sun</v>
      </c>
      <c r="D925" s="112" t="s">
        <v>208</v>
      </c>
      <c r="E925" s="62"/>
      <c r="F925" s="62"/>
      <c r="G925" s="62"/>
      <c r="H925" s="62"/>
      <c r="I925" s="62">
        <f>tblTL[[#This Row],[Gym RPE]]*tblTL[[#This Row],[Gym Duration]]+tblTL[[#This Row],[Gym 2 RPE]]*tblTL[[#This Row],[Gym 2 Duration]]</f>
        <v>0</v>
      </c>
      <c r="J925" s="62"/>
      <c r="K925" s="62"/>
      <c r="L925" s="62"/>
      <c r="M925" s="62"/>
      <c r="N925" s="62">
        <f>tblTL[[#This Row],[Field RPE]]*tblTL[[#This Row],[Field duration]]+tblTL[[#This Row],[Field 2 RPE]]*tblTL[[#This Row],[Field 2 Duration]]</f>
        <v>0</v>
      </c>
      <c r="O925" s="120"/>
      <c r="P925" s="121"/>
      <c r="Q925" s="121"/>
      <c r="R925" s="121"/>
      <c r="S925" s="121"/>
      <c r="T925" s="121"/>
      <c r="U925" s="121"/>
      <c r="V925" s="121"/>
      <c r="W925" s="121"/>
      <c r="X925" s="121"/>
      <c r="Y925" s="121"/>
      <c r="Z925" s="121"/>
      <c r="AA925" s="131">
        <f>TL!$O925*TL!$P925+TL!$Q925*TL!$R925+TL!$S925*TL!$T925+TL!$U925*TL!$V925+TL!$W925*TL!$X925+tblTL[[#This Row],[G6 RPE]]*tblTL[[#This Row],[G6 Duration]]</f>
        <v>0</v>
      </c>
      <c r="AB925" s="126">
        <f>tblTL[[#This Row],[Gym Load]]+tblTL[[#This Row],[Field Load]]+tblTL[[#This Row],[Total Game Load]]</f>
        <v>0</v>
      </c>
    </row>
    <row r="926" spans="1:28" x14ac:dyDescent="0.25">
      <c r="A926" s="133" t="str">
        <f t="shared" ref="A926:A947" si="46">VLOOKUP(B926, $AE$3:$AF$26, 2)</f>
        <v>Week 7</v>
      </c>
      <c r="B926" s="59">
        <v>43052</v>
      </c>
      <c r="C926" s="148" t="str">
        <f t="shared" ref="C926:C947" si="47">CHOOSE(WEEKDAY(B926),"Sun","Mon","Tue","Wed","Thu","Fri","Sat")</f>
        <v>Mon</v>
      </c>
      <c r="D926" s="134" t="s">
        <v>215</v>
      </c>
      <c r="E926" s="135"/>
      <c r="F926" s="135"/>
      <c r="G926" s="135"/>
      <c r="H926" s="135"/>
      <c r="I926" s="135">
        <f>tblTL[[#This Row],[Gym RPE]]*tblTL[[#This Row],[Gym Duration]]+tblTL[[#This Row],[Gym 2 RPE]]*tblTL[[#This Row],[Gym 2 Duration]]</f>
        <v>0</v>
      </c>
      <c r="J926" s="135"/>
      <c r="K926" s="135"/>
      <c r="L926" s="135"/>
      <c r="M926" s="135"/>
      <c r="N926" s="135">
        <f>tblTL[[#This Row],[Field RPE]]*tblTL[[#This Row],[Field duration]]+tblTL[[#This Row],[Field 2 RPE]]*tblTL[[#This Row],[Field 2 Duration]]</f>
        <v>0</v>
      </c>
      <c r="O926" s="136"/>
      <c r="P926" s="137"/>
      <c r="Q926" s="137"/>
      <c r="R926" s="137"/>
      <c r="S926" s="137"/>
      <c r="T926" s="137"/>
      <c r="U926" s="137"/>
      <c r="V926" s="137"/>
      <c r="W926" s="137"/>
      <c r="X926" s="137"/>
      <c r="Y926" s="137"/>
      <c r="Z926" s="137"/>
      <c r="AA926" s="138">
        <f>TL!$O926*TL!$P926+TL!$Q926*TL!$R926+TL!$S926*TL!$T926+TL!$U926*TL!$V926+TL!$W926*TL!$X926+tblTL[[#This Row],[G6 RPE]]*tblTL[[#This Row],[G6 Duration]]</f>
        <v>0</v>
      </c>
      <c r="AB926" s="139">
        <f>tblTL[[#This Row],[Gym Load]]+tblTL[[#This Row],[Field Load]]+tblTL[[#This Row],[Total Game Load]]</f>
        <v>0</v>
      </c>
    </row>
    <row r="927" spans="1:28" x14ac:dyDescent="0.25">
      <c r="A927" s="133" t="str">
        <f t="shared" si="46"/>
        <v>Week 7</v>
      </c>
      <c r="B927" s="63">
        <v>43052</v>
      </c>
      <c r="C927" s="148" t="str">
        <f t="shared" si="47"/>
        <v>Mon</v>
      </c>
      <c r="D927" s="134" t="s">
        <v>190</v>
      </c>
      <c r="E927" s="135"/>
      <c r="F927" s="135"/>
      <c r="G927" s="135"/>
      <c r="H927" s="135"/>
      <c r="I927" s="135">
        <f>tblTL[[#This Row],[Gym RPE]]*tblTL[[#This Row],[Gym Duration]]+tblTL[[#This Row],[Gym 2 RPE]]*tblTL[[#This Row],[Gym 2 Duration]]</f>
        <v>0</v>
      </c>
      <c r="J927" s="135">
        <v>4</v>
      </c>
      <c r="K927" s="135">
        <v>12</v>
      </c>
      <c r="L927" s="135"/>
      <c r="M927" s="135"/>
      <c r="N927" s="135">
        <f>tblTL[[#This Row],[Field RPE]]*tblTL[[#This Row],[Field duration]]+tblTL[[#This Row],[Field 2 RPE]]*tblTL[[#This Row],[Field 2 Duration]]</f>
        <v>48</v>
      </c>
      <c r="O927" s="136"/>
      <c r="P927" s="137"/>
      <c r="Q927" s="137"/>
      <c r="R927" s="137"/>
      <c r="S927" s="137"/>
      <c r="T927" s="137"/>
      <c r="U927" s="137"/>
      <c r="V927" s="137"/>
      <c r="W927" s="137"/>
      <c r="X927" s="137"/>
      <c r="Y927" s="137"/>
      <c r="Z927" s="137"/>
      <c r="AA927" s="138">
        <f>TL!$O927*TL!$P927+TL!$Q927*TL!$R927+TL!$S927*TL!$T927+TL!$U927*TL!$V927+TL!$W927*TL!$X927+tblTL[[#This Row],[G6 RPE]]*tblTL[[#This Row],[G6 Duration]]</f>
        <v>0</v>
      </c>
      <c r="AB927" s="139">
        <f>tblTL[[#This Row],[Gym Load]]+tblTL[[#This Row],[Field Load]]+tblTL[[#This Row],[Total Game Load]]</f>
        <v>48</v>
      </c>
    </row>
    <row r="928" spans="1:28" x14ac:dyDescent="0.25">
      <c r="A928" s="133" t="str">
        <f t="shared" si="46"/>
        <v>Week 7</v>
      </c>
      <c r="B928" s="63">
        <v>43052</v>
      </c>
      <c r="C928" s="148" t="str">
        <f t="shared" si="47"/>
        <v>Mon</v>
      </c>
      <c r="D928" s="134" t="s">
        <v>191</v>
      </c>
      <c r="E928" s="135"/>
      <c r="F928" s="135"/>
      <c r="G928" s="135"/>
      <c r="H928" s="135"/>
      <c r="I928" s="135">
        <f>tblTL[[#This Row],[Gym RPE]]*tblTL[[#This Row],[Gym Duration]]+tblTL[[#This Row],[Gym 2 RPE]]*tblTL[[#This Row],[Gym 2 Duration]]</f>
        <v>0</v>
      </c>
      <c r="J928" s="135">
        <v>3</v>
      </c>
      <c r="K928" s="135">
        <v>12</v>
      </c>
      <c r="L928" s="135"/>
      <c r="M928" s="135"/>
      <c r="N928" s="135">
        <f>tblTL[[#This Row],[Field RPE]]*tblTL[[#This Row],[Field duration]]+tblTL[[#This Row],[Field 2 RPE]]*tblTL[[#This Row],[Field 2 Duration]]</f>
        <v>36</v>
      </c>
      <c r="O928" s="136"/>
      <c r="P928" s="137"/>
      <c r="Q928" s="137"/>
      <c r="R928" s="137"/>
      <c r="S928" s="137"/>
      <c r="T928" s="137"/>
      <c r="U928" s="137"/>
      <c r="V928" s="137"/>
      <c r="W928" s="137"/>
      <c r="X928" s="137"/>
      <c r="Y928" s="137"/>
      <c r="Z928" s="137"/>
      <c r="AA928" s="138">
        <f>TL!$O928*TL!$P928+TL!$Q928*TL!$R928+TL!$S928*TL!$T928+TL!$U928*TL!$V928+TL!$W928*TL!$X928+tblTL[[#This Row],[G6 RPE]]*tblTL[[#This Row],[G6 Duration]]</f>
        <v>0</v>
      </c>
      <c r="AB928" s="139">
        <f>tblTL[[#This Row],[Gym Load]]+tblTL[[#This Row],[Field Load]]+tblTL[[#This Row],[Total Game Load]]</f>
        <v>36</v>
      </c>
    </row>
    <row r="929" spans="1:28" x14ac:dyDescent="0.25">
      <c r="A929" s="133" t="str">
        <f t="shared" si="46"/>
        <v>Week 7</v>
      </c>
      <c r="B929" s="63">
        <v>43052</v>
      </c>
      <c r="C929" s="148" t="str">
        <f t="shared" si="47"/>
        <v>Mon</v>
      </c>
      <c r="D929" s="134" t="s">
        <v>192</v>
      </c>
      <c r="E929" s="135"/>
      <c r="F929" s="135"/>
      <c r="G929" s="135"/>
      <c r="H929" s="135"/>
      <c r="I929" s="135">
        <f>tblTL[[#This Row],[Gym RPE]]*tblTL[[#This Row],[Gym Duration]]+tblTL[[#This Row],[Gym 2 RPE]]*tblTL[[#This Row],[Gym 2 Duration]]</f>
        <v>0</v>
      </c>
      <c r="J929" s="135">
        <v>6</v>
      </c>
      <c r="K929" s="135">
        <v>12</v>
      </c>
      <c r="L929" s="135"/>
      <c r="M929" s="135"/>
      <c r="N929" s="135">
        <f>tblTL[[#This Row],[Field RPE]]*tblTL[[#This Row],[Field duration]]+tblTL[[#This Row],[Field 2 RPE]]*tblTL[[#This Row],[Field 2 Duration]]</f>
        <v>72</v>
      </c>
      <c r="O929" s="136"/>
      <c r="P929" s="137"/>
      <c r="Q929" s="137"/>
      <c r="R929" s="137"/>
      <c r="S929" s="137"/>
      <c r="T929" s="137"/>
      <c r="U929" s="137"/>
      <c r="V929" s="137"/>
      <c r="W929" s="137"/>
      <c r="X929" s="137"/>
      <c r="Y929" s="137"/>
      <c r="Z929" s="137"/>
      <c r="AA929" s="138">
        <f>TL!$O929*TL!$P929+TL!$Q929*TL!$R929+TL!$S929*TL!$T929+TL!$U929*TL!$V929+TL!$W929*TL!$X929+tblTL[[#This Row],[G6 RPE]]*tblTL[[#This Row],[G6 Duration]]</f>
        <v>0</v>
      </c>
      <c r="AB929" s="139">
        <f>tblTL[[#This Row],[Gym Load]]+tblTL[[#This Row],[Field Load]]+tblTL[[#This Row],[Total Game Load]]</f>
        <v>72</v>
      </c>
    </row>
    <row r="930" spans="1:28" x14ac:dyDescent="0.25">
      <c r="A930" s="133" t="str">
        <f t="shared" si="46"/>
        <v>Week 7</v>
      </c>
      <c r="B930" s="63">
        <v>43052</v>
      </c>
      <c r="C930" s="148" t="str">
        <f t="shared" si="47"/>
        <v>Mon</v>
      </c>
      <c r="D930" s="134" t="s">
        <v>193</v>
      </c>
      <c r="E930" s="135"/>
      <c r="F930" s="135"/>
      <c r="G930" s="135"/>
      <c r="H930" s="135"/>
      <c r="I930" s="135">
        <f>tblTL[[#This Row],[Gym RPE]]*tblTL[[#This Row],[Gym Duration]]+tblTL[[#This Row],[Gym 2 RPE]]*tblTL[[#This Row],[Gym 2 Duration]]</f>
        <v>0</v>
      </c>
      <c r="J930" s="135"/>
      <c r="K930" s="135"/>
      <c r="L930" s="135"/>
      <c r="M930" s="135"/>
      <c r="N930" s="135">
        <f>tblTL[[#This Row],[Field RPE]]*tblTL[[#This Row],[Field duration]]+tblTL[[#This Row],[Field 2 RPE]]*tblTL[[#This Row],[Field 2 Duration]]</f>
        <v>0</v>
      </c>
      <c r="O930" s="136"/>
      <c r="P930" s="137"/>
      <c r="Q930" s="137"/>
      <c r="R930" s="137"/>
      <c r="S930" s="137"/>
      <c r="T930" s="137"/>
      <c r="U930" s="137"/>
      <c r="V930" s="137"/>
      <c r="W930" s="137"/>
      <c r="X930" s="137"/>
      <c r="Y930" s="137"/>
      <c r="Z930" s="137"/>
      <c r="AA930" s="138">
        <f>TL!$O930*TL!$P930+TL!$Q930*TL!$R930+TL!$S930*TL!$T930+TL!$U930*TL!$V930+TL!$W930*TL!$X930+tblTL[[#This Row],[G6 RPE]]*tblTL[[#This Row],[G6 Duration]]</f>
        <v>0</v>
      </c>
      <c r="AB930" s="139">
        <f>tblTL[[#This Row],[Gym Load]]+tblTL[[#This Row],[Field Load]]+tblTL[[#This Row],[Total Game Load]]</f>
        <v>0</v>
      </c>
    </row>
    <row r="931" spans="1:28" x14ac:dyDescent="0.25">
      <c r="A931" s="133" t="str">
        <f t="shared" si="46"/>
        <v>Week 7</v>
      </c>
      <c r="B931" s="63">
        <v>43052</v>
      </c>
      <c r="C931" s="148" t="str">
        <f t="shared" si="47"/>
        <v>Mon</v>
      </c>
      <c r="D931" s="134" t="s">
        <v>194</v>
      </c>
      <c r="E931" s="135"/>
      <c r="F931" s="135"/>
      <c r="G931" s="135"/>
      <c r="H931" s="135"/>
      <c r="I931" s="135">
        <f>tblTL[[#This Row],[Gym RPE]]*tblTL[[#This Row],[Gym Duration]]+tblTL[[#This Row],[Gym 2 RPE]]*tblTL[[#This Row],[Gym 2 Duration]]</f>
        <v>0</v>
      </c>
      <c r="J931" s="135"/>
      <c r="K931" s="135"/>
      <c r="L931" s="135"/>
      <c r="M931" s="135"/>
      <c r="N931" s="135">
        <f>tblTL[[#This Row],[Field RPE]]*tblTL[[#This Row],[Field duration]]+tblTL[[#This Row],[Field 2 RPE]]*tblTL[[#This Row],[Field 2 Duration]]</f>
        <v>0</v>
      </c>
      <c r="O931" s="136"/>
      <c r="P931" s="137"/>
      <c r="Q931" s="137"/>
      <c r="R931" s="137"/>
      <c r="S931" s="137"/>
      <c r="T931" s="137"/>
      <c r="U931" s="137"/>
      <c r="V931" s="137"/>
      <c r="W931" s="137"/>
      <c r="X931" s="137"/>
      <c r="Y931" s="137"/>
      <c r="Z931" s="137"/>
      <c r="AA931" s="138">
        <f>TL!$O931*TL!$P931+TL!$Q931*TL!$R931+TL!$S931*TL!$T931+TL!$U931*TL!$V931+TL!$W931*TL!$X931+tblTL[[#This Row],[G6 RPE]]*tblTL[[#This Row],[G6 Duration]]</f>
        <v>0</v>
      </c>
      <c r="AB931" s="139">
        <f>tblTL[[#This Row],[Gym Load]]+tblTL[[#This Row],[Field Load]]+tblTL[[#This Row],[Total Game Load]]</f>
        <v>0</v>
      </c>
    </row>
    <row r="932" spans="1:28" x14ac:dyDescent="0.25">
      <c r="A932" s="133" t="str">
        <f t="shared" si="46"/>
        <v>Week 7</v>
      </c>
      <c r="B932" s="63">
        <v>43052</v>
      </c>
      <c r="C932" s="148" t="str">
        <f t="shared" si="47"/>
        <v>Mon</v>
      </c>
      <c r="D932" s="134" t="s">
        <v>213</v>
      </c>
      <c r="E932" s="135"/>
      <c r="F932" s="135"/>
      <c r="G932" s="135"/>
      <c r="H932" s="135"/>
      <c r="I932" s="135">
        <f>tblTL[[#This Row],[Gym RPE]]*tblTL[[#This Row],[Gym Duration]]+tblTL[[#This Row],[Gym 2 RPE]]*tblTL[[#This Row],[Gym 2 Duration]]</f>
        <v>0</v>
      </c>
      <c r="J932" s="135"/>
      <c r="K932" s="135"/>
      <c r="L932" s="135"/>
      <c r="M932" s="135"/>
      <c r="N932" s="135">
        <f>tblTL[[#This Row],[Field RPE]]*tblTL[[#This Row],[Field duration]]+tblTL[[#This Row],[Field 2 RPE]]*tblTL[[#This Row],[Field 2 Duration]]</f>
        <v>0</v>
      </c>
      <c r="O932" s="136"/>
      <c r="P932" s="137"/>
      <c r="Q932" s="137"/>
      <c r="R932" s="137"/>
      <c r="S932" s="137"/>
      <c r="T932" s="137"/>
      <c r="U932" s="137"/>
      <c r="V932" s="137"/>
      <c r="W932" s="137"/>
      <c r="X932" s="137"/>
      <c r="Y932" s="137"/>
      <c r="Z932" s="137"/>
      <c r="AA932" s="138">
        <f>TL!$O932*TL!$P932+TL!$Q932*TL!$R932+TL!$S932*TL!$T932+TL!$U932*TL!$V932+TL!$W932*TL!$X932+tblTL[[#This Row],[G6 RPE]]*tblTL[[#This Row],[G6 Duration]]</f>
        <v>0</v>
      </c>
      <c r="AB932" s="139">
        <f>tblTL[[#This Row],[Gym Load]]+tblTL[[#This Row],[Field Load]]+tblTL[[#This Row],[Total Game Load]]</f>
        <v>0</v>
      </c>
    </row>
    <row r="933" spans="1:28" x14ac:dyDescent="0.25">
      <c r="A933" s="133" t="str">
        <f t="shared" si="46"/>
        <v>Week 7</v>
      </c>
      <c r="B933" s="63">
        <v>43052</v>
      </c>
      <c r="C933" s="148" t="str">
        <f t="shared" si="47"/>
        <v>Mon</v>
      </c>
      <c r="D933" s="134" t="s">
        <v>214</v>
      </c>
      <c r="E933" s="135"/>
      <c r="F933" s="135"/>
      <c r="G933" s="135"/>
      <c r="H933" s="135"/>
      <c r="I933" s="135">
        <f>tblTL[[#This Row],[Gym RPE]]*tblTL[[#This Row],[Gym Duration]]+tblTL[[#This Row],[Gym 2 RPE]]*tblTL[[#This Row],[Gym 2 Duration]]</f>
        <v>0</v>
      </c>
      <c r="J933" s="135">
        <v>2</v>
      </c>
      <c r="K933" s="135">
        <v>12</v>
      </c>
      <c r="L933" s="135"/>
      <c r="M933" s="135"/>
      <c r="N933" s="135">
        <f>tblTL[[#This Row],[Field RPE]]*tblTL[[#This Row],[Field duration]]+tblTL[[#This Row],[Field 2 RPE]]*tblTL[[#This Row],[Field 2 Duration]]</f>
        <v>24</v>
      </c>
      <c r="O933" s="136"/>
      <c r="P933" s="137"/>
      <c r="Q933" s="137"/>
      <c r="R933" s="137"/>
      <c r="S933" s="137"/>
      <c r="T933" s="137"/>
      <c r="U933" s="137"/>
      <c r="V933" s="137"/>
      <c r="W933" s="137"/>
      <c r="X933" s="137"/>
      <c r="Y933" s="137"/>
      <c r="Z933" s="137"/>
      <c r="AA933" s="138">
        <f>TL!$O933*TL!$P933+TL!$Q933*TL!$R933+TL!$S933*TL!$T933+TL!$U933*TL!$V933+TL!$W933*TL!$X933+tblTL[[#This Row],[G6 RPE]]*tblTL[[#This Row],[G6 Duration]]</f>
        <v>0</v>
      </c>
      <c r="AB933" s="139">
        <f>tblTL[[#This Row],[Gym Load]]+tblTL[[#This Row],[Field Load]]+tblTL[[#This Row],[Total Game Load]]</f>
        <v>24</v>
      </c>
    </row>
    <row r="934" spans="1:28" x14ac:dyDescent="0.25">
      <c r="A934" s="133" t="str">
        <f t="shared" si="46"/>
        <v>Week 7</v>
      </c>
      <c r="B934" s="63">
        <v>43052</v>
      </c>
      <c r="C934" s="148" t="str">
        <f t="shared" si="47"/>
        <v>Mon</v>
      </c>
      <c r="D934" s="134" t="s">
        <v>195</v>
      </c>
      <c r="E934" s="135"/>
      <c r="F934" s="135"/>
      <c r="G934" s="135"/>
      <c r="H934" s="135"/>
      <c r="I934" s="135">
        <f>tblTL[[#This Row],[Gym RPE]]*tblTL[[#This Row],[Gym Duration]]+tblTL[[#This Row],[Gym 2 RPE]]*tblTL[[#This Row],[Gym 2 Duration]]</f>
        <v>0</v>
      </c>
      <c r="J934" s="135"/>
      <c r="K934" s="135"/>
      <c r="L934" s="135"/>
      <c r="M934" s="135"/>
      <c r="N934" s="135">
        <f>tblTL[[#This Row],[Field RPE]]*tblTL[[#This Row],[Field duration]]+tblTL[[#This Row],[Field 2 RPE]]*tblTL[[#This Row],[Field 2 Duration]]</f>
        <v>0</v>
      </c>
      <c r="O934" s="136"/>
      <c r="P934" s="137"/>
      <c r="Q934" s="137"/>
      <c r="R934" s="137"/>
      <c r="S934" s="137"/>
      <c r="T934" s="137"/>
      <c r="U934" s="137"/>
      <c r="V934" s="137"/>
      <c r="W934" s="137"/>
      <c r="X934" s="137"/>
      <c r="Y934" s="137"/>
      <c r="Z934" s="137"/>
      <c r="AA934" s="138">
        <f>TL!$O934*TL!$P934+TL!$Q934*TL!$R934+TL!$S934*TL!$T934+TL!$U934*TL!$V934+TL!$W934*TL!$X934+tblTL[[#This Row],[G6 RPE]]*tblTL[[#This Row],[G6 Duration]]</f>
        <v>0</v>
      </c>
      <c r="AB934" s="139">
        <f>tblTL[[#This Row],[Gym Load]]+tblTL[[#This Row],[Field Load]]+tblTL[[#This Row],[Total Game Load]]</f>
        <v>0</v>
      </c>
    </row>
    <row r="935" spans="1:28" x14ac:dyDescent="0.25">
      <c r="A935" s="133" t="str">
        <f t="shared" si="46"/>
        <v>Week 7</v>
      </c>
      <c r="B935" s="63">
        <v>43052</v>
      </c>
      <c r="C935" s="148" t="str">
        <f t="shared" si="47"/>
        <v>Mon</v>
      </c>
      <c r="D935" s="134" t="s">
        <v>196</v>
      </c>
      <c r="E935" s="135"/>
      <c r="F935" s="135"/>
      <c r="G935" s="135"/>
      <c r="H935" s="135"/>
      <c r="I935" s="135">
        <f>tblTL[[#This Row],[Gym RPE]]*tblTL[[#This Row],[Gym Duration]]+tblTL[[#This Row],[Gym 2 RPE]]*tblTL[[#This Row],[Gym 2 Duration]]</f>
        <v>0</v>
      </c>
      <c r="J935" s="135">
        <v>3</v>
      </c>
      <c r="K935" s="135">
        <v>12</v>
      </c>
      <c r="L935" s="135"/>
      <c r="M935" s="135"/>
      <c r="N935" s="135">
        <f>tblTL[[#This Row],[Field RPE]]*tblTL[[#This Row],[Field duration]]+tblTL[[#This Row],[Field 2 RPE]]*tblTL[[#This Row],[Field 2 Duration]]</f>
        <v>36</v>
      </c>
      <c r="O935" s="136"/>
      <c r="P935" s="137"/>
      <c r="Q935" s="137"/>
      <c r="R935" s="137"/>
      <c r="S935" s="137"/>
      <c r="T935" s="137"/>
      <c r="U935" s="137"/>
      <c r="V935" s="137"/>
      <c r="W935" s="137"/>
      <c r="X935" s="137"/>
      <c r="Y935" s="137"/>
      <c r="Z935" s="137"/>
      <c r="AA935" s="138">
        <f>TL!$O935*TL!$P935+TL!$Q935*TL!$R935+TL!$S935*TL!$T935+TL!$U935*TL!$V935+TL!$W935*TL!$X935+tblTL[[#This Row],[G6 RPE]]*tblTL[[#This Row],[G6 Duration]]</f>
        <v>0</v>
      </c>
      <c r="AB935" s="139">
        <f>tblTL[[#This Row],[Gym Load]]+tblTL[[#This Row],[Field Load]]+tblTL[[#This Row],[Total Game Load]]</f>
        <v>36</v>
      </c>
    </row>
    <row r="936" spans="1:28" x14ac:dyDescent="0.25">
      <c r="A936" s="133" t="str">
        <f t="shared" si="46"/>
        <v>Week 7</v>
      </c>
      <c r="B936" s="63">
        <v>43052</v>
      </c>
      <c r="C936" s="148" t="str">
        <f t="shared" si="47"/>
        <v>Mon</v>
      </c>
      <c r="D936" s="134" t="s">
        <v>197</v>
      </c>
      <c r="E936" s="135"/>
      <c r="F936" s="135"/>
      <c r="G936" s="135"/>
      <c r="H936" s="135"/>
      <c r="I936" s="135">
        <f>tblTL[[#This Row],[Gym RPE]]*tblTL[[#This Row],[Gym Duration]]+tblTL[[#This Row],[Gym 2 RPE]]*tblTL[[#This Row],[Gym 2 Duration]]</f>
        <v>0</v>
      </c>
      <c r="J936" s="135">
        <v>2</v>
      </c>
      <c r="K936" s="135">
        <v>12</v>
      </c>
      <c r="L936" s="135"/>
      <c r="M936" s="135"/>
      <c r="N936" s="135">
        <f>tblTL[[#This Row],[Field RPE]]*tblTL[[#This Row],[Field duration]]+tblTL[[#This Row],[Field 2 RPE]]*tblTL[[#This Row],[Field 2 Duration]]</f>
        <v>24</v>
      </c>
      <c r="O936" s="136"/>
      <c r="P936" s="137"/>
      <c r="Q936" s="137"/>
      <c r="R936" s="137"/>
      <c r="S936" s="137"/>
      <c r="T936" s="137"/>
      <c r="U936" s="137"/>
      <c r="V936" s="137"/>
      <c r="W936" s="137"/>
      <c r="X936" s="137"/>
      <c r="Y936" s="137"/>
      <c r="Z936" s="137"/>
      <c r="AA936" s="138">
        <f>TL!$O936*TL!$P936+TL!$Q936*TL!$R936+TL!$S936*TL!$T936+TL!$U936*TL!$V936+TL!$W936*TL!$X936+tblTL[[#This Row],[G6 RPE]]*tblTL[[#This Row],[G6 Duration]]</f>
        <v>0</v>
      </c>
      <c r="AB936" s="139">
        <f>tblTL[[#This Row],[Gym Load]]+tblTL[[#This Row],[Field Load]]+tblTL[[#This Row],[Total Game Load]]</f>
        <v>24</v>
      </c>
    </row>
    <row r="937" spans="1:28" x14ac:dyDescent="0.25">
      <c r="A937" s="133" t="str">
        <f t="shared" si="46"/>
        <v>Week 7</v>
      </c>
      <c r="B937" s="63">
        <v>43052</v>
      </c>
      <c r="C937" s="148" t="str">
        <f t="shared" si="47"/>
        <v>Mon</v>
      </c>
      <c r="D937" s="134" t="s">
        <v>198</v>
      </c>
      <c r="E937" s="135"/>
      <c r="F937" s="135"/>
      <c r="G937" s="135"/>
      <c r="H937" s="135"/>
      <c r="I937" s="135">
        <f>tblTL[[#This Row],[Gym RPE]]*tblTL[[#This Row],[Gym Duration]]+tblTL[[#This Row],[Gym 2 RPE]]*tblTL[[#This Row],[Gym 2 Duration]]</f>
        <v>0</v>
      </c>
      <c r="J937" s="135">
        <v>5</v>
      </c>
      <c r="K937" s="135">
        <v>12</v>
      </c>
      <c r="L937" s="135"/>
      <c r="M937" s="135"/>
      <c r="N937" s="135">
        <f>tblTL[[#This Row],[Field RPE]]*tblTL[[#This Row],[Field duration]]+tblTL[[#This Row],[Field 2 RPE]]*tblTL[[#This Row],[Field 2 Duration]]</f>
        <v>60</v>
      </c>
      <c r="O937" s="136"/>
      <c r="P937" s="137"/>
      <c r="Q937" s="137"/>
      <c r="R937" s="137"/>
      <c r="S937" s="137"/>
      <c r="T937" s="137"/>
      <c r="U937" s="137"/>
      <c r="V937" s="137"/>
      <c r="W937" s="137"/>
      <c r="X937" s="137"/>
      <c r="Y937" s="137"/>
      <c r="Z937" s="137"/>
      <c r="AA937" s="138">
        <f>TL!$O937*TL!$P937+TL!$Q937*TL!$R937+TL!$S937*TL!$T937+TL!$U937*TL!$V937+TL!$W937*TL!$X937+tblTL[[#This Row],[G6 RPE]]*tblTL[[#This Row],[G6 Duration]]</f>
        <v>0</v>
      </c>
      <c r="AB937" s="139">
        <f>tblTL[[#This Row],[Gym Load]]+tblTL[[#This Row],[Field Load]]+tblTL[[#This Row],[Total Game Load]]</f>
        <v>60</v>
      </c>
    </row>
    <row r="938" spans="1:28" x14ac:dyDescent="0.25">
      <c r="A938" s="133" t="str">
        <f t="shared" si="46"/>
        <v>Week 7</v>
      </c>
      <c r="B938" s="63">
        <v>43052</v>
      </c>
      <c r="C938" s="148" t="str">
        <f t="shared" si="47"/>
        <v>Mon</v>
      </c>
      <c r="D938" s="134" t="s">
        <v>199</v>
      </c>
      <c r="E938" s="135"/>
      <c r="F938" s="135"/>
      <c r="G938" s="135"/>
      <c r="H938" s="135"/>
      <c r="I938" s="135">
        <f>tblTL[[#This Row],[Gym RPE]]*tblTL[[#This Row],[Gym Duration]]+tblTL[[#This Row],[Gym 2 RPE]]*tblTL[[#This Row],[Gym 2 Duration]]</f>
        <v>0</v>
      </c>
      <c r="J938" s="135"/>
      <c r="K938" s="135"/>
      <c r="L938" s="135"/>
      <c r="M938" s="135"/>
      <c r="N938" s="135">
        <f>tblTL[[#This Row],[Field RPE]]*tblTL[[#This Row],[Field duration]]+tblTL[[#This Row],[Field 2 RPE]]*tblTL[[#This Row],[Field 2 Duration]]</f>
        <v>0</v>
      </c>
      <c r="O938" s="136"/>
      <c r="P938" s="137"/>
      <c r="Q938" s="137"/>
      <c r="R938" s="137"/>
      <c r="S938" s="137"/>
      <c r="T938" s="137"/>
      <c r="U938" s="137"/>
      <c r="V938" s="137"/>
      <c r="W938" s="137"/>
      <c r="X938" s="137"/>
      <c r="Y938" s="137"/>
      <c r="Z938" s="137"/>
      <c r="AA938" s="138">
        <f>TL!$O938*TL!$P938+TL!$Q938*TL!$R938+TL!$S938*TL!$T938+TL!$U938*TL!$V938+TL!$W938*TL!$X938+tblTL[[#This Row],[G6 RPE]]*tblTL[[#This Row],[G6 Duration]]</f>
        <v>0</v>
      </c>
      <c r="AB938" s="139">
        <f>tblTL[[#This Row],[Gym Load]]+tblTL[[#This Row],[Field Load]]+tblTL[[#This Row],[Total Game Load]]</f>
        <v>0</v>
      </c>
    </row>
    <row r="939" spans="1:28" x14ac:dyDescent="0.25">
      <c r="A939" s="133" t="str">
        <f t="shared" si="46"/>
        <v>Week 7</v>
      </c>
      <c r="B939" s="63">
        <v>43052</v>
      </c>
      <c r="C939" s="148" t="str">
        <f t="shared" si="47"/>
        <v>Mon</v>
      </c>
      <c r="D939" s="134" t="s">
        <v>200</v>
      </c>
      <c r="E939" s="135"/>
      <c r="F939" s="135"/>
      <c r="G939" s="135"/>
      <c r="H939" s="135"/>
      <c r="I939" s="135">
        <f>tblTL[[#This Row],[Gym RPE]]*tblTL[[#This Row],[Gym Duration]]+tblTL[[#This Row],[Gym 2 RPE]]*tblTL[[#This Row],[Gym 2 Duration]]</f>
        <v>0</v>
      </c>
      <c r="J939" s="135"/>
      <c r="K939" s="135"/>
      <c r="L939" s="135"/>
      <c r="M939" s="135"/>
      <c r="N939" s="135">
        <f>tblTL[[#This Row],[Field RPE]]*tblTL[[#This Row],[Field duration]]+tblTL[[#This Row],[Field 2 RPE]]*tblTL[[#This Row],[Field 2 Duration]]</f>
        <v>0</v>
      </c>
      <c r="O939" s="136"/>
      <c r="P939" s="137"/>
      <c r="Q939" s="137"/>
      <c r="R939" s="137"/>
      <c r="S939" s="137"/>
      <c r="T939" s="137"/>
      <c r="U939" s="137"/>
      <c r="V939" s="137"/>
      <c r="W939" s="137"/>
      <c r="X939" s="137"/>
      <c r="Y939" s="137"/>
      <c r="Z939" s="137"/>
      <c r="AA939" s="138">
        <f>TL!$O939*TL!$P939+TL!$Q939*TL!$R939+TL!$S939*TL!$T939+TL!$U939*TL!$V939+TL!$W939*TL!$X939+tblTL[[#This Row],[G6 RPE]]*tblTL[[#This Row],[G6 Duration]]</f>
        <v>0</v>
      </c>
      <c r="AB939" s="139">
        <f>tblTL[[#This Row],[Gym Load]]+tblTL[[#This Row],[Field Load]]+tblTL[[#This Row],[Total Game Load]]</f>
        <v>0</v>
      </c>
    </row>
    <row r="940" spans="1:28" x14ac:dyDescent="0.25">
      <c r="A940" s="133" t="str">
        <f t="shared" si="46"/>
        <v>Week 7</v>
      </c>
      <c r="B940" s="63">
        <v>43052</v>
      </c>
      <c r="C940" s="148" t="str">
        <f t="shared" si="47"/>
        <v>Mon</v>
      </c>
      <c r="D940" s="134" t="s">
        <v>201</v>
      </c>
      <c r="E940" s="135"/>
      <c r="F940" s="135"/>
      <c r="G940" s="135"/>
      <c r="H940" s="135"/>
      <c r="I940" s="135">
        <f>tblTL[[#This Row],[Gym RPE]]*tblTL[[#This Row],[Gym Duration]]+tblTL[[#This Row],[Gym 2 RPE]]*tblTL[[#This Row],[Gym 2 Duration]]</f>
        <v>0</v>
      </c>
      <c r="J940" s="135"/>
      <c r="K940" s="135"/>
      <c r="L940" s="135"/>
      <c r="M940" s="135"/>
      <c r="N940" s="135">
        <f>tblTL[[#This Row],[Field RPE]]*tblTL[[#This Row],[Field duration]]+tblTL[[#This Row],[Field 2 RPE]]*tblTL[[#This Row],[Field 2 Duration]]</f>
        <v>0</v>
      </c>
      <c r="O940" s="136"/>
      <c r="P940" s="137"/>
      <c r="Q940" s="137"/>
      <c r="R940" s="137"/>
      <c r="S940" s="137"/>
      <c r="T940" s="137"/>
      <c r="U940" s="137"/>
      <c r="V940" s="137"/>
      <c r="W940" s="137"/>
      <c r="X940" s="137"/>
      <c r="Y940" s="137"/>
      <c r="Z940" s="137"/>
      <c r="AA940" s="138">
        <f>TL!$O940*TL!$P940+TL!$Q940*TL!$R940+TL!$S940*TL!$T940+TL!$U940*TL!$V940+TL!$W940*TL!$X940+tblTL[[#This Row],[G6 RPE]]*tblTL[[#This Row],[G6 Duration]]</f>
        <v>0</v>
      </c>
      <c r="AB940" s="139">
        <f>tblTL[[#This Row],[Gym Load]]+tblTL[[#This Row],[Field Load]]+tblTL[[#This Row],[Total Game Load]]</f>
        <v>0</v>
      </c>
    </row>
    <row r="941" spans="1:28" x14ac:dyDescent="0.25">
      <c r="A941" s="133" t="str">
        <f t="shared" si="46"/>
        <v>Week 7</v>
      </c>
      <c r="B941" s="63">
        <v>43052</v>
      </c>
      <c r="C941" s="148" t="str">
        <f t="shared" si="47"/>
        <v>Mon</v>
      </c>
      <c r="D941" s="134" t="s">
        <v>202</v>
      </c>
      <c r="E941" s="135"/>
      <c r="F941" s="135"/>
      <c r="G941" s="135"/>
      <c r="H941" s="135"/>
      <c r="I941" s="135">
        <f>tblTL[[#This Row],[Gym RPE]]*tblTL[[#This Row],[Gym Duration]]+tblTL[[#This Row],[Gym 2 RPE]]*tblTL[[#This Row],[Gym 2 Duration]]</f>
        <v>0</v>
      </c>
      <c r="J941" s="135">
        <v>3</v>
      </c>
      <c r="K941" s="135">
        <v>12</v>
      </c>
      <c r="L941" s="135"/>
      <c r="M941" s="135"/>
      <c r="N941" s="135">
        <f>tblTL[[#This Row],[Field RPE]]*tblTL[[#This Row],[Field duration]]+tblTL[[#This Row],[Field 2 RPE]]*tblTL[[#This Row],[Field 2 Duration]]</f>
        <v>36</v>
      </c>
      <c r="O941" s="136"/>
      <c r="P941" s="137"/>
      <c r="Q941" s="137"/>
      <c r="R941" s="137"/>
      <c r="S941" s="137"/>
      <c r="T941" s="137"/>
      <c r="U941" s="137"/>
      <c r="V941" s="137"/>
      <c r="W941" s="137"/>
      <c r="X941" s="137"/>
      <c r="Y941" s="137"/>
      <c r="Z941" s="137"/>
      <c r="AA941" s="138">
        <f>TL!$O941*TL!$P941+TL!$Q941*TL!$R941+TL!$S941*TL!$T941+TL!$U941*TL!$V941+TL!$W941*TL!$X941+tblTL[[#This Row],[G6 RPE]]*tblTL[[#This Row],[G6 Duration]]</f>
        <v>0</v>
      </c>
      <c r="AB941" s="139">
        <f>tblTL[[#This Row],[Gym Load]]+tblTL[[#This Row],[Field Load]]+tblTL[[#This Row],[Total Game Load]]</f>
        <v>36</v>
      </c>
    </row>
    <row r="942" spans="1:28" x14ac:dyDescent="0.25">
      <c r="A942" s="133" t="str">
        <f t="shared" si="46"/>
        <v>Week 7</v>
      </c>
      <c r="B942" s="63">
        <v>43052</v>
      </c>
      <c r="C942" s="148" t="str">
        <f t="shared" si="47"/>
        <v>Mon</v>
      </c>
      <c r="D942" s="134" t="s">
        <v>203</v>
      </c>
      <c r="E942" s="135"/>
      <c r="F942" s="135"/>
      <c r="G942" s="135"/>
      <c r="H942" s="135"/>
      <c r="I942" s="135">
        <f>tblTL[[#This Row],[Gym RPE]]*tblTL[[#This Row],[Gym Duration]]+tblTL[[#This Row],[Gym 2 RPE]]*tblTL[[#This Row],[Gym 2 Duration]]</f>
        <v>0</v>
      </c>
      <c r="J942" s="135"/>
      <c r="K942" s="135"/>
      <c r="L942" s="135"/>
      <c r="M942" s="135"/>
      <c r="N942" s="135">
        <f>tblTL[[#This Row],[Field RPE]]*tblTL[[#This Row],[Field duration]]+tblTL[[#This Row],[Field 2 RPE]]*tblTL[[#This Row],[Field 2 Duration]]</f>
        <v>0</v>
      </c>
      <c r="O942" s="136"/>
      <c r="P942" s="137"/>
      <c r="Q942" s="137"/>
      <c r="R942" s="137"/>
      <c r="S942" s="137"/>
      <c r="T942" s="137"/>
      <c r="U942" s="137"/>
      <c r="V942" s="137"/>
      <c r="W942" s="137"/>
      <c r="X942" s="137"/>
      <c r="Y942" s="137"/>
      <c r="Z942" s="137"/>
      <c r="AA942" s="138">
        <f>TL!$O942*TL!$P942+TL!$Q942*TL!$R942+TL!$S942*TL!$T942+TL!$U942*TL!$V942+TL!$W942*TL!$X942+tblTL[[#This Row],[G6 RPE]]*tblTL[[#This Row],[G6 Duration]]</f>
        <v>0</v>
      </c>
      <c r="AB942" s="139">
        <f>tblTL[[#This Row],[Gym Load]]+tblTL[[#This Row],[Field Load]]+tblTL[[#This Row],[Total Game Load]]</f>
        <v>0</v>
      </c>
    </row>
    <row r="943" spans="1:28" x14ac:dyDescent="0.25">
      <c r="A943" s="133" t="str">
        <f t="shared" si="46"/>
        <v>Week 7</v>
      </c>
      <c r="B943" s="63">
        <v>43052</v>
      </c>
      <c r="C943" s="148" t="str">
        <f t="shared" si="47"/>
        <v>Mon</v>
      </c>
      <c r="D943" s="134" t="s">
        <v>204</v>
      </c>
      <c r="E943" s="135"/>
      <c r="F943" s="135"/>
      <c r="G943" s="135"/>
      <c r="H943" s="135"/>
      <c r="I943" s="135">
        <f>tblTL[[#This Row],[Gym RPE]]*tblTL[[#This Row],[Gym Duration]]+tblTL[[#This Row],[Gym 2 RPE]]*tblTL[[#This Row],[Gym 2 Duration]]</f>
        <v>0</v>
      </c>
      <c r="J943" s="135"/>
      <c r="K943" s="135"/>
      <c r="L943" s="135"/>
      <c r="M943" s="135"/>
      <c r="N943" s="135">
        <f>tblTL[[#This Row],[Field RPE]]*tblTL[[#This Row],[Field duration]]+tblTL[[#This Row],[Field 2 RPE]]*tblTL[[#This Row],[Field 2 Duration]]</f>
        <v>0</v>
      </c>
      <c r="O943" s="136"/>
      <c r="P943" s="137"/>
      <c r="Q943" s="137"/>
      <c r="R943" s="137"/>
      <c r="S943" s="137"/>
      <c r="T943" s="137"/>
      <c r="U943" s="137"/>
      <c r="V943" s="137"/>
      <c r="W943" s="137"/>
      <c r="X943" s="137"/>
      <c r="Y943" s="137"/>
      <c r="Z943" s="137"/>
      <c r="AA943" s="138">
        <f>TL!$O943*TL!$P943+TL!$Q943*TL!$R943+TL!$S943*TL!$T943+TL!$U943*TL!$V943+TL!$W943*TL!$X943+tblTL[[#This Row],[G6 RPE]]*tblTL[[#This Row],[G6 Duration]]</f>
        <v>0</v>
      </c>
      <c r="AB943" s="139">
        <f>tblTL[[#This Row],[Gym Load]]+tblTL[[#This Row],[Field Load]]+tblTL[[#This Row],[Total Game Load]]</f>
        <v>0</v>
      </c>
    </row>
    <row r="944" spans="1:28" x14ac:dyDescent="0.25">
      <c r="A944" s="133" t="str">
        <f t="shared" si="46"/>
        <v>Week 7</v>
      </c>
      <c r="B944" s="63">
        <v>43052</v>
      </c>
      <c r="C944" s="148" t="str">
        <f t="shared" si="47"/>
        <v>Mon</v>
      </c>
      <c r="D944" s="134" t="s">
        <v>205</v>
      </c>
      <c r="E944" s="135"/>
      <c r="F944" s="135"/>
      <c r="G944" s="135"/>
      <c r="H944" s="135"/>
      <c r="I944" s="135">
        <f>tblTL[[#This Row],[Gym RPE]]*tblTL[[#This Row],[Gym Duration]]+tblTL[[#This Row],[Gym 2 RPE]]*tblTL[[#This Row],[Gym 2 Duration]]</f>
        <v>0</v>
      </c>
      <c r="J944" s="135"/>
      <c r="K944" s="135"/>
      <c r="L944" s="135"/>
      <c r="M944" s="135"/>
      <c r="N944" s="135">
        <f>tblTL[[#This Row],[Field RPE]]*tblTL[[#This Row],[Field duration]]+tblTL[[#This Row],[Field 2 RPE]]*tblTL[[#This Row],[Field 2 Duration]]</f>
        <v>0</v>
      </c>
      <c r="O944" s="136"/>
      <c r="P944" s="137"/>
      <c r="Q944" s="137"/>
      <c r="R944" s="137"/>
      <c r="S944" s="137"/>
      <c r="T944" s="137"/>
      <c r="U944" s="137"/>
      <c r="V944" s="137"/>
      <c r="W944" s="137"/>
      <c r="X944" s="137"/>
      <c r="Y944" s="137"/>
      <c r="Z944" s="137"/>
      <c r="AA944" s="138">
        <f>TL!$O944*TL!$P944+TL!$Q944*TL!$R944+TL!$S944*TL!$T944+TL!$U944*TL!$V944+TL!$W944*TL!$X944+tblTL[[#This Row],[G6 RPE]]*tblTL[[#This Row],[G6 Duration]]</f>
        <v>0</v>
      </c>
      <c r="AB944" s="139">
        <f>tblTL[[#This Row],[Gym Load]]+tblTL[[#This Row],[Field Load]]+tblTL[[#This Row],[Total Game Load]]</f>
        <v>0</v>
      </c>
    </row>
    <row r="945" spans="1:28" x14ac:dyDescent="0.25">
      <c r="A945" s="133" t="str">
        <f t="shared" si="46"/>
        <v>Week 7</v>
      </c>
      <c r="B945" s="63">
        <v>43052</v>
      </c>
      <c r="C945" s="148" t="str">
        <f t="shared" si="47"/>
        <v>Mon</v>
      </c>
      <c r="D945" s="134" t="s">
        <v>206</v>
      </c>
      <c r="E945" s="135"/>
      <c r="F945" s="135"/>
      <c r="G945" s="135"/>
      <c r="H945" s="135"/>
      <c r="I945" s="135">
        <f>tblTL[[#This Row],[Gym RPE]]*tblTL[[#This Row],[Gym Duration]]+tblTL[[#This Row],[Gym 2 RPE]]*tblTL[[#This Row],[Gym 2 Duration]]</f>
        <v>0</v>
      </c>
      <c r="J945" s="135"/>
      <c r="K945" s="135"/>
      <c r="L945" s="135"/>
      <c r="M945" s="135"/>
      <c r="N945" s="135">
        <f>tblTL[[#This Row],[Field RPE]]*tblTL[[#This Row],[Field duration]]+tblTL[[#This Row],[Field 2 RPE]]*tblTL[[#This Row],[Field 2 Duration]]</f>
        <v>0</v>
      </c>
      <c r="O945" s="136"/>
      <c r="P945" s="137"/>
      <c r="Q945" s="137"/>
      <c r="R945" s="137"/>
      <c r="S945" s="137"/>
      <c r="T945" s="137"/>
      <c r="U945" s="137"/>
      <c r="V945" s="137"/>
      <c r="W945" s="137"/>
      <c r="X945" s="137"/>
      <c r="Y945" s="137"/>
      <c r="Z945" s="137"/>
      <c r="AA945" s="138">
        <f>TL!$O945*TL!$P945+TL!$Q945*TL!$R945+TL!$S945*TL!$T945+TL!$U945*TL!$V945+TL!$W945*TL!$X945+tblTL[[#This Row],[G6 RPE]]*tblTL[[#This Row],[G6 Duration]]</f>
        <v>0</v>
      </c>
      <c r="AB945" s="139">
        <f>tblTL[[#This Row],[Gym Load]]+tblTL[[#This Row],[Field Load]]+tblTL[[#This Row],[Total Game Load]]</f>
        <v>0</v>
      </c>
    </row>
    <row r="946" spans="1:28" x14ac:dyDescent="0.25">
      <c r="A946" s="133" t="str">
        <f t="shared" si="46"/>
        <v>Week 7</v>
      </c>
      <c r="B946" s="63">
        <v>43052</v>
      </c>
      <c r="C946" s="148" t="str">
        <f t="shared" si="47"/>
        <v>Mon</v>
      </c>
      <c r="D946" s="134" t="s">
        <v>207</v>
      </c>
      <c r="E946" s="135"/>
      <c r="F946" s="135"/>
      <c r="G946" s="135"/>
      <c r="H946" s="135"/>
      <c r="I946" s="135">
        <f>tblTL[[#This Row],[Gym RPE]]*tblTL[[#This Row],[Gym Duration]]+tblTL[[#This Row],[Gym 2 RPE]]*tblTL[[#This Row],[Gym 2 Duration]]</f>
        <v>0</v>
      </c>
      <c r="J946" s="135"/>
      <c r="K946" s="135"/>
      <c r="L946" s="135"/>
      <c r="M946" s="135"/>
      <c r="N946" s="135">
        <f>tblTL[[#This Row],[Field RPE]]*tblTL[[#This Row],[Field duration]]+tblTL[[#This Row],[Field 2 RPE]]*tblTL[[#This Row],[Field 2 Duration]]</f>
        <v>0</v>
      </c>
      <c r="O946" s="136"/>
      <c r="P946" s="137"/>
      <c r="Q946" s="137"/>
      <c r="R946" s="137"/>
      <c r="S946" s="137"/>
      <c r="T946" s="137"/>
      <c r="U946" s="137"/>
      <c r="V946" s="137"/>
      <c r="W946" s="137"/>
      <c r="X946" s="137"/>
      <c r="Y946" s="137"/>
      <c r="Z946" s="137"/>
      <c r="AA946" s="138">
        <f>TL!$O946*TL!$P946+TL!$Q946*TL!$R946+TL!$S946*TL!$T946+TL!$U946*TL!$V946+TL!$W946*TL!$X946+tblTL[[#This Row],[G6 RPE]]*tblTL[[#This Row],[G6 Duration]]</f>
        <v>0</v>
      </c>
      <c r="AB946" s="139">
        <f>tblTL[[#This Row],[Gym Load]]+tblTL[[#This Row],[Field Load]]+tblTL[[#This Row],[Total Game Load]]</f>
        <v>0</v>
      </c>
    </row>
    <row r="947" spans="1:28" x14ac:dyDescent="0.25">
      <c r="A947" s="133" t="str">
        <f t="shared" si="46"/>
        <v>Week 7</v>
      </c>
      <c r="B947" s="63">
        <v>43052</v>
      </c>
      <c r="C947" s="148" t="str">
        <f t="shared" si="47"/>
        <v>Mon</v>
      </c>
      <c r="D947" s="134" t="s">
        <v>208</v>
      </c>
      <c r="E947" s="135"/>
      <c r="F947" s="135"/>
      <c r="G947" s="135"/>
      <c r="H947" s="135"/>
      <c r="I947" s="135">
        <f>tblTL[[#This Row],[Gym RPE]]*tblTL[[#This Row],[Gym Duration]]+tblTL[[#This Row],[Gym 2 RPE]]*tblTL[[#This Row],[Gym 2 Duration]]</f>
        <v>0</v>
      </c>
      <c r="J947" s="135"/>
      <c r="K947" s="135"/>
      <c r="L947" s="135"/>
      <c r="M947" s="135"/>
      <c r="N947" s="135">
        <f>tblTL[[#This Row],[Field RPE]]*tblTL[[#This Row],[Field duration]]+tblTL[[#This Row],[Field 2 RPE]]*tblTL[[#This Row],[Field 2 Duration]]</f>
        <v>0</v>
      </c>
      <c r="O947" s="136"/>
      <c r="P947" s="137"/>
      <c r="Q947" s="137"/>
      <c r="R947" s="137"/>
      <c r="S947" s="137"/>
      <c r="T947" s="137"/>
      <c r="U947" s="137"/>
      <c r="V947" s="137"/>
      <c r="W947" s="137"/>
      <c r="X947" s="137"/>
      <c r="Y947" s="137"/>
      <c r="Z947" s="137"/>
      <c r="AA947" s="138">
        <f>TL!$O947*TL!$P947+TL!$Q947*TL!$R947+TL!$S947*TL!$T947+TL!$U947*TL!$V947+TL!$W947*TL!$X947+tblTL[[#This Row],[G6 RPE]]*tblTL[[#This Row],[G6 Duration]]</f>
        <v>0</v>
      </c>
      <c r="AB947" s="139">
        <f>tblTL[[#This Row],[Gym Load]]+tblTL[[#This Row],[Field Load]]+tblTL[[#This Row],[Total Game Load]]</f>
        <v>0</v>
      </c>
    </row>
    <row r="948" spans="1:28" x14ac:dyDescent="0.25">
      <c r="A948" s="133" t="str">
        <f t="shared" ref="A948:A969" si="48">VLOOKUP(B948, $AE$3:$AF$26, 2)</f>
        <v>Week 7</v>
      </c>
      <c r="B948" s="59">
        <v>43053</v>
      </c>
      <c r="C948" s="148" t="str">
        <f t="shared" ref="C948:C969" si="49">CHOOSE(WEEKDAY(B948),"Sun","Mon","Tue","Wed","Thu","Fri","Sat")</f>
        <v>Tue</v>
      </c>
      <c r="D948" s="134" t="s">
        <v>215</v>
      </c>
      <c r="E948" s="135"/>
      <c r="F948" s="135"/>
      <c r="G948" s="135"/>
      <c r="H948" s="135"/>
      <c r="I948" s="135">
        <f>tblTL[[#This Row],[Gym RPE]]*tblTL[[#This Row],[Gym Duration]]+tblTL[[#This Row],[Gym 2 RPE]]*tblTL[[#This Row],[Gym 2 Duration]]</f>
        <v>0</v>
      </c>
      <c r="J948" s="135"/>
      <c r="K948" s="135"/>
      <c r="L948" s="135"/>
      <c r="M948" s="135"/>
      <c r="N948" s="135">
        <f>tblTL[[#This Row],[Field RPE]]*tblTL[[#This Row],[Field duration]]+tblTL[[#This Row],[Field 2 RPE]]*tblTL[[#This Row],[Field 2 Duration]]</f>
        <v>0</v>
      </c>
      <c r="O948" s="136"/>
      <c r="P948" s="137"/>
      <c r="Q948" s="137"/>
      <c r="R948" s="137"/>
      <c r="S948" s="137"/>
      <c r="T948" s="137"/>
      <c r="U948" s="137"/>
      <c r="V948" s="137"/>
      <c r="W948" s="137"/>
      <c r="X948" s="137"/>
      <c r="Y948" s="137"/>
      <c r="Z948" s="137"/>
      <c r="AA948" s="138">
        <f>TL!$O948*TL!$P948+TL!$Q948*TL!$R948+TL!$S948*TL!$T948+TL!$U948*TL!$V948+TL!$W948*TL!$X948+tblTL[[#This Row],[G6 RPE]]*tblTL[[#This Row],[G6 Duration]]</f>
        <v>0</v>
      </c>
      <c r="AB948" s="139">
        <f>tblTL[[#This Row],[Gym Load]]+tblTL[[#This Row],[Field Load]]+tblTL[[#This Row],[Total Game Load]]</f>
        <v>0</v>
      </c>
    </row>
    <row r="949" spans="1:28" x14ac:dyDescent="0.25">
      <c r="A949" s="133" t="str">
        <f t="shared" si="48"/>
        <v>Week 7</v>
      </c>
      <c r="B949" s="63">
        <v>43053</v>
      </c>
      <c r="C949" s="148" t="str">
        <f t="shared" si="49"/>
        <v>Tue</v>
      </c>
      <c r="D949" s="134" t="s">
        <v>190</v>
      </c>
      <c r="E949" s="135">
        <v>6</v>
      </c>
      <c r="F949" s="135">
        <v>60</v>
      </c>
      <c r="G949" s="135"/>
      <c r="H949" s="135"/>
      <c r="I949" s="135">
        <f>tblTL[[#This Row],[Gym RPE]]*tblTL[[#This Row],[Gym Duration]]+tblTL[[#This Row],[Gym 2 RPE]]*tblTL[[#This Row],[Gym 2 Duration]]</f>
        <v>360</v>
      </c>
      <c r="J949" s="135">
        <v>6</v>
      </c>
      <c r="K949" s="135">
        <v>120</v>
      </c>
      <c r="L949" s="135"/>
      <c r="M949" s="135"/>
      <c r="N949" s="135">
        <f>tblTL[[#This Row],[Field RPE]]*tblTL[[#This Row],[Field duration]]+tblTL[[#This Row],[Field 2 RPE]]*tblTL[[#This Row],[Field 2 Duration]]</f>
        <v>720</v>
      </c>
      <c r="O949" s="136"/>
      <c r="P949" s="137"/>
      <c r="Q949" s="137"/>
      <c r="R949" s="137"/>
      <c r="S949" s="137"/>
      <c r="T949" s="137"/>
      <c r="U949" s="137"/>
      <c r="V949" s="137"/>
      <c r="W949" s="137"/>
      <c r="X949" s="137"/>
      <c r="Y949" s="163"/>
      <c r="Z949" s="163"/>
      <c r="AA949" s="164">
        <f>TL!$O949*TL!$P949+TL!$Q949*TL!$R949+TL!$S949*TL!$T949+TL!$U949*TL!$V949+TL!$W949*TL!$X949+tblTL[[#This Row],[G6 RPE]]*tblTL[[#This Row],[G6 Duration]]</f>
        <v>0</v>
      </c>
      <c r="AB949" s="139">
        <f>tblTL[[#This Row],[Gym Load]]+tblTL[[#This Row],[Field Load]]+tblTL[[#This Row],[Total Game Load]]</f>
        <v>1080</v>
      </c>
    </row>
    <row r="950" spans="1:28" x14ac:dyDescent="0.25">
      <c r="A950" s="133" t="str">
        <f t="shared" si="48"/>
        <v>Week 7</v>
      </c>
      <c r="B950" s="63">
        <v>43053</v>
      </c>
      <c r="C950" s="148" t="str">
        <f t="shared" si="49"/>
        <v>Tue</v>
      </c>
      <c r="D950" s="134" t="s">
        <v>191</v>
      </c>
      <c r="E950" s="165">
        <v>5.5</v>
      </c>
      <c r="F950" s="135">
        <v>60</v>
      </c>
      <c r="G950" s="135"/>
      <c r="H950" s="135"/>
      <c r="I950" s="135">
        <f>tblTL[[#This Row],[Gym RPE]]*tblTL[[#This Row],[Gym Duration]]+tblTL[[#This Row],[Gym 2 RPE]]*tblTL[[#This Row],[Gym 2 Duration]]</f>
        <v>330</v>
      </c>
      <c r="J950" s="135"/>
      <c r="K950" s="135"/>
      <c r="L950" s="135"/>
      <c r="M950" s="135"/>
      <c r="N950" s="135">
        <f>tblTL[[#This Row],[Field RPE]]*tblTL[[#This Row],[Field duration]]+tblTL[[#This Row],[Field 2 RPE]]*tblTL[[#This Row],[Field 2 Duration]]</f>
        <v>0</v>
      </c>
      <c r="O950" s="136"/>
      <c r="P950" s="137"/>
      <c r="Q950" s="137"/>
      <c r="R950" s="137"/>
      <c r="S950" s="137"/>
      <c r="T950" s="137"/>
      <c r="U950" s="137"/>
      <c r="V950" s="137"/>
      <c r="W950" s="137"/>
      <c r="X950" s="137"/>
      <c r="Y950" s="163"/>
      <c r="Z950" s="163"/>
      <c r="AA950" s="164">
        <f>TL!$O950*TL!$P950+TL!$Q950*TL!$R950+TL!$S950*TL!$T950+TL!$U950*TL!$V950+TL!$W950*TL!$X950+tblTL[[#This Row],[G6 RPE]]*tblTL[[#This Row],[G6 Duration]]</f>
        <v>0</v>
      </c>
      <c r="AB950" s="139">
        <f>tblTL[[#This Row],[Gym Load]]+tblTL[[#This Row],[Field Load]]+tblTL[[#This Row],[Total Game Load]]</f>
        <v>330</v>
      </c>
    </row>
    <row r="951" spans="1:28" x14ac:dyDescent="0.25">
      <c r="A951" s="133" t="str">
        <f t="shared" si="48"/>
        <v>Week 7</v>
      </c>
      <c r="B951" s="63">
        <v>43053</v>
      </c>
      <c r="C951" s="148" t="str">
        <f t="shared" si="49"/>
        <v>Tue</v>
      </c>
      <c r="D951" s="134" t="s">
        <v>192</v>
      </c>
      <c r="E951" s="135">
        <v>6</v>
      </c>
      <c r="F951" s="135">
        <v>60</v>
      </c>
      <c r="G951" s="135"/>
      <c r="H951" s="135"/>
      <c r="I951" s="135">
        <f>tblTL[[#This Row],[Gym RPE]]*tblTL[[#This Row],[Gym Duration]]+tblTL[[#This Row],[Gym 2 RPE]]*tblTL[[#This Row],[Gym 2 Duration]]</f>
        <v>360</v>
      </c>
      <c r="J951" s="135"/>
      <c r="K951" s="135"/>
      <c r="L951" s="135"/>
      <c r="M951" s="135"/>
      <c r="N951" s="135">
        <f>tblTL[[#This Row],[Field RPE]]*tblTL[[#This Row],[Field duration]]+tblTL[[#This Row],[Field 2 RPE]]*tblTL[[#This Row],[Field 2 Duration]]</f>
        <v>0</v>
      </c>
      <c r="O951" s="136"/>
      <c r="P951" s="137"/>
      <c r="Q951" s="137"/>
      <c r="R951" s="137"/>
      <c r="S951" s="137"/>
      <c r="T951" s="137"/>
      <c r="U951" s="137"/>
      <c r="V951" s="137"/>
      <c r="W951" s="137"/>
      <c r="X951" s="137"/>
      <c r="Y951" s="163"/>
      <c r="Z951" s="163"/>
      <c r="AA951" s="164">
        <f>TL!$O951*TL!$P951+TL!$Q951*TL!$R951+TL!$S951*TL!$T951+TL!$U951*TL!$V951+TL!$W951*TL!$X951+tblTL[[#This Row],[G6 RPE]]*tblTL[[#This Row],[G6 Duration]]</f>
        <v>0</v>
      </c>
      <c r="AB951" s="139">
        <f>tblTL[[#This Row],[Gym Load]]+tblTL[[#This Row],[Field Load]]+tblTL[[#This Row],[Total Game Load]]</f>
        <v>360</v>
      </c>
    </row>
    <row r="952" spans="1:28" x14ac:dyDescent="0.25">
      <c r="A952" s="133" t="str">
        <f t="shared" si="48"/>
        <v>Week 7</v>
      </c>
      <c r="B952" s="63">
        <v>43053</v>
      </c>
      <c r="C952" s="148" t="str">
        <f t="shared" si="49"/>
        <v>Tue</v>
      </c>
      <c r="D952" s="134" t="s">
        <v>193</v>
      </c>
      <c r="E952" s="135">
        <v>6</v>
      </c>
      <c r="F952" s="135">
        <v>60</v>
      </c>
      <c r="G952" s="135"/>
      <c r="H952" s="135"/>
      <c r="I952" s="135">
        <f>tblTL[[#This Row],[Gym RPE]]*tblTL[[#This Row],[Gym Duration]]+tblTL[[#This Row],[Gym 2 RPE]]*tblTL[[#This Row],[Gym 2 Duration]]</f>
        <v>360</v>
      </c>
      <c r="J952" s="135"/>
      <c r="K952" s="135"/>
      <c r="L952" s="135"/>
      <c r="M952" s="135"/>
      <c r="N952" s="135">
        <f>tblTL[[#This Row],[Field RPE]]*tblTL[[#This Row],[Field duration]]+tblTL[[#This Row],[Field 2 RPE]]*tblTL[[#This Row],[Field 2 Duration]]</f>
        <v>0</v>
      </c>
      <c r="O952" s="136"/>
      <c r="P952" s="137"/>
      <c r="Q952" s="137"/>
      <c r="R952" s="137"/>
      <c r="S952" s="137"/>
      <c r="T952" s="137"/>
      <c r="U952" s="137"/>
      <c r="V952" s="137"/>
      <c r="W952" s="137"/>
      <c r="X952" s="137"/>
      <c r="Y952" s="163"/>
      <c r="Z952" s="163"/>
      <c r="AA952" s="164">
        <f>TL!$O952*TL!$P952+TL!$Q952*TL!$R952+TL!$S952*TL!$T952+TL!$U952*TL!$V952+TL!$W952*TL!$X952+tblTL[[#This Row],[G6 RPE]]*tblTL[[#This Row],[G6 Duration]]</f>
        <v>0</v>
      </c>
      <c r="AB952" s="139">
        <f>tblTL[[#This Row],[Gym Load]]+tblTL[[#This Row],[Field Load]]+tblTL[[#This Row],[Total Game Load]]</f>
        <v>360</v>
      </c>
    </row>
    <row r="953" spans="1:28" x14ac:dyDescent="0.25">
      <c r="A953" s="133" t="str">
        <f t="shared" si="48"/>
        <v>Week 7</v>
      </c>
      <c r="B953" s="63">
        <v>43053</v>
      </c>
      <c r="C953" s="148" t="str">
        <f t="shared" si="49"/>
        <v>Tue</v>
      </c>
      <c r="D953" s="134" t="s">
        <v>194</v>
      </c>
      <c r="E953" s="135">
        <v>6</v>
      </c>
      <c r="F953" s="135">
        <v>60</v>
      </c>
      <c r="G953" s="135"/>
      <c r="H953" s="135"/>
      <c r="I953" s="135">
        <f>tblTL[[#This Row],[Gym RPE]]*tblTL[[#This Row],[Gym Duration]]+tblTL[[#This Row],[Gym 2 RPE]]*tblTL[[#This Row],[Gym 2 Duration]]</f>
        <v>360</v>
      </c>
      <c r="J953" s="135">
        <v>8</v>
      </c>
      <c r="K953" s="135">
        <v>120</v>
      </c>
      <c r="L953" s="135"/>
      <c r="M953" s="135"/>
      <c r="N953" s="135">
        <f>tblTL[[#This Row],[Field RPE]]*tblTL[[#This Row],[Field duration]]+tblTL[[#This Row],[Field 2 RPE]]*tblTL[[#This Row],[Field 2 Duration]]</f>
        <v>960</v>
      </c>
      <c r="O953" s="136"/>
      <c r="P953" s="137"/>
      <c r="Q953" s="137"/>
      <c r="R953" s="137"/>
      <c r="S953" s="137"/>
      <c r="T953" s="137"/>
      <c r="U953" s="137"/>
      <c r="V953" s="137"/>
      <c r="W953" s="137"/>
      <c r="X953" s="137"/>
      <c r="Y953" s="163"/>
      <c r="Z953" s="163"/>
      <c r="AA953" s="164">
        <f>TL!$O953*TL!$P953+TL!$Q953*TL!$R953+TL!$S953*TL!$T953+TL!$U953*TL!$V953+TL!$W953*TL!$X953+tblTL[[#This Row],[G6 RPE]]*tblTL[[#This Row],[G6 Duration]]</f>
        <v>0</v>
      </c>
      <c r="AB953" s="139">
        <f>tblTL[[#This Row],[Gym Load]]+tblTL[[#This Row],[Field Load]]+tblTL[[#This Row],[Total Game Load]]</f>
        <v>1320</v>
      </c>
    </row>
    <row r="954" spans="1:28" x14ac:dyDescent="0.25">
      <c r="A954" s="133" t="str">
        <f t="shared" si="48"/>
        <v>Week 7</v>
      </c>
      <c r="B954" s="63">
        <v>43053</v>
      </c>
      <c r="C954" s="148" t="str">
        <f t="shared" si="49"/>
        <v>Tue</v>
      </c>
      <c r="D954" s="134" t="s">
        <v>213</v>
      </c>
      <c r="E954" s="135"/>
      <c r="F954" s="135"/>
      <c r="G954" s="135"/>
      <c r="H954" s="135"/>
      <c r="I954" s="135">
        <f>tblTL[[#This Row],[Gym RPE]]*tblTL[[#This Row],[Gym Duration]]+tblTL[[#This Row],[Gym 2 RPE]]*tblTL[[#This Row],[Gym 2 Duration]]</f>
        <v>0</v>
      </c>
      <c r="J954" s="135"/>
      <c r="K954" s="135"/>
      <c r="L954" s="135"/>
      <c r="M954" s="135"/>
      <c r="N954" s="135">
        <f>tblTL[[#This Row],[Field RPE]]*tblTL[[#This Row],[Field duration]]+tblTL[[#This Row],[Field 2 RPE]]*tblTL[[#This Row],[Field 2 Duration]]</f>
        <v>0</v>
      </c>
      <c r="O954" s="136"/>
      <c r="P954" s="137"/>
      <c r="Q954" s="137"/>
      <c r="R954" s="137"/>
      <c r="S954" s="137"/>
      <c r="T954" s="137"/>
      <c r="U954" s="137"/>
      <c r="V954" s="137"/>
      <c r="W954" s="137"/>
      <c r="X954" s="137"/>
      <c r="Y954" s="163"/>
      <c r="Z954" s="163"/>
      <c r="AA954" s="164">
        <f>TL!$O954*TL!$P954+TL!$Q954*TL!$R954+TL!$S954*TL!$T954+TL!$U954*TL!$V954+TL!$W954*TL!$X954+tblTL[[#This Row],[G6 RPE]]*tblTL[[#This Row],[G6 Duration]]</f>
        <v>0</v>
      </c>
      <c r="AB954" s="139">
        <f>tblTL[[#This Row],[Gym Load]]+tblTL[[#This Row],[Field Load]]+tblTL[[#This Row],[Total Game Load]]</f>
        <v>0</v>
      </c>
    </row>
    <row r="955" spans="1:28" x14ac:dyDescent="0.25">
      <c r="A955" s="133" t="str">
        <f t="shared" si="48"/>
        <v>Week 7</v>
      </c>
      <c r="B955" s="63">
        <v>43053</v>
      </c>
      <c r="C955" s="148" t="str">
        <f t="shared" si="49"/>
        <v>Tue</v>
      </c>
      <c r="D955" s="134" t="s">
        <v>214</v>
      </c>
      <c r="E955" s="135">
        <v>7</v>
      </c>
      <c r="F955" s="135">
        <v>60</v>
      </c>
      <c r="G955" s="135"/>
      <c r="H955" s="135"/>
      <c r="I955" s="135">
        <f>tblTL[[#This Row],[Gym RPE]]*tblTL[[#This Row],[Gym Duration]]+tblTL[[#This Row],[Gym 2 RPE]]*tblTL[[#This Row],[Gym 2 Duration]]</f>
        <v>420</v>
      </c>
      <c r="J955" s="135"/>
      <c r="K955" s="135"/>
      <c r="L955" s="135"/>
      <c r="M955" s="135"/>
      <c r="N955" s="135">
        <f>tblTL[[#This Row],[Field RPE]]*tblTL[[#This Row],[Field duration]]+tblTL[[#This Row],[Field 2 RPE]]*tblTL[[#This Row],[Field 2 Duration]]</f>
        <v>0</v>
      </c>
      <c r="O955" s="136"/>
      <c r="P955" s="137"/>
      <c r="Q955" s="137"/>
      <c r="R955" s="137"/>
      <c r="S955" s="137"/>
      <c r="T955" s="137"/>
      <c r="U955" s="137"/>
      <c r="V955" s="137"/>
      <c r="W955" s="137"/>
      <c r="X955" s="137"/>
      <c r="Y955" s="163"/>
      <c r="Z955" s="163"/>
      <c r="AA955" s="164">
        <f>TL!$O955*TL!$P955+TL!$Q955*TL!$R955+TL!$S955*TL!$T955+TL!$U955*TL!$V955+TL!$W955*TL!$X955+tblTL[[#This Row],[G6 RPE]]*tblTL[[#This Row],[G6 Duration]]</f>
        <v>0</v>
      </c>
      <c r="AB955" s="139">
        <f>tblTL[[#This Row],[Gym Load]]+tblTL[[#This Row],[Field Load]]+tblTL[[#This Row],[Total Game Load]]</f>
        <v>420</v>
      </c>
    </row>
    <row r="956" spans="1:28" x14ac:dyDescent="0.25">
      <c r="A956" s="133" t="str">
        <f t="shared" si="48"/>
        <v>Week 7</v>
      </c>
      <c r="B956" s="63">
        <v>43053</v>
      </c>
      <c r="C956" s="148" t="str">
        <f t="shared" si="49"/>
        <v>Tue</v>
      </c>
      <c r="D956" s="134" t="s">
        <v>195</v>
      </c>
      <c r="E956" s="135"/>
      <c r="F956" s="135"/>
      <c r="G956" s="135"/>
      <c r="H956" s="135"/>
      <c r="I956" s="135">
        <f>tblTL[[#This Row],[Gym RPE]]*tblTL[[#This Row],[Gym Duration]]+tblTL[[#This Row],[Gym 2 RPE]]*tblTL[[#This Row],[Gym 2 Duration]]</f>
        <v>0</v>
      </c>
      <c r="J956" s="135"/>
      <c r="K956" s="135"/>
      <c r="L956" s="135"/>
      <c r="M956" s="135"/>
      <c r="N956" s="135">
        <f>tblTL[[#This Row],[Field RPE]]*tblTL[[#This Row],[Field duration]]+tblTL[[#This Row],[Field 2 RPE]]*tblTL[[#This Row],[Field 2 Duration]]</f>
        <v>0</v>
      </c>
      <c r="O956" s="136"/>
      <c r="P956" s="137"/>
      <c r="Q956" s="137"/>
      <c r="R956" s="137"/>
      <c r="S956" s="137"/>
      <c r="T956" s="137"/>
      <c r="U956" s="137"/>
      <c r="V956" s="137"/>
      <c r="W956" s="137"/>
      <c r="X956" s="137"/>
      <c r="Y956" s="163"/>
      <c r="Z956" s="163"/>
      <c r="AA956" s="164">
        <f>TL!$O956*TL!$P956+TL!$Q956*TL!$R956+TL!$S956*TL!$T956+TL!$U956*TL!$V956+TL!$W956*TL!$X956+tblTL[[#This Row],[G6 RPE]]*tblTL[[#This Row],[G6 Duration]]</f>
        <v>0</v>
      </c>
      <c r="AB956" s="139">
        <f>tblTL[[#This Row],[Gym Load]]+tblTL[[#This Row],[Field Load]]+tblTL[[#This Row],[Total Game Load]]</f>
        <v>0</v>
      </c>
    </row>
    <row r="957" spans="1:28" x14ac:dyDescent="0.25">
      <c r="A957" s="133" t="str">
        <f t="shared" si="48"/>
        <v>Week 7</v>
      </c>
      <c r="B957" s="63">
        <v>43053</v>
      </c>
      <c r="C957" s="148" t="str">
        <f t="shared" si="49"/>
        <v>Tue</v>
      </c>
      <c r="D957" s="134" t="s">
        <v>196</v>
      </c>
      <c r="E957" s="135">
        <v>6</v>
      </c>
      <c r="F957" s="135">
        <v>60</v>
      </c>
      <c r="G957" s="135"/>
      <c r="H957" s="135"/>
      <c r="I957" s="135">
        <f>tblTL[[#This Row],[Gym RPE]]*tblTL[[#This Row],[Gym Duration]]+tblTL[[#This Row],[Gym 2 RPE]]*tblTL[[#This Row],[Gym 2 Duration]]</f>
        <v>360</v>
      </c>
      <c r="J957" s="135"/>
      <c r="K957" s="135"/>
      <c r="L957" s="135"/>
      <c r="M957" s="135"/>
      <c r="N957" s="135">
        <f>tblTL[[#This Row],[Field RPE]]*tblTL[[#This Row],[Field duration]]+tblTL[[#This Row],[Field 2 RPE]]*tblTL[[#This Row],[Field 2 Duration]]</f>
        <v>0</v>
      </c>
      <c r="O957" s="136"/>
      <c r="P957" s="137"/>
      <c r="Q957" s="137"/>
      <c r="R957" s="137"/>
      <c r="S957" s="137"/>
      <c r="T957" s="137"/>
      <c r="U957" s="137"/>
      <c r="V957" s="137"/>
      <c r="W957" s="137"/>
      <c r="X957" s="137"/>
      <c r="Y957" s="163"/>
      <c r="Z957" s="163"/>
      <c r="AA957" s="164">
        <f>TL!$O957*TL!$P957+TL!$Q957*TL!$R957+TL!$S957*TL!$T957+TL!$U957*TL!$V957+TL!$W957*TL!$X957+tblTL[[#This Row],[G6 RPE]]*tblTL[[#This Row],[G6 Duration]]</f>
        <v>0</v>
      </c>
      <c r="AB957" s="139">
        <f>tblTL[[#This Row],[Gym Load]]+tblTL[[#This Row],[Field Load]]+tblTL[[#This Row],[Total Game Load]]</f>
        <v>360</v>
      </c>
    </row>
    <row r="958" spans="1:28" x14ac:dyDescent="0.25">
      <c r="A958" s="133" t="str">
        <f t="shared" si="48"/>
        <v>Week 7</v>
      </c>
      <c r="B958" s="63">
        <v>43053</v>
      </c>
      <c r="C958" s="148" t="str">
        <f t="shared" si="49"/>
        <v>Tue</v>
      </c>
      <c r="D958" s="134" t="s">
        <v>197</v>
      </c>
      <c r="E958" s="135">
        <v>5</v>
      </c>
      <c r="F958" s="135">
        <v>60</v>
      </c>
      <c r="G958" s="135"/>
      <c r="H958" s="135"/>
      <c r="I958" s="135">
        <f>tblTL[[#This Row],[Gym RPE]]*tblTL[[#This Row],[Gym Duration]]+tblTL[[#This Row],[Gym 2 RPE]]*tblTL[[#This Row],[Gym 2 Duration]]</f>
        <v>300</v>
      </c>
      <c r="J958" s="135"/>
      <c r="K958" s="135"/>
      <c r="L958" s="135"/>
      <c r="M958" s="135"/>
      <c r="N958" s="135">
        <f>tblTL[[#This Row],[Field RPE]]*tblTL[[#This Row],[Field duration]]+tblTL[[#This Row],[Field 2 RPE]]*tblTL[[#This Row],[Field 2 Duration]]</f>
        <v>0</v>
      </c>
      <c r="O958" s="136"/>
      <c r="P958" s="137"/>
      <c r="Q958" s="137"/>
      <c r="R958" s="137"/>
      <c r="S958" s="137"/>
      <c r="T958" s="137"/>
      <c r="U958" s="137"/>
      <c r="V958" s="137"/>
      <c r="W958" s="137"/>
      <c r="X958" s="137"/>
      <c r="Y958" s="163"/>
      <c r="Z958" s="163"/>
      <c r="AA958" s="164">
        <f>TL!$O958*TL!$P958+TL!$Q958*TL!$R958+TL!$S958*TL!$T958+TL!$U958*TL!$V958+TL!$W958*TL!$X958+tblTL[[#This Row],[G6 RPE]]*tblTL[[#This Row],[G6 Duration]]</f>
        <v>0</v>
      </c>
      <c r="AB958" s="139">
        <f>tblTL[[#This Row],[Gym Load]]+tblTL[[#This Row],[Field Load]]+tblTL[[#This Row],[Total Game Load]]</f>
        <v>300</v>
      </c>
    </row>
    <row r="959" spans="1:28" x14ac:dyDescent="0.25">
      <c r="A959" s="133" t="str">
        <f t="shared" si="48"/>
        <v>Week 7</v>
      </c>
      <c r="B959" s="63">
        <v>43053</v>
      </c>
      <c r="C959" s="148" t="str">
        <f t="shared" si="49"/>
        <v>Tue</v>
      </c>
      <c r="D959" s="134" t="s">
        <v>198</v>
      </c>
      <c r="E959" s="135">
        <v>5</v>
      </c>
      <c r="F959" s="135">
        <v>60</v>
      </c>
      <c r="G959" s="135"/>
      <c r="H959" s="135"/>
      <c r="I959" s="135">
        <f>tblTL[[#This Row],[Gym RPE]]*tblTL[[#This Row],[Gym Duration]]+tblTL[[#This Row],[Gym 2 RPE]]*tblTL[[#This Row],[Gym 2 Duration]]</f>
        <v>300</v>
      </c>
      <c r="J959" s="135">
        <v>5</v>
      </c>
      <c r="K959" s="135">
        <v>120</v>
      </c>
      <c r="L959" s="135"/>
      <c r="M959" s="135"/>
      <c r="N959" s="135">
        <f>tblTL[[#This Row],[Field RPE]]*tblTL[[#This Row],[Field duration]]+tblTL[[#This Row],[Field 2 RPE]]*tblTL[[#This Row],[Field 2 Duration]]</f>
        <v>600</v>
      </c>
      <c r="O959" s="136"/>
      <c r="P959" s="137"/>
      <c r="Q959" s="137"/>
      <c r="R959" s="137"/>
      <c r="S959" s="137"/>
      <c r="T959" s="137"/>
      <c r="U959" s="137"/>
      <c r="V959" s="137"/>
      <c r="W959" s="137"/>
      <c r="X959" s="137"/>
      <c r="Y959" s="163"/>
      <c r="Z959" s="163"/>
      <c r="AA959" s="164">
        <f>TL!$O959*TL!$P959+TL!$Q959*TL!$R959+TL!$S959*TL!$T959+TL!$U959*TL!$V959+TL!$W959*TL!$X959+tblTL[[#This Row],[G6 RPE]]*tblTL[[#This Row],[G6 Duration]]</f>
        <v>0</v>
      </c>
      <c r="AB959" s="139">
        <f>tblTL[[#This Row],[Gym Load]]+tblTL[[#This Row],[Field Load]]+tblTL[[#This Row],[Total Game Load]]</f>
        <v>900</v>
      </c>
    </row>
    <row r="960" spans="1:28" x14ac:dyDescent="0.25">
      <c r="A960" s="133" t="str">
        <f t="shared" si="48"/>
        <v>Week 7</v>
      </c>
      <c r="B960" s="63">
        <v>43053</v>
      </c>
      <c r="C960" s="148" t="str">
        <f t="shared" si="49"/>
        <v>Tue</v>
      </c>
      <c r="D960" s="134" t="s">
        <v>199</v>
      </c>
      <c r="E960" s="135"/>
      <c r="F960" s="135"/>
      <c r="G960" s="135"/>
      <c r="H960" s="135"/>
      <c r="I960" s="135">
        <f>tblTL[[#This Row],[Gym RPE]]*tblTL[[#This Row],[Gym Duration]]+tblTL[[#This Row],[Gym 2 RPE]]*tblTL[[#This Row],[Gym 2 Duration]]</f>
        <v>0</v>
      </c>
      <c r="J960" s="135">
        <v>8</v>
      </c>
      <c r="K960" s="135">
        <v>120</v>
      </c>
      <c r="L960" s="135"/>
      <c r="M960" s="135"/>
      <c r="N960" s="135">
        <f>tblTL[[#This Row],[Field RPE]]*tblTL[[#This Row],[Field duration]]+tblTL[[#This Row],[Field 2 RPE]]*tblTL[[#This Row],[Field 2 Duration]]</f>
        <v>960</v>
      </c>
      <c r="O960" s="136"/>
      <c r="P960" s="137"/>
      <c r="Q960" s="137"/>
      <c r="R960" s="137"/>
      <c r="S960" s="137"/>
      <c r="T960" s="137"/>
      <c r="U960" s="137"/>
      <c r="V960" s="137"/>
      <c r="W960" s="137"/>
      <c r="X960" s="137"/>
      <c r="Y960" s="163"/>
      <c r="Z960" s="163"/>
      <c r="AA960" s="164">
        <f>TL!$O960*TL!$P960+TL!$Q960*TL!$R960+TL!$S960*TL!$T960+TL!$U960*TL!$V960+TL!$W960*TL!$X960+tblTL[[#This Row],[G6 RPE]]*tblTL[[#This Row],[G6 Duration]]</f>
        <v>0</v>
      </c>
      <c r="AB960" s="139">
        <f>tblTL[[#This Row],[Gym Load]]+tblTL[[#This Row],[Field Load]]+tblTL[[#This Row],[Total Game Load]]</f>
        <v>960</v>
      </c>
    </row>
    <row r="961" spans="1:28" x14ac:dyDescent="0.25">
      <c r="A961" s="133" t="str">
        <f t="shared" si="48"/>
        <v>Week 7</v>
      </c>
      <c r="B961" s="63">
        <v>43053</v>
      </c>
      <c r="C961" s="148" t="str">
        <f t="shared" si="49"/>
        <v>Tue</v>
      </c>
      <c r="D961" s="134" t="s">
        <v>200</v>
      </c>
      <c r="E961" s="135">
        <v>9</v>
      </c>
      <c r="F961" s="135">
        <v>60</v>
      </c>
      <c r="G961" s="135"/>
      <c r="H961" s="135"/>
      <c r="I961" s="135">
        <f>tblTL[[#This Row],[Gym RPE]]*tblTL[[#This Row],[Gym Duration]]+tblTL[[#This Row],[Gym 2 RPE]]*tblTL[[#This Row],[Gym 2 Duration]]</f>
        <v>540</v>
      </c>
      <c r="J961" s="135"/>
      <c r="K961" s="135"/>
      <c r="L961" s="135"/>
      <c r="M961" s="135"/>
      <c r="N961" s="135">
        <f>tblTL[[#This Row],[Field RPE]]*tblTL[[#This Row],[Field duration]]+tblTL[[#This Row],[Field 2 RPE]]*tblTL[[#This Row],[Field 2 Duration]]</f>
        <v>0</v>
      </c>
      <c r="O961" s="136"/>
      <c r="P961" s="137"/>
      <c r="Q961" s="137"/>
      <c r="R961" s="137"/>
      <c r="S961" s="137"/>
      <c r="T961" s="137"/>
      <c r="U961" s="137"/>
      <c r="V961" s="137"/>
      <c r="W961" s="137"/>
      <c r="X961" s="137"/>
      <c r="Y961" s="163"/>
      <c r="Z961" s="163"/>
      <c r="AA961" s="164">
        <f>TL!$O961*TL!$P961+TL!$Q961*TL!$R961+TL!$S961*TL!$T961+TL!$U961*TL!$V961+TL!$W961*TL!$X961+tblTL[[#This Row],[G6 RPE]]*tblTL[[#This Row],[G6 Duration]]</f>
        <v>0</v>
      </c>
      <c r="AB961" s="139">
        <f>tblTL[[#This Row],[Gym Load]]+tblTL[[#This Row],[Field Load]]+tblTL[[#This Row],[Total Game Load]]</f>
        <v>540</v>
      </c>
    </row>
    <row r="962" spans="1:28" x14ac:dyDescent="0.25">
      <c r="A962" s="133" t="str">
        <f t="shared" si="48"/>
        <v>Week 7</v>
      </c>
      <c r="B962" s="63">
        <v>43053</v>
      </c>
      <c r="C962" s="148" t="str">
        <f t="shared" si="49"/>
        <v>Tue</v>
      </c>
      <c r="D962" s="134" t="s">
        <v>201</v>
      </c>
      <c r="E962" s="135"/>
      <c r="F962" s="135"/>
      <c r="G962" s="135"/>
      <c r="H962" s="135"/>
      <c r="I962" s="135">
        <f>tblTL[[#This Row],[Gym RPE]]*tblTL[[#This Row],[Gym Duration]]+tblTL[[#This Row],[Gym 2 RPE]]*tblTL[[#This Row],[Gym 2 Duration]]</f>
        <v>0</v>
      </c>
      <c r="J962" s="135"/>
      <c r="K962" s="135"/>
      <c r="L962" s="135"/>
      <c r="M962" s="135"/>
      <c r="N962" s="135">
        <f>tblTL[[#This Row],[Field RPE]]*tblTL[[#This Row],[Field duration]]+tblTL[[#This Row],[Field 2 RPE]]*tblTL[[#This Row],[Field 2 Duration]]</f>
        <v>0</v>
      </c>
      <c r="O962" s="136"/>
      <c r="P962" s="137"/>
      <c r="Q962" s="137"/>
      <c r="R962" s="137"/>
      <c r="S962" s="137"/>
      <c r="T962" s="137"/>
      <c r="U962" s="137"/>
      <c r="V962" s="137"/>
      <c r="W962" s="137"/>
      <c r="X962" s="137"/>
      <c r="Y962" s="163"/>
      <c r="Z962" s="163"/>
      <c r="AA962" s="164">
        <f>TL!$O962*TL!$P962+TL!$Q962*TL!$R962+TL!$S962*TL!$T962+TL!$U962*TL!$V962+TL!$W962*TL!$X962+tblTL[[#This Row],[G6 RPE]]*tblTL[[#This Row],[G6 Duration]]</f>
        <v>0</v>
      </c>
      <c r="AB962" s="139">
        <f>tblTL[[#This Row],[Gym Load]]+tblTL[[#This Row],[Field Load]]+tblTL[[#This Row],[Total Game Load]]</f>
        <v>0</v>
      </c>
    </row>
    <row r="963" spans="1:28" x14ac:dyDescent="0.25">
      <c r="A963" s="133" t="str">
        <f t="shared" si="48"/>
        <v>Week 7</v>
      </c>
      <c r="B963" s="63">
        <v>43053</v>
      </c>
      <c r="C963" s="148" t="str">
        <f t="shared" si="49"/>
        <v>Tue</v>
      </c>
      <c r="D963" s="134" t="s">
        <v>202</v>
      </c>
      <c r="E963" s="135">
        <v>6</v>
      </c>
      <c r="F963" s="135">
        <v>60</v>
      </c>
      <c r="G963" s="135"/>
      <c r="H963" s="135"/>
      <c r="I963" s="135">
        <f>tblTL[[#This Row],[Gym RPE]]*tblTL[[#This Row],[Gym Duration]]+tblTL[[#This Row],[Gym 2 RPE]]*tblTL[[#This Row],[Gym 2 Duration]]</f>
        <v>360</v>
      </c>
      <c r="J963" s="135"/>
      <c r="K963" s="135"/>
      <c r="L963" s="135"/>
      <c r="M963" s="135"/>
      <c r="N963" s="135">
        <f>tblTL[[#This Row],[Field RPE]]*tblTL[[#This Row],[Field duration]]+tblTL[[#This Row],[Field 2 RPE]]*tblTL[[#This Row],[Field 2 Duration]]</f>
        <v>0</v>
      </c>
      <c r="O963" s="136"/>
      <c r="P963" s="137"/>
      <c r="Q963" s="137"/>
      <c r="R963" s="137"/>
      <c r="S963" s="137"/>
      <c r="T963" s="137"/>
      <c r="U963" s="137"/>
      <c r="V963" s="137"/>
      <c r="W963" s="137"/>
      <c r="X963" s="137"/>
      <c r="Y963" s="163"/>
      <c r="Z963" s="163"/>
      <c r="AA963" s="164">
        <f>TL!$O963*TL!$P963+TL!$Q963*TL!$R963+TL!$S963*TL!$T963+TL!$U963*TL!$V963+TL!$W963*TL!$X963+tblTL[[#This Row],[G6 RPE]]*tblTL[[#This Row],[G6 Duration]]</f>
        <v>0</v>
      </c>
      <c r="AB963" s="139">
        <f>tblTL[[#This Row],[Gym Load]]+tblTL[[#This Row],[Field Load]]+tblTL[[#This Row],[Total Game Load]]</f>
        <v>360</v>
      </c>
    </row>
    <row r="964" spans="1:28" x14ac:dyDescent="0.25">
      <c r="A964" s="133" t="str">
        <f t="shared" si="48"/>
        <v>Week 7</v>
      </c>
      <c r="B964" s="63">
        <v>43053</v>
      </c>
      <c r="C964" s="148" t="str">
        <f t="shared" si="49"/>
        <v>Tue</v>
      </c>
      <c r="D964" s="134" t="s">
        <v>203</v>
      </c>
      <c r="E964" s="135">
        <v>6</v>
      </c>
      <c r="F964" s="135">
        <v>60</v>
      </c>
      <c r="G964" s="135"/>
      <c r="H964" s="135"/>
      <c r="I964" s="135">
        <f>tblTL[[#This Row],[Gym RPE]]*tblTL[[#This Row],[Gym Duration]]+tblTL[[#This Row],[Gym 2 RPE]]*tblTL[[#This Row],[Gym 2 Duration]]</f>
        <v>360</v>
      </c>
      <c r="J964" s="135"/>
      <c r="K964" s="135"/>
      <c r="L964" s="135"/>
      <c r="M964" s="135"/>
      <c r="N964" s="135">
        <f>tblTL[[#This Row],[Field RPE]]*tblTL[[#This Row],[Field duration]]+tblTL[[#This Row],[Field 2 RPE]]*tblTL[[#This Row],[Field 2 Duration]]</f>
        <v>0</v>
      </c>
      <c r="O964" s="136"/>
      <c r="P964" s="137"/>
      <c r="Q964" s="137"/>
      <c r="R964" s="137"/>
      <c r="S964" s="137"/>
      <c r="T964" s="137"/>
      <c r="U964" s="137"/>
      <c r="V964" s="137"/>
      <c r="W964" s="137"/>
      <c r="X964" s="137"/>
      <c r="Y964" s="163"/>
      <c r="Z964" s="163"/>
      <c r="AA964" s="164">
        <f>TL!$O964*TL!$P964+TL!$Q964*TL!$R964+TL!$S964*TL!$T964+TL!$U964*TL!$V964+TL!$W964*TL!$X964+tblTL[[#This Row],[G6 RPE]]*tblTL[[#This Row],[G6 Duration]]</f>
        <v>0</v>
      </c>
      <c r="AB964" s="139">
        <f>tblTL[[#This Row],[Gym Load]]+tblTL[[#This Row],[Field Load]]+tblTL[[#This Row],[Total Game Load]]</f>
        <v>360</v>
      </c>
    </row>
    <row r="965" spans="1:28" x14ac:dyDescent="0.25">
      <c r="A965" s="133" t="str">
        <f t="shared" si="48"/>
        <v>Week 7</v>
      </c>
      <c r="B965" s="63">
        <v>43053</v>
      </c>
      <c r="C965" s="148" t="str">
        <f t="shared" si="49"/>
        <v>Tue</v>
      </c>
      <c r="D965" s="134" t="s">
        <v>204</v>
      </c>
      <c r="E965" s="135"/>
      <c r="F965" s="135"/>
      <c r="G965" s="135"/>
      <c r="H965" s="135"/>
      <c r="I965" s="135">
        <f>tblTL[[#This Row],[Gym RPE]]*tblTL[[#This Row],[Gym Duration]]+tblTL[[#This Row],[Gym 2 RPE]]*tblTL[[#This Row],[Gym 2 Duration]]</f>
        <v>0</v>
      </c>
      <c r="J965" s="135"/>
      <c r="K965" s="135"/>
      <c r="L965" s="135"/>
      <c r="M965" s="135"/>
      <c r="N965" s="135">
        <f>tblTL[[#This Row],[Field RPE]]*tblTL[[#This Row],[Field duration]]+tblTL[[#This Row],[Field 2 RPE]]*tblTL[[#This Row],[Field 2 Duration]]</f>
        <v>0</v>
      </c>
      <c r="O965" s="136"/>
      <c r="P965" s="137"/>
      <c r="Q965" s="137"/>
      <c r="R965" s="137"/>
      <c r="S965" s="137"/>
      <c r="T965" s="137"/>
      <c r="U965" s="137"/>
      <c r="V965" s="137"/>
      <c r="W965" s="137"/>
      <c r="X965" s="137"/>
      <c r="Y965" s="163"/>
      <c r="Z965" s="163"/>
      <c r="AA965" s="164">
        <f>TL!$O965*TL!$P965+TL!$Q965*TL!$R965+TL!$S965*TL!$T965+TL!$U965*TL!$V965+TL!$W965*TL!$X965+tblTL[[#This Row],[G6 RPE]]*tblTL[[#This Row],[G6 Duration]]</f>
        <v>0</v>
      </c>
      <c r="AB965" s="139">
        <f>tblTL[[#This Row],[Gym Load]]+tblTL[[#This Row],[Field Load]]+tblTL[[#This Row],[Total Game Load]]</f>
        <v>0</v>
      </c>
    </row>
    <row r="966" spans="1:28" x14ac:dyDescent="0.25">
      <c r="A966" s="133" t="str">
        <f t="shared" si="48"/>
        <v>Week 7</v>
      </c>
      <c r="B966" s="63">
        <v>43053</v>
      </c>
      <c r="C966" s="148" t="str">
        <f t="shared" si="49"/>
        <v>Tue</v>
      </c>
      <c r="D966" s="134" t="s">
        <v>205</v>
      </c>
      <c r="E966" s="135"/>
      <c r="F966" s="135"/>
      <c r="G966" s="135"/>
      <c r="H966" s="135"/>
      <c r="I966" s="135">
        <f>tblTL[[#This Row],[Gym RPE]]*tblTL[[#This Row],[Gym Duration]]+tblTL[[#This Row],[Gym 2 RPE]]*tblTL[[#This Row],[Gym 2 Duration]]</f>
        <v>0</v>
      </c>
      <c r="J966" s="135"/>
      <c r="K966" s="135"/>
      <c r="L966" s="135"/>
      <c r="M966" s="135"/>
      <c r="N966" s="135">
        <f>tblTL[[#This Row],[Field RPE]]*tblTL[[#This Row],[Field duration]]+tblTL[[#This Row],[Field 2 RPE]]*tblTL[[#This Row],[Field 2 Duration]]</f>
        <v>0</v>
      </c>
      <c r="O966" s="136"/>
      <c r="P966" s="137"/>
      <c r="Q966" s="137"/>
      <c r="R966" s="137"/>
      <c r="S966" s="137"/>
      <c r="T966" s="137"/>
      <c r="U966" s="137"/>
      <c r="V966" s="137"/>
      <c r="W966" s="137"/>
      <c r="X966" s="137"/>
      <c r="Y966" s="163"/>
      <c r="Z966" s="163"/>
      <c r="AA966" s="164">
        <f>TL!$O966*TL!$P966+TL!$Q966*TL!$R966+TL!$S966*TL!$T966+TL!$U966*TL!$V966+TL!$W966*TL!$X966+tblTL[[#This Row],[G6 RPE]]*tblTL[[#This Row],[G6 Duration]]</f>
        <v>0</v>
      </c>
      <c r="AB966" s="139">
        <f>tblTL[[#This Row],[Gym Load]]+tblTL[[#This Row],[Field Load]]+tblTL[[#This Row],[Total Game Load]]</f>
        <v>0</v>
      </c>
    </row>
    <row r="967" spans="1:28" x14ac:dyDescent="0.25">
      <c r="A967" s="133" t="str">
        <f t="shared" si="48"/>
        <v>Week 7</v>
      </c>
      <c r="B967" s="63">
        <v>43053</v>
      </c>
      <c r="C967" s="148" t="str">
        <f t="shared" si="49"/>
        <v>Tue</v>
      </c>
      <c r="D967" s="134" t="s">
        <v>206</v>
      </c>
      <c r="E967" s="135"/>
      <c r="F967" s="135"/>
      <c r="G967" s="135"/>
      <c r="H967" s="135"/>
      <c r="I967" s="135">
        <f>tblTL[[#This Row],[Gym RPE]]*tblTL[[#This Row],[Gym Duration]]+tblTL[[#This Row],[Gym 2 RPE]]*tblTL[[#This Row],[Gym 2 Duration]]</f>
        <v>0</v>
      </c>
      <c r="J967" s="135"/>
      <c r="K967" s="135"/>
      <c r="L967" s="135"/>
      <c r="M967" s="135"/>
      <c r="N967" s="135">
        <f>tblTL[[#This Row],[Field RPE]]*tblTL[[#This Row],[Field duration]]+tblTL[[#This Row],[Field 2 RPE]]*tblTL[[#This Row],[Field 2 Duration]]</f>
        <v>0</v>
      </c>
      <c r="O967" s="136"/>
      <c r="P967" s="137"/>
      <c r="Q967" s="137"/>
      <c r="R967" s="137"/>
      <c r="S967" s="137"/>
      <c r="T967" s="137"/>
      <c r="U967" s="137"/>
      <c r="V967" s="137"/>
      <c r="W967" s="137"/>
      <c r="X967" s="137"/>
      <c r="Y967" s="163"/>
      <c r="Z967" s="163"/>
      <c r="AA967" s="164">
        <f>TL!$O967*TL!$P967+TL!$Q967*TL!$R967+TL!$S967*TL!$T967+TL!$U967*TL!$V967+TL!$W967*TL!$X967+tblTL[[#This Row],[G6 RPE]]*tblTL[[#This Row],[G6 Duration]]</f>
        <v>0</v>
      </c>
      <c r="AB967" s="139">
        <f>tblTL[[#This Row],[Gym Load]]+tblTL[[#This Row],[Field Load]]+tblTL[[#This Row],[Total Game Load]]</f>
        <v>0</v>
      </c>
    </row>
    <row r="968" spans="1:28" x14ac:dyDescent="0.25">
      <c r="A968" s="133" t="str">
        <f t="shared" si="48"/>
        <v>Week 7</v>
      </c>
      <c r="B968" s="63">
        <v>43053</v>
      </c>
      <c r="C968" s="148" t="str">
        <f t="shared" si="49"/>
        <v>Tue</v>
      </c>
      <c r="D968" s="134" t="s">
        <v>207</v>
      </c>
      <c r="E968" s="135"/>
      <c r="F968" s="135"/>
      <c r="G968" s="135"/>
      <c r="H968" s="135"/>
      <c r="I968" s="135">
        <f>tblTL[[#This Row],[Gym RPE]]*tblTL[[#This Row],[Gym Duration]]+tblTL[[#This Row],[Gym 2 RPE]]*tblTL[[#This Row],[Gym 2 Duration]]</f>
        <v>0</v>
      </c>
      <c r="J968" s="135"/>
      <c r="K968" s="135"/>
      <c r="L968" s="135"/>
      <c r="M968" s="135"/>
      <c r="N968" s="135">
        <f>tblTL[[#This Row],[Field RPE]]*tblTL[[#This Row],[Field duration]]+tblTL[[#This Row],[Field 2 RPE]]*tblTL[[#This Row],[Field 2 Duration]]</f>
        <v>0</v>
      </c>
      <c r="O968" s="136"/>
      <c r="P968" s="137"/>
      <c r="Q968" s="137"/>
      <c r="R968" s="137"/>
      <c r="S968" s="137"/>
      <c r="T968" s="137"/>
      <c r="U968" s="137"/>
      <c r="V968" s="137"/>
      <c r="W968" s="137"/>
      <c r="X968" s="137"/>
      <c r="Y968" s="163"/>
      <c r="Z968" s="163"/>
      <c r="AA968" s="164">
        <f>TL!$O968*TL!$P968+TL!$Q968*TL!$R968+TL!$S968*TL!$T968+TL!$U968*TL!$V968+TL!$W968*TL!$X968+tblTL[[#This Row],[G6 RPE]]*tblTL[[#This Row],[G6 Duration]]</f>
        <v>0</v>
      </c>
      <c r="AB968" s="139">
        <f>tblTL[[#This Row],[Gym Load]]+tblTL[[#This Row],[Field Load]]+tblTL[[#This Row],[Total Game Load]]</f>
        <v>0</v>
      </c>
    </row>
    <row r="969" spans="1:28" x14ac:dyDescent="0.25">
      <c r="A969" s="133" t="str">
        <f t="shared" si="48"/>
        <v>Week 7</v>
      </c>
      <c r="B969" s="63">
        <v>43053</v>
      </c>
      <c r="C969" s="148" t="str">
        <f t="shared" si="49"/>
        <v>Tue</v>
      </c>
      <c r="D969" s="134" t="s">
        <v>208</v>
      </c>
      <c r="E969" s="135"/>
      <c r="F969" s="135"/>
      <c r="G969" s="135"/>
      <c r="H969" s="135"/>
      <c r="I969" s="135">
        <f>tblTL[[#This Row],[Gym RPE]]*tblTL[[#This Row],[Gym Duration]]+tblTL[[#This Row],[Gym 2 RPE]]*tblTL[[#This Row],[Gym 2 Duration]]</f>
        <v>0</v>
      </c>
      <c r="J969" s="135"/>
      <c r="K969" s="135"/>
      <c r="L969" s="135"/>
      <c r="M969" s="135"/>
      <c r="N969" s="135">
        <f>tblTL[[#This Row],[Field RPE]]*tblTL[[#This Row],[Field duration]]+tblTL[[#This Row],[Field 2 RPE]]*tblTL[[#This Row],[Field 2 Duration]]</f>
        <v>0</v>
      </c>
      <c r="O969" s="136"/>
      <c r="P969" s="137"/>
      <c r="Q969" s="137"/>
      <c r="R969" s="137"/>
      <c r="S969" s="137"/>
      <c r="T969" s="137"/>
      <c r="U969" s="137"/>
      <c r="V969" s="137"/>
      <c r="W969" s="137"/>
      <c r="X969" s="137"/>
      <c r="Y969" s="163"/>
      <c r="Z969" s="163"/>
      <c r="AA969" s="164">
        <f>TL!$O969*TL!$P969+TL!$Q969*TL!$R969+TL!$S969*TL!$T969+TL!$U969*TL!$V969+TL!$W969*TL!$X969+tblTL[[#This Row],[G6 RPE]]*tblTL[[#This Row],[G6 Duration]]</f>
        <v>0</v>
      </c>
      <c r="AB969" s="139">
        <f>tblTL[[#This Row],[Gym Load]]+tblTL[[#This Row],[Field Load]]+tblTL[[#This Row],[Total Game Load]]</f>
        <v>0</v>
      </c>
    </row>
    <row r="970" spans="1:28" x14ac:dyDescent="0.25">
      <c r="A970" s="133" t="str">
        <f t="shared" ref="A970:A991" si="50">VLOOKUP(B970, $AE$3:$AF$26, 2)</f>
        <v>Week 7</v>
      </c>
      <c r="B970" s="59">
        <v>43054</v>
      </c>
      <c r="C970" s="148" t="str">
        <f t="shared" ref="C970:C991" si="51">CHOOSE(WEEKDAY(B970),"Sun","Mon","Tue","Wed","Thu","Fri","Sat")</f>
        <v>Wed</v>
      </c>
      <c r="D970" s="134" t="s">
        <v>215</v>
      </c>
      <c r="E970" s="135"/>
      <c r="F970" s="135"/>
      <c r="G970" s="135"/>
      <c r="H970" s="135"/>
      <c r="I970" s="135">
        <f>tblTL[[#This Row],[Gym RPE]]*tblTL[[#This Row],[Gym Duration]]+tblTL[[#This Row],[Gym 2 RPE]]*tblTL[[#This Row],[Gym 2 Duration]]</f>
        <v>0</v>
      </c>
      <c r="J970" s="135"/>
      <c r="K970" s="135"/>
      <c r="L970" s="135"/>
      <c r="M970" s="135"/>
      <c r="N970" s="135">
        <f>tblTL[[#This Row],[Field RPE]]*tblTL[[#This Row],[Field duration]]+tblTL[[#This Row],[Field 2 RPE]]*tblTL[[#This Row],[Field 2 Duration]]</f>
        <v>0</v>
      </c>
      <c r="O970" s="136"/>
      <c r="P970" s="137"/>
      <c r="Q970" s="137"/>
      <c r="R970" s="137"/>
      <c r="S970" s="137"/>
      <c r="T970" s="137"/>
      <c r="U970" s="137"/>
      <c r="V970" s="137"/>
      <c r="W970" s="137"/>
      <c r="X970" s="137"/>
      <c r="Y970" s="137"/>
      <c r="Z970" s="137"/>
      <c r="AA970" s="138">
        <f>TL!$O970*TL!$P970+TL!$Q970*TL!$R970+TL!$S970*TL!$T970+TL!$U970*TL!$V970+TL!$W970*TL!$X970+tblTL[[#This Row],[G6 RPE]]*tblTL[[#This Row],[G6 Duration]]</f>
        <v>0</v>
      </c>
      <c r="AB970" s="139">
        <f>tblTL[[#This Row],[Gym Load]]+tblTL[[#This Row],[Field Load]]+tblTL[[#This Row],[Total Game Load]]</f>
        <v>0</v>
      </c>
    </row>
    <row r="971" spans="1:28" x14ac:dyDescent="0.25">
      <c r="A971" s="133" t="str">
        <f t="shared" si="50"/>
        <v>Week 7</v>
      </c>
      <c r="B971" s="63">
        <v>43054</v>
      </c>
      <c r="C971" s="148" t="str">
        <f t="shared" si="51"/>
        <v>Wed</v>
      </c>
      <c r="D971" s="134" t="s">
        <v>190</v>
      </c>
      <c r="E971" s="135"/>
      <c r="F971" s="135"/>
      <c r="G971" s="135"/>
      <c r="H971" s="135"/>
      <c r="I971" s="135">
        <f>tblTL[[#This Row],[Gym RPE]]*tblTL[[#This Row],[Gym Duration]]+tblTL[[#This Row],[Gym 2 RPE]]*tblTL[[#This Row],[Gym 2 Duration]]</f>
        <v>0</v>
      </c>
      <c r="J971" s="135">
        <v>8</v>
      </c>
      <c r="K971" s="135">
        <v>90</v>
      </c>
      <c r="L971" s="135"/>
      <c r="M971" s="135"/>
      <c r="N971" s="135">
        <f>tblTL[[#This Row],[Field RPE]]*tblTL[[#This Row],[Field duration]]+tblTL[[#This Row],[Field 2 RPE]]*tblTL[[#This Row],[Field 2 Duration]]</f>
        <v>720</v>
      </c>
      <c r="O971" s="136"/>
      <c r="P971" s="137"/>
      <c r="Q971" s="137"/>
      <c r="R971" s="137"/>
      <c r="S971" s="137"/>
      <c r="T971" s="137"/>
      <c r="U971" s="137"/>
      <c r="V971" s="137"/>
      <c r="W971" s="137"/>
      <c r="X971" s="137"/>
      <c r="Y971" s="163"/>
      <c r="Z971" s="163"/>
      <c r="AA971" s="164">
        <f>TL!$O971*TL!$P971+TL!$Q971*TL!$R971+TL!$S971*TL!$T971+TL!$U971*TL!$V971+TL!$W971*TL!$X971+tblTL[[#This Row],[G6 RPE]]*tblTL[[#This Row],[G6 Duration]]</f>
        <v>0</v>
      </c>
      <c r="AB971" s="139">
        <f>tblTL[[#This Row],[Gym Load]]+tblTL[[#This Row],[Field Load]]+tblTL[[#This Row],[Total Game Load]]</f>
        <v>720</v>
      </c>
    </row>
    <row r="972" spans="1:28" x14ac:dyDescent="0.25">
      <c r="A972" s="133" t="str">
        <f t="shared" si="50"/>
        <v>Week 7</v>
      </c>
      <c r="B972" s="63">
        <v>43054</v>
      </c>
      <c r="C972" s="148" t="str">
        <f t="shared" si="51"/>
        <v>Wed</v>
      </c>
      <c r="D972" s="134" t="s">
        <v>191</v>
      </c>
      <c r="E972" s="135"/>
      <c r="F972" s="135"/>
      <c r="G972" s="135"/>
      <c r="H972" s="135"/>
      <c r="I972" s="135">
        <f>tblTL[[#This Row],[Gym RPE]]*tblTL[[#This Row],[Gym Duration]]+tblTL[[#This Row],[Gym 2 RPE]]*tblTL[[#This Row],[Gym 2 Duration]]</f>
        <v>0</v>
      </c>
      <c r="J972" s="135"/>
      <c r="K972" s="135"/>
      <c r="L972" s="135"/>
      <c r="M972" s="135"/>
      <c r="N972" s="135">
        <f>tblTL[[#This Row],[Field RPE]]*tblTL[[#This Row],[Field duration]]+tblTL[[#This Row],[Field 2 RPE]]*tblTL[[#This Row],[Field 2 Duration]]</f>
        <v>0</v>
      </c>
      <c r="O972" s="136"/>
      <c r="P972" s="137"/>
      <c r="Q972" s="137"/>
      <c r="R972" s="137"/>
      <c r="S972" s="137"/>
      <c r="T972" s="137"/>
      <c r="U972" s="137"/>
      <c r="V972" s="137"/>
      <c r="W972" s="137"/>
      <c r="X972" s="137"/>
      <c r="Y972" s="163"/>
      <c r="Z972" s="163"/>
      <c r="AA972" s="164">
        <f>TL!$O972*TL!$P972+TL!$Q972*TL!$R972+TL!$S972*TL!$T972+TL!$U972*TL!$V972+TL!$W972*TL!$X972+tblTL[[#This Row],[G6 RPE]]*tblTL[[#This Row],[G6 Duration]]</f>
        <v>0</v>
      </c>
      <c r="AB972" s="139">
        <f>tblTL[[#This Row],[Gym Load]]+tblTL[[#This Row],[Field Load]]+tblTL[[#This Row],[Total Game Load]]</f>
        <v>0</v>
      </c>
    </row>
    <row r="973" spans="1:28" x14ac:dyDescent="0.25">
      <c r="A973" s="133" t="str">
        <f t="shared" si="50"/>
        <v>Week 7</v>
      </c>
      <c r="B973" s="63">
        <v>43054</v>
      </c>
      <c r="C973" s="148" t="str">
        <f t="shared" si="51"/>
        <v>Wed</v>
      </c>
      <c r="D973" s="134" t="s">
        <v>192</v>
      </c>
      <c r="E973" s="135"/>
      <c r="F973" s="135"/>
      <c r="G973" s="135"/>
      <c r="H973" s="135"/>
      <c r="I973" s="135">
        <f>tblTL[[#This Row],[Gym RPE]]*tblTL[[#This Row],[Gym Duration]]+tblTL[[#This Row],[Gym 2 RPE]]*tblTL[[#This Row],[Gym 2 Duration]]</f>
        <v>0</v>
      </c>
      <c r="J973" s="135"/>
      <c r="K973" s="135"/>
      <c r="L973" s="135"/>
      <c r="M973" s="135"/>
      <c r="N973" s="135">
        <f>tblTL[[#This Row],[Field RPE]]*tblTL[[#This Row],[Field duration]]+tblTL[[#This Row],[Field 2 RPE]]*tblTL[[#This Row],[Field 2 Duration]]</f>
        <v>0</v>
      </c>
      <c r="O973" s="136"/>
      <c r="P973" s="137"/>
      <c r="Q973" s="137"/>
      <c r="R973" s="137"/>
      <c r="S973" s="137"/>
      <c r="T973" s="137"/>
      <c r="U973" s="137"/>
      <c r="V973" s="137"/>
      <c r="W973" s="137"/>
      <c r="X973" s="137"/>
      <c r="Y973" s="163"/>
      <c r="Z973" s="163"/>
      <c r="AA973" s="164">
        <f>TL!$O973*TL!$P973+TL!$Q973*TL!$R973+TL!$S973*TL!$T973+TL!$U973*TL!$V973+TL!$W973*TL!$X973+tblTL[[#This Row],[G6 RPE]]*tblTL[[#This Row],[G6 Duration]]</f>
        <v>0</v>
      </c>
      <c r="AB973" s="139">
        <f>tblTL[[#This Row],[Gym Load]]+tblTL[[#This Row],[Field Load]]+tblTL[[#This Row],[Total Game Load]]</f>
        <v>0</v>
      </c>
    </row>
    <row r="974" spans="1:28" x14ac:dyDescent="0.25">
      <c r="A974" s="133" t="str">
        <f t="shared" si="50"/>
        <v>Week 7</v>
      </c>
      <c r="B974" s="63">
        <v>43054</v>
      </c>
      <c r="C974" s="148" t="str">
        <f t="shared" si="51"/>
        <v>Wed</v>
      </c>
      <c r="D974" s="134" t="s">
        <v>193</v>
      </c>
      <c r="E974" s="135"/>
      <c r="F974" s="135"/>
      <c r="G974" s="135"/>
      <c r="H974" s="135"/>
      <c r="I974" s="135">
        <f>tblTL[[#This Row],[Gym RPE]]*tblTL[[#This Row],[Gym Duration]]+tblTL[[#This Row],[Gym 2 RPE]]*tblTL[[#This Row],[Gym 2 Duration]]</f>
        <v>0</v>
      </c>
      <c r="J974" s="135">
        <v>8.5</v>
      </c>
      <c r="K974" s="135">
        <v>90</v>
      </c>
      <c r="L974" s="135"/>
      <c r="M974" s="135"/>
      <c r="N974" s="135">
        <f>tblTL[[#This Row],[Field RPE]]*tblTL[[#This Row],[Field duration]]+tblTL[[#This Row],[Field 2 RPE]]*tblTL[[#This Row],[Field 2 Duration]]</f>
        <v>765</v>
      </c>
      <c r="O974" s="136"/>
      <c r="P974" s="137"/>
      <c r="Q974" s="137"/>
      <c r="R974" s="137"/>
      <c r="S974" s="137"/>
      <c r="T974" s="137"/>
      <c r="U974" s="137"/>
      <c r="V974" s="137"/>
      <c r="W974" s="137"/>
      <c r="X974" s="137"/>
      <c r="Y974" s="163"/>
      <c r="Z974" s="163"/>
      <c r="AA974" s="164">
        <f>TL!$O974*TL!$P974+TL!$Q974*TL!$R974+TL!$S974*TL!$T974+TL!$U974*TL!$V974+TL!$W974*TL!$X974+tblTL[[#This Row],[G6 RPE]]*tblTL[[#This Row],[G6 Duration]]</f>
        <v>0</v>
      </c>
      <c r="AB974" s="139">
        <f>tblTL[[#This Row],[Gym Load]]+tblTL[[#This Row],[Field Load]]+tblTL[[#This Row],[Total Game Load]]</f>
        <v>765</v>
      </c>
    </row>
    <row r="975" spans="1:28" x14ac:dyDescent="0.25">
      <c r="A975" s="133" t="str">
        <f t="shared" si="50"/>
        <v>Week 7</v>
      </c>
      <c r="B975" s="63">
        <v>43054</v>
      </c>
      <c r="C975" s="148" t="str">
        <f t="shared" si="51"/>
        <v>Wed</v>
      </c>
      <c r="D975" s="134" t="s">
        <v>194</v>
      </c>
      <c r="E975" s="135"/>
      <c r="F975" s="135"/>
      <c r="G975" s="135"/>
      <c r="H975" s="135"/>
      <c r="I975" s="135">
        <f>tblTL[[#This Row],[Gym RPE]]*tblTL[[#This Row],[Gym Duration]]+tblTL[[#This Row],[Gym 2 RPE]]*tblTL[[#This Row],[Gym 2 Duration]]</f>
        <v>0</v>
      </c>
      <c r="J975" s="135">
        <v>8</v>
      </c>
      <c r="K975" s="135">
        <v>90</v>
      </c>
      <c r="L975" s="135"/>
      <c r="M975" s="135"/>
      <c r="N975" s="135">
        <f>tblTL[[#This Row],[Field RPE]]*tblTL[[#This Row],[Field duration]]+tblTL[[#This Row],[Field 2 RPE]]*tblTL[[#This Row],[Field 2 Duration]]</f>
        <v>720</v>
      </c>
      <c r="O975" s="136"/>
      <c r="P975" s="137"/>
      <c r="Q975" s="137"/>
      <c r="R975" s="137"/>
      <c r="S975" s="137"/>
      <c r="T975" s="137"/>
      <c r="U975" s="137"/>
      <c r="V975" s="137"/>
      <c r="W975" s="137"/>
      <c r="X975" s="137"/>
      <c r="Y975" s="163"/>
      <c r="Z975" s="163"/>
      <c r="AA975" s="164">
        <f>TL!$O975*TL!$P975+TL!$Q975*TL!$R975+TL!$S975*TL!$T975+TL!$U975*TL!$V975+TL!$W975*TL!$X975+tblTL[[#This Row],[G6 RPE]]*tblTL[[#This Row],[G6 Duration]]</f>
        <v>0</v>
      </c>
      <c r="AB975" s="139">
        <f>tblTL[[#This Row],[Gym Load]]+tblTL[[#This Row],[Field Load]]+tblTL[[#This Row],[Total Game Load]]</f>
        <v>720</v>
      </c>
    </row>
    <row r="976" spans="1:28" x14ac:dyDescent="0.25">
      <c r="A976" s="133" t="str">
        <f t="shared" si="50"/>
        <v>Week 7</v>
      </c>
      <c r="B976" s="63">
        <v>43054</v>
      </c>
      <c r="C976" s="148" t="str">
        <f t="shared" si="51"/>
        <v>Wed</v>
      </c>
      <c r="D976" s="134" t="s">
        <v>213</v>
      </c>
      <c r="E976" s="135"/>
      <c r="F976" s="135"/>
      <c r="G976" s="135"/>
      <c r="H976" s="135"/>
      <c r="I976" s="135">
        <f>tblTL[[#This Row],[Gym RPE]]*tblTL[[#This Row],[Gym Duration]]+tblTL[[#This Row],[Gym 2 RPE]]*tblTL[[#This Row],[Gym 2 Duration]]</f>
        <v>0</v>
      </c>
      <c r="J976" s="135">
        <v>8</v>
      </c>
      <c r="K976" s="135">
        <v>90</v>
      </c>
      <c r="L976" s="135"/>
      <c r="M976" s="135"/>
      <c r="N976" s="135">
        <f>tblTL[[#This Row],[Field RPE]]*tblTL[[#This Row],[Field duration]]+tblTL[[#This Row],[Field 2 RPE]]*tblTL[[#This Row],[Field 2 Duration]]</f>
        <v>720</v>
      </c>
      <c r="O976" s="136"/>
      <c r="P976" s="137"/>
      <c r="Q976" s="137"/>
      <c r="R976" s="137"/>
      <c r="S976" s="137"/>
      <c r="T976" s="137"/>
      <c r="U976" s="137"/>
      <c r="V976" s="137"/>
      <c r="W976" s="137"/>
      <c r="X976" s="137"/>
      <c r="Y976" s="163"/>
      <c r="Z976" s="163"/>
      <c r="AA976" s="164">
        <f>TL!$O976*TL!$P976+TL!$Q976*TL!$R976+TL!$S976*TL!$T976+TL!$U976*TL!$V976+TL!$W976*TL!$X976+tblTL[[#This Row],[G6 RPE]]*tblTL[[#This Row],[G6 Duration]]</f>
        <v>0</v>
      </c>
      <c r="AB976" s="139">
        <f>tblTL[[#This Row],[Gym Load]]+tblTL[[#This Row],[Field Load]]+tblTL[[#This Row],[Total Game Load]]</f>
        <v>720</v>
      </c>
    </row>
    <row r="977" spans="1:28" x14ac:dyDescent="0.25">
      <c r="A977" s="133" t="str">
        <f t="shared" si="50"/>
        <v>Week 7</v>
      </c>
      <c r="B977" s="63">
        <v>43054</v>
      </c>
      <c r="C977" s="148" t="str">
        <f t="shared" si="51"/>
        <v>Wed</v>
      </c>
      <c r="D977" s="134" t="s">
        <v>214</v>
      </c>
      <c r="E977" s="135"/>
      <c r="F977" s="135"/>
      <c r="G977" s="135"/>
      <c r="H977" s="135"/>
      <c r="I977" s="135">
        <f>tblTL[[#This Row],[Gym RPE]]*tblTL[[#This Row],[Gym Duration]]+tblTL[[#This Row],[Gym 2 RPE]]*tblTL[[#This Row],[Gym 2 Duration]]</f>
        <v>0</v>
      </c>
      <c r="J977" s="135">
        <v>8</v>
      </c>
      <c r="K977" s="135">
        <v>90</v>
      </c>
      <c r="L977" s="135"/>
      <c r="M977" s="135"/>
      <c r="N977" s="135">
        <f>tblTL[[#This Row],[Field RPE]]*tblTL[[#This Row],[Field duration]]+tblTL[[#This Row],[Field 2 RPE]]*tblTL[[#This Row],[Field 2 Duration]]</f>
        <v>720</v>
      </c>
      <c r="O977" s="136"/>
      <c r="P977" s="137"/>
      <c r="Q977" s="137"/>
      <c r="R977" s="137"/>
      <c r="S977" s="137"/>
      <c r="T977" s="137"/>
      <c r="U977" s="137"/>
      <c r="V977" s="137"/>
      <c r="W977" s="137"/>
      <c r="X977" s="137"/>
      <c r="Y977" s="163"/>
      <c r="Z977" s="163"/>
      <c r="AA977" s="164">
        <f>TL!$O977*TL!$P977+TL!$Q977*TL!$R977+TL!$S977*TL!$T977+TL!$U977*TL!$V977+TL!$W977*TL!$X977+tblTL[[#This Row],[G6 RPE]]*tblTL[[#This Row],[G6 Duration]]</f>
        <v>0</v>
      </c>
      <c r="AB977" s="139">
        <f>tblTL[[#This Row],[Gym Load]]+tblTL[[#This Row],[Field Load]]+tblTL[[#This Row],[Total Game Load]]</f>
        <v>720</v>
      </c>
    </row>
    <row r="978" spans="1:28" x14ac:dyDescent="0.25">
      <c r="A978" s="133" t="str">
        <f t="shared" si="50"/>
        <v>Week 7</v>
      </c>
      <c r="B978" s="63">
        <v>43054</v>
      </c>
      <c r="C978" s="148" t="str">
        <f t="shared" si="51"/>
        <v>Wed</v>
      </c>
      <c r="D978" s="134" t="s">
        <v>195</v>
      </c>
      <c r="E978" s="135"/>
      <c r="F978" s="135"/>
      <c r="G978" s="135"/>
      <c r="H978" s="135"/>
      <c r="I978" s="135">
        <f>tblTL[[#This Row],[Gym RPE]]*tblTL[[#This Row],[Gym Duration]]+tblTL[[#This Row],[Gym 2 RPE]]*tblTL[[#This Row],[Gym 2 Duration]]</f>
        <v>0</v>
      </c>
      <c r="J978" s="135"/>
      <c r="K978" s="135"/>
      <c r="L978" s="135"/>
      <c r="M978" s="135"/>
      <c r="N978" s="135">
        <f>tblTL[[#This Row],[Field RPE]]*tblTL[[#This Row],[Field duration]]+tblTL[[#This Row],[Field 2 RPE]]*tblTL[[#This Row],[Field 2 Duration]]</f>
        <v>0</v>
      </c>
      <c r="O978" s="136"/>
      <c r="P978" s="137"/>
      <c r="Q978" s="137"/>
      <c r="R978" s="137"/>
      <c r="S978" s="137"/>
      <c r="T978" s="137"/>
      <c r="U978" s="137"/>
      <c r="V978" s="137"/>
      <c r="W978" s="137"/>
      <c r="X978" s="137"/>
      <c r="Y978" s="163"/>
      <c r="Z978" s="163"/>
      <c r="AA978" s="164">
        <f>TL!$O978*TL!$P978+TL!$Q978*TL!$R978+TL!$S978*TL!$T978+TL!$U978*TL!$V978+TL!$W978*TL!$X978+tblTL[[#This Row],[G6 RPE]]*tblTL[[#This Row],[G6 Duration]]</f>
        <v>0</v>
      </c>
      <c r="AB978" s="139">
        <f>tblTL[[#This Row],[Gym Load]]+tblTL[[#This Row],[Field Load]]+tblTL[[#This Row],[Total Game Load]]</f>
        <v>0</v>
      </c>
    </row>
    <row r="979" spans="1:28" x14ac:dyDescent="0.25">
      <c r="A979" s="133" t="str">
        <f t="shared" si="50"/>
        <v>Week 7</v>
      </c>
      <c r="B979" s="63">
        <v>43054</v>
      </c>
      <c r="C979" s="148" t="str">
        <f t="shared" si="51"/>
        <v>Wed</v>
      </c>
      <c r="D979" s="134" t="s">
        <v>196</v>
      </c>
      <c r="E979" s="135"/>
      <c r="F979" s="135"/>
      <c r="G979" s="135"/>
      <c r="H979" s="135"/>
      <c r="I979" s="135">
        <f>tblTL[[#This Row],[Gym RPE]]*tblTL[[#This Row],[Gym Duration]]+tblTL[[#This Row],[Gym 2 RPE]]*tblTL[[#This Row],[Gym 2 Duration]]</f>
        <v>0</v>
      </c>
      <c r="J979" s="135">
        <v>8</v>
      </c>
      <c r="K979" s="135">
        <v>90</v>
      </c>
      <c r="L979" s="135"/>
      <c r="M979" s="135"/>
      <c r="N979" s="135">
        <f>tblTL[[#This Row],[Field RPE]]*tblTL[[#This Row],[Field duration]]+tblTL[[#This Row],[Field 2 RPE]]*tblTL[[#This Row],[Field 2 Duration]]</f>
        <v>720</v>
      </c>
      <c r="O979" s="136"/>
      <c r="P979" s="137"/>
      <c r="Q979" s="137"/>
      <c r="R979" s="137"/>
      <c r="S979" s="137"/>
      <c r="T979" s="137"/>
      <c r="U979" s="137"/>
      <c r="V979" s="137"/>
      <c r="W979" s="137"/>
      <c r="X979" s="137"/>
      <c r="Y979" s="163"/>
      <c r="Z979" s="163"/>
      <c r="AA979" s="164">
        <f>TL!$O979*TL!$P979+TL!$Q979*TL!$R979+TL!$S979*TL!$T979+TL!$U979*TL!$V979+TL!$W979*TL!$X979+tblTL[[#This Row],[G6 RPE]]*tblTL[[#This Row],[G6 Duration]]</f>
        <v>0</v>
      </c>
      <c r="AB979" s="139">
        <f>tblTL[[#This Row],[Gym Load]]+tblTL[[#This Row],[Field Load]]+tblTL[[#This Row],[Total Game Load]]</f>
        <v>720</v>
      </c>
    </row>
    <row r="980" spans="1:28" x14ac:dyDescent="0.25">
      <c r="A980" s="133" t="str">
        <f t="shared" si="50"/>
        <v>Week 7</v>
      </c>
      <c r="B980" s="63">
        <v>43054</v>
      </c>
      <c r="C980" s="148" t="str">
        <f t="shared" si="51"/>
        <v>Wed</v>
      </c>
      <c r="D980" s="134" t="s">
        <v>197</v>
      </c>
      <c r="E980" s="135"/>
      <c r="F980" s="135"/>
      <c r="G980" s="135"/>
      <c r="H980" s="135"/>
      <c r="I980" s="135">
        <f>tblTL[[#This Row],[Gym RPE]]*tblTL[[#This Row],[Gym Duration]]+tblTL[[#This Row],[Gym 2 RPE]]*tblTL[[#This Row],[Gym 2 Duration]]</f>
        <v>0</v>
      </c>
      <c r="J980" s="135">
        <v>9</v>
      </c>
      <c r="K980" s="135">
        <v>90</v>
      </c>
      <c r="L980" s="135"/>
      <c r="M980" s="135"/>
      <c r="N980" s="135">
        <f>tblTL[[#This Row],[Field RPE]]*tblTL[[#This Row],[Field duration]]+tblTL[[#This Row],[Field 2 RPE]]*tblTL[[#This Row],[Field 2 Duration]]</f>
        <v>810</v>
      </c>
      <c r="O980" s="136"/>
      <c r="P980" s="137"/>
      <c r="Q980" s="137"/>
      <c r="R980" s="137"/>
      <c r="S980" s="137"/>
      <c r="T980" s="137"/>
      <c r="U980" s="137"/>
      <c r="V980" s="137"/>
      <c r="W980" s="137"/>
      <c r="X980" s="137"/>
      <c r="Y980" s="163"/>
      <c r="Z980" s="163"/>
      <c r="AA980" s="164">
        <f>TL!$O980*TL!$P980+TL!$Q980*TL!$R980+TL!$S980*TL!$T980+TL!$U980*TL!$V980+TL!$W980*TL!$X980+tblTL[[#This Row],[G6 RPE]]*tblTL[[#This Row],[G6 Duration]]</f>
        <v>0</v>
      </c>
      <c r="AB980" s="139">
        <f>tblTL[[#This Row],[Gym Load]]+tblTL[[#This Row],[Field Load]]+tblTL[[#This Row],[Total Game Load]]</f>
        <v>810</v>
      </c>
    </row>
    <row r="981" spans="1:28" x14ac:dyDescent="0.25">
      <c r="A981" s="133" t="str">
        <f t="shared" si="50"/>
        <v>Week 7</v>
      </c>
      <c r="B981" s="63">
        <v>43054</v>
      </c>
      <c r="C981" s="148" t="str">
        <f t="shared" si="51"/>
        <v>Wed</v>
      </c>
      <c r="D981" s="134" t="s">
        <v>198</v>
      </c>
      <c r="E981" s="135"/>
      <c r="F981" s="135"/>
      <c r="G981" s="135"/>
      <c r="H981" s="135"/>
      <c r="I981" s="135">
        <f>tblTL[[#This Row],[Gym RPE]]*tblTL[[#This Row],[Gym Duration]]+tblTL[[#This Row],[Gym 2 RPE]]*tblTL[[#This Row],[Gym 2 Duration]]</f>
        <v>0</v>
      </c>
      <c r="J981" s="135">
        <v>7</v>
      </c>
      <c r="K981" s="135">
        <v>90</v>
      </c>
      <c r="L981" s="135"/>
      <c r="M981" s="135"/>
      <c r="N981" s="135">
        <f>tblTL[[#This Row],[Field RPE]]*tblTL[[#This Row],[Field duration]]+tblTL[[#This Row],[Field 2 RPE]]*tblTL[[#This Row],[Field 2 Duration]]</f>
        <v>630</v>
      </c>
      <c r="O981" s="136"/>
      <c r="P981" s="137"/>
      <c r="Q981" s="137"/>
      <c r="R981" s="137"/>
      <c r="S981" s="137"/>
      <c r="T981" s="137"/>
      <c r="U981" s="137"/>
      <c r="V981" s="137"/>
      <c r="W981" s="137"/>
      <c r="X981" s="137"/>
      <c r="Y981" s="163"/>
      <c r="Z981" s="163"/>
      <c r="AA981" s="164">
        <f>TL!$O981*TL!$P981+TL!$Q981*TL!$R981+TL!$S981*TL!$T981+TL!$U981*TL!$V981+TL!$W981*TL!$X981+tblTL[[#This Row],[G6 RPE]]*tblTL[[#This Row],[G6 Duration]]</f>
        <v>0</v>
      </c>
      <c r="AB981" s="139">
        <f>tblTL[[#This Row],[Gym Load]]+tblTL[[#This Row],[Field Load]]+tblTL[[#This Row],[Total Game Load]]</f>
        <v>630</v>
      </c>
    </row>
    <row r="982" spans="1:28" x14ac:dyDescent="0.25">
      <c r="A982" s="133" t="str">
        <f t="shared" si="50"/>
        <v>Week 7</v>
      </c>
      <c r="B982" s="63">
        <v>43054</v>
      </c>
      <c r="C982" s="148" t="str">
        <f t="shared" si="51"/>
        <v>Wed</v>
      </c>
      <c r="D982" s="134" t="s">
        <v>199</v>
      </c>
      <c r="E982" s="135"/>
      <c r="F982" s="135"/>
      <c r="G982" s="135"/>
      <c r="H982" s="135"/>
      <c r="I982" s="135">
        <f>tblTL[[#This Row],[Gym RPE]]*tblTL[[#This Row],[Gym Duration]]+tblTL[[#This Row],[Gym 2 RPE]]*tblTL[[#This Row],[Gym 2 Duration]]</f>
        <v>0</v>
      </c>
      <c r="J982" s="135"/>
      <c r="K982" s="135"/>
      <c r="L982" s="135"/>
      <c r="M982" s="135"/>
      <c r="N982" s="135">
        <f>tblTL[[#This Row],[Field RPE]]*tblTL[[#This Row],[Field duration]]+tblTL[[#This Row],[Field 2 RPE]]*tblTL[[#This Row],[Field 2 Duration]]</f>
        <v>0</v>
      </c>
      <c r="O982" s="136"/>
      <c r="P982" s="137"/>
      <c r="Q982" s="137"/>
      <c r="R982" s="137"/>
      <c r="S982" s="137"/>
      <c r="T982" s="137"/>
      <c r="U982" s="137"/>
      <c r="V982" s="137"/>
      <c r="W982" s="137"/>
      <c r="X982" s="137"/>
      <c r="Y982" s="163"/>
      <c r="Z982" s="163"/>
      <c r="AA982" s="164">
        <f>TL!$O982*TL!$P982+TL!$Q982*TL!$R982+TL!$S982*TL!$T982+TL!$U982*TL!$V982+TL!$W982*TL!$X982+tblTL[[#This Row],[G6 RPE]]*tblTL[[#This Row],[G6 Duration]]</f>
        <v>0</v>
      </c>
      <c r="AB982" s="139">
        <f>tblTL[[#This Row],[Gym Load]]+tblTL[[#This Row],[Field Load]]+tblTL[[#This Row],[Total Game Load]]</f>
        <v>0</v>
      </c>
    </row>
    <row r="983" spans="1:28" x14ac:dyDescent="0.25">
      <c r="A983" s="133" t="str">
        <f t="shared" si="50"/>
        <v>Week 7</v>
      </c>
      <c r="B983" s="63">
        <v>43054</v>
      </c>
      <c r="C983" s="148" t="str">
        <f t="shared" si="51"/>
        <v>Wed</v>
      </c>
      <c r="D983" s="134" t="s">
        <v>200</v>
      </c>
      <c r="E983" s="135">
        <v>5</v>
      </c>
      <c r="F983" s="135">
        <v>25</v>
      </c>
      <c r="G983" s="135"/>
      <c r="H983" s="135"/>
      <c r="I983" s="135">
        <f>tblTL[[#This Row],[Gym RPE]]*tblTL[[#This Row],[Gym Duration]]+tblTL[[#This Row],[Gym 2 RPE]]*tblTL[[#This Row],[Gym 2 Duration]]</f>
        <v>125</v>
      </c>
      <c r="J983" s="135">
        <v>6</v>
      </c>
      <c r="K983" s="135">
        <v>90</v>
      </c>
      <c r="L983" s="135"/>
      <c r="M983" s="135"/>
      <c r="N983" s="135">
        <f>tblTL[[#This Row],[Field RPE]]*tblTL[[#This Row],[Field duration]]+tblTL[[#This Row],[Field 2 RPE]]*tblTL[[#This Row],[Field 2 Duration]]</f>
        <v>540</v>
      </c>
      <c r="O983" s="136"/>
      <c r="P983" s="137"/>
      <c r="Q983" s="137"/>
      <c r="R983" s="137"/>
      <c r="S983" s="137"/>
      <c r="T983" s="137"/>
      <c r="U983" s="137"/>
      <c r="V983" s="137"/>
      <c r="W983" s="137"/>
      <c r="X983" s="137"/>
      <c r="Y983" s="163"/>
      <c r="Z983" s="163"/>
      <c r="AA983" s="164">
        <f>TL!$O983*TL!$P983+TL!$Q983*TL!$R983+TL!$S983*TL!$T983+TL!$U983*TL!$V983+TL!$W983*TL!$X983+tblTL[[#This Row],[G6 RPE]]*tblTL[[#This Row],[G6 Duration]]</f>
        <v>0</v>
      </c>
      <c r="AB983" s="139">
        <f>tblTL[[#This Row],[Gym Load]]+tblTL[[#This Row],[Field Load]]+tblTL[[#This Row],[Total Game Load]]</f>
        <v>665</v>
      </c>
    </row>
    <row r="984" spans="1:28" x14ac:dyDescent="0.25">
      <c r="A984" s="133" t="str">
        <f t="shared" si="50"/>
        <v>Week 7</v>
      </c>
      <c r="B984" s="63">
        <v>43054</v>
      </c>
      <c r="C984" s="148" t="str">
        <f t="shared" si="51"/>
        <v>Wed</v>
      </c>
      <c r="D984" s="134" t="s">
        <v>201</v>
      </c>
      <c r="E984" s="135"/>
      <c r="F984" s="135"/>
      <c r="G984" s="135"/>
      <c r="H984" s="135"/>
      <c r="I984" s="135">
        <f>tblTL[[#This Row],[Gym RPE]]*tblTL[[#This Row],[Gym Duration]]+tblTL[[#This Row],[Gym 2 RPE]]*tblTL[[#This Row],[Gym 2 Duration]]</f>
        <v>0</v>
      </c>
      <c r="J984" s="135"/>
      <c r="K984" s="135"/>
      <c r="L984" s="135"/>
      <c r="M984" s="135"/>
      <c r="N984" s="135">
        <f>tblTL[[#This Row],[Field RPE]]*tblTL[[#This Row],[Field duration]]+tblTL[[#This Row],[Field 2 RPE]]*tblTL[[#This Row],[Field 2 Duration]]</f>
        <v>0</v>
      </c>
      <c r="O984" s="136"/>
      <c r="P984" s="137"/>
      <c r="Q984" s="137"/>
      <c r="R984" s="137"/>
      <c r="S984" s="137"/>
      <c r="T984" s="137"/>
      <c r="U984" s="137"/>
      <c r="V984" s="137"/>
      <c r="W984" s="137"/>
      <c r="X984" s="137"/>
      <c r="Y984" s="163"/>
      <c r="Z984" s="163"/>
      <c r="AA984" s="164">
        <f>TL!$O984*TL!$P984+TL!$Q984*TL!$R984+TL!$S984*TL!$T984+TL!$U984*TL!$V984+TL!$W984*TL!$X984+tblTL[[#This Row],[G6 RPE]]*tblTL[[#This Row],[G6 Duration]]</f>
        <v>0</v>
      </c>
      <c r="AB984" s="139">
        <f>tblTL[[#This Row],[Gym Load]]+tblTL[[#This Row],[Field Load]]+tblTL[[#This Row],[Total Game Load]]</f>
        <v>0</v>
      </c>
    </row>
    <row r="985" spans="1:28" x14ac:dyDescent="0.25">
      <c r="A985" s="133" t="str">
        <f t="shared" si="50"/>
        <v>Week 7</v>
      </c>
      <c r="B985" s="63">
        <v>43054</v>
      </c>
      <c r="C985" s="148" t="str">
        <f t="shared" si="51"/>
        <v>Wed</v>
      </c>
      <c r="D985" s="134" t="s">
        <v>202</v>
      </c>
      <c r="E985" s="135"/>
      <c r="F985" s="135"/>
      <c r="G985" s="135"/>
      <c r="H985" s="135"/>
      <c r="I985" s="135">
        <f>tblTL[[#This Row],[Gym RPE]]*tblTL[[#This Row],[Gym Duration]]+tblTL[[#This Row],[Gym 2 RPE]]*tblTL[[#This Row],[Gym 2 Duration]]</f>
        <v>0</v>
      </c>
      <c r="J985" s="165">
        <v>9.5</v>
      </c>
      <c r="K985" s="135">
        <v>90</v>
      </c>
      <c r="L985" s="135"/>
      <c r="M985" s="135"/>
      <c r="N985" s="135">
        <f>tblTL[[#This Row],[Field RPE]]*tblTL[[#This Row],[Field duration]]+tblTL[[#This Row],[Field 2 RPE]]*tblTL[[#This Row],[Field 2 Duration]]</f>
        <v>855</v>
      </c>
      <c r="O985" s="136"/>
      <c r="P985" s="137"/>
      <c r="Q985" s="137"/>
      <c r="R985" s="137"/>
      <c r="S985" s="137"/>
      <c r="T985" s="137"/>
      <c r="U985" s="137"/>
      <c r="V985" s="137"/>
      <c r="W985" s="137"/>
      <c r="X985" s="137"/>
      <c r="Y985" s="163"/>
      <c r="Z985" s="163"/>
      <c r="AA985" s="164">
        <f>TL!$O985*TL!$P985+TL!$Q985*TL!$R985+TL!$S985*TL!$T985+TL!$U985*TL!$V985+TL!$W985*TL!$X985+tblTL[[#This Row],[G6 RPE]]*tblTL[[#This Row],[G6 Duration]]</f>
        <v>0</v>
      </c>
      <c r="AB985" s="139">
        <f>tblTL[[#This Row],[Gym Load]]+tblTL[[#This Row],[Field Load]]+tblTL[[#This Row],[Total Game Load]]</f>
        <v>855</v>
      </c>
    </row>
    <row r="986" spans="1:28" x14ac:dyDescent="0.25">
      <c r="A986" s="133" t="str">
        <f t="shared" si="50"/>
        <v>Week 7</v>
      </c>
      <c r="B986" s="63">
        <v>43054</v>
      </c>
      <c r="C986" s="148" t="str">
        <f t="shared" si="51"/>
        <v>Wed</v>
      </c>
      <c r="D986" s="134" t="s">
        <v>203</v>
      </c>
      <c r="E986" s="135"/>
      <c r="F986" s="135"/>
      <c r="G986" s="135"/>
      <c r="H986" s="135"/>
      <c r="I986" s="135">
        <f>tblTL[[#This Row],[Gym RPE]]*tblTL[[#This Row],[Gym Duration]]+tblTL[[#This Row],[Gym 2 RPE]]*tblTL[[#This Row],[Gym 2 Duration]]</f>
        <v>0</v>
      </c>
      <c r="J986" s="135"/>
      <c r="K986" s="135"/>
      <c r="L986" s="135"/>
      <c r="M986" s="135"/>
      <c r="N986" s="135">
        <f>tblTL[[#This Row],[Field RPE]]*tblTL[[#This Row],[Field duration]]+tblTL[[#This Row],[Field 2 RPE]]*tblTL[[#This Row],[Field 2 Duration]]</f>
        <v>0</v>
      </c>
      <c r="O986" s="136"/>
      <c r="P986" s="137"/>
      <c r="Q986" s="137"/>
      <c r="R986" s="137"/>
      <c r="S986" s="137"/>
      <c r="T986" s="137"/>
      <c r="U986" s="137"/>
      <c r="V986" s="137"/>
      <c r="W986" s="137"/>
      <c r="X986" s="137"/>
      <c r="Y986" s="163"/>
      <c r="Z986" s="163"/>
      <c r="AA986" s="164">
        <f>TL!$O986*TL!$P986+TL!$Q986*TL!$R986+TL!$S986*TL!$T986+TL!$U986*TL!$V986+TL!$W986*TL!$X986+tblTL[[#This Row],[G6 RPE]]*tblTL[[#This Row],[G6 Duration]]</f>
        <v>0</v>
      </c>
      <c r="AB986" s="139">
        <f>tblTL[[#This Row],[Gym Load]]+tblTL[[#This Row],[Field Load]]+tblTL[[#This Row],[Total Game Load]]</f>
        <v>0</v>
      </c>
    </row>
    <row r="987" spans="1:28" x14ac:dyDescent="0.25">
      <c r="A987" s="133" t="str">
        <f t="shared" si="50"/>
        <v>Week 7</v>
      </c>
      <c r="B987" s="63">
        <v>43054</v>
      </c>
      <c r="C987" s="148" t="str">
        <f t="shared" si="51"/>
        <v>Wed</v>
      </c>
      <c r="D987" s="134" t="s">
        <v>204</v>
      </c>
      <c r="E987" s="135"/>
      <c r="F987" s="135"/>
      <c r="G987" s="135"/>
      <c r="H987" s="135"/>
      <c r="I987" s="135">
        <f>tblTL[[#This Row],[Gym RPE]]*tblTL[[#This Row],[Gym Duration]]+tblTL[[#This Row],[Gym 2 RPE]]*tblTL[[#This Row],[Gym 2 Duration]]</f>
        <v>0</v>
      </c>
      <c r="J987" s="135"/>
      <c r="K987" s="135"/>
      <c r="L987" s="135"/>
      <c r="M987" s="135"/>
      <c r="N987" s="135">
        <f>tblTL[[#This Row],[Field RPE]]*tblTL[[#This Row],[Field duration]]+tblTL[[#This Row],[Field 2 RPE]]*tblTL[[#This Row],[Field 2 Duration]]</f>
        <v>0</v>
      </c>
      <c r="O987" s="136"/>
      <c r="P987" s="137"/>
      <c r="Q987" s="137"/>
      <c r="R987" s="137"/>
      <c r="S987" s="137"/>
      <c r="T987" s="137"/>
      <c r="U987" s="137"/>
      <c r="V987" s="137"/>
      <c r="W987" s="137"/>
      <c r="X987" s="137"/>
      <c r="Y987" s="163"/>
      <c r="Z987" s="163"/>
      <c r="AA987" s="164">
        <f>TL!$O987*TL!$P987+TL!$Q987*TL!$R987+TL!$S987*TL!$T987+TL!$U987*TL!$V987+TL!$W987*TL!$X987+tblTL[[#This Row],[G6 RPE]]*tblTL[[#This Row],[G6 Duration]]</f>
        <v>0</v>
      </c>
      <c r="AB987" s="139">
        <f>tblTL[[#This Row],[Gym Load]]+tblTL[[#This Row],[Field Load]]+tblTL[[#This Row],[Total Game Load]]</f>
        <v>0</v>
      </c>
    </row>
    <row r="988" spans="1:28" x14ac:dyDescent="0.25">
      <c r="A988" s="133" t="str">
        <f t="shared" si="50"/>
        <v>Week 7</v>
      </c>
      <c r="B988" s="63">
        <v>43054</v>
      </c>
      <c r="C988" s="148" t="str">
        <f t="shared" si="51"/>
        <v>Wed</v>
      </c>
      <c r="D988" s="134" t="s">
        <v>205</v>
      </c>
      <c r="E988" s="135"/>
      <c r="F988" s="135"/>
      <c r="G988" s="135"/>
      <c r="H988" s="135"/>
      <c r="I988" s="135">
        <f>tblTL[[#This Row],[Gym RPE]]*tblTL[[#This Row],[Gym Duration]]+tblTL[[#This Row],[Gym 2 RPE]]*tblTL[[#This Row],[Gym 2 Duration]]</f>
        <v>0</v>
      </c>
      <c r="J988" s="135"/>
      <c r="K988" s="135"/>
      <c r="L988" s="135"/>
      <c r="M988" s="135"/>
      <c r="N988" s="135">
        <f>tblTL[[#This Row],[Field RPE]]*tblTL[[#This Row],[Field duration]]+tblTL[[#This Row],[Field 2 RPE]]*tblTL[[#This Row],[Field 2 Duration]]</f>
        <v>0</v>
      </c>
      <c r="O988" s="136"/>
      <c r="P988" s="137"/>
      <c r="Q988" s="137"/>
      <c r="R988" s="137"/>
      <c r="S988" s="137"/>
      <c r="T988" s="137"/>
      <c r="U988" s="137"/>
      <c r="V988" s="137"/>
      <c r="W988" s="137"/>
      <c r="X988" s="137"/>
      <c r="Y988" s="163"/>
      <c r="Z988" s="163"/>
      <c r="AA988" s="164">
        <f>TL!$O988*TL!$P988+TL!$Q988*TL!$R988+TL!$S988*TL!$T988+TL!$U988*TL!$V988+TL!$W988*TL!$X988+tblTL[[#This Row],[G6 RPE]]*tblTL[[#This Row],[G6 Duration]]</f>
        <v>0</v>
      </c>
      <c r="AB988" s="139">
        <f>tblTL[[#This Row],[Gym Load]]+tblTL[[#This Row],[Field Load]]+tblTL[[#This Row],[Total Game Load]]</f>
        <v>0</v>
      </c>
    </row>
    <row r="989" spans="1:28" x14ac:dyDescent="0.25">
      <c r="A989" s="133" t="str">
        <f t="shared" si="50"/>
        <v>Week 7</v>
      </c>
      <c r="B989" s="63">
        <v>43054</v>
      </c>
      <c r="C989" s="148" t="str">
        <f t="shared" si="51"/>
        <v>Wed</v>
      </c>
      <c r="D989" s="134" t="s">
        <v>206</v>
      </c>
      <c r="E989" s="135"/>
      <c r="F989" s="135"/>
      <c r="G989" s="135"/>
      <c r="H989" s="135"/>
      <c r="I989" s="135">
        <f>tblTL[[#This Row],[Gym RPE]]*tblTL[[#This Row],[Gym Duration]]+tblTL[[#This Row],[Gym 2 RPE]]*tblTL[[#This Row],[Gym 2 Duration]]</f>
        <v>0</v>
      </c>
      <c r="J989" s="135"/>
      <c r="K989" s="135"/>
      <c r="L989" s="135"/>
      <c r="M989" s="135"/>
      <c r="N989" s="135">
        <f>tblTL[[#This Row],[Field RPE]]*tblTL[[#This Row],[Field duration]]+tblTL[[#This Row],[Field 2 RPE]]*tblTL[[#This Row],[Field 2 Duration]]</f>
        <v>0</v>
      </c>
      <c r="O989" s="136"/>
      <c r="P989" s="137"/>
      <c r="Q989" s="137"/>
      <c r="R989" s="137"/>
      <c r="S989" s="137"/>
      <c r="T989" s="137"/>
      <c r="U989" s="137"/>
      <c r="V989" s="137"/>
      <c r="W989" s="137"/>
      <c r="X989" s="137"/>
      <c r="Y989" s="163"/>
      <c r="Z989" s="163"/>
      <c r="AA989" s="164">
        <f>TL!$O989*TL!$P989+TL!$Q989*TL!$R989+TL!$S989*TL!$T989+TL!$U989*TL!$V989+TL!$W989*TL!$X989+tblTL[[#This Row],[G6 RPE]]*tblTL[[#This Row],[G6 Duration]]</f>
        <v>0</v>
      </c>
      <c r="AB989" s="139">
        <f>tblTL[[#This Row],[Gym Load]]+tblTL[[#This Row],[Field Load]]+tblTL[[#This Row],[Total Game Load]]</f>
        <v>0</v>
      </c>
    </row>
    <row r="990" spans="1:28" x14ac:dyDescent="0.25">
      <c r="A990" s="133" t="str">
        <f t="shared" si="50"/>
        <v>Week 7</v>
      </c>
      <c r="B990" s="63">
        <v>43054</v>
      </c>
      <c r="C990" s="148" t="str">
        <f t="shared" si="51"/>
        <v>Wed</v>
      </c>
      <c r="D990" s="134" t="s">
        <v>207</v>
      </c>
      <c r="E990" s="135"/>
      <c r="F990" s="135"/>
      <c r="G990" s="135"/>
      <c r="H990" s="135"/>
      <c r="I990" s="135">
        <f>tblTL[[#This Row],[Gym RPE]]*tblTL[[#This Row],[Gym Duration]]+tblTL[[#This Row],[Gym 2 RPE]]*tblTL[[#This Row],[Gym 2 Duration]]</f>
        <v>0</v>
      </c>
      <c r="J990" s="135"/>
      <c r="K990" s="135"/>
      <c r="L990" s="135"/>
      <c r="M990" s="135"/>
      <c r="N990" s="135">
        <f>tblTL[[#This Row],[Field RPE]]*tblTL[[#This Row],[Field duration]]+tblTL[[#This Row],[Field 2 RPE]]*tblTL[[#This Row],[Field 2 Duration]]</f>
        <v>0</v>
      </c>
      <c r="O990" s="136"/>
      <c r="P990" s="137"/>
      <c r="Q990" s="137"/>
      <c r="R990" s="137"/>
      <c r="S990" s="137"/>
      <c r="T990" s="137"/>
      <c r="U990" s="137"/>
      <c r="V990" s="137"/>
      <c r="W990" s="137"/>
      <c r="X990" s="137"/>
      <c r="Y990" s="163"/>
      <c r="Z990" s="163"/>
      <c r="AA990" s="164">
        <f>TL!$O990*TL!$P990+TL!$Q990*TL!$R990+TL!$S990*TL!$T990+TL!$U990*TL!$V990+TL!$W990*TL!$X990+tblTL[[#This Row],[G6 RPE]]*tblTL[[#This Row],[G6 Duration]]</f>
        <v>0</v>
      </c>
      <c r="AB990" s="139">
        <f>tblTL[[#This Row],[Gym Load]]+tblTL[[#This Row],[Field Load]]+tblTL[[#This Row],[Total Game Load]]</f>
        <v>0</v>
      </c>
    </row>
    <row r="991" spans="1:28" x14ac:dyDescent="0.25">
      <c r="A991" s="133" t="str">
        <f t="shared" si="50"/>
        <v>Week 7</v>
      </c>
      <c r="B991" s="63">
        <v>43054</v>
      </c>
      <c r="C991" s="148" t="str">
        <f t="shared" si="51"/>
        <v>Wed</v>
      </c>
      <c r="D991" s="134" t="s">
        <v>208</v>
      </c>
      <c r="E991" s="135"/>
      <c r="F991" s="135"/>
      <c r="G991" s="135"/>
      <c r="H991" s="135"/>
      <c r="I991" s="135">
        <f>tblTL[[#This Row],[Gym RPE]]*tblTL[[#This Row],[Gym Duration]]+tblTL[[#This Row],[Gym 2 RPE]]*tblTL[[#This Row],[Gym 2 Duration]]</f>
        <v>0</v>
      </c>
      <c r="J991" s="135">
        <v>8</v>
      </c>
      <c r="K991" s="135">
        <v>90</v>
      </c>
      <c r="L991" s="135"/>
      <c r="M991" s="135"/>
      <c r="N991" s="135">
        <f>tblTL[[#This Row],[Field RPE]]*tblTL[[#This Row],[Field duration]]+tblTL[[#This Row],[Field 2 RPE]]*tblTL[[#This Row],[Field 2 Duration]]</f>
        <v>720</v>
      </c>
      <c r="O991" s="136"/>
      <c r="P991" s="137"/>
      <c r="Q991" s="137"/>
      <c r="R991" s="137"/>
      <c r="S991" s="137"/>
      <c r="T991" s="137"/>
      <c r="U991" s="137"/>
      <c r="V991" s="137"/>
      <c r="W991" s="137"/>
      <c r="X991" s="137"/>
      <c r="Y991" s="163"/>
      <c r="Z991" s="163"/>
      <c r="AA991" s="164">
        <f>TL!$O991*TL!$P991+TL!$Q991*TL!$R991+TL!$S991*TL!$T991+TL!$U991*TL!$V991+TL!$W991*TL!$X991+tblTL[[#This Row],[G6 RPE]]*tblTL[[#This Row],[G6 Duration]]</f>
        <v>0</v>
      </c>
      <c r="AB991" s="139">
        <f>tblTL[[#This Row],[Gym Load]]+tblTL[[#This Row],[Field Load]]+tblTL[[#This Row],[Total Game Load]]</f>
        <v>720</v>
      </c>
    </row>
    <row r="992" spans="1:28" x14ac:dyDescent="0.25">
      <c r="A992" s="133" t="str">
        <f t="shared" ref="A992:A1013" si="52">VLOOKUP(B992, $AE$3:$AF$26, 2)</f>
        <v>Week 7</v>
      </c>
      <c r="B992" s="59">
        <v>43055</v>
      </c>
      <c r="C992" s="148" t="str">
        <f t="shared" ref="C992:C1013" si="53">CHOOSE(WEEKDAY(B992),"Sun","Mon","Tue","Wed","Thu","Fri","Sat")</f>
        <v>Thu</v>
      </c>
      <c r="D992" s="134" t="s">
        <v>215</v>
      </c>
      <c r="E992" s="135"/>
      <c r="F992" s="135"/>
      <c r="G992" s="135"/>
      <c r="H992" s="135"/>
      <c r="I992" s="135">
        <f>tblTL[[#This Row],[Gym RPE]]*tblTL[[#This Row],[Gym Duration]]+tblTL[[#This Row],[Gym 2 RPE]]*tblTL[[#This Row],[Gym 2 Duration]]</f>
        <v>0</v>
      </c>
      <c r="J992" s="135"/>
      <c r="K992" s="135"/>
      <c r="L992" s="135"/>
      <c r="M992" s="135"/>
      <c r="N992" s="135">
        <f>tblTL[[#This Row],[Field RPE]]*tblTL[[#This Row],[Field duration]]+tblTL[[#This Row],[Field 2 RPE]]*tblTL[[#This Row],[Field 2 Duration]]</f>
        <v>0</v>
      </c>
      <c r="O992" s="136"/>
      <c r="P992" s="137"/>
      <c r="Q992" s="137"/>
      <c r="R992" s="137"/>
      <c r="S992" s="137"/>
      <c r="T992" s="137"/>
      <c r="U992" s="137"/>
      <c r="V992" s="137"/>
      <c r="W992" s="137"/>
      <c r="X992" s="137"/>
      <c r="Y992" s="137"/>
      <c r="Z992" s="137"/>
      <c r="AA992" s="138">
        <f>TL!$O992*TL!$P992+TL!$Q992*TL!$R992+TL!$S992*TL!$T992+TL!$U992*TL!$V992+TL!$W992*TL!$X992+tblTL[[#This Row],[G6 RPE]]*tblTL[[#This Row],[G6 Duration]]</f>
        <v>0</v>
      </c>
      <c r="AB992" s="139">
        <f>tblTL[[#This Row],[Gym Load]]+tblTL[[#This Row],[Field Load]]+tblTL[[#This Row],[Total Game Load]]</f>
        <v>0</v>
      </c>
    </row>
    <row r="993" spans="1:28" x14ac:dyDescent="0.25">
      <c r="A993" s="133" t="str">
        <f t="shared" si="52"/>
        <v>Week 7</v>
      </c>
      <c r="B993" s="63">
        <v>43055</v>
      </c>
      <c r="C993" s="148" t="str">
        <f t="shared" si="53"/>
        <v>Thu</v>
      </c>
      <c r="D993" s="134" t="s">
        <v>190</v>
      </c>
      <c r="E993" s="135"/>
      <c r="F993" s="135"/>
      <c r="G993" s="135"/>
      <c r="H993" s="135"/>
      <c r="I993" s="135">
        <f>tblTL[[#This Row],[Gym RPE]]*tblTL[[#This Row],[Gym Duration]]+tblTL[[#This Row],[Gym 2 RPE]]*tblTL[[#This Row],[Gym 2 Duration]]</f>
        <v>0</v>
      </c>
      <c r="J993" s="135">
        <v>5</v>
      </c>
      <c r="K993" s="135">
        <v>90</v>
      </c>
      <c r="L993" s="135"/>
      <c r="M993" s="135"/>
      <c r="N993" s="135">
        <f>tblTL[[#This Row],[Field RPE]]*tblTL[[#This Row],[Field duration]]+tblTL[[#This Row],[Field 2 RPE]]*tblTL[[#This Row],[Field 2 Duration]]</f>
        <v>450</v>
      </c>
      <c r="O993" s="136"/>
      <c r="P993" s="137"/>
      <c r="Q993" s="137"/>
      <c r="R993" s="137"/>
      <c r="S993" s="137"/>
      <c r="T993" s="137"/>
      <c r="U993" s="137"/>
      <c r="V993" s="137"/>
      <c r="W993" s="137"/>
      <c r="X993" s="137"/>
      <c r="Y993" s="163"/>
      <c r="Z993" s="163"/>
      <c r="AA993" s="164">
        <f>TL!$O993*TL!$P993+TL!$Q993*TL!$R993+TL!$S993*TL!$T993+TL!$U993*TL!$V993+TL!$W993*TL!$X993+tblTL[[#This Row],[G6 RPE]]*tblTL[[#This Row],[G6 Duration]]</f>
        <v>0</v>
      </c>
      <c r="AB993" s="139">
        <f>tblTL[[#This Row],[Gym Load]]+tblTL[[#This Row],[Field Load]]+tblTL[[#This Row],[Total Game Load]]</f>
        <v>450</v>
      </c>
    </row>
    <row r="994" spans="1:28" x14ac:dyDescent="0.25">
      <c r="A994" s="133" t="str">
        <f t="shared" si="52"/>
        <v>Week 7</v>
      </c>
      <c r="B994" s="63">
        <v>43055</v>
      </c>
      <c r="C994" s="148" t="str">
        <f t="shared" si="53"/>
        <v>Thu</v>
      </c>
      <c r="D994" s="134" t="s">
        <v>191</v>
      </c>
      <c r="E994" s="135">
        <v>9</v>
      </c>
      <c r="F994" s="135">
        <v>60</v>
      </c>
      <c r="G994" s="135"/>
      <c r="H994" s="135"/>
      <c r="I994" s="135">
        <f>tblTL[[#This Row],[Gym RPE]]*tblTL[[#This Row],[Gym Duration]]+tblTL[[#This Row],[Gym 2 RPE]]*tblTL[[#This Row],[Gym 2 Duration]]</f>
        <v>540</v>
      </c>
      <c r="J994" s="135">
        <v>8</v>
      </c>
      <c r="K994" s="135">
        <v>90</v>
      </c>
      <c r="L994" s="135"/>
      <c r="M994" s="135"/>
      <c r="N994" s="135">
        <f>tblTL[[#This Row],[Field RPE]]*tblTL[[#This Row],[Field duration]]+tblTL[[#This Row],[Field 2 RPE]]*tblTL[[#This Row],[Field 2 Duration]]</f>
        <v>720</v>
      </c>
      <c r="O994" s="136"/>
      <c r="P994" s="137"/>
      <c r="Q994" s="137"/>
      <c r="R994" s="137"/>
      <c r="S994" s="137"/>
      <c r="T994" s="137"/>
      <c r="U994" s="137"/>
      <c r="V994" s="137"/>
      <c r="W994" s="137"/>
      <c r="X994" s="137"/>
      <c r="Y994" s="163"/>
      <c r="Z994" s="163"/>
      <c r="AA994" s="164">
        <f>TL!$O994*TL!$P994+TL!$Q994*TL!$R994+TL!$S994*TL!$T994+TL!$U994*TL!$V994+TL!$W994*TL!$X994+tblTL[[#This Row],[G6 RPE]]*tblTL[[#This Row],[G6 Duration]]</f>
        <v>0</v>
      </c>
      <c r="AB994" s="139">
        <f>tblTL[[#This Row],[Gym Load]]+tblTL[[#This Row],[Field Load]]+tblTL[[#This Row],[Total Game Load]]</f>
        <v>1260</v>
      </c>
    </row>
    <row r="995" spans="1:28" x14ac:dyDescent="0.25">
      <c r="A995" s="133" t="str">
        <f t="shared" si="52"/>
        <v>Week 7</v>
      </c>
      <c r="B995" s="63">
        <v>43055</v>
      </c>
      <c r="C995" s="148" t="str">
        <f t="shared" si="53"/>
        <v>Thu</v>
      </c>
      <c r="D995" s="134" t="s">
        <v>192</v>
      </c>
      <c r="E995" s="135"/>
      <c r="F995" s="135"/>
      <c r="G995" s="135"/>
      <c r="H995" s="135"/>
      <c r="I995" s="135">
        <f>tblTL[[#This Row],[Gym RPE]]*tblTL[[#This Row],[Gym Duration]]+tblTL[[#This Row],[Gym 2 RPE]]*tblTL[[#This Row],[Gym 2 Duration]]</f>
        <v>0</v>
      </c>
      <c r="J995" s="135"/>
      <c r="K995" s="135"/>
      <c r="L995" s="135"/>
      <c r="M995" s="135"/>
      <c r="N995" s="135">
        <f>tblTL[[#This Row],[Field RPE]]*tblTL[[#This Row],[Field duration]]+tblTL[[#This Row],[Field 2 RPE]]*tblTL[[#This Row],[Field 2 Duration]]</f>
        <v>0</v>
      </c>
      <c r="O995" s="136"/>
      <c r="P995" s="137"/>
      <c r="Q995" s="137"/>
      <c r="R995" s="137"/>
      <c r="S995" s="137"/>
      <c r="T995" s="137"/>
      <c r="U995" s="137"/>
      <c r="V995" s="137"/>
      <c r="W995" s="137"/>
      <c r="X995" s="137"/>
      <c r="Y995" s="163"/>
      <c r="Z995" s="163"/>
      <c r="AA995" s="164">
        <f>TL!$O995*TL!$P995+TL!$Q995*TL!$R995+TL!$S995*TL!$T995+TL!$U995*TL!$V995+TL!$W995*TL!$X995+tblTL[[#This Row],[G6 RPE]]*tblTL[[#This Row],[G6 Duration]]</f>
        <v>0</v>
      </c>
      <c r="AB995" s="139">
        <f>tblTL[[#This Row],[Gym Load]]+tblTL[[#This Row],[Field Load]]+tblTL[[#This Row],[Total Game Load]]</f>
        <v>0</v>
      </c>
    </row>
    <row r="996" spans="1:28" x14ac:dyDescent="0.25">
      <c r="A996" s="133" t="str">
        <f t="shared" si="52"/>
        <v>Week 7</v>
      </c>
      <c r="B996" s="63">
        <v>43055</v>
      </c>
      <c r="C996" s="148" t="str">
        <f t="shared" si="53"/>
        <v>Thu</v>
      </c>
      <c r="D996" s="134" t="s">
        <v>193</v>
      </c>
      <c r="E996" s="135"/>
      <c r="F996" s="135"/>
      <c r="G996" s="135"/>
      <c r="H996" s="135"/>
      <c r="I996" s="135">
        <f>tblTL[[#This Row],[Gym RPE]]*tblTL[[#This Row],[Gym Duration]]+tblTL[[#This Row],[Gym 2 RPE]]*tblTL[[#This Row],[Gym 2 Duration]]</f>
        <v>0</v>
      </c>
      <c r="J996" s="135"/>
      <c r="K996" s="135"/>
      <c r="L996" s="135"/>
      <c r="M996" s="135"/>
      <c r="N996" s="135">
        <f>tblTL[[#This Row],[Field RPE]]*tblTL[[#This Row],[Field duration]]+tblTL[[#This Row],[Field 2 RPE]]*tblTL[[#This Row],[Field 2 Duration]]</f>
        <v>0</v>
      </c>
      <c r="O996" s="136"/>
      <c r="P996" s="137"/>
      <c r="Q996" s="137"/>
      <c r="R996" s="137"/>
      <c r="S996" s="137"/>
      <c r="T996" s="137"/>
      <c r="U996" s="137"/>
      <c r="V996" s="137"/>
      <c r="W996" s="137"/>
      <c r="X996" s="137"/>
      <c r="Y996" s="163"/>
      <c r="Z996" s="163"/>
      <c r="AA996" s="164">
        <f>TL!$O996*TL!$P996+TL!$Q996*TL!$R996+TL!$S996*TL!$T996+TL!$U996*TL!$V996+TL!$W996*TL!$X996+tblTL[[#This Row],[G6 RPE]]*tblTL[[#This Row],[G6 Duration]]</f>
        <v>0</v>
      </c>
      <c r="AB996" s="139">
        <f>tblTL[[#This Row],[Gym Load]]+tblTL[[#This Row],[Field Load]]+tblTL[[#This Row],[Total Game Load]]</f>
        <v>0</v>
      </c>
    </row>
    <row r="997" spans="1:28" x14ac:dyDescent="0.25">
      <c r="A997" s="133" t="str">
        <f t="shared" si="52"/>
        <v>Week 7</v>
      </c>
      <c r="B997" s="63">
        <v>43055</v>
      </c>
      <c r="C997" s="148" t="str">
        <f t="shared" si="53"/>
        <v>Thu</v>
      </c>
      <c r="D997" s="134" t="s">
        <v>194</v>
      </c>
      <c r="E997" s="135"/>
      <c r="F997" s="135"/>
      <c r="G997" s="135"/>
      <c r="H997" s="135"/>
      <c r="I997" s="135">
        <f>tblTL[[#This Row],[Gym RPE]]*tblTL[[#This Row],[Gym Duration]]+tblTL[[#This Row],[Gym 2 RPE]]*tblTL[[#This Row],[Gym 2 Duration]]</f>
        <v>0</v>
      </c>
      <c r="J997" s="135">
        <v>5</v>
      </c>
      <c r="K997" s="135">
        <v>90</v>
      </c>
      <c r="L997" s="135"/>
      <c r="M997" s="135"/>
      <c r="N997" s="135">
        <f>tblTL[[#This Row],[Field RPE]]*tblTL[[#This Row],[Field duration]]+tblTL[[#This Row],[Field 2 RPE]]*tblTL[[#This Row],[Field 2 Duration]]</f>
        <v>450</v>
      </c>
      <c r="O997" s="136"/>
      <c r="P997" s="137"/>
      <c r="Q997" s="137"/>
      <c r="R997" s="137"/>
      <c r="S997" s="137"/>
      <c r="T997" s="137"/>
      <c r="U997" s="137"/>
      <c r="V997" s="137"/>
      <c r="W997" s="137"/>
      <c r="X997" s="137"/>
      <c r="Y997" s="163"/>
      <c r="Z997" s="163"/>
      <c r="AA997" s="164">
        <f>TL!$O997*TL!$P997+TL!$Q997*TL!$R997+TL!$S997*TL!$T997+TL!$U997*TL!$V997+TL!$W997*TL!$X997+tblTL[[#This Row],[G6 RPE]]*tblTL[[#This Row],[G6 Duration]]</f>
        <v>0</v>
      </c>
      <c r="AB997" s="139">
        <f>tblTL[[#This Row],[Gym Load]]+tblTL[[#This Row],[Field Load]]+tblTL[[#This Row],[Total Game Load]]</f>
        <v>450</v>
      </c>
    </row>
    <row r="998" spans="1:28" x14ac:dyDescent="0.25">
      <c r="A998" s="133" t="str">
        <f t="shared" si="52"/>
        <v>Week 7</v>
      </c>
      <c r="B998" s="63">
        <v>43055</v>
      </c>
      <c r="C998" s="148" t="str">
        <f t="shared" si="53"/>
        <v>Thu</v>
      </c>
      <c r="D998" s="134" t="s">
        <v>213</v>
      </c>
      <c r="E998" s="135">
        <v>7</v>
      </c>
      <c r="F998" s="135">
        <v>60</v>
      </c>
      <c r="G998" s="135"/>
      <c r="H998" s="135"/>
      <c r="I998" s="135">
        <f>tblTL[[#This Row],[Gym RPE]]*tblTL[[#This Row],[Gym Duration]]+tblTL[[#This Row],[Gym 2 RPE]]*tblTL[[#This Row],[Gym 2 Duration]]</f>
        <v>420</v>
      </c>
      <c r="J998" s="135">
        <v>7</v>
      </c>
      <c r="K998" s="135">
        <v>90</v>
      </c>
      <c r="L998" s="135"/>
      <c r="M998" s="135"/>
      <c r="N998" s="135">
        <f>tblTL[[#This Row],[Field RPE]]*tblTL[[#This Row],[Field duration]]+tblTL[[#This Row],[Field 2 RPE]]*tblTL[[#This Row],[Field 2 Duration]]</f>
        <v>630</v>
      </c>
      <c r="O998" s="136"/>
      <c r="P998" s="137"/>
      <c r="Q998" s="137"/>
      <c r="R998" s="137"/>
      <c r="S998" s="137"/>
      <c r="T998" s="137"/>
      <c r="U998" s="137"/>
      <c r="V998" s="137"/>
      <c r="W998" s="137"/>
      <c r="X998" s="137"/>
      <c r="Y998" s="163"/>
      <c r="Z998" s="163"/>
      <c r="AA998" s="164">
        <f>TL!$O998*TL!$P998+TL!$Q998*TL!$R998+TL!$S998*TL!$T998+TL!$U998*TL!$V998+TL!$W998*TL!$X998+tblTL[[#This Row],[G6 RPE]]*tblTL[[#This Row],[G6 Duration]]</f>
        <v>0</v>
      </c>
      <c r="AB998" s="139">
        <f>tblTL[[#This Row],[Gym Load]]+tblTL[[#This Row],[Field Load]]+tblTL[[#This Row],[Total Game Load]]</f>
        <v>1050</v>
      </c>
    </row>
    <row r="999" spans="1:28" x14ac:dyDescent="0.25">
      <c r="A999" s="133" t="str">
        <f t="shared" si="52"/>
        <v>Week 7</v>
      </c>
      <c r="B999" s="63">
        <v>43055</v>
      </c>
      <c r="C999" s="148" t="str">
        <f t="shared" si="53"/>
        <v>Thu</v>
      </c>
      <c r="D999" s="134" t="s">
        <v>214</v>
      </c>
      <c r="E999" s="135">
        <v>9</v>
      </c>
      <c r="F999" s="135">
        <v>60</v>
      </c>
      <c r="G999" s="135"/>
      <c r="H999" s="135"/>
      <c r="I999" s="135">
        <f>tblTL[[#This Row],[Gym RPE]]*tblTL[[#This Row],[Gym Duration]]+tblTL[[#This Row],[Gym 2 RPE]]*tblTL[[#This Row],[Gym 2 Duration]]</f>
        <v>540</v>
      </c>
      <c r="J999" s="135">
        <v>9</v>
      </c>
      <c r="K999" s="135">
        <v>90</v>
      </c>
      <c r="L999" s="135"/>
      <c r="M999" s="135"/>
      <c r="N999" s="135">
        <f>tblTL[[#This Row],[Field RPE]]*tblTL[[#This Row],[Field duration]]+tblTL[[#This Row],[Field 2 RPE]]*tblTL[[#This Row],[Field 2 Duration]]</f>
        <v>810</v>
      </c>
      <c r="O999" s="136"/>
      <c r="P999" s="137"/>
      <c r="Q999" s="137"/>
      <c r="R999" s="137"/>
      <c r="S999" s="137"/>
      <c r="T999" s="137"/>
      <c r="U999" s="137"/>
      <c r="V999" s="137"/>
      <c r="W999" s="137"/>
      <c r="X999" s="137"/>
      <c r="Y999" s="163"/>
      <c r="Z999" s="163"/>
      <c r="AA999" s="164">
        <f>TL!$O999*TL!$P999+TL!$Q999*TL!$R999+TL!$S999*TL!$T999+TL!$U999*TL!$V999+TL!$W999*TL!$X999+tblTL[[#This Row],[G6 RPE]]*tblTL[[#This Row],[G6 Duration]]</f>
        <v>0</v>
      </c>
      <c r="AB999" s="139">
        <f>tblTL[[#This Row],[Gym Load]]+tblTL[[#This Row],[Field Load]]+tblTL[[#This Row],[Total Game Load]]</f>
        <v>1350</v>
      </c>
    </row>
    <row r="1000" spans="1:28" x14ac:dyDescent="0.25">
      <c r="A1000" s="133" t="str">
        <f t="shared" si="52"/>
        <v>Week 7</v>
      </c>
      <c r="B1000" s="63">
        <v>43055</v>
      </c>
      <c r="C1000" s="148" t="str">
        <f t="shared" si="53"/>
        <v>Thu</v>
      </c>
      <c r="D1000" s="134" t="s">
        <v>195</v>
      </c>
      <c r="E1000" s="135"/>
      <c r="F1000" s="135"/>
      <c r="G1000" s="135"/>
      <c r="H1000" s="135"/>
      <c r="I1000" s="135">
        <f>tblTL[[#This Row],[Gym RPE]]*tblTL[[#This Row],[Gym Duration]]+tblTL[[#This Row],[Gym 2 RPE]]*tblTL[[#This Row],[Gym 2 Duration]]</f>
        <v>0</v>
      </c>
      <c r="J1000" s="135"/>
      <c r="K1000" s="135"/>
      <c r="L1000" s="135"/>
      <c r="M1000" s="135"/>
      <c r="N1000" s="135">
        <f>tblTL[[#This Row],[Field RPE]]*tblTL[[#This Row],[Field duration]]+tblTL[[#This Row],[Field 2 RPE]]*tblTL[[#This Row],[Field 2 Duration]]</f>
        <v>0</v>
      </c>
      <c r="O1000" s="136"/>
      <c r="P1000" s="137"/>
      <c r="Q1000" s="137"/>
      <c r="R1000" s="137"/>
      <c r="S1000" s="137"/>
      <c r="T1000" s="137"/>
      <c r="U1000" s="137"/>
      <c r="V1000" s="137"/>
      <c r="W1000" s="137"/>
      <c r="X1000" s="137"/>
      <c r="Y1000" s="163"/>
      <c r="Z1000" s="163"/>
      <c r="AA1000" s="164">
        <f>TL!$O1000*TL!$P1000+TL!$Q1000*TL!$R1000+TL!$S1000*TL!$T1000+TL!$U1000*TL!$V1000+TL!$W1000*TL!$X1000+tblTL[[#This Row],[G6 RPE]]*tblTL[[#This Row],[G6 Duration]]</f>
        <v>0</v>
      </c>
      <c r="AB1000" s="139">
        <f>tblTL[[#This Row],[Gym Load]]+tblTL[[#This Row],[Field Load]]+tblTL[[#This Row],[Total Game Load]]</f>
        <v>0</v>
      </c>
    </row>
    <row r="1001" spans="1:28" x14ac:dyDescent="0.25">
      <c r="A1001" s="133" t="str">
        <f t="shared" si="52"/>
        <v>Week 7</v>
      </c>
      <c r="B1001" s="63">
        <v>43055</v>
      </c>
      <c r="C1001" s="148" t="str">
        <f t="shared" si="53"/>
        <v>Thu</v>
      </c>
      <c r="D1001" s="134" t="s">
        <v>196</v>
      </c>
      <c r="E1001" s="135"/>
      <c r="F1001" s="135"/>
      <c r="G1001" s="135"/>
      <c r="H1001" s="135"/>
      <c r="I1001" s="135">
        <f>tblTL[[#This Row],[Gym RPE]]*tblTL[[#This Row],[Gym Duration]]+tblTL[[#This Row],[Gym 2 RPE]]*tblTL[[#This Row],[Gym 2 Duration]]</f>
        <v>0</v>
      </c>
      <c r="J1001" s="135">
        <v>6</v>
      </c>
      <c r="K1001" s="135">
        <v>90</v>
      </c>
      <c r="L1001" s="135"/>
      <c r="M1001" s="135"/>
      <c r="N1001" s="135">
        <f>tblTL[[#This Row],[Field RPE]]*tblTL[[#This Row],[Field duration]]+tblTL[[#This Row],[Field 2 RPE]]*tblTL[[#This Row],[Field 2 Duration]]</f>
        <v>540</v>
      </c>
      <c r="O1001" s="136"/>
      <c r="P1001" s="137"/>
      <c r="Q1001" s="137"/>
      <c r="R1001" s="137"/>
      <c r="S1001" s="137"/>
      <c r="T1001" s="137"/>
      <c r="U1001" s="137"/>
      <c r="V1001" s="137"/>
      <c r="W1001" s="137"/>
      <c r="X1001" s="137"/>
      <c r="Y1001" s="163"/>
      <c r="Z1001" s="163"/>
      <c r="AA1001" s="164">
        <f>TL!$O1001*TL!$P1001+TL!$Q1001*TL!$R1001+TL!$S1001*TL!$T1001+TL!$U1001*TL!$V1001+TL!$W1001*TL!$X1001+tblTL[[#This Row],[G6 RPE]]*tblTL[[#This Row],[G6 Duration]]</f>
        <v>0</v>
      </c>
      <c r="AB1001" s="139">
        <f>tblTL[[#This Row],[Gym Load]]+tblTL[[#This Row],[Field Load]]+tblTL[[#This Row],[Total Game Load]]</f>
        <v>540</v>
      </c>
    </row>
    <row r="1002" spans="1:28" x14ac:dyDescent="0.25">
      <c r="A1002" s="133" t="str">
        <f t="shared" si="52"/>
        <v>Week 7</v>
      </c>
      <c r="B1002" s="63">
        <v>43055</v>
      </c>
      <c r="C1002" s="148" t="str">
        <f t="shared" si="53"/>
        <v>Thu</v>
      </c>
      <c r="D1002" s="134" t="s">
        <v>197</v>
      </c>
      <c r="E1002" s="135">
        <v>7</v>
      </c>
      <c r="F1002" s="135">
        <v>60</v>
      </c>
      <c r="G1002" s="135"/>
      <c r="H1002" s="135"/>
      <c r="I1002" s="135">
        <f>tblTL[[#This Row],[Gym RPE]]*tblTL[[#This Row],[Gym Duration]]+tblTL[[#This Row],[Gym 2 RPE]]*tblTL[[#This Row],[Gym 2 Duration]]</f>
        <v>420</v>
      </c>
      <c r="J1002" s="135">
        <v>8</v>
      </c>
      <c r="K1002" s="135">
        <v>90</v>
      </c>
      <c r="L1002" s="135"/>
      <c r="M1002" s="135"/>
      <c r="N1002" s="135">
        <f>tblTL[[#This Row],[Field RPE]]*tblTL[[#This Row],[Field duration]]+tblTL[[#This Row],[Field 2 RPE]]*tblTL[[#This Row],[Field 2 Duration]]</f>
        <v>720</v>
      </c>
      <c r="O1002" s="136"/>
      <c r="P1002" s="137"/>
      <c r="Q1002" s="137"/>
      <c r="R1002" s="137"/>
      <c r="S1002" s="137"/>
      <c r="T1002" s="137"/>
      <c r="U1002" s="137"/>
      <c r="V1002" s="137"/>
      <c r="W1002" s="137"/>
      <c r="X1002" s="137"/>
      <c r="Y1002" s="163"/>
      <c r="Z1002" s="163"/>
      <c r="AA1002" s="164">
        <f>TL!$O1002*TL!$P1002+TL!$Q1002*TL!$R1002+TL!$S1002*TL!$T1002+TL!$U1002*TL!$V1002+TL!$W1002*TL!$X1002+tblTL[[#This Row],[G6 RPE]]*tblTL[[#This Row],[G6 Duration]]</f>
        <v>0</v>
      </c>
      <c r="AB1002" s="139">
        <f>tblTL[[#This Row],[Gym Load]]+tblTL[[#This Row],[Field Load]]+tblTL[[#This Row],[Total Game Load]]</f>
        <v>1140</v>
      </c>
    </row>
    <row r="1003" spans="1:28" x14ac:dyDescent="0.25">
      <c r="A1003" s="133" t="str">
        <f t="shared" si="52"/>
        <v>Week 7</v>
      </c>
      <c r="B1003" s="63">
        <v>43055</v>
      </c>
      <c r="C1003" s="148" t="str">
        <f t="shared" si="53"/>
        <v>Thu</v>
      </c>
      <c r="D1003" s="134" t="s">
        <v>198</v>
      </c>
      <c r="E1003" s="135"/>
      <c r="F1003" s="135"/>
      <c r="G1003" s="135"/>
      <c r="H1003" s="135"/>
      <c r="I1003" s="135">
        <f>tblTL[[#This Row],[Gym RPE]]*tblTL[[#This Row],[Gym Duration]]+tblTL[[#This Row],[Gym 2 RPE]]*tblTL[[#This Row],[Gym 2 Duration]]</f>
        <v>0</v>
      </c>
      <c r="J1003" s="135">
        <v>6</v>
      </c>
      <c r="K1003" s="135">
        <v>90</v>
      </c>
      <c r="L1003" s="135"/>
      <c r="M1003" s="135"/>
      <c r="N1003" s="135">
        <f>tblTL[[#This Row],[Field RPE]]*tblTL[[#This Row],[Field duration]]+tblTL[[#This Row],[Field 2 RPE]]*tblTL[[#This Row],[Field 2 Duration]]</f>
        <v>540</v>
      </c>
      <c r="O1003" s="136"/>
      <c r="P1003" s="137"/>
      <c r="Q1003" s="137"/>
      <c r="R1003" s="137"/>
      <c r="S1003" s="137"/>
      <c r="T1003" s="137"/>
      <c r="U1003" s="137"/>
      <c r="V1003" s="137"/>
      <c r="W1003" s="137"/>
      <c r="X1003" s="137"/>
      <c r="Y1003" s="163"/>
      <c r="Z1003" s="163"/>
      <c r="AA1003" s="164">
        <f>TL!$O1003*TL!$P1003+TL!$Q1003*TL!$R1003+TL!$S1003*TL!$T1003+TL!$U1003*TL!$V1003+TL!$W1003*TL!$X1003+tblTL[[#This Row],[G6 RPE]]*tblTL[[#This Row],[G6 Duration]]</f>
        <v>0</v>
      </c>
      <c r="AB1003" s="139">
        <f>tblTL[[#This Row],[Gym Load]]+tblTL[[#This Row],[Field Load]]+tblTL[[#This Row],[Total Game Load]]</f>
        <v>540</v>
      </c>
    </row>
    <row r="1004" spans="1:28" x14ac:dyDescent="0.25">
      <c r="A1004" s="133" t="str">
        <f t="shared" si="52"/>
        <v>Week 7</v>
      </c>
      <c r="B1004" s="63">
        <v>43055</v>
      </c>
      <c r="C1004" s="148" t="str">
        <f t="shared" si="53"/>
        <v>Thu</v>
      </c>
      <c r="D1004" s="134" t="s">
        <v>199</v>
      </c>
      <c r="E1004" s="135"/>
      <c r="F1004" s="135"/>
      <c r="G1004" s="135"/>
      <c r="H1004" s="135"/>
      <c r="I1004" s="135">
        <f>tblTL[[#This Row],[Gym RPE]]*tblTL[[#This Row],[Gym Duration]]+tblTL[[#This Row],[Gym 2 RPE]]*tblTL[[#This Row],[Gym 2 Duration]]</f>
        <v>0</v>
      </c>
      <c r="J1004" s="135">
        <v>7</v>
      </c>
      <c r="K1004" s="135">
        <v>90</v>
      </c>
      <c r="L1004" s="135"/>
      <c r="M1004" s="135"/>
      <c r="N1004" s="135">
        <f>tblTL[[#This Row],[Field RPE]]*tblTL[[#This Row],[Field duration]]+tblTL[[#This Row],[Field 2 RPE]]*tblTL[[#This Row],[Field 2 Duration]]</f>
        <v>630</v>
      </c>
      <c r="O1004" s="136"/>
      <c r="P1004" s="137"/>
      <c r="Q1004" s="137"/>
      <c r="R1004" s="137"/>
      <c r="S1004" s="137"/>
      <c r="T1004" s="137"/>
      <c r="U1004" s="137"/>
      <c r="V1004" s="137"/>
      <c r="W1004" s="137"/>
      <c r="X1004" s="137"/>
      <c r="Y1004" s="163"/>
      <c r="Z1004" s="163"/>
      <c r="AA1004" s="164">
        <f>TL!$O1004*TL!$P1004+TL!$Q1004*TL!$R1004+TL!$S1004*TL!$T1004+TL!$U1004*TL!$V1004+TL!$W1004*TL!$X1004+tblTL[[#This Row],[G6 RPE]]*tblTL[[#This Row],[G6 Duration]]</f>
        <v>0</v>
      </c>
      <c r="AB1004" s="139">
        <f>tblTL[[#This Row],[Gym Load]]+tblTL[[#This Row],[Field Load]]+tblTL[[#This Row],[Total Game Load]]</f>
        <v>630</v>
      </c>
    </row>
    <row r="1005" spans="1:28" x14ac:dyDescent="0.25">
      <c r="A1005" s="133" t="str">
        <f t="shared" si="52"/>
        <v>Week 7</v>
      </c>
      <c r="B1005" s="63">
        <v>43055</v>
      </c>
      <c r="C1005" s="148" t="str">
        <f t="shared" si="53"/>
        <v>Thu</v>
      </c>
      <c r="D1005" s="134" t="s">
        <v>200</v>
      </c>
      <c r="E1005" s="135">
        <v>7</v>
      </c>
      <c r="F1005" s="135">
        <v>60</v>
      </c>
      <c r="G1005" s="135"/>
      <c r="H1005" s="135"/>
      <c r="I1005" s="135">
        <f>tblTL[[#This Row],[Gym RPE]]*tblTL[[#This Row],[Gym Duration]]+tblTL[[#This Row],[Gym 2 RPE]]*tblTL[[#This Row],[Gym 2 Duration]]</f>
        <v>420</v>
      </c>
      <c r="J1005" s="135">
        <v>7</v>
      </c>
      <c r="K1005" s="135">
        <v>50</v>
      </c>
      <c r="L1005" s="135"/>
      <c r="M1005" s="135"/>
      <c r="N1005" s="135">
        <f>tblTL[[#This Row],[Field RPE]]*tblTL[[#This Row],[Field duration]]+tblTL[[#This Row],[Field 2 RPE]]*tblTL[[#This Row],[Field 2 Duration]]</f>
        <v>350</v>
      </c>
      <c r="O1005" s="136"/>
      <c r="P1005" s="137"/>
      <c r="Q1005" s="137"/>
      <c r="R1005" s="137"/>
      <c r="S1005" s="137"/>
      <c r="T1005" s="137"/>
      <c r="U1005" s="137"/>
      <c r="V1005" s="137"/>
      <c r="W1005" s="137"/>
      <c r="X1005" s="137"/>
      <c r="Y1005" s="163"/>
      <c r="Z1005" s="163"/>
      <c r="AA1005" s="164">
        <f>TL!$O1005*TL!$P1005+TL!$Q1005*TL!$R1005+TL!$S1005*TL!$T1005+TL!$U1005*TL!$V1005+TL!$W1005*TL!$X1005+tblTL[[#This Row],[G6 RPE]]*tblTL[[#This Row],[G6 Duration]]</f>
        <v>0</v>
      </c>
      <c r="AB1005" s="139">
        <f>tblTL[[#This Row],[Gym Load]]+tblTL[[#This Row],[Field Load]]+tblTL[[#This Row],[Total Game Load]]</f>
        <v>770</v>
      </c>
    </row>
    <row r="1006" spans="1:28" x14ac:dyDescent="0.25">
      <c r="A1006" s="133" t="str">
        <f t="shared" si="52"/>
        <v>Week 7</v>
      </c>
      <c r="B1006" s="63">
        <v>43055</v>
      </c>
      <c r="C1006" s="148" t="str">
        <f t="shared" si="53"/>
        <v>Thu</v>
      </c>
      <c r="D1006" s="134" t="s">
        <v>201</v>
      </c>
      <c r="E1006" s="135"/>
      <c r="F1006" s="135"/>
      <c r="G1006" s="135"/>
      <c r="H1006" s="135"/>
      <c r="I1006" s="135">
        <f>tblTL[[#This Row],[Gym RPE]]*tblTL[[#This Row],[Gym Duration]]+tblTL[[#This Row],[Gym 2 RPE]]*tblTL[[#This Row],[Gym 2 Duration]]</f>
        <v>0</v>
      </c>
      <c r="J1006" s="135"/>
      <c r="K1006" s="135"/>
      <c r="L1006" s="135"/>
      <c r="M1006" s="135"/>
      <c r="N1006" s="135">
        <f>tblTL[[#This Row],[Field RPE]]*tblTL[[#This Row],[Field duration]]+tblTL[[#This Row],[Field 2 RPE]]*tblTL[[#This Row],[Field 2 Duration]]</f>
        <v>0</v>
      </c>
      <c r="O1006" s="136"/>
      <c r="P1006" s="137"/>
      <c r="Q1006" s="137"/>
      <c r="R1006" s="137"/>
      <c r="S1006" s="137"/>
      <c r="T1006" s="137"/>
      <c r="U1006" s="137"/>
      <c r="V1006" s="137"/>
      <c r="W1006" s="137"/>
      <c r="X1006" s="137"/>
      <c r="Y1006" s="163"/>
      <c r="Z1006" s="163"/>
      <c r="AA1006" s="164">
        <f>TL!$O1006*TL!$P1006+TL!$Q1006*TL!$R1006+TL!$S1006*TL!$T1006+TL!$U1006*TL!$V1006+TL!$W1006*TL!$X1006+tblTL[[#This Row],[G6 RPE]]*tblTL[[#This Row],[G6 Duration]]</f>
        <v>0</v>
      </c>
      <c r="AB1006" s="139">
        <f>tblTL[[#This Row],[Gym Load]]+tblTL[[#This Row],[Field Load]]+tblTL[[#This Row],[Total Game Load]]</f>
        <v>0</v>
      </c>
    </row>
    <row r="1007" spans="1:28" x14ac:dyDescent="0.25">
      <c r="A1007" s="133" t="str">
        <f t="shared" si="52"/>
        <v>Week 7</v>
      </c>
      <c r="B1007" s="63">
        <v>43055</v>
      </c>
      <c r="C1007" s="148" t="str">
        <f t="shared" si="53"/>
        <v>Thu</v>
      </c>
      <c r="D1007" s="134" t="s">
        <v>202</v>
      </c>
      <c r="E1007" s="135"/>
      <c r="F1007" s="135"/>
      <c r="G1007" s="135"/>
      <c r="H1007" s="135"/>
      <c r="I1007" s="135">
        <f>tblTL[[#This Row],[Gym RPE]]*tblTL[[#This Row],[Gym Duration]]+tblTL[[#This Row],[Gym 2 RPE]]*tblTL[[#This Row],[Gym 2 Duration]]</f>
        <v>0</v>
      </c>
      <c r="J1007" s="135">
        <v>9</v>
      </c>
      <c r="K1007" s="135">
        <v>90</v>
      </c>
      <c r="L1007" s="135"/>
      <c r="M1007" s="135"/>
      <c r="N1007" s="135">
        <f>tblTL[[#This Row],[Field RPE]]*tblTL[[#This Row],[Field duration]]+tblTL[[#This Row],[Field 2 RPE]]*tblTL[[#This Row],[Field 2 Duration]]</f>
        <v>810</v>
      </c>
      <c r="O1007" s="136"/>
      <c r="P1007" s="137"/>
      <c r="Q1007" s="137"/>
      <c r="R1007" s="137"/>
      <c r="S1007" s="137"/>
      <c r="T1007" s="137"/>
      <c r="U1007" s="137"/>
      <c r="V1007" s="137"/>
      <c r="W1007" s="137"/>
      <c r="X1007" s="137"/>
      <c r="Y1007" s="163"/>
      <c r="Z1007" s="163"/>
      <c r="AA1007" s="164">
        <f>TL!$O1007*TL!$P1007+TL!$Q1007*TL!$R1007+TL!$S1007*TL!$T1007+TL!$U1007*TL!$V1007+TL!$W1007*TL!$X1007+tblTL[[#This Row],[G6 RPE]]*tblTL[[#This Row],[G6 Duration]]</f>
        <v>0</v>
      </c>
      <c r="AB1007" s="139">
        <f>tblTL[[#This Row],[Gym Load]]+tblTL[[#This Row],[Field Load]]+tblTL[[#This Row],[Total Game Load]]</f>
        <v>810</v>
      </c>
    </row>
    <row r="1008" spans="1:28" x14ac:dyDescent="0.25">
      <c r="A1008" s="133" t="str">
        <f t="shared" si="52"/>
        <v>Week 7</v>
      </c>
      <c r="B1008" s="63">
        <v>43055</v>
      </c>
      <c r="C1008" s="148" t="str">
        <f t="shared" si="53"/>
        <v>Thu</v>
      </c>
      <c r="D1008" s="134" t="s">
        <v>203</v>
      </c>
      <c r="E1008" s="135">
        <v>7</v>
      </c>
      <c r="F1008" s="135">
        <v>60</v>
      </c>
      <c r="G1008" s="135"/>
      <c r="H1008" s="135"/>
      <c r="I1008" s="135">
        <f>tblTL[[#This Row],[Gym RPE]]*tblTL[[#This Row],[Gym Duration]]+tblTL[[#This Row],[Gym 2 RPE]]*tblTL[[#This Row],[Gym 2 Duration]]</f>
        <v>420</v>
      </c>
      <c r="J1008" s="135"/>
      <c r="K1008" s="135"/>
      <c r="L1008" s="135"/>
      <c r="M1008" s="135"/>
      <c r="N1008" s="135">
        <f>tblTL[[#This Row],[Field RPE]]*tblTL[[#This Row],[Field duration]]+tblTL[[#This Row],[Field 2 RPE]]*tblTL[[#This Row],[Field 2 Duration]]</f>
        <v>0</v>
      </c>
      <c r="O1008" s="136"/>
      <c r="P1008" s="137"/>
      <c r="Q1008" s="137"/>
      <c r="R1008" s="137"/>
      <c r="S1008" s="137"/>
      <c r="T1008" s="137"/>
      <c r="U1008" s="137"/>
      <c r="V1008" s="137"/>
      <c r="W1008" s="137"/>
      <c r="X1008" s="137"/>
      <c r="Y1008" s="163"/>
      <c r="Z1008" s="163"/>
      <c r="AA1008" s="164">
        <f>TL!$O1008*TL!$P1008+TL!$Q1008*TL!$R1008+TL!$S1008*TL!$T1008+TL!$U1008*TL!$V1008+TL!$W1008*TL!$X1008+tblTL[[#This Row],[G6 RPE]]*tblTL[[#This Row],[G6 Duration]]</f>
        <v>0</v>
      </c>
      <c r="AB1008" s="139">
        <f>tblTL[[#This Row],[Gym Load]]+tblTL[[#This Row],[Field Load]]+tblTL[[#This Row],[Total Game Load]]</f>
        <v>420</v>
      </c>
    </row>
    <row r="1009" spans="1:28" x14ac:dyDescent="0.25">
      <c r="A1009" s="133" t="str">
        <f t="shared" si="52"/>
        <v>Week 7</v>
      </c>
      <c r="B1009" s="63">
        <v>43055</v>
      </c>
      <c r="C1009" s="148" t="str">
        <f t="shared" si="53"/>
        <v>Thu</v>
      </c>
      <c r="D1009" s="134" t="s">
        <v>204</v>
      </c>
      <c r="E1009" s="135"/>
      <c r="F1009" s="135"/>
      <c r="G1009" s="135"/>
      <c r="H1009" s="135"/>
      <c r="I1009" s="135">
        <f>tblTL[[#This Row],[Gym RPE]]*tblTL[[#This Row],[Gym Duration]]+tblTL[[#This Row],[Gym 2 RPE]]*tblTL[[#This Row],[Gym 2 Duration]]</f>
        <v>0</v>
      </c>
      <c r="J1009" s="135"/>
      <c r="K1009" s="135"/>
      <c r="L1009" s="135"/>
      <c r="M1009" s="135"/>
      <c r="N1009" s="135">
        <f>tblTL[[#This Row],[Field RPE]]*tblTL[[#This Row],[Field duration]]+tblTL[[#This Row],[Field 2 RPE]]*tblTL[[#This Row],[Field 2 Duration]]</f>
        <v>0</v>
      </c>
      <c r="O1009" s="136"/>
      <c r="P1009" s="137"/>
      <c r="Q1009" s="137"/>
      <c r="R1009" s="137"/>
      <c r="S1009" s="137"/>
      <c r="T1009" s="137"/>
      <c r="U1009" s="137"/>
      <c r="V1009" s="137"/>
      <c r="W1009" s="137"/>
      <c r="X1009" s="137"/>
      <c r="Y1009" s="163"/>
      <c r="Z1009" s="163"/>
      <c r="AA1009" s="164">
        <f>TL!$O1009*TL!$P1009+TL!$Q1009*TL!$R1009+TL!$S1009*TL!$T1009+TL!$U1009*TL!$V1009+TL!$W1009*TL!$X1009+tblTL[[#This Row],[G6 RPE]]*tblTL[[#This Row],[G6 Duration]]</f>
        <v>0</v>
      </c>
      <c r="AB1009" s="139">
        <f>tblTL[[#This Row],[Gym Load]]+tblTL[[#This Row],[Field Load]]+tblTL[[#This Row],[Total Game Load]]</f>
        <v>0</v>
      </c>
    </row>
    <row r="1010" spans="1:28" x14ac:dyDescent="0.25">
      <c r="A1010" s="133" t="str">
        <f t="shared" si="52"/>
        <v>Week 7</v>
      </c>
      <c r="B1010" s="63">
        <v>43055</v>
      </c>
      <c r="C1010" s="148" t="str">
        <f t="shared" si="53"/>
        <v>Thu</v>
      </c>
      <c r="D1010" s="134" t="s">
        <v>205</v>
      </c>
      <c r="E1010" s="135"/>
      <c r="F1010" s="135"/>
      <c r="G1010" s="135"/>
      <c r="H1010" s="135"/>
      <c r="I1010" s="135">
        <f>tblTL[[#This Row],[Gym RPE]]*tblTL[[#This Row],[Gym Duration]]+tblTL[[#This Row],[Gym 2 RPE]]*tblTL[[#This Row],[Gym 2 Duration]]</f>
        <v>0</v>
      </c>
      <c r="J1010" s="135"/>
      <c r="K1010" s="135"/>
      <c r="L1010" s="135"/>
      <c r="M1010" s="135"/>
      <c r="N1010" s="135">
        <f>tblTL[[#This Row],[Field RPE]]*tblTL[[#This Row],[Field duration]]+tblTL[[#This Row],[Field 2 RPE]]*tblTL[[#This Row],[Field 2 Duration]]</f>
        <v>0</v>
      </c>
      <c r="O1010" s="136"/>
      <c r="P1010" s="137"/>
      <c r="Q1010" s="137"/>
      <c r="R1010" s="137"/>
      <c r="S1010" s="137"/>
      <c r="T1010" s="137"/>
      <c r="U1010" s="137"/>
      <c r="V1010" s="137"/>
      <c r="W1010" s="137"/>
      <c r="X1010" s="137"/>
      <c r="Y1010" s="163"/>
      <c r="Z1010" s="163"/>
      <c r="AA1010" s="164">
        <f>TL!$O1010*TL!$P1010+TL!$Q1010*TL!$R1010+TL!$S1010*TL!$T1010+TL!$U1010*TL!$V1010+TL!$W1010*TL!$X1010+tblTL[[#This Row],[G6 RPE]]*tblTL[[#This Row],[G6 Duration]]</f>
        <v>0</v>
      </c>
      <c r="AB1010" s="139">
        <f>tblTL[[#This Row],[Gym Load]]+tblTL[[#This Row],[Field Load]]+tblTL[[#This Row],[Total Game Load]]</f>
        <v>0</v>
      </c>
    </row>
    <row r="1011" spans="1:28" x14ac:dyDescent="0.25">
      <c r="A1011" s="133" t="str">
        <f t="shared" si="52"/>
        <v>Week 7</v>
      </c>
      <c r="B1011" s="63">
        <v>43055</v>
      </c>
      <c r="C1011" s="148" t="str">
        <f t="shared" si="53"/>
        <v>Thu</v>
      </c>
      <c r="D1011" s="134" t="s">
        <v>206</v>
      </c>
      <c r="E1011" s="135"/>
      <c r="F1011" s="135"/>
      <c r="G1011" s="135"/>
      <c r="H1011" s="135"/>
      <c r="I1011" s="135">
        <f>tblTL[[#This Row],[Gym RPE]]*tblTL[[#This Row],[Gym Duration]]+tblTL[[#This Row],[Gym 2 RPE]]*tblTL[[#This Row],[Gym 2 Duration]]</f>
        <v>0</v>
      </c>
      <c r="J1011" s="135"/>
      <c r="K1011" s="135"/>
      <c r="L1011" s="135"/>
      <c r="M1011" s="135"/>
      <c r="N1011" s="135">
        <f>tblTL[[#This Row],[Field RPE]]*tblTL[[#This Row],[Field duration]]+tblTL[[#This Row],[Field 2 RPE]]*tblTL[[#This Row],[Field 2 Duration]]</f>
        <v>0</v>
      </c>
      <c r="O1011" s="136"/>
      <c r="P1011" s="137"/>
      <c r="Q1011" s="137"/>
      <c r="R1011" s="137"/>
      <c r="S1011" s="137"/>
      <c r="T1011" s="137"/>
      <c r="U1011" s="137"/>
      <c r="V1011" s="137"/>
      <c r="W1011" s="137"/>
      <c r="X1011" s="137"/>
      <c r="Y1011" s="163"/>
      <c r="Z1011" s="163"/>
      <c r="AA1011" s="164">
        <f>TL!$O1011*TL!$P1011+TL!$Q1011*TL!$R1011+TL!$S1011*TL!$T1011+TL!$U1011*TL!$V1011+TL!$W1011*TL!$X1011+tblTL[[#This Row],[G6 RPE]]*tblTL[[#This Row],[G6 Duration]]</f>
        <v>0</v>
      </c>
      <c r="AB1011" s="139">
        <f>tblTL[[#This Row],[Gym Load]]+tblTL[[#This Row],[Field Load]]+tblTL[[#This Row],[Total Game Load]]</f>
        <v>0</v>
      </c>
    </row>
    <row r="1012" spans="1:28" x14ac:dyDescent="0.25">
      <c r="A1012" s="133" t="str">
        <f t="shared" si="52"/>
        <v>Week 7</v>
      </c>
      <c r="B1012" s="63">
        <v>43055</v>
      </c>
      <c r="C1012" s="148" t="str">
        <f t="shared" si="53"/>
        <v>Thu</v>
      </c>
      <c r="D1012" s="134" t="s">
        <v>207</v>
      </c>
      <c r="E1012" s="135"/>
      <c r="F1012" s="135"/>
      <c r="G1012" s="135"/>
      <c r="H1012" s="135"/>
      <c r="I1012" s="135">
        <f>tblTL[[#This Row],[Gym RPE]]*tblTL[[#This Row],[Gym Duration]]+tblTL[[#This Row],[Gym 2 RPE]]*tblTL[[#This Row],[Gym 2 Duration]]</f>
        <v>0</v>
      </c>
      <c r="J1012" s="135"/>
      <c r="K1012" s="135"/>
      <c r="L1012" s="135"/>
      <c r="M1012" s="135"/>
      <c r="N1012" s="135">
        <f>tblTL[[#This Row],[Field RPE]]*tblTL[[#This Row],[Field duration]]+tblTL[[#This Row],[Field 2 RPE]]*tblTL[[#This Row],[Field 2 Duration]]</f>
        <v>0</v>
      </c>
      <c r="O1012" s="136"/>
      <c r="P1012" s="137"/>
      <c r="Q1012" s="137"/>
      <c r="R1012" s="137"/>
      <c r="S1012" s="137"/>
      <c r="T1012" s="137"/>
      <c r="U1012" s="137"/>
      <c r="V1012" s="137"/>
      <c r="W1012" s="137"/>
      <c r="X1012" s="137"/>
      <c r="Y1012" s="163"/>
      <c r="Z1012" s="163"/>
      <c r="AA1012" s="164">
        <f>TL!$O1012*TL!$P1012+TL!$Q1012*TL!$R1012+TL!$S1012*TL!$T1012+TL!$U1012*TL!$V1012+TL!$W1012*TL!$X1012+tblTL[[#This Row],[G6 RPE]]*tblTL[[#This Row],[G6 Duration]]</f>
        <v>0</v>
      </c>
      <c r="AB1012" s="139">
        <f>tblTL[[#This Row],[Gym Load]]+tblTL[[#This Row],[Field Load]]+tblTL[[#This Row],[Total Game Load]]</f>
        <v>0</v>
      </c>
    </row>
    <row r="1013" spans="1:28" x14ac:dyDescent="0.25">
      <c r="A1013" s="133" t="str">
        <f t="shared" si="52"/>
        <v>Week 7</v>
      </c>
      <c r="B1013" s="63">
        <v>43055</v>
      </c>
      <c r="C1013" s="148" t="str">
        <f t="shared" si="53"/>
        <v>Thu</v>
      </c>
      <c r="D1013" s="134" t="s">
        <v>208</v>
      </c>
      <c r="E1013" s="135"/>
      <c r="F1013" s="135"/>
      <c r="G1013" s="135"/>
      <c r="H1013" s="135"/>
      <c r="I1013" s="135">
        <f>tblTL[[#This Row],[Gym RPE]]*tblTL[[#This Row],[Gym Duration]]+tblTL[[#This Row],[Gym 2 RPE]]*tblTL[[#This Row],[Gym 2 Duration]]</f>
        <v>0</v>
      </c>
      <c r="J1013" s="135"/>
      <c r="K1013" s="135"/>
      <c r="L1013" s="135"/>
      <c r="M1013" s="135"/>
      <c r="N1013" s="135">
        <f>tblTL[[#This Row],[Field RPE]]*tblTL[[#This Row],[Field duration]]+tblTL[[#This Row],[Field 2 RPE]]*tblTL[[#This Row],[Field 2 Duration]]</f>
        <v>0</v>
      </c>
      <c r="O1013" s="136"/>
      <c r="P1013" s="137"/>
      <c r="Q1013" s="137"/>
      <c r="R1013" s="137"/>
      <c r="S1013" s="137"/>
      <c r="T1013" s="137"/>
      <c r="U1013" s="137"/>
      <c r="V1013" s="137"/>
      <c r="W1013" s="137"/>
      <c r="X1013" s="137"/>
      <c r="Y1013" s="163"/>
      <c r="Z1013" s="163"/>
      <c r="AA1013" s="164">
        <f>TL!$O1013*TL!$P1013+TL!$Q1013*TL!$R1013+TL!$S1013*TL!$T1013+TL!$U1013*TL!$V1013+TL!$W1013*TL!$X1013+tblTL[[#This Row],[G6 RPE]]*tblTL[[#This Row],[G6 Duration]]</f>
        <v>0</v>
      </c>
      <c r="AB1013" s="139">
        <f>tblTL[[#This Row],[Gym Load]]+tblTL[[#This Row],[Field Load]]+tblTL[[#This Row],[Total Game Load]]</f>
        <v>0</v>
      </c>
    </row>
    <row r="1014" spans="1:28" x14ac:dyDescent="0.25">
      <c r="A1014" s="133" t="str">
        <f t="shared" ref="A1014:A1035" si="54">VLOOKUP(B1014, $AE$3:$AF$26, 2)</f>
        <v>Week 7</v>
      </c>
      <c r="B1014" s="59">
        <v>43056</v>
      </c>
      <c r="C1014" s="148" t="str">
        <f t="shared" ref="C1014:C1035" si="55">CHOOSE(WEEKDAY(B1014),"Sun","Mon","Tue","Wed","Thu","Fri","Sat")</f>
        <v>Fri</v>
      </c>
      <c r="D1014" s="134" t="s">
        <v>215</v>
      </c>
      <c r="E1014" s="135"/>
      <c r="F1014" s="135"/>
      <c r="G1014" s="135"/>
      <c r="H1014" s="135"/>
      <c r="I1014" s="135">
        <f>tblTL[[#This Row],[Gym RPE]]*tblTL[[#This Row],[Gym Duration]]+tblTL[[#This Row],[Gym 2 RPE]]*tblTL[[#This Row],[Gym 2 Duration]]</f>
        <v>0</v>
      </c>
      <c r="J1014" s="135"/>
      <c r="K1014" s="135"/>
      <c r="L1014" s="135"/>
      <c r="M1014" s="135"/>
      <c r="N1014" s="135">
        <f>tblTL[[#This Row],[Field RPE]]*tblTL[[#This Row],[Field duration]]+tblTL[[#This Row],[Field 2 RPE]]*tblTL[[#This Row],[Field 2 Duration]]</f>
        <v>0</v>
      </c>
      <c r="O1014" s="136"/>
      <c r="P1014" s="137"/>
      <c r="Q1014" s="137"/>
      <c r="R1014" s="137"/>
      <c r="S1014" s="137"/>
      <c r="T1014" s="137"/>
      <c r="U1014" s="137"/>
      <c r="V1014" s="137"/>
      <c r="W1014" s="137"/>
      <c r="X1014" s="137"/>
      <c r="Y1014" s="137"/>
      <c r="Z1014" s="137"/>
      <c r="AA1014" s="138">
        <f>TL!$O1014*TL!$P1014+TL!$Q1014*TL!$R1014+TL!$S1014*TL!$T1014+TL!$U1014*TL!$V1014+TL!$W1014*TL!$X1014+tblTL[[#This Row],[G6 RPE]]*tblTL[[#This Row],[G6 Duration]]</f>
        <v>0</v>
      </c>
      <c r="AB1014" s="139">
        <f>tblTL[[#This Row],[Gym Load]]+tblTL[[#This Row],[Field Load]]+tblTL[[#This Row],[Total Game Load]]</f>
        <v>0</v>
      </c>
    </row>
    <row r="1015" spans="1:28" x14ac:dyDescent="0.25">
      <c r="A1015" s="133" t="str">
        <f t="shared" si="54"/>
        <v>Week 7</v>
      </c>
      <c r="B1015" s="63">
        <v>43056</v>
      </c>
      <c r="C1015" s="148" t="str">
        <f t="shared" si="55"/>
        <v>Fri</v>
      </c>
      <c r="D1015" s="134" t="s">
        <v>190</v>
      </c>
      <c r="E1015" s="135"/>
      <c r="F1015" s="135"/>
      <c r="G1015" s="135"/>
      <c r="H1015" s="135"/>
      <c r="I1015" s="135">
        <f>tblTL[[#This Row],[Gym RPE]]*tblTL[[#This Row],[Gym Duration]]+tblTL[[#This Row],[Gym 2 RPE]]*tblTL[[#This Row],[Gym 2 Duration]]</f>
        <v>0</v>
      </c>
      <c r="J1015" s="135"/>
      <c r="K1015" s="135"/>
      <c r="L1015" s="135"/>
      <c r="M1015" s="135"/>
      <c r="N1015" s="135">
        <f>tblTL[[#This Row],[Field RPE]]*tblTL[[#This Row],[Field duration]]+tblTL[[#This Row],[Field 2 RPE]]*tblTL[[#This Row],[Field 2 Duration]]</f>
        <v>0</v>
      </c>
      <c r="O1015" s="136"/>
      <c r="P1015" s="137"/>
      <c r="Q1015" s="137"/>
      <c r="R1015" s="137"/>
      <c r="S1015" s="137"/>
      <c r="T1015" s="137"/>
      <c r="U1015" s="137"/>
      <c r="V1015" s="137"/>
      <c r="W1015" s="137"/>
      <c r="X1015" s="137"/>
      <c r="Y1015" s="163"/>
      <c r="Z1015" s="163"/>
      <c r="AA1015" s="164">
        <f>TL!$O1015*TL!$P1015+TL!$Q1015*TL!$R1015+TL!$S1015*TL!$T1015+TL!$U1015*TL!$V1015+TL!$W1015*TL!$X1015+tblTL[[#This Row],[G6 RPE]]*tblTL[[#This Row],[G6 Duration]]</f>
        <v>0</v>
      </c>
      <c r="AB1015" s="139">
        <f>tblTL[[#This Row],[Gym Load]]+tblTL[[#This Row],[Field Load]]+tblTL[[#This Row],[Total Game Load]]</f>
        <v>0</v>
      </c>
    </row>
    <row r="1016" spans="1:28" x14ac:dyDescent="0.25">
      <c r="A1016" s="133" t="str">
        <f t="shared" si="54"/>
        <v>Week 7</v>
      </c>
      <c r="B1016" s="63">
        <v>43056</v>
      </c>
      <c r="C1016" s="148" t="str">
        <f t="shared" si="55"/>
        <v>Fri</v>
      </c>
      <c r="D1016" s="134" t="s">
        <v>191</v>
      </c>
      <c r="E1016" s="135"/>
      <c r="F1016" s="135"/>
      <c r="G1016" s="135"/>
      <c r="H1016" s="135"/>
      <c r="I1016" s="135">
        <f>tblTL[[#This Row],[Gym RPE]]*tblTL[[#This Row],[Gym Duration]]+tblTL[[#This Row],[Gym 2 RPE]]*tblTL[[#This Row],[Gym 2 Duration]]</f>
        <v>0</v>
      </c>
      <c r="J1016" s="135"/>
      <c r="K1016" s="135"/>
      <c r="L1016" s="135"/>
      <c r="M1016" s="135"/>
      <c r="N1016" s="135">
        <f>tblTL[[#This Row],[Field RPE]]*tblTL[[#This Row],[Field duration]]+tblTL[[#This Row],[Field 2 RPE]]*tblTL[[#This Row],[Field 2 Duration]]</f>
        <v>0</v>
      </c>
      <c r="O1016" s="136"/>
      <c r="P1016" s="137"/>
      <c r="Q1016" s="137"/>
      <c r="R1016" s="137"/>
      <c r="S1016" s="137"/>
      <c r="T1016" s="137"/>
      <c r="U1016" s="137"/>
      <c r="V1016" s="137"/>
      <c r="W1016" s="137"/>
      <c r="X1016" s="137"/>
      <c r="Y1016" s="163"/>
      <c r="Z1016" s="163"/>
      <c r="AA1016" s="164">
        <f>TL!$O1016*TL!$P1016+TL!$Q1016*TL!$R1016+TL!$S1016*TL!$T1016+TL!$U1016*TL!$V1016+TL!$W1016*TL!$X1016+tblTL[[#This Row],[G6 RPE]]*tblTL[[#This Row],[G6 Duration]]</f>
        <v>0</v>
      </c>
      <c r="AB1016" s="139">
        <f>tblTL[[#This Row],[Gym Load]]+tblTL[[#This Row],[Field Load]]+tblTL[[#This Row],[Total Game Load]]</f>
        <v>0</v>
      </c>
    </row>
    <row r="1017" spans="1:28" x14ac:dyDescent="0.25">
      <c r="A1017" s="133" t="str">
        <f t="shared" si="54"/>
        <v>Week 7</v>
      </c>
      <c r="B1017" s="63">
        <v>43056</v>
      </c>
      <c r="C1017" s="148" t="str">
        <f t="shared" si="55"/>
        <v>Fri</v>
      </c>
      <c r="D1017" s="134" t="s">
        <v>192</v>
      </c>
      <c r="E1017" s="135"/>
      <c r="F1017" s="135"/>
      <c r="G1017" s="135"/>
      <c r="H1017" s="135"/>
      <c r="I1017" s="135">
        <f>tblTL[[#This Row],[Gym RPE]]*tblTL[[#This Row],[Gym Duration]]+tblTL[[#This Row],[Gym 2 RPE]]*tblTL[[#This Row],[Gym 2 Duration]]</f>
        <v>0</v>
      </c>
      <c r="J1017" s="135"/>
      <c r="K1017" s="135"/>
      <c r="L1017" s="135"/>
      <c r="M1017" s="135"/>
      <c r="N1017" s="135">
        <f>tblTL[[#This Row],[Field RPE]]*tblTL[[#This Row],[Field duration]]+tblTL[[#This Row],[Field 2 RPE]]*tblTL[[#This Row],[Field 2 Duration]]</f>
        <v>0</v>
      </c>
      <c r="O1017" s="136"/>
      <c r="P1017" s="137"/>
      <c r="Q1017" s="137"/>
      <c r="R1017" s="137"/>
      <c r="S1017" s="137"/>
      <c r="T1017" s="137"/>
      <c r="U1017" s="137"/>
      <c r="V1017" s="137"/>
      <c r="W1017" s="137"/>
      <c r="X1017" s="137"/>
      <c r="Y1017" s="163"/>
      <c r="Z1017" s="163"/>
      <c r="AA1017" s="164">
        <f>TL!$O1017*TL!$P1017+TL!$Q1017*TL!$R1017+TL!$S1017*TL!$T1017+TL!$U1017*TL!$V1017+TL!$W1017*TL!$X1017+tblTL[[#This Row],[G6 RPE]]*tblTL[[#This Row],[G6 Duration]]</f>
        <v>0</v>
      </c>
      <c r="AB1017" s="139">
        <f>tblTL[[#This Row],[Gym Load]]+tblTL[[#This Row],[Field Load]]+tblTL[[#This Row],[Total Game Load]]</f>
        <v>0</v>
      </c>
    </row>
    <row r="1018" spans="1:28" x14ac:dyDescent="0.25">
      <c r="A1018" s="133" t="str">
        <f t="shared" si="54"/>
        <v>Week 7</v>
      </c>
      <c r="B1018" s="63">
        <v>43056</v>
      </c>
      <c r="C1018" s="148" t="str">
        <f t="shared" si="55"/>
        <v>Fri</v>
      </c>
      <c r="D1018" s="134" t="s">
        <v>193</v>
      </c>
      <c r="E1018" s="135"/>
      <c r="F1018" s="135"/>
      <c r="G1018" s="135"/>
      <c r="H1018" s="135"/>
      <c r="I1018" s="135">
        <f>tblTL[[#This Row],[Gym RPE]]*tblTL[[#This Row],[Gym Duration]]+tblTL[[#This Row],[Gym 2 RPE]]*tblTL[[#This Row],[Gym 2 Duration]]</f>
        <v>0</v>
      </c>
      <c r="J1018" s="135"/>
      <c r="K1018" s="135"/>
      <c r="L1018" s="135"/>
      <c r="M1018" s="135"/>
      <c r="N1018" s="135">
        <f>tblTL[[#This Row],[Field RPE]]*tblTL[[#This Row],[Field duration]]+tblTL[[#This Row],[Field 2 RPE]]*tblTL[[#This Row],[Field 2 Duration]]</f>
        <v>0</v>
      </c>
      <c r="O1018" s="136"/>
      <c r="P1018" s="137"/>
      <c r="Q1018" s="137"/>
      <c r="R1018" s="137"/>
      <c r="S1018" s="137"/>
      <c r="T1018" s="137"/>
      <c r="U1018" s="137"/>
      <c r="V1018" s="137"/>
      <c r="W1018" s="137"/>
      <c r="X1018" s="137"/>
      <c r="Y1018" s="163"/>
      <c r="Z1018" s="163"/>
      <c r="AA1018" s="164">
        <f>TL!$O1018*TL!$P1018+TL!$Q1018*TL!$R1018+TL!$S1018*TL!$T1018+TL!$U1018*TL!$V1018+TL!$W1018*TL!$X1018+tblTL[[#This Row],[G6 RPE]]*tblTL[[#This Row],[G6 Duration]]</f>
        <v>0</v>
      </c>
      <c r="AB1018" s="139">
        <f>tblTL[[#This Row],[Gym Load]]+tblTL[[#This Row],[Field Load]]+tblTL[[#This Row],[Total Game Load]]</f>
        <v>0</v>
      </c>
    </row>
    <row r="1019" spans="1:28" x14ac:dyDescent="0.25">
      <c r="A1019" s="133" t="str">
        <f t="shared" si="54"/>
        <v>Week 7</v>
      </c>
      <c r="B1019" s="63">
        <v>43056</v>
      </c>
      <c r="C1019" s="148" t="str">
        <f t="shared" si="55"/>
        <v>Fri</v>
      </c>
      <c r="D1019" s="134" t="s">
        <v>194</v>
      </c>
      <c r="E1019" s="135"/>
      <c r="F1019" s="135"/>
      <c r="G1019" s="135"/>
      <c r="H1019" s="135"/>
      <c r="I1019" s="135">
        <f>tblTL[[#This Row],[Gym RPE]]*tblTL[[#This Row],[Gym Duration]]+tblTL[[#This Row],[Gym 2 RPE]]*tblTL[[#This Row],[Gym 2 Duration]]</f>
        <v>0</v>
      </c>
      <c r="J1019" s="135"/>
      <c r="K1019" s="135"/>
      <c r="L1019" s="135"/>
      <c r="M1019" s="135"/>
      <c r="N1019" s="135">
        <f>tblTL[[#This Row],[Field RPE]]*tblTL[[#This Row],[Field duration]]+tblTL[[#This Row],[Field 2 RPE]]*tblTL[[#This Row],[Field 2 Duration]]</f>
        <v>0</v>
      </c>
      <c r="O1019" s="136"/>
      <c r="P1019" s="137"/>
      <c r="Q1019" s="137"/>
      <c r="R1019" s="137"/>
      <c r="S1019" s="137"/>
      <c r="T1019" s="137"/>
      <c r="U1019" s="137"/>
      <c r="V1019" s="137"/>
      <c r="W1019" s="137"/>
      <c r="X1019" s="137"/>
      <c r="Y1019" s="163"/>
      <c r="Z1019" s="163"/>
      <c r="AA1019" s="164">
        <f>TL!$O1019*TL!$P1019+TL!$Q1019*TL!$R1019+TL!$S1019*TL!$T1019+TL!$U1019*TL!$V1019+TL!$W1019*TL!$X1019+tblTL[[#This Row],[G6 RPE]]*tblTL[[#This Row],[G6 Duration]]</f>
        <v>0</v>
      </c>
      <c r="AB1019" s="139">
        <f>tblTL[[#This Row],[Gym Load]]+tblTL[[#This Row],[Field Load]]+tblTL[[#This Row],[Total Game Load]]</f>
        <v>0</v>
      </c>
    </row>
    <row r="1020" spans="1:28" x14ac:dyDescent="0.25">
      <c r="A1020" s="133" t="str">
        <f t="shared" si="54"/>
        <v>Week 7</v>
      </c>
      <c r="B1020" s="63">
        <v>43056</v>
      </c>
      <c r="C1020" s="148" t="str">
        <f t="shared" si="55"/>
        <v>Fri</v>
      </c>
      <c r="D1020" s="134" t="s">
        <v>213</v>
      </c>
      <c r="E1020" s="135"/>
      <c r="F1020" s="135"/>
      <c r="G1020" s="135"/>
      <c r="H1020" s="135"/>
      <c r="I1020" s="135">
        <f>tblTL[[#This Row],[Gym RPE]]*tblTL[[#This Row],[Gym Duration]]+tblTL[[#This Row],[Gym 2 RPE]]*tblTL[[#This Row],[Gym 2 Duration]]</f>
        <v>0</v>
      </c>
      <c r="J1020" s="135"/>
      <c r="K1020" s="135"/>
      <c r="L1020" s="135"/>
      <c r="M1020" s="135"/>
      <c r="N1020" s="135">
        <f>tblTL[[#This Row],[Field RPE]]*tblTL[[#This Row],[Field duration]]+tblTL[[#This Row],[Field 2 RPE]]*tblTL[[#This Row],[Field 2 Duration]]</f>
        <v>0</v>
      </c>
      <c r="O1020" s="136"/>
      <c r="P1020" s="137"/>
      <c r="Q1020" s="137"/>
      <c r="R1020" s="137"/>
      <c r="S1020" s="137"/>
      <c r="T1020" s="137"/>
      <c r="U1020" s="137"/>
      <c r="V1020" s="137"/>
      <c r="W1020" s="137"/>
      <c r="X1020" s="137"/>
      <c r="Y1020" s="163"/>
      <c r="Z1020" s="163"/>
      <c r="AA1020" s="164">
        <f>TL!$O1020*TL!$P1020+TL!$Q1020*TL!$R1020+TL!$S1020*TL!$T1020+TL!$U1020*TL!$V1020+TL!$W1020*TL!$X1020+tblTL[[#This Row],[G6 RPE]]*tblTL[[#This Row],[G6 Duration]]</f>
        <v>0</v>
      </c>
      <c r="AB1020" s="139">
        <f>tblTL[[#This Row],[Gym Load]]+tblTL[[#This Row],[Field Load]]+tblTL[[#This Row],[Total Game Load]]</f>
        <v>0</v>
      </c>
    </row>
    <row r="1021" spans="1:28" x14ac:dyDescent="0.25">
      <c r="A1021" s="133" t="str">
        <f t="shared" si="54"/>
        <v>Week 7</v>
      </c>
      <c r="B1021" s="63">
        <v>43056</v>
      </c>
      <c r="C1021" s="148" t="str">
        <f t="shared" si="55"/>
        <v>Fri</v>
      </c>
      <c r="D1021" s="134" t="s">
        <v>214</v>
      </c>
      <c r="E1021" s="135"/>
      <c r="F1021" s="135"/>
      <c r="G1021" s="135"/>
      <c r="H1021" s="135"/>
      <c r="I1021" s="135">
        <f>tblTL[[#This Row],[Gym RPE]]*tblTL[[#This Row],[Gym Duration]]+tblTL[[#This Row],[Gym 2 RPE]]*tblTL[[#This Row],[Gym 2 Duration]]</f>
        <v>0</v>
      </c>
      <c r="J1021" s="135"/>
      <c r="K1021" s="135"/>
      <c r="L1021" s="135"/>
      <c r="M1021" s="135"/>
      <c r="N1021" s="135">
        <f>tblTL[[#This Row],[Field RPE]]*tblTL[[#This Row],[Field duration]]+tblTL[[#This Row],[Field 2 RPE]]*tblTL[[#This Row],[Field 2 Duration]]</f>
        <v>0</v>
      </c>
      <c r="O1021" s="136"/>
      <c r="P1021" s="137"/>
      <c r="Q1021" s="137"/>
      <c r="R1021" s="137"/>
      <c r="S1021" s="137"/>
      <c r="T1021" s="137"/>
      <c r="U1021" s="137"/>
      <c r="V1021" s="137"/>
      <c r="W1021" s="137"/>
      <c r="X1021" s="137"/>
      <c r="Y1021" s="163"/>
      <c r="Z1021" s="163"/>
      <c r="AA1021" s="164">
        <f>TL!$O1021*TL!$P1021+TL!$Q1021*TL!$R1021+TL!$S1021*TL!$T1021+TL!$U1021*TL!$V1021+TL!$W1021*TL!$X1021+tblTL[[#This Row],[G6 RPE]]*tblTL[[#This Row],[G6 Duration]]</f>
        <v>0</v>
      </c>
      <c r="AB1021" s="139">
        <f>tblTL[[#This Row],[Gym Load]]+tblTL[[#This Row],[Field Load]]+tblTL[[#This Row],[Total Game Load]]</f>
        <v>0</v>
      </c>
    </row>
    <row r="1022" spans="1:28" x14ac:dyDescent="0.25">
      <c r="A1022" s="133" t="str">
        <f t="shared" si="54"/>
        <v>Week 7</v>
      </c>
      <c r="B1022" s="63">
        <v>43056</v>
      </c>
      <c r="C1022" s="148" t="str">
        <f t="shared" si="55"/>
        <v>Fri</v>
      </c>
      <c r="D1022" s="134" t="s">
        <v>195</v>
      </c>
      <c r="E1022" s="135"/>
      <c r="F1022" s="135"/>
      <c r="G1022" s="135"/>
      <c r="H1022" s="135"/>
      <c r="I1022" s="135">
        <f>tblTL[[#This Row],[Gym RPE]]*tblTL[[#This Row],[Gym Duration]]+tblTL[[#This Row],[Gym 2 RPE]]*tblTL[[#This Row],[Gym 2 Duration]]</f>
        <v>0</v>
      </c>
      <c r="J1022" s="135"/>
      <c r="K1022" s="135"/>
      <c r="L1022" s="135"/>
      <c r="M1022" s="135"/>
      <c r="N1022" s="135">
        <f>tblTL[[#This Row],[Field RPE]]*tblTL[[#This Row],[Field duration]]+tblTL[[#This Row],[Field 2 RPE]]*tblTL[[#This Row],[Field 2 Duration]]</f>
        <v>0</v>
      </c>
      <c r="O1022" s="136"/>
      <c r="P1022" s="137"/>
      <c r="Q1022" s="137"/>
      <c r="R1022" s="137"/>
      <c r="S1022" s="137"/>
      <c r="T1022" s="137"/>
      <c r="U1022" s="137"/>
      <c r="V1022" s="137"/>
      <c r="W1022" s="137"/>
      <c r="X1022" s="137"/>
      <c r="Y1022" s="163"/>
      <c r="Z1022" s="163"/>
      <c r="AA1022" s="164">
        <f>TL!$O1022*TL!$P1022+TL!$Q1022*TL!$R1022+TL!$S1022*TL!$T1022+TL!$U1022*TL!$V1022+TL!$W1022*TL!$X1022+tblTL[[#This Row],[G6 RPE]]*tblTL[[#This Row],[G6 Duration]]</f>
        <v>0</v>
      </c>
      <c r="AB1022" s="139">
        <f>tblTL[[#This Row],[Gym Load]]+tblTL[[#This Row],[Field Load]]+tblTL[[#This Row],[Total Game Load]]</f>
        <v>0</v>
      </c>
    </row>
    <row r="1023" spans="1:28" x14ac:dyDescent="0.25">
      <c r="A1023" s="133" t="str">
        <f t="shared" si="54"/>
        <v>Week 7</v>
      </c>
      <c r="B1023" s="63">
        <v>43056</v>
      </c>
      <c r="C1023" s="148" t="str">
        <f t="shared" si="55"/>
        <v>Fri</v>
      </c>
      <c r="D1023" s="134" t="s">
        <v>196</v>
      </c>
      <c r="E1023" s="135"/>
      <c r="F1023" s="135"/>
      <c r="G1023" s="135"/>
      <c r="H1023" s="135"/>
      <c r="I1023" s="135">
        <f>tblTL[[#This Row],[Gym RPE]]*tblTL[[#This Row],[Gym Duration]]+tblTL[[#This Row],[Gym 2 RPE]]*tblTL[[#This Row],[Gym 2 Duration]]</f>
        <v>0</v>
      </c>
      <c r="J1023" s="135"/>
      <c r="K1023" s="135"/>
      <c r="L1023" s="135"/>
      <c r="M1023" s="135"/>
      <c r="N1023" s="135">
        <f>tblTL[[#This Row],[Field RPE]]*tblTL[[#This Row],[Field duration]]+tblTL[[#This Row],[Field 2 RPE]]*tblTL[[#This Row],[Field 2 Duration]]</f>
        <v>0</v>
      </c>
      <c r="O1023" s="136"/>
      <c r="P1023" s="137"/>
      <c r="Q1023" s="137"/>
      <c r="R1023" s="137"/>
      <c r="S1023" s="137"/>
      <c r="T1023" s="137"/>
      <c r="U1023" s="137"/>
      <c r="V1023" s="137"/>
      <c r="W1023" s="137"/>
      <c r="X1023" s="137"/>
      <c r="Y1023" s="163"/>
      <c r="Z1023" s="163"/>
      <c r="AA1023" s="164">
        <f>TL!$O1023*TL!$P1023+TL!$Q1023*TL!$R1023+TL!$S1023*TL!$T1023+TL!$U1023*TL!$V1023+TL!$W1023*TL!$X1023+tblTL[[#This Row],[G6 RPE]]*tblTL[[#This Row],[G6 Duration]]</f>
        <v>0</v>
      </c>
      <c r="AB1023" s="139">
        <f>tblTL[[#This Row],[Gym Load]]+tblTL[[#This Row],[Field Load]]+tblTL[[#This Row],[Total Game Load]]</f>
        <v>0</v>
      </c>
    </row>
    <row r="1024" spans="1:28" x14ac:dyDescent="0.25">
      <c r="A1024" s="133" t="str">
        <f t="shared" si="54"/>
        <v>Week 7</v>
      </c>
      <c r="B1024" s="63">
        <v>43056</v>
      </c>
      <c r="C1024" s="148" t="str">
        <f t="shared" si="55"/>
        <v>Fri</v>
      </c>
      <c r="D1024" s="134" t="s">
        <v>197</v>
      </c>
      <c r="E1024" s="135"/>
      <c r="F1024" s="135"/>
      <c r="G1024" s="135"/>
      <c r="H1024" s="135"/>
      <c r="I1024" s="135">
        <f>tblTL[[#This Row],[Gym RPE]]*tblTL[[#This Row],[Gym Duration]]+tblTL[[#This Row],[Gym 2 RPE]]*tblTL[[#This Row],[Gym 2 Duration]]</f>
        <v>0</v>
      </c>
      <c r="J1024" s="135"/>
      <c r="K1024" s="135"/>
      <c r="L1024" s="135"/>
      <c r="M1024" s="135"/>
      <c r="N1024" s="135">
        <f>tblTL[[#This Row],[Field RPE]]*tblTL[[#This Row],[Field duration]]+tblTL[[#This Row],[Field 2 RPE]]*tblTL[[#This Row],[Field 2 Duration]]</f>
        <v>0</v>
      </c>
      <c r="O1024" s="136"/>
      <c r="P1024" s="137"/>
      <c r="Q1024" s="137"/>
      <c r="R1024" s="137"/>
      <c r="S1024" s="137"/>
      <c r="T1024" s="137"/>
      <c r="U1024" s="137"/>
      <c r="V1024" s="137"/>
      <c r="W1024" s="137"/>
      <c r="X1024" s="137"/>
      <c r="Y1024" s="163"/>
      <c r="Z1024" s="163"/>
      <c r="AA1024" s="164">
        <f>TL!$O1024*TL!$P1024+TL!$Q1024*TL!$R1024+TL!$S1024*TL!$T1024+TL!$U1024*TL!$V1024+TL!$W1024*TL!$X1024+tblTL[[#This Row],[G6 RPE]]*tblTL[[#This Row],[G6 Duration]]</f>
        <v>0</v>
      </c>
      <c r="AB1024" s="139">
        <f>tblTL[[#This Row],[Gym Load]]+tblTL[[#This Row],[Field Load]]+tblTL[[#This Row],[Total Game Load]]</f>
        <v>0</v>
      </c>
    </row>
    <row r="1025" spans="1:28" x14ac:dyDescent="0.25">
      <c r="A1025" s="133" t="str">
        <f t="shared" si="54"/>
        <v>Week 7</v>
      </c>
      <c r="B1025" s="63">
        <v>43056</v>
      </c>
      <c r="C1025" s="148" t="str">
        <f t="shared" si="55"/>
        <v>Fri</v>
      </c>
      <c r="D1025" s="134" t="s">
        <v>198</v>
      </c>
      <c r="E1025" s="135"/>
      <c r="F1025" s="135"/>
      <c r="G1025" s="135"/>
      <c r="H1025" s="135"/>
      <c r="I1025" s="135">
        <f>tblTL[[#This Row],[Gym RPE]]*tblTL[[#This Row],[Gym Duration]]+tblTL[[#This Row],[Gym 2 RPE]]*tblTL[[#This Row],[Gym 2 Duration]]</f>
        <v>0</v>
      </c>
      <c r="J1025" s="135"/>
      <c r="K1025" s="135"/>
      <c r="L1025" s="135"/>
      <c r="M1025" s="135"/>
      <c r="N1025" s="135">
        <f>tblTL[[#This Row],[Field RPE]]*tblTL[[#This Row],[Field duration]]+tblTL[[#This Row],[Field 2 RPE]]*tblTL[[#This Row],[Field 2 Duration]]</f>
        <v>0</v>
      </c>
      <c r="O1025" s="136"/>
      <c r="P1025" s="137"/>
      <c r="Q1025" s="137"/>
      <c r="R1025" s="137"/>
      <c r="S1025" s="137"/>
      <c r="T1025" s="137"/>
      <c r="U1025" s="137"/>
      <c r="V1025" s="137"/>
      <c r="W1025" s="137"/>
      <c r="X1025" s="137"/>
      <c r="Y1025" s="163"/>
      <c r="Z1025" s="163"/>
      <c r="AA1025" s="164">
        <f>TL!$O1025*TL!$P1025+TL!$Q1025*TL!$R1025+TL!$S1025*TL!$T1025+TL!$U1025*TL!$V1025+TL!$W1025*TL!$X1025+tblTL[[#This Row],[G6 RPE]]*tblTL[[#This Row],[G6 Duration]]</f>
        <v>0</v>
      </c>
      <c r="AB1025" s="139">
        <f>tblTL[[#This Row],[Gym Load]]+tblTL[[#This Row],[Field Load]]+tblTL[[#This Row],[Total Game Load]]</f>
        <v>0</v>
      </c>
    </row>
    <row r="1026" spans="1:28" x14ac:dyDescent="0.25">
      <c r="A1026" s="133" t="str">
        <f t="shared" si="54"/>
        <v>Week 7</v>
      </c>
      <c r="B1026" s="63">
        <v>43056</v>
      </c>
      <c r="C1026" s="148" t="str">
        <f t="shared" si="55"/>
        <v>Fri</v>
      </c>
      <c r="D1026" s="134" t="s">
        <v>199</v>
      </c>
      <c r="E1026" s="135"/>
      <c r="F1026" s="135"/>
      <c r="G1026" s="135"/>
      <c r="H1026" s="135"/>
      <c r="I1026" s="135">
        <f>tblTL[[#This Row],[Gym RPE]]*tblTL[[#This Row],[Gym Duration]]+tblTL[[#This Row],[Gym 2 RPE]]*tblTL[[#This Row],[Gym 2 Duration]]</f>
        <v>0</v>
      </c>
      <c r="J1026" s="135"/>
      <c r="K1026" s="135"/>
      <c r="L1026" s="135"/>
      <c r="M1026" s="135"/>
      <c r="N1026" s="135">
        <f>tblTL[[#This Row],[Field RPE]]*tblTL[[#This Row],[Field duration]]+tblTL[[#This Row],[Field 2 RPE]]*tblTL[[#This Row],[Field 2 Duration]]</f>
        <v>0</v>
      </c>
      <c r="O1026" s="136"/>
      <c r="P1026" s="137"/>
      <c r="Q1026" s="137"/>
      <c r="R1026" s="137"/>
      <c r="S1026" s="137"/>
      <c r="T1026" s="137"/>
      <c r="U1026" s="137"/>
      <c r="V1026" s="137"/>
      <c r="W1026" s="137"/>
      <c r="X1026" s="137"/>
      <c r="Y1026" s="163"/>
      <c r="Z1026" s="163"/>
      <c r="AA1026" s="164">
        <f>TL!$O1026*TL!$P1026+TL!$Q1026*TL!$R1026+TL!$S1026*TL!$T1026+TL!$U1026*TL!$V1026+TL!$W1026*TL!$X1026+tblTL[[#This Row],[G6 RPE]]*tblTL[[#This Row],[G6 Duration]]</f>
        <v>0</v>
      </c>
      <c r="AB1026" s="139">
        <f>tblTL[[#This Row],[Gym Load]]+tblTL[[#This Row],[Field Load]]+tblTL[[#This Row],[Total Game Load]]</f>
        <v>0</v>
      </c>
    </row>
    <row r="1027" spans="1:28" x14ac:dyDescent="0.25">
      <c r="A1027" s="133" t="str">
        <f t="shared" si="54"/>
        <v>Week 7</v>
      </c>
      <c r="B1027" s="63">
        <v>43056</v>
      </c>
      <c r="C1027" s="148" t="str">
        <f t="shared" si="55"/>
        <v>Fri</v>
      </c>
      <c r="D1027" s="134" t="s">
        <v>200</v>
      </c>
      <c r="E1027" s="135">
        <v>7</v>
      </c>
      <c r="F1027" s="135">
        <v>10</v>
      </c>
      <c r="G1027" s="135"/>
      <c r="H1027" s="135"/>
      <c r="I1027" s="135">
        <f>tblTL[[#This Row],[Gym RPE]]*tblTL[[#This Row],[Gym Duration]]+tblTL[[#This Row],[Gym 2 RPE]]*tblTL[[#This Row],[Gym 2 Duration]]</f>
        <v>70</v>
      </c>
      <c r="J1027" s="135"/>
      <c r="K1027" s="135"/>
      <c r="L1027" s="135"/>
      <c r="M1027" s="135"/>
      <c r="N1027" s="135">
        <f>tblTL[[#This Row],[Field RPE]]*tblTL[[#This Row],[Field duration]]+tblTL[[#This Row],[Field 2 RPE]]*tblTL[[#This Row],[Field 2 Duration]]</f>
        <v>0</v>
      </c>
      <c r="O1027" s="136"/>
      <c r="P1027" s="137"/>
      <c r="Q1027" s="137"/>
      <c r="R1027" s="137"/>
      <c r="S1027" s="137"/>
      <c r="T1027" s="137"/>
      <c r="U1027" s="137"/>
      <c r="V1027" s="137"/>
      <c r="W1027" s="137"/>
      <c r="X1027" s="137"/>
      <c r="Y1027" s="163"/>
      <c r="Z1027" s="163"/>
      <c r="AA1027" s="164">
        <f>TL!$O1027*TL!$P1027+TL!$Q1027*TL!$R1027+TL!$S1027*TL!$T1027+TL!$U1027*TL!$V1027+TL!$W1027*TL!$X1027+tblTL[[#This Row],[G6 RPE]]*tblTL[[#This Row],[G6 Duration]]</f>
        <v>0</v>
      </c>
      <c r="AB1027" s="139">
        <f>tblTL[[#This Row],[Gym Load]]+tblTL[[#This Row],[Field Load]]+tblTL[[#This Row],[Total Game Load]]</f>
        <v>70</v>
      </c>
    </row>
    <row r="1028" spans="1:28" x14ac:dyDescent="0.25">
      <c r="A1028" s="133" t="str">
        <f t="shared" si="54"/>
        <v>Week 7</v>
      </c>
      <c r="B1028" s="63">
        <v>43056</v>
      </c>
      <c r="C1028" s="148" t="str">
        <f t="shared" si="55"/>
        <v>Fri</v>
      </c>
      <c r="D1028" s="134" t="s">
        <v>201</v>
      </c>
      <c r="E1028" s="135"/>
      <c r="F1028" s="135"/>
      <c r="G1028" s="135"/>
      <c r="H1028" s="135"/>
      <c r="I1028" s="135">
        <f>tblTL[[#This Row],[Gym RPE]]*tblTL[[#This Row],[Gym Duration]]+tblTL[[#This Row],[Gym 2 RPE]]*tblTL[[#This Row],[Gym 2 Duration]]</f>
        <v>0</v>
      </c>
      <c r="J1028" s="135"/>
      <c r="K1028" s="135"/>
      <c r="L1028" s="135"/>
      <c r="M1028" s="135"/>
      <c r="N1028" s="135">
        <f>tblTL[[#This Row],[Field RPE]]*tblTL[[#This Row],[Field duration]]+tblTL[[#This Row],[Field 2 RPE]]*tblTL[[#This Row],[Field 2 Duration]]</f>
        <v>0</v>
      </c>
      <c r="O1028" s="136"/>
      <c r="P1028" s="137"/>
      <c r="Q1028" s="137"/>
      <c r="R1028" s="137"/>
      <c r="S1028" s="137"/>
      <c r="T1028" s="137"/>
      <c r="U1028" s="137"/>
      <c r="V1028" s="137"/>
      <c r="W1028" s="137"/>
      <c r="X1028" s="137"/>
      <c r="Y1028" s="163"/>
      <c r="Z1028" s="163"/>
      <c r="AA1028" s="164">
        <f>TL!$O1028*TL!$P1028+TL!$Q1028*TL!$R1028+TL!$S1028*TL!$T1028+TL!$U1028*TL!$V1028+TL!$W1028*TL!$X1028+tblTL[[#This Row],[G6 RPE]]*tblTL[[#This Row],[G6 Duration]]</f>
        <v>0</v>
      </c>
      <c r="AB1028" s="139">
        <f>tblTL[[#This Row],[Gym Load]]+tblTL[[#This Row],[Field Load]]+tblTL[[#This Row],[Total Game Load]]</f>
        <v>0</v>
      </c>
    </row>
    <row r="1029" spans="1:28" x14ac:dyDescent="0.25">
      <c r="A1029" s="133" t="str">
        <f t="shared" si="54"/>
        <v>Week 7</v>
      </c>
      <c r="B1029" s="63">
        <v>43056</v>
      </c>
      <c r="C1029" s="148" t="str">
        <f t="shared" si="55"/>
        <v>Fri</v>
      </c>
      <c r="D1029" s="134" t="s">
        <v>202</v>
      </c>
      <c r="E1029" s="135"/>
      <c r="F1029" s="135"/>
      <c r="G1029" s="135"/>
      <c r="H1029" s="135"/>
      <c r="I1029" s="135">
        <f>tblTL[[#This Row],[Gym RPE]]*tblTL[[#This Row],[Gym Duration]]+tblTL[[#This Row],[Gym 2 RPE]]*tblTL[[#This Row],[Gym 2 Duration]]</f>
        <v>0</v>
      </c>
      <c r="J1029" s="135"/>
      <c r="K1029" s="135"/>
      <c r="L1029" s="135"/>
      <c r="M1029" s="135"/>
      <c r="N1029" s="135">
        <f>tblTL[[#This Row],[Field RPE]]*tblTL[[#This Row],[Field duration]]+tblTL[[#This Row],[Field 2 RPE]]*tblTL[[#This Row],[Field 2 Duration]]</f>
        <v>0</v>
      </c>
      <c r="O1029" s="136"/>
      <c r="P1029" s="137"/>
      <c r="Q1029" s="137"/>
      <c r="R1029" s="137"/>
      <c r="S1029" s="137"/>
      <c r="T1029" s="137"/>
      <c r="U1029" s="137"/>
      <c r="V1029" s="137"/>
      <c r="W1029" s="137"/>
      <c r="X1029" s="137"/>
      <c r="Y1029" s="163"/>
      <c r="Z1029" s="163"/>
      <c r="AA1029" s="164">
        <f>TL!$O1029*TL!$P1029+TL!$Q1029*TL!$R1029+TL!$S1029*TL!$T1029+TL!$U1029*TL!$V1029+TL!$W1029*TL!$X1029+tblTL[[#This Row],[G6 RPE]]*tblTL[[#This Row],[G6 Duration]]</f>
        <v>0</v>
      </c>
      <c r="AB1029" s="139">
        <f>tblTL[[#This Row],[Gym Load]]+tblTL[[#This Row],[Field Load]]+tblTL[[#This Row],[Total Game Load]]</f>
        <v>0</v>
      </c>
    </row>
    <row r="1030" spans="1:28" x14ac:dyDescent="0.25">
      <c r="A1030" s="133" t="str">
        <f t="shared" si="54"/>
        <v>Week 7</v>
      </c>
      <c r="B1030" s="63">
        <v>43056</v>
      </c>
      <c r="C1030" s="148" t="str">
        <f t="shared" si="55"/>
        <v>Fri</v>
      </c>
      <c r="D1030" s="134" t="s">
        <v>203</v>
      </c>
      <c r="E1030" s="135"/>
      <c r="F1030" s="135"/>
      <c r="G1030" s="135"/>
      <c r="H1030" s="135"/>
      <c r="I1030" s="135">
        <f>tblTL[[#This Row],[Gym RPE]]*tblTL[[#This Row],[Gym Duration]]+tblTL[[#This Row],[Gym 2 RPE]]*tblTL[[#This Row],[Gym 2 Duration]]</f>
        <v>0</v>
      </c>
      <c r="J1030" s="135"/>
      <c r="K1030" s="135"/>
      <c r="L1030" s="135"/>
      <c r="M1030" s="135"/>
      <c r="N1030" s="135">
        <f>tblTL[[#This Row],[Field RPE]]*tblTL[[#This Row],[Field duration]]+tblTL[[#This Row],[Field 2 RPE]]*tblTL[[#This Row],[Field 2 Duration]]</f>
        <v>0</v>
      </c>
      <c r="O1030" s="136"/>
      <c r="P1030" s="137"/>
      <c r="Q1030" s="137"/>
      <c r="R1030" s="137"/>
      <c r="S1030" s="137"/>
      <c r="T1030" s="137"/>
      <c r="U1030" s="137"/>
      <c r="V1030" s="137"/>
      <c r="W1030" s="137"/>
      <c r="X1030" s="137"/>
      <c r="Y1030" s="163"/>
      <c r="Z1030" s="163"/>
      <c r="AA1030" s="164">
        <f>TL!$O1030*TL!$P1030+TL!$Q1030*TL!$R1030+TL!$S1030*TL!$T1030+TL!$U1030*TL!$V1030+TL!$W1030*TL!$X1030+tblTL[[#This Row],[G6 RPE]]*tblTL[[#This Row],[G6 Duration]]</f>
        <v>0</v>
      </c>
      <c r="AB1030" s="139">
        <f>tblTL[[#This Row],[Gym Load]]+tblTL[[#This Row],[Field Load]]+tblTL[[#This Row],[Total Game Load]]</f>
        <v>0</v>
      </c>
    </row>
    <row r="1031" spans="1:28" x14ac:dyDescent="0.25">
      <c r="A1031" s="133" t="str">
        <f t="shared" si="54"/>
        <v>Week 7</v>
      </c>
      <c r="B1031" s="63">
        <v>43056</v>
      </c>
      <c r="C1031" s="148" t="str">
        <f t="shared" si="55"/>
        <v>Fri</v>
      </c>
      <c r="D1031" s="134" t="s">
        <v>204</v>
      </c>
      <c r="E1031" s="135"/>
      <c r="F1031" s="135"/>
      <c r="G1031" s="135"/>
      <c r="H1031" s="135"/>
      <c r="I1031" s="135">
        <f>tblTL[[#This Row],[Gym RPE]]*tblTL[[#This Row],[Gym Duration]]+tblTL[[#This Row],[Gym 2 RPE]]*tblTL[[#This Row],[Gym 2 Duration]]</f>
        <v>0</v>
      </c>
      <c r="J1031" s="135"/>
      <c r="K1031" s="135"/>
      <c r="L1031" s="135"/>
      <c r="M1031" s="135"/>
      <c r="N1031" s="135">
        <f>tblTL[[#This Row],[Field RPE]]*tblTL[[#This Row],[Field duration]]+tblTL[[#This Row],[Field 2 RPE]]*tblTL[[#This Row],[Field 2 Duration]]</f>
        <v>0</v>
      </c>
      <c r="O1031" s="136"/>
      <c r="P1031" s="137"/>
      <c r="Q1031" s="137"/>
      <c r="R1031" s="137"/>
      <c r="S1031" s="137"/>
      <c r="T1031" s="137"/>
      <c r="U1031" s="137"/>
      <c r="V1031" s="137"/>
      <c r="W1031" s="137"/>
      <c r="X1031" s="137"/>
      <c r="Y1031" s="163"/>
      <c r="Z1031" s="163"/>
      <c r="AA1031" s="164">
        <f>TL!$O1031*TL!$P1031+TL!$Q1031*TL!$R1031+TL!$S1031*TL!$T1031+TL!$U1031*TL!$V1031+TL!$W1031*TL!$X1031+tblTL[[#This Row],[G6 RPE]]*tblTL[[#This Row],[G6 Duration]]</f>
        <v>0</v>
      </c>
      <c r="AB1031" s="139">
        <f>tblTL[[#This Row],[Gym Load]]+tblTL[[#This Row],[Field Load]]+tblTL[[#This Row],[Total Game Load]]</f>
        <v>0</v>
      </c>
    </row>
    <row r="1032" spans="1:28" x14ac:dyDescent="0.25">
      <c r="A1032" s="133" t="str">
        <f t="shared" si="54"/>
        <v>Week 7</v>
      </c>
      <c r="B1032" s="63">
        <v>43056</v>
      </c>
      <c r="C1032" s="148" t="str">
        <f t="shared" si="55"/>
        <v>Fri</v>
      </c>
      <c r="D1032" s="134" t="s">
        <v>205</v>
      </c>
      <c r="E1032" s="135"/>
      <c r="F1032" s="135"/>
      <c r="G1032" s="135"/>
      <c r="H1032" s="135"/>
      <c r="I1032" s="135">
        <f>tblTL[[#This Row],[Gym RPE]]*tblTL[[#This Row],[Gym Duration]]+tblTL[[#This Row],[Gym 2 RPE]]*tblTL[[#This Row],[Gym 2 Duration]]</f>
        <v>0</v>
      </c>
      <c r="J1032" s="135"/>
      <c r="K1032" s="135"/>
      <c r="L1032" s="135"/>
      <c r="M1032" s="135"/>
      <c r="N1032" s="135">
        <f>tblTL[[#This Row],[Field RPE]]*tblTL[[#This Row],[Field duration]]+tblTL[[#This Row],[Field 2 RPE]]*tblTL[[#This Row],[Field 2 Duration]]</f>
        <v>0</v>
      </c>
      <c r="O1032" s="136"/>
      <c r="P1032" s="137"/>
      <c r="Q1032" s="137"/>
      <c r="R1032" s="137"/>
      <c r="S1032" s="137"/>
      <c r="T1032" s="137"/>
      <c r="U1032" s="137"/>
      <c r="V1032" s="137"/>
      <c r="W1032" s="137"/>
      <c r="X1032" s="137"/>
      <c r="Y1032" s="163"/>
      <c r="Z1032" s="163"/>
      <c r="AA1032" s="164">
        <f>TL!$O1032*TL!$P1032+TL!$Q1032*TL!$R1032+TL!$S1032*TL!$T1032+TL!$U1032*TL!$V1032+TL!$W1032*TL!$X1032+tblTL[[#This Row],[G6 RPE]]*tblTL[[#This Row],[G6 Duration]]</f>
        <v>0</v>
      </c>
      <c r="AB1032" s="139">
        <f>tblTL[[#This Row],[Gym Load]]+tblTL[[#This Row],[Field Load]]+tblTL[[#This Row],[Total Game Load]]</f>
        <v>0</v>
      </c>
    </row>
    <row r="1033" spans="1:28" x14ac:dyDescent="0.25">
      <c r="A1033" s="133" t="str">
        <f t="shared" si="54"/>
        <v>Week 7</v>
      </c>
      <c r="B1033" s="63">
        <v>43056</v>
      </c>
      <c r="C1033" s="148" t="str">
        <f t="shared" si="55"/>
        <v>Fri</v>
      </c>
      <c r="D1033" s="134" t="s">
        <v>206</v>
      </c>
      <c r="E1033" s="135"/>
      <c r="F1033" s="135"/>
      <c r="G1033" s="135"/>
      <c r="H1033" s="135"/>
      <c r="I1033" s="135">
        <f>tblTL[[#This Row],[Gym RPE]]*tblTL[[#This Row],[Gym Duration]]+tblTL[[#This Row],[Gym 2 RPE]]*tblTL[[#This Row],[Gym 2 Duration]]</f>
        <v>0</v>
      </c>
      <c r="J1033" s="135"/>
      <c r="K1033" s="135"/>
      <c r="L1033" s="135"/>
      <c r="M1033" s="135"/>
      <c r="N1033" s="135">
        <f>tblTL[[#This Row],[Field RPE]]*tblTL[[#This Row],[Field duration]]+tblTL[[#This Row],[Field 2 RPE]]*tblTL[[#This Row],[Field 2 Duration]]</f>
        <v>0</v>
      </c>
      <c r="O1033" s="136"/>
      <c r="P1033" s="137"/>
      <c r="Q1033" s="137"/>
      <c r="R1033" s="137"/>
      <c r="S1033" s="137"/>
      <c r="T1033" s="137"/>
      <c r="U1033" s="137"/>
      <c r="V1033" s="137"/>
      <c r="W1033" s="137"/>
      <c r="X1033" s="137"/>
      <c r="Y1033" s="163"/>
      <c r="Z1033" s="163"/>
      <c r="AA1033" s="164">
        <f>TL!$O1033*TL!$P1033+TL!$Q1033*TL!$R1033+TL!$S1033*TL!$T1033+TL!$U1033*TL!$V1033+TL!$W1033*TL!$X1033+tblTL[[#This Row],[G6 RPE]]*tblTL[[#This Row],[G6 Duration]]</f>
        <v>0</v>
      </c>
      <c r="AB1033" s="139">
        <f>tblTL[[#This Row],[Gym Load]]+tblTL[[#This Row],[Field Load]]+tblTL[[#This Row],[Total Game Load]]</f>
        <v>0</v>
      </c>
    </row>
    <row r="1034" spans="1:28" x14ac:dyDescent="0.25">
      <c r="A1034" s="133" t="str">
        <f t="shared" si="54"/>
        <v>Week 7</v>
      </c>
      <c r="B1034" s="63">
        <v>43056</v>
      </c>
      <c r="C1034" s="148" t="str">
        <f t="shared" si="55"/>
        <v>Fri</v>
      </c>
      <c r="D1034" s="134" t="s">
        <v>207</v>
      </c>
      <c r="E1034" s="135"/>
      <c r="F1034" s="135"/>
      <c r="G1034" s="135"/>
      <c r="H1034" s="135"/>
      <c r="I1034" s="135">
        <f>tblTL[[#This Row],[Gym RPE]]*tblTL[[#This Row],[Gym Duration]]+tblTL[[#This Row],[Gym 2 RPE]]*tblTL[[#This Row],[Gym 2 Duration]]</f>
        <v>0</v>
      </c>
      <c r="J1034" s="135"/>
      <c r="K1034" s="135"/>
      <c r="L1034" s="135"/>
      <c r="M1034" s="135"/>
      <c r="N1034" s="135">
        <f>tblTL[[#This Row],[Field RPE]]*tblTL[[#This Row],[Field duration]]+tblTL[[#This Row],[Field 2 RPE]]*tblTL[[#This Row],[Field 2 Duration]]</f>
        <v>0</v>
      </c>
      <c r="O1034" s="136"/>
      <c r="P1034" s="137"/>
      <c r="Q1034" s="137"/>
      <c r="R1034" s="137"/>
      <c r="S1034" s="137"/>
      <c r="T1034" s="137"/>
      <c r="U1034" s="137"/>
      <c r="V1034" s="137"/>
      <c r="W1034" s="137"/>
      <c r="X1034" s="137"/>
      <c r="Y1034" s="163"/>
      <c r="Z1034" s="163"/>
      <c r="AA1034" s="164">
        <f>TL!$O1034*TL!$P1034+TL!$Q1034*TL!$R1034+TL!$S1034*TL!$T1034+TL!$U1034*TL!$V1034+TL!$W1034*TL!$X1034+tblTL[[#This Row],[G6 RPE]]*tblTL[[#This Row],[G6 Duration]]</f>
        <v>0</v>
      </c>
      <c r="AB1034" s="139">
        <f>tblTL[[#This Row],[Gym Load]]+tblTL[[#This Row],[Field Load]]+tblTL[[#This Row],[Total Game Load]]</f>
        <v>0</v>
      </c>
    </row>
    <row r="1035" spans="1:28" x14ac:dyDescent="0.25">
      <c r="A1035" s="133" t="str">
        <f t="shared" si="54"/>
        <v>Week 7</v>
      </c>
      <c r="B1035" s="63">
        <v>43056</v>
      </c>
      <c r="C1035" s="148" t="str">
        <f t="shared" si="55"/>
        <v>Fri</v>
      </c>
      <c r="D1035" s="134" t="s">
        <v>208</v>
      </c>
      <c r="E1035" s="135"/>
      <c r="F1035" s="135"/>
      <c r="G1035" s="135"/>
      <c r="H1035" s="135"/>
      <c r="I1035" s="135">
        <f>tblTL[[#This Row],[Gym RPE]]*tblTL[[#This Row],[Gym Duration]]+tblTL[[#This Row],[Gym 2 RPE]]*tblTL[[#This Row],[Gym 2 Duration]]</f>
        <v>0</v>
      </c>
      <c r="J1035" s="135"/>
      <c r="K1035" s="135"/>
      <c r="L1035" s="135"/>
      <c r="M1035" s="135"/>
      <c r="N1035" s="135">
        <f>tblTL[[#This Row],[Field RPE]]*tblTL[[#This Row],[Field duration]]+tblTL[[#This Row],[Field 2 RPE]]*tblTL[[#This Row],[Field 2 Duration]]</f>
        <v>0</v>
      </c>
      <c r="O1035" s="136"/>
      <c r="P1035" s="137"/>
      <c r="Q1035" s="137"/>
      <c r="R1035" s="137"/>
      <c r="S1035" s="137"/>
      <c r="T1035" s="137"/>
      <c r="U1035" s="137"/>
      <c r="V1035" s="137"/>
      <c r="W1035" s="137"/>
      <c r="X1035" s="137"/>
      <c r="Y1035" s="163"/>
      <c r="Z1035" s="163"/>
      <c r="AA1035" s="164">
        <f>TL!$O1035*TL!$P1035+TL!$Q1035*TL!$R1035+TL!$S1035*TL!$T1035+TL!$U1035*TL!$V1035+TL!$W1035*TL!$X1035+tblTL[[#This Row],[G6 RPE]]*tblTL[[#This Row],[G6 Duration]]</f>
        <v>0</v>
      </c>
      <c r="AB1035" s="139">
        <f>tblTL[[#This Row],[Gym Load]]+tblTL[[#This Row],[Field Load]]+tblTL[[#This Row],[Total Game Load]]</f>
        <v>0</v>
      </c>
    </row>
    <row r="1036" spans="1:28" x14ac:dyDescent="0.25">
      <c r="A1036" s="133" t="str">
        <f t="shared" ref="A1036:A1057" si="56">VLOOKUP(B1036, $AE$3:$AF$26, 2)</f>
        <v>Week 7</v>
      </c>
      <c r="B1036" s="59">
        <v>43057</v>
      </c>
      <c r="C1036" s="148" t="str">
        <f t="shared" ref="C1036:C1057" si="57">CHOOSE(WEEKDAY(B1036),"Sun","Mon","Tue","Wed","Thu","Fri","Sat")</f>
        <v>Sat</v>
      </c>
      <c r="D1036" s="134" t="s">
        <v>215</v>
      </c>
      <c r="E1036" s="135"/>
      <c r="F1036" s="135"/>
      <c r="G1036" s="135"/>
      <c r="H1036" s="135"/>
      <c r="I1036" s="135">
        <f>tblTL[[#This Row],[Gym RPE]]*tblTL[[#This Row],[Gym Duration]]+tblTL[[#This Row],[Gym 2 RPE]]*tblTL[[#This Row],[Gym 2 Duration]]</f>
        <v>0</v>
      </c>
      <c r="J1036" s="135"/>
      <c r="K1036" s="135"/>
      <c r="L1036" s="135"/>
      <c r="M1036" s="135"/>
      <c r="N1036" s="135">
        <f>tblTL[[#This Row],[Field RPE]]*tblTL[[#This Row],[Field duration]]+tblTL[[#This Row],[Field 2 RPE]]*tblTL[[#This Row],[Field 2 Duration]]</f>
        <v>0</v>
      </c>
      <c r="O1036" s="136"/>
      <c r="P1036" s="137"/>
      <c r="Q1036" s="137"/>
      <c r="R1036" s="137"/>
      <c r="S1036" s="137"/>
      <c r="T1036" s="137"/>
      <c r="U1036" s="137"/>
      <c r="V1036" s="137"/>
      <c r="W1036" s="137"/>
      <c r="X1036" s="137"/>
      <c r="Y1036" s="137"/>
      <c r="Z1036" s="137"/>
      <c r="AA1036" s="138">
        <f>TL!$O1036*TL!$P1036+TL!$Q1036*TL!$R1036+TL!$S1036*TL!$T1036+TL!$U1036*TL!$V1036+TL!$W1036*TL!$X1036+tblTL[[#This Row],[G6 RPE]]*tblTL[[#This Row],[G6 Duration]]</f>
        <v>0</v>
      </c>
      <c r="AB1036" s="139">
        <f>tblTL[[#This Row],[Gym Load]]+tblTL[[#This Row],[Field Load]]+tblTL[[#This Row],[Total Game Load]]</f>
        <v>0</v>
      </c>
    </row>
    <row r="1037" spans="1:28" x14ac:dyDescent="0.25">
      <c r="A1037" s="133" t="str">
        <f t="shared" si="56"/>
        <v>Week 7</v>
      </c>
      <c r="B1037" s="63">
        <v>43057</v>
      </c>
      <c r="C1037" s="148" t="str">
        <f t="shared" si="57"/>
        <v>Sat</v>
      </c>
      <c r="D1037" s="134" t="s">
        <v>190</v>
      </c>
      <c r="E1037" s="135"/>
      <c r="F1037" s="135"/>
      <c r="G1037" s="135"/>
      <c r="H1037" s="135"/>
      <c r="I1037" s="135">
        <f>tblTL[[#This Row],[Gym RPE]]*tblTL[[#This Row],[Gym Duration]]+tblTL[[#This Row],[Gym 2 RPE]]*tblTL[[#This Row],[Gym 2 Duration]]</f>
        <v>0</v>
      </c>
      <c r="J1037" s="135"/>
      <c r="K1037" s="135"/>
      <c r="L1037" s="135"/>
      <c r="M1037" s="135"/>
      <c r="N1037" s="135">
        <f>tblTL[[#This Row],[Field RPE]]*tblTL[[#This Row],[Field duration]]+tblTL[[#This Row],[Field 2 RPE]]*tblTL[[#This Row],[Field 2 Duration]]</f>
        <v>0</v>
      </c>
      <c r="O1037" s="136">
        <v>8.5</v>
      </c>
      <c r="P1037" s="137">
        <v>14</v>
      </c>
      <c r="Q1037" s="137">
        <v>6</v>
      </c>
      <c r="R1037" s="137">
        <v>7</v>
      </c>
      <c r="S1037" s="137">
        <v>7</v>
      </c>
      <c r="T1037" s="137">
        <v>11</v>
      </c>
      <c r="U1037" s="137">
        <v>8</v>
      </c>
      <c r="V1037" s="137">
        <v>14</v>
      </c>
      <c r="W1037" s="137"/>
      <c r="X1037" s="137"/>
      <c r="Y1037" s="163"/>
      <c r="Z1037" s="163"/>
      <c r="AA1037" s="164">
        <f>TL!$O1037*TL!$P1037+TL!$Q1037*TL!$R1037+TL!$S1037*TL!$T1037+TL!$U1037*TL!$V1037+TL!$W1037*TL!$X1037+tblTL[[#This Row],[G6 RPE]]*tblTL[[#This Row],[G6 Duration]]</f>
        <v>350</v>
      </c>
      <c r="AB1037" s="139">
        <f>tblTL[[#This Row],[Gym Load]]+tblTL[[#This Row],[Field Load]]+tblTL[[#This Row],[Total Game Load]]</f>
        <v>350</v>
      </c>
    </row>
    <row r="1038" spans="1:28" x14ac:dyDescent="0.25">
      <c r="A1038" s="133" t="str">
        <f t="shared" si="56"/>
        <v>Week 7</v>
      </c>
      <c r="B1038" s="63">
        <v>43057</v>
      </c>
      <c r="C1038" s="148" t="str">
        <f t="shared" si="57"/>
        <v>Sat</v>
      </c>
      <c r="D1038" s="134" t="s">
        <v>191</v>
      </c>
      <c r="E1038" s="135"/>
      <c r="F1038" s="135"/>
      <c r="G1038" s="135"/>
      <c r="H1038" s="135"/>
      <c r="I1038" s="135">
        <f>tblTL[[#This Row],[Gym RPE]]*tblTL[[#This Row],[Gym Duration]]+tblTL[[#This Row],[Gym 2 RPE]]*tblTL[[#This Row],[Gym 2 Duration]]</f>
        <v>0</v>
      </c>
      <c r="J1038" s="135"/>
      <c r="K1038" s="135"/>
      <c r="L1038" s="135"/>
      <c r="M1038" s="135"/>
      <c r="N1038" s="135">
        <f>tblTL[[#This Row],[Field RPE]]*tblTL[[#This Row],[Field duration]]+tblTL[[#This Row],[Field 2 RPE]]*tblTL[[#This Row],[Field 2 Duration]]</f>
        <v>0</v>
      </c>
      <c r="O1038" s="136"/>
      <c r="P1038" s="137"/>
      <c r="Q1038" s="137"/>
      <c r="R1038" s="137"/>
      <c r="S1038" s="137"/>
      <c r="T1038" s="137"/>
      <c r="U1038" s="137"/>
      <c r="V1038" s="137"/>
      <c r="W1038" s="137"/>
      <c r="X1038" s="137"/>
      <c r="Y1038" s="163"/>
      <c r="Z1038" s="163"/>
      <c r="AA1038" s="164">
        <f>TL!$O1038*TL!$P1038+TL!$Q1038*TL!$R1038+TL!$S1038*TL!$T1038+TL!$U1038*TL!$V1038+TL!$W1038*TL!$X1038+tblTL[[#This Row],[G6 RPE]]*tblTL[[#This Row],[G6 Duration]]</f>
        <v>0</v>
      </c>
      <c r="AB1038" s="139">
        <f>tblTL[[#This Row],[Gym Load]]+tblTL[[#This Row],[Field Load]]+tblTL[[#This Row],[Total Game Load]]</f>
        <v>0</v>
      </c>
    </row>
    <row r="1039" spans="1:28" x14ac:dyDescent="0.25">
      <c r="A1039" s="133" t="str">
        <f t="shared" si="56"/>
        <v>Week 7</v>
      </c>
      <c r="B1039" s="63">
        <v>43057</v>
      </c>
      <c r="C1039" s="148" t="str">
        <f t="shared" si="57"/>
        <v>Sat</v>
      </c>
      <c r="D1039" s="134" t="s">
        <v>192</v>
      </c>
      <c r="E1039" s="135"/>
      <c r="F1039" s="135"/>
      <c r="G1039" s="135"/>
      <c r="H1039" s="135"/>
      <c r="I1039" s="135">
        <f>tblTL[[#This Row],[Gym RPE]]*tblTL[[#This Row],[Gym Duration]]+tblTL[[#This Row],[Gym 2 RPE]]*tblTL[[#This Row],[Gym 2 Duration]]</f>
        <v>0</v>
      </c>
      <c r="J1039" s="135"/>
      <c r="K1039" s="135"/>
      <c r="L1039" s="135"/>
      <c r="M1039" s="135"/>
      <c r="N1039" s="135">
        <f>tblTL[[#This Row],[Field RPE]]*tblTL[[#This Row],[Field duration]]+tblTL[[#This Row],[Field 2 RPE]]*tblTL[[#This Row],[Field 2 Duration]]</f>
        <v>0</v>
      </c>
      <c r="O1039" s="136"/>
      <c r="P1039" s="137"/>
      <c r="Q1039" s="137"/>
      <c r="R1039" s="137"/>
      <c r="S1039" s="137"/>
      <c r="T1039" s="137"/>
      <c r="U1039" s="137"/>
      <c r="V1039" s="137"/>
      <c r="W1039" s="137"/>
      <c r="X1039" s="137"/>
      <c r="Y1039" s="163"/>
      <c r="Z1039" s="163"/>
      <c r="AA1039" s="164">
        <f>TL!$O1039*TL!$P1039+TL!$Q1039*TL!$R1039+TL!$S1039*TL!$T1039+TL!$U1039*TL!$V1039+TL!$W1039*TL!$X1039+tblTL[[#This Row],[G6 RPE]]*tblTL[[#This Row],[G6 Duration]]</f>
        <v>0</v>
      </c>
      <c r="AB1039" s="139">
        <f>tblTL[[#This Row],[Gym Load]]+tblTL[[#This Row],[Field Load]]+tblTL[[#This Row],[Total Game Load]]</f>
        <v>0</v>
      </c>
    </row>
    <row r="1040" spans="1:28" x14ac:dyDescent="0.25">
      <c r="A1040" s="133" t="str">
        <f t="shared" si="56"/>
        <v>Week 7</v>
      </c>
      <c r="B1040" s="63">
        <v>43057</v>
      </c>
      <c r="C1040" s="148" t="str">
        <f t="shared" si="57"/>
        <v>Sat</v>
      </c>
      <c r="D1040" s="134" t="s">
        <v>193</v>
      </c>
      <c r="E1040" s="135"/>
      <c r="F1040" s="135"/>
      <c r="G1040" s="135"/>
      <c r="H1040" s="135"/>
      <c r="I1040" s="135">
        <f>tblTL[[#This Row],[Gym RPE]]*tblTL[[#This Row],[Gym Duration]]+tblTL[[#This Row],[Gym 2 RPE]]*tblTL[[#This Row],[Gym 2 Duration]]</f>
        <v>0</v>
      </c>
      <c r="J1040" s="135"/>
      <c r="K1040" s="135"/>
      <c r="L1040" s="135"/>
      <c r="M1040" s="135"/>
      <c r="N1040" s="135">
        <f>tblTL[[#This Row],[Field RPE]]*tblTL[[#This Row],[Field duration]]+tblTL[[#This Row],[Field 2 RPE]]*tblTL[[#This Row],[Field 2 Duration]]</f>
        <v>0</v>
      </c>
      <c r="O1040" s="136"/>
      <c r="P1040" s="137"/>
      <c r="Q1040" s="137"/>
      <c r="R1040" s="137"/>
      <c r="S1040" s="137"/>
      <c r="T1040" s="137"/>
      <c r="U1040" s="137"/>
      <c r="V1040" s="137"/>
      <c r="W1040" s="137"/>
      <c r="X1040" s="137"/>
      <c r="Y1040" s="163"/>
      <c r="Z1040" s="163"/>
      <c r="AA1040" s="164">
        <f>TL!$O1040*TL!$P1040+TL!$Q1040*TL!$R1040+TL!$S1040*TL!$T1040+TL!$U1040*TL!$V1040+TL!$W1040*TL!$X1040+tblTL[[#This Row],[G6 RPE]]*tblTL[[#This Row],[G6 Duration]]</f>
        <v>0</v>
      </c>
      <c r="AB1040" s="139">
        <f>tblTL[[#This Row],[Gym Load]]+tblTL[[#This Row],[Field Load]]+tblTL[[#This Row],[Total Game Load]]</f>
        <v>0</v>
      </c>
    </row>
    <row r="1041" spans="1:28" x14ac:dyDescent="0.25">
      <c r="A1041" s="133" t="str">
        <f t="shared" si="56"/>
        <v>Week 7</v>
      </c>
      <c r="B1041" s="63">
        <v>43057</v>
      </c>
      <c r="C1041" s="148" t="str">
        <f t="shared" si="57"/>
        <v>Sat</v>
      </c>
      <c r="D1041" s="134" t="s">
        <v>194</v>
      </c>
      <c r="E1041" s="135"/>
      <c r="F1041" s="135"/>
      <c r="G1041" s="135"/>
      <c r="H1041" s="135"/>
      <c r="I1041" s="135">
        <f>tblTL[[#This Row],[Gym RPE]]*tblTL[[#This Row],[Gym Duration]]+tblTL[[#This Row],[Gym 2 RPE]]*tblTL[[#This Row],[Gym 2 Duration]]</f>
        <v>0</v>
      </c>
      <c r="J1041" s="135"/>
      <c r="K1041" s="135"/>
      <c r="L1041" s="135"/>
      <c r="M1041" s="135"/>
      <c r="N1041" s="135">
        <f>tblTL[[#This Row],[Field RPE]]*tblTL[[#This Row],[Field duration]]+tblTL[[#This Row],[Field 2 RPE]]*tblTL[[#This Row],[Field 2 Duration]]</f>
        <v>0</v>
      </c>
      <c r="O1041" s="136"/>
      <c r="P1041" s="137"/>
      <c r="Q1041" s="137"/>
      <c r="R1041" s="137"/>
      <c r="S1041" s="137"/>
      <c r="T1041" s="137"/>
      <c r="U1041" s="137"/>
      <c r="V1041" s="137"/>
      <c r="W1041" s="137"/>
      <c r="X1041" s="137"/>
      <c r="Y1041" s="163"/>
      <c r="Z1041" s="163"/>
      <c r="AA1041" s="164">
        <f>TL!$O1041*TL!$P1041+TL!$Q1041*TL!$R1041+TL!$S1041*TL!$T1041+TL!$U1041*TL!$V1041+TL!$W1041*TL!$X1041+tblTL[[#This Row],[G6 RPE]]*tblTL[[#This Row],[G6 Duration]]</f>
        <v>0</v>
      </c>
      <c r="AB1041" s="139">
        <f>tblTL[[#This Row],[Gym Load]]+tblTL[[#This Row],[Field Load]]+tblTL[[#This Row],[Total Game Load]]</f>
        <v>0</v>
      </c>
    </row>
    <row r="1042" spans="1:28" x14ac:dyDescent="0.25">
      <c r="A1042" s="133" t="str">
        <f t="shared" si="56"/>
        <v>Week 7</v>
      </c>
      <c r="B1042" s="63">
        <v>43057</v>
      </c>
      <c r="C1042" s="148" t="str">
        <f t="shared" si="57"/>
        <v>Sat</v>
      </c>
      <c r="D1042" s="134" t="s">
        <v>213</v>
      </c>
      <c r="E1042" s="135"/>
      <c r="F1042" s="135"/>
      <c r="G1042" s="135"/>
      <c r="H1042" s="135"/>
      <c r="I1042" s="135">
        <f>tblTL[[#This Row],[Gym RPE]]*tblTL[[#This Row],[Gym Duration]]+tblTL[[#This Row],[Gym 2 RPE]]*tblTL[[#This Row],[Gym 2 Duration]]</f>
        <v>0</v>
      </c>
      <c r="J1042" s="135"/>
      <c r="K1042" s="135"/>
      <c r="L1042" s="135"/>
      <c r="M1042" s="135"/>
      <c r="N1042" s="135">
        <f>tblTL[[#This Row],[Field RPE]]*tblTL[[#This Row],[Field duration]]+tblTL[[#This Row],[Field 2 RPE]]*tblTL[[#This Row],[Field 2 Duration]]</f>
        <v>0</v>
      </c>
      <c r="O1042" s="136"/>
      <c r="P1042" s="137"/>
      <c r="Q1042" s="137"/>
      <c r="R1042" s="137"/>
      <c r="S1042" s="137"/>
      <c r="T1042" s="137"/>
      <c r="U1042" s="137"/>
      <c r="V1042" s="137"/>
      <c r="W1042" s="137"/>
      <c r="X1042" s="137"/>
      <c r="Y1042" s="163"/>
      <c r="Z1042" s="163"/>
      <c r="AA1042" s="164">
        <f>TL!$O1042*TL!$P1042+TL!$Q1042*TL!$R1042+TL!$S1042*TL!$T1042+TL!$U1042*TL!$V1042+TL!$W1042*TL!$X1042+tblTL[[#This Row],[G6 RPE]]*tblTL[[#This Row],[G6 Duration]]</f>
        <v>0</v>
      </c>
      <c r="AB1042" s="139">
        <f>tblTL[[#This Row],[Gym Load]]+tblTL[[#This Row],[Field Load]]+tblTL[[#This Row],[Total Game Load]]</f>
        <v>0</v>
      </c>
    </row>
    <row r="1043" spans="1:28" x14ac:dyDescent="0.25">
      <c r="A1043" s="133" t="str">
        <f t="shared" si="56"/>
        <v>Week 7</v>
      </c>
      <c r="B1043" s="63">
        <v>43057</v>
      </c>
      <c r="C1043" s="148" t="str">
        <f t="shared" si="57"/>
        <v>Sat</v>
      </c>
      <c r="D1043" s="134" t="s">
        <v>214</v>
      </c>
      <c r="E1043" s="135"/>
      <c r="F1043" s="135"/>
      <c r="G1043" s="135"/>
      <c r="H1043" s="135"/>
      <c r="I1043" s="135">
        <f>tblTL[[#This Row],[Gym RPE]]*tblTL[[#This Row],[Gym Duration]]+tblTL[[#This Row],[Gym 2 RPE]]*tblTL[[#This Row],[Gym 2 Duration]]</f>
        <v>0</v>
      </c>
      <c r="J1043" s="135"/>
      <c r="K1043" s="135"/>
      <c r="L1043" s="135"/>
      <c r="M1043" s="135"/>
      <c r="N1043" s="135">
        <f>tblTL[[#This Row],[Field RPE]]*tblTL[[#This Row],[Field duration]]+tblTL[[#This Row],[Field 2 RPE]]*tblTL[[#This Row],[Field 2 Duration]]</f>
        <v>0</v>
      </c>
      <c r="O1043" s="136"/>
      <c r="P1043" s="137"/>
      <c r="Q1043" s="137"/>
      <c r="R1043" s="137"/>
      <c r="S1043" s="137"/>
      <c r="T1043" s="137"/>
      <c r="U1043" s="137"/>
      <c r="V1043" s="137"/>
      <c r="W1043" s="137"/>
      <c r="X1043" s="137"/>
      <c r="Y1043" s="163"/>
      <c r="Z1043" s="163"/>
      <c r="AA1043" s="164">
        <f>TL!$O1043*TL!$P1043+TL!$Q1043*TL!$R1043+TL!$S1043*TL!$T1043+TL!$U1043*TL!$V1043+TL!$W1043*TL!$X1043+tblTL[[#This Row],[G6 RPE]]*tblTL[[#This Row],[G6 Duration]]</f>
        <v>0</v>
      </c>
      <c r="AB1043" s="139">
        <f>tblTL[[#This Row],[Gym Load]]+tblTL[[#This Row],[Field Load]]+tblTL[[#This Row],[Total Game Load]]</f>
        <v>0</v>
      </c>
    </row>
    <row r="1044" spans="1:28" x14ac:dyDescent="0.25">
      <c r="A1044" s="133" t="str">
        <f t="shared" si="56"/>
        <v>Week 7</v>
      </c>
      <c r="B1044" s="63">
        <v>43057</v>
      </c>
      <c r="C1044" s="148" t="str">
        <f t="shared" si="57"/>
        <v>Sat</v>
      </c>
      <c r="D1044" s="134" t="s">
        <v>195</v>
      </c>
      <c r="E1044" s="135"/>
      <c r="F1044" s="135"/>
      <c r="G1044" s="135"/>
      <c r="H1044" s="135"/>
      <c r="I1044" s="135">
        <f>tblTL[[#This Row],[Gym RPE]]*tblTL[[#This Row],[Gym Duration]]+tblTL[[#This Row],[Gym 2 RPE]]*tblTL[[#This Row],[Gym 2 Duration]]</f>
        <v>0</v>
      </c>
      <c r="J1044" s="135"/>
      <c r="K1044" s="135"/>
      <c r="L1044" s="135"/>
      <c r="M1044" s="135"/>
      <c r="N1044" s="135">
        <f>tblTL[[#This Row],[Field RPE]]*tblTL[[#This Row],[Field duration]]+tblTL[[#This Row],[Field 2 RPE]]*tblTL[[#This Row],[Field 2 Duration]]</f>
        <v>0</v>
      </c>
      <c r="O1044" s="136"/>
      <c r="P1044" s="137"/>
      <c r="Q1044" s="137"/>
      <c r="R1044" s="137"/>
      <c r="S1044" s="137"/>
      <c r="T1044" s="137"/>
      <c r="U1044" s="137"/>
      <c r="V1044" s="137"/>
      <c r="W1044" s="137"/>
      <c r="X1044" s="137"/>
      <c r="Y1044" s="163"/>
      <c r="Z1044" s="163"/>
      <c r="AA1044" s="164">
        <f>TL!$O1044*TL!$P1044+TL!$Q1044*TL!$R1044+TL!$S1044*TL!$T1044+TL!$U1044*TL!$V1044+TL!$W1044*TL!$X1044+tblTL[[#This Row],[G6 RPE]]*tblTL[[#This Row],[G6 Duration]]</f>
        <v>0</v>
      </c>
      <c r="AB1044" s="139">
        <f>tblTL[[#This Row],[Gym Load]]+tblTL[[#This Row],[Field Load]]+tblTL[[#This Row],[Total Game Load]]</f>
        <v>0</v>
      </c>
    </row>
    <row r="1045" spans="1:28" x14ac:dyDescent="0.25">
      <c r="A1045" s="133" t="str">
        <f t="shared" si="56"/>
        <v>Week 7</v>
      </c>
      <c r="B1045" s="63">
        <v>43057</v>
      </c>
      <c r="C1045" s="148" t="str">
        <f t="shared" si="57"/>
        <v>Sat</v>
      </c>
      <c r="D1045" s="134" t="s">
        <v>196</v>
      </c>
      <c r="E1045" s="135"/>
      <c r="F1045" s="135"/>
      <c r="G1045" s="135"/>
      <c r="H1045" s="135"/>
      <c r="I1045" s="135">
        <f>tblTL[[#This Row],[Gym RPE]]*tblTL[[#This Row],[Gym Duration]]+tblTL[[#This Row],[Gym 2 RPE]]*tblTL[[#This Row],[Gym 2 Duration]]</f>
        <v>0</v>
      </c>
      <c r="J1045" s="135"/>
      <c r="K1045" s="135"/>
      <c r="L1045" s="135"/>
      <c r="M1045" s="135"/>
      <c r="N1045" s="135">
        <f>tblTL[[#This Row],[Field RPE]]*tblTL[[#This Row],[Field duration]]+tblTL[[#This Row],[Field 2 RPE]]*tblTL[[#This Row],[Field 2 Duration]]</f>
        <v>0</v>
      </c>
      <c r="O1045" s="136"/>
      <c r="P1045" s="137"/>
      <c r="Q1045" s="137"/>
      <c r="R1045" s="137"/>
      <c r="S1045" s="137"/>
      <c r="T1045" s="137"/>
      <c r="U1045" s="137"/>
      <c r="V1045" s="137"/>
      <c r="W1045" s="137"/>
      <c r="X1045" s="137"/>
      <c r="Y1045" s="163"/>
      <c r="Z1045" s="163"/>
      <c r="AA1045" s="164">
        <f>TL!$O1045*TL!$P1045+TL!$Q1045*TL!$R1045+TL!$S1045*TL!$T1045+TL!$U1045*TL!$V1045+TL!$W1045*TL!$X1045+tblTL[[#This Row],[G6 RPE]]*tblTL[[#This Row],[G6 Duration]]</f>
        <v>0</v>
      </c>
      <c r="AB1045" s="139">
        <f>tblTL[[#This Row],[Gym Load]]+tblTL[[#This Row],[Field Load]]+tblTL[[#This Row],[Total Game Load]]</f>
        <v>0</v>
      </c>
    </row>
    <row r="1046" spans="1:28" x14ac:dyDescent="0.25">
      <c r="A1046" s="133" t="str">
        <f t="shared" si="56"/>
        <v>Week 7</v>
      </c>
      <c r="B1046" s="63">
        <v>43057</v>
      </c>
      <c r="C1046" s="148" t="str">
        <f t="shared" si="57"/>
        <v>Sat</v>
      </c>
      <c r="D1046" s="134" t="s">
        <v>197</v>
      </c>
      <c r="E1046" s="135"/>
      <c r="F1046" s="135"/>
      <c r="G1046" s="135"/>
      <c r="H1046" s="135"/>
      <c r="I1046" s="135">
        <f>tblTL[[#This Row],[Gym RPE]]*tblTL[[#This Row],[Gym Duration]]+tblTL[[#This Row],[Gym 2 RPE]]*tblTL[[#This Row],[Gym 2 Duration]]</f>
        <v>0</v>
      </c>
      <c r="J1046" s="135"/>
      <c r="K1046" s="135"/>
      <c r="L1046" s="135"/>
      <c r="M1046" s="135"/>
      <c r="N1046" s="135">
        <f>tblTL[[#This Row],[Field RPE]]*tblTL[[#This Row],[Field duration]]+tblTL[[#This Row],[Field 2 RPE]]*tblTL[[#This Row],[Field 2 Duration]]</f>
        <v>0</v>
      </c>
      <c r="O1046" s="136"/>
      <c r="P1046" s="137"/>
      <c r="Q1046" s="137"/>
      <c r="R1046" s="137"/>
      <c r="S1046" s="137"/>
      <c r="T1046" s="137"/>
      <c r="U1046" s="137"/>
      <c r="V1046" s="137"/>
      <c r="W1046" s="137"/>
      <c r="X1046" s="137"/>
      <c r="Y1046" s="163"/>
      <c r="Z1046" s="163"/>
      <c r="AA1046" s="164">
        <f>TL!$O1046*TL!$P1046+TL!$Q1046*TL!$R1046+TL!$S1046*TL!$T1046+TL!$U1046*TL!$V1046+TL!$W1046*TL!$X1046+tblTL[[#This Row],[G6 RPE]]*tblTL[[#This Row],[G6 Duration]]</f>
        <v>0</v>
      </c>
      <c r="AB1046" s="139">
        <f>tblTL[[#This Row],[Gym Load]]+tblTL[[#This Row],[Field Load]]+tblTL[[#This Row],[Total Game Load]]</f>
        <v>0</v>
      </c>
    </row>
    <row r="1047" spans="1:28" x14ac:dyDescent="0.25">
      <c r="A1047" s="133" t="str">
        <f t="shared" si="56"/>
        <v>Week 7</v>
      </c>
      <c r="B1047" s="63">
        <v>43057</v>
      </c>
      <c r="C1047" s="148" t="str">
        <f t="shared" si="57"/>
        <v>Sat</v>
      </c>
      <c r="D1047" s="134" t="s">
        <v>198</v>
      </c>
      <c r="E1047" s="135"/>
      <c r="F1047" s="135"/>
      <c r="G1047" s="135"/>
      <c r="H1047" s="135"/>
      <c r="I1047" s="135">
        <f>tblTL[[#This Row],[Gym RPE]]*tblTL[[#This Row],[Gym Duration]]+tblTL[[#This Row],[Gym 2 RPE]]*tblTL[[#This Row],[Gym 2 Duration]]</f>
        <v>0</v>
      </c>
      <c r="J1047" s="135"/>
      <c r="K1047" s="135"/>
      <c r="L1047" s="135"/>
      <c r="M1047" s="135"/>
      <c r="N1047" s="135">
        <f>tblTL[[#This Row],[Field RPE]]*tblTL[[#This Row],[Field duration]]+tblTL[[#This Row],[Field 2 RPE]]*tblTL[[#This Row],[Field 2 Duration]]</f>
        <v>0</v>
      </c>
      <c r="O1047" s="136">
        <v>7</v>
      </c>
      <c r="P1047" s="137">
        <v>7</v>
      </c>
      <c r="Q1047" s="137">
        <v>7</v>
      </c>
      <c r="R1047" s="137">
        <v>7</v>
      </c>
      <c r="S1047" s="137">
        <v>5</v>
      </c>
      <c r="T1047" s="137">
        <v>7</v>
      </c>
      <c r="U1047" s="137">
        <v>8</v>
      </c>
      <c r="V1047" s="137">
        <v>14</v>
      </c>
      <c r="W1047" s="137"/>
      <c r="X1047" s="137"/>
      <c r="Y1047" s="163"/>
      <c r="Z1047" s="163"/>
      <c r="AA1047" s="164">
        <f>TL!$O1047*TL!$P1047+TL!$Q1047*TL!$R1047+TL!$S1047*TL!$T1047+TL!$U1047*TL!$V1047+TL!$W1047*TL!$X1047+tblTL[[#This Row],[G6 RPE]]*tblTL[[#This Row],[G6 Duration]]</f>
        <v>245</v>
      </c>
      <c r="AB1047" s="139">
        <f>tblTL[[#This Row],[Gym Load]]+tblTL[[#This Row],[Field Load]]+tblTL[[#This Row],[Total Game Load]]</f>
        <v>245</v>
      </c>
    </row>
    <row r="1048" spans="1:28" x14ac:dyDescent="0.25">
      <c r="A1048" s="133" t="str">
        <f t="shared" si="56"/>
        <v>Week 7</v>
      </c>
      <c r="B1048" s="63">
        <v>43057</v>
      </c>
      <c r="C1048" s="148" t="str">
        <f t="shared" si="57"/>
        <v>Sat</v>
      </c>
      <c r="D1048" s="134" t="s">
        <v>199</v>
      </c>
      <c r="E1048" s="135"/>
      <c r="F1048" s="135"/>
      <c r="G1048" s="135"/>
      <c r="H1048" s="135"/>
      <c r="I1048" s="135">
        <f>tblTL[[#This Row],[Gym RPE]]*tblTL[[#This Row],[Gym Duration]]+tblTL[[#This Row],[Gym 2 RPE]]*tblTL[[#This Row],[Gym 2 Duration]]</f>
        <v>0</v>
      </c>
      <c r="J1048" s="135"/>
      <c r="K1048" s="135"/>
      <c r="L1048" s="135"/>
      <c r="M1048" s="135"/>
      <c r="N1048" s="135">
        <f>tblTL[[#This Row],[Field RPE]]*tblTL[[#This Row],[Field duration]]+tblTL[[#This Row],[Field 2 RPE]]*tblTL[[#This Row],[Field 2 Duration]]</f>
        <v>0</v>
      </c>
      <c r="O1048" s="136">
        <v>8</v>
      </c>
      <c r="P1048" s="137">
        <v>14</v>
      </c>
      <c r="Q1048" s="137">
        <v>8</v>
      </c>
      <c r="R1048" s="137">
        <v>14</v>
      </c>
      <c r="S1048" s="137">
        <v>7</v>
      </c>
      <c r="T1048" s="137">
        <v>7</v>
      </c>
      <c r="U1048" s="137">
        <v>8</v>
      </c>
      <c r="V1048" s="137">
        <v>9</v>
      </c>
      <c r="W1048" s="137"/>
      <c r="X1048" s="137"/>
      <c r="Y1048" s="163"/>
      <c r="Z1048" s="163"/>
      <c r="AA1048" s="164">
        <f>TL!$O1048*TL!$P1048+TL!$Q1048*TL!$R1048+TL!$S1048*TL!$T1048+TL!$U1048*TL!$V1048+TL!$W1048*TL!$X1048+tblTL[[#This Row],[G6 RPE]]*tblTL[[#This Row],[G6 Duration]]</f>
        <v>345</v>
      </c>
      <c r="AB1048" s="139">
        <f>tblTL[[#This Row],[Gym Load]]+tblTL[[#This Row],[Field Load]]+tblTL[[#This Row],[Total Game Load]]</f>
        <v>345</v>
      </c>
    </row>
    <row r="1049" spans="1:28" x14ac:dyDescent="0.25">
      <c r="A1049" s="133" t="str">
        <f t="shared" si="56"/>
        <v>Week 7</v>
      </c>
      <c r="B1049" s="63">
        <v>43057</v>
      </c>
      <c r="C1049" s="148" t="str">
        <f t="shared" si="57"/>
        <v>Sat</v>
      </c>
      <c r="D1049" s="134" t="s">
        <v>200</v>
      </c>
      <c r="E1049" s="135">
        <v>7</v>
      </c>
      <c r="F1049" s="135">
        <v>40</v>
      </c>
      <c r="G1049" s="135"/>
      <c r="H1049" s="135"/>
      <c r="I1049" s="135">
        <f>tblTL[[#This Row],[Gym RPE]]*tblTL[[#This Row],[Gym Duration]]+tblTL[[#This Row],[Gym 2 RPE]]*tblTL[[#This Row],[Gym 2 Duration]]</f>
        <v>280</v>
      </c>
      <c r="J1049" s="135"/>
      <c r="K1049" s="135"/>
      <c r="L1049" s="135"/>
      <c r="M1049" s="135"/>
      <c r="N1049" s="135">
        <f>tblTL[[#This Row],[Field RPE]]*tblTL[[#This Row],[Field duration]]+tblTL[[#This Row],[Field 2 RPE]]*tblTL[[#This Row],[Field 2 Duration]]</f>
        <v>0</v>
      </c>
      <c r="O1049" s="136"/>
      <c r="P1049" s="137"/>
      <c r="Q1049" s="137"/>
      <c r="R1049" s="137"/>
      <c r="S1049" s="137"/>
      <c r="T1049" s="137"/>
      <c r="U1049" s="137"/>
      <c r="V1049" s="137"/>
      <c r="W1049" s="137"/>
      <c r="X1049" s="137"/>
      <c r="Y1049" s="163"/>
      <c r="Z1049" s="163"/>
      <c r="AA1049" s="164">
        <f>TL!$O1049*TL!$P1049+TL!$Q1049*TL!$R1049+TL!$S1049*TL!$T1049+TL!$U1049*TL!$V1049+TL!$W1049*TL!$X1049+tblTL[[#This Row],[G6 RPE]]*tblTL[[#This Row],[G6 Duration]]</f>
        <v>0</v>
      </c>
      <c r="AB1049" s="139">
        <f>tblTL[[#This Row],[Gym Load]]+tblTL[[#This Row],[Field Load]]+tblTL[[#This Row],[Total Game Load]]</f>
        <v>280</v>
      </c>
    </row>
    <row r="1050" spans="1:28" x14ac:dyDescent="0.25">
      <c r="A1050" s="133" t="str">
        <f t="shared" si="56"/>
        <v>Week 7</v>
      </c>
      <c r="B1050" s="63">
        <v>43057</v>
      </c>
      <c r="C1050" s="148" t="str">
        <f t="shared" si="57"/>
        <v>Sat</v>
      </c>
      <c r="D1050" s="134" t="s">
        <v>201</v>
      </c>
      <c r="E1050" s="135"/>
      <c r="F1050" s="135"/>
      <c r="G1050" s="135"/>
      <c r="H1050" s="135"/>
      <c r="I1050" s="135">
        <f>tblTL[[#This Row],[Gym RPE]]*tblTL[[#This Row],[Gym Duration]]+tblTL[[#This Row],[Gym 2 RPE]]*tblTL[[#This Row],[Gym 2 Duration]]</f>
        <v>0</v>
      </c>
      <c r="J1050" s="135"/>
      <c r="K1050" s="135"/>
      <c r="L1050" s="135"/>
      <c r="M1050" s="135"/>
      <c r="N1050" s="135">
        <f>tblTL[[#This Row],[Field RPE]]*tblTL[[#This Row],[Field duration]]+tblTL[[#This Row],[Field 2 RPE]]*tblTL[[#This Row],[Field 2 Duration]]</f>
        <v>0</v>
      </c>
      <c r="O1050" s="136"/>
      <c r="P1050" s="137"/>
      <c r="Q1050" s="137"/>
      <c r="R1050" s="137"/>
      <c r="S1050" s="137"/>
      <c r="T1050" s="137"/>
      <c r="U1050" s="137"/>
      <c r="V1050" s="137"/>
      <c r="W1050" s="137"/>
      <c r="X1050" s="137"/>
      <c r="Y1050" s="163"/>
      <c r="Z1050" s="163"/>
      <c r="AA1050" s="164">
        <f>TL!$O1050*TL!$P1050+TL!$Q1050*TL!$R1050+TL!$S1050*TL!$T1050+TL!$U1050*TL!$V1050+TL!$W1050*TL!$X1050+tblTL[[#This Row],[G6 RPE]]*tblTL[[#This Row],[G6 Duration]]</f>
        <v>0</v>
      </c>
      <c r="AB1050" s="139">
        <f>tblTL[[#This Row],[Gym Load]]+tblTL[[#This Row],[Field Load]]+tblTL[[#This Row],[Total Game Load]]</f>
        <v>0</v>
      </c>
    </row>
    <row r="1051" spans="1:28" x14ac:dyDescent="0.25">
      <c r="A1051" s="133" t="str">
        <f t="shared" si="56"/>
        <v>Week 7</v>
      </c>
      <c r="B1051" s="63">
        <v>43057</v>
      </c>
      <c r="C1051" s="148" t="str">
        <f t="shared" si="57"/>
        <v>Sat</v>
      </c>
      <c r="D1051" s="134" t="s">
        <v>202</v>
      </c>
      <c r="E1051" s="135"/>
      <c r="F1051" s="135"/>
      <c r="G1051" s="135"/>
      <c r="H1051" s="135"/>
      <c r="I1051" s="135">
        <f>tblTL[[#This Row],[Gym RPE]]*tblTL[[#This Row],[Gym Duration]]+tblTL[[#This Row],[Gym 2 RPE]]*tblTL[[#This Row],[Gym 2 Duration]]</f>
        <v>0</v>
      </c>
      <c r="J1051" s="135"/>
      <c r="K1051" s="135"/>
      <c r="L1051" s="135"/>
      <c r="M1051" s="135"/>
      <c r="N1051" s="135">
        <f>tblTL[[#This Row],[Field RPE]]*tblTL[[#This Row],[Field duration]]+tblTL[[#This Row],[Field 2 RPE]]*tblTL[[#This Row],[Field 2 Duration]]</f>
        <v>0</v>
      </c>
      <c r="O1051" s="136"/>
      <c r="P1051" s="137"/>
      <c r="Q1051" s="137"/>
      <c r="R1051" s="137"/>
      <c r="S1051" s="137"/>
      <c r="T1051" s="137"/>
      <c r="U1051" s="137"/>
      <c r="V1051" s="137"/>
      <c r="W1051" s="137"/>
      <c r="X1051" s="137"/>
      <c r="Y1051" s="163"/>
      <c r="Z1051" s="163"/>
      <c r="AA1051" s="164">
        <f>TL!$O1051*TL!$P1051+TL!$Q1051*TL!$R1051+TL!$S1051*TL!$T1051+TL!$U1051*TL!$V1051+TL!$W1051*TL!$X1051+tblTL[[#This Row],[G6 RPE]]*tblTL[[#This Row],[G6 Duration]]</f>
        <v>0</v>
      </c>
      <c r="AB1051" s="139">
        <f>tblTL[[#This Row],[Gym Load]]+tblTL[[#This Row],[Field Load]]+tblTL[[#This Row],[Total Game Load]]</f>
        <v>0</v>
      </c>
    </row>
    <row r="1052" spans="1:28" x14ac:dyDescent="0.25">
      <c r="A1052" s="133" t="str">
        <f t="shared" si="56"/>
        <v>Week 7</v>
      </c>
      <c r="B1052" s="63">
        <v>43057</v>
      </c>
      <c r="C1052" s="148" t="str">
        <f t="shared" si="57"/>
        <v>Sat</v>
      </c>
      <c r="D1052" s="134" t="s">
        <v>203</v>
      </c>
      <c r="E1052" s="135">
        <v>7</v>
      </c>
      <c r="F1052" s="135">
        <v>60</v>
      </c>
      <c r="G1052" s="135"/>
      <c r="H1052" s="135"/>
      <c r="I1052" s="135">
        <f>tblTL[[#This Row],[Gym RPE]]*tblTL[[#This Row],[Gym Duration]]+tblTL[[#This Row],[Gym 2 RPE]]*tblTL[[#This Row],[Gym 2 Duration]]</f>
        <v>420</v>
      </c>
      <c r="J1052" s="135"/>
      <c r="K1052" s="135"/>
      <c r="L1052" s="135"/>
      <c r="M1052" s="135"/>
      <c r="N1052" s="135">
        <f>tblTL[[#This Row],[Field RPE]]*tblTL[[#This Row],[Field duration]]+tblTL[[#This Row],[Field 2 RPE]]*tblTL[[#This Row],[Field 2 Duration]]</f>
        <v>0</v>
      </c>
      <c r="O1052" s="136"/>
      <c r="P1052" s="137"/>
      <c r="Q1052" s="137"/>
      <c r="R1052" s="137"/>
      <c r="S1052" s="137"/>
      <c r="T1052" s="137"/>
      <c r="U1052" s="137"/>
      <c r="V1052" s="137"/>
      <c r="W1052" s="137"/>
      <c r="X1052" s="137"/>
      <c r="Y1052" s="163"/>
      <c r="Z1052" s="163"/>
      <c r="AA1052" s="164">
        <f>TL!$O1052*TL!$P1052+TL!$Q1052*TL!$R1052+TL!$S1052*TL!$T1052+TL!$U1052*TL!$V1052+TL!$W1052*TL!$X1052+tblTL[[#This Row],[G6 RPE]]*tblTL[[#This Row],[G6 Duration]]</f>
        <v>0</v>
      </c>
      <c r="AB1052" s="139">
        <f>tblTL[[#This Row],[Gym Load]]+tblTL[[#This Row],[Field Load]]+tblTL[[#This Row],[Total Game Load]]</f>
        <v>420</v>
      </c>
    </row>
    <row r="1053" spans="1:28" x14ac:dyDescent="0.25">
      <c r="A1053" s="133" t="str">
        <f t="shared" si="56"/>
        <v>Week 7</v>
      </c>
      <c r="B1053" s="63">
        <v>43057</v>
      </c>
      <c r="C1053" s="148" t="str">
        <f t="shared" si="57"/>
        <v>Sat</v>
      </c>
      <c r="D1053" s="134" t="s">
        <v>204</v>
      </c>
      <c r="E1053" s="135"/>
      <c r="F1053" s="135"/>
      <c r="G1053" s="135"/>
      <c r="H1053" s="135"/>
      <c r="I1053" s="135">
        <f>tblTL[[#This Row],[Gym RPE]]*tblTL[[#This Row],[Gym Duration]]+tblTL[[#This Row],[Gym 2 RPE]]*tblTL[[#This Row],[Gym 2 Duration]]</f>
        <v>0</v>
      </c>
      <c r="J1053" s="135"/>
      <c r="K1053" s="135"/>
      <c r="L1053" s="135"/>
      <c r="M1053" s="135"/>
      <c r="N1053" s="135">
        <f>tblTL[[#This Row],[Field RPE]]*tblTL[[#This Row],[Field duration]]+tblTL[[#This Row],[Field 2 RPE]]*tblTL[[#This Row],[Field 2 Duration]]</f>
        <v>0</v>
      </c>
      <c r="O1053" s="136"/>
      <c r="P1053" s="137"/>
      <c r="Q1053" s="137"/>
      <c r="R1053" s="137"/>
      <c r="S1053" s="137"/>
      <c r="T1053" s="137"/>
      <c r="U1053" s="137"/>
      <c r="V1053" s="137"/>
      <c r="W1053" s="137"/>
      <c r="X1053" s="137"/>
      <c r="Y1053" s="163"/>
      <c r="Z1053" s="163"/>
      <c r="AA1053" s="164">
        <f>TL!$O1053*TL!$P1053+TL!$Q1053*TL!$R1053+TL!$S1053*TL!$T1053+TL!$U1053*TL!$V1053+TL!$W1053*TL!$X1053+tblTL[[#This Row],[G6 RPE]]*tblTL[[#This Row],[G6 Duration]]</f>
        <v>0</v>
      </c>
      <c r="AB1053" s="139">
        <f>tblTL[[#This Row],[Gym Load]]+tblTL[[#This Row],[Field Load]]+tblTL[[#This Row],[Total Game Load]]</f>
        <v>0</v>
      </c>
    </row>
    <row r="1054" spans="1:28" x14ac:dyDescent="0.25">
      <c r="A1054" s="133" t="str">
        <f t="shared" si="56"/>
        <v>Week 7</v>
      </c>
      <c r="B1054" s="63">
        <v>43057</v>
      </c>
      <c r="C1054" s="148" t="str">
        <f t="shared" si="57"/>
        <v>Sat</v>
      </c>
      <c r="D1054" s="134" t="s">
        <v>205</v>
      </c>
      <c r="E1054" s="135"/>
      <c r="F1054" s="135"/>
      <c r="G1054" s="135"/>
      <c r="H1054" s="135"/>
      <c r="I1054" s="135">
        <f>tblTL[[#This Row],[Gym RPE]]*tblTL[[#This Row],[Gym Duration]]+tblTL[[#This Row],[Gym 2 RPE]]*tblTL[[#This Row],[Gym 2 Duration]]</f>
        <v>0</v>
      </c>
      <c r="J1054" s="135"/>
      <c r="K1054" s="135"/>
      <c r="L1054" s="135"/>
      <c r="M1054" s="135"/>
      <c r="N1054" s="135">
        <f>tblTL[[#This Row],[Field RPE]]*tblTL[[#This Row],[Field duration]]+tblTL[[#This Row],[Field 2 RPE]]*tblTL[[#This Row],[Field 2 Duration]]</f>
        <v>0</v>
      </c>
      <c r="O1054" s="136"/>
      <c r="P1054" s="137"/>
      <c r="Q1054" s="137"/>
      <c r="R1054" s="137"/>
      <c r="S1054" s="137"/>
      <c r="T1054" s="137"/>
      <c r="U1054" s="137"/>
      <c r="V1054" s="137"/>
      <c r="W1054" s="137"/>
      <c r="X1054" s="137"/>
      <c r="Y1054" s="163"/>
      <c r="Z1054" s="163"/>
      <c r="AA1054" s="164">
        <f>TL!$O1054*TL!$P1054+TL!$Q1054*TL!$R1054+TL!$S1054*TL!$T1054+TL!$U1054*TL!$V1054+TL!$W1054*TL!$X1054+tblTL[[#This Row],[G6 RPE]]*tblTL[[#This Row],[G6 Duration]]</f>
        <v>0</v>
      </c>
      <c r="AB1054" s="139">
        <f>tblTL[[#This Row],[Gym Load]]+tblTL[[#This Row],[Field Load]]+tblTL[[#This Row],[Total Game Load]]</f>
        <v>0</v>
      </c>
    </row>
    <row r="1055" spans="1:28" x14ac:dyDescent="0.25">
      <c r="A1055" s="133" t="str">
        <f t="shared" si="56"/>
        <v>Week 7</v>
      </c>
      <c r="B1055" s="63">
        <v>43057</v>
      </c>
      <c r="C1055" s="148" t="str">
        <f t="shared" si="57"/>
        <v>Sat</v>
      </c>
      <c r="D1055" s="134" t="s">
        <v>206</v>
      </c>
      <c r="E1055" s="135"/>
      <c r="F1055" s="135"/>
      <c r="G1055" s="135"/>
      <c r="H1055" s="135"/>
      <c r="I1055" s="135">
        <f>tblTL[[#This Row],[Gym RPE]]*tblTL[[#This Row],[Gym Duration]]+tblTL[[#This Row],[Gym 2 RPE]]*tblTL[[#This Row],[Gym 2 Duration]]</f>
        <v>0</v>
      </c>
      <c r="J1055" s="135"/>
      <c r="K1055" s="135"/>
      <c r="L1055" s="135"/>
      <c r="M1055" s="135"/>
      <c r="N1055" s="135">
        <f>tblTL[[#This Row],[Field RPE]]*tblTL[[#This Row],[Field duration]]+tblTL[[#This Row],[Field 2 RPE]]*tblTL[[#This Row],[Field 2 Duration]]</f>
        <v>0</v>
      </c>
      <c r="O1055" s="136"/>
      <c r="P1055" s="137"/>
      <c r="Q1055" s="137"/>
      <c r="R1055" s="137"/>
      <c r="S1055" s="137"/>
      <c r="T1055" s="137"/>
      <c r="U1055" s="137"/>
      <c r="V1055" s="137"/>
      <c r="W1055" s="137"/>
      <c r="X1055" s="137"/>
      <c r="Y1055" s="163"/>
      <c r="Z1055" s="163"/>
      <c r="AA1055" s="164">
        <f>TL!$O1055*TL!$P1055+TL!$Q1055*TL!$R1055+TL!$S1055*TL!$T1055+TL!$U1055*TL!$V1055+TL!$W1055*TL!$X1055+tblTL[[#This Row],[G6 RPE]]*tblTL[[#This Row],[G6 Duration]]</f>
        <v>0</v>
      </c>
      <c r="AB1055" s="139">
        <f>tblTL[[#This Row],[Gym Load]]+tblTL[[#This Row],[Field Load]]+tblTL[[#This Row],[Total Game Load]]</f>
        <v>0</v>
      </c>
    </row>
    <row r="1056" spans="1:28" x14ac:dyDescent="0.25">
      <c r="A1056" s="133" t="str">
        <f t="shared" si="56"/>
        <v>Week 7</v>
      </c>
      <c r="B1056" s="63">
        <v>43057</v>
      </c>
      <c r="C1056" s="148" t="str">
        <f t="shared" si="57"/>
        <v>Sat</v>
      </c>
      <c r="D1056" s="134" t="s">
        <v>207</v>
      </c>
      <c r="E1056" s="135"/>
      <c r="F1056" s="135"/>
      <c r="G1056" s="135"/>
      <c r="H1056" s="135"/>
      <c r="I1056" s="135">
        <f>tblTL[[#This Row],[Gym RPE]]*tblTL[[#This Row],[Gym Duration]]+tblTL[[#This Row],[Gym 2 RPE]]*tblTL[[#This Row],[Gym 2 Duration]]</f>
        <v>0</v>
      </c>
      <c r="J1056" s="135"/>
      <c r="K1056" s="135"/>
      <c r="L1056" s="135"/>
      <c r="M1056" s="135"/>
      <c r="N1056" s="135">
        <f>tblTL[[#This Row],[Field RPE]]*tblTL[[#This Row],[Field duration]]+tblTL[[#This Row],[Field 2 RPE]]*tblTL[[#This Row],[Field 2 Duration]]</f>
        <v>0</v>
      </c>
      <c r="O1056" s="136"/>
      <c r="P1056" s="137"/>
      <c r="Q1056" s="137"/>
      <c r="R1056" s="137"/>
      <c r="S1056" s="137"/>
      <c r="T1056" s="137"/>
      <c r="U1056" s="137"/>
      <c r="V1056" s="137"/>
      <c r="W1056" s="137"/>
      <c r="X1056" s="137"/>
      <c r="Y1056" s="163"/>
      <c r="Z1056" s="163"/>
      <c r="AA1056" s="164">
        <f>TL!$O1056*TL!$P1056+TL!$Q1056*TL!$R1056+TL!$S1056*TL!$T1056+TL!$U1056*TL!$V1056+TL!$W1056*TL!$X1056+tblTL[[#This Row],[G6 RPE]]*tblTL[[#This Row],[G6 Duration]]</f>
        <v>0</v>
      </c>
      <c r="AB1056" s="139">
        <f>tblTL[[#This Row],[Gym Load]]+tblTL[[#This Row],[Field Load]]+tblTL[[#This Row],[Total Game Load]]</f>
        <v>0</v>
      </c>
    </row>
    <row r="1057" spans="1:28" x14ac:dyDescent="0.25">
      <c r="A1057" s="133" t="str">
        <f t="shared" si="56"/>
        <v>Week 7</v>
      </c>
      <c r="B1057" s="63">
        <v>43057</v>
      </c>
      <c r="C1057" s="148" t="str">
        <f t="shared" si="57"/>
        <v>Sat</v>
      </c>
      <c r="D1057" s="134" t="s">
        <v>208</v>
      </c>
      <c r="E1057" s="135"/>
      <c r="F1057" s="135"/>
      <c r="G1057" s="135"/>
      <c r="H1057" s="135"/>
      <c r="I1057" s="135">
        <f>tblTL[[#This Row],[Gym RPE]]*tblTL[[#This Row],[Gym Duration]]+tblTL[[#This Row],[Gym 2 RPE]]*tblTL[[#This Row],[Gym 2 Duration]]</f>
        <v>0</v>
      </c>
      <c r="J1057" s="135"/>
      <c r="K1057" s="135"/>
      <c r="L1057" s="135"/>
      <c r="M1057" s="135"/>
      <c r="N1057" s="135">
        <f>tblTL[[#This Row],[Field RPE]]*tblTL[[#This Row],[Field duration]]+tblTL[[#This Row],[Field 2 RPE]]*tblTL[[#This Row],[Field 2 Duration]]</f>
        <v>0</v>
      </c>
      <c r="O1057" s="136"/>
      <c r="P1057" s="137"/>
      <c r="Q1057" s="137"/>
      <c r="R1057" s="137"/>
      <c r="S1057" s="137"/>
      <c r="T1057" s="137"/>
      <c r="U1057" s="137"/>
      <c r="V1057" s="137"/>
      <c r="W1057" s="137"/>
      <c r="X1057" s="137"/>
      <c r="Y1057" s="163"/>
      <c r="Z1057" s="163"/>
      <c r="AA1057" s="164">
        <f>TL!$O1057*TL!$P1057+TL!$Q1057*TL!$R1057+TL!$S1057*TL!$T1057+TL!$U1057*TL!$V1057+TL!$W1057*TL!$X1057+tblTL[[#This Row],[G6 RPE]]*tblTL[[#This Row],[G6 Duration]]</f>
        <v>0</v>
      </c>
      <c r="AB1057" s="139">
        <f>tblTL[[#This Row],[Gym Load]]+tblTL[[#This Row],[Field Load]]+tblTL[[#This Row],[Total Game Load]]</f>
        <v>0</v>
      </c>
    </row>
    <row r="1058" spans="1:28" x14ac:dyDescent="0.25">
      <c r="A1058" s="133" t="str">
        <f t="shared" ref="A1058:A1079" si="58">VLOOKUP(B1058, $AE$3:$AF$26, 2)</f>
        <v>Week 7</v>
      </c>
      <c r="B1058" s="59">
        <v>43058</v>
      </c>
      <c r="C1058" s="148" t="str">
        <f t="shared" ref="C1058:C1079" si="59">CHOOSE(WEEKDAY(B1058),"Sun","Mon","Tue","Wed","Thu","Fri","Sat")</f>
        <v>Sun</v>
      </c>
      <c r="D1058" s="134" t="s">
        <v>215</v>
      </c>
      <c r="E1058" s="135"/>
      <c r="F1058" s="135"/>
      <c r="G1058" s="135"/>
      <c r="H1058" s="135"/>
      <c r="I1058" s="135">
        <f>tblTL[[#This Row],[Gym RPE]]*tblTL[[#This Row],[Gym Duration]]+tblTL[[#This Row],[Gym 2 RPE]]*tblTL[[#This Row],[Gym 2 Duration]]</f>
        <v>0</v>
      </c>
      <c r="J1058" s="135"/>
      <c r="K1058" s="135"/>
      <c r="L1058" s="135"/>
      <c r="M1058" s="135"/>
      <c r="N1058" s="135">
        <f>tblTL[[#This Row],[Field RPE]]*tblTL[[#This Row],[Field duration]]+tblTL[[#This Row],[Field 2 RPE]]*tblTL[[#This Row],[Field 2 Duration]]</f>
        <v>0</v>
      </c>
      <c r="O1058" s="136"/>
      <c r="P1058" s="137"/>
      <c r="Q1058" s="137"/>
      <c r="R1058" s="137"/>
      <c r="S1058" s="137"/>
      <c r="T1058" s="137"/>
      <c r="U1058" s="137"/>
      <c r="V1058" s="137"/>
      <c r="W1058" s="137"/>
      <c r="X1058" s="137"/>
      <c r="Y1058" s="137"/>
      <c r="Z1058" s="137"/>
      <c r="AA1058" s="138">
        <f>TL!$O1058*TL!$P1058+TL!$Q1058*TL!$R1058+TL!$S1058*TL!$T1058+TL!$U1058*TL!$V1058+TL!$W1058*TL!$X1058+tblTL[[#This Row],[G6 RPE]]*tblTL[[#This Row],[G6 Duration]]</f>
        <v>0</v>
      </c>
      <c r="AB1058" s="139">
        <f>tblTL[[#This Row],[Gym Load]]+tblTL[[#This Row],[Field Load]]+tblTL[[#This Row],[Total Game Load]]</f>
        <v>0</v>
      </c>
    </row>
    <row r="1059" spans="1:28" x14ac:dyDescent="0.25">
      <c r="A1059" s="133" t="str">
        <f t="shared" si="58"/>
        <v>Week 7</v>
      </c>
      <c r="B1059" s="63">
        <v>43058</v>
      </c>
      <c r="C1059" s="148" t="str">
        <f t="shared" si="59"/>
        <v>Sun</v>
      </c>
      <c r="D1059" s="134" t="s">
        <v>190</v>
      </c>
      <c r="E1059" s="135"/>
      <c r="F1059" s="135"/>
      <c r="G1059" s="135"/>
      <c r="H1059" s="135"/>
      <c r="I1059" s="135">
        <f>tblTL[[#This Row],[Gym RPE]]*tblTL[[#This Row],[Gym Duration]]+tblTL[[#This Row],[Gym 2 RPE]]*tblTL[[#This Row],[Gym 2 Duration]]</f>
        <v>0</v>
      </c>
      <c r="J1059" s="135"/>
      <c r="K1059" s="135"/>
      <c r="L1059" s="135"/>
      <c r="M1059" s="135"/>
      <c r="N1059" s="135">
        <f>tblTL[[#This Row],[Field RPE]]*tblTL[[#This Row],[Field duration]]+tblTL[[#This Row],[Field 2 RPE]]*tblTL[[#This Row],[Field 2 Duration]]</f>
        <v>0</v>
      </c>
      <c r="O1059" s="136"/>
      <c r="P1059" s="137"/>
      <c r="Q1059" s="137"/>
      <c r="R1059" s="137"/>
      <c r="S1059" s="137"/>
      <c r="T1059" s="137"/>
      <c r="U1059" s="137"/>
      <c r="V1059" s="137"/>
      <c r="W1059" s="137"/>
      <c r="X1059" s="137"/>
      <c r="Y1059" s="163"/>
      <c r="Z1059" s="163"/>
      <c r="AA1059" s="164">
        <f>TL!$O1059*TL!$P1059+TL!$Q1059*TL!$R1059+TL!$S1059*TL!$T1059+TL!$U1059*TL!$V1059+TL!$W1059*TL!$X1059+tblTL[[#This Row],[G6 RPE]]*tblTL[[#This Row],[G6 Duration]]</f>
        <v>0</v>
      </c>
      <c r="AB1059" s="139">
        <f>tblTL[[#This Row],[Gym Load]]+tblTL[[#This Row],[Field Load]]+tblTL[[#This Row],[Total Game Load]]</f>
        <v>0</v>
      </c>
    </row>
    <row r="1060" spans="1:28" x14ac:dyDescent="0.25">
      <c r="A1060" s="133" t="str">
        <f t="shared" si="58"/>
        <v>Week 7</v>
      </c>
      <c r="B1060" s="63">
        <v>43058</v>
      </c>
      <c r="C1060" s="148" t="str">
        <f t="shared" si="59"/>
        <v>Sun</v>
      </c>
      <c r="D1060" s="134" t="s">
        <v>191</v>
      </c>
      <c r="E1060" s="135"/>
      <c r="F1060" s="135"/>
      <c r="G1060" s="135"/>
      <c r="H1060" s="135"/>
      <c r="I1060" s="135">
        <f>tblTL[[#This Row],[Gym RPE]]*tblTL[[#This Row],[Gym Duration]]+tblTL[[#This Row],[Gym 2 RPE]]*tblTL[[#This Row],[Gym 2 Duration]]</f>
        <v>0</v>
      </c>
      <c r="J1060" s="135"/>
      <c r="K1060" s="135"/>
      <c r="L1060" s="135"/>
      <c r="M1060" s="135"/>
      <c r="N1060" s="135">
        <f>tblTL[[#This Row],[Field RPE]]*tblTL[[#This Row],[Field duration]]+tblTL[[#This Row],[Field 2 RPE]]*tblTL[[#This Row],[Field 2 Duration]]</f>
        <v>0</v>
      </c>
      <c r="O1060" s="136"/>
      <c r="P1060" s="137"/>
      <c r="Q1060" s="137"/>
      <c r="R1060" s="137"/>
      <c r="S1060" s="137"/>
      <c r="T1060" s="137"/>
      <c r="U1060" s="137"/>
      <c r="V1060" s="137"/>
      <c r="W1060" s="137"/>
      <c r="X1060" s="137"/>
      <c r="Y1060" s="163"/>
      <c r="Z1060" s="163"/>
      <c r="AA1060" s="164">
        <f>TL!$O1060*TL!$P1060+TL!$Q1060*TL!$R1060+TL!$S1060*TL!$T1060+TL!$U1060*TL!$V1060+TL!$W1060*TL!$X1060+tblTL[[#This Row],[G6 RPE]]*tblTL[[#This Row],[G6 Duration]]</f>
        <v>0</v>
      </c>
      <c r="AB1060" s="139">
        <f>tblTL[[#This Row],[Gym Load]]+tblTL[[#This Row],[Field Load]]+tblTL[[#This Row],[Total Game Load]]</f>
        <v>0</v>
      </c>
    </row>
    <row r="1061" spans="1:28" x14ac:dyDescent="0.25">
      <c r="A1061" s="133" t="str">
        <f t="shared" si="58"/>
        <v>Week 7</v>
      </c>
      <c r="B1061" s="63">
        <v>43058</v>
      </c>
      <c r="C1061" s="148" t="str">
        <f t="shared" si="59"/>
        <v>Sun</v>
      </c>
      <c r="D1061" s="134" t="s">
        <v>192</v>
      </c>
      <c r="E1061" s="135"/>
      <c r="F1061" s="135"/>
      <c r="G1061" s="135"/>
      <c r="H1061" s="135"/>
      <c r="I1061" s="135">
        <f>tblTL[[#This Row],[Gym RPE]]*tblTL[[#This Row],[Gym Duration]]+tblTL[[#This Row],[Gym 2 RPE]]*tblTL[[#This Row],[Gym 2 Duration]]</f>
        <v>0</v>
      </c>
      <c r="J1061" s="135"/>
      <c r="K1061" s="135"/>
      <c r="L1061" s="135"/>
      <c r="M1061" s="135"/>
      <c r="N1061" s="135">
        <f>tblTL[[#This Row],[Field RPE]]*tblTL[[#This Row],[Field duration]]+tblTL[[#This Row],[Field 2 RPE]]*tblTL[[#This Row],[Field 2 Duration]]</f>
        <v>0</v>
      </c>
      <c r="O1061" s="136"/>
      <c r="P1061" s="137"/>
      <c r="Q1061" s="137"/>
      <c r="R1061" s="137"/>
      <c r="S1061" s="137"/>
      <c r="T1061" s="137"/>
      <c r="U1061" s="137"/>
      <c r="V1061" s="137"/>
      <c r="W1061" s="137"/>
      <c r="X1061" s="137"/>
      <c r="Y1061" s="163"/>
      <c r="Z1061" s="163"/>
      <c r="AA1061" s="164">
        <f>TL!$O1061*TL!$P1061+TL!$Q1061*TL!$R1061+TL!$S1061*TL!$T1061+TL!$U1061*TL!$V1061+TL!$W1061*TL!$X1061+tblTL[[#This Row],[G6 RPE]]*tblTL[[#This Row],[G6 Duration]]</f>
        <v>0</v>
      </c>
      <c r="AB1061" s="139">
        <f>tblTL[[#This Row],[Gym Load]]+tblTL[[#This Row],[Field Load]]+tblTL[[#This Row],[Total Game Load]]</f>
        <v>0</v>
      </c>
    </row>
    <row r="1062" spans="1:28" x14ac:dyDescent="0.25">
      <c r="A1062" s="133" t="str">
        <f t="shared" si="58"/>
        <v>Week 7</v>
      </c>
      <c r="B1062" s="63">
        <v>43058</v>
      </c>
      <c r="C1062" s="148" t="str">
        <f t="shared" si="59"/>
        <v>Sun</v>
      </c>
      <c r="D1062" s="134" t="s">
        <v>193</v>
      </c>
      <c r="E1062" s="135"/>
      <c r="F1062" s="135"/>
      <c r="G1062" s="135"/>
      <c r="H1062" s="135"/>
      <c r="I1062" s="135">
        <f>tblTL[[#This Row],[Gym RPE]]*tblTL[[#This Row],[Gym Duration]]+tblTL[[#This Row],[Gym 2 RPE]]*tblTL[[#This Row],[Gym 2 Duration]]</f>
        <v>0</v>
      </c>
      <c r="J1062" s="135"/>
      <c r="K1062" s="135"/>
      <c r="L1062" s="135"/>
      <c r="M1062" s="135"/>
      <c r="N1062" s="135">
        <f>tblTL[[#This Row],[Field RPE]]*tblTL[[#This Row],[Field duration]]+tblTL[[#This Row],[Field 2 RPE]]*tblTL[[#This Row],[Field 2 Duration]]</f>
        <v>0</v>
      </c>
      <c r="O1062" s="136"/>
      <c r="P1062" s="137"/>
      <c r="Q1062" s="137"/>
      <c r="R1062" s="137"/>
      <c r="S1062" s="137"/>
      <c r="T1062" s="137"/>
      <c r="U1062" s="137"/>
      <c r="V1062" s="137"/>
      <c r="W1062" s="137"/>
      <c r="X1062" s="137"/>
      <c r="Y1062" s="163"/>
      <c r="Z1062" s="163"/>
      <c r="AA1062" s="164">
        <f>TL!$O1062*TL!$P1062+TL!$Q1062*TL!$R1062+TL!$S1062*TL!$T1062+TL!$U1062*TL!$V1062+TL!$W1062*TL!$X1062+tblTL[[#This Row],[G6 RPE]]*tblTL[[#This Row],[G6 Duration]]</f>
        <v>0</v>
      </c>
      <c r="AB1062" s="139">
        <f>tblTL[[#This Row],[Gym Load]]+tblTL[[#This Row],[Field Load]]+tblTL[[#This Row],[Total Game Load]]</f>
        <v>0</v>
      </c>
    </row>
    <row r="1063" spans="1:28" x14ac:dyDescent="0.25">
      <c r="A1063" s="133" t="str">
        <f t="shared" si="58"/>
        <v>Week 7</v>
      </c>
      <c r="B1063" s="63">
        <v>43058</v>
      </c>
      <c r="C1063" s="148" t="str">
        <f t="shared" si="59"/>
        <v>Sun</v>
      </c>
      <c r="D1063" s="134" t="s">
        <v>194</v>
      </c>
      <c r="E1063" s="135"/>
      <c r="F1063" s="135"/>
      <c r="G1063" s="135"/>
      <c r="H1063" s="135"/>
      <c r="I1063" s="135">
        <f>tblTL[[#This Row],[Gym RPE]]*tblTL[[#This Row],[Gym Duration]]+tblTL[[#This Row],[Gym 2 RPE]]*tblTL[[#This Row],[Gym 2 Duration]]</f>
        <v>0</v>
      </c>
      <c r="J1063" s="135"/>
      <c r="K1063" s="135"/>
      <c r="L1063" s="135"/>
      <c r="M1063" s="135"/>
      <c r="N1063" s="135">
        <f>tblTL[[#This Row],[Field RPE]]*tblTL[[#This Row],[Field duration]]+tblTL[[#This Row],[Field 2 RPE]]*tblTL[[#This Row],[Field 2 Duration]]</f>
        <v>0</v>
      </c>
      <c r="O1063" s="136"/>
      <c r="P1063" s="137"/>
      <c r="Q1063" s="137"/>
      <c r="R1063" s="137"/>
      <c r="S1063" s="137"/>
      <c r="T1063" s="137"/>
      <c r="U1063" s="137"/>
      <c r="V1063" s="137"/>
      <c r="W1063" s="137"/>
      <c r="X1063" s="137"/>
      <c r="Y1063" s="163"/>
      <c r="Z1063" s="163"/>
      <c r="AA1063" s="164">
        <f>TL!$O1063*TL!$P1063+TL!$Q1063*TL!$R1063+TL!$S1063*TL!$T1063+TL!$U1063*TL!$V1063+TL!$W1063*TL!$X1063+tblTL[[#This Row],[G6 RPE]]*tblTL[[#This Row],[G6 Duration]]</f>
        <v>0</v>
      </c>
      <c r="AB1063" s="139">
        <f>tblTL[[#This Row],[Gym Load]]+tblTL[[#This Row],[Field Load]]+tblTL[[#This Row],[Total Game Load]]</f>
        <v>0</v>
      </c>
    </row>
    <row r="1064" spans="1:28" x14ac:dyDescent="0.25">
      <c r="A1064" s="133" t="str">
        <f t="shared" si="58"/>
        <v>Week 7</v>
      </c>
      <c r="B1064" s="63">
        <v>43058</v>
      </c>
      <c r="C1064" s="148" t="str">
        <f t="shared" si="59"/>
        <v>Sun</v>
      </c>
      <c r="D1064" s="134" t="s">
        <v>213</v>
      </c>
      <c r="E1064" s="135"/>
      <c r="F1064" s="135"/>
      <c r="G1064" s="135"/>
      <c r="H1064" s="135"/>
      <c r="I1064" s="135">
        <f>tblTL[[#This Row],[Gym RPE]]*tblTL[[#This Row],[Gym Duration]]+tblTL[[#This Row],[Gym 2 RPE]]*tblTL[[#This Row],[Gym 2 Duration]]</f>
        <v>0</v>
      </c>
      <c r="J1064" s="135"/>
      <c r="K1064" s="135"/>
      <c r="L1064" s="135"/>
      <c r="M1064" s="135"/>
      <c r="N1064" s="135">
        <f>tblTL[[#This Row],[Field RPE]]*tblTL[[#This Row],[Field duration]]+tblTL[[#This Row],[Field 2 RPE]]*tblTL[[#This Row],[Field 2 Duration]]</f>
        <v>0</v>
      </c>
      <c r="O1064" s="136"/>
      <c r="P1064" s="137"/>
      <c r="Q1064" s="137"/>
      <c r="R1064" s="137"/>
      <c r="S1064" s="137"/>
      <c r="T1064" s="137"/>
      <c r="U1064" s="137"/>
      <c r="V1064" s="137"/>
      <c r="W1064" s="137"/>
      <c r="X1064" s="137"/>
      <c r="Y1064" s="163"/>
      <c r="Z1064" s="163"/>
      <c r="AA1064" s="164">
        <f>TL!$O1064*TL!$P1064+TL!$Q1064*TL!$R1064+TL!$S1064*TL!$T1064+TL!$U1064*TL!$V1064+TL!$W1064*TL!$X1064+tblTL[[#This Row],[G6 RPE]]*tblTL[[#This Row],[G6 Duration]]</f>
        <v>0</v>
      </c>
      <c r="AB1064" s="139">
        <f>tblTL[[#This Row],[Gym Load]]+tblTL[[#This Row],[Field Load]]+tblTL[[#This Row],[Total Game Load]]</f>
        <v>0</v>
      </c>
    </row>
    <row r="1065" spans="1:28" x14ac:dyDescent="0.25">
      <c r="A1065" s="133" t="str">
        <f t="shared" si="58"/>
        <v>Week 7</v>
      </c>
      <c r="B1065" s="63">
        <v>43058</v>
      </c>
      <c r="C1065" s="148" t="str">
        <f t="shared" si="59"/>
        <v>Sun</v>
      </c>
      <c r="D1065" s="134" t="s">
        <v>214</v>
      </c>
      <c r="E1065" s="135"/>
      <c r="F1065" s="135"/>
      <c r="G1065" s="135"/>
      <c r="H1065" s="135"/>
      <c r="I1065" s="135">
        <f>tblTL[[#This Row],[Gym RPE]]*tblTL[[#This Row],[Gym Duration]]+tblTL[[#This Row],[Gym 2 RPE]]*tblTL[[#This Row],[Gym 2 Duration]]</f>
        <v>0</v>
      </c>
      <c r="J1065" s="135"/>
      <c r="K1065" s="135"/>
      <c r="L1065" s="135"/>
      <c r="M1065" s="135"/>
      <c r="N1065" s="135">
        <f>tblTL[[#This Row],[Field RPE]]*tblTL[[#This Row],[Field duration]]+tblTL[[#This Row],[Field 2 RPE]]*tblTL[[#This Row],[Field 2 Duration]]</f>
        <v>0</v>
      </c>
      <c r="O1065" s="136"/>
      <c r="P1065" s="137"/>
      <c r="Q1065" s="137"/>
      <c r="R1065" s="137"/>
      <c r="S1065" s="137"/>
      <c r="T1065" s="137"/>
      <c r="U1065" s="137"/>
      <c r="V1065" s="137"/>
      <c r="W1065" s="137"/>
      <c r="X1065" s="137"/>
      <c r="Y1065" s="163"/>
      <c r="Z1065" s="163"/>
      <c r="AA1065" s="164">
        <f>TL!$O1065*TL!$P1065+TL!$Q1065*TL!$R1065+TL!$S1065*TL!$T1065+TL!$U1065*TL!$V1065+TL!$W1065*TL!$X1065+tblTL[[#This Row],[G6 RPE]]*tblTL[[#This Row],[G6 Duration]]</f>
        <v>0</v>
      </c>
      <c r="AB1065" s="139">
        <f>tblTL[[#This Row],[Gym Load]]+tblTL[[#This Row],[Field Load]]+tblTL[[#This Row],[Total Game Load]]</f>
        <v>0</v>
      </c>
    </row>
    <row r="1066" spans="1:28" x14ac:dyDescent="0.25">
      <c r="A1066" s="133" t="str">
        <f t="shared" si="58"/>
        <v>Week 7</v>
      </c>
      <c r="B1066" s="63">
        <v>43058</v>
      </c>
      <c r="C1066" s="148" t="str">
        <f t="shared" si="59"/>
        <v>Sun</v>
      </c>
      <c r="D1066" s="134" t="s">
        <v>195</v>
      </c>
      <c r="E1066" s="135"/>
      <c r="F1066" s="135"/>
      <c r="G1066" s="135"/>
      <c r="H1066" s="135"/>
      <c r="I1066" s="135">
        <f>tblTL[[#This Row],[Gym RPE]]*tblTL[[#This Row],[Gym Duration]]+tblTL[[#This Row],[Gym 2 RPE]]*tblTL[[#This Row],[Gym 2 Duration]]</f>
        <v>0</v>
      </c>
      <c r="J1066" s="135"/>
      <c r="K1066" s="135"/>
      <c r="L1066" s="135"/>
      <c r="M1066" s="135"/>
      <c r="N1066" s="135">
        <f>tblTL[[#This Row],[Field RPE]]*tblTL[[#This Row],[Field duration]]+tblTL[[#This Row],[Field 2 RPE]]*tblTL[[#This Row],[Field 2 Duration]]</f>
        <v>0</v>
      </c>
      <c r="O1066" s="136"/>
      <c r="P1066" s="137"/>
      <c r="Q1066" s="137"/>
      <c r="R1066" s="137"/>
      <c r="S1066" s="137"/>
      <c r="T1066" s="137"/>
      <c r="U1066" s="137"/>
      <c r="V1066" s="137"/>
      <c r="W1066" s="137"/>
      <c r="X1066" s="137"/>
      <c r="Y1066" s="163"/>
      <c r="Z1066" s="163"/>
      <c r="AA1066" s="164">
        <f>TL!$O1066*TL!$P1066+TL!$Q1066*TL!$R1066+TL!$S1066*TL!$T1066+TL!$U1066*TL!$V1066+TL!$W1066*TL!$X1066+tblTL[[#This Row],[G6 RPE]]*tblTL[[#This Row],[G6 Duration]]</f>
        <v>0</v>
      </c>
      <c r="AB1066" s="139">
        <f>tblTL[[#This Row],[Gym Load]]+tblTL[[#This Row],[Field Load]]+tblTL[[#This Row],[Total Game Load]]</f>
        <v>0</v>
      </c>
    </row>
    <row r="1067" spans="1:28" x14ac:dyDescent="0.25">
      <c r="A1067" s="133" t="str">
        <f t="shared" si="58"/>
        <v>Week 7</v>
      </c>
      <c r="B1067" s="63">
        <v>43058</v>
      </c>
      <c r="C1067" s="148" t="str">
        <f t="shared" si="59"/>
        <v>Sun</v>
      </c>
      <c r="D1067" s="134" t="s">
        <v>196</v>
      </c>
      <c r="E1067" s="135"/>
      <c r="F1067" s="135"/>
      <c r="G1067" s="135"/>
      <c r="H1067" s="135"/>
      <c r="I1067" s="135">
        <f>tblTL[[#This Row],[Gym RPE]]*tblTL[[#This Row],[Gym Duration]]+tblTL[[#This Row],[Gym 2 RPE]]*tblTL[[#This Row],[Gym 2 Duration]]</f>
        <v>0</v>
      </c>
      <c r="J1067" s="135"/>
      <c r="K1067" s="135"/>
      <c r="L1067" s="135"/>
      <c r="M1067" s="135"/>
      <c r="N1067" s="135">
        <f>tblTL[[#This Row],[Field RPE]]*tblTL[[#This Row],[Field duration]]+tblTL[[#This Row],[Field 2 RPE]]*tblTL[[#This Row],[Field 2 Duration]]</f>
        <v>0</v>
      </c>
      <c r="O1067" s="136"/>
      <c r="P1067" s="137"/>
      <c r="Q1067" s="137"/>
      <c r="R1067" s="137"/>
      <c r="S1067" s="137"/>
      <c r="T1067" s="137"/>
      <c r="U1067" s="137"/>
      <c r="V1067" s="137"/>
      <c r="W1067" s="137"/>
      <c r="X1067" s="137"/>
      <c r="Y1067" s="163"/>
      <c r="Z1067" s="163"/>
      <c r="AA1067" s="164">
        <f>TL!$O1067*TL!$P1067+TL!$Q1067*TL!$R1067+TL!$S1067*TL!$T1067+TL!$U1067*TL!$V1067+TL!$W1067*TL!$X1067+tblTL[[#This Row],[G6 RPE]]*tblTL[[#This Row],[G6 Duration]]</f>
        <v>0</v>
      </c>
      <c r="AB1067" s="139">
        <f>tblTL[[#This Row],[Gym Load]]+tblTL[[#This Row],[Field Load]]+tblTL[[#This Row],[Total Game Load]]</f>
        <v>0</v>
      </c>
    </row>
    <row r="1068" spans="1:28" x14ac:dyDescent="0.25">
      <c r="A1068" s="133" t="str">
        <f t="shared" si="58"/>
        <v>Week 7</v>
      </c>
      <c r="B1068" s="63">
        <v>43058</v>
      </c>
      <c r="C1068" s="148" t="str">
        <f t="shared" si="59"/>
        <v>Sun</v>
      </c>
      <c r="D1068" s="134" t="s">
        <v>197</v>
      </c>
      <c r="E1068" s="135"/>
      <c r="F1068" s="135"/>
      <c r="G1068" s="135"/>
      <c r="H1068" s="135"/>
      <c r="I1068" s="135">
        <f>tblTL[[#This Row],[Gym RPE]]*tblTL[[#This Row],[Gym Duration]]+tblTL[[#This Row],[Gym 2 RPE]]*tblTL[[#This Row],[Gym 2 Duration]]</f>
        <v>0</v>
      </c>
      <c r="J1068" s="135"/>
      <c r="K1068" s="135"/>
      <c r="L1068" s="135"/>
      <c r="M1068" s="135"/>
      <c r="N1068" s="135">
        <f>tblTL[[#This Row],[Field RPE]]*tblTL[[#This Row],[Field duration]]+tblTL[[#This Row],[Field 2 RPE]]*tblTL[[#This Row],[Field 2 Duration]]</f>
        <v>0</v>
      </c>
      <c r="O1068" s="136"/>
      <c r="P1068" s="137"/>
      <c r="Q1068" s="137"/>
      <c r="R1068" s="137"/>
      <c r="S1068" s="137"/>
      <c r="T1068" s="137"/>
      <c r="U1068" s="137"/>
      <c r="V1068" s="137"/>
      <c r="W1068" s="137"/>
      <c r="X1068" s="137"/>
      <c r="Y1068" s="163"/>
      <c r="Z1068" s="163"/>
      <c r="AA1068" s="164">
        <f>TL!$O1068*TL!$P1068+TL!$Q1068*TL!$R1068+TL!$S1068*TL!$T1068+TL!$U1068*TL!$V1068+TL!$W1068*TL!$X1068+tblTL[[#This Row],[G6 RPE]]*tblTL[[#This Row],[G6 Duration]]</f>
        <v>0</v>
      </c>
      <c r="AB1068" s="139">
        <f>tblTL[[#This Row],[Gym Load]]+tblTL[[#This Row],[Field Load]]+tblTL[[#This Row],[Total Game Load]]</f>
        <v>0</v>
      </c>
    </row>
    <row r="1069" spans="1:28" x14ac:dyDescent="0.25">
      <c r="A1069" s="133" t="str">
        <f t="shared" si="58"/>
        <v>Week 7</v>
      </c>
      <c r="B1069" s="63">
        <v>43058</v>
      </c>
      <c r="C1069" s="148" t="str">
        <f t="shared" si="59"/>
        <v>Sun</v>
      </c>
      <c r="D1069" s="134" t="s">
        <v>198</v>
      </c>
      <c r="E1069" s="135"/>
      <c r="F1069" s="135"/>
      <c r="G1069" s="135"/>
      <c r="H1069" s="135"/>
      <c r="I1069" s="135">
        <f>tblTL[[#This Row],[Gym RPE]]*tblTL[[#This Row],[Gym Duration]]+tblTL[[#This Row],[Gym 2 RPE]]*tblTL[[#This Row],[Gym 2 Duration]]</f>
        <v>0</v>
      </c>
      <c r="J1069" s="135"/>
      <c r="K1069" s="135"/>
      <c r="L1069" s="135"/>
      <c r="M1069" s="135"/>
      <c r="N1069" s="135">
        <f>tblTL[[#This Row],[Field RPE]]*tblTL[[#This Row],[Field duration]]+tblTL[[#This Row],[Field 2 RPE]]*tblTL[[#This Row],[Field 2 Duration]]</f>
        <v>0</v>
      </c>
      <c r="O1069" s="136"/>
      <c r="P1069" s="137"/>
      <c r="Q1069" s="137"/>
      <c r="R1069" s="137"/>
      <c r="S1069" s="137"/>
      <c r="T1069" s="137"/>
      <c r="U1069" s="137"/>
      <c r="V1069" s="137"/>
      <c r="W1069" s="137"/>
      <c r="X1069" s="137"/>
      <c r="Y1069" s="163"/>
      <c r="Z1069" s="163"/>
      <c r="AA1069" s="164">
        <f>TL!$O1069*TL!$P1069+TL!$Q1069*TL!$R1069+TL!$S1069*TL!$T1069+TL!$U1069*TL!$V1069+TL!$W1069*TL!$X1069+tblTL[[#This Row],[G6 RPE]]*tblTL[[#This Row],[G6 Duration]]</f>
        <v>0</v>
      </c>
      <c r="AB1069" s="139">
        <f>tblTL[[#This Row],[Gym Load]]+tblTL[[#This Row],[Field Load]]+tblTL[[#This Row],[Total Game Load]]</f>
        <v>0</v>
      </c>
    </row>
    <row r="1070" spans="1:28" x14ac:dyDescent="0.25">
      <c r="A1070" s="133" t="str">
        <f t="shared" si="58"/>
        <v>Week 7</v>
      </c>
      <c r="B1070" s="63">
        <v>43058</v>
      </c>
      <c r="C1070" s="148" t="str">
        <f t="shared" si="59"/>
        <v>Sun</v>
      </c>
      <c r="D1070" s="134" t="s">
        <v>199</v>
      </c>
      <c r="E1070" s="135"/>
      <c r="F1070" s="135"/>
      <c r="G1070" s="135"/>
      <c r="H1070" s="135"/>
      <c r="I1070" s="135">
        <f>tblTL[[#This Row],[Gym RPE]]*tblTL[[#This Row],[Gym Duration]]+tblTL[[#This Row],[Gym 2 RPE]]*tblTL[[#This Row],[Gym 2 Duration]]</f>
        <v>0</v>
      </c>
      <c r="J1070" s="135"/>
      <c r="K1070" s="135"/>
      <c r="L1070" s="135"/>
      <c r="M1070" s="135"/>
      <c r="N1070" s="135">
        <f>tblTL[[#This Row],[Field RPE]]*tblTL[[#This Row],[Field duration]]+tblTL[[#This Row],[Field 2 RPE]]*tblTL[[#This Row],[Field 2 Duration]]</f>
        <v>0</v>
      </c>
      <c r="O1070" s="136"/>
      <c r="P1070" s="137"/>
      <c r="Q1070" s="137"/>
      <c r="R1070" s="137"/>
      <c r="S1070" s="137"/>
      <c r="T1070" s="137"/>
      <c r="U1070" s="137"/>
      <c r="V1070" s="137"/>
      <c r="W1070" s="137"/>
      <c r="X1070" s="137"/>
      <c r="Y1070" s="163"/>
      <c r="Z1070" s="163"/>
      <c r="AA1070" s="164">
        <f>TL!$O1070*TL!$P1070+TL!$Q1070*TL!$R1070+TL!$S1070*TL!$T1070+TL!$U1070*TL!$V1070+TL!$W1070*TL!$X1070+tblTL[[#This Row],[G6 RPE]]*tblTL[[#This Row],[G6 Duration]]</f>
        <v>0</v>
      </c>
      <c r="AB1070" s="139">
        <f>tblTL[[#This Row],[Gym Load]]+tblTL[[#This Row],[Field Load]]+tblTL[[#This Row],[Total Game Load]]</f>
        <v>0</v>
      </c>
    </row>
    <row r="1071" spans="1:28" x14ac:dyDescent="0.25">
      <c r="A1071" s="133" t="str">
        <f t="shared" si="58"/>
        <v>Week 7</v>
      </c>
      <c r="B1071" s="63">
        <v>43058</v>
      </c>
      <c r="C1071" s="148" t="str">
        <f t="shared" si="59"/>
        <v>Sun</v>
      </c>
      <c r="D1071" s="134" t="s">
        <v>200</v>
      </c>
      <c r="E1071" s="135"/>
      <c r="F1071" s="135"/>
      <c r="G1071" s="135"/>
      <c r="H1071" s="135"/>
      <c r="I1071" s="135">
        <f>tblTL[[#This Row],[Gym RPE]]*tblTL[[#This Row],[Gym Duration]]+tblTL[[#This Row],[Gym 2 RPE]]*tblTL[[#This Row],[Gym 2 Duration]]</f>
        <v>0</v>
      </c>
      <c r="J1071" s="135"/>
      <c r="K1071" s="135"/>
      <c r="L1071" s="135"/>
      <c r="M1071" s="135"/>
      <c r="N1071" s="135">
        <f>tblTL[[#This Row],[Field RPE]]*tblTL[[#This Row],[Field duration]]+tblTL[[#This Row],[Field 2 RPE]]*tblTL[[#This Row],[Field 2 Duration]]</f>
        <v>0</v>
      </c>
      <c r="O1071" s="136"/>
      <c r="P1071" s="137"/>
      <c r="Q1071" s="137"/>
      <c r="R1071" s="137"/>
      <c r="S1071" s="137"/>
      <c r="T1071" s="137"/>
      <c r="U1071" s="137"/>
      <c r="V1071" s="137"/>
      <c r="W1071" s="137"/>
      <c r="X1071" s="137"/>
      <c r="Y1071" s="163"/>
      <c r="Z1071" s="163"/>
      <c r="AA1071" s="164">
        <f>TL!$O1071*TL!$P1071+TL!$Q1071*TL!$R1071+TL!$S1071*TL!$T1071+TL!$U1071*TL!$V1071+TL!$W1071*TL!$X1071+tblTL[[#This Row],[G6 RPE]]*tblTL[[#This Row],[G6 Duration]]</f>
        <v>0</v>
      </c>
      <c r="AB1071" s="139">
        <f>tblTL[[#This Row],[Gym Load]]+tblTL[[#This Row],[Field Load]]+tblTL[[#This Row],[Total Game Load]]</f>
        <v>0</v>
      </c>
    </row>
    <row r="1072" spans="1:28" x14ac:dyDescent="0.25">
      <c r="A1072" s="133" t="str">
        <f t="shared" si="58"/>
        <v>Week 7</v>
      </c>
      <c r="B1072" s="63">
        <v>43058</v>
      </c>
      <c r="C1072" s="148" t="str">
        <f t="shared" si="59"/>
        <v>Sun</v>
      </c>
      <c r="D1072" s="134" t="s">
        <v>201</v>
      </c>
      <c r="E1072" s="135"/>
      <c r="F1072" s="135"/>
      <c r="G1072" s="135"/>
      <c r="H1072" s="135"/>
      <c r="I1072" s="135">
        <f>tblTL[[#This Row],[Gym RPE]]*tblTL[[#This Row],[Gym Duration]]+tblTL[[#This Row],[Gym 2 RPE]]*tblTL[[#This Row],[Gym 2 Duration]]</f>
        <v>0</v>
      </c>
      <c r="J1072" s="135"/>
      <c r="K1072" s="135"/>
      <c r="L1072" s="135"/>
      <c r="M1072" s="135"/>
      <c r="N1072" s="135">
        <f>tblTL[[#This Row],[Field RPE]]*tblTL[[#This Row],[Field duration]]+tblTL[[#This Row],[Field 2 RPE]]*tblTL[[#This Row],[Field 2 Duration]]</f>
        <v>0</v>
      </c>
      <c r="O1072" s="136"/>
      <c r="P1072" s="137"/>
      <c r="Q1072" s="137"/>
      <c r="R1072" s="137"/>
      <c r="S1072" s="137"/>
      <c r="T1072" s="137"/>
      <c r="U1072" s="137"/>
      <c r="V1072" s="137"/>
      <c r="W1072" s="137"/>
      <c r="X1072" s="137"/>
      <c r="Y1072" s="163"/>
      <c r="Z1072" s="163"/>
      <c r="AA1072" s="164">
        <f>TL!$O1072*TL!$P1072+TL!$Q1072*TL!$R1072+TL!$S1072*TL!$T1072+TL!$U1072*TL!$V1072+TL!$W1072*TL!$X1072+tblTL[[#This Row],[G6 RPE]]*tblTL[[#This Row],[G6 Duration]]</f>
        <v>0</v>
      </c>
      <c r="AB1072" s="139">
        <f>tblTL[[#This Row],[Gym Load]]+tblTL[[#This Row],[Field Load]]+tblTL[[#This Row],[Total Game Load]]</f>
        <v>0</v>
      </c>
    </row>
    <row r="1073" spans="1:28" x14ac:dyDescent="0.25">
      <c r="A1073" s="133" t="str">
        <f t="shared" si="58"/>
        <v>Week 7</v>
      </c>
      <c r="B1073" s="63">
        <v>43058</v>
      </c>
      <c r="C1073" s="148" t="str">
        <f t="shared" si="59"/>
        <v>Sun</v>
      </c>
      <c r="D1073" s="134" t="s">
        <v>202</v>
      </c>
      <c r="E1073" s="135"/>
      <c r="F1073" s="135"/>
      <c r="G1073" s="135"/>
      <c r="H1073" s="135"/>
      <c r="I1073" s="135">
        <f>tblTL[[#This Row],[Gym RPE]]*tblTL[[#This Row],[Gym Duration]]+tblTL[[#This Row],[Gym 2 RPE]]*tblTL[[#This Row],[Gym 2 Duration]]</f>
        <v>0</v>
      </c>
      <c r="J1073" s="135"/>
      <c r="K1073" s="135"/>
      <c r="L1073" s="135"/>
      <c r="M1073" s="135"/>
      <c r="N1073" s="135">
        <f>tblTL[[#This Row],[Field RPE]]*tblTL[[#This Row],[Field duration]]+tblTL[[#This Row],[Field 2 RPE]]*tblTL[[#This Row],[Field 2 Duration]]</f>
        <v>0</v>
      </c>
      <c r="O1073" s="136"/>
      <c r="P1073" s="137"/>
      <c r="Q1073" s="137"/>
      <c r="R1073" s="137"/>
      <c r="S1073" s="137"/>
      <c r="T1073" s="137"/>
      <c r="U1073" s="137"/>
      <c r="V1073" s="137"/>
      <c r="W1073" s="137"/>
      <c r="X1073" s="137"/>
      <c r="Y1073" s="163"/>
      <c r="Z1073" s="163"/>
      <c r="AA1073" s="164">
        <f>TL!$O1073*TL!$P1073+TL!$Q1073*TL!$R1073+TL!$S1073*TL!$T1073+TL!$U1073*TL!$V1073+TL!$W1073*TL!$X1073+tblTL[[#This Row],[G6 RPE]]*tblTL[[#This Row],[G6 Duration]]</f>
        <v>0</v>
      </c>
      <c r="AB1073" s="139">
        <f>tblTL[[#This Row],[Gym Load]]+tblTL[[#This Row],[Field Load]]+tblTL[[#This Row],[Total Game Load]]</f>
        <v>0</v>
      </c>
    </row>
    <row r="1074" spans="1:28" x14ac:dyDescent="0.25">
      <c r="A1074" s="133" t="str">
        <f t="shared" si="58"/>
        <v>Week 7</v>
      </c>
      <c r="B1074" s="63">
        <v>43058</v>
      </c>
      <c r="C1074" s="148" t="str">
        <f t="shared" si="59"/>
        <v>Sun</v>
      </c>
      <c r="D1074" s="134" t="s">
        <v>203</v>
      </c>
      <c r="E1074" s="135">
        <v>8</v>
      </c>
      <c r="F1074" s="135">
        <v>45</v>
      </c>
      <c r="G1074" s="135"/>
      <c r="H1074" s="135"/>
      <c r="I1074" s="135">
        <f>tblTL[[#This Row],[Gym RPE]]*tblTL[[#This Row],[Gym Duration]]+tblTL[[#This Row],[Gym 2 RPE]]*tblTL[[#This Row],[Gym 2 Duration]]</f>
        <v>360</v>
      </c>
      <c r="J1074" s="135"/>
      <c r="K1074" s="135"/>
      <c r="L1074" s="135"/>
      <c r="M1074" s="135"/>
      <c r="N1074" s="135">
        <f>tblTL[[#This Row],[Field RPE]]*tblTL[[#This Row],[Field duration]]+tblTL[[#This Row],[Field 2 RPE]]*tblTL[[#This Row],[Field 2 Duration]]</f>
        <v>0</v>
      </c>
      <c r="O1074" s="136"/>
      <c r="P1074" s="137"/>
      <c r="Q1074" s="137"/>
      <c r="R1074" s="137"/>
      <c r="S1074" s="137"/>
      <c r="T1074" s="137"/>
      <c r="U1074" s="137"/>
      <c r="V1074" s="137"/>
      <c r="W1074" s="137"/>
      <c r="X1074" s="137"/>
      <c r="Y1074" s="163"/>
      <c r="Z1074" s="163"/>
      <c r="AA1074" s="164">
        <f>TL!$O1074*TL!$P1074+TL!$Q1074*TL!$R1074+TL!$S1074*TL!$T1074+TL!$U1074*TL!$V1074+TL!$W1074*TL!$X1074+tblTL[[#This Row],[G6 RPE]]*tblTL[[#This Row],[G6 Duration]]</f>
        <v>0</v>
      </c>
      <c r="AB1074" s="139">
        <f>tblTL[[#This Row],[Gym Load]]+tblTL[[#This Row],[Field Load]]+tblTL[[#This Row],[Total Game Load]]</f>
        <v>360</v>
      </c>
    </row>
    <row r="1075" spans="1:28" x14ac:dyDescent="0.25">
      <c r="A1075" s="133" t="str">
        <f t="shared" si="58"/>
        <v>Week 7</v>
      </c>
      <c r="B1075" s="63">
        <v>43058</v>
      </c>
      <c r="C1075" s="148" t="str">
        <f t="shared" si="59"/>
        <v>Sun</v>
      </c>
      <c r="D1075" s="134" t="s">
        <v>204</v>
      </c>
      <c r="E1075" s="135"/>
      <c r="F1075" s="135"/>
      <c r="G1075" s="135"/>
      <c r="H1075" s="135"/>
      <c r="I1075" s="135">
        <f>tblTL[[#This Row],[Gym RPE]]*tblTL[[#This Row],[Gym Duration]]+tblTL[[#This Row],[Gym 2 RPE]]*tblTL[[#This Row],[Gym 2 Duration]]</f>
        <v>0</v>
      </c>
      <c r="J1075" s="135"/>
      <c r="K1075" s="135"/>
      <c r="L1075" s="135"/>
      <c r="M1075" s="135"/>
      <c r="N1075" s="135">
        <f>tblTL[[#This Row],[Field RPE]]*tblTL[[#This Row],[Field duration]]+tblTL[[#This Row],[Field 2 RPE]]*tblTL[[#This Row],[Field 2 Duration]]</f>
        <v>0</v>
      </c>
      <c r="O1075" s="136"/>
      <c r="P1075" s="137"/>
      <c r="Q1075" s="137"/>
      <c r="R1075" s="137"/>
      <c r="S1075" s="137"/>
      <c r="T1075" s="137"/>
      <c r="U1075" s="137"/>
      <c r="V1075" s="137"/>
      <c r="W1075" s="137"/>
      <c r="X1075" s="137"/>
      <c r="Y1075" s="163"/>
      <c r="Z1075" s="163"/>
      <c r="AA1075" s="164">
        <f>TL!$O1075*TL!$P1075+TL!$Q1075*TL!$R1075+TL!$S1075*TL!$T1075+TL!$U1075*TL!$V1075+TL!$W1075*TL!$X1075+tblTL[[#This Row],[G6 RPE]]*tblTL[[#This Row],[G6 Duration]]</f>
        <v>0</v>
      </c>
      <c r="AB1075" s="139">
        <f>tblTL[[#This Row],[Gym Load]]+tblTL[[#This Row],[Field Load]]+tblTL[[#This Row],[Total Game Load]]</f>
        <v>0</v>
      </c>
    </row>
    <row r="1076" spans="1:28" x14ac:dyDescent="0.25">
      <c r="A1076" s="133" t="str">
        <f t="shared" si="58"/>
        <v>Week 7</v>
      </c>
      <c r="B1076" s="63">
        <v>43058</v>
      </c>
      <c r="C1076" s="148" t="str">
        <f t="shared" si="59"/>
        <v>Sun</v>
      </c>
      <c r="D1076" s="134" t="s">
        <v>205</v>
      </c>
      <c r="E1076" s="135"/>
      <c r="F1076" s="135"/>
      <c r="G1076" s="135"/>
      <c r="H1076" s="135"/>
      <c r="I1076" s="135">
        <f>tblTL[[#This Row],[Gym RPE]]*tblTL[[#This Row],[Gym Duration]]+tblTL[[#This Row],[Gym 2 RPE]]*tblTL[[#This Row],[Gym 2 Duration]]</f>
        <v>0</v>
      </c>
      <c r="J1076" s="135"/>
      <c r="K1076" s="135"/>
      <c r="L1076" s="135"/>
      <c r="M1076" s="135"/>
      <c r="N1076" s="135">
        <f>tblTL[[#This Row],[Field RPE]]*tblTL[[#This Row],[Field duration]]+tblTL[[#This Row],[Field 2 RPE]]*tblTL[[#This Row],[Field 2 Duration]]</f>
        <v>0</v>
      </c>
      <c r="O1076" s="136"/>
      <c r="P1076" s="137"/>
      <c r="Q1076" s="137"/>
      <c r="R1076" s="137"/>
      <c r="S1076" s="137"/>
      <c r="T1076" s="137"/>
      <c r="U1076" s="137"/>
      <c r="V1076" s="137"/>
      <c r="W1076" s="137"/>
      <c r="X1076" s="137"/>
      <c r="Y1076" s="163"/>
      <c r="Z1076" s="163"/>
      <c r="AA1076" s="164">
        <f>TL!$O1076*TL!$P1076+TL!$Q1076*TL!$R1076+TL!$S1076*TL!$T1076+TL!$U1076*TL!$V1076+TL!$W1076*TL!$X1076+tblTL[[#This Row],[G6 RPE]]*tblTL[[#This Row],[G6 Duration]]</f>
        <v>0</v>
      </c>
      <c r="AB1076" s="139">
        <f>tblTL[[#This Row],[Gym Load]]+tblTL[[#This Row],[Field Load]]+tblTL[[#This Row],[Total Game Load]]</f>
        <v>0</v>
      </c>
    </row>
    <row r="1077" spans="1:28" x14ac:dyDescent="0.25">
      <c r="A1077" s="133" t="str">
        <f t="shared" si="58"/>
        <v>Week 7</v>
      </c>
      <c r="B1077" s="63">
        <v>43058</v>
      </c>
      <c r="C1077" s="148" t="str">
        <f t="shared" si="59"/>
        <v>Sun</v>
      </c>
      <c r="D1077" s="134" t="s">
        <v>206</v>
      </c>
      <c r="E1077" s="135"/>
      <c r="F1077" s="135"/>
      <c r="G1077" s="135"/>
      <c r="H1077" s="135"/>
      <c r="I1077" s="135">
        <f>tblTL[[#This Row],[Gym RPE]]*tblTL[[#This Row],[Gym Duration]]+tblTL[[#This Row],[Gym 2 RPE]]*tblTL[[#This Row],[Gym 2 Duration]]</f>
        <v>0</v>
      </c>
      <c r="J1077" s="135"/>
      <c r="K1077" s="135"/>
      <c r="L1077" s="135"/>
      <c r="M1077" s="135"/>
      <c r="N1077" s="135">
        <f>tblTL[[#This Row],[Field RPE]]*tblTL[[#This Row],[Field duration]]+tblTL[[#This Row],[Field 2 RPE]]*tblTL[[#This Row],[Field 2 Duration]]</f>
        <v>0</v>
      </c>
      <c r="O1077" s="136"/>
      <c r="P1077" s="137"/>
      <c r="Q1077" s="137"/>
      <c r="R1077" s="137"/>
      <c r="S1077" s="137"/>
      <c r="T1077" s="137"/>
      <c r="U1077" s="137"/>
      <c r="V1077" s="137"/>
      <c r="W1077" s="137"/>
      <c r="X1077" s="137"/>
      <c r="Y1077" s="163"/>
      <c r="Z1077" s="163"/>
      <c r="AA1077" s="164">
        <f>TL!$O1077*TL!$P1077+TL!$Q1077*TL!$R1077+TL!$S1077*TL!$T1077+TL!$U1077*TL!$V1077+TL!$W1077*TL!$X1077+tblTL[[#This Row],[G6 RPE]]*tblTL[[#This Row],[G6 Duration]]</f>
        <v>0</v>
      </c>
      <c r="AB1077" s="139">
        <f>tblTL[[#This Row],[Gym Load]]+tblTL[[#This Row],[Field Load]]+tblTL[[#This Row],[Total Game Load]]</f>
        <v>0</v>
      </c>
    </row>
    <row r="1078" spans="1:28" x14ac:dyDescent="0.25">
      <c r="A1078" s="133" t="str">
        <f t="shared" si="58"/>
        <v>Week 7</v>
      </c>
      <c r="B1078" s="63">
        <v>43058</v>
      </c>
      <c r="C1078" s="148" t="str">
        <f t="shared" si="59"/>
        <v>Sun</v>
      </c>
      <c r="D1078" s="134" t="s">
        <v>207</v>
      </c>
      <c r="E1078" s="135"/>
      <c r="F1078" s="135"/>
      <c r="G1078" s="135"/>
      <c r="H1078" s="135"/>
      <c r="I1078" s="135">
        <f>tblTL[[#This Row],[Gym RPE]]*tblTL[[#This Row],[Gym Duration]]+tblTL[[#This Row],[Gym 2 RPE]]*tblTL[[#This Row],[Gym 2 Duration]]</f>
        <v>0</v>
      </c>
      <c r="J1078" s="135"/>
      <c r="K1078" s="135"/>
      <c r="L1078" s="135"/>
      <c r="M1078" s="135"/>
      <c r="N1078" s="135">
        <f>tblTL[[#This Row],[Field RPE]]*tblTL[[#This Row],[Field duration]]+tblTL[[#This Row],[Field 2 RPE]]*tblTL[[#This Row],[Field 2 Duration]]</f>
        <v>0</v>
      </c>
      <c r="O1078" s="136"/>
      <c r="P1078" s="137"/>
      <c r="Q1078" s="137"/>
      <c r="R1078" s="137"/>
      <c r="S1078" s="137"/>
      <c r="T1078" s="137"/>
      <c r="U1078" s="137"/>
      <c r="V1078" s="137"/>
      <c r="W1078" s="137"/>
      <c r="X1078" s="137"/>
      <c r="Y1078" s="163"/>
      <c r="Z1078" s="163"/>
      <c r="AA1078" s="164">
        <f>TL!$O1078*TL!$P1078+TL!$Q1078*TL!$R1078+TL!$S1078*TL!$T1078+TL!$U1078*TL!$V1078+TL!$W1078*TL!$X1078+tblTL[[#This Row],[G6 RPE]]*tblTL[[#This Row],[G6 Duration]]</f>
        <v>0</v>
      </c>
      <c r="AB1078" s="139">
        <f>tblTL[[#This Row],[Gym Load]]+tblTL[[#This Row],[Field Load]]+tblTL[[#This Row],[Total Game Load]]</f>
        <v>0</v>
      </c>
    </row>
    <row r="1079" spans="1:28" x14ac:dyDescent="0.25">
      <c r="A1079" s="133" t="str">
        <f t="shared" si="58"/>
        <v>Week 7</v>
      </c>
      <c r="B1079" s="63">
        <v>43058</v>
      </c>
      <c r="C1079" s="148" t="str">
        <f t="shared" si="59"/>
        <v>Sun</v>
      </c>
      <c r="D1079" s="134" t="s">
        <v>208</v>
      </c>
      <c r="E1079" s="135"/>
      <c r="F1079" s="135"/>
      <c r="G1079" s="135"/>
      <c r="H1079" s="135"/>
      <c r="I1079" s="135">
        <f>tblTL[[#This Row],[Gym RPE]]*tblTL[[#This Row],[Gym Duration]]+tblTL[[#This Row],[Gym 2 RPE]]*tblTL[[#This Row],[Gym 2 Duration]]</f>
        <v>0</v>
      </c>
      <c r="J1079" s="135"/>
      <c r="K1079" s="135"/>
      <c r="L1079" s="135"/>
      <c r="M1079" s="135"/>
      <c r="N1079" s="135">
        <f>tblTL[[#This Row],[Field RPE]]*tblTL[[#This Row],[Field duration]]+tblTL[[#This Row],[Field 2 RPE]]*tblTL[[#This Row],[Field 2 Duration]]</f>
        <v>0</v>
      </c>
      <c r="O1079" s="136"/>
      <c r="P1079" s="137"/>
      <c r="Q1079" s="137"/>
      <c r="R1079" s="137"/>
      <c r="S1079" s="137"/>
      <c r="T1079" s="137"/>
      <c r="U1079" s="137"/>
      <c r="V1079" s="137"/>
      <c r="W1079" s="137"/>
      <c r="X1079" s="137"/>
      <c r="Y1079" s="163"/>
      <c r="Z1079" s="163"/>
      <c r="AA1079" s="164">
        <f>TL!$O1079*TL!$P1079+TL!$Q1079*TL!$R1079+TL!$S1079*TL!$T1079+TL!$U1079*TL!$V1079+TL!$W1079*TL!$X1079+tblTL[[#This Row],[G6 RPE]]*tblTL[[#This Row],[G6 Duration]]</f>
        <v>0</v>
      </c>
      <c r="AB1079" s="139">
        <f>tblTL[[#This Row],[Gym Load]]+tblTL[[#This Row],[Field Load]]+tblTL[[#This Row],[Total Game Load]]</f>
        <v>0</v>
      </c>
    </row>
    <row r="1080" spans="1:28" x14ac:dyDescent="0.25">
      <c r="A1080" s="58" t="str">
        <f t="shared" ref="A1080:A1101" si="60">VLOOKUP(B1080, $AE$3:$AF$26, 2)</f>
        <v>Week 8</v>
      </c>
      <c r="B1080" s="59">
        <v>43059</v>
      </c>
      <c r="C1080" s="152" t="str">
        <f t="shared" ref="C1080:C1101" si="61">CHOOSE(WEEKDAY(B1080),"Sun","Mon","Tue","Wed","Thu","Fri","Sat")</f>
        <v>Mon</v>
      </c>
      <c r="D1080" s="112" t="s">
        <v>215</v>
      </c>
      <c r="E1080" s="62"/>
      <c r="F1080" s="62"/>
      <c r="G1080" s="62"/>
      <c r="H1080" s="62"/>
      <c r="I1080" s="62">
        <f>tblTL[[#This Row],[Gym RPE]]*tblTL[[#This Row],[Gym Duration]]+tblTL[[#This Row],[Gym 2 RPE]]*tblTL[[#This Row],[Gym 2 Duration]]</f>
        <v>0</v>
      </c>
      <c r="J1080" s="62"/>
      <c r="K1080" s="62"/>
      <c r="L1080" s="62"/>
      <c r="M1080" s="62"/>
      <c r="N1080" s="62">
        <f>tblTL[[#This Row],[Field RPE]]*tblTL[[#This Row],[Field duration]]+tblTL[[#This Row],[Field 2 RPE]]*tblTL[[#This Row],[Field 2 Duration]]</f>
        <v>0</v>
      </c>
      <c r="O1080" s="120"/>
      <c r="P1080" s="121"/>
      <c r="Q1080" s="121"/>
      <c r="R1080" s="121"/>
      <c r="S1080" s="121"/>
      <c r="T1080" s="121"/>
      <c r="U1080" s="121"/>
      <c r="V1080" s="121"/>
      <c r="W1080" s="121"/>
      <c r="X1080" s="121"/>
      <c r="Y1080" s="121"/>
      <c r="Z1080" s="121"/>
      <c r="AA1080" s="131">
        <f>TL!$O1080*TL!$P1080+TL!$Q1080*TL!$R1080+TL!$S1080*TL!$T1080+TL!$U1080*TL!$V1080+TL!$W1080*TL!$X1080+tblTL[[#This Row],[G6 RPE]]*tblTL[[#This Row],[G6 Duration]]</f>
        <v>0</v>
      </c>
      <c r="AB1080" s="126">
        <f>tblTL[[#This Row],[Gym Load]]+tblTL[[#This Row],[Field Load]]+tblTL[[#This Row],[Total Game Load]]</f>
        <v>0</v>
      </c>
    </row>
    <row r="1081" spans="1:28" x14ac:dyDescent="0.25">
      <c r="A1081" s="58" t="str">
        <f t="shared" si="60"/>
        <v>Week 8</v>
      </c>
      <c r="B1081" s="63">
        <v>43059</v>
      </c>
      <c r="C1081" s="152" t="str">
        <f t="shared" si="61"/>
        <v>Mon</v>
      </c>
      <c r="D1081" s="112" t="s">
        <v>190</v>
      </c>
      <c r="E1081" s="62"/>
      <c r="F1081" s="62"/>
      <c r="G1081" s="62"/>
      <c r="H1081" s="62"/>
      <c r="I1081" s="62">
        <f>tblTL[[#This Row],[Gym RPE]]*tblTL[[#This Row],[Gym Duration]]+tblTL[[#This Row],[Gym 2 RPE]]*tblTL[[#This Row],[Gym 2 Duration]]</f>
        <v>0</v>
      </c>
      <c r="J1081" s="62">
        <v>4</v>
      </c>
      <c r="K1081" s="62">
        <v>60</v>
      </c>
      <c r="L1081" s="62">
        <v>3</v>
      </c>
      <c r="M1081" s="62">
        <v>15</v>
      </c>
      <c r="N1081" s="62">
        <f>tblTL[[#This Row],[Field RPE]]*tblTL[[#This Row],[Field duration]]+tblTL[[#This Row],[Field 2 RPE]]*tblTL[[#This Row],[Field 2 Duration]]</f>
        <v>285</v>
      </c>
      <c r="O1081" s="120"/>
      <c r="P1081" s="121"/>
      <c r="Q1081" s="121"/>
      <c r="R1081" s="121"/>
      <c r="S1081" s="121"/>
      <c r="T1081" s="121"/>
      <c r="U1081" s="121"/>
      <c r="V1081" s="121"/>
      <c r="W1081" s="121"/>
      <c r="X1081" s="121"/>
      <c r="Y1081" s="161"/>
      <c r="Z1081" s="161"/>
      <c r="AA1081" s="168">
        <f>TL!$O1081*TL!$P1081+TL!$Q1081*TL!$R1081+TL!$S1081*TL!$T1081+TL!$U1081*TL!$V1081+TL!$W1081*TL!$X1081+tblTL[[#This Row],[G6 RPE]]*tblTL[[#This Row],[G6 Duration]]</f>
        <v>0</v>
      </c>
      <c r="AB1081" s="126">
        <f>tblTL[[#This Row],[Gym Load]]+tblTL[[#This Row],[Field Load]]+tblTL[[#This Row],[Total Game Load]]</f>
        <v>285</v>
      </c>
    </row>
    <row r="1082" spans="1:28" x14ac:dyDescent="0.25">
      <c r="A1082" s="58" t="str">
        <f t="shared" si="60"/>
        <v>Week 8</v>
      </c>
      <c r="B1082" s="63">
        <v>43059</v>
      </c>
      <c r="C1082" s="152" t="str">
        <f t="shared" si="61"/>
        <v>Mon</v>
      </c>
      <c r="D1082" s="112" t="s">
        <v>191</v>
      </c>
      <c r="E1082" s="62"/>
      <c r="F1082" s="62"/>
      <c r="G1082" s="62"/>
      <c r="H1082" s="62"/>
      <c r="I1082" s="62">
        <f>tblTL[[#This Row],[Gym RPE]]*tblTL[[#This Row],[Gym Duration]]+tblTL[[#This Row],[Gym 2 RPE]]*tblTL[[#This Row],[Gym 2 Duration]]</f>
        <v>0</v>
      </c>
      <c r="J1082" s="62">
        <v>2</v>
      </c>
      <c r="K1082" s="62">
        <v>60</v>
      </c>
      <c r="L1082" s="62">
        <v>6</v>
      </c>
      <c r="M1082" s="62">
        <v>20</v>
      </c>
      <c r="N1082" s="62">
        <f>tblTL[[#This Row],[Field RPE]]*tblTL[[#This Row],[Field duration]]+tblTL[[#This Row],[Field 2 RPE]]*tblTL[[#This Row],[Field 2 Duration]]</f>
        <v>240</v>
      </c>
      <c r="O1082" s="120"/>
      <c r="P1082" s="121"/>
      <c r="Q1082" s="121"/>
      <c r="R1082" s="121"/>
      <c r="S1082" s="121"/>
      <c r="T1082" s="121"/>
      <c r="U1082" s="121"/>
      <c r="V1082" s="121"/>
      <c r="W1082" s="121"/>
      <c r="X1082" s="121"/>
      <c r="Y1082" s="161"/>
      <c r="Z1082" s="161"/>
      <c r="AA1082" s="168">
        <f>TL!$O1082*TL!$P1082+TL!$Q1082*TL!$R1082+TL!$S1082*TL!$T1082+TL!$U1082*TL!$V1082+TL!$W1082*TL!$X1082+tblTL[[#This Row],[G6 RPE]]*tblTL[[#This Row],[G6 Duration]]</f>
        <v>0</v>
      </c>
      <c r="AB1082" s="126">
        <f>tblTL[[#This Row],[Gym Load]]+tblTL[[#This Row],[Field Load]]+tblTL[[#This Row],[Total Game Load]]</f>
        <v>240</v>
      </c>
    </row>
    <row r="1083" spans="1:28" x14ac:dyDescent="0.25">
      <c r="A1083" s="58" t="str">
        <f t="shared" si="60"/>
        <v>Week 8</v>
      </c>
      <c r="B1083" s="63">
        <v>43059</v>
      </c>
      <c r="C1083" s="152" t="str">
        <f t="shared" si="61"/>
        <v>Mon</v>
      </c>
      <c r="D1083" s="112" t="s">
        <v>192</v>
      </c>
      <c r="E1083" s="62"/>
      <c r="F1083" s="62"/>
      <c r="G1083" s="62"/>
      <c r="H1083" s="62"/>
      <c r="I1083" s="62">
        <f>tblTL[[#This Row],[Gym RPE]]*tblTL[[#This Row],[Gym Duration]]+tblTL[[#This Row],[Gym 2 RPE]]*tblTL[[#This Row],[Gym 2 Duration]]</f>
        <v>0</v>
      </c>
      <c r="J1083" s="62">
        <v>4</v>
      </c>
      <c r="K1083" s="62">
        <v>60</v>
      </c>
      <c r="L1083" s="62">
        <v>4</v>
      </c>
      <c r="M1083" s="62">
        <v>15</v>
      </c>
      <c r="N1083" s="62">
        <f>tblTL[[#This Row],[Field RPE]]*tblTL[[#This Row],[Field duration]]+tblTL[[#This Row],[Field 2 RPE]]*tblTL[[#This Row],[Field 2 Duration]]</f>
        <v>300</v>
      </c>
      <c r="O1083" s="120"/>
      <c r="P1083" s="121"/>
      <c r="Q1083" s="121"/>
      <c r="R1083" s="121"/>
      <c r="S1083" s="121"/>
      <c r="T1083" s="121"/>
      <c r="U1083" s="121"/>
      <c r="V1083" s="121"/>
      <c r="W1083" s="121"/>
      <c r="X1083" s="121"/>
      <c r="Y1083" s="161"/>
      <c r="Z1083" s="161"/>
      <c r="AA1083" s="168">
        <f>TL!$O1083*TL!$P1083+TL!$Q1083*TL!$R1083+TL!$S1083*TL!$T1083+TL!$U1083*TL!$V1083+TL!$W1083*TL!$X1083+tblTL[[#This Row],[G6 RPE]]*tblTL[[#This Row],[G6 Duration]]</f>
        <v>0</v>
      </c>
      <c r="AB1083" s="126">
        <f>tblTL[[#This Row],[Gym Load]]+tblTL[[#This Row],[Field Load]]+tblTL[[#This Row],[Total Game Load]]</f>
        <v>300</v>
      </c>
    </row>
    <row r="1084" spans="1:28" x14ac:dyDescent="0.25">
      <c r="A1084" s="58" t="str">
        <f t="shared" si="60"/>
        <v>Week 8</v>
      </c>
      <c r="B1084" s="63">
        <v>43059</v>
      </c>
      <c r="C1084" s="152" t="str">
        <f t="shared" si="61"/>
        <v>Mon</v>
      </c>
      <c r="D1084" s="112" t="s">
        <v>193</v>
      </c>
      <c r="E1084" s="62"/>
      <c r="F1084" s="62"/>
      <c r="G1084" s="62"/>
      <c r="H1084" s="62"/>
      <c r="I1084" s="62">
        <f>tblTL[[#This Row],[Gym RPE]]*tblTL[[#This Row],[Gym Duration]]+tblTL[[#This Row],[Gym 2 RPE]]*tblTL[[#This Row],[Gym 2 Duration]]</f>
        <v>0</v>
      </c>
      <c r="J1084" s="62"/>
      <c r="K1084" s="62"/>
      <c r="L1084" s="62"/>
      <c r="M1084" s="62"/>
      <c r="N1084" s="62">
        <f>tblTL[[#This Row],[Field RPE]]*tblTL[[#This Row],[Field duration]]+tblTL[[#This Row],[Field 2 RPE]]*tblTL[[#This Row],[Field 2 Duration]]</f>
        <v>0</v>
      </c>
      <c r="O1084" s="120"/>
      <c r="P1084" s="121"/>
      <c r="Q1084" s="121"/>
      <c r="R1084" s="121"/>
      <c r="S1084" s="121"/>
      <c r="T1084" s="121"/>
      <c r="U1084" s="121"/>
      <c r="V1084" s="121"/>
      <c r="W1084" s="121"/>
      <c r="X1084" s="121"/>
      <c r="Y1084" s="161"/>
      <c r="Z1084" s="161"/>
      <c r="AA1084" s="168">
        <f>TL!$O1084*TL!$P1084+TL!$Q1084*TL!$R1084+TL!$S1084*TL!$T1084+TL!$U1084*TL!$V1084+TL!$W1084*TL!$X1084+tblTL[[#This Row],[G6 RPE]]*tblTL[[#This Row],[G6 Duration]]</f>
        <v>0</v>
      </c>
      <c r="AB1084" s="126">
        <f>tblTL[[#This Row],[Gym Load]]+tblTL[[#This Row],[Field Load]]+tblTL[[#This Row],[Total Game Load]]</f>
        <v>0</v>
      </c>
    </row>
    <row r="1085" spans="1:28" x14ac:dyDescent="0.25">
      <c r="A1085" s="58" t="str">
        <f t="shared" si="60"/>
        <v>Week 8</v>
      </c>
      <c r="B1085" s="63">
        <v>43059</v>
      </c>
      <c r="C1085" s="152" t="str">
        <f t="shared" si="61"/>
        <v>Mon</v>
      </c>
      <c r="D1085" s="112" t="s">
        <v>194</v>
      </c>
      <c r="E1085" s="62"/>
      <c r="F1085" s="62"/>
      <c r="G1085" s="62"/>
      <c r="H1085" s="62"/>
      <c r="I1085" s="62">
        <f>tblTL[[#This Row],[Gym RPE]]*tblTL[[#This Row],[Gym Duration]]+tblTL[[#This Row],[Gym 2 RPE]]*tblTL[[#This Row],[Gym 2 Duration]]</f>
        <v>0</v>
      </c>
      <c r="J1085" s="62"/>
      <c r="K1085" s="62"/>
      <c r="L1085" s="62"/>
      <c r="M1085" s="62"/>
      <c r="N1085" s="62">
        <f>tblTL[[#This Row],[Field RPE]]*tblTL[[#This Row],[Field duration]]+tblTL[[#This Row],[Field 2 RPE]]*tblTL[[#This Row],[Field 2 Duration]]</f>
        <v>0</v>
      </c>
      <c r="O1085" s="120"/>
      <c r="P1085" s="121"/>
      <c r="Q1085" s="121"/>
      <c r="R1085" s="121"/>
      <c r="S1085" s="121"/>
      <c r="T1085" s="121"/>
      <c r="U1085" s="121"/>
      <c r="V1085" s="121"/>
      <c r="W1085" s="121"/>
      <c r="X1085" s="121"/>
      <c r="Y1085" s="161"/>
      <c r="Z1085" s="161"/>
      <c r="AA1085" s="168">
        <f>TL!$O1085*TL!$P1085+TL!$Q1085*TL!$R1085+TL!$S1085*TL!$T1085+TL!$U1085*TL!$V1085+TL!$W1085*TL!$X1085+tblTL[[#This Row],[G6 RPE]]*tblTL[[#This Row],[G6 Duration]]</f>
        <v>0</v>
      </c>
      <c r="AB1085" s="126">
        <f>tblTL[[#This Row],[Gym Load]]+tblTL[[#This Row],[Field Load]]+tblTL[[#This Row],[Total Game Load]]</f>
        <v>0</v>
      </c>
    </row>
    <row r="1086" spans="1:28" x14ac:dyDescent="0.25">
      <c r="A1086" s="58" t="str">
        <f t="shared" si="60"/>
        <v>Week 8</v>
      </c>
      <c r="B1086" s="63">
        <v>43059</v>
      </c>
      <c r="C1086" s="152" t="str">
        <f t="shared" si="61"/>
        <v>Mon</v>
      </c>
      <c r="D1086" s="112" t="s">
        <v>213</v>
      </c>
      <c r="E1086" s="62"/>
      <c r="F1086" s="62"/>
      <c r="G1086" s="62"/>
      <c r="H1086" s="62"/>
      <c r="I1086" s="62">
        <f>tblTL[[#This Row],[Gym RPE]]*tblTL[[#This Row],[Gym Duration]]+tblTL[[#This Row],[Gym 2 RPE]]*tblTL[[#This Row],[Gym 2 Duration]]</f>
        <v>0</v>
      </c>
      <c r="J1086" s="62">
        <v>4</v>
      </c>
      <c r="K1086" s="62">
        <v>60</v>
      </c>
      <c r="L1086" s="62">
        <v>4</v>
      </c>
      <c r="M1086" s="62">
        <v>15</v>
      </c>
      <c r="N1086" s="62">
        <f>tblTL[[#This Row],[Field RPE]]*tblTL[[#This Row],[Field duration]]+tblTL[[#This Row],[Field 2 RPE]]*tblTL[[#This Row],[Field 2 Duration]]</f>
        <v>300</v>
      </c>
      <c r="O1086" s="120"/>
      <c r="P1086" s="121"/>
      <c r="Q1086" s="121"/>
      <c r="R1086" s="121"/>
      <c r="S1086" s="121"/>
      <c r="T1086" s="121"/>
      <c r="U1086" s="121"/>
      <c r="V1086" s="121"/>
      <c r="W1086" s="121"/>
      <c r="X1086" s="121"/>
      <c r="Y1086" s="161"/>
      <c r="Z1086" s="161"/>
      <c r="AA1086" s="168">
        <f>TL!$O1086*TL!$P1086+TL!$Q1086*TL!$R1086+TL!$S1086*TL!$T1086+TL!$U1086*TL!$V1086+TL!$W1086*TL!$X1086+tblTL[[#This Row],[G6 RPE]]*tblTL[[#This Row],[G6 Duration]]</f>
        <v>0</v>
      </c>
      <c r="AB1086" s="126">
        <f>tblTL[[#This Row],[Gym Load]]+tblTL[[#This Row],[Field Load]]+tblTL[[#This Row],[Total Game Load]]</f>
        <v>300</v>
      </c>
    </row>
    <row r="1087" spans="1:28" x14ac:dyDescent="0.25">
      <c r="A1087" s="58" t="str">
        <f t="shared" si="60"/>
        <v>Week 8</v>
      </c>
      <c r="B1087" s="63">
        <v>43059</v>
      </c>
      <c r="C1087" s="152" t="str">
        <f t="shared" si="61"/>
        <v>Mon</v>
      </c>
      <c r="D1087" s="112" t="s">
        <v>214</v>
      </c>
      <c r="E1087" s="62"/>
      <c r="F1087" s="62"/>
      <c r="G1087" s="62"/>
      <c r="H1087" s="62"/>
      <c r="I1087" s="62">
        <f>tblTL[[#This Row],[Gym RPE]]*tblTL[[#This Row],[Gym Duration]]+tblTL[[#This Row],[Gym 2 RPE]]*tblTL[[#This Row],[Gym 2 Duration]]</f>
        <v>0</v>
      </c>
      <c r="J1087" s="62">
        <v>4</v>
      </c>
      <c r="K1087" s="62">
        <v>60</v>
      </c>
      <c r="L1087" s="62">
        <v>3</v>
      </c>
      <c r="M1087" s="62">
        <v>15</v>
      </c>
      <c r="N1087" s="62">
        <f>tblTL[[#This Row],[Field RPE]]*tblTL[[#This Row],[Field duration]]+tblTL[[#This Row],[Field 2 RPE]]*tblTL[[#This Row],[Field 2 Duration]]</f>
        <v>285</v>
      </c>
      <c r="O1087" s="120"/>
      <c r="P1087" s="121"/>
      <c r="Q1087" s="121"/>
      <c r="R1087" s="121"/>
      <c r="S1087" s="121"/>
      <c r="T1087" s="121"/>
      <c r="U1087" s="121"/>
      <c r="V1087" s="121"/>
      <c r="W1087" s="121"/>
      <c r="X1087" s="121"/>
      <c r="Y1087" s="161"/>
      <c r="Z1087" s="161"/>
      <c r="AA1087" s="168">
        <f>TL!$O1087*TL!$P1087+TL!$Q1087*TL!$R1087+TL!$S1087*TL!$T1087+TL!$U1087*TL!$V1087+TL!$W1087*TL!$X1087+tblTL[[#This Row],[G6 RPE]]*tblTL[[#This Row],[G6 Duration]]</f>
        <v>0</v>
      </c>
      <c r="AB1087" s="126">
        <f>tblTL[[#This Row],[Gym Load]]+tblTL[[#This Row],[Field Load]]+tblTL[[#This Row],[Total Game Load]]</f>
        <v>285</v>
      </c>
    </row>
    <row r="1088" spans="1:28" x14ac:dyDescent="0.25">
      <c r="A1088" s="58" t="str">
        <f t="shared" si="60"/>
        <v>Week 8</v>
      </c>
      <c r="B1088" s="63">
        <v>43059</v>
      </c>
      <c r="C1088" s="152" t="str">
        <f t="shared" si="61"/>
        <v>Mon</v>
      </c>
      <c r="D1088" s="112" t="s">
        <v>195</v>
      </c>
      <c r="E1088" s="62"/>
      <c r="F1088" s="62"/>
      <c r="G1088" s="62"/>
      <c r="H1088" s="62"/>
      <c r="I1088" s="62">
        <f>tblTL[[#This Row],[Gym RPE]]*tblTL[[#This Row],[Gym Duration]]+tblTL[[#This Row],[Gym 2 RPE]]*tblTL[[#This Row],[Gym 2 Duration]]</f>
        <v>0</v>
      </c>
      <c r="J1088" s="62"/>
      <c r="K1088" s="62"/>
      <c r="L1088" s="62"/>
      <c r="M1088" s="62"/>
      <c r="N1088" s="62">
        <f>tblTL[[#This Row],[Field RPE]]*tblTL[[#This Row],[Field duration]]+tblTL[[#This Row],[Field 2 RPE]]*tblTL[[#This Row],[Field 2 Duration]]</f>
        <v>0</v>
      </c>
      <c r="O1088" s="120"/>
      <c r="P1088" s="121"/>
      <c r="Q1088" s="121"/>
      <c r="R1088" s="121"/>
      <c r="S1088" s="121"/>
      <c r="T1088" s="121"/>
      <c r="U1088" s="121"/>
      <c r="V1088" s="121"/>
      <c r="W1088" s="121"/>
      <c r="X1088" s="121"/>
      <c r="Y1088" s="161"/>
      <c r="Z1088" s="161"/>
      <c r="AA1088" s="168">
        <f>TL!$O1088*TL!$P1088+TL!$Q1088*TL!$R1088+TL!$S1088*TL!$T1088+TL!$U1088*TL!$V1088+TL!$W1088*TL!$X1088+tblTL[[#This Row],[G6 RPE]]*tblTL[[#This Row],[G6 Duration]]</f>
        <v>0</v>
      </c>
      <c r="AB1088" s="126">
        <f>tblTL[[#This Row],[Gym Load]]+tblTL[[#This Row],[Field Load]]+tblTL[[#This Row],[Total Game Load]]</f>
        <v>0</v>
      </c>
    </row>
    <row r="1089" spans="1:28" x14ac:dyDescent="0.25">
      <c r="A1089" s="58" t="str">
        <f t="shared" si="60"/>
        <v>Week 8</v>
      </c>
      <c r="B1089" s="63">
        <v>43059</v>
      </c>
      <c r="C1089" s="152" t="str">
        <f t="shared" si="61"/>
        <v>Mon</v>
      </c>
      <c r="D1089" s="112" t="s">
        <v>196</v>
      </c>
      <c r="E1089" s="62"/>
      <c r="F1089" s="62"/>
      <c r="G1089" s="62"/>
      <c r="H1089" s="62"/>
      <c r="I1089" s="62">
        <f>tblTL[[#This Row],[Gym RPE]]*tblTL[[#This Row],[Gym Duration]]+tblTL[[#This Row],[Gym 2 RPE]]*tblTL[[#This Row],[Gym 2 Duration]]</f>
        <v>0</v>
      </c>
      <c r="J1089" s="62">
        <v>3</v>
      </c>
      <c r="K1089" s="62">
        <v>60</v>
      </c>
      <c r="L1089" s="62">
        <v>4</v>
      </c>
      <c r="M1089" s="62">
        <v>15</v>
      </c>
      <c r="N1089" s="62">
        <f>tblTL[[#This Row],[Field RPE]]*tblTL[[#This Row],[Field duration]]+tblTL[[#This Row],[Field 2 RPE]]*tblTL[[#This Row],[Field 2 Duration]]</f>
        <v>240</v>
      </c>
      <c r="O1089" s="120"/>
      <c r="P1089" s="121"/>
      <c r="Q1089" s="121"/>
      <c r="R1089" s="121"/>
      <c r="S1089" s="121"/>
      <c r="T1089" s="121"/>
      <c r="U1089" s="121"/>
      <c r="V1089" s="121"/>
      <c r="W1089" s="121"/>
      <c r="X1089" s="121"/>
      <c r="Y1089" s="161"/>
      <c r="Z1089" s="161"/>
      <c r="AA1089" s="168">
        <f>TL!$O1089*TL!$P1089+TL!$Q1089*TL!$R1089+TL!$S1089*TL!$T1089+TL!$U1089*TL!$V1089+TL!$W1089*TL!$X1089+tblTL[[#This Row],[G6 RPE]]*tblTL[[#This Row],[G6 Duration]]</f>
        <v>0</v>
      </c>
      <c r="AB1089" s="126">
        <f>tblTL[[#This Row],[Gym Load]]+tblTL[[#This Row],[Field Load]]+tblTL[[#This Row],[Total Game Load]]</f>
        <v>240</v>
      </c>
    </row>
    <row r="1090" spans="1:28" x14ac:dyDescent="0.25">
      <c r="A1090" s="58" t="str">
        <f t="shared" si="60"/>
        <v>Week 8</v>
      </c>
      <c r="B1090" s="63">
        <v>43059</v>
      </c>
      <c r="C1090" s="152" t="str">
        <f t="shared" si="61"/>
        <v>Mon</v>
      </c>
      <c r="D1090" s="112" t="s">
        <v>197</v>
      </c>
      <c r="E1090" s="62"/>
      <c r="F1090" s="62"/>
      <c r="G1090" s="62"/>
      <c r="H1090" s="62"/>
      <c r="I1090" s="62">
        <f>tblTL[[#This Row],[Gym RPE]]*tblTL[[#This Row],[Gym Duration]]+tblTL[[#This Row],[Gym 2 RPE]]*tblTL[[#This Row],[Gym 2 Duration]]</f>
        <v>0</v>
      </c>
      <c r="J1090" s="62">
        <v>4</v>
      </c>
      <c r="K1090" s="62">
        <v>60</v>
      </c>
      <c r="L1090" s="62">
        <v>3</v>
      </c>
      <c r="M1090" s="62">
        <v>15</v>
      </c>
      <c r="N1090" s="62">
        <f>tblTL[[#This Row],[Field RPE]]*tblTL[[#This Row],[Field duration]]+tblTL[[#This Row],[Field 2 RPE]]*tblTL[[#This Row],[Field 2 Duration]]</f>
        <v>285</v>
      </c>
      <c r="O1090" s="120"/>
      <c r="P1090" s="121"/>
      <c r="Q1090" s="121"/>
      <c r="R1090" s="121"/>
      <c r="S1090" s="121"/>
      <c r="T1090" s="121"/>
      <c r="U1090" s="121"/>
      <c r="V1090" s="121"/>
      <c r="W1090" s="121"/>
      <c r="X1090" s="121"/>
      <c r="Y1090" s="161"/>
      <c r="Z1090" s="161"/>
      <c r="AA1090" s="168">
        <f>TL!$O1090*TL!$P1090+TL!$Q1090*TL!$R1090+TL!$S1090*TL!$T1090+TL!$U1090*TL!$V1090+TL!$W1090*TL!$X1090+tblTL[[#This Row],[G6 RPE]]*tblTL[[#This Row],[G6 Duration]]</f>
        <v>0</v>
      </c>
      <c r="AB1090" s="126">
        <f>tblTL[[#This Row],[Gym Load]]+tblTL[[#This Row],[Field Load]]+tblTL[[#This Row],[Total Game Load]]</f>
        <v>285</v>
      </c>
    </row>
    <row r="1091" spans="1:28" x14ac:dyDescent="0.25">
      <c r="A1091" s="58" t="str">
        <f t="shared" si="60"/>
        <v>Week 8</v>
      </c>
      <c r="B1091" s="63">
        <v>43059</v>
      </c>
      <c r="C1091" s="152" t="str">
        <f t="shared" si="61"/>
        <v>Mon</v>
      </c>
      <c r="D1091" s="112" t="s">
        <v>198</v>
      </c>
      <c r="E1091" s="62"/>
      <c r="F1091" s="62"/>
      <c r="G1091" s="62"/>
      <c r="H1091" s="62"/>
      <c r="I1091" s="62">
        <f>tblTL[[#This Row],[Gym RPE]]*tblTL[[#This Row],[Gym Duration]]+tblTL[[#This Row],[Gym 2 RPE]]*tblTL[[#This Row],[Gym 2 Duration]]</f>
        <v>0</v>
      </c>
      <c r="J1091" s="62"/>
      <c r="K1091" s="62"/>
      <c r="L1091" s="62"/>
      <c r="M1091" s="62"/>
      <c r="N1091" s="62">
        <f>tblTL[[#This Row],[Field RPE]]*tblTL[[#This Row],[Field duration]]+tblTL[[#This Row],[Field 2 RPE]]*tblTL[[#This Row],[Field 2 Duration]]</f>
        <v>0</v>
      </c>
      <c r="O1091" s="120"/>
      <c r="P1091" s="121"/>
      <c r="Q1091" s="121"/>
      <c r="R1091" s="121"/>
      <c r="S1091" s="121"/>
      <c r="T1091" s="121"/>
      <c r="U1091" s="121"/>
      <c r="V1091" s="121"/>
      <c r="W1091" s="121"/>
      <c r="X1091" s="121"/>
      <c r="Y1091" s="161"/>
      <c r="Z1091" s="161"/>
      <c r="AA1091" s="168">
        <f>TL!$O1091*TL!$P1091+TL!$Q1091*TL!$R1091+TL!$S1091*TL!$T1091+TL!$U1091*TL!$V1091+TL!$W1091*TL!$X1091+tblTL[[#This Row],[G6 RPE]]*tblTL[[#This Row],[G6 Duration]]</f>
        <v>0</v>
      </c>
      <c r="AB1091" s="126">
        <f>tblTL[[#This Row],[Gym Load]]+tblTL[[#This Row],[Field Load]]+tblTL[[#This Row],[Total Game Load]]</f>
        <v>0</v>
      </c>
    </row>
    <row r="1092" spans="1:28" x14ac:dyDescent="0.25">
      <c r="A1092" s="58" t="str">
        <f t="shared" si="60"/>
        <v>Week 8</v>
      </c>
      <c r="B1092" s="63">
        <v>43059</v>
      </c>
      <c r="C1092" s="152" t="str">
        <f t="shared" si="61"/>
        <v>Mon</v>
      </c>
      <c r="D1092" s="112" t="s">
        <v>199</v>
      </c>
      <c r="E1092" s="62"/>
      <c r="F1092" s="62"/>
      <c r="G1092" s="62"/>
      <c r="H1092" s="62"/>
      <c r="I1092" s="62">
        <f>tblTL[[#This Row],[Gym RPE]]*tblTL[[#This Row],[Gym Duration]]+tblTL[[#This Row],[Gym 2 RPE]]*tblTL[[#This Row],[Gym 2 Duration]]</f>
        <v>0</v>
      </c>
      <c r="J1092" s="62">
        <v>5</v>
      </c>
      <c r="K1092" s="62">
        <v>60</v>
      </c>
      <c r="L1092" s="62">
        <v>4</v>
      </c>
      <c r="M1092" s="62">
        <v>15</v>
      </c>
      <c r="N1092" s="62">
        <f>tblTL[[#This Row],[Field RPE]]*tblTL[[#This Row],[Field duration]]+tblTL[[#This Row],[Field 2 RPE]]*tblTL[[#This Row],[Field 2 Duration]]</f>
        <v>360</v>
      </c>
      <c r="O1092" s="120"/>
      <c r="P1092" s="121"/>
      <c r="Q1092" s="121"/>
      <c r="R1092" s="121"/>
      <c r="S1092" s="121"/>
      <c r="T1092" s="121"/>
      <c r="U1092" s="121"/>
      <c r="V1092" s="121"/>
      <c r="W1092" s="121"/>
      <c r="X1092" s="121"/>
      <c r="Y1092" s="161"/>
      <c r="Z1092" s="161"/>
      <c r="AA1092" s="168">
        <f>TL!$O1092*TL!$P1092+TL!$Q1092*TL!$R1092+TL!$S1092*TL!$T1092+TL!$U1092*TL!$V1092+TL!$W1092*TL!$X1092+tblTL[[#This Row],[G6 RPE]]*tblTL[[#This Row],[G6 Duration]]</f>
        <v>0</v>
      </c>
      <c r="AB1092" s="126">
        <f>tblTL[[#This Row],[Gym Load]]+tblTL[[#This Row],[Field Load]]+tblTL[[#This Row],[Total Game Load]]</f>
        <v>360</v>
      </c>
    </row>
    <row r="1093" spans="1:28" x14ac:dyDescent="0.25">
      <c r="A1093" s="58" t="str">
        <f t="shared" si="60"/>
        <v>Week 8</v>
      </c>
      <c r="B1093" s="63">
        <v>43059</v>
      </c>
      <c r="C1093" s="152" t="str">
        <f t="shared" si="61"/>
        <v>Mon</v>
      </c>
      <c r="D1093" s="112" t="s">
        <v>200</v>
      </c>
      <c r="E1093" s="62"/>
      <c r="F1093" s="62"/>
      <c r="G1093" s="62"/>
      <c r="H1093" s="62"/>
      <c r="I1093" s="62">
        <f>tblTL[[#This Row],[Gym RPE]]*tblTL[[#This Row],[Gym Duration]]+tblTL[[#This Row],[Gym 2 RPE]]*tblTL[[#This Row],[Gym 2 Duration]]</f>
        <v>0</v>
      </c>
      <c r="J1093" s="62">
        <v>3</v>
      </c>
      <c r="K1093" s="62">
        <v>60</v>
      </c>
      <c r="L1093" s="62">
        <v>4</v>
      </c>
      <c r="M1093" s="62">
        <v>15</v>
      </c>
      <c r="N1093" s="62">
        <f>tblTL[[#This Row],[Field RPE]]*tblTL[[#This Row],[Field duration]]+tblTL[[#This Row],[Field 2 RPE]]*tblTL[[#This Row],[Field 2 Duration]]</f>
        <v>240</v>
      </c>
      <c r="O1093" s="120"/>
      <c r="P1093" s="121"/>
      <c r="Q1093" s="121"/>
      <c r="R1093" s="121"/>
      <c r="S1093" s="121"/>
      <c r="T1093" s="121"/>
      <c r="U1093" s="121"/>
      <c r="V1093" s="121"/>
      <c r="W1093" s="121"/>
      <c r="X1093" s="121"/>
      <c r="Y1093" s="161"/>
      <c r="Z1093" s="161"/>
      <c r="AA1093" s="168">
        <f>TL!$O1093*TL!$P1093+TL!$Q1093*TL!$R1093+TL!$S1093*TL!$T1093+TL!$U1093*TL!$V1093+TL!$W1093*TL!$X1093+tblTL[[#This Row],[G6 RPE]]*tblTL[[#This Row],[G6 Duration]]</f>
        <v>0</v>
      </c>
      <c r="AB1093" s="126">
        <f>tblTL[[#This Row],[Gym Load]]+tblTL[[#This Row],[Field Load]]+tblTL[[#This Row],[Total Game Load]]</f>
        <v>240</v>
      </c>
    </row>
    <row r="1094" spans="1:28" x14ac:dyDescent="0.25">
      <c r="A1094" s="58" t="str">
        <f t="shared" si="60"/>
        <v>Week 8</v>
      </c>
      <c r="B1094" s="63">
        <v>43059</v>
      </c>
      <c r="C1094" s="152" t="str">
        <f t="shared" si="61"/>
        <v>Mon</v>
      </c>
      <c r="D1094" s="112" t="s">
        <v>201</v>
      </c>
      <c r="E1094" s="62"/>
      <c r="F1094" s="62"/>
      <c r="G1094" s="62"/>
      <c r="H1094" s="62"/>
      <c r="I1094" s="62">
        <f>tblTL[[#This Row],[Gym RPE]]*tblTL[[#This Row],[Gym Duration]]+tblTL[[#This Row],[Gym 2 RPE]]*tblTL[[#This Row],[Gym 2 Duration]]</f>
        <v>0</v>
      </c>
      <c r="J1094" s="62"/>
      <c r="K1094" s="62"/>
      <c r="L1094" s="62"/>
      <c r="M1094" s="62"/>
      <c r="N1094" s="62">
        <f>tblTL[[#This Row],[Field RPE]]*tblTL[[#This Row],[Field duration]]+tblTL[[#This Row],[Field 2 RPE]]*tblTL[[#This Row],[Field 2 Duration]]</f>
        <v>0</v>
      </c>
      <c r="O1094" s="120"/>
      <c r="P1094" s="121"/>
      <c r="Q1094" s="121"/>
      <c r="R1094" s="121"/>
      <c r="S1094" s="121"/>
      <c r="T1094" s="121"/>
      <c r="U1094" s="121"/>
      <c r="V1094" s="121"/>
      <c r="W1094" s="121"/>
      <c r="X1094" s="121"/>
      <c r="Y1094" s="161"/>
      <c r="Z1094" s="161"/>
      <c r="AA1094" s="168">
        <f>TL!$O1094*TL!$P1094+TL!$Q1094*TL!$R1094+TL!$S1094*TL!$T1094+TL!$U1094*TL!$V1094+TL!$W1094*TL!$X1094+tblTL[[#This Row],[G6 RPE]]*tblTL[[#This Row],[G6 Duration]]</f>
        <v>0</v>
      </c>
      <c r="AB1094" s="126">
        <f>tblTL[[#This Row],[Gym Load]]+tblTL[[#This Row],[Field Load]]+tblTL[[#This Row],[Total Game Load]]</f>
        <v>0</v>
      </c>
    </row>
    <row r="1095" spans="1:28" x14ac:dyDescent="0.25">
      <c r="A1095" s="58" t="str">
        <f t="shared" si="60"/>
        <v>Week 8</v>
      </c>
      <c r="B1095" s="63">
        <v>43059</v>
      </c>
      <c r="C1095" s="152" t="str">
        <f t="shared" si="61"/>
        <v>Mon</v>
      </c>
      <c r="D1095" s="112" t="s">
        <v>202</v>
      </c>
      <c r="E1095" s="62"/>
      <c r="F1095" s="62"/>
      <c r="G1095" s="62"/>
      <c r="H1095" s="62"/>
      <c r="I1095" s="62">
        <f>tblTL[[#This Row],[Gym RPE]]*tblTL[[#This Row],[Gym Duration]]+tblTL[[#This Row],[Gym 2 RPE]]*tblTL[[#This Row],[Gym 2 Duration]]</f>
        <v>0</v>
      </c>
      <c r="J1095" s="62"/>
      <c r="K1095" s="62"/>
      <c r="L1095" s="62">
        <v>6</v>
      </c>
      <c r="M1095" s="62">
        <v>15</v>
      </c>
      <c r="N1095" s="62">
        <f>tblTL[[#This Row],[Field RPE]]*tblTL[[#This Row],[Field duration]]+tblTL[[#This Row],[Field 2 RPE]]*tblTL[[#This Row],[Field 2 Duration]]</f>
        <v>90</v>
      </c>
      <c r="O1095" s="120"/>
      <c r="P1095" s="121"/>
      <c r="Q1095" s="121"/>
      <c r="R1095" s="121"/>
      <c r="S1095" s="121"/>
      <c r="T1095" s="121"/>
      <c r="U1095" s="121"/>
      <c r="V1095" s="121"/>
      <c r="W1095" s="121"/>
      <c r="X1095" s="121"/>
      <c r="Y1095" s="161"/>
      <c r="Z1095" s="161"/>
      <c r="AA1095" s="168">
        <f>TL!$O1095*TL!$P1095+TL!$Q1095*TL!$R1095+TL!$S1095*TL!$T1095+TL!$U1095*TL!$V1095+TL!$W1095*TL!$X1095+tblTL[[#This Row],[G6 RPE]]*tblTL[[#This Row],[G6 Duration]]</f>
        <v>0</v>
      </c>
      <c r="AB1095" s="126">
        <f>tblTL[[#This Row],[Gym Load]]+tblTL[[#This Row],[Field Load]]+tblTL[[#This Row],[Total Game Load]]</f>
        <v>90</v>
      </c>
    </row>
    <row r="1096" spans="1:28" x14ac:dyDescent="0.25">
      <c r="A1096" s="58" t="str">
        <f t="shared" si="60"/>
        <v>Week 8</v>
      </c>
      <c r="B1096" s="63">
        <v>43059</v>
      </c>
      <c r="C1096" s="152" t="str">
        <f t="shared" si="61"/>
        <v>Mon</v>
      </c>
      <c r="D1096" s="112" t="s">
        <v>203</v>
      </c>
      <c r="E1096" s="62"/>
      <c r="F1096" s="62"/>
      <c r="G1096" s="62"/>
      <c r="H1096" s="62"/>
      <c r="I1096" s="62">
        <f>tblTL[[#This Row],[Gym RPE]]*tblTL[[#This Row],[Gym Duration]]+tblTL[[#This Row],[Gym 2 RPE]]*tblTL[[#This Row],[Gym 2 Duration]]</f>
        <v>0</v>
      </c>
      <c r="J1096" s="62">
        <v>1</v>
      </c>
      <c r="K1096" s="62">
        <v>60</v>
      </c>
      <c r="L1096" s="62">
        <v>6</v>
      </c>
      <c r="M1096" s="62">
        <v>20</v>
      </c>
      <c r="N1096" s="62">
        <f>tblTL[[#This Row],[Field RPE]]*tblTL[[#This Row],[Field duration]]+tblTL[[#This Row],[Field 2 RPE]]*tblTL[[#This Row],[Field 2 Duration]]</f>
        <v>180</v>
      </c>
      <c r="O1096" s="120"/>
      <c r="P1096" s="121"/>
      <c r="Q1096" s="121"/>
      <c r="R1096" s="121"/>
      <c r="S1096" s="121"/>
      <c r="T1096" s="121"/>
      <c r="U1096" s="121"/>
      <c r="V1096" s="121"/>
      <c r="W1096" s="121"/>
      <c r="X1096" s="121"/>
      <c r="Y1096" s="161"/>
      <c r="Z1096" s="161"/>
      <c r="AA1096" s="168">
        <f>TL!$O1096*TL!$P1096+TL!$Q1096*TL!$R1096+TL!$S1096*TL!$T1096+TL!$U1096*TL!$V1096+TL!$W1096*TL!$X1096+tblTL[[#This Row],[G6 RPE]]*tblTL[[#This Row],[G6 Duration]]</f>
        <v>0</v>
      </c>
      <c r="AB1096" s="126">
        <f>tblTL[[#This Row],[Gym Load]]+tblTL[[#This Row],[Field Load]]+tblTL[[#This Row],[Total Game Load]]</f>
        <v>180</v>
      </c>
    </row>
    <row r="1097" spans="1:28" x14ac:dyDescent="0.25">
      <c r="A1097" s="58" t="str">
        <f t="shared" si="60"/>
        <v>Week 8</v>
      </c>
      <c r="B1097" s="63">
        <v>43059</v>
      </c>
      <c r="C1097" s="152" t="str">
        <f t="shared" si="61"/>
        <v>Mon</v>
      </c>
      <c r="D1097" s="112" t="s">
        <v>204</v>
      </c>
      <c r="E1097" s="62"/>
      <c r="F1097" s="62"/>
      <c r="G1097" s="62"/>
      <c r="H1097" s="62"/>
      <c r="I1097" s="62">
        <f>tblTL[[#This Row],[Gym RPE]]*tblTL[[#This Row],[Gym Duration]]+tblTL[[#This Row],[Gym 2 RPE]]*tblTL[[#This Row],[Gym 2 Duration]]</f>
        <v>0</v>
      </c>
      <c r="J1097" s="62"/>
      <c r="K1097" s="62"/>
      <c r="L1097" s="62">
        <v>5</v>
      </c>
      <c r="M1097" s="62">
        <v>15</v>
      </c>
      <c r="N1097" s="62">
        <f>tblTL[[#This Row],[Field RPE]]*tblTL[[#This Row],[Field duration]]+tblTL[[#This Row],[Field 2 RPE]]*tblTL[[#This Row],[Field 2 Duration]]</f>
        <v>75</v>
      </c>
      <c r="O1097" s="120"/>
      <c r="P1097" s="121"/>
      <c r="Q1097" s="121"/>
      <c r="R1097" s="121"/>
      <c r="S1097" s="121"/>
      <c r="T1097" s="121"/>
      <c r="U1097" s="121"/>
      <c r="V1097" s="121"/>
      <c r="W1097" s="121"/>
      <c r="X1097" s="121"/>
      <c r="Y1097" s="161"/>
      <c r="Z1097" s="161"/>
      <c r="AA1097" s="168">
        <f>TL!$O1097*TL!$P1097+TL!$Q1097*TL!$R1097+TL!$S1097*TL!$T1097+TL!$U1097*TL!$V1097+TL!$W1097*TL!$X1097+tblTL[[#This Row],[G6 RPE]]*tblTL[[#This Row],[G6 Duration]]</f>
        <v>0</v>
      </c>
      <c r="AB1097" s="126">
        <f>tblTL[[#This Row],[Gym Load]]+tblTL[[#This Row],[Field Load]]+tblTL[[#This Row],[Total Game Load]]</f>
        <v>75</v>
      </c>
    </row>
    <row r="1098" spans="1:28" x14ac:dyDescent="0.25">
      <c r="A1098" s="58" t="str">
        <f t="shared" si="60"/>
        <v>Week 8</v>
      </c>
      <c r="B1098" s="63">
        <v>43059</v>
      </c>
      <c r="C1098" s="152" t="str">
        <f t="shared" si="61"/>
        <v>Mon</v>
      </c>
      <c r="D1098" s="112" t="s">
        <v>205</v>
      </c>
      <c r="E1098" s="62"/>
      <c r="F1098" s="62"/>
      <c r="G1098" s="62"/>
      <c r="H1098" s="62"/>
      <c r="I1098" s="62">
        <f>tblTL[[#This Row],[Gym RPE]]*tblTL[[#This Row],[Gym Duration]]+tblTL[[#This Row],[Gym 2 RPE]]*tblTL[[#This Row],[Gym 2 Duration]]</f>
        <v>0</v>
      </c>
      <c r="J1098" s="62"/>
      <c r="K1098" s="62"/>
      <c r="L1098" s="62"/>
      <c r="M1098" s="62"/>
      <c r="N1098" s="62">
        <f>tblTL[[#This Row],[Field RPE]]*tblTL[[#This Row],[Field duration]]+tblTL[[#This Row],[Field 2 RPE]]*tblTL[[#This Row],[Field 2 Duration]]</f>
        <v>0</v>
      </c>
      <c r="O1098" s="120"/>
      <c r="P1098" s="121"/>
      <c r="Q1098" s="121"/>
      <c r="R1098" s="121"/>
      <c r="S1098" s="121"/>
      <c r="T1098" s="121"/>
      <c r="U1098" s="121"/>
      <c r="V1098" s="121"/>
      <c r="W1098" s="121"/>
      <c r="X1098" s="121"/>
      <c r="Y1098" s="161"/>
      <c r="Z1098" s="161"/>
      <c r="AA1098" s="168">
        <f>TL!$O1098*TL!$P1098+TL!$Q1098*TL!$R1098+TL!$S1098*TL!$T1098+TL!$U1098*TL!$V1098+TL!$W1098*TL!$X1098+tblTL[[#This Row],[G6 RPE]]*tblTL[[#This Row],[G6 Duration]]</f>
        <v>0</v>
      </c>
      <c r="AB1098" s="126">
        <f>tblTL[[#This Row],[Gym Load]]+tblTL[[#This Row],[Field Load]]+tblTL[[#This Row],[Total Game Load]]</f>
        <v>0</v>
      </c>
    </row>
    <row r="1099" spans="1:28" x14ac:dyDescent="0.25">
      <c r="A1099" s="58" t="str">
        <f t="shared" si="60"/>
        <v>Week 8</v>
      </c>
      <c r="B1099" s="63">
        <v>43059</v>
      </c>
      <c r="C1099" s="152" t="str">
        <f t="shared" si="61"/>
        <v>Mon</v>
      </c>
      <c r="D1099" s="112" t="s">
        <v>206</v>
      </c>
      <c r="E1099" s="62"/>
      <c r="F1099" s="62"/>
      <c r="G1099" s="62"/>
      <c r="H1099" s="62"/>
      <c r="I1099" s="62">
        <f>tblTL[[#This Row],[Gym RPE]]*tblTL[[#This Row],[Gym Duration]]+tblTL[[#This Row],[Gym 2 RPE]]*tblTL[[#This Row],[Gym 2 Duration]]</f>
        <v>0</v>
      </c>
      <c r="J1099" s="62">
        <v>5</v>
      </c>
      <c r="K1099" s="62">
        <v>60</v>
      </c>
      <c r="L1099" s="62">
        <v>3</v>
      </c>
      <c r="M1099" s="62">
        <v>15</v>
      </c>
      <c r="N1099" s="62">
        <f>tblTL[[#This Row],[Field RPE]]*tblTL[[#This Row],[Field duration]]+tblTL[[#This Row],[Field 2 RPE]]*tblTL[[#This Row],[Field 2 Duration]]</f>
        <v>345</v>
      </c>
      <c r="O1099" s="120"/>
      <c r="P1099" s="121"/>
      <c r="Q1099" s="121"/>
      <c r="R1099" s="121"/>
      <c r="S1099" s="121"/>
      <c r="T1099" s="121"/>
      <c r="U1099" s="121"/>
      <c r="V1099" s="121"/>
      <c r="W1099" s="121"/>
      <c r="X1099" s="121"/>
      <c r="Y1099" s="161"/>
      <c r="Z1099" s="161"/>
      <c r="AA1099" s="168">
        <f>TL!$O1099*TL!$P1099+TL!$Q1099*TL!$R1099+TL!$S1099*TL!$T1099+TL!$U1099*TL!$V1099+TL!$W1099*TL!$X1099+tblTL[[#This Row],[G6 RPE]]*tblTL[[#This Row],[G6 Duration]]</f>
        <v>0</v>
      </c>
      <c r="AB1099" s="126">
        <f>tblTL[[#This Row],[Gym Load]]+tblTL[[#This Row],[Field Load]]+tblTL[[#This Row],[Total Game Load]]</f>
        <v>345</v>
      </c>
    </row>
    <row r="1100" spans="1:28" x14ac:dyDescent="0.25">
      <c r="A1100" s="58" t="str">
        <f t="shared" si="60"/>
        <v>Week 8</v>
      </c>
      <c r="B1100" s="63">
        <v>43059</v>
      </c>
      <c r="C1100" s="152" t="str">
        <f t="shared" si="61"/>
        <v>Mon</v>
      </c>
      <c r="D1100" s="112" t="s">
        <v>207</v>
      </c>
      <c r="E1100" s="62"/>
      <c r="F1100" s="62"/>
      <c r="G1100" s="62"/>
      <c r="H1100" s="62"/>
      <c r="I1100" s="62">
        <f>tblTL[[#This Row],[Gym RPE]]*tblTL[[#This Row],[Gym Duration]]+tblTL[[#This Row],[Gym 2 RPE]]*tblTL[[#This Row],[Gym 2 Duration]]</f>
        <v>0</v>
      </c>
      <c r="J1100" s="62"/>
      <c r="K1100" s="62"/>
      <c r="L1100" s="62"/>
      <c r="M1100" s="62"/>
      <c r="N1100" s="62">
        <f>tblTL[[#This Row],[Field RPE]]*tblTL[[#This Row],[Field duration]]+tblTL[[#This Row],[Field 2 RPE]]*tblTL[[#This Row],[Field 2 Duration]]</f>
        <v>0</v>
      </c>
      <c r="O1100" s="120"/>
      <c r="P1100" s="121"/>
      <c r="Q1100" s="121"/>
      <c r="R1100" s="121"/>
      <c r="S1100" s="121"/>
      <c r="T1100" s="121"/>
      <c r="U1100" s="121"/>
      <c r="V1100" s="121"/>
      <c r="W1100" s="121"/>
      <c r="X1100" s="121"/>
      <c r="Y1100" s="161"/>
      <c r="Z1100" s="161"/>
      <c r="AA1100" s="168">
        <f>TL!$O1100*TL!$P1100+TL!$Q1100*TL!$R1100+TL!$S1100*TL!$T1100+TL!$U1100*TL!$V1100+TL!$W1100*TL!$X1100+tblTL[[#This Row],[G6 RPE]]*tblTL[[#This Row],[G6 Duration]]</f>
        <v>0</v>
      </c>
      <c r="AB1100" s="126">
        <f>tblTL[[#This Row],[Gym Load]]+tblTL[[#This Row],[Field Load]]+tblTL[[#This Row],[Total Game Load]]</f>
        <v>0</v>
      </c>
    </row>
    <row r="1101" spans="1:28" x14ac:dyDescent="0.25">
      <c r="A1101" s="58" t="str">
        <f t="shared" si="60"/>
        <v>Week 8</v>
      </c>
      <c r="B1101" s="63">
        <v>43059</v>
      </c>
      <c r="C1101" s="152" t="str">
        <f t="shared" si="61"/>
        <v>Mon</v>
      </c>
      <c r="D1101" s="112" t="s">
        <v>208</v>
      </c>
      <c r="E1101" s="62"/>
      <c r="F1101" s="62"/>
      <c r="G1101" s="62"/>
      <c r="H1101" s="62"/>
      <c r="I1101" s="62">
        <f>tblTL[[#This Row],[Gym RPE]]*tblTL[[#This Row],[Gym Duration]]+tblTL[[#This Row],[Gym 2 RPE]]*tblTL[[#This Row],[Gym 2 Duration]]</f>
        <v>0</v>
      </c>
      <c r="J1101" s="62">
        <v>4</v>
      </c>
      <c r="K1101" s="62">
        <v>60</v>
      </c>
      <c r="L1101" s="62">
        <v>4</v>
      </c>
      <c r="M1101" s="62">
        <v>15</v>
      </c>
      <c r="N1101" s="62">
        <f>tblTL[[#This Row],[Field RPE]]*tblTL[[#This Row],[Field duration]]+tblTL[[#This Row],[Field 2 RPE]]*tblTL[[#This Row],[Field 2 Duration]]</f>
        <v>300</v>
      </c>
      <c r="O1101" s="120"/>
      <c r="P1101" s="121"/>
      <c r="Q1101" s="121"/>
      <c r="R1101" s="121"/>
      <c r="S1101" s="121"/>
      <c r="T1101" s="121"/>
      <c r="U1101" s="121"/>
      <c r="V1101" s="121"/>
      <c r="W1101" s="121"/>
      <c r="X1101" s="121"/>
      <c r="Y1101" s="161"/>
      <c r="Z1101" s="161"/>
      <c r="AA1101" s="168">
        <f>TL!$O1101*TL!$P1101+TL!$Q1101*TL!$R1101+TL!$S1101*TL!$T1101+TL!$U1101*TL!$V1101+TL!$W1101*TL!$X1101+tblTL[[#This Row],[G6 RPE]]*tblTL[[#This Row],[G6 Duration]]</f>
        <v>0</v>
      </c>
      <c r="AB1101" s="126">
        <f>tblTL[[#This Row],[Gym Load]]+tblTL[[#This Row],[Field Load]]+tblTL[[#This Row],[Total Game Load]]</f>
        <v>300</v>
      </c>
    </row>
    <row r="1102" spans="1:28" x14ac:dyDescent="0.25">
      <c r="A1102" s="169" t="str">
        <f t="shared" ref="A1102:A1123" si="62">VLOOKUP(B1102, $AE$3:$AF$26, 2)</f>
        <v>Week 8</v>
      </c>
      <c r="B1102" s="59">
        <v>43060</v>
      </c>
      <c r="C1102" s="170" t="str">
        <f t="shared" ref="C1102:C1123" si="63">CHOOSE(WEEKDAY(B1102),"Sun","Mon","Tue","Wed","Thu","Fri","Sat")</f>
        <v>Tue</v>
      </c>
      <c r="D1102" s="171" t="s">
        <v>215</v>
      </c>
      <c r="E1102" s="172"/>
      <c r="F1102" s="172"/>
      <c r="G1102" s="172"/>
      <c r="H1102" s="172"/>
      <c r="I1102" s="172">
        <f>tblTL[[#This Row],[Gym RPE]]*tblTL[[#This Row],[Gym Duration]]+tblTL[[#This Row],[Gym 2 RPE]]*tblTL[[#This Row],[Gym 2 Duration]]</f>
        <v>0</v>
      </c>
      <c r="J1102" s="172"/>
      <c r="K1102" s="172"/>
      <c r="L1102" s="172"/>
      <c r="M1102" s="172"/>
      <c r="N1102" s="172">
        <f>tblTL[[#This Row],[Field RPE]]*tblTL[[#This Row],[Field duration]]+tblTL[[#This Row],[Field 2 RPE]]*tblTL[[#This Row],[Field 2 Duration]]</f>
        <v>0</v>
      </c>
      <c r="O1102" s="173"/>
      <c r="P1102" s="174"/>
      <c r="Q1102" s="174"/>
      <c r="R1102" s="174"/>
      <c r="S1102" s="174"/>
      <c r="T1102" s="174"/>
      <c r="U1102" s="174"/>
      <c r="V1102" s="174"/>
      <c r="W1102" s="174"/>
      <c r="X1102" s="174"/>
      <c r="Y1102" s="174"/>
      <c r="Z1102" s="174"/>
      <c r="AA1102" s="176">
        <f>TL!$O1102*TL!$P1102+TL!$Q1102*TL!$R1102+TL!$S1102*TL!$T1102+TL!$U1102*TL!$V1102+TL!$W1102*TL!$X1102+tblTL[[#This Row],[G6 RPE]]*tblTL[[#This Row],[G6 Duration]]</f>
        <v>0</v>
      </c>
      <c r="AB1102" s="178">
        <f>tblTL[[#This Row],[Gym Load]]+tblTL[[#This Row],[Field Load]]+tblTL[[#This Row],[Total Game Load]]</f>
        <v>0</v>
      </c>
    </row>
    <row r="1103" spans="1:28" x14ac:dyDescent="0.25">
      <c r="A1103" s="169" t="str">
        <f t="shared" si="62"/>
        <v>Week 8</v>
      </c>
      <c r="B1103" s="63">
        <v>43060</v>
      </c>
      <c r="C1103" s="170" t="str">
        <f t="shared" si="63"/>
        <v>Tue</v>
      </c>
      <c r="D1103" s="171" t="s">
        <v>190</v>
      </c>
      <c r="E1103" s="172">
        <v>3</v>
      </c>
      <c r="F1103" s="172">
        <v>45</v>
      </c>
      <c r="G1103" s="172">
        <v>5</v>
      </c>
      <c r="H1103" s="172">
        <v>60</v>
      </c>
      <c r="I1103" s="172">
        <f>tblTL[[#This Row],[Gym RPE]]*tblTL[[#This Row],[Gym Duration]]+tblTL[[#This Row],[Gym 2 RPE]]*tblTL[[#This Row],[Gym 2 Duration]]</f>
        <v>435</v>
      </c>
      <c r="J1103" s="172">
        <v>3</v>
      </c>
      <c r="K1103" s="172">
        <v>35</v>
      </c>
      <c r="L1103" s="172">
        <v>7</v>
      </c>
      <c r="M1103" s="172">
        <v>55</v>
      </c>
      <c r="N1103" s="172">
        <f>tblTL[[#This Row],[Field RPE]]*tblTL[[#This Row],[Field duration]]+tblTL[[#This Row],[Field 2 RPE]]*tblTL[[#This Row],[Field 2 Duration]]</f>
        <v>490</v>
      </c>
      <c r="O1103" s="173"/>
      <c r="P1103" s="174"/>
      <c r="Q1103" s="174"/>
      <c r="R1103" s="174"/>
      <c r="S1103" s="174"/>
      <c r="T1103" s="174"/>
      <c r="U1103" s="174"/>
      <c r="V1103" s="174"/>
      <c r="W1103" s="174"/>
      <c r="X1103" s="174"/>
      <c r="Y1103" s="175"/>
      <c r="Z1103" s="175"/>
      <c r="AA1103" s="177">
        <f>TL!$O1103*TL!$P1103+TL!$Q1103*TL!$R1103+TL!$S1103*TL!$T1103+TL!$U1103*TL!$V1103+TL!$W1103*TL!$X1103+tblTL[[#This Row],[G6 RPE]]*tblTL[[#This Row],[G6 Duration]]</f>
        <v>0</v>
      </c>
      <c r="AB1103" s="178">
        <f>tblTL[[#This Row],[Gym Load]]+tblTL[[#This Row],[Field Load]]+tblTL[[#This Row],[Total Game Load]]</f>
        <v>925</v>
      </c>
    </row>
    <row r="1104" spans="1:28" x14ac:dyDescent="0.25">
      <c r="A1104" s="169" t="str">
        <f t="shared" si="62"/>
        <v>Week 8</v>
      </c>
      <c r="B1104" s="63">
        <v>43060</v>
      </c>
      <c r="C1104" s="170" t="str">
        <f t="shared" si="63"/>
        <v>Tue</v>
      </c>
      <c r="D1104" s="171" t="s">
        <v>191</v>
      </c>
      <c r="E1104" s="172">
        <v>4</v>
      </c>
      <c r="F1104" s="172">
        <v>45</v>
      </c>
      <c r="G1104" s="172">
        <v>8</v>
      </c>
      <c r="H1104" s="172">
        <v>65</v>
      </c>
      <c r="I1104" s="172">
        <f>tblTL[[#This Row],[Gym RPE]]*tblTL[[#This Row],[Gym Duration]]+tblTL[[#This Row],[Gym 2 RPE]]*tblTL[[#This Row],[Gym 2 Duration]]</f>
        <v>700</v>
      </c>
      <c r="J1104" s="172">
        <v>4</v>
      </c>
      <c r="K1104" s="172">
        <v>35</v>
      </c>
      <c r="L1104" s="172">
        <v>8</v>
      </c>
      <c r="M1104" s="172">
        <v>55</v>
      </c>
      <c r="N1104" s="172">
        <f>tblTL[[#This Row],[Field RPE]]*tblTL[[#This Row],[Field duration]]+tblTL[[#This Row],[Field 2 RPE]]*tblTL[[#This Row],[Field 2 Duration]]</f>
        <v>580</v>
      </c>
      <c r="O1104" s="173"/>
      <c r="P1104" s="174"/>
      <c r="Q1104" s="174"/>
      <c r="R1104" s="174"/>
      <c r="S1104" s="174"/>
      <c r="T1104" s="174"/>
      <c r="U1104" s="174"/>
      <c r="V1104" s="174"/>
      <c r="W1104" s="174"/>
      <c r="X1104" s="174"/>
      <c r="Y1104" s="175"/>
      <c r="Z1104" s="175"/>
      <c r="AA1104" s="177">
        <f>TL!$O1104*TL!$P1104+TL!$Q1104*TL!$R1104+TL!$S1104*TL!$T1104+TL!$U1104*TL!$V1104+TL!$W1104*TL!$X1104+tblTL[[#This Row],[G6 RPE]]*tblTL[[#This Row],[G6 Duration]]</f>
        <v>0</v>
      </c>
      <c r="AB1104" s="178">
        <f>tblTL[[#This Row],[Gym Load]]+tblTL[[#This Row],[Field Load]]+tblTL[[#This Row],[Total Game Load]]</f>
        <v>1280</v>
      </c>
    </row>
    <row r="1105" spans="1:28" x14ac:dyDescent="0.25">
      <c r="A1105" s="169" t="str">
        <f t="shared" si="62"/>
        <v>Week 8</v>
      </c>
      <c r="B1105" s="63">
        <v>43060</v>
      </c>
      <c r="C1105" s="170" t="str">
        <f t="shared" si="63"/>
        <v>Tue</v>
      </c>
      <c r="D1105" s="171" t="s">
        <v>192</v>
      </c>
      <c r="E1105" s="172">
        <v>2</v>
      </c>
      <c r="F1105" s="172">
        <v>45</v>
      </c>
      <c r="G1105" s="172">
        <v>8</v>
      </c>
      <c r="H1105" s="172">
        <v>65</v>
      </c>
      <c r="I1105" s="172">
        <f>tblTL[[#This Row],[Gym RPE]]*tblTL[[#This Row],[Gym Duration]]+tblTL[[#This Row],[Gym 2 RPE]]*tblTL[[#This Row],[Gym 2 Duration]]</f>
        <v>610</v>
      </c>
      <c r="J1105" s="172">
        <v>4</v>
      </c>
      <c r="K1105" s="172">
        <v>35</v>
      </c>
      <c r="L1105" s="172">
        <v>6</v>
      </c>
      <c r="M1105" s="172">
        <v>55</v>
      </c>
      <c r="N1105" s="172">
        <f>tblTL[[#This Row],[Field RPE]]*tblTL[[#This Row],[Field duration]]+tblTL[[#This Row],[Field 2 RPE]]*tblTL[[#This Row],[Field 2 Duration]]</f>
        <v>470</v>
      </c>
      <c r="O1105" s="173"/>
      <c r="P1105" s="174"/>
      <c r="Q1105" s="174"/>
      <c r="R1105" s="174"/>
      <c r="S1105" s="174"/>
      <c r="T1105" s="174"/>
      <c r="U1105" s="174"/>
      <c r="V1105" s="174"/>
      <c r="W1105" s="174"/>
      <c r="X1105" s="174"/>
      <c r="Y1105" s="175"/>
      <c r="Z1105" s="175"/>
      <c r="AA1105" s="177">
        <f>TL!$O1105*TL!$P1105+TL!$Q1105*TL!$R1105+TL!$S1105*TL!$T1105+TL!$U1105*TL!$V1105+TL!$W1105*TL!$X1105+tblTL[[#This Row],[G6 RPE]]*tblTL[[#This Row],[G6 Duration]]</f>
        <v>0</v>
      </c>
      <c r="AB1105" s="178">
        <f>tblTL[[#This Row],[Gym Load]]+tblTL[[#This Row],[Field Load]]+tblTL[[#This Row],[Total Game Load]]</f>
        <v>1080</v>
      </c>
    </row>
    <row r="1106" spans="1:28" x14ac:dyDescent="0.25">
      <c r="A1106" s="169" t="str">
        <f t="shared" si="62"/>
        <v>Week 8</v>
      </c>
      <c r="B1106" s="63">
        <v>43060</v>
      </c>
      <c r="C1106" s="170" t="str">
        <f t="shared" si="63"/>
        <v>Tue</v>
      </c>
      <c r="D1106" s="171" t="s">
        <v>193</v>
      </c>
      <c r="E1106" s="172">
        <v>2</v>
      </c>
      <c r="F1106" s="172">
        <v>45</v>
      </c>
      <c r="G1106" s="172">
        <v>8</v>
      </c>
      <c r="H1106" s="172">
        <v>65</v>
      </c>
      <c r="I1106" s="172">
        <f>tblTL[[#This Row],[Gym RPE]]*tblTL[[#This Row],[Gym Duration]]+tblTL[[#This Row],[Gym 2 RPE]]*tblTL[[#This Row],[Gym 2 Duration]]</f>
        <v>610</v>
      </c>
      <c r="J1106" s="172">
        <v>4</v>
      </c>
      <c r="K1106" s="172">
        <v>35</v>
      </c>
      <c r="L1106" s="172">
        <v>8</v>
      </c>
      <c r="M1106" s="172">
        <v>55</v>
      </c>
      <c r="N1106" s="172">
        <f>tblTL[[#This Row],[Field RPE]]*tblTL[[#This Row],[Field duration]]+tblTL[[#This Row],[Field 2 RPE]]*tblTL[[#This Row],[Field 2 Duration]]</f>
        <v>580</v>
      </c>
      <c r="O1106" s="173"/>
      <c r="P1106" s="174"/>
      <c r="Q1106" s="174"/>
      <c r="R1106" s="174"/>
      <c r="S1106" s="174"/>
      <c r="T1106" s="174"/>
      <c r="U1106" s="174"/>
      <c r="V1106" s="174"/>
      <c r="W1106" s="174"/>
      <c r="X1106" s="174"/>
      <c r="Y1106" s="175"/>
      <c r="Z1106" s="175"/>
      <c r="AA1106" s="177">
        <f>TL!$O1106*TL!$P1106+TL!$Q1106*TL!$R1106+TL!$S1106*TL!$T1106+TL!$U1106*TL!$V1106+TL!$W1106*TL!$X1106+tblTL[[#This Row],[G6 RPE]]*tblTL[[#This Row],[G6 Duration]]</f>
        <v>0</v>
      </c>
      <c r="AB1106" s="178">
        <f>tblTL[[#This Row],[Gym Load]]+tblTL[[#This Row],[Field Load]]+tblTL[[#This Row],[Total Game Load]]</f>
        <v>1190</v>
      </c>
    </row>
    <row r="1107" spans="1:28" x14ac:dyDescent="0.25">
      <c r="A1107" s="169" t="str">
        <f t="shared" si="62"/>
        <v>Week 8</v>
      </c>
      <c r="B1107" s="63">
        <v>43060</v>
      </c>
      <c r="C1107" s="170" t="str">
        <f t="shared" si="63"/>
        <v>Tue</v>
      </c>
      <c r="D1107" s="171" t="s">
        <v>194</v>
      </c>
      <c r="E1107" s="172"/>
      <c r="F1107" s="172"/>
      <c r="G1107" s="172">
        <v>1</v>
      </c>
      <c r="H1107" s="172">
        <v>60</v>
      </c>
      <c r="I1107" s="172">
        <f>tblTL[[#This Row],[Gym RPE]]*tblTL[[#This Row],[Gym Duration]]+tblTL[[#This Row],[Gym 2 RPE]]*tblTL[[#This Row],[Gym 2 Duration]]</f>
        <v>60</v>
      </c>
      <c r="J1107" s="172"/>
      <c r="K1107" s="172"/>
      <c r="L1107" s="172">
        <v>6</v>
      </c>
      <c r="M1107" s="172">
        <v>55</v>
      </c>
      <c r="N1107" s="172">
        <f>tblTL[[#This Row],[Field RPE]]*tblTL[[#This Row],[Field duration]]+tblTL[[#This Row],[Field 2 RPE]]*tblTL[[#This Row],[Field 2 Duration]]</f>
        <v>330</v>
      </c>
      <c r="O1107" s="173"/>
      <c r="P1107" s="174"/>
      <c r="Q1107" s="174"/>
      <c r="R1107" s="174"/>
      <c r="S1107" s="174"/>
      <c r="T1107" s="174"/>
      <c r="U1107" s="174"/>
      <c r="V1107" s="174"/>
      <c r="W1107" s="174"/>
      <c r="X1107" s="174"/>
      <c r="Y1107" s="175"/>
      <c r="Z1107" s="175"/>
      <c r="AA1107" s="177">
        <f>TL!$O1107*TL!$P1107+TL!$Q1107*TL!$R1107+TL!$S1107*TL!$T1107+TL!$U1107*TL!$V1107+TL!$W1107*TL!$X1107+tblTL[[#This Row],[G6 RPE]]*tblTL[[#This Row],[G6 Duration]]</f>
        <v>0</v>
      </c>
      <c r="AB1107" s="178">
        <f>tblTL[[#This Row],[Gym Load]]+tblTL[[#This Row],[Field Load]]+tblTL[[#This Row],[Total Game Load]]</f>
        <v>390</v>
      </c>
    </row>
    <row r="1108" spans="1:28" x14ac:dyDescent="0.25">
      <c r="A1108" s="169" t="str">
        <f t="shared" si="62"/>
        <v>Week 8</v>
      </c>
      <c r="B1108" s="63">
        <v>43060</v>
      </c>
      <c r="C1108" s="170" t="str">
        <f t="shared" si="63"/>
        <v>Tue</v>
      </c>
      <c r="D1108" s="171" t="s">
        <v>213</v>
      </c>
      <c r="E1108" s="172">
        <v>3</v>
      </c>
      <c r="F1108" s="172">
        <v>45</v>
      </c>
      <c r="G1108" s="172">
        <v>7</v>
      </c>
      <c r="H1108" s="172">
        <v>65</v>
      </c>
      <c r="I1108" s="172">
        <f>tblTL[[#This Row],[Gym RPE]]*tblTL[[#This Row],[Gym Duration]]+tblTL[[#This Row],[Gym 2 RPE]]*tblTL[[#This Row],[Gym 2 Duration]]</f>
        <v>590</v>
      </c>
      <c r="J1108" s="172">
        <v>2</v>
      </c>
      <c r="K1108" s="172">
        <v>35</v>
      </c>
      <c r="L1108" s="172">
        <v>8</v>
      </c>
      <c r="M1108" s="172">
        <v>55</v>
      </c>
      <c r="N1108" s="172">
        <f>tblTL[[#This Row],[Field RPE]]*tblTL[[#This Row],[Field duration]]+tblTL[[#This Row],[Field 2 RPE]]*tblTL[[#This Row],[Field 2 Duration]]</f>
        <v>510</v>
      </c>
      <c r="O1108" s="173"/>
      <c r="P1108" s="174"/>
      <c r="Q1108" s="174"/>
      <c r="R1108" s="174"/>
      <c r="S1108" s="174"/>
      <c r="T1108" s="174"/>
      <c r="U1108" s="174"/>
      <c r="V1108" s="174"/>
      <c r="W1108" s="174"/>
      <c r="X1108" s="174"/>
      <c r="Y1108" s="175"/>
      <c r="Z1108" s="175"/>
      <c r="AA1108" s="177">
        <f>TL!$O1108*TL!$P1108+TL!$Q1108*TL!$R1108+TL!$S1108*TL!$T1108+TL!$U1108*TL!$V1108+TL!$W1108*TL!$X1108+tblTL[[#This Row],[G6 RPE]]*tblTL[[#This Row],[G6 Duration]]</f>
        <v>0</v>
      </c>
      <c r="AB1108" s="178">
        <f>tblTL[[#This Row],[Gym Load]]+tblTL[[#This Row],[Field Load]]+tblTL[[#This Row],[Total Game Load]]</f>
        <v>1100</v>
      </c>
    </row>
    <row r="1109" spans="1:28" x14ac:dyDescent="0.25">
      <c r="A1109" s="169" t="str">
        <f t="shared" si="62"/>
        <v>Week 8</v>
      </c>
      <c r="B1109" s="63">
        <v>43060</v>
      </c>
      <c r="C1109" s="170" t="str">
        <f t="shared" si="63"/>
        <v>Tue</v>
      </c>
      <c r="D1109" s="171" t="s">
        <v>214</v>
      </c>
      <c r="E1109" s="172">
        <v>1</v>
      </c>
      <c r="F1109" s="172">
        <v>45</v>
      </c>
      <c r="G1109" s="172">
        <v>7</v>
      </c>
      <c r="H1109" s="172">
        <v>65</v>
      </c>
      <c r="I1109" s="172">
        <f>tblTL[[#This Row],[Gym RPE]]*tblTL[[#This Row],[Gym Duration]]+tblTL[[#This Row],[Gym 2 RPE]]*tblTL[[#This Row],[Gym 2 Duration]]</f>
        <v>500</v>
      </c>
      <c r="J1109" s="172">
        <v>3</v>
      </c>
      <c r="K1109" s="172">
        <v>35</v>
      </c>
      <c r="L1109" s="172">
        <v>7.5</v>
      </c>
      <c r="M1109" s="172">
        <v>55</v>
      </c>
      <c r="N1109" s="172">
        <f>tblTL[[#This Row],[Field RPE]]*tblTL[[#This Row],[Field duration]]+tblTL[[#This Row],[Field 2 RPE]]*tblTL[[#This Row],[Field 2 Duration]]</f>
        <v>517.5</v>
      </c>
      <c r="O1109" s="173"/>
      <c r="P1109" s="174"/>
      <c r="Q1109" s="174"/>
      <c r="R1109" s="174"/>
      <c r="S1109" s="174"/>
      <c r="T1109" s="174"/>
      <c r="U1109" s="174"/>
      <c r="V1109" s="174"/>
      <c r="W1109" s="174"/>
      <c r="X1109" s="174"/>
      <c r="Y1109" s="175"/>
      <c r="Z1109" s="175"/>
      <c r="AA1109" s="177">
        <f>TL!$O1109*TL!$P1109+TL!$Q1109*TL!$R1109+TL!$S1109*TL!$T1109+TL!$U1109*TL!$V1109+TL!$W1109*TL!$X1109+tblTL[[#This Row],[G6 RPE]]*tblTL[[#This Row],[G6 Duration]]</f>
        <v>0</v>
      </c>
      <c r="AB1109" s="178">
        <f>tblTL[[#This Row],[Gym Load]]+tblTL[[#This Row],[Field Load]]+tblTL[[#This Row],[Total Game Load]]</f>
        <v>1017.5</v>
      </c>
    </row>
    <row r="1110" spans="1:28" x14ac:dyDescent="0.25">
      <c r="A1110" s="169" t="str">
        <f t="shared" si="62"/>
        <v>Week 8</v>
      </c>
      <c r="B1110" s="63">
        <v>43060</v>
      </c>
      <c r="C1110" s="170" t="str">
        <f t="shared" si="63"/>
        <v>Tue</v>
      </c>
      <c r="D1110" s="171" t="s">
        <v>195</v>
      </c>
      <c r="E1110" s="172"/>
      <c r="F1110" s="172"/>
      <c r="G1110" s="172"/>
      <c r="H1110" s="172"/>
      <c r="I1110" s="172">
        <f>tblTL[[#This Row],[Gym RPE]]*tblTL[[#This Row],[Gym Duration]]+tblTL[[#This Row],[Gym 2 RPE]]*tblTL[[#This Row],[Gym 2 Duration]]</f>
        <v>0</v>
      </c>
      <c r="J1110" s="172"/>
      <c r="K1110" s="172"/>
      <c r="L1110" s="172"/>
      <c r="M1110" s="172"/>
      <c r="N1110" s="172">
        <f>tblTL[[#This Row],[Field RPE]]*tblTL[[#This Row],[Field duration]]+tblTL[[#This Row],[Field 2 RPE]]*tblTL[[#This Row],[Field 2 Duration]]</f>
        <v>0</v>
      </c>
      <c r="O1110" s="173"/>
      <c r="P1110" s="174"/>
      <c r="Q1110" s="174"/>
      <c r="R1110" s="174"/>
      <c r="S1110" s="174"/>
      <c r="T1110" s="174"/>
      <c r="U1110" s="174"/>
      <c r="V1110" s="174"/>
      <c r="W1110" s="174"/>
      <c r="X1110" s="174"/>
      <c r="Y1110" s="175"/>
      <c r="Z1110" s="175"/>
      <c r="AA1110" s="177">
        <f>TL!$O1110*TL!$P1110+TL!$Q1110*TL!$R1110+TL!$S1110*TL!$T1110+TL!$U1110*TL!$V1110+TL!$W1110*TL!$X1110+tblTL[[#This Row],[G6 RPE]]*tblTL[[#This Row],[G6 Duration]]</f>
        <v>0</v>
      </c>
      <c r="AB1110" s="178">
        <f>tblTL[[#This Row],[Gym Load]]+tblTL[[#This Row],[Field Load]]+tblTL[[#This Row],[Total Game Load]]</f>
        <v>0</v>
      </c>
    </row>
    <row r="1111" spans="1:28" x14ac:dyDescent="0.25">
      <c r="A1111" s="169" t="str">
        <f t="shared" si="62"/>
        <v>Week 8</v>
      </c>
      <c r="B1111" s="63">
        <v>43060</v>
      </c>
      <c r="C1111" s="170" t="str">
        <f t="shared" si="63"/>
        <v>Tue</v>
      </c>
      <c r="D1111" s="171" t="s">
        <v>196</v>
      </c>
      <c r="E1111" s="172">
        <v>2</v>
      </c>
      <c r="F1111" s="172">
        <v>45</v>
      </c>
      <c r="G1111" s="172">
        <v>7</v>
      </c>
      <c r="H1111" s="172">
        <v>65</v>
      </c>
      <c r="I1111" s="172">
        <f>tblTL[[#This Row],[Gym RPE]]*tblTL[[#This Row],[Gym Duration]]+tblTL[[#This Row],[Gym 2 RPE]]*tblTL[[#This Row],[Gym 2 Duration]]</f>
        <v>545</v>
      </c>
      <c r="J1111" s="172">
        <v>4</v>
      </c>
      <c r="K1111" s="172">
        <v>35</v>
      </c>
      <c r="L1111" s="172">
        <v>8</v>
      </c>
      <c r="M1111" s="172">
        <v>55</v>
      </c>
      <c r="N1111" s="172">
        <f>tblTL[[#This Row],[Field RPE]]*tblTL[[#This Row],[Field duration]]+tblTL[[#This Row],[Field 2 RPE]]*tblTL[[#This Row],[Field 2 Duration]]</f>
        <v>580</v>
      </c>
      <c r="O1111" s="173"/>
      <c r="P1111" s="174"/>
      <c r="Q1111" s="174"/>
      <c r="R1111" s="174"/>
      <c r="S1111" s="174"/>
      <c r="T1111" s="174"/>
      <c r="U1111" s="174"/>
      <c r="V1111" s="174"/>
      <c r="W1111" s="174"/>
      <c r="X1111" s="174"/>
      <c r="Y1111" s="175"/>
      <c r="Z1111" s="175"/>
      <c r="AA1111" s="177">
        <f>TL!$O1111*TL!$P1111+TL!$Q1111*TL!$R1111+TL!$S1111*TL!$T1111+TL!$U1111*TL!$V1111+TL!$W1111*TL!$X1111+tblTL[[#This Row],[G6 RPE]]*tblTL[[#This Row],[G6 Duration]]</f>
        <v>0</v>
      </c>
      <c r="AB1111" s="178">
        <f>tblTL[[#This Row],[Gym Load]]+tblTL[[#This Row],[Field Load]]+tblTL[[#This Row],[Total Game Load]]</f>
        <v>1125</v>
      </c>
    </row>
    <row r="1112" spans="1:28" x14ac:dyDescent="0.25">
      <c r="A1112" s="169" t="str">
        <f t="shared" si="62"/>
        <v>Week 8</v>
      </c>
      <c r="B1112" s="63">
        <v>43060</v>
      </c>
      <c r="C1112" s="170" t="str">
        <f t="shared" si="63"/>
        <v>Tue</v>
      </c>
      <c r="D1112" s="171" t="s">
        <v>197</v>
      </c>
      <c r="E1112" s="172">
        <v>2</v>
      </c>
      <c r="F1112" s="172">
        <v>45</v>
      </c>
      <c r="G1112" s="172">
        <v>6</v>
      </c>
      <c r="H1112" s="172">
        <v>65</v>
      </c>
      <c r="I1112" s="172">
        <f>tblTL[[#This Row],[Gym RPE]]*tblTL[[#This Row],[Gym Duration]]+tblTL[[#This Row],[Gym 2 RPE]]*tblTL[[#This Row],[Gym 2 Duration]]</f>
        <v>480</v>
      </c>
      <c r="J1112" s="172">
        <v>4</v>
      </c>
      <c r="K1112" s="172">
        <v>35</v>
      </c>
      <c r="L1112" s="172">
        <v>6</v>
      </c>
      <c r="M1112" s="172">
        <v>55</v>
      </c>
      <c r="N1112" s="172">
        <f>tblTL[[#This Row],[Field RPE]]*tblTL[[#This Row],[Field duration]]+tblTL[[#This Row],[Field 2 RPE]]*tblTL[[#This Row],[Field 2 Duration]]</f>
        <v>470</v>
      </c>
      <c r="O1112" s="173"/>
      <c r="P1112" s="174"/>
      <c r="Q1112" s="174"/>
      <c r="R1112" s="174"/>
      <c r="S1112" s="174"/>
      <c r="T1112" s="174"/>
      <c r="U1112" s="174"/>
      <c r="V1112" s="174"/>
      <c r="W1112" s="174"/>
      <c r="X1112" s="174"/>
      <c r="Y1112" s="175"/>
      <c r="Z1112" s="175"/>
      <c r="AA1112" s="177">
        <f>TL!$O1112*TL!$P1112+TL!$Q1112*TL!$R1112+TL!$S1112*TL!$T1112+TL!$U1112*TL!$V1112+TL!$W1112*TL!$X1112+tblTL[[#This Row],[G6 RPE]]*tblTL[[#This Row],[G6 Duration]]</f>
        <v>0</v>
      </c>
      <c r="AB1112" s="178">
        <f>tblTL[[#This Row],[Gym Load]]+tblTL[[#This Row],[Field Load]]+tblTL[[#This Row],[Total Game Load]]</f>
        <v>950</v>
      </c>
    </row>
    <row r="1113" spans="1:28" x14ac:dyDescent="0.25">
      <c r="A1113" s="169" t="str">
        <f t="shared" si="62"/>
        <v>Week 8</v>
      </c>
      <c r="B1113" s="63">
        <v>43060</v>
      </c>
      <c r="C1113" s="170" t="str">
        <f t="shared" si="63"/>
        <v>Tue</v>
      </c>
      <c r="D1113" s="171" t="s">
        <v>198</v>
      </c>
      <c r="E1113" s="172"/>
      <c r="F1113" s="172"/>
      <c r="G1113" s="172"/>
      <c r="H1113" s="172"/>
      <c r="I1113" s="172">
        <f>tblTL[[#This Row],[Gym RPE]]*tblTL[[#This Row],[Gym Duration]]+tblTL[[#This Row],[Gym 2 RPE]]*tblTL[[#This Row],[Gym 2 Duration]]</f>
        <v>0</v>
      </c>
      <c r="J1113" s="172"/>
      <c r="K1113" s="172"/>
      <c r="L1113" s="172">
        <v>7</v>
      </c>
      <c r="M1113" s="172">
        <v>55</v>
      </c>
      <c r="N1113" s="172">
        <f>tblTL[[#This Row],[Field RPE]]*tblTL[[#This Row],[Field duration]]+tblTL[[#This Row],[Field 2 RPE]]*tblTL[[#This Row],[Field 2 Duration]]</f>
        <v>385</v>
      </c>
      <c r="O1113" s="173"/>
      <c r="P1113" s="174"/>
      <c r="Q1113" s="174"/>
      <c r="R1113" s="174"/>
      <c r="S1113" s="174"/>
      <c r="T1113" s="174"/>
      <c r="U1113" s="174"/>
      <c r="V1113" s="174"/>
      <c r="W1113" s="174"/>
      <c r="X1113" s="174"/>
      <c r="Y1113" s="175"/>
      <c r="Z1113" s="175"/>
      <c r="AA1113" s="177">
        <f>TL!$O1113*TL!$P1113+TL!$Q1113*TL!$R1113+TL!$S1113*TL!$T1113+TL!$U1113*TL!$V1113+TL!$W1113*TL!$X1113+tblTL[[#This Row],[G6 RPE]]*tblTL[[#This Row],[G6 Duration]]</f>
        <v>0</v>
      </c>
      <c r="AB1113" s="178">
        <f>tblTL[[#This Row],[Gym Load]]+tblTL[[#This Row],[Field Load]]+tblTL[[#This Row],[Total Game Load]]</f>
        <v>385</v>
      </c>
    </row>
    <row r="1114" spans="1:28" x14ac:dyDescent="0.25">
      <c r="A1114" s="169" t="str">
        <f t="shared" si="62"/>
        <v>Week 8</v>
      </c>
      <c r="B1114" s="63">
        <v>43060</v>
      </c>
      <c r="C1114" s="170" t="str">
        <f t="shared" si="63"/>
        <v>Tue</v>
      </c>
      <c r="D1114" s="171" t="s">
        <v>199</v>
      </c>
      <c r="E1114" s="172">
        <v>1</v>
      </c>
      <c r="F1114" s="172">
        <v>45</v>
      </c>
      <c r="G1114" s="172">
        <v>3</v>
      </c>
      <c r="H1114" s="172">
        <v>60</v>
      </c>
      <c r="I1114" s="172">
        <f>tblTL[[#This Row],[Gym RPE]]*tblTL[[#This Row],[Gym Duration]]+tblTL[[#This Row],[Gym 2 RPE]]*tblTL[[#This Row],[Gym 2 Duration]]</f>
        <v>225</v>
      </c>
      <c r="J1114" s="172">
        <v>4</v>
      </c>
      <c r="K1114" s="172">
        <v>35</v>
      </c>
      <c r="L1114" s="172">
        <v>9</v>
      </c>
      <c r="M1114" s="172">
        <v>55</v>
      </c>
      <c r="N1114" s="172">
        <f>tblTL[[#This Row],[Field RPE]]*tblTL[[#This Row],[Field duration]]+tblTL[[#This Row],[Field 2 RPE]]*tblTL[[#This Row],[Field 2 Duration]]</f>
        <v>635</v>
      </c>
      <c r="O1114" s="173"/>
      <c r="P1114" s="174"/>
      <c r="Q1114" s="174"/>
      <c r="R1114" s="174"/>
      <c r="S1114" s="174"/>
      <c r="T1114" s="174"/>
      <c r="U1114" s="174"/>
      <c r="V1114" s="174"/>
      <c r="W1114" s="174"/>
      <c r="X1114" s="174"/>
      <c r="Y1114" s="175"/>
      <c r="Z1114" s="175"/>
      <c r="AA1114" s="177">
        <f>TL!$O1114*TL!$P1114+TL!$Q1114*TL!$R1114+TL!$S1114*TL!$T1114+TL!$U1114*TL!$V1114+TL!$W1114*TL!$X1114+tblTL[[#This Row],[G6 RPE]]*tblTL[[#This Row],[G6 Duration]]</f>
        <v>0</v>
      </c>
      <c r="AB1114" s="178">
        <f>tblTL[[#This Row],[Gym Load]]+tblTL[[#This Row],[Field Load]]+tblTL[[#This Row],[Total Game Load]]</f>
        <v>860</v>
      </c>
    </row>
    <row r="1115" spans="1:28" x14ac:dyDescent="0.25">
      <c r="A1115" s="169" t="str">
        <f t="shared" si="62"/>
        <v>Week 8</v>
      </c>
      <c r="B1115" s="63">
        <v>43060</v>
      </c>
      <c r="C1115" s="170" t="str">
        <f t="shared" si="63"/>
        <v>Tue</v>
      </c>
      <c r="D1115" s="171" t="s">
        <v>200</v>
      </c>
      <c r="E1115" s="172"/>
      <c r="F1115" s="172"/>
      <c r="G1115" s="172">
        <v>7</v>
      </c>
      <c r="H1115" s="172">
        <v>60</v>
      </c>
      <c r="I1115" s="172">
        <f>tblTL[[#This Row],[Gym RPE]]*tblTL[[#This Row],[Gym Duration]]+tblTL[[#This Row],[Gym 2 RPE]]*tblTL[[#This Row],[Gym 2 Duration]]</f>
        <v>420</v>
      </c>
      <c r="J1115" s="172"/>
      <c r="K1115" s="172"/>
      <c r="L1115" s="172">
        <v>7</v>
      </c>
      <c r="M1115" s="172">
        <v>55</v>
      </c>
      <c r="N1115" s="172">
        <f>tblTL[[#This Row],[Field RPE]]*tblTL[[#This Row],[Field duration]]+tblTL[[#This Row],[Field 2 RPE]]*tblTL[[#This Row],[Field 2 Duration]]</f>
        <v>385</v>
      </c>
      <c r="O1115" s="173"/>
      <c r="P1115" s="174"/>
      <c r="Q1115" s="174"/>
      <c r="R1115" s="174"/>
      <c r="S1115" s="174"/>
      <c r="T1115" s="174"/>
      <c r="U1115" s="174"/>
      <c r="V1115" s="174"/>
      <c r="W1115" s="174"/>
      <c r="X1115" s="174"/>
      <c r="Y1115" s="175"/>
      <c r="Z1115" s="175"/>
      <c r="AA1115" s="177">
        <f>TL!$O1115*TL!$P1115+TL!$Q1115*TL!$R1115+TL!$S1115*TL!$T1115+TL!$U1115*TL!$V1115+TL!$W1115*TL!$X1115+tblTL[[#This Row],[G6 RPE]]*tblTL[[#This Row],[G6 Duration]]</f>
        <v>0</v>
      </c>
      <c r="AB1115" s="178">
        <f>tblTL[[#This Row],[Gym Load]]+tblTL[[#This Row],[Field Load]]+tblTL[[#This Row],[Total Game Load]]</f>
        <v>805</v>
      </c>
    </row>
    <row r="1116" spans="1:28" x14ac:dyDescent="0.25">
      <c r="A1116" s="169" t="str">
        <f t="shared" si="62"/>
        <v>Week 8</v>
      </c>
      <c r="B1116" s="63">
        <v>43060</v>
      </c>
      <c r="C1116" s="170" t="str">
        <f t="shared" si="63"/>
        <v>Tue</v>
      </c>
      <c r="D1116" s="171" t="s">
        <v>201</v>
      </c>
      <c r="E1116" s="172"/>
      <c r="F1116" s="172"/>
      <c r="G1116" s="172"/>
      <c r="H1116" s="172"/>
      <c r="I1116" s="172">
        <f>tblTL[[#This Row],[Gym RPE]]*tblTL[[#This Row],[Gym Duration]]+tblTL[[#This Row],[Gym 2 RPE]]*tblTL[[#This Row],[Gym 2 Duration]]</f>
        <v>0</v>
      </c>
      <c r="J1116" s="172"/>
      <c r="K1116" s="172"/>
      <c r="L1116" s="172"/>
      <c r="M1116" s="172"/>
      <c r="N1116" s="172">
        <f>tblTL[[#This Row],[Field RPE]]*tblTL[[#This Row],[Field duration]]+tblTL[[#This Row],[Field 2 RPE]]*tblTL[[#This Row],[Field 2 Duration]]</f>
        <v>0</v>
      </c>
      <c r="O1116" s="173"/>
      <c r="P1116" s="174"/>
      <c r="Q1116" s="174"/>
      <c r="R1116" s="174"/>
      <c r="S1116" s="174"/>
      <c r="T1116" s="174"/>
      <c r="U1116" s="174"/>
      <c r="V1116" s="174"/>
      <c r="W1116" s="174"/>
      <c r="X1116" s="174"/>
      <c r="Y1116" s="175"/>
      <c r="Z1116" s="175"/>
      <c r="AA1116" s="177">
        <f>TL!$O1116*TL!$P1116+TL!$Q1116*TL!$R1116+TL!$S1116*TL!$T1116+TL!$U1116*TL!$V1116+TL!$W1116*TL!$X1116+tblTL[[#This Row],[G6 RPE]]*tblTL[[#This Row],[G6 Duration]]</f>
        <v>0</v>
      </c>
      <c r="AB1116" s="178">
        <f>tblTL[[#This Row],[Gym Load]]+tblTL[[#This Row],[Field Load]]+tblTL[[#This Row],[Total Game Load]]</f>
        <v>0</v>
      </c>
    </row>
    <row r="1117" spans="1:28" x14ac:dyDescent="0.25">
      <c r="A1117" s="169" t="str">
        <f t="shared" si="62"/>
        <v>Week 8</v>
      </c>
      <c r="B1117" s="63">
        <v>43060</v>
      </c>
      <c r="C1117" s="170" t="str">
        <f t="shared" si="63"/>
        <v>Tue</v>
      </c>
      <c r="D1117" s="171" t="s">
        <v>202</v>
      </c>
      <c r="E1117" s="172">
        <v>3</v>
      </c>
      <c r="F1117" s="172">
        <v>45</v>
      </c>
      <c r="G1117" s="172">
        <v>7</v>
      </c>
      <c r="H1117" s="172">
        <v>65</v>
      </c>
      <c r="I1117" s="172">
        <f>tblTL[[#This Row],[Gym RPE]]*tblTL[[#This Row],[Gym Duration]]+tblTL[[#This Row],[Gym 2 RPE]]*tblTL[[#This Row],[Gym 2 Duration]]</f>
        <v>590</v>
      </c>
      <c r="J1117" s="172">
        <v>3</v>
      </c>
      <c r="K1117" s="172">
        <v>35</v>
      </c>
      <c r="L1117" s="172">
        <v>9</v>
      </c>
      <c r="M1117" s="172">
        <v>55</v>
      </c>
      <c r="N1117" s="172">
        <f>tblTL[[#This Row],[Field RPE]]*tblTL[[#This Row],[Field duration]]+tblTL[[#This Row],[Field 2 RPE]]*tblTL[[#This Row],[Field 2 Duration]]</f>
        <v>600</v>
      </c>
      <c r="O1117" s="173"/>
      <c r="P1117" s="174"/>
      <c r="Q1117" s="174"/>
      <c r="R1117" s="174"/>
      <c r="S1117" s="174"/>
      <c r="T1117" s="174"/>
      <c r="U1117" s="174"/>
      <c r="V1117" s="174"/>
      <c r="W1117" s="174"/>
      <c r="X1117" s="174"/>
      <c r="Y1117" s="175"/>
      <c r="Z1117" s="175"/>
      <c r="AA1117" s="177">
        <f>TL!$O1117*TL!$P1117+TL!$Q1117*TL!$R1117+TL!$S1117*TL!$T1117+TL!$U1117*TL!$V1117+TL!$W1117*TL!$X1117+tblTL[[#This Row],[G6 RPE]]*tblTL[[#This Row],[G6 Duration]]</f>
        <v>0</v>
      </c>
      <c r="AB1117" s="178">
        <f>tblTL[[#This Row],[Gym Load]]+tblTL[[#This Row],[Field Load]]+tblTL[[#This Row],[Total Game Load]]</f>
        <v>1190</v>
      </c>
    </row>
    <row r="1118" spans="1:28" x14ac:dyDescent="0.25">
      <c r="A1118" s="169" t="str">
        <f t="shared" si="62"/>
        <v>Week 8</v>
      </c>
      <c r="B1118" s="63">
        <v>43060</v>
      </c>
      <c r="C1118" s="170" t="str">
        <f t="shared" si="63"/>
        <v>Tue</v>
      </c>
      <c r="D1118" s="171" t="s">
        <v>203</v>
      </c>
      <c r="E1118" s="172">
        <v>2</v>
      </c>
      <c r="F1118" s="172">
        <v>45</v>
      </c>
      <c r="G1118" s="172">
        <v>7</v>
      </c>
      <c r="H1118" s="172">
        <v>65</v>
      </c>
      <c r="I1118" s="172">
        <f>tblTL[[#This Row],[Gym RPE]]*tblTL[[#This Row],[Gym Duration]]+tblTL[[#This Row],[Gym 2 RPE]]*tblTL[[#This Row],[Gym 2 Duration]]</f>
        <v>545</v>
      </c>
      <c r="J1118" s="172">
        <v>5</v>
      </c>
      <c r="K1118" s="172">
        <v>35</v>
      </c>
      <c r="L1118" s="172">
        <v>5</v>
      </c>
      <c r="M1118" s="172">
        <v>55</v>
      </c>
      <c r="N1118" s="172">
        <f>tblTL[[#This Row],[Field RPE]]*tblTL[[#This Row],[Field duration]]+tblTL[[#This Row],[Field 2 RPE]]*tblTL[[#This Row],[Field 2 Duration]]</f>
        <v>450</v>
      </c>
      <c r="O1118" s="173"/>
      <c r="P1118" s="174"/>
      <c r="Q1118" s="174"/>
      <c r="R1118" s="174"/>
      <c r="S1118" s="174"/>
      <c r="T1118" s="174"/>
      <c r="U1118" s="174"/>
      <c r="V1118" s="174"/>
      <c r="W1118" s="174"/>
      <c r="X1118" s="174"/>
      <c r="Y1118" s="175"/>
      <c r="Z1118" s="175"/>
      <c r="AA1118" s="177">
        <f>TL!$O1118*TL!$P1118+TL!$Q1118*TL!$R1118+TL!$S1118*TL!$T1118+TL!$U1118*TL!$V1118+TL!$W1118*TL!$X1118+tblTL[[#This Row],[G6 RPE]]*tblTL[[#This Row],[G6 Duration]]</f>
        <v>0</v>
      </c>
      <c r="AB1118" s="178">
        <f>tblTL[[#This Row],[Gym Load]]+tblTL[[#This Row],[Field Load]]+tblTL[[#This Row],[Total Game Load]]</f>
        <v>995</v>
      </c>
    </row>
    <row r="1119" spans="1:28" x14ac:dyDescent="0.25">
      <c r="A1119" s="169" t="str">
        <f t="shared" si="62"/>
        <v>Week 8</v>
      </c>
      <c r="B1119" s="63">
        <v>43060</v>
      </c>
      <c r="C1119" s="170" t="str">
        <f t="shared" si="63"/>
        <v>Tue</v>
      </c>
      <c r="D1119" s="171" t="s">
        <v>204</v>
      </c>
      <c r="E1119" s="172">
        <v>3</v>
      </c>
      <c r="F1119" s="172">
        <v>45</v>
      </c>
      <c r="G1119" s="172">
        <v>8</v>
      </c>
      <c r="H1119" s="172">
        <v>65</v>
      </c>
      <c r="I1119" s="172">
        <f>tblTL[[#This Row],[Gym RPE]]*tblTL[[#This Row],[Gym Duration]]+tblTL[[#This Row],[Gym 2 RPE]]*tblTL[[#This Row],[Gym 2 Duration]]</f>
        <v>655</v>
      </c>
      <c r="J1119" s="172">
        <v>5</v>
      </c>
      <c r="K1119" s="172">
        <v>35</v>
      </c>
      <c r="L1119" s="172">
        <v>8</v>
      </c>
      <c r="M1119" s="172">
        <v>55</v>
      </c>
      <c r="N1119" s="172">
        <f>tblTL[[#This Row],[Field RPE]]*tblTL[[#This Row],[Field duration]]+tblTL[[#This Row],[Field 2 RPE]]*tblTL[[#This Row],[Field 2 Duration]]</f>
        <v>615</v>
      </c>
      <c r="O1119" s="173"/>
      <c r="P1119" s="174"/>
      <c r="Q1119" s="174"/>
      <c r="R1119" s="174"/>
      <c r="S1119" s="174"/>
      <c r="T1119" s="174"/>
      <c r="U1119" s="174"/>
      <c r="V1119" s="174"/>
      <c r="W1119" s="174"/>
      <c r="X1119" s="174"/>
      <c r="Y1119" s="175"/>
      <c r="Z1119" s="175"/>
      <c r="AA1119" s="177">
        <f>TL!$O1119*TL!$P1119+TL!$Q1119*TL!$R1119+TL!$S1119*TL!$T1119+TL!$U1119*TL!$V1119+TL!$W1119*TL!$X1119+tblTL[[#This Row],[G6 RPE]]*tblTL[[#This Row],[G6 Duration]]</f>
        <v>0</v>
      </c>
      <c r="AB1119" s="178">
        <f>tblTL[[#This Row],[Gym Load]]+tblTL[[#This Row],[Field Load]]+tblTL[[#This Row],[Total Game Load]]</f>
        <v>1270</v>
      </c>
    </row>
    <row r="1120" spans="1:28" x14ac:dyDescent="0.25">
      <c r="A1120" s="169" t="str">
        <f t="shared" si="62"/>
        <v>Week 8</v>
      </c>
      <c r="B1120" s="63">
        <v>43060</v>
      </c>
      <c r="C1120" s="170" t="str">
        <f t="shared" si="63"/>
        <v>Tue</v>
      </c>
      <c r="D1120" s="171" t="s">
        <v>205</v>
      </c>
      <c r="E1120" s="172"/>
      <c r="F1120" s="172"/>
      <c r="G1120" s="172"/>
      <c r="H1120" s="172"/>
      <c r="I1120" s="172">
        <f>tblTL[[#This Row],[Gym RPE]]*tblTL[[#This Row],[Gym Duration]]+tblTL[[#This Row],[Gym 2 RPE]]*tblTL[[#This Row],[Gym 2 Duration]]</f>
        <v>0</v>
      </c>
      <c r="J1120" s="172"/>
      <c r="K1120" s="172"/>
      <c r="L1120" s="172"/>
      <c r="M1120" s="172"/>
      <c r="N1120" s="172">
        <f>tblTL[[#This Row],[Field RPE]]*tblTL[[#This Row],[Field duration]]+tblTL[[#This Row],[Field 2 RPE]]*tblTL[[#This Row],[Field 2 Duration]]</f>
        <v>0</v>
      </c>
      <c r="O1120" s="173"/>
      <c r="P1120" s="174"/>
      <c r="Q1120" s="174"/>
      <c r="R1120" s="174"/>
      <c r="S1120" s="174"/>
      <c r="T1120" s="174"/>
      <c r="U1120" s="174"/>
      <c r="V1120" s="174"/>
      <c r="W1120" s="174"/>
      <c r="X1120" s="174"/>
      <c r="Y1120" s="175"/>
      <c r="Z1120" s="175"/>
      <c r="AA1120" s="177">
        <f>TL!$O1120*TL!$P1120+TL!$Q1120*TL!$R1120+TL!$S1120*TL!$T1120+TL!$U1120*TL!$V1120+TL!$W1120*TL!$X1120+tblTL[[#This Row],[G6 RPE]]*tblTL[[#This Row],[G6 Duration]]</f>
        <v>0</v>
      </c>
      <c r="AB1120" s="178">
        <f>tblTL[[#This Row],[Gym Load]]+tblTL[[#This Row],[Field Load]]+tblTL[[#This Row],[Total Game Load]]</f>
        <v>0</v>
      </c>
    </row>
    <row r="1121" spans="1:28" x14ac:dyDescent="0.25">
      <c r="A1121" s="169" t="str">
        <f t="shared" si="62"/>
        <v>Week 8</v>
      </c>
      <c r="B1121" s="63">
        <v>43060</v>
      </c>
      <c r="C1121" s="170" t="str">
        <f t="shared" si="63"/>
        <v>Tue</v>
      </c>
      <c r="D1121" s="171" t="s">
        <v>206</v>
      </c>
      <c r="E1121" s="172">
        <v>1</v>
      </c>
      <c r="F1121" s="172">
        <v>45</v>
      </c>
      <c r="G1121" s="172">
        <v>7</v>
      </c>
      <c r="H1121" s="172">
        <v>65</v>
      </c>
      <c r="I1121" s="172">
        <f>tblTL[[#This Row],[Gym RPE]]*tblTL[[#This Row],[Gym Duration]]+tblTL[[#This Row],[Gym 2 RPE]]*tblTL[[#This Row],[Gym 2 Duration]]</f>
        <v>500</v>
      </c>
      <c r="J1121" s="172">
        <v>4</v>
      </c>
      <c r="K1121" s="172">
        <v>35</v>
      </c>
      <c r="L1121" s="172">
        <v>2.5</v>
      </c>
      <c r="M1121" s="172">
        <v>55</v>
      </c>
      <c r="N1121" s="172">
        <f>tblTL[[#This Row],[Field RPE]]*tblTL[[#This Row],[Field duration]]+tblTL[[#This Row],[Field 2 RPE]]*tblTL[[#This Row],[Field 2 Duration]]</f>
        <v>277.5</v>
      </c>
      <c r="O1121" s="173"/>
      <c r="P1121" s="174"/>
      <c r="Q1121" s="174"/>
      <c r="R1121" s="174"/>
      <c r="S1121" s="174"/>
      <c r="T1121" s="174"/>
      <c r="U1121" s="174"/>
      <c r="V1121" s="174"/>
      <c r="W1121" s="174"/>
      <c r="X1121" s="174"/>
      <c r="Y1121" s="175"/>
      <c r="Z1121" s="175"/>
      <c r="AA1121" s="177">
        <f>TL!$O1121*TL!$P1121+TL!$Q1121*TL!$R1121+TL!$S1121*TL!$T1121+TL!$U1121*TL!$V1121+TL!$W1121*TL!$X1121+tblTL[[#This Row],[G6 RPE]]*tblTL[[#This Row],[G6 Duration]]</f>
        <v>0</v>
      </c>
      <c r="AB1121" s="178">
        <f>tblTL[[#This Row],[Gym Load]]+tblTL[[#This Row],[Field Load]]+tblTL[[#This Row],[Total Game Load]]</f>
        <v>777.5</v>
      </c>
    </row>
    <row r="1122" spans="1:28" x14ac:dyDescent="0.25">
      <c r="A1122" s="169" t="str">
        <f t="shared" si="62"/>
        <v>Week 8</v>
      </c>
      <c r="B1122" s="63">
        <v>43060</v>
      </c>
      <c r="C1122" s="170" t="str">
        <f t="shared" si="63"/>
        <v>Tue</v>
      </c>
      <c r="D1122" s="171" t="s">
        <v>207</v>
      </c>
      <c r="E1122" s="172"/>
      <c r="F1122" s="172"/>
      <c r="G1122" s="172"/>
      <c r="H1122" s="172"/>
      <c r="I1122" s="172">
        <f>tblTL[[#This Row],[Gym RPE]]*tblTL[[#This Row],[Gym Duration]]+tblTL[[#This Row],[Gym 2 RPE]]*tblTL[[#This Row],[Gym 2 Duration]]</f>
        <v>0</v>
      </c>
      <c r="J1122" s="172"/>
      <c r="K1122" s="172"/>
      <c r="L1122" s="172"/>
      <c r="M1122" s="172"/>
      <c r="N1122" s="172">
        <f>tblTL[[#This Row],[Field RPE]]*tblTL[[#This Row],[Field duration]]+tblTL[[#This Row],[Field 2 RPE]]*tblTL[[#This Row],[Field 2 Duration]]</f>
        <v>0</v>
      </c>
      <c r="O1122" s="173"/>
      <c r="P1122" s="174"/>
      <c r="Q1122" s="174"/>
      <c r="R1122" s="174"/>
      <c r="S1122" s="174"/>
      <c r="T1122" s="174"/>
      <c r="U1122" s="174"/>
      <c r="V1122" s="174"/>
      <c r="W1122" s="174"/>
      <c r="X1122" s="174"/>
      <c r="Y1122" s="175"/>
      <c r="Z1122" s="175"/>
      <c r="AA1122" s="177">
        <f>TL!$O1122*TL!$P1122+TL!$Q1122*TL!$R1122+TL!$S1122*TL!$T1122+TL!$U1122*TL!$V1122+TL!$W1122*TL!$X1122+tblTL[[#This Row],[G6 RPE]]*tblTL[[#This Row],[G6 Duration]]</f>
        <v>0</v>
      </c>
      <c r="AB1122" s="178">
        <f>tblTL[[#This Row],[Gym Load]]+tblTL[[#This Row],[Field Load]]+tblTL[[#This Row],[Total Game Load]]</f>
        <v>0</v>
      </c>
    </row>
    <row r="1123" spans="1:28" x14ac:dyDescent="0.25">
      <c r="A1123" s="169" t="str">
        <f t="shared" si="62"/>
        <v>Week 8</v>
      </c>
      <c r="B1123" s="63">
        <v>43060</v>
      </c>
      <c r="C1123" s="170" t="str">
        <f t="shared" si="63"/>
        <v>Tue</v>
      </c>
      <c r="D1123" s="171" t="s">
        <v>208</v>
      </c>
      <c r="E1123" s="172">
        <v>2</v>
      </c>
      <c r="F1123" s="172">
        <v>45</v>
      </c>
      <c r="G1123" s="172">
        <v>5</v>
      </c>
      <c r="H1123" s="172">
        <v>60</v>
      </c>
      <c r="I1123" s="172">
        <f>tblTL[[#This Row],[Gym RPE]]*tblTL[[#This Row],[Gym Duration]]+tblTL[[#This Row],[Gym 2 RPE]]*tblTL[[#This Row],[Gym 2 Duration]]</f>
        <v>390</v>
      </c>
      <c r="J1123" s="172">
        <v>4</v>
      </c>
      <c r="K1123" s="172">
        <v>35</v>
      </c>
      <c r="L1123" s="172">
        <v>7.5</v>
      </c>
      <c r="M1123" s="172">
        <v>55</v>
      </c>
      <c r="N1123" s="172">
        <f>tblTL[[#This Row],[Field RPE]]*tblTL[[#This Row],[Field duration]]+tblTL[[#This Row],[Field 2 RPE]]*tblTL[[#This Row],[Field 2 Duration]]</f>
        <v>552.5</v>
      </c>
      <c r="O1123" s="173"/>
      <c r="P1123" s="174"/>
      <c r="Q1123" s="174"/>
      <c r="R1123" s="174"/>
      <c r="S1123" s="174"/>
      <c r="T1123" s="174"/>
      <c r="U1123" s="174"/>
      <c r="V1123" s="174"/>
      <c r="W1123" s="174"/>
      <c r="X1123" s="174"/>
      <c r="Y1123" s="175"/>
      <c r="Z1123" s="175"/>
      <c r="AA1123" s="177">
        <f>TL!$O1123*TL!$P1123+TL!$Q1123*TL!$R1123+TL!$S1123*TL!$T1123+TL!$U1123*TL!$V1123+TL!$W1123*TL!$X1123+tblTL[[#This Row],[G6 RPE]]*tblTL[[#This Row],[G6 Duration]]</f>
        <v>0</v>
      </c>
      <c r="AB1123" s="178">
        <f>tblTL[[#This Row],[Gym Load]]+tblTL[[#This Row],[Field Load]]+tblTL[[#This Row],[Total Game Load]]</f>
        <v>942.5</v>
      </c>
    </row>
    <row r="1124" spans="1:28" x14ac:dyDescent="0.25">
      <c r="A1124" s="169" t="str">
        <f t="shared" ref="A1124:A1145" si="64">VLOOKUP(B1124, $AE$3:$AF$26, 2)</f>
        <v>Week 8</v>
      </c>
      <c r="B1124" s="59">
        <v>43061</v>
      </c>
      <c r="C1124" s="170" t="str">
        <f t="shared" ref="C1124:C1145" si="65">CHOOSE(WEEKDAY(B1124),"Sun","Mon","Tue","Wed","Thu","Fri","Sat")</f>
        <v>Wed</v>
      </c>
      <c r="D1124" s="171" t="s">
        <v>215</v>
      </c>
      <c r="E1124" s="172"/>
      <c r="F1124" s="172"/>
      <c r="G1124" s="172"/>
      <c r="H1124" s="172"/>
      <c r="I1124" s="172">
        <f>tblTL[[#This Row],[Gym RPE]]*tblTL[[#This Row],[Gym Duration]]+tblTL[[#This Row],[Gym 2 RPE]]*tblTL[[#This Row],[Gym 2 Duration]]</f>
        <v>0</v>
      </c>
      <c r="J1124" s="172"/>
      <c r="K1124" s="172"/>
      <c r="L1124" s="172"/>
      <c r="M1124" s="172"/>
      <c r="N1124" s="172">
        <f>tblTL[[#This Row],[Field RPE]]*tblTL[[#This Row],[Field duration]]+tblTL[[#This Row],[Field 2 RPE]]*tblTL[[#This Row],[Field 2 Duration]]</f>
        <v>0</v>
      </c>
      <c r="O1124" s="173"/>
      <c r="P1124" s="174"/>
      <c r="Q1124" s="174"/>
      <c r="R1124" s="174"/>
      <c r="S1124" s="174"/>
      <c r="T1124" s="174"/>
      <c r="U1124" s="174"/>
      <c r="V1124" s="174"/>
      <c r="W1124" s="174"/>
      <c r="X1124" s="174"/>
      <c r="Y1124" s="174"/>
      <c r="Z1124" s="174"/>
      <c r="AA1124" s="176">
        <f>TL!$O1124*TL!$P1124+TL!$Q1124*TL!$R1124+TL!$S1124*TL!$T1124+TL!$U1124*TL!$V1124+TL!$W1124*TL!$X1124+tblTL[[#This Row],[G6 RPE]]*tblTL[[#This Row],[G6 Duration]]</f>
        <v>0</v>
      </c>
      <c r="AB1124" s="178">
        <f>tblTL[[#This Row],[Gym Load]]+tblTL[[#This Row],[Field Load]]+tblTL[[#This Row],[Total Game Load]]</f>
        <v>0</v>
      </c>
    </row>
    <row r="1125" spans="1:28" x14ac:dyDescent="0.25">
      <c r="A1125" s="169" t="str">
        <f t="shared" si="64"/>
        <v>Week 8</v>
      </c>
      <c r="B1125" s="63">
        <v>43061</v>
      </c>
      <c r="C1125" s="170" t="str">
        <f t="shared" si="65"/>
        <v>Wed</v>
      </c>
      <c r="D1125" s="171" t="s">
        <v>190</v>
      </c>
      <c r="E1125" s="172"/>
      <c r="F1125" s="172"/>
      <c r="G1125" s="172"/>
      <c r="H1125" s="172"/>
      <c r="I1125" s="172">
        <f>tblTL[[#This Row],[Gym RPE]]*tblTL[[#This Row],[Gym Duration]]+tblTL[[#This Row],[Gym 2 RPE]]*tblTL[[#This Row],[Gym 2 Duration]]</f>
        <v>0</v>
      </c>
      <c r="J1125" s="172">
        <v>5</v>
      </c>
      <c r="K1125" s="172">
        <v>30</v>
      </c>
      <c r="L1125" s="172"/>
      <c r="M1125" s="172"/>
      <c r="N1125" s="172">
        <f>tblTL[[#This Row],[Field RPE]]*tblTL[[#This Row],[Field duration]]+tblTL[[#This Row],[Field 2 RPE]]*tblTL[[#This Row],[Field 2 Duration]]</f>
        <v>150</v>
      </c>
      <c r="O1125" s="173"/>
      <c r="P1125" s="174"/>
      <c r="Q1125" s="174"/>
      <c r="R1125" s="174"/>
      <c r="S1125" s="174"/>
      <c r="T1125" s="174"/>
      <c r="U1125" s="174"/>
      <c r="V1125" s="174"/>
      <c r="W1125" s="174"/>
      <c r="X1125" s="174"/>
      <c r="Y1125" s="175"/>
      <c r="Z1125" s="175"/>
      <c r="AA1125" s="177">
        <f>TL!$O1125*TL!$P1125+TL!$Q1125*TL!$R1125+TL!$S1125*TL!$T1125+TL!$U1125*TL!$V1125+TL!$W1125*TL!$X1125+tblTL[[#This Row],[G6 RPE]]*tblTL[[#This Row],[G6 Duration]]</f>
        <v>0</v>
      </c>
      <c r="AB1125" s="178">
        <f>tblTL[[#This Row],[Gym Load]]+tblTL[[#This Row],[Field Load]]+tblTL[[#This Row],[Total Game Load]]</f>
        <v>150</v>
      </c>
    </row>
    <row r="1126" spans="1:28" x14ac:dyDescent="0.25">
      <c r="A1126" s="169" t="str">
        <f t="shared" si="64"/>
        <v>Week 8</v>
      </c>
      <c r="B1126" s="63">
        <v>43061</v>
      </c>
      <c r="C1126" s="170" t="str">
        <f t="shared" si="65"/>
        <v>Wed</v>
      </c>
      <c r="D1126" s="171" t="s">
        <v>191</v>
      </c>
      <c r="E1126" s="172"/>
      <c r="F1126" s="172"/>
      <c r="G1126" s="172"/>
      <c r="H1126" s="172"/>
      <c r="I1126" s="172">
        <f>tblTL[[#This Row],[Gym RPE]]*tblTL[[#This Row],[Gym Duration]]+tblTL[[#This Row],[Gym 2 RPE]]*tblTL[[#This Row],[Gym 2 Duration]]</f>
        <v>0</v>
      </c>
      <c r="J1126" s="172">
        <v>7</v>
      </c>
      <c r="K1126" s="172">
        <v>60</v>
      </c>
      <c r="L1126" s="172"/>
      <c r="M1126" s="172"/>
      <c r="N1126" s="172">
        <f>tblTL[[#This Row],[Field RPE]]*tblTL[[#This Row],[Field duration]]+tblTL[[#This Row],[Field 2 RPE]]*tblTL[[#This Row],[Field 2 Duration]]</f>
        <v>420</v>
      </c>
      <c r="O1126" s="173"/>
      <c r="P1126" s="174"/>
      <c r="Q1126" s="174"/>
      <c r="R1126" s="174"/>
      <c r="S1126" s="174"/>
      <c r="T1126" s="174"/>
      <c r="U1126" s="174"/>
      <c r="V1126" s="174"/>
      <c r="W1126" s="174"/>
      <c r="X1126" s="174"/>
      <c r="Y1126" s="175"/>
      <c r="Z1126" s="175"/>
      <c r="AA1126" s="177">
        <f>TL!$O1126*TL!$P1126+TL!$Q1126*TL!$R1126+TL!$S1126*TL!$T1126+TL!$U1126*TL!$V1126+TL!$W1126*TL!$X1126+tblTL[[#This Row],[G6 RPE]]*tblTL[[#This Row],[G6 Duration]]</f>
        <v>0</v>
      </c>
      <c r="AB1126" s="178">
        <f>tblTL[[#This Row],[Gym Load]]+tblTL[[#This Row],[Field Load]]+tblTL[[#This Row],[Total Game Load]]</f>
        <v>420</v>
      </c>
    </row>
    <row r="1127" spans="1:28" x14ac:dyDescent="0.25">
      <c r="A1127" s="169" t="str">
        <f t="shared" si="64"/>
        <v>Week 8</v>
      </c>
      <c r="B1127" s="63">
        <v>43061</v>
      </c>
      <c r="C1127" s="170" t="str">
        <f t="shared" si="65"/>
        <v>Wed</v>
      </c>
      <c r="D1127" s="171" t="s">
        <v>192</v>
      </c>
      <c r="E1127" s="172"/>
      <c r="F1127" s="172"/>
      <c r="G1127" s="172"/>
      <c r="H1127" s="172"/>
      <c r="I1127" s="172">
        <f>tblTL[[#This Row],[Gym RPE]]*tblTL[[#This Row],[Gym Duration]]+tblTL[[#This Row],[Gym 2 RPE]]*tblTL[[#This Row],[Gym 2 Duration]]</f>
        <v>0</v>
      </c>
      <c r="J1127" s="172">
        <v>7</v>
      </c>
      <c r="K1127" s="172">
        <v>60</v>
      </c>
      <c r="L1127" s="172"/>
      <c r="M1127" s="172"/>
      <c r="N1127" s="172">
        <f>tblTL[[#This Row],[Field RPE]]*tblTL[[#This Row],[Field duration]]+tblTL[[#This Row],[Field 2 RPE]]*tblTL[[#This Row],[Field 2 Duration]]</f>
        <v>420</v>
      </c>
      <c r="O1127" s="173"/>
      <c r="P1127" s="174"/>
      <c r="Q1127" s="174"/>
      <c r="R1127" s="174"/>
      <c r="S1127" s="174"/>
      <c r="T1127" s="174"/>
      <c r="U1127" s="174"/>
      <c r="V1127" s="174"/>
      <c r="W1127" s="174"/>
      <c r="X1127" s="174"/>
      <c r="Y1127" s="175"/>
      <c r="Z1127" s="175"/>
      <c r="AA1127" s="177">
        <f>TL!$O1127*TL!$P1127+TL!$Q1127*TL!$R1127+TL!$S1127*TL!$T1127+TL!$U1127*TL!$V1127+TL!$W1127*TL!$X1127+tblTL[[#This Row],[G6 RPE]]*tblTL[[#This Row],[G6 Duration]]</f>
        <v>0</v>
      </c>
      <c r="AB1127" s="178">
        <f>tblTL[[#This Row],[Gym Load]]+tblTL[[#This Row],[Field Load]]+tblTL[[#This Row],[Total Game Load]]</f>
        <v>420</v>
      </c>
    </row>
    <row r="1128" spans="1:28" x14ac:dyDescent="0.25">
      <c r="A1128" s="169" t="str">
        <f t="shared" si="64"/>
        <v>Week 8</v>
      </c>
      <c r="B1128" s="63">
        <v>43061</v>
      </c>
      <c r="C1128" s="170" t="str">
        <f t="shared" si="65"/>
        <v>Wed</v>
      </c>
      <c r="D1128" s="171" t="s">
        <v>193</v>
      </c>
      <c r="E1128" s="172"/>
      <c r="F1128" s="172"/>
      <c r="G1128" s="172"/>
      <c r="H1128" s="172"/>
      <c r="I1128" s="172">
        <f>tblTL[[#This Row],[Gym RPE]]*tblTL[[#This Row],[Gym Duration]]+tblTL[[#This Row],[Gym 2 RPE]]*tblTL[[#This Row],[Gym 2 Duration]]</f>
        <v>0</v>
      </c>
      <c r="J1128" s="172">
        <v>6</v>
      </c>
      <c r="K1128" s="172">
        <v>60</v>
      </c>
      <c r="L1128" s="172"/>
      <c r="M1128" s="172"/>
      <c r="N1128" s="172">
        <f>tblTL[[#This Row],[Field RPE]]*tblTL[[#This Row],[Field duration]]+tblTL[[#This Row],[Field 2 RPE]]*tblTL[[#This Row],[Field 2 Duration]]</f>
        <v>360</v>
      </c>
      <c r="O1128" s="173"/>
      <c r="P1128" s="174"/>
      <c r="Q1128" s="174"/>
      <c r="R1128" s="174"/>
      <c r="S1128" s="174"/>
      <c r="T1128" s="174"/>
      <c r="U1128" s="174"/>
      <c r="V1128" s="174"/>
      <c r="W1128" s="174"/>
      <c r="X1128" s="174"/>
      <c r="Y1128" s="175"/>
      <c r="Z1128" s="175"/>
      <c r="AA1128" s="177">
        <f>TL!$O1128*TL!$P1128+TL!$Q1128*TL!$R1128+TL!$S1128*TL!$T1128+TL!$U1128*TL!$V1128+TL!$W1128*TL!$X1128+tblTL[[#This Row],[G6 RPE]]*tblTL[[#This Row],[G6 Duration]]</f>
        <v>0</v>
      </c>
      <c r="AB1128" s="178">
        <f>tblTL[[#This Row],[Gym Load]]+tblTL[[#This Row],[Field Load]]+tblTL[[#This Row],[Total Game Load]]</f>
        <v>360</v>
      </c>
    </row>
    <row r="1129" spans="1:28" x14ac:dyDescent="0.25">
      <c r="A1129" s="169" t="str">
        <f t="shared" si="64"/>
        <v>Week 8</v>
      </c>
      <c r="B1129" s="63">
        <v>43061</v>
      </c>
      <c r="C1129" s="170" t="str">
        <f t="shared" si="65"/>
        <v>Wed</v>
      </c>
      <c r="D1129" s="171" t="s">
        <v>194</v>
      </c>
      <c r="E1129" s="172"/>
      <c r="F1129" s="172"/>
      <c r="G1129" s="172"/>
      <c r="H1129" s="172"/>
      <c r="I1129" s="172">
        <f>tblTL[[#This Row],[Gym RPE]]*tblTL[[#This Row],[Gym Duration]]+tblTL[[#This Row],[Gym 2 RPE]]*tblTL[[#This Row],[Gym 2 Duration]]</f>
        <v>0</v>
      </c>
      <c r="J1129" s="172">
        <v>4</v>
      </c>
      <c r="K1129" s="172">
        <v>60</v>
      </c>
      <c r="L1129" s="172"/>
      <c r="M1129" s="172"/>
      <c r="N1129" s="172">
        <f>tblTL[[#This Row],[Field RPE]]*tblTL[[#This Row],[Field duration]]+tblTL[[#This Row],[Field 2 RPE]]*tblTL[[#This Row],[Field 2 Duration]]</f>
        <v>240</v>
      </c>
      <c r="O1129" s="173"/>
      <c r="P1129" s="174"/>
      <c r="Q1129" s="174"/>
      <c r="R1129" s="174"/>
      <c r="S1129" s="174"/>
      <c r="T1129" s="174"/>
      <c r="U1129" s="174"/>
      <c r="V1129" s="174"/>
      <c r="W1129" s="174"/>
      <c r="X1129" s="174"/>
      <c r="Y1129" s="175"/>
      <c r="Z1129" s="175"/>
      <c r="AA1129" s="177">
        <f>TL!$O1129*TL!$P1129+TL!$Q1129*TL!$R1129+TL!$S1129*TL!$T1129+TL!$U1129*TL!$V1129+TL!$W1129*TL!$X1129+tblTL[[#This Row],[G6 RPE]]*tblTL[[#This Row],[G6 Duration]]</f>
        <v>0</v>
      </c>
      <c r="AB1129" s="178">
        <f>tblTL[[#This Row],[Gym Load]]+tblTL[[#This Row],[Field Load]]+tblTL[[#This Row],[Total Game Load]]</f>
        <v>240</v>
      </c>
    </row>
    <row r="1130" spans="1:28" x14ac:dyDescent="0.25">
      <c r="A1130" s="169" t="str">
        <f t="shared" si="64"/>
        <v>Week 8</v>
      </c>
      <c r="B1130" s="63">
        <v>43061</v>
      </c>
      <c r="C1130" s="170" t="str">
        <f t="shared" si="65"/>
        <v>Wed</v>
      </c>
      <c r="D1130" s="171" t="s">
        <v>213</v>
      </c>
      <c r="E1130" s="172"/>
      <c r="F1130" s="172"/>
      <c r="G1130" s="172"/>
      <c r="H1130" s="172"/>
      <c r="I1130" s="172">
        <f>tblTL[[#This Row],[Gym RPE]]*tblTL[[#This Row],[Gym Duration]]+tblTL[[#This Row],[Gym 2 RPE]]*tblTL[[#This Row],[Gym 2 Duration]]</f>
        <v>0</v>
      </c>
      <c r="J1130" s="172">
        <v>8</v>
      </c>
      <c r="K1130" s="172">
        <v>10</v>
      </c>
      <c r="L1130" s="172"/>
      <c r="M1130" s="172"/>
      <c r="N1130" s="172">
        <f>tblTL[[#This Row],[Field RPE]]*tblTL[[#This Row],[Field duration]]+tblTL[[#This Row],[Field 2 RPE]]*tblTL[[#This Row],[Field 2 Duration]]</f>
        <v>80</v>
      </c>
      <c r="O1130" s="173"/>
      <c r="P1130" s="174"/>
      <c r="Q1130" s="174"/>
      <c r="R1130" s="174"/>
      <c r="S1130" s="174"/>
      <c r="T1130" s="174"/>
      <c r="U1130" s="174"/>
      <c r="V1130" s="174"/>
      <c r="W1130" s="174"/>
      <c r="X1130" s="174"/>
      <c r="Y1130" s="175"/>
      <c r="Z1130" s="175"/>
      <c r="AA1130" s="177">
        <f>TL!$O1130*TL!$P1130+TL!$Q1130*TL!$R1130+TL!$S1130*TL!$T1130+TL!$U1130*TL!$V1130+TL!$W1130*TL!$X1130+tblTL[[#This Row],[G6 RPE]]*tblTL[[#This Row],[G6 Duration]]</f>
        <v>0</v>
      </c>
      <c r="AB1130" s="178">
        <f>tblTL[[#This Row],[Gym Load]]+tblTL[[#This Row],[Field Load]]+tblTL[[#This Row],[Total Game Load]]</f>
        <v>80</v>
      </c>
    </row>
    <row r="1131" spans="1:28" x14ac:dyDescent="0.25">
      <c r="A1131" s="169" t="str">
        <f t="shared" si="64"/>
        <v>Week 8</v>
      </c>
      <c r="B1131" s="63">
        <v>43061</v>
      </c>
      <c r="C1131" s="170" t="str">
        <f t="shared" si="65"/>
        <v>Wed</v>
      </c>
      <c r="D1131" s="171" t="s">
        <v>214</v>
      </c>
      <c r="E1131" s="172"/>
      <c r="F1131" s="172"/>
      <c r="G1131" s="172"/>
      <c r="H1131" s="172"/>
      <c r="I1131" s="172">
        <f>tblTL[[#This Row],[Gym RPE]]*tblTL[[#This Row],[Gym Duration]]+tblTL[[#This Row],[Gym 2 RPE]]*tblTL[[#This Row],[Gym 2 Duration]]</f>
        <v>0</v>
      </c>
      <c r="J1131" s="172">
        <v>7</v>
      </c>
      <c r="K1131" s="172">
        <v>60</v>
      </c>
      <c r="L1131" s="172"/>
      <c r="M1131" s="172"/>
      <c r="N1131" s="172">
        <f>tblTL[[#This Row],[Field RPE]]*tblTL[[#This Row],[Field duration]]+tblTL[[#This Row],[Field 2 RPE]]*tblTL[[#This Row],[Field 2 Duration]]</f>
        <v>420</v>
      </c>
      <c r="O1131" s="173"/>
      <c r="P1131" s="174"/>
      <c r="Q1131" s="174"/>
      <c r="R1131" s="174"/>
      <c r="S1131" s="174"/>
      <c r="T1131" s="174"/>
      <c r="U1131" s="174"/>
      <c r="V1131" s="174"/>
      <c r="W1131" s="174"/>
      <c r="X1131" s="174"/>
      <c r="Y1131" s="175"/>
      <c r="Z1131" s="175"/>
      <c r="AA1131" s="177">
        <f>TL!$O1131*TL!$P1131+TL!$Q1131*TL!$R1131+TL!$S1131*TL!$T1131+TL!$U1131*TL!$V1131+TL!$W1131*TL!$X1131+tblTL[[#This Row],[G6 RPE]]*tblTL[[#This Row],[G6 Duration]]</f>
        <v>0</v>
      </c>
      <c r="AB1131" s="178">
        <f>tblTL[[#This Row],[Gym Load]]+tblTL[[#This Row],[Field Load]]+tblTL[[#This Row],[Total Game Load]]</f>
        <v>420</v>
      </c>
    </row>
    <row r="1132" spans="1:28" x14ac:dyDescent="0.25">
      <c r="A1132" s="169" t="str">
        <f t="shared" si="64"/>
        <v>Week 8</v>
      </c>
      <c r="B1132" s="63">
        <v>43061</v>
      </c>
      <c r="C1132" s="170" t="str">
        <f t="shared" si="65"/>
        <v>Wed</v>
      </c>
      <c r="D1132" s="171" t="s">
        <v>195</v>
      </c>
      <c r="E1132" s="172"/>
      <c r="F1132" s="172"/>
      <c r="G1132" s="172"/>
      <c r="H1132" s="172"/>
      <c r="I1132" s="172">
        <f>tblTL[[#This Row],[Gym RPE]]*tblTL[[#This Row],[Gym Duration]]+tblTL[[#This Row],[Gym 2 RPE]]*tblTL[[#This Row],[Gym 2 Duration]]</f>
        <v>0</v>
      </c>
      <c r="J1132" s="172"/>
      <c r="K1132" s="172"/>
      <c r="L1132" s="172"/>
      <c r="M1132" s="172"/>
      <c r="N1132" s="172">
        <f>tblTL[[#This Row],[Field RPE]]*tblTL[[#This Row],[Field duration]]+tblTL[[#This Row],[Field 2 RPE]]*tblTL[[#This Row],[Field 2 Duration]]</f>
        <v>0</v>
      </c>
      <c r="O1132" s="173"/>
      <c r="P1132" s="174"/>
      <c r="Q1132" s="174"/>
      <c r="R1132" s="174"/>
      <c r="S1132" s="174"/>
      <c r="T1132" s="174"/>
      <c r="U1132" s="174"/>
      <c r="V1132" s="174"/>
      <c r="W1132" s="174"/>
      <c r="X1132" s="174"/>
      <c r="Y1132" s="175"/>
      <c r="Z1132" s="175"/>
      <c r="AA1132" s="177">
        <f>TL!$O1132*TL!$P1132+TL!$Q1132*TL!$R1132+TL!$S1132*TL!$T1132+TL!$U1132*TL!$V1132+TL!$W1132*TL!$X1132+tblTL[[#This Row],[G6 RPE]]*tblTL[[#This Row],[G6 Duration]]</f>
        <v>0</v>
      </c>
      <c r="AB1132" s="178">
        <f>tblTL[[#This Row],[Gym Load]]+tblTL[[#This Row],[Field Load]]+tblTL[[#This Row],[Total Game Load]]</f>
        <v>0</v>
      </c>
    </row>
    <row r="1133" spans="1:28" x14ac:dyDescent="0.25">
      <c r="A1133" s="169" t="str">
        <f t="shared" si="64"/>
        <v>Week 8</v>
      </c>
      <c r="B1133" s="63">
        <v>43061</v>
      </c>
      <c r="C1133" s="170" t="str">
        <f t="shared" si="65"/>
        <v>Wed</v>
      </c>
      <c r="D1133" s="171" t="s">
        <v>196</v>
      </c>
      <c r="E1133" s="172"/>
      <c r="F1133" s="172"/>
      <c r="G1133" s="172"/>
      <c r="H1133" s="172"/>
      <c r="I1133" s="172">
        <f>tblTL[[#This Row],[Gym RPE]]*tblTL[[#This Row],[Gym Duration]]+tblTL[[#This Row],[Gym 2 RPE]]*tblTL[[#This Row],[Gym 2 Duration]]</f>
        <v>0</v>
      </c>
      <c r="J1133" s="172">
        <v>7</v>
      </c>
      <c r="K1133" s="172">
        <v>60</v>
      </c>
      <c r="L1133" s="172"/>
      <c r="M1133" s="172"/>
      <c r="N1133" s="172">
        <f>tblTL[[#This Row],[Field RPE]]*tblTL[[#This Row],[Field duration]]+tblTL[[#This Row],[Field 2 RPE]]*tblTL[[#This Row],[Field 2 Duration]]</f>
        <v>420</v>
      </c>
      <c r="O1133" s="173"/>
      <c r="P1133" s="174"/>
      <c r="Q1133" s="174"/>
      <c r="R1133" s="174"/>
      <c r="S1133" s="174"/>
      <c r="T1133" s="174"/>
      <c r="U1133" s="174"/>
      <c r="V1133" s="174"/>
      <c r="W1133" s="174"/>
      <c r="X1133" s="174"/>
      <c r="Y1133" s="175"/>
      <c r="Z1133" s="175"/>
      <c r="AA1133" s="177">
        <f>TL!$O1133*TL!$P1133+TL!$Q1133*TL!$R1133+TL!$S1133*TL!$T1133+TL!$U1133*TL!$V1133+TL!$W1133*TL!$X1133+tblTL[[#This Row],[G6 RPE]]*tblTL[[#This Row],[G6 Duration]]</f>
        <v>0</v>
      </c>
      <c r="AB1133" s="178">
        <f>tblTL[[#This Row],[Gym Load]]+tblTL[[#This Row],[Field Load]]+tblTL[[#This Row],[Total Game Load]]</f>
        <v>420</v>
      </c>
    </row>
    <row r="1134" spans="1:28" x14ac:dyDescent="0.25">
      <c r="A1134" s="169" t="str">
        <f t="shared" si="64"/>
        <v>Week 8</v>
      </c>
      <c r="B1134" s="63">
        <v>43061</v>
      </c>
      <c r="C1134" s="170" t="str">
        <f t="shared" si="65"/>
        <v>Wed</v>
      </c>
      <c r="D1134" s="171" t="s">
        <v>197</v>
      </c>
      <c r="E1134" s="172"/>
      <c r="F1134" s="172"/>
      <c r="G1134" s="172"/>
      <c r="H1134" s="172"/>
      <c r="I1134" s="172">
        <f>tblTL[[#This Row],[Gym RPE]]*tblTL[[#This Row],[Gym Duration]]+tblTL[[#This Row],[Gym 2 RPE]]*tblTL[[#This Row],[Gym 2 Duration]]</f>
        <v>0</v>
      </c>
      <c r="J1134" s="172">
        <v>8</v>
      </c>
      <c r="K1134" s="172">
        <v>60</v>
      </c>
      <c r="L1134" s="172"/>
      <c r="M1134" s="172"/>
      <c r="N1134" s="172">
        <f>tblTL[[#This Row],[Field RPE]]*tblTL[[#This Row],[Field duration]]+tblTL[[#This Row],[Field 2 RPE]]*tblTL[[#This Row],[Field 2 Duration]]</f>
        <v>480</v>
      </c>
      <c r="O1134" s="173"/>
      <c r="P1134" s="174"/>
      <c r="Q1134" s="174"/>
      <c r="R1134" s="174"/>
      <c r="S1134" s="174"/>
      <c r="T1134" s="174"/>
      <c r="U1134" s="174"/>
      <c r="V1134" s="174"/>
      <c r="W1134" s="174"/>
      <c r="X1134" s="174"/>
      <c r="Y1134" s="175"/>
      <c r="Z1134" s="175"/>
      <c r="AA1134" s="177">
        <f>TL!$O1134*TL!$P1134+TL!$Q1134*TL!$R1134+TL!$S1134*TL!$T1134+TL!$U1134*TL!$V1134+TL!$W1134*TL!$X1134+tblTL[[#This Row],[G6 RPE]]*tblTL[[#This Row],[G6 Duration]]</f>
        <v>0</v>
      </c>
      <c r="AB1134" s="178">
        <f>tblTL[[#This Row],[Gym Load]]+tblTL[[#This Row],[Field Load]]+tblTL[[#This Row],[Total Game Load]]</f>
        <v>480</v>
      </c>
    </row>
    <row r="1135" spans="1:28" x14ac:dyDescent="0.25">
      <c r="A1135" s="169" t="str">
        <f t="shared" si="64"/>
        <v>Week 8</v>
      </c>
      <c r="B1135" s="63">
        <v>43061</v>
      </c>
      <c r="C1135" s="170" t="str">
        <f t="shared" si="65"/>
        <v>Wed</v>
      </c>
      <c r="D1135" s="171" t="s">
        <v>198</v>
      </c>
      <c r="E1135" s="172"/>
      <c r="F1135" s="172"/>
      <c r="G1135" s="172"/>
      <c r="H1135" s="172"/>
      <c r="I1135" s="172">
        <f>tblTL[[#This Row],[Gym RPE]]*tblTL[[#This Row],[Gym Duration]]+tblTL[[#This Row],[Gym 2 RPE]]*tblTL[[#This Row],[Gym 2 Duration]]</f>
        <v>0</v>
      </c>
      <c r="J1135" s="172">
        <v>5</v>
      </c>
      <c r="K1135" s="172">
        <v>60</v>
      </c>
      <c r="L1135" s="172"/>
      <c r="M1135" s="172"/>
      <c r="N1135" s="172">
        <f>tblTL[[#This Row],[Field RPE]]*tblTL[[#This Row],[Field duration]]+tblTL[[#This Row],[Field 2 RPE]]*tblTL[[#This Row],[Field 2 Duration]]</f>
        <v>300</v>
      </c>
      <c r="O1135" s="173"/>
      <c r="P1135" s="174"/>
      <c r="Q1135" s="174"/>
      <c r="R1135" s="174"/>
      <c r="S1135" s="174"/>
      <c r="T1135" s="174"/>
      <c r="U1135" s="174"/>
      <c r="V1135" s="174"/>
      <c r="W1135" s="174"/>
      <c r="X1135" s="174"/>
      <c r="Y1135" s="175"/>
      <c r="Z1135" s="175"/>
      <c r="AA1135" s="177">
        <f>TL!$O1135*TL!$P1135+TL!$Q1135*TL!$R1135+TL!$S1135*TL!$T1135+TL!$U1135*TL!$V1135+TL!$W1135*TL!$X1135+tblTL[[#This Row],[G6 RPE]]*tblTL[[#This Row],[G6 Duration]]</f>
        <v>0</v>
      </c>
      <c r="AB1135" s="178">
        <f>tblTL[[#This Row],[Gym Load]]+tblTL[[#This Row],[Field Load]]+tblTL[[#This Row],[Total Game Load]]</f>
        <v>300</v>
      </c>
    </row>
    <row r="1136" spans="1:28" x14ac:dyDescent="0.25">
      <c r="A1136" s="169" t="str">
        <f t="shared" si="64"/>
        <v>Week 8</v>
      </c>
      <c r="B1136" s="63">
        <v>43061</v>
      </c>
      <c r="C1136" s="170" t="str">
        <f t="shared" si="65"/>
        <v>Wed</v>
      </c>
      <c r="D1136" s="171" t="s">
        <v>199</v>
      </c>
      <c r="E1136" s="172"/>
      <c r="F1136" s="172"/>
      <c r="G1136" s="172"/>
      <c r="H1136" s="172"/>
      <c r="I1136" s="172">
        <f>tblTL[[#This Row],[Gym RPE]]*tblTL[[#This Row],[Gym Duration]]+tblTL[[#This Row],[Gym 2 RPE]]*tblTL[[#This Row],[Gym 2 Duration]]</f>
        <v>0</v>
      </c>
      <c r="J1136" s="172">
        <v>5</v>
      </c>
      <c r="K1136" s="172">
        <v>30</v>
      </c>
      <c r="L1136" s="172"/>
      <c r="M1136" s="172"/>
      <c r="N1136" s="172">
        <f>tblTL[[#This Row],[Field RPE]]*tblTL[[#This Row],[Field duration]]+tblTL[[#This Row],[Field 2 RPE]]*tblTL[[#This Row],[Field 2 Duration]]</f>
        <v>150</v>
      </c>
      <c r="O1136" s="173"/>
      <c r="P1136" s="174"/>
      <c r="Q1136" s="174"/>
      <c r="R1136" s="174"/>
      <c r="S1136" s="174"/>
      <c r="T1136" s="174"/>
      <c r="U1136" s="174"/>
      <c r="V1136" s="174"/>
      <c r="W1136" s="174"/>
      <c r="X1136" s="174"/>
      <c r="Y1136" s="175"/>
      <c r="Z1136" s="175"/>
      <c r="AA1136" s="177">
        <f>TL!$O1136*TL!$P1136+TL!$Q1136*TL!$R1136+TL!$S1136*TL!$T1136+TL!$U1136*TL!$V1136+TL!$W1136*TL!$X1136+tblTL[[#This Row],[G6 RPE]]*tblTL[[#This Row],[G6 Duration]]</f>
        <v>0</v>
      </c>
      <c r="AB1136" s="178">
        <f>tblTL[[#This Row],[Gym Load]]+tblTL[[#This Row],[Field Load]]+tblTL[[#This Row],[Total Game Load]]</f>
        <v>150</v>
      </c>
    </row>
    <row r="1137" spans="1:28" x14ac:dyDescent="0.25">
      <c r="A1137" s="169" t="str">
        <f t="shared" si="64"/>
        <v>Week 8</v>
      </c>
      <c r="B1137" s="63">
        <v>43061</v>
      </c>
      <c r="C1137" s="170" t="str">
        <f t="shared" si="65"/>
        <v>Wed</v>
      </c>
      <c r="D1137" s="171" t="s">
        <v>200</v>
      </c>
      <c r="E1137" s="172"/>
      <c r="F1137" s="172"/>
      <c r="G1137" s="172"/>
      <c r="H1137" s="172"/>
      <c r="I1137" s="172">
        <f>tblTL[[#This Row],[Gym RPE]]*tblTL[[#This Row],[Gym Duration]]+tblTL[[#This Row],[Gym 2 RPE]]*tblTL[[#This Row],[Gym 2 Duration]]</f>
        <v>0</v>
      </c>
      <c r="J1137" s="172"/>
      <c r="K1137" s="172"/>
      <c r="L1137" s="172"/>
      <c r="M1137" s="172"/>
      <c r="N1137" s="172">
        <f>tblTL[[#This Row],[Field RPE]]*tblTL[[#This Row],[Field duration]]+tblTL[[#This Row],[Field 2 RPE]]*tblTL[[#This Row],[Field 2 Duration]]</f>
        <v>0</v>
      </c>
      <c r="O1137" s="173"/>
      <c r="P1137" s="174"/>
      <c r="Q1137" s="174"/>
      <c r="R1137" s="174"/>
      <c r="S1137" s="174"/>
      <c r="T1137" s="174"/>
      <c r="U1137" s="174"/>
      <c r="V1137" s="174"/>
      <c r="W1137" s="174"/>
      <c r="X1137" s="174"/>
      <c r="Y1137" s="175"/>
      <c r="Z1137" s="175"/>
      <c r="AA1137" s="177">
        <f>TL!$O1137*TL!$P1137+TL!$Q1137*TL!$R1137+TL!$S1137*TL!$T1137+TL!$U1137*TL!$V1137+TL!$W1137*TL!$X1137+tblTL[[#This Row],[G6 RPE]]*tblTL[[#This Row],[G6 Duration]]</f>
        <v>0</v>
      </c>
      <c r="AB1137" s="178">
        <f>tblTL[[#This Row],[Gym Load]]+tblTL[[#This Row],[Field Load]]+tblTL[[#This Row],[Total Game Load]]</f>
        <v>0</v>
      </c>
    </row>
    <row r="1138" spans="1:28" x14ac:dyDescent="0.25">
      <c r="A1138" s="169" t="str">
        <f t="shared" si="64"/>
        <v>Week 8</v>
      </c>
      <c r="B1138" s="63">
        <v>43061</v>
      </c>
      <c r="C1138" s="170" t="str">
        <f t="shared" si="65"/>
        <v>Wed</v>
      </c>
      <c r="D1138" s="171" t="s">
        <v>201</v>
      </c>
      <c r="E1138" s="172"/>
      <c r="F1138" s="172"/>
      <c r="G1138" s="172"/>
      <c r="H1138" s="172"/>
      <c r="I1138" s="172">
        <f>tblTL[[#This Row],[Gym RPE]]*tblTL[[#This Row],[Gym Duration]]+tblTL[[#This Row],[Gym 2 RPE]]*tblTL[[#This Row],[Gym 2 Duration]]</f>
        <v>0</v>
      </c>
      <c r="J1138" s="172"/>
      <c r="K1138" s="172"/>
      <c r="L1138" s="172"/>
      <c r="M1138" s="172"/>
      <c r="N1138" s="172">
        <f>tblTL[[#This Row],[Field RPE]]*tblTL[[#This Row],[Field duration]]+tblTL[[#This Row],[Field 2 RPE]]*tblTL[[#This Row],[Field 2 Duration]]</f>
        <v>0</v>
      </c>
      <c r="O1138" s="173"/>
      <c r="P1138" s="174"/>
      <c r="Q1138" s="174"/>
      <c r="R1138" s="174"/>
      <c r="S1138" s="174"/>
      <c r="T1138" s="174"/>
      <c r="U1138" s="174"/>
      <c r="V1138" s="174"/>
      <c r="W1138" s="174"/>
      <c r="X1138" s="174"/>
      <c r="Y1138" s="175"/>
      <c r="Z1138" s="175"/>
      <c r="AA1138" s="177">
        <f>TL!$O1138*TL!$P1138+TL!$Q1138*TL!$R1138+TL!$S1138*TL!$T1138+TL!$U1138*TL!$V1138+TL!$W1138*TL!$X1138+tblTL[[#This Row],[G6 RPE]]*tblTL[[#This Row],[G6 Duration]]</f>
        <v>0</v>
      </c>
      <c r="AB1138" s="178">
        <f>tblTL[[#This Row],[Gym Load]]+tblTL[[#This Row],[Field Load]]+tblTL[[#This Row],[Total Game Load]]</f>
        <v>0</v>
      </c>
    </row>
    <row r="1139" spans="1:28" x14ac:dyDescent="0.25">
      <c r="A1139" s="169" t="str">
        <f t="shared" si="64"/>
        <v>Week 8</v>
      </c>
      <c r="B1139" s="63">
        <v>43061</v>
      </c>
      <c r="C1139" s="170" t="str">
        <f t="shared" si="65"/>
        <v>Wed</v>
      </c>
      <c r="D1139" s="171" t="s">
        <v>202</v>
      </c>
      <c r="E1139" s="172"/>
      <c r="F1139" s="172"/>
      <c r="G1139" s="172"/>
      <c r="H1139" s="172"/>
      <c r="I1139" s="172">
        <f>tblTL[[#This Row],[Gym RPE]]*tblTL[[#This Row],[Gym Duration]]+tblTL[[#This Row],[Gym 2 RPE]]*tblTL[[#This Row],[Gym 2 Duration]]</f>
        <v>0</v>
      </c>
      <c r="J1139" s="172">
        <v>7</v>
      </c>
      <c r="K1139" s="172">
        <v>60</v>
      </c>
      <c r="L1139" s="172"/>
      <c r="M1139" s="172"/>
      <c r="N1139" s="172">
        <f>tblTL[[#This Row],[Field RPE]]*tblTL[[#This Row],[Field duration]]+tblTL[[#This Row],[Field 2 RPE]]*tblTL[[#This Row],[Field 2 Duration]]</f>
        <v>420</v>
      </c>
      <c r="O1139" s="173"/>
      <c r="P1139" s="174"/>
      <c r="Q1139" s="174"/>
      <c r="R1139" s="174"/>
      <c r="S1139" s="174"/>
      <c r="T1139" s="174"/>
      <c r="U1139" s="174"/>
      <c r="V1139" s="174"/>
      <c r="W1139" s="174"/>
      <c r="X1139" s="174"/>
      <c r="Y1139" s="175"/>
      <c r="Z1139" s="175"/>
      <c r="AA1139" s="177">
        <f>TL!$O1139*TL!$P1139+TL!$Q1139*TL!$R1139+TL!$S1139*TL!$T1139+TL!$U1139*TL!$V1139+TL!$W1139*TL!$X1139+tblTL[[#This Row],[G6 RPE]]*tblTL[[#This Row],[G6 Duration]]</f>
        <v>0</v>
      </c>
      <c r="AB1139" s="178">
        <f>tblTL[[#This Row],[Gym Load]]+tblTL[[#This Row],[Field Load]]+tblTL[[#This Row],[Total Game Load]]</f>
        <v>420</v>
      </c>
    </row>
    <row r="1140" spans="1:28" x14ac:dyDescent="0.25">
      <c r="A1140" s="169" t="str">
        <f t="shared" si="64"/>
        <v>Week 8</v>
      </c>
      <c r="B1140" s="63">
        <v>43061</v>
      </c>
      <c r="C1140" s="170" t="str">
        <f t="shared" si="65"/>
        <v>Wed</v>
      </c>
      <c r="D1140" s="171" t="s">
        <v>203</v>
      </c>
      <c r="E1140" s="172"/>
      <c r="F1140" s="172"/>
      <c r="G1140" s="172"/>
      <c r="H1140" s="172"/>
      <c r="I1140" s="172">
        <f>tblTL[[#This Row],[Gym RPE]]*tblTL[[#This Row],[Gym Duration]]+tblTL[[#This Row],[Gym 2 RPE]]*tblTL[[#This Row],[Gym 2 Duration]]</f>
        <v>0</v>
      </c>
      <c r="J1140" s="172">
        <v>2</v>
      </c>
      <c r="K1140" s="172">
        <v>60</v>
      </c>
      <c r="L1140" s="172"/>
      <c r="M1140" s="172"/>
      <c r="N1140" s="172">
        <f>tblTL[[#This Row],[Field RPE]]*tblTL[[#This Row],[Field duration]]+tblTL[[#This Row],[Field 2 RPE]]*tblTL[[#This Row],[Field 2 Duration]]</f>
        <v>120</v>
      </c>
      <c r="O1140" s="173"/>
      <c r="P1140" s="174"/>
      <c r="Q1140" s="174"/>
      <c r="R1140" s="174"/>
      <c r="S1140" s="174"/>
      <c r="T1140" s="174"/>
      <c r="U1140" s="174"/>
      <c r="V1140" s="174"/>
      <c r="W1140" s="174"/>
      <c r="X1140" s="174"/>
      <c r="Y1140" s="175"/>
      <c r="Z1140" s="175"/>
      <c r="AA1140" s="177">
        <f>TL!$O1140*TL!$P1140+TL!$Q1140*TL!$R1140+TL!$S1140*TL!$T1140+TL!$U1140*TL!$V1140+TL!$W1140*TL!$X1140+tblTL[[#This Row],[G6 RPE]]*tblTL[[#This Row],[G6 Duration]]</f>
        <v>0</v>
      </c>
      <c r="AB1140" s="178">
        <f>tblTL[[#This Row],[Gym Load]]+tblTL[[#This Row],[Field Load]]+tblTL[[#This Row],[Total Game Load]]</f>
        <v>120</v>
      </c>
    </row>
    <row r="1141" spans="1:28" x14ac:dyDescent="0.25">
      <c r="A1141" s="169" t="str">
        <f t="shared" si="64"/>
        <v>Week 8</v>
      </c>
      <c r="B1141" s="63">
        <v>43061</v>
      </c>
      <c r="C1141" s="170" t="str">
        <f t="shared" si="65"/>
        <v>Wed</v>
      </c>
      <c r="D1141" s="171" t="s">
        <v>204</v>
      </c>
      <c r="E1141" s="172"/>
      <c r="F1141" s="172"/>
      <c r="G1141" s="172"/>
      <c r="H1141" s="172"/>
      <c r="I1141" s="172">
        <f>tblTL[[#This Row],[Gym RPE]]*tblTL[[#This Row],[Gym Duration]]+tblTL[[#This Row],[Gym 2 RPE]]*tblTL[[#This Row],[Gym 2 Duration]]</f>
        <v>0</v>
      </c>
      <c r="J1141" s="172"/>
      <c r="K1141" s="172"/>
      <c r="L1141" s="172"/>
      <c r="M1141" s="172"/>
      <c r="N1141" s="172">
        <f>tblTL[[#This Row],[Field RPE]]*tblTL[[#This Row],[Field duration]]+tblTL[[#This Row],[Field 2 RPE]]*tblTL[[#This Row],[Field 2 Duration]]</f>
        <v>0</v>
      </c>
      <c r="O1141" s="173"/>
      <c r="P1141" s="174"/>
      <c r="Q1141" s="174"/>
      <c r="R1141" s="174"/>
      <c r="S1141" s="174"/>
      <c r="T1141" s="174"/>
      <c r="U1141" s="174"/>
      <c r="V1141" s="174"/>
      <c r="W1141" s="174"/>
      <c r="X1141" s="174"/>
      <c r="Y1141" s="175"/>
      <c r="Z1141" s="175"/>
      <c r="AA1141" s="177">
        <f>TL!$O1141*TL!$P1141+TL!$Q1141*TL!$R1141+TL!$S1141*TL!$T1141+TL!$U1141*TL!$V1141+TL!$W1141*TL!$X1141+tblTL[[#This Row],[G6 RPE]]*tblTL[[#This Row],[G6 Duration]]</f>
        <v>0</v>
      </c>
      <c r="AB1141" s="178">
        <f>tblTL[[#This Row],[Gym Load]]+tblTL[[#This Row],[Field Load]]+tblTL[[#This Row],[Total Game Load]]</f>
        <v>0</v>
      </c>
    </row>
    <row r="1142" spans="1:28" x14ac:dyDescent="0.25">
      <c r="A1142" s="169" t="str">
        <f t="shared" si="64"/>
        <v>Week 8</v>
      </c>
      <c r="B1142" s="63">
        <v>43061</v>
      </c>
      <c r="C1142" s="170" t="str">
        <f t="shared" si="65"/>
        <v>Wed</v>
      </c>
      <c r="D1142" s="171" t="s">
        <v>205</v>
      </c>
      <c r="E1142" s="172"/>
      <c r="F1142" s="172"/>
      <c r="G1142" s="172"/>
      <c r="H1142" s="172"/>
      <c r="I1142" s="172">
        <f>tblTL[[#This Row],[Gym RPE]]*tblTL[[#This Row],[Gym Duration]]+tblTL[[#This Row],[Gym 2 RPE]]*tblTL[[#This Row],[Gym 2 Duration]]</f>
        <v>0</v>
      </c>
      <c r="J1142" s="172"/>
      <c r="K1142" s="172"/>
      <c r="L1142" s="172"/>
      <c r="M1142" s="172"/>
      <c r="N1142" s="172">
        <f>tblTL[[#This Row],[Field RPE]]*tblTL[[#This Row],[Field duration]]+tblTL[[#This Row],[Field 2 RPE]]*tblTL[[#This Row],[Field 2 Duration]]</f>
        <v>0</v>
      </c>
      <c r="O1142" s="173"/>
      <c r="P1142" s="174"/>
      <c r="Q1142" s="174"/>
      <c r="R1142" s="174"/>
      <c r="S1142" s="174"/>
      <c r="T1142" s="174"/>
      <c r="U1142" s="174"/>
      <c r="V1142" s="174"/>
      <c r="W1142" s="174"/>
      <c r="X1142" s="174"/>
      <c r="Y1142" s="175"/>
      <c r="Z1142" s="175"/>
      <c r="AA1142" s="177">
        <f>TL!$O1142*TL!$P1142+TL!$Q1142*TL!$R1142+TL!$S1142*TL!$T1142+TL!$U1142*TL!$V1142+TL!$W1142*TL!$X1142+tblTL[[#This Row],[G6 RPE]]*tblTL[[#This Row],[G6 Duration]]</f>
        <v>0</v>
      </c>
      <c r="AB1142" s="178">
        <f>tblTL[[#This Row],[Gym Load]]+tblTL[[#This Row],[Field Load]]+tblTL[[#This Row],[Total Game Load]]</f>
        <v>0</v>
      </c>
    </row>
    <row r="1143" spans="1:28" x14ac:dyDescent="0.25">
      <c r="A1143" s="169" t="str">
        <f t="shared" si="64"/>
        <v>Week 8</v>
      </c>
      <c r="B1143" s="63">
        <v>43061</v>
      </c>
      <c r="C1143" s="170" t="str">
        <f t="shared" si="65"/>
        <v>Wed</v>
      </c>
      <c r="D1143" s="171" t="s">
        <v>206</v>
      </c>
      <c r="E1143" s="172"/>
      <c r="F1143" s="172"/>
      <c r="G1143" s="172"/>
      <c r="H1143" s="172"/>
      <c r="I1143" s="172">
        <f>tblTL[[#This Row],[Gym RPE]]*tblTL[[#This Row],[Gym Duration]]+tblTL[[#This Row],[Gym 2 RPE]]*tblTL[[#This Row],[Gym 2 Duration]]</f>
        <v>0</v>
      </c>
      <c r="J1143" s="172">
        <v>8.5</v>
      </c>
      <c r="K1143" s="172">
        <v>60</v>
      </c>
      <c r="L1143" s="172"/>
      <c r="M1143" s="172"/>
      <c r="N1143" s="172">
        <f>tblTL[[#This Row],[Field RPE]]*tblTL[[#This Row],[Field duration]]+tblTL[[#This Row],[Field 2 RPE]]*tblTL[[#This Row],[Field 2 Duration]]</f>
        <v>510</v>
      </c>
      <c r="O1143" s="173"/>
      <c r="P1143" s="174"/>
      <c r="Q1143" s="174"/>
      <c r="R1143" s="174"/>
      <c r="S1143" s="174"/>
      <c r="T1143" s="174"/>
      <c r="U1143" s="174"/>
      <c r="V1143" s="174"/>
      <c r="W1143" s="174"/>
      <c r="X1143" s="174"/>
      <c r="Y1143" s="175"/>
      <c r="Z1143" s="175"/>
      <c r="AA1143" s="177">
        <f>TL!$O1143*TL!$P1143+TL!$Q1143*TL!$R1143+TL!$S1143*TL!$T1143+TL!$U1143*TL!$V1143+TL!$W1143*TL!$X1143+tblTL[[#This Row],[G6 RPE]]*tblTL[[#This Row],[G6 Duration]]</f>
        <v>0</v>
      </c>
      <c r="AB1143" s="178">
        <f>tblTL[[#This Row],[Gym Load]]+tblTL[[#This Row],[Field Load]]+tblTL[[#This Row],[Total Game Load]]</f>
        <v>510</v>
      </c>
    </row>
    <row r="1144" spans="1:28" x14ac:dyDescent="0.25">
      <c r="A1144" s="169" t="str">
        <f t="shared" si="64"/>
        <v>Week 8</v>
      </c>
      <c r="B1144" s="63">
        <v>43061</v>
      </c>
      <c r="C1144" s="170" t="str">
        <f t="shared" si="65"/>
        <v>Wed</v>
      </c>
      <c r="D1144" s="171" t="s">
        <v>207</v>
      </c>
      <c r="E1144" s="172"/>
      <c r="F1144" s="172"/>
      <c r="G1144" s="172"/>
      <c r="H1144" s="172"/>
      <c r="I1144" s="172">
        <f>tblTL[[#This Row],[Gym RPE]]*tblTL[[#This Row],[Gym Duration]]+tblTL[[#This Row],[Gym 2 RPE]]*tblTL[[#This Row],[Gym 2 Duration]]</f>
        <v>0</v>
      </c>
      <c r="J1144" s="172"/>
      <c r="K1144" s="172"/>
      <c r="L1144" s="172"/>
      <c r="M1144" s="172"/>
      <c r="N1144" s="172">
        <f>tblTL[[#This Row],[Field RPE]]*tblTL[[#This Row],[Field duration]]+tblTL[[#This Row],[Field 2 RPE]]*tblTL[[#This Row],[Field 2 Duration]]</f>
        <v>0</v>
      </c>
      <c r="O1144" s="173"/>
      <c r="P1144" s="174"/>
      <c r="Q1144" s="174"/>
      <c r="R1144" s="174"/>
      <c r="S1144" s="174"/>
      <c r="T1144" s="174"/>
      <c r="U1144" s="174"/>
      <c r="V1144" s="174"/>
      <c r="W1144" s="174"/>
      <c r="X1144" s="174"/>
      <c r="Y1144" s="175"/>
      <c r="Z1144" s="175"/>
      <c r="AA1144" s="177">
        <f>TL!$O1144*TL!$P1144+TL!$Q1144*TL!$R1144+TL!$S1144*TL!$T1144+TL!$U1144*TL!$V1144+TL!$W1144*TL!$X1144+tblTL[[#This Row],[G6 RPE]]*tblTL[[#This Row],[G6 Duration]]</f>
        <v>0</v>
      </c>
      <c r="AB1144" s="178">
        <f>tblTL[[#This Row],[Gym Load]]+tblTL[[#This Row],[Field Load]]+tblTL[[#This Row],[Total Game Load]]</f>
        <v>0</v>
      </c>
    </row>
    <row r="1145" spans="1:28" x14ac:dyDescent="0.25">
      <c r="A1145" s="169" t="str">
        <f t="shared" si="64"/>
        <v>Week 8</v>
      </c>
      <c r="B1145" s="63">
        <v>43061</v>
      </c>
      <c r="C1145" s="170" t="str">
        <f t="shared" si="65"/>
        <v>Wed</v>
      </c>
      <c r="D1145" s="171" t="s">
        <v>208</v>
      </c>
      <c r="E1145" s="172"/>
      <c r="F1145" s="172"/>
      <c r="G1145" s="172"/>
      <c r="H1145" s="172"/>
      <c r="I1145" s="172">
        <f>tblTL[[#This Row],[Gym RPE]]*tblTL[[#This Row],[Gym Duration]]+tblTL[[#This Row],[Gym 2 RPE]]*tblTL[[#This Row],[Gym 2 Duration]]</f>
        <v>0</v>
      </c>
      <c r="J1145" s="172">
        <v>8</v>
      </c>
      <c r="K1145" s="172">
        <v>60</v>
      </c>
      <c r="L1145" s="172"/>
      <c r="M1145" s="172"/>
      <c r="N1145" s="172">
        <f>tblTL[[#This Row],[Field RPE]]*tblTL[[#This Row],[Field duration]]+tblTL[[#This Row],[Field 2 RPE]]*tblTL[[#This Row],[Field 2 Duration]]</f>
        <v>480</v>
      </c>
      <c r="O1145" s="173"/>
      <c r="P1145" s="174"/>
      <c r="Q1145" s="174"/>
      <c r="R1145" s="174"/>
      <c r="S1145" s="174"/>
      <c r="T1145" s="174"/>
      <c r="U1145" s="174"/>
      <c r="V1145" s="174"/>
      <c r="W1145" s="174"/>
      <c r="X1145" s="174"/>
      <c r="Y1145" s="175"/>
      <c r="Z1145" s="175"/>
      <c r="AA1145" s="177">
        <f>TL!$O1145*TL!$P1145+TL!$Q1145*TL!$R1145+TL!$S1145*TL!$T1145+TL!$U1145*TL!$V1145+TL!$W1145*TL!$X1145+tblTL[[#This Row],[G6 RPE]]*tblTL[[#This Row],[G6 Duration]]</f>
        <v>0</v>
      </c>
      <c r="AB1145" s="178">
        <f>tblTL[[#This Row],[Gym Load]]+tblTL[[#This Row],[Field Load]]+tblTL[[#This Row],[Total Game Load]]</f>
        <v>480</v>
      </c>
    </row>
  </sheetData>
  <mergeCells count="1">
    <mergeCell ref="AE1:AF1"/>
  </mergeCells>
  <conditionalFormatting sqref="A1:A1048576">
    <cfRule type="containsText" dxfId="98" priority="1" operator="containsText" text="False">
      <formula>NOT(ISERROR(SEARCH("False",A1)))</formula>
    </cfRule>
  </conditionalFormatting>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opLeftCell="A16" zoomScale="80" zoomScaleNormal="80" workbookViewId="0">
      <selection activeCell="C29" sqref="C29"/>
    </sheetView>
  </sheetViews>
  <sheetFormatPr defaultRowHeight="15" x14ac:dyDescent="0.25"/>
  <cols>
    <col min="1" max="1" width="14.140625" bestFit="1" customWidth="1"/>
    <col min="2" max="2" width="23.140625" bestFit="1" customWidth="1"/>
    <col min="3" max="3" width="16.7109375" bestFit="1" customWidth="1"/>
    <col min="4" max="4" width="20.85546875" bestFit="1" customWidth="1"/>
    <col min="5" max="5" width="20" bestFit="1" customWidth="1"/>
    <col min="6" max="6" width="20.28515625" bestFit="1" customWidth="1"/>
  </cols>
  <sheetData>
    <row r="1" spans="1:4" x14ac:dyDescent="0.25">
      <c r="A1" s="11" t="s">
        <v>58</v>
      </c>
      <c r="B1" t="s">
        <v>82</v>
      </c>
    </row>
    <row r="2" spans="1:4" x14ac:dyDescent="0.25">
      <c r="A2" s="11" t="s">
        <v>1</v>
      </c>
      <c r="B2" t="s">
        <v>82</v>
      </c>
    </row>
    <row r="4" spans="1:4" x14ac:dyDescent="0.25">
      <c r="A4" s="11" t="s">
        <v>83</v>
      </c>
      <c r="B4" t="s">
        <v>84</v>
      </c>
      <c r="C4" t="s">
        <v>85</v>
      </c>
      <c r="D4" t="s">
        <v>219</v>
      </c>
    </row>
    <row r="5" spans="1:4" x14ac:dyDescent="0.25">
      <c r="A5" s="13">
        <v>43010</v>
      </c>
      <c r="B5" s="12" t="e">
        <v>#DIV/0!</v>
      </c>
      <c r="C5" s="12" t="e">
        <v>#DIV/0!</v>
      </c>
      <c r="D5" s="12">
        <v>0</v>
      </c>
    </row>
    <row r="6" spans="1:4" x14ac:dyDescent="0.25">
      <c r="A6" s="13">
        <v>43011</v>
      </c>
      <c r="B6" s="12">
        <v>3.625</v>
      </c>
      <c r="C6" s="12">
        <v>1</v>
      </c>
      <c r="D6" s="12">
        <v>227.04545454545453</v>
      </c>
    </row>
    <row r="7" spans="1:4" x14ac:dyDescent="0.25">
      <c r="A7" s="13">
        <v>43012</v>
      </c>
      <c r="B7" s="12">
        <v>2.9201388888888888</v>
      </c>
      <c r="C7" s="12">
        <v>1</v>
      </c>
      <c r="D7" s="12">
        <v>0</v>
      </c>
    </row>
    <row r="8" spans="1:4" x14ac:dyDescent="0.25">
      <c r="A8" s="13">
        <v>43013</v>
      </c>
      <c r="B8" s="12">
        <v>3.2835508494716859</v>
      </c>
      <c r="C8" s="12">
        <v>1</v>
      </c>
      <c r="D8" s="12">
        <v>616.4727272727273</v>
      </c>
    </row>
    <row r="9" spans="1:4" x14ac:dyDescent="0.25">
      <c r="A9" s="13">
        <v>43014</v>
      </c>
      <c r="B9" s="12">
        <v>2.6450826287410796</v>
      </c>
      <c r="C9" s="12">
        <v>1</v>
      </c>
      <c r="D9" s="12">
        <v>0</v>
      </c>
    </row>
    <row r="10" spans="1:4" x14ac:dyDescent="0.25">
      <c r="A10" s="13">
        <v>43015</v>
      </c>
      <c r="B10" s="12">
        <v>2.1307610064858697</v>
      </c>
      <c r="C10" s="12">
        <v>1</v>
      </c>
      <c r="D10" s="12">
        <v>0</v>
      </c>
    </row>
    <row r="11" spans="1:4" x14ac:dyDescent="0.25">
      <c r="A11" s="13">
        <v>43016</v>
      </c>
      <c r="B11" s="12">
        <v>1.7164463663358396</v>
      </c>
      <c r="C11" s="12">
        <v>1</v>
      </c>
      <c r="D11" s="12">
        <v>0</v>
      </c>
    </row>
    <row r="12" spans="1:4" x14ac:dyDescent="0.25">
      <c r="A12" s="13">
        <v>43017</v>
      </c>
      <c r="B12" s="12">
        <v>1.3826929062149822</v>
      </c>
      <c r="C12" s="12">
        <v>1.1428571428571426</v>
      </c>
      <c r="D12" s="12">
        <v>0</v>
      </c>
    </row>
    <row r="13" spans="1:4" x14ac:dyDescent="0.25">
      <c r="A13" s="13">
        <v>43018</v>
      </c>
      <c r="B13" s="12">
        <v>2.0916670438723979</v>
      </c>
      <c r="C13" s="12">
        <v>1.0537411692397134</v>
      </c>
      <c r="D13" s="12">
        <v>328.86363636363637</v>
      </c>
    </row>
    <row r="14" spans="1:4" x14ac:dyDescent="0.25">
      <c r="A14" s="13">
        <v>43019</v>
      </c>
      <c r="B14" s="12">
        <v>2.3645627644419238</v>
      </c>
      <c r="C14" s="12">
        <v>1.2515239759625392</v>
      </c>
      <c r="D14" s="12">
        <v>375</v>
      </c>
    </row>
    <row r="15" spans="1:4" x14ac:dyDescent="0.25">
      <c r="A15" s="13">
        <v>43020</v>
      </c>
      <c r="B15" s="12">
        <v>2.5197531684570387</v>
      </c>
      <c r="C15" s="12">
        <v>1.0720879494381494</v>
      </c>
      <c r="D15" s="12">
        <v>626.69999999999993</v>
      </c>
    </row>
    <row r="16" spans="1:4" x14ac:dyDescent="0.25">
      <c r="A16" s="13">
        <v>43021</v>
      </c>
      <c r="B16" s="12">
        <v>2.0298011634792807</v>
      </c>
      <c r="C16" s="12">
        <v>1.1695504902961629</v>
      </c>
      <c r="D16" s="12">
        <v>0</v>
      </c>
    </row>
    <row r="17" spans="1:4" x14ac:dyDescent="0.25">
      <c r="A17" s="13">
        <v>43022</v>
      </c>
      <c r="B17" s="12">
        <v>1.6351176039138655</v>
      </c>
      <c r="C17" s="12">
        <v>1.2670130311541765</v>
      </c>
      <c r="D17" s="12">
        <v>0</v>
      </c>
    </row>
    <row r="18" spans="1:4" x14ac:dyDescent="0.25">
      <c r="A18" s="13">
        <v>43023</v>
      </c>
      <c r="B18" s="12">
        <v>1.3171780698195026</v>
      </c>
      <c r="C18" s="12">
        <v>1.3644755720121902</v>
      </c>
      <c r="D18" s="12">
        <v>0</v>
      </c>
    </row>
    <row r="19" spans="1:4" x14ac:dyDescent="0.25">
      <c r="A19" s="13">
        <v>43024</v>
      </c>
      <c r="B19" s="12">
        <v>1.0610601117990437</v>
      </c>
      <c r="C19" s="12">
        <v>1.4619381128702038</v>
      </c>
      <c r="D19" s="12">
        <v>0</v>
      </c>
    </row>
    <row r="20" spans="1:4" x14ac:dyDescent="0.25">
      <c r="A20" s="13">
        <v>43025</v>
      </c>
      <c r="B20" s="12">
        <v>1.0648715894391239</v>
      </c>
      <c r="C20" s="12">
        <v>1.1991561890132663</v>
      </c>
      <c r="D20" s="12">
        <v>102.27272727272727</v>
      </c>
    </row>
    <row r="21" spans="1:4" x14ac:dyDescent="0.25">
      <c r="A21" s="13">
        <v>43026</v>
      </c>
      <c r="B21" s="12">
        <v>1.8550826738077459</v>
      </c>
      <c r="C21" s="12">
        <v>1.1823100810916674</v>
      </c>
      <c r="D21" s="12">
        <v>630</v>
      </c>
    </row>
    <row r="22" spans="1:4" x14ac:dyDescent="0.25">
      <c r="A22" s="13">
        <v>43027</v>
      </c>
      <c r="B22" s="12">
        <v>1.6485772091905908</v>
      </c>
      <c r="C22" s="12">
        <v>0.86336167075763171</v>
      </c>
      <c r="D22" s="12">
        <v>162.27272727272728</v>
      </c>
    </row>
    <row r="23" spans="1:4" x14ac:dyDescent="0.25">
      <c r="A23" s="13">
        <v>43028</v>
      </c>
      <c r="B23" s="12">
        <v>1.3280205296257539</v>
      </c>
      <c r="C23" s="12">
        <v>0.91132620802194453</v>
      </c>
      <c r="D23" s="12">
        <v>0</v>
      </c>
    </row>
    <row r="24" spans="1:4" x14ac:dyDescent="0.25">
      <c r="A24" s="13">
        <v>43029</v>
      </c>
      <c r="B24" s="12">
        <v>1.0697943155318572</v>
      </c>
      <c r="C24" s="12">
        <v>0.95929074528625724</v>
      </c>
      <c r="D24" s="12">
        <v>0</v>
      </c>
    </row>
    <row r="25" spans="1:4" x14ac:dyDescent="0.25">
      <c r="A25" s="13">
        <v>43030</v>
      </c>
      <c r="B25" s="12">
        <v>0.86177875417844041</v>
      </c>
      <c r="C25" s="12">
        <v>1.0072552825505703</v>
      </c>
      <c r="D25" s="12">
        <v>0</v>
      </c>
    </row>
    <row r="26" spans="1:4" x14ac:dyDescent="0.25">
      <c r="A26" s="13">
        <v>43031</v>
      </c>
      <c r="B26" s="12">
        <v>0.69421066308818846</v>
      </c>
      <c r="C26" s="12">
        <v>1.055219819814883</v>
      </c>
      <c r="D26" s="12">
        <v>0</v>
      </c>
    </row>
    <row r="27" spans="1:4" x14ac:dyDescent="0.25">
      <c r="A27" s="13">
        <v>43032</v>
      </c>
      <c r="B27" s="12">
        <v>1.0170062204809749</v>
      </c>
      <c r="C27" s="12">
        <v>1.1656952553435189</v>
      </c>
      <c r="D27" s="12">
        <v>268.18181818181819</v>
      </c>
    </row>
    <row r="28" spans="1:4" x14ac:dyDescent="0.25">
      <c r="A28" s="13">
        <v>43033</v>
      </c>
      <c r="B28" s="12">
        <v>1.2560799607434521</v>
      </c>
      <c r="C28" s="12">
        <v>0.73626228733010102</v>
      </c>
      <c r="D28" s="12">
        <v>381.81818181818181</v>
      </c>
    </row>
    <row r="29" spans="1:4" x14ac:dyDescent="0.25">
      <c r="A29" s="13">
        <v>43034</v>
      </c>
      <c r="B29" s="12">
        <v>1.0767756305248535</v>
      </c>
      <c r="C29" s="12">
        <v>0.65250673241224366</v>
      </c>
      <c r="D29" s="12">
        <v>50.454545454545453</v>
      </c>
    </row>
    <row r="30" spans="1:4" x14ac:dyDescent="0.25">
      <c r="A30" s="13">
        <v>43035</v>
      </c>
      <c r="B30" s="12">
        <v>0.86740259125613184</v>
      </c>
      <c r="C30" s="12">
        <v>0.67860700170873345</v>
      </c>
      <c r="D30" s="12">
        <v>0</v>
      </c>
    </row>
    <row r="31" spans="1:4" x14ac:dyDescent="0.25">
      <c r="A31" s="13">
        <v>43036</v>
      </c>
      <c r="B31" s="12">
        <v>0.82819188504566488</v>
      </c>
      <c r="C31" s="12">
        <v>0.77197516698512181</v>
      </c>
      <c r="D31" s="12">
        <v>75</v>
      </c>
    </row>
    <row r="32" spans="1:4" x14ac:dyDescent="0.25">
      <c r="A32" s="13">
        <v>43037</v>
      </c>
      <c r="B32" s="12">
        <v>0.80479407242653234</v>
      </c>
      <c r="C32" s="12">
        <v>0.86078338534009546</v>
      </c>
      <c r="D32" s="12">
        <v>78.318181818181813</v>
      </c>
    </row>
    <row r="33" spans="1:4" x14ac:dyDescent="0.25">
      <c r="A33" s="13">
        <v>43038</v>
      </c>
      <c r="B33" s="12">
        <v>0.81199927044676035</v>
      </c>
      <c r="C33" s="12">
        <v>0.92550322695671761</v>
      </c>
      <c r="D33" s="12">
        <v>57.727272727272727</v>
      </c>
    </row>
    <row r="34" spans="1:4" x14ac:dyDescent="0.25">
      <c r="A34" s="13">
        <v>43039</v>
      </c>
      <c r="B34" s="12">
        <v>1.22270886711858</v>
      </c>
      <c r="C34" s="12">
        <v>0.97484754100490278</v>
      </c>
      <c r="D34" s="12">
        <v>435.68181818181819</v>
      </c>
    </row>
    <row r="35" spans="1:4" x14ac:dyDescent="0.25">
      <c r="A35" s="13">
        <v>43040</v>
      </c>
      <c r="B35" s="12">
        <v>1.2673454754779567</v>
      </c>
      <c r="C35" s="12">
        <v>0.82940849944710016</v>
      </c>
      <c r="D35" s="12">
        <v>302.04545454545456</v>
      </c>
    </row>
    <row r="36" spans="1:4" x14ac:dyDescent="0.25">
      <c r="A36" s="13">
        <v>43041</v>
      </c>
      <c r="B36" s="12">
        <v>1.7261379269054997</v>
      </c>
      <c r="C36" s="12">
        <v>1.4550210443311933</v>
      </c>
      <c r="D36" s="12">
        <v>670.56818181818187</v>
      </c>
    </row>
    <row r="37" spans="1:4" x14ac:dyDescent="0.25">
      <c r="A37" s="13">
        <v>43042</v>
      </c>
      <c r="B37" s="12">
        <v>1.4075235716480716</v>
      </c>
      <c r="C37" s="12">
        <v>1.465853243239158</v>
      </c>
      <c r="D37" s="12">
        <v>19.09090909090909</v>
      </c>
    </row>
    <row r="38" spans="1:4" x14ac:dyDescent="0.25">
      <c r="A38" s="13">
        <v>43043</v>
      </c>
      <c r="B38" s="12">
        <v>1.2404372504302825</v>
      </c>
      <c r="C38" s="12">
        <v>1.4493052768156192</v>
      </c>
      <c r="D38" s="12">
        <v>97.659090909090907</v>
      </c>
    </row>
    <row r="39" spans="1:4" x14ac:dyDescent="0.25">
      <c r="A39" s="13">
        <v>43044</v>
      </c>
      <c r="B39" s="12">
        <v>0.999241118402172</v>
      </c>
      <c r="C39" s="12">
        <v>1.3891922627074393</v>
      </c>
      <c r="D39" s="12">
        <v>0</v>
      </c>
    </row>
    <row r="40" spans="1:4" x14ac:dyDescent="0.25">
      <c r="A40" s="13">
        <v>43045</v>
      </c>
      <c r="B40" s="12">
        <v>0.82928224680266927</v>
      </c>
      <c r="C40" s="12">
        <v>1.3459141431036328</v>
      </c>
      <c r="D40" s="12">
        <v>25</v>
      </c>
    </row>
    <row r="41" spans="1:4" x14ac:dyDescent="0.25">
      <c r="A41" s="13">
        <v>43046</v>
      </c>
      <c r="B41" s="12">
        <v>1.138898064261995</v>
      </c>
      <c r="C41" s="12">
        <v>1.3340760565630891</v>
      </c>
      <c r="D41" s="12">
        <v>440.45454545454544</v>
      </c>
    </row>
    <row r="42" spans="1:4" x14ac:dyDescent="0.25">
      <c r="A42" s="13">
        <v>43047</v>
      </c>
      <c r="B42" s="12">
        <v>1.0672614580355708</v>
      </c>
      <c r="C42" s="12">
        <v>1.2883214057636112</v>
      </c>
      <c r="D42" s="12">
        <v>159.09090909090909</v>
      </c>
    </row>
    <row r="43" spans="1:4" x14ac:dyDescent="0.25">
      <c r="A43" s="13">
        <v>43048</v>
      </c>
      <c r="B43" s="12">
        <v>1.0709484063933949</v>
      </c>
      <c r="C43" s="12">
        <v>0.80256237814661413</v>
      </c>
      <c r="D43" s="12">
        <v>214.31818181818181</v>
      </c>
    </row>
    <row r="44" spans="1:4" x14ac:dyDescent="0.25">
      <c r="A44" s="13">
        <v>43049</v>
      </c>
      <c r="B44" s="12">
        <v>0.86270843848356804</v>
      </c>
      <c r="C44" s="12">
        <v>0.78536336094759696</v>
      </c>
      <c r="D44" s="12">
        <v>0</v>
      </c>
    </row>
    <row r="45" spans="1:4" x14ac:dyDescent="0.25">
      <c r="A45" s="13">
        <v>43050</v>
      </c>
      <c r="B45" s="12">
        <v>0.88687436607272019</v>
      </c>
      <c r="C45" s="12">
        <v>0.8102155932695182</v>
      </c>
      <c r="D45" s="12">
        <v>173.45454545454547</v>
      </c>
    </row>
    <row r="46" spans="1:4" x14ac:dyDescent="0.25">
      <c r="A46" s="13">
        <v>43051</v>
      </c>
      <c r="B46" s="12">
        <v>0.71442657266969134</v>
      </c>
      <c r="C46" s="12">
        <v>0.8102155932695182</v>
      </c>
      <c r="D46" s="12">
        <v>0</v>
      </c>
    </row>
    <row r="47" spans="1:4" x14ac:dyDescent="0.25">
      <c r="A47" s="13">
        <v>43052</v>
      </c>
      <c r="B47" s="12">
        <v>0.59426832498889615</v>
      </c>
      <c r="C47" s="12">
        <v>0.80282503082726597</v>
      </c>
      <c r="D47" s="12">
        <v>15.272727272727273</v>
      </c>
    </row>
    <row r="48" spans="1:4" x14ac:dyDescent="0.25">
      <c r="A48" s="13">
        <v>43053</v>
      </c>
      <c r="B48" s="12">
        <v>0.88195915096152389</v>
      </c>
      <c r="C48" s="12">
        <v>0.70895529252932088</v>
      </c>
      <c r="D48" s="12">
        <v>347.72727272727275</v>
      </c>
    </row>
    <row r="49" spans="1:4" x14ac:dyDescent="0.25">
      <c r="A49" s="13">
        <v>43054</v>
      </c>
      <c r="B49" s="12">
        <v>1.0732189034239559</v>
      </c>
      <c r="C49" s="12">
        <v>0.99280858749214518</v>
      </c>
      <c r="D49" s="12">
        <v>365.68181818181819</v>
      </c>
    </row>
    <row r="50" spans="1:4" x14ac:dyDescent="0.25">
      <c r="A50" s="13">
        <v>43055</v>
      </c>
      <c r="B50" s="12">
        <v>1.1640494378904629</v>
      </c>
      <c r="C50" s="12">
        <v>1.0610062084643741</v>
      </c>
      <c r="D50" s="12">
        <v>427.72727272727275</v>
      </c>
    </row>
    <row r="51" spans="1:4" x14ac:dyDescent="0.25">
      <c r="A51" s="13">
        <v>43056</v>
      </c>
      <c r="B51" s="12">
        <v>0.93998318229142119</v>
      </c>
      <c r="C51" s="12">
        <v>1.0623985250221142</v>
      </c>
      <c r="D51" s="12">
        <v>3.1818181818181817</v>
      </c>
    </row>
    <row r="52" spans="1:4" x14ac:dyDescent="0.25">
      <c r="A52" s="13">
        <v>43057</v>
      </c>
      <c r="B52" s="12">
        <v>0.81951431616021264</v>
      </c>
      <c r="C52" s="12">
        <v>0.9585208196476922</v>
      </c>
      <c r="D52" s="12">
        <v>74.545454545454547</v>
      </c>
    </row>
    <row r="53" spans="1:4" x14ac:dyDescent="0.25">
      <c r="A53" s="13">
        <v>43058</v>
      </c>
      <c r="B53" s="12">
        <v>0.6743612783534908</v>
      </c>
      <c r="C53" s="12">
        <v>0.96716813300890281</v>
      </c>
      <c r="D53" s="12">
        <v>16.363636363636363</v>
      </c>
    </row>
    <row r="54" spans="1:4" x14ac:dyDescent="0.25">
      <c r="A54" s="13">
        <v>43059</v>
      </c>
      <c r="B54" s="12">
        <v>0.73471740545536557</v>
      </c>
      <c r="C54" s="12">
        <v>1.0448546161800243</v>
      </c>
      <c r="D54" s="12">
        <v>160.22727272727272</v>
      </c>
    </row>
    <row r="55" spans="1:4" x14ac:dyDescent="0.25">
      <c r="A55" s="13">
        <v>43060</v>
      </c>
      <c r="B55" s="12">
        <v>1.2425817705978794</v>
      </c>
      <c r="C55" s="12">
        <v>1.2280075120955702</v>
      </c>
      <c r="D55" s="12">
        <v>740.11363636363637</v>
      </c>
    </row>
    <row r="56" spans="1:4" x14ac:dyDescent="0.25">
      <c r="A56" s="13">
        <v>43061</v>
      </c>
      <c r="B56" s="12">
        <v>1.1506295265871469</v>
      </c>
      <c r="C56" s="12">
        <v>1.1552282071375783</v>
      </c>
      <c r="D56" s="12">
        <v>225.90909090909091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D15" workbookViewId="0">
      <selection activeCell="E4" sqref="E4"/>
    </sheetView>
  </sheetViews>
  <sheetFormatPr defaultRowHeight="15" x14ac:dyDescent="0.25"/>
  <cols>
    <col min="1" max="1" width="13.140625" customWidth="1"/>
    <col min="2" max="2" width="20" bestFit="1" customWidth="1"/>
    <col min="3" max="3" width="20.28515625" bestFit="1" customWidth="1"/>
    <col min="4" max="4" width="26.28515625" bestFit="1" customWidth="1"/>
    <col min="5" max="5" width="15.5703125" bestFit="1" customWidth="1"/>
    <col min="6" max="15" width="16.28515625" bestFit="1" customWidth="1"/>
    <col min="16" max="16" width="11.28515625" bestFit="1" customWidth="1"/>
  </cols>
  <sheetData>
    <row r="1" spans="1:5" x14ac:dyDescent="0.25">
      <c r="A1" s="11" t="s">
        <v>58</v>
      </c>
      <c r="B1" t="s">
        <v>82</v>
      </c>
    </row>
    <row r="2" spans="1:5" x14ac:dyDescent="0.25">
      <c r="A2" s="11" t="s">
        <v>1</v>
      </c>
      <c r="B2" t="s">
        <v>82</v>
      </c>
    </row>
    <row r="4" spans="1:5" x14ac:dyDescent="0.25">
      <c r="A4" s="11" t="s">
        <v>83</v>
      </c>
      <c r="B4" t="s">
        <v>273</v>
      </c>
      <c r="C4" t="s">
        <v>274</v>
      </c>
      <c r="D4" t="s">
        <v>275</v>
      </c>
      <c r="E4" t="s">
        <v>276</v>
      </c>
    </row>
    <row r="5" spans="1:5" x14ac:dyDescent="0.25">
      <c r="A5" s="13">
        <v>43010</v>
      </c>
      <c r="B5" s="12">
        <v>0</v>
      </c>
      <c r="C5" s="12">
        <v>0</v>
      </c>
      <c r="D5" s="12">
        <v>0</v>
      </c>
      <c r="E5" s="12">
        <v>0</v>
      </c>
    </row>
    <row r="6" spans="1:5" x14ac:dyDescent="0.25">
      <c r="A6" s="13">
        <v>43011</v>
      </c>
      <c r="B6" s="12">
        <v>227.04545454545453</v>
      </c>
      <c r="C6" s="12">
        <v>0</v>
      </c>
      <c r="D6" s="12">
        <v>0</v>
      </c>
      <c r="E6" s="12">
        <v>227.04545454545453</v>
      </c>
    </row>
    <row r="7" spans="1:5" x14ac:dyDescent="0.25">
      <c r="A7" s="13">
        <v>43012</v>
      </c>
      <c r="B7" s="12">
        <v>0</v>
      </c>
      <c r="C7" s="12">
        <v>0</v>
      </c>
      <c r="D7" s="12">
        <v>0</v>
      </c>
      <c r="E7" s="12">
        <v>0</v>
      </c>
    </row>
    <row r="8" spans="1:5" x14ac:dyDescent="0.25">
      <c r="A8" s="13">
        <v>43013</v>
      </c>
      <c r="B8" s="12">
        <v>286.36363636363637</v>
      </c>
      <c r="C8" s="12">
        <v>330.10909090909087</v>
      </c>
      <c r="D8" s="12">
        <v>0</v>
      </c>
      <c r="E8" s="12">
        <v>616.4727272727273</v>
      </c>
    </row>
    <row r="9" spans="1:5" x14ac:dyDescent="0.25">
      <c r="A9" s="13">
        <v>43014</v>
      </c>
      <c r="B9" s="12">
        <v>0</v>
      </c>
      <c r="C9" s="12">
        <v>0</v>
      </c>
      <c r="D9" s="12">
        <v>0</v>
      </c>
      <c r="E9" s="12">
        <v>0</v>
      </c>
    </row>
    <row r="10" spans="1:5" x14ac:dyDescent="0.25">
      <c r="A10" s="13">
        <v>43015</v>
      </c>
      <c r="B10" s="12">
        <v>0</v>
      </c>
      <c r="C10" s="12">
        <v>0</v>
      </c>
      <c r="D10" s="12">
        <v>0</v>
      </c>
      <c r="E10" s="12">
        <v>0</v>
      </c>
    </row>
    <row r="11" spans="1:5" x14ac:dyDescent="0.25">
      <c r="A11" s="13">
        <v>43016</v>
      </c>
      <c r="B11" s="12">
        <v>0</v>
      </c>
      <c r="C11" s="12">
        <v>0</v>
      </c>
      <c r="D11" s="12">
        <v>0</v>
      </c>
      <c r="E11" s="12">
        <v>0</v>
      </c>
    </row>
    <row r="12" spans="1:5" x14ac:dyDescent="0.25">
      <c r="A12" s="13">
        <v>43017</v>
      </c>
      <c r="B12" s="12">
        <v>0</v>
      </c>
      <c r="C12" s="12">
        <v>0</v>
      </c>
      <c r="D12" s="12">
        <v>0</v>
      </c>
      <c r="E12" s="12">
        <v>0</v>
      </c>
    </row>
    <row r="13" spans="1:5" x14ac:dyDescent="0.25">
      <c r="A13" s="13">
        <v>43018</v>
      </c>
      <c r="B13" s="12">
        <v>120</v>
      </c>
      <c r="C13" s="12">
        <v>208.86363636363637</v>
      </c>
      <c r="D13" s="12">
        <v>0</v>
      </c>
      <c r="E13" s="12">
        <v>328.86363636363637</v>
      </c>
    </row>
    <row r="14" spans="1:5" x14ac:dyDescent="0.25">
      <c r="A14" s="13">
        <v>43019</v>
      </c>
      <c r="B14" s="12">
        <v>0</v>
      </c>
      <c r="C14" s="12">
        <v>375</v>
      </c>
      <c r="D14" s="12">
        <v>0</v>
      </c>
      <c r="E14" s="12">
        <v>375</v>
      </c>
    </row>
    <row r="15" spans="1:5" x14ac:dyDescent="0.25">
      <c r="A15" s="13">
        <v>43020</v>
      </c>
      <c r="B15" s="12">
        <v>296.59090909090907</v>
      </c>
      <c r="C15" s="12">
        <v>330.10909090909087</v>
      </c>
      <c r="D15" s="12">
        <v>0</v>
      </c>
      <c r="E15" s="12">
        <v>626.69999999999993</v>
      </c>
    </row>
    <row r="16" spans="1:5" x14ac:dyDescent="0.25">
      <c r="A16" s="13">
        <v>43021</v>
      </c>
      <c r="B16" s="12">
        <v>0</v>
      </c>
      <c r="C16" s="12">
        <v>0</v>
      </c>
      <c r="D16" s="12">
        <v>0</v>
      </c>
      <c r="E16" s="12">
        <v>0</v>
      </c>
    </row>
    <row r="17" spans="1:5" x14ac:dyDescent="0.25">
      <c r="A17" s="13">
        <v>43022</v>
      </c>
      <c r="B17" s="12">
        <v>0</v>
      </c>
      <c r="C17" s="12">
        <v>0</v>
      </c>
      <c r="D17" s="12">
        <v>0</v>
      </c>
      <c r="E17" s="12">
        <v>0</v>
      </c>
    </row>
    <row r="18" spans="1:5" x14ac:dyDescent="0.25">
      <c r="A18" s="13">
        <v>43023</v>
      </c>
      <c r="B18" s="12">
        <v>0</v>
      </c>
      <c r="C18" s="12">
        <v>0</v>
      </c>
      <c r="D18" s="12">
        <v>0</v>
      </c>
      <c r="E18" s="12">
        <v>0</v>
      </c>
    </row>
    <row r="19" spans="1:5" x14ac:dyDescent="0.25">
      <c r="A19" s="13">
        <v>43024</v>
      </c>
      <c r="B19" s="12">
        <v>0</v>
      </c>
      <c r="C19" s="12">
        <v>0</v>
      </c>
      <c r="D19" s="12">
        <v>0</v>
      </c>
      <c r="E19" s="12">
        <v>0</v>
      </c>
    </row>
    <row r="20" spans="1:5" x14ac:dyDescent="0.25">
      <c r="A20" s="13">
        <v>43025</v>
      </c>
      <c r="B20" s="12">
        <v>81.818181818181813</v>
      </c>
      <c r="C20" s="12">
        <v>20.454545454545453</v>
      </c>
      <c r="D20" s="12">
        <v>0</v>
      </c>
      <c r="E20" s="12">
        <v>102.27272727272727</v>
      </c>
    </row>
    <row r="21" spans="1:5" x14ac:dyDescent="0.25">
      <c r="A21" s="13">
        <v>43026</v>
      </c>
      <c r="B21" s="12">
        <v>49.090909090909093</v>
      </c>
      <c r="C21" s="12">
        <v>580.90909090909088</v>
      </c>
      <c r="D21" s="12">
        <v>0</v>
      </c>
      <c r="E21" s="12">
        <v>630</v>
      </c>
    </row>
    <row r="22" spans="1:5" x14ac:dyDescent="0.25">
      <c r="A22" s="13">
        <v>43027</v>
      </c>
      <c r="B22" s="12">
        <v>162.27272727272728</v>
      </c>
      <c r="C22" s="12">
        <v>0</v>
      </c>
      <c r="D22" s="12">
        <v>0</v>
      </c>
      <c r="E22" s="12">
        <v>162.27272727272728</v>
      </c>
    </row>
    <row r="23" spans="1:5" x14ac:dyDescent="0.25">
      <c r="A23" s="13">
        <v>43028</v>
      </c>
      <c r="B23" s="12">
        <v>0</v>
      </c>
      <c r="C23" s="12">
        <v>0</v>
      </c>
      <c r="D23" s="12">
        <v>0</v>
      </c>
      <c r="E23" s="12">
        <v>0</v>
      </c>
    </row>
    <row r="24" spans="1:5" x14ac:dyDescent="0.25">
      <c r="A24" s="13">
        <v>43029</v>
      </c>
      <c r="B24" s="12">
        <v>0</v>
      </c>
      <c r="C24" s="12">
        <v>0</v>
      </c>
      <c r="D24" s="12">
        <v>0</v>
      </c>
      <c r="E24" s="12">
        <v>0</v>
      </c>
    </row>
    <row r="25" spans="1:5" x14ac:dyDescent="0.25">
      <c r="A25" s="13">
        <v>43030</v>
      </c>
      <c r="B25" s="12">
        <v>0</v>
      </c>
      <c r="C25" s="12">
        <v>0</v>
      </c>
      <c r="D25" s="12">
        <v>0</v>
      </c>
      <c r="E25" s="12">
        <v>0</v>
      </c>
    </row>
    <row r="26" spans="1:5" x14ac:dyDescent="0.25">
      <c r="A26" s="13">
        <v>43031</v>
      </c>
      <c r="B26" s="12">
        <v>0</v>
      </c>
      <c r="C26" s="12">
        <v>0</v>
      </c>
      <c r="D26" s="12">
        <v>0</v>
      </c>
      <c r="E26" s="12">
        <v>0</v>
      </c>
    </row>
    <row r="27" spans="1:5" x14ac:dyDescent="0.25">
      <c r="A27" s="13">
        <v>43032</v>
      </c>
      <c r="B27" s="12">
        <v>128.18181818181819</v>
      </c>
      <c r="C27" s="12">
        <v>140</v>
      </c>
      <c r="D27" s="12">
        <v>0</v>
      </c>
      <c r="E27" s="12">
        <v>268.18181818181819</v>
      </c>
    </row>
    <row r="28" spans="1:5" x14ac:dyDescent="0.25">
      <c r="A28" s="13">
        <v>43033</v>
      </c>
      <c r="B28" s="12">
        <v>0</v>
      </c>
      <c r="C28" s="12">
        <v>381.81818181818181</v>
      </c>
      <c r="D28" s="12">
        <v>0</v>
      </c>
      <c r="E28" s="12">
        <v>381.81818181818181</v>
      </c>
    </row>
    <row r="29" spans="1:5" x14ac:dyDescent="0.25">
      <c r="A29" s="13">
        <v>43034</v>
      </c>
      <c r="B29" s="12">
        <v>21.818181818181817</v>
      </c>
      <c r="C29" s="12">
        <v>28.636363636363637</v>
      </c>
      <c r="D29" s="12">
        <v>0</v>
      </c>
      <c r="E29" s="12">
        <v>50.454545454545453</v>
      </c>
    </row>
    <row r="30" spans="1:5" x14ac:dyDescent="0.25">
      <c r="A30" s="13">
        <v>43035</v>
      </c>
      <c r="B30" s="12">
        <v>0</v>
      </c>
      <c r="C30" s="12">
        <v>0</v>
      </c>
      <c r="D30" s="12">
        <v>0</v>
      </c>
      <c r="E30" s="12">
        <v>0</v>
      </c>
    </row>
    <row r="31" spans="1:5" x14ac:dyDescent="0.25">
      <c r="A31" s="13">
        <v>43036</v>
      </c>
      <c r="B31" s="12">
        <v>0</v>
      </c>
      <c r="C31" s="12">
        <v>0</v>
      </c>
      <c r="D31" s="12">
        <v>75</v>
      </c>
      <c r="E31" s="12">
        <v>75</v>
      </c>
    </row>
    <row r="32" spans="1:5" x14ac:dyDescent="0.25">
      <c r="A32" s="13">
        <v>43037</v>
      </c>
      <c r="B32" s="12">
        <v>0</v>
      </c>
      <c r="C32" s="12">
        <v>0</v>
      </c>
      <c r="D32" s="12">
        <v>78.318181818181813</v>
      </c>
      <c r="E32" s="12">
        <v>78.318181818181813</v>
      </c>
    </row>
    <row r="33" spans="1:5" x14ac:dyDescent="0.25">
      <c r="A33" s="13">
        <v>43038</v>
      </c>
      <c r="B33" s="12">
        <v>16.363636363636363</v>
      </c>
      <c r="C33" s="12">
        <v>41.363636363636367</v>
      </c>
      <c r="D33" s="12">
        <v>0</v>
      </c>
      <c r="E33" s="12">
        <v>57.727272727272727</v>
      </c>
    </row>
    <row r="34" spans="1:5" x14ac:dyDescent="0.25">
      <c r="A34" s="13">
        <v>43039</v>
      </c>
      <c r="B34" s="12">
        <v>204.31818181818181</v>
      </c>
      <c r="C34" s="12">
        <v>231.36363636363637</v>
      </c>
      <c r="D34" s="12">
        <v>0</v>
      </c>
      <c r="E34" s="12">
        <v>435.68181818181819</v>
      </c>
    </row>
    <row r="35" spans="1:5" x14ac:dyDescent="0.25">
      <c r="A35" s="13">
        <v>43040</v>
      </c>
      <c r="B35" s="12">
        <v>16.363636363636363</v>
      </c>
      <c r="C35" s="12">
        <v>285.68181818181819</v>
      </c>
      <c r="D35" s="12">
        <v>0</v>
      </c>
      <c r="E35" s="12">
        <v>302.04545454545456</v>
      </c>
    </row>
    <row r="36" spans="1:5" x14ac:dyDescent="0.25">
      <c r="A36" s="13">
        <v>43041</v>
      </c>
      <c r="B36" s="12">
        <v>215.68181818181819</v>
      </c>
      <c r="C36" s="12">
        <v>454.88636363636363</v>
      </c>
      <c r="D36" s="12">
        <v>0</v>
      </c>
      <c r="E36" s="12">
        <v>670.56818181818187</v>
      </c>
    </row>
    <row r="37" spans="1:5" x14ac:dyDescent="0.25">
      <c r="A37" s="13">
        <v>43042</v>
      </c>
      <c r="B37" s="12">
        <v>19.09090909090909</v>
      </c>
      <c r="C37" s="12">
        <v>0</v>
      </c>
      <c r="D37" s="12">
        <v>0</v>
      </c>
      <c r="E37" s="12">
        <v>19.09090909090909</v>
      </c>
    </row>
    <row r="38" spans="1:5" x14ac:dyDescent="0.25">
      <c r="A38" s="13">
        <v>43043</v>
      </c>
      <c r="B38" s="12">
        <v>0</v>
      </c>
      <c r="C38" s="12">
        <v>0</v>
      </c>
      <c r="D38" s="12">
        <v>97.659090909090907</v>
      </c>
      <c r="E38" s="12">
        <v>97.659090909090907</v>
      </c>
    </row>
    <row r="39" spans="1:5" x14ac:dyDescent="0.25">
      <c r="A39" s="13">
        <v>43044</v>
      </c>
      <c r="B39" s="12">
        <v>0</v>
      </c>
      <c r="C39" s="12">
        <v>0</v>
      </c>
      <c r="D39" s="12">
        <v>0</v>
      </c>
      <c r="E39" s="12">
        <v>0</v>
      </c>
    </row>
    <row r="40" spans="1:5" x14ac:dyDescent="0.25">
      <c r="A40" s="13">
        <v>43045</v>
      </c>
      <c r="B40" s="12">
        <v>0</v>
      </c>
      <c r="C40" s="12">
        <v>25</v>
      </c>
      <c r="D40" s="12">
        <v>0</v>
      </c>
      <c r="E40" s="12">
        <v>25</v>
      </c>
    </row>
    <row r="41" spans="1:5" x14ac:dyDescent="0.25">
      <c r="A41" s="13">
        <v>43046</v>
      </c>
      <c r="B41" s="12">
        <v>160.45454545454547</v>
      </c>
      <c r="C41" s="12">
        <v>280</v>
      </c>
      <c r="D41" s="12">
        <v>0</v>
      </c>
      <c r="E41" s="12">
        <v>440.45454545454544</v>
      </c>
    </row>
    <row r="42" spans="1:5" x14ac:dyDescent="0.25">
      <c r="A42" s="13">
        <v>43047</v>
      </c>
      <c r="B42" s="12">
        <v>35.454545454545453</v>
      </c>
      <c r="C42" s="12">
        <v>123.63636363636364</v>
      </c>
      <c r="D42" s="12">
        <v>0</v>
      </c>
      <c r="E42" s="12">
        <v>159.09090909090909</v>
      </c>
    </row>
    <row r="43" spans="1:5" x14ac:dyDescent="0.25">
      <c r="A43" s="100" t="s">
        <v>251</v>
      </c>
      <c r="B43" s="12">
        <v>53.708133971291865</v>
      </c>
      <c r="C43" s="12">
        <v>100.99557416267943</v>
      </c>
      <c r="D43" s="12">
        <v>6.6046650717703352</v>
      </c>
      <c r="E43" s="12">
        <v>161.30837320574162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opLeftCell="A27" zoomScale="70" zoomScaleNormal="70" workbookViewId="0">
      <selection activeCell="F57" sqref="F57"/>
    </sheetView>
  </sheetViews>
  <sheetFormatPr defaultRowHeight="15" x14ac:dyDescent="0.25"/>
  <cols>
    <col min="2" max="2" width="13.5703125" bestFit="1" customWidth="1"/>
    <col min="3" max="3" width="12.140625" customWidth="1"/>
    <col min="4" max="4" width="19.5703125" bestFit="1" customWidth="1"/>
    <col min="5" max="5" width="12.85546875" bestFit="1" customWidth="1"/>
    <col min="6" max="6" width="19.5703125" customWidth="1"/>
    <col min="7" max="7" width="22.28515625" bestFit="1" customWidth="1"/>
    <col min="8" max="8" width="21.42578125" bestFit="1" customWidth="1"/>
    <col min="9" max="9" width="21.42578125" customWidth="1"/>
    <col min="10" max="10" width="34.28515625" customWidth="1"/>
    <col min="11" max="11" width="22.28515625" bestFit="1" customWidth="1"/>
    <col min="12" max="12" width="15.28515625" bestFit="1" customWidth="1"/>
    <col min="13" max="13" width="16.28515625" customWidth="1"/>
    <col min="14" max="14" width="14.7109375" customWidth="1"/>
  </cols>
  <sheetData>
    <row r="1" spans="1:13" ht="45" x14ac:dyDescent="0.25">
      <c r="A1" s="44" t="s">
        <v>220</v>
      </c>
      <c r="B1" s="44" t="s">
        <v>59</v>
      </c>
      <c r="C1" s="44" t="s">
        <v>272</v>
      </c>
      <c r="D1" s="44" t="s">
        <v>92</v>
      </c>
      <c r="E1" s="44" t="s">
        <v>79</v>
      </c>
      <c r="F1" s="45" t="s">
        <v>221</v>
      </c>
      <c r="G1" s="45" t="s">
        <v>222</v>
      </c>
      <c r="H1" s="45" t="s">
        <v>223</v>
      </c>
      <c r="I1" s="45" t="s">
        <v>224</v>
      </c>
      <c r="J1" s="45" t="s">
        <v>225</v>
      </c>
      <c r="K1" s="45" t="s">
        <v>226</v>
      </c>
      <c r="L1" s="45" t="s">
        <v>227</v>
      </c>
      <c r="M1" s="45" t="s">
        <v>228</v>
      </c>
    </row>
    <row r="2" spans="1:13" x14ac:dyDescent="0.25">
      <c r="A2" s="46" t="str">
        <f>VLOOKUP(B2,Database!$AF$3:$AG$26,2)</f>
        <v>Week 2</v>
      </c>
      <c r="B2" s="147">
        <v>43018</v>
      </c>
      <c r="C2" s="146" t="str">
        <f t="shared" ref="C2:C41" si="0">CHOOSE(WEEKDAY(B2),"Sun","Mon","Tue","Wed","Thu","Fri","Sat")</f>
        <v>Tue</v>
      </c>
      <c r="D2" s="48" t="s">
        <v>235</v>
      </c>
      <c r="E2" s="43" t="s">
        <v>239</v>
      </c>
      <c r="F2" s="50">
        <v>2.1472222222222221</v>
      </c>
      <c r="G2" s="43">
        <v>2112</v>
      </c>
      <c r="H2" s="43">
        <v>37</v>
      </c>
      <c r="I2" s="43">
        <v>98</v>
      </c>
      <c r="J2" s="43">
        <v>25.9</v>
      </c>
      <c r="K2" s="43">
        <v>10</v>
      </c>
      <c r="L2" s="43">
        <v>6</v>
      </c>
      <c r="M2" s="43">
        <v>8</v>
      </c>
    </row>
    <row r="3" spans="1:13" x14ac:dyDescent="0.25">
      <c r="A3" s="46" t="str">
        <f>VLOOKUP(B3,Database!$AF$3:$AG$26,2)</f>
        <v>Week 2</v>
      </c>
      <c r="B3" s="47">
        <v>43018</v>
      </c>
      <c r="C3" s="145" t="str">
        <f t="shared" si="0"/>
        <v>Tue</v>
      </c>
      <c r="D3" s="48" t="s">
        <v>236</v>
      </c>
      <c r="E3" s="43" t="s">
        <v>240</v>
      </c>
      <c r="F3" s="50">
        <v>2.5833333333333335</v>
      </c>
      <c r="G3" s="43">
        <v>4132</v>
      </c>
      <c r="H3" s="43">
        <v>68</v>
      </c>
      <c r="I3" s="43">
        <v>430</v>
      </c>
      <c r="J3" s="43">
        <v>29.2</v>
      </c>
      <c r="K3" s="43">
        <v>35</v>
      </c>
      <c r="L3" s="43">
        <v>22</v>
      </c>
      <c r="M3" s="43">
        <v>20</v>
      </c>
    </row>
    <row r="4" spans="1:13" x14ac:dyDescent="0.25">
      <c r="A4" s="46" t="str">
        <f>VLOOKUP(B4,Database!$AF$3:$AG$26,2)</f>
        <v>Week 2</v>
      </c>
      <c r="B4" s="47">
        <v>43018</v>
      </c>
      <c r="C4" s="145" t="str">
        <f t="shared" si="0"/>
        <v>Tue</v>
      </c>
      <c r="D4" s="48" t="s">
        <v>237</v>
      </c>
      <c r="E4" s="43" t="s">
        <v>241</v>
      </c>
      <c r="F4" s="51">
        <v>2.1354166666666665</v>
      </c>
      <c r="G4" s="43">
        <v>2857</v>
      </c>
      <c r="H4" s="43">
        <v>51</v>
      </c>
      <c r="I4" s="43">
        <v>350</v>
      </c>
      <c r="J4" s="43">
        <v>25.4</v>
      </c>
      <c r="K4" s="43">
        <v>28</v>
      </c>
      <c r="L4" s="43">
        <v>20</v>
      </c>
      <c r="M4" s="43">
        <v>12</v>
      </c>
    </row>
    <row r="5" spans="1:13" x14ac:dyDescent="0.25">
      <c r="A5" s="46" t="str">
        <f>VLOOKUP(B5,Database!$AF$3:$AG$26,2)</f>
        <v>Week 2</v>
      </c>
      <c r="B5" s="47">
        <v>43018</v>
      </c>
      <c r="C5" s="145" t="str">
        <f t="shared" si="0"/>
        <v>Tue</v>
      </c>
      <c r="D5" s="48" t="s">
        <v>238</v>
      </c>
      <c r="E5" s="43" t="s">
        <v>242</v>
      </c>
      <c r="F5" s="50">
        <v>1.403472222222222</v>
      </c>
      <c r="G5" s="43">
        <v>1519</v>
      </c>
      <c r="H5" s="43">
        <v>50</v>
      </c>
      <c r="I5" s="43">
        <v>78</v>
      </c>
      <c r="J5" s="43">
        <v>26.7</v>
      </c>
      <c r="K5" s="43">
        <v>9</v>
      </c>
      <c r="L5" s="43">
        <v>10</v>
      </c>
      <c r="M5" s="43">
        <v>7</v>
      </c>
    </row>
    <row r="6" spans="1:13" x14ac:dyDescent="0.25">
      <c r="A6" s="46" t="str">
        <f>VLOOKUP(B6,Database!$AF$3:$AG$26,2)</f>
        <v>Week 2</v>
      </c>
      <c r="B6" s="147">
        <v>43019</v>
      </c>
      <c r="C6" s="145" t="str">
        <f t="shared" si="0"/>
        <v>Wed</v>
      </c>
      <c r="D6" s="34" t="s">
        <v>235</v>
      </c>
      <c r="E6" s="43" t="s">
        <v>239</v>
      </c>
      <c r="F6" s="51">
        <v>1.375</v>
      </c>
      <c r="G6" s="43">
        <v>2273</v>
      </c>
      <c r="H6" s="43">
        <v>62</v>
      </c>
      <c r="I6" s="43">
        <v>126</v>
      </c>
      <c r="J6" s="43">
        <v>27</v>
      </c>
      <c r="K6" s="43">
        <v>9</v>
      </c>
      <c r="L6" s="43">
        <v>39</v>
      </c>
      <c r="M6" s="43">
        <v>42</v>
      </c>
    </row>
    <row r="7" spans="1:13" x14ac:dyDescent="0.25">
      <c r="A7" s="46" t="str">
        <f>VLOOKUP(B7,Database!$AF$3:$AG$26,2)</f>
        <v>Week 2</v>
      </c>
      <c r="B7" s="47">
        <v>43019</v>
      </c>
      <c r="C7" s="145" t="str">
        <f t="shared" si="0"/>
        <v>Wed</v>
      </c>
      <c r="D7" s="34" t="s">
        <v>236</v>
      </c>
      <c r="E7" s="43" t="s">
        <v>240</v>
      </c>
      <c r="F7" s="51">
        <v>1.5784722222222223</v>
      </c>
      <c r="G7" s="43">
        <v>2633</v>
      </c>
      <c r="H7" s="43">
        <v>74</v>
      </c>
      <c r="I7" s="43">
        <v>112</v>
      </c>
      <c r="J7" s="43">
        <v>28</v>
      </c>
      <c r="K7" s="43">
        <v>14</v>
      </c>
      <c r="L7" s="43">
        <v>45</v>
      </c>
      <c r="M7" s="43">
        <v>50</v>
      </c>
    </row>
    <row r="8" spans="1:13" x14ac:dyDescent="0.25">
      <c r="A8" s="46" t="str">
        <f>VLOOKUP(B8,Database!$AF$3:$AG$26,2)</f>
        <v>Week 2</v>
      </c>
      <c r="B8" s="47">
        <v>43019</v>
      </c>
      <c r="C8" s="145" t="str">
        <f t="shared" si="0"/>
        <v>Wed</v>
      </c>
      <c r="D8" s="34" t="s">
        <v>237</v>
      </c>
      <c r="E8" s="43" t="s">
        <v>241</v>
      </c>
      <c r="F8" s="51">
        <v>1.3229166666666667</v>
      </c>
      <c r="G8" s="43">
        <v>2465</v>
      </c>
      <c r="H8" s="43">
        <v>71</v>
      </c>
      <c r="I8" s="43">
        <v>156</v>
      </c>
      <c r="J8" s="43">
        <v>28.1</v>
      </c>
      <c r="K8" s="43">
        <v>16</v>
      </c>
      <c r="L8" s="43">
        <v>43</v>
      </c>
      <c r="M8" s="43">
        <v>52</v>
      </c>
    </row>
    <row r="9" spans="1:13" x14ac:dyDescent="0.25">
      <c r="A9" s="49" t="str">
        <f>VLOOKUP(B9,Database!$AF$3:$AG$26,2)</f>
        <v>Week 2</v>
      </c>
      <c r="B9" s="47">
        <v>43019</v>
      </c>
      <c r="C9" s="145" t="str">
        <f t="shared" si="0"/>
        <v>Wed</v>
      </c>
      <c r="D9" s="34" t="s">
        <v>243</v>
      </c>
      <c r="E9" s="43" t="s">
        <v>242</v>
      </c>
      <c r="F9" s="51">
        <v>1.4986111111111111</v>
      </c>
      <c r="G9" s="43">
        <v>2900</v>
      </c>
      <c r="H9" s="43">
        <v>81</v>
      </c>
      <c r="I9" s="43">
        <v>329</v>
      </c>
      <c r="J9" s="43">
        <v>27.7</v>
      </c>
      <c r="K9" s="43">
        <v>24</v>
      </c>
      <c r="L9" s="43">
        <v>52</v>
      </c>
      <c r="M9" s="43">
        <v>58</v>
      </c>
    </row>
    <row r="10" spans="1:13" x14ac:dyDescent="0.25">
      <c r="A10" s="46" t="str">
        <f>VLOOKUP(B10,Database!$AF$3:$AG$26,2)</f>
        <v>Week 3</v>
      </c>
      <c r="B10" s="147">
        <v>43025</v>
      </c>
      <c r="C10" s="145" t="str">
        <f t="shared" si="0"/>
        <v>Tue</v>
      </c>
      <c r="D10" s="34" t="s">
        <v>235</v>
      </c>
      <c r="E10" s="43" t="s">
        <v>239</v>
      </c>
      <c r="F10" s="50">
        <v>3.2479166666666668</v>
      </c>
      <c r="G10" s="52">
        <v>4331</v>
      </c>
      <c r="H10" s="52">
        <v>58</v>
      </c>
      <c r="I10" s="52">
        <v>144</v>
      </c>
      <c r="J10" s="52">
        <v>28.5</v>
      </c>
      <c r="K10" s="52">
        <v>15</v>
      </c>
      <c r="L10" s="52">
        <v>13</v>
      </c>
      <c r="M10" s="52">
        <v>18</v>
      </c>
    </row>
    <row r="11" spans="1:13" x14ac:dyDescent="0.25">
      <c r="A11" s="46" t="str">
        <f>VLOOKUP(B11,Database!$AF$3:$AG$26,2)</f>
        <v>Week 3</v>
      </c>
      <c r="B11" s="47">
        <v>43025</v>
      </c>
      <c r="C11" s="145" t="str">
        <f t="shared" si="0"/>
        <v>Tue</v>
      </c>
      <c r="D11" s="34" t="s">
        <v>236</v>
      </c>
      <c r="E11" s="43" t="s">
        <v>240</v>
      </c>
      <c r="F11" s="50">
        <v>2.6472222222222221</v>
      </c>
      <c r="G11" s="52">
        <v>2834</v>
      </c>
      <c r="H11" s="52">
        <v>45</v>
      </c>
      <c r="I11" s="52">
        <v>118</v>
      </c>
      <c r="J11" s="52">
        <v>23.1</v>
      </c>
      <c r="K11" s="52">
        <v>13</v>
      </c>
      <c r="L11" s="52">
        <v>9</v>
      </c>
      <c r="M11" s="52">
        <v>12</v>
      </c>
    </row>
    <row r="12" spans="1:13" x14ac:dyDescent="0.25">
      <c r="A12" s="46" t="str">
        <f>VLOOKUP(B12,Database!$AF$3:$AG$26,2)</f>
        <v>Week 3</v>
      </c>
      <c r="B12" s="47">
        <v>43025</v>
      </c>
      <c r="C12" s="145" t="str">
        <f t="shared" si="0"/>
        <v>Tue</v>
      </c>
      <c r="D12" s="34" t="s">
        <v>244</v>
      </c>
      <c r="E12" s="43" t="s">
        <v>241</v>
      </c>
      <c r="F12" s="51">
        <v>3.3895833333333329</v>
      </c>
      <c r="G12" s="43">
        <v>4556</v>
      </c>
      <c r="H12" s="43">
        <v>58</v>
      </c>
      <c r="I12" s="43">
        <v>277</v>
      </c>
      <c r="J12" s="43">
        <v>29.7</v>
      </c>
      <c r="K12" s="43">
        <v>20</v>
      </c>
      <c r="L12" s="43">
        <v>15</v>
      </c>
      <c r="M12" s="43">
        <v>16</v>
      </c>
    </row>
    <row r="13" spans="1:13" x14ac:dyDescent="0.25">
      <c r="A13" s="46" t="str">
        <f>VLOOKUP(B13,Database!$AF$3:$AG$26,2)</f>
        <v>Week 3</v>
      </c>
      <c r="B13" s="47">
        <v>43025</v>
      </c>
      <c r="C13" s="145" t="str">
        <f t="shared" si="0"/>
        <v>Tue</v>
      </c>
      <c r="D13" s="34" t="s">
        <v>193</v>
      </c>
      <c r="E13" s="43" t="s">
        <v>242</v>
      </c>
      <c r="F13" s="50">
        <v>2.6236111111111113</v>
      </c>
      <c r="G13" s="52">
        <v>3772</v>
      </c>
      <c r="H13" s="52">
        <v>68</v>
      </c>
      <c r="I13" s="52">
        <v>278</v>
      </c>
      <c r="J13" s="52">
        <v>31.3</v>
      </c>
      <c r="K13" s="52">
        <v>22</v>
      </c>
      <c r="L13" s="52">
        <v>17</v>
      </c>
      <c r="M13" s="52">
        <v>22</v>
      </c>
    </row>
    <row r="14" spans="1:13" x14ac:dyDescent="0.25">
      <c r="A14" s="46" t="str">
        <f>VLOOKUP(B14,Database!$AF$3:$AG$26,2)</f>
        <v>Week 3</v>
      </c>
      <c r="B14" s="147">
        <v>43026</v>
      </c>
      <c r="C14" s="145" t="str">
        <f t="shared" si="0"/>
        <v>Wed</v>
      </c>
      <c r="D14" s="34" t="s">
        <v>235</v>
      </c>
      <c r="E14" s="43" t="s">
        <v>239</v>
      </c>
      <c r="F14" s="51">
        <v>3.1743055555555557</v>
      </c>
      <c r="G14" s="43">
        <v>4007</v>
      </c>
      <c r="H14" s="43">
        <v>52</v>
      </c>
      <c r="I14" s="43">
        <v>377</v>
      </c>
      <c r="J14" s="43">
        <v>27.1</v>
      </c>
      <c r="K14" s="43">
        <v>18</v>
      </c>
      <c r="L14" s="43">
        <v>27</v>
      </c>
      <c r="M14" s="43">
        <v>23</v>
      </c>
    </row>
    <row r="15" spans="1:13" x14ac:dyDescent="0.25">
      <c r="A15" s="46" t="str">
        <f>VLOOKUP(B15,Database!$AF$3:$AG$26,2)</f>
        <v>Week 3</v>
      </c>
      <c r="B15" s="47">
        <v>43026</v>
      </c>
      <c r="C15" s="145" t="str">
        <f t="shared" si="0"/>
        <v>Wed</v>
      </c>
      <c r="D15" s="34" t="s">
        <v>236</v>
      </c>
      <c r="E15" s="43" t="s">
        <v>240</v>
      </c>
      <c r="F15" s="51"/>
      <c r="G15" s="43"/>
      <c r="H15" s="43"/>
      <c r="I15" s="43"/>
      <c r="J15" s="43"/>
      <c r="K15" s="43"/>
      <c r="L15" s="43"/>
      <c r="M15" s="43"/>
    </row>
    <row r="16" spans="1:13" x14ac:dyDescent="0.25">
      <c r="A16" s="46" t="str">
        <f>VLOOKUP(B16,Database!$AF$3:$AG$26,2)</f>
        <v>Week 3</v>
      </c>
      <c r="B16" s="47">
        <v>43026</v>
      </c>
      <c r="C16" s="145" t="str">
        <f t="shared" si="0"/>
        <v>Wed</v>
      </c>
      <c r="D16" s="34" t="s">
        <v>244</v>
      </c>
      <c r="E16" s="43" t="s">
        <v>241</v>
      </c>
      <c r="F16" s="51">
        <v>3.3291666666666671</v>
      </c>
      <c r="G16" s="43">
        <v>4684</v>
      </c>
      <c r="H16" s="43">
        <v>60</v>
      </c>
      <c r="I16" s="43">
        <v>394</v>
      </c>
      <c r="J16" s="43">
        <v>29.5</v>
      </c>
      <c r="K16" s="43">
        <v>20</v>
      </c>
      <c r="L16" s="43">
        <v>29</v>
      </c>
      <c r="M16" s="43">
        <v>26</v>
      </c>
    </row>
    <row r="17" spans="1:13" x14ac:dyDescent="0.25">
      <c r="A17" s="49" t="str">
        <f>VLOOKUP(B17,Database!$AF$3:$AG$26,2)</f>
        <v>Week 3</v>
      </c>
      <c r="B17" s="47">
        <v>43026</v>
      </c>
      <c r="C17" s="145" t="str">
        <f t="shared" si="0"/>
        <v>Wed</v>
      </c>
      <c r="D17" s="34" t="s">
        <v>193</v>
      </c>
      <c r="E17" s="43" t="s">
        <v>242</v>
      </c>
      <c r="F17" s="51">
        <v>3.6229166666666668</v>
      </c>
      <c r="G17" s="43">
        <v>5739</v>
      </c>
      <c r="H17" s="43">
        <v>77</v>
      </c>
      <c r="I17" s="43">
        <v>698</v>
      </c>
      <c r="J17" s="43">
        <v>29.1</v>
      </c>
      <c r="K17" s="43">
        <v>43</v>
      </c>
      <c r="L17" s="43">
        <v>43</v>
      </c>
      <c r="M17" s="43">
        <v>56</v>
      </c>
    </row>
    <row r="18" spans="1:13" x14ac:dyDescent="0.25">
      <c r="A18" s="46" t="str">
        <f>VLOOKUP(B18,Database!$AF$3:$AG$26,2)</f>
        <v>Week 3</v>
      </c>
      <c r="B18" s="147">
        <v>43027</v>
      </c>
      <c r="C18" s="145" t="str">
        <f t="shared" si="0"/>
        <v>Thu</v>
      </c>
      <c r="D18" s="34" t="s">
        <v>235</v>
      </c>
      <c r="E18" s="43" t="s">
        <v>239</v>
      </c>
      <c r="F18" s="51">
        <v>1.8326388888888889</v>
      </c>
      <c r="G18" s="43">
        <v>2990</v>
      </c>
      <c r="H18" s="43">
        <v>68</v>
      </c>
      <c r="I18" s="43">
        <v>238</v>
      </c>
      <c r="J18" s="43">
        <v>26.8</v>
      </c>
      <c r="K18" s="43">
        <v>17</v>
      </c>
      <c r="L18" s="43">
        <v>10</v>
      </c>
      <c r="M18" s="43">
        <v>11</v>
      </c>
    </row>
    <row r="19" spans="1:13" x14ac:dyDescent="0.25">
      <c r="A19" s="46" t="str">
        <f>VLOOKUP(B19,Database!$AF$3:$AG$26,2)</f>
        <v>Week 3</v>
      </c>
      <c r="B19" s="47">
        <v>43027</v>
      </c>
      <c r="C19" s="145" t="str">
        <f t="shared" si="0"/>
        <v>Thu</v>
      </c>
      <c r="D19" s="34" t="s">
        <v>245</v>
      </c>
      <c r="E19" s="43" t="s">
        <v>240</v>
      </c>
      <c r="F19" s="51">
        <v>1.3972222222222221</v>
      </c>
      <c r="G19" s="43">
        <v>2916</v>
      </c>
      <c r="H19" s="43">
        <v>87</v>
      </c>
      <c r="I19" s="43">
        <v>163</v>
      </c>
      <c r="J19" s="43">
        <v>26.1</v>
      </c>
      <c r="K19" s="43">
        <v>15</v>
      </c>
      <c r="L19" s="43">
        <v>8</v>
      </c>
      <c r="M19" s="43">
        <v>9</v>
      </c>
    </row>
    <row r="20" spans="1:13" x14ac:dyDescent="0.25">
      <c r="A20" s="46" t="str">
        <f>VLOOKUP(B20,Database!$AF$3:$AG$26,2)</f>
        <v>Week 3</v>
      </c>
      <c r="B20" s="47">
        <v>43027</v>
      </c>
      <c r="C20" s="145" t="str">
        <f t="shared" si="0"/>
        <v>Thu</v>
      </c>
      <c r="D20" s="34" t="s">
        <v>246</v>
      </c>
      <c r="E20" s="43" t="s">
        <v>241</v>
      </c>
      <c r="F20" s="51">
        <v>1.038888888888889</v>
      </c>
      <c r="G20" s="43">
        <v>2219</v>
      </c>
      <c r="H20" s="43">
        <v>89</v>
      </c>
      <c r="I20" s="43">
        <v>262</v>
      </c>
      <c r="J20" s="43">
        <v>30.6</v>
      </c>
      <c r="K20" s="43">
        <v>13</v>
      </c>
      <c r="L20" s="43">
        <v>7</v>
      </c>
      <c r="M20" s="43">
        <v>6</v>
      </c>
    </row>
    <row r="21" spans="1:13" x14ac:dyDescent="0.25">
      <c r="A21" s="49" t="str">
        <f>VLOOKUP(B21,Database!$AF$3:$AG$26,2)</f>
        <v>Week 3</v>
      </c>
      <c r="B21" s="47">
        <v>43027</v>
      </c>
      <c r="C21" s="145" t="str">
        <f t="shared" si="0"/>
        <v>Thu</v>
      </c>
      <c r="D21" s="34" t="s">
        <v>193</v>
      </c>
      <c r="E21" s="43" t="s">
        <v>242</v>
      </c>
      <c r="F21" s="51"/>
      <c r="G21" s="43"/>
      <c r="H21" s="43"/>
      <c r="I21" s="43"/>
      <c r="J21" s="43"/>
      <c r="K21" s="43"/>
      <c r="L21" s="43"/>
      <c r="M21" s="43"/>
    </row>
    <row r="22" spans="1:13" x14ac:dyDescent="0.25">
      <c r="A22" s="46" t="str">
        <f>VLOOKUP(B22,Database!$AF$3:$AG$26,2)</f>
        <v>Week 4</v>
      </c>
      <c r="B22" s="147">
        <v>43033</v>
      </c>
      <c r="C22" s="145" t="str">
        <f t="shared" si="0"/>
        <v>Wed</v>
      </c>
      <c r="D22" s="34" t="s">
        <v>247</v>
      </c>
      <c r="E22" s="43" t="s">
        <v>239</v>
      </c>
      <c r="F22" s="51">
        <v>4.802777777777778</v>
      </c>
      <c r="G22" s="43">
        <v>6352</v>
      </c>
      <c r="H22" s="43">
        <v>55</v>
      </c>
      <c r="I22" s="43">
        <v>205</v>
      </c>
      <c r="J22" s="43">
        <v>25.1</v>
      </c>
      <c r="K22" s="43">
        <v>22</v>
      </c>
      <c r="L22" s="43">
        <v>43</v>
      </c>
      <c r="M22" s="43">
        <v>34</v>
      </c>
    </row>
    <row r="23" spans="1:13" x14ac:dyDescent="0.25">
      <c r="A23" s="46" t="str">
        <f>VLOOKUP(B23,Database!$AF$3:$AG$26,2)</f>
        <v>Week 4</v>
      </c>
      <c r="B23" s="47">
        <v>43033</v>
      </c>
      <c r="C23" s="145" t="str">
        <f t="shared" si="0"/>
        <v>Wed</v>
      </c>
      <c r="D23" s="34" t="s">
        <v>248</v>
      </c>
      <c r="E23" s="43" t="s">
        <v>240</v>
      </c>
      <c r="F23" s="51">
        <v>4.4638888888888895</v>
      </c>
      <c r="G23" s="43">
        <v>6737</v>
      </c>
      <c r="H23" s="43">
        <v>63</v>
      </c>
      <c r="I23" s="43">
        <v>322</v>
      </c>
      <c r="J23" s="43">
        <v>24.6</v>
      </c>
      <c r="K23" s="43">
        <v>44</v>
      </c>
      <c r="L23" s="43">
        <v>47</v>
      </c>
      <c r="M23" s="43">
        <v>43</v>
      </c>
    </row>
    <row r="24" spans="1:13" x14ac:dyDescent="0.25">
      <c r="A24" s="46" t="str">
        <f>VLOOKUP(B24,Database!$AF$3:$AG$26,2)</f>
        <v>Week 4</v>
      </c>
      <c r="B24" s="47">
        <v>43033</v>
      </c>
      <c r="C24" s="145" t="str">
        <f t="shared" si="0"/>
        <v>Wed</v>
      </c>
      <c r="D24" s="34" t="s">
        <v>249</v>
      </c>
      <c r="E24" s="43" t="s">
        <v>241</v>
      </c>
      <c r="F24" s="51">
        <v>4.6298611111111105</v>
      </c>
      <c r="G24" s="43">
        <v>6956</v>
      </c>
      <c r="H24" s="43">
        <v>63</v>
      </c>
      <c r="I24" s="43">
        <v>459</v>
      </c>
      <c r="J24" s="43">
        <v>33.200000000000003</v>
      </c>
      <c r="K24" s="43">
        <v>44</v>
      </c>
      <c r="L24" s="43">
        <v>72</v>
      </c>
      <c r="M24" s="43">
        <v>41</v>
      </c>
    </row>
    <row r="25" spans="1:13" x14ac:dyDescent="0.25">
      <c r="A25" s="49" t="str">
        <f>VLOOKUP(B25,Database!$AF$3:$AG$26,2)</f>
        <v>Week 4</v>
      </c>
      <c r="B25" s="47">
        <v>43033</v>
      </c>
      <c r="C25" s="145" t="str">
        <f t="shared" si="0"/>
        <v>Wed</v>
      </c>
      <c r="D25" s="34" t="s">
        <v>250</v>
      </c>
      <c r="E25" s="43" t="s">
        <v>242</v>
      </c>
      <c r="F25" s="51">
        <v>4.53125</v>
      </c>
      <c r="G25" s="43">
        <v>6486</v>
      </c>
      <c r="H25" s="43">
        <v>60</v>
      </c>
      <c r="I25" s="43">
        <v>411</v>
      </c>
      <c r="J25" s="43">
        <v>32</v>
      </c>
      <c r="K25" s="43">
        <v>32</v>
      </c>
      <c r="L25" s="43">
        <v>38</v>
      </c>
      <c r="M25" s="43">
        <v>37</v>
      </c>
    </row>
    <row r="26" spans="1:13" x14ac:dyDescent="0.25">
      <c r="A26" s="46" t="str">
        <f>VLOOKUP(B26,Database!$AF$3:$AG$26,2)</f>
        <v>Week 4</v>
      </c>
      <c r="B26" s="147">
        <v>43034</v>
      </c>
      <c r="C26" s="145" t="str">
        <f t="shared" si="0"/>
        <v>Thu</v>
      </c>
      <c r="D26" s="34" t="s">
        <v>247</v>
      </c>
      <c r="E26" s="141" t="s">
        <v>239</v>
      </c>
      <c r="F26" s="50">
        <v>1.9020833333333333</v>
      </c>
      <c r="G26" s="52">
        <v>1772</v>
      </c>
      <c r="H26" s="141">
        <v>38</v>
      </c>
      <c r="I26" s="141">
        <v>14</v>
      </c>
      <c r="J26" s="141">
        <v>20</v>
      </c>
      <c r="K26" s="141">
        <v>3</v>
      </c>
      <c r="L26" s="141">
        <v>19</v>
      </c>
      <c r="M26" s="52">
        <v>9</v>
      </c>
    </row>
    <row r="27" spans="1:13" x14ac:dyDescent="0.25">
      <c r="A27" s="46" t="str">
        <f>VLOOKUP(B27,Database!$AF$3:$AG$26,2)</f>
        <v>Week 4</v>
      </c>
      <c r="B27" s="47">
        <v>43034</v>
      </c>
      <c r="C27" s="145" t="str">
        <f t="shared" si="0"/>
        <v>Thu</v>
      </c>
      <c r="D27" s="34" t="s">
        <v>248</v>
      </c>
      <c r="E27" s="141" t="s">
        <v>240</v>
      </c>
      <c r="F27" s="50">
        <v>2.1354166666666665</v>
      </c>
      <c r="G27" s="52">
        <v>2990</v>
      </c>
      <c r="H27" s="141">
        <v>61</v>
      </c>
      <c r="I27" s="141">
        <v>149</v>
      </c>
      <c r="J27" s="141">
        <v>23.1</v>
      </c>
      <c r="K27" s="141">
        <v>19</v>
      </c>
      <c r="L27" s="141">
        <v>17</v>
      </c>
      <c r="M27" s="52">
        <v>3</v>
      </c>
    </row>
    <row r="28" spans="1:13" x14ac:dyDescent="0.25">
      <c r="A28" s="46" t="str">
        <f>VLOOKUP(B28,Database!$AF$3:$AG$26,2)</f>
        <v>Week 4</v>
      </c>
      <c r="B28" s="47">
        <v>43034</v>
      </c>
      <c r="C28" s="145" t="str">
        <f t="shared" si="0"/>
        <v>Thu</v>
      </c>
      <c r="D28" s="34" t="s">
        <v>249</v>
      </c>
      <c r="E28" s="141" t="s">
        <v>241</v>
      </c>
      <c r="F28" s="51">
        <v>2.2222222222222223</v>
      </c>
      <c r="G28" s="43">
        <v>3820</v>
      </c>
      <c r="H28" s="141">
        <v>82</v>
      </c>
      <c r="I28" s="141">
        <v>550</v>
      </c>
      <c r="J28" s="141">
        <v>27.7</v>
      </c>
      <c r="K28" s="141">
        <v>29</v>
      </c>
      <c r="L28" s="141">
        <v>20</v>
      </c>
      <c r="M28" s="43">
        <v>5</v>
      </c>
    </row>
    <row r="29" spans="1:13" x14ac:dyDescent="0.25">
      <c r="A29" s="46" t="str">
        <f>VLOOKUP(B29,Database!$AF$3:$AG$26,2)</f>
        <v>Week 4</v>
      </c>
      <c r="B29" s="47">
        <v>43034</v>
      </c>
      <c r="C29" s="145" t="str">
        <f t="shared" si="0"/>
        <v>Thu</v>
      </c>
      <c r="D29" s="34" t="s">
        <v>193</v>
      </c>
      <c r="E29" s="141" t="s">
        <v>242</v>
      </c>
      <c r="F29" s="50">
        <v>1.4840277777777777</v>
      </c>
      <c r="G29" s="52">
        <v>1879</v>
      </c>
      <c r="H29" s="141">
        <v>53</v>
      </c>
      <c r="I29" s="141">
        <v>144</v>
      </c>
      <c r="J29" s="141">
        <v>23.8</v>
      </c>
      <c r="K29" s="141">
        <v>15</v>
      </c>
      <c r="L29" s="141">
        <v>27</v>
      </c>
      <c r="M29" s="52">
        <v>11</v>
      </c>
    </row>
    <row r="30" spans="1:13" x14ac:dyDescent="0.25">
      <c r="A30" s="46" t="str">
        <f>VLOOKUP(B30,Database!$AF$3:$AG$26,2)</f>
        <v>Week 5</v>
      </c>
      <c r="B30" s="147">
        <v>43039</v>
      </c>
      <c r="C30" s="145" t="str">
        <f t="shared" si="0"/>
        <v>Tue</v>
      </c>
      <c r="D30" s="140" t="s">
        <v>235</v>
      </c>
      <c r="E30" s="141" t="s">
        <v>239</v>
      </c>
      <c r="F30" s="50">
        <v>2.4715277777777778</v>
      </c>
      <c r="G30" s="52">
        <v>3350</v>
      </c>
      <c r="H30" s="43">
        <v>56</v>
      </c>
      <c r="I30" s="43">
        <v>227</v>
      </c>
      <c r="J30" s="43">
        <v>25.2</v>
      </c>
      <c r="K30" s="43">
        <v>5</v>
      </c>
      <c r="L30" s="43">
        <v>22</v>
      </c>
      <c r="M30" s="52">
        <v>20</v>
      </c>
    </row>
    <row r="31" spans="1:13" x14ac:dyDescent="0.25">
      <c r="A31" s="46" t="str">
        <f>VLOOKUP(B31,Database!$AF$3:$AG$26,2)</f>
        <v>Week 5</v>
      </c>
      <c r="B31" s="47">
        <v>43039</v>
      </c>
      <c r="C31" s="145" t="str">
        <f t="shared" si="0"/>
        <v>Tue</v>
      </c>
      <c r="D31" s="140" t="s">
        <v>248</v>
      </c>
      <c r="E31" s="141" t="s">
        <v>240</v>
      </c>
      <c r="F31" s="50">
        <v>2.1402777777777779</v>
      </c>
      <c r="G31" s="52">
        <v>3811</v>
      </c>
      <c r="H31" s="43">
        <v>76</v>
      </c>
      <c r="I31" s="43">
        <v>431</v>
      </c>
      <c r="J31" s="43">
        <v>42</v>
      </c>
      <c r="K31" s="43">
        <v>36</v>
      </c>
      <c r="L31" s="43">
        <v>31</v>
      </c>
      <c r="M31" s="52">
        <v>8</v>
      </c>
    </row>
    <row r="32" spans="1:13" x14ac:dyDescent="0.25">
      <c r="A32" s="46" t="str">
        <f>VLOOKUP(B32,Database!$AF$3:$AG$26,2)</f>
        <v>Week 5</v>
      </c>
      <c r="B32" s="47">
        <v>43039</v>
      </c>
      <c r="C32" s="145" t="str">
        <f t="shared" si="0"/>
        <v>Tue</v>
      </c>
      <c r="D32" s="140" t="s">
        <v>237</v>
      </c>
      <c r="E32" s="141" t="s">
        <v>241</v>
      </c>
      <c r="F32" s="51">
        <v>2.2993055555555553</v>
      </c>
      <c r="G32" s="43">
        <v>3499</v>
      </c>
      <c r="H32" s="43">
        <v>66</v>
      </c>
      <c r="I32" s="43">
        <v>156</v>
      </c>
      <c r="J32" s="43">
        <v>25</v>
      </c>
      <c r="K32" s="43">
        <v>8</v>
      </c>
      <c r="L32" s="43">
        <v>11</v>
      </c>
      <c r="M32" s="43">
        <v>20</v>
      </c>
    </row>
    <row r="33" spans="1:13" x14ac:dyDescent="0.25">
      <c r="A33" s="46" t="str">
        <f>VLOOKUP(B33,Database!$AF$3:$AG$26,2)</f>
        <v>Week 5</v>
      </c>
      <c r="B33" s="47">
        <v>43039</v>
      </c>
      <c r="C33" s="145" t="str">
        <f t="shared" si="0"/>
        <v>Tue</v>
      </c>
      <c r="D33" s="140" t="s">
        <v>236</v>
      </c>
      <c r="E33" s="141" t="s">
        <v>242</v>
      </c>
      <c r="F33" s="50">
        <v>2.4715277777777778</v>
      </c>
      <c r="G33" s="52">
        <v>3684</v>
      </c>
      <c r="H33" s="43">
        <v>62</v>
      </c>
      <c r="I33" s="43">
        <v>348</v>
      </c>
      <c r="J33" s="43">
        <v>26.1</v>
      </c>
      <c r="K33" s="43">
        <v>13</v>
      </c>
      <c r="L33" s="43">
        <v>20</v>
      </c>
      <c r="M33" s="52">
        <v>8</v>
      </c>
    </row>
    <row r="34" spans="1:13" x14ac:dyDescent="0.25">
      <c r="A34" s="46" t="str">
        <f>VLOOKUP(B34,Database!$AF$3:$AG$26,2)</f>
        <v>Week 5</v>
      </c>
      <c r="B34" s="147">
        <v>43040</v>
      </c>
      <c r="C34" s="145" t="str">
        <f t="shared" si="0"/>
        <v>Wed</v>
      </c>
      <c r="D34" s="140" t="s">
        <v>235</v>
      </c>
      <c r="E34" s="141" t="s">
        <v>239</v>
      </c>
      <c r="F34" s="50">
        <v>3.4847222222222225</v>
      </c>
      <c r="G34" s="52">
        <v>3680</v>
      </c>
      <c r="H34" s="43">
        <v>44</v>
      </c>
      <c r="I34" s="43">
        <v>481</v>
      </c>
      <c r="J34" s="43">
        <v>26.7</v>
      </c>
      <c r="K34" s="43">
        <v>25</v>
      </c>
      <c r="L34" s="43">
        <v>24</v>
      </c>
      <c r="M34" s="52">
        <v>10</v>
      </c>
    </row>
    <row r="35" spans="1:13" x14ac:dyDescent="0.25">
      <c r="A35" s="46" t="str">
        <f>VLOOKUP(B35,Database!$AF$3:$AG$26,2)</f>
        <v>Week 5</v>
      </c>
      <c r="B35" s="47">
        <v>43040</v>
      </c>
      <c r="C35" s="145" t="str">
        <f t="shared" si="0"/>
        <v>Wed</v>
      </c>
      <c r="D35" s="140" t="s">
        <v>237</v>
      </c>
      <c r="E35" s="141" t="s">
        <v>240</v>
      </c>
      <c r="F35" s="50">
        <v>3.1069444444444443</v>
      </c>
      <c r="G35" s="52">
        <v>3350</v>
      </c>
      <c r="H35" s="43">
        <v>46</v>
      </c>
      <c r="I35" s="43">
        <v>511</v>
      </c>
      <c r="J35" s="43">
        <v>28</v>
      </c>
      <c r="K35" s="43">
        <v>27</v>
      </c>
      <c r="L35" s="43">
        <v>32</v>
      </c>
      <c r="M35" s="52">
        <v>15</v>
      </c>
    </row>
    <row r="36" spans="1:13" x14ac:dyDescent="0.25">
      <c r="A36" s="46" t="str">
        <f>VLOOKUP(B36,Database!$AF$3:$AG$26,2)</f>
        <v>Week 5</v>
      </c>
      <c r="B36" s="47">
        <v>43040</v>
      </c>
      <c r="C36" s="145" t="str">
        <f t="shared" si="0"/>
        <v>Wed</v>
      </c>
      <c r="D36" s="149" t="s">
        <v>198</v>
      </c>
      <c r="E36" s="141" t="s">
        <v>241</v>
      </c>
      <c r="F36" s="51">
        <v>3.4805555555555556</v>
      </c>
      <c r="G36" s="43">
        <v>3926</v>
      </c>
      <c r="H36" s="43">
        <v>48</v>
      </c>
      <c r="I36" s="43">
        <v>517</v>
      </c>
      <c r="J36" s="43">
        <v>27</v>
      </c>
      <c r="K36" s="43">
        <v>24</v>
      </c>
      <c r="L36" s="43">
        <v>37</v>
      </c>
      <c r="M36" s="43">
        <v>23</v>
      </c>
    </row>
    <row r="37" spans="1:13" x14ac:dyDescent="0.25">
      <c r="A37" s="46" t="str">
        <f>VLOOKUP(B37,Database!$AF$3:$AG$26,2)</f>
        <v>Week 5</v>
      </c>
      <c r="B37" s="47">
        <v>43040</v>
      </c>
      <c r="C37" s="145" t="str">
        <f t="shared" si="0"/>
        <v>Wed</v>
      </c>
      <c r="D37" s="140" t="s">
        <v>243</v>
      </c>
      <c r="E37" s="141" t="s">
        <v>242</v>
      </c>
      <c r="F37" s="50">
        <v>3.5</v>
      </c>
      <c r="G37" s="52">
        <v>4022</v>
      </c>
      <c r="H37" s="43">
        <v>48</v>
      </c>
      <c r="I37" s="43">
        <v>590</v>
      </c>
      <c r="J37" s="43">
        <v>26.3</v>
      </c>
      <c r="K37" s="43">
        <v>27</v>
      </c>
      <c r="L37" s="43">
        <v>42</v>
      </c>
      <c r="M37" s="52">
        <v>27</v>
      </c>
    </row>
    <row r="38" spans="1:13" x14ac:dyDescent="0.25">
      <c r="A38" s="46" t="str">
        <f>VLOOKUP(B38,Database!$AF$3:$AG$26,2)</f>
        <v>Week 5</v>
      </c>
      <c r="B38" s="147">
        <v>43041</v>
      </c>
      <c r="C38" s="145" t="str">
        <f t="shared" si="0"/>
        <v>Thu</v>
      </c>
      <c r="D38" s="142" t="s">
        <v>247</v>
      </c>
      <c r="E38" s="141" t="s">
        <v>239</v>
      </c>
      <c r="F38" s="50">
        <v>3.0208333333333335</v>
      </c>
      <c r="G38" s="52">
        <v>4181</v>
      </c>
      <c r="H38" s="52">
        <v>58</v>
      </c>
      <c r="I38" s="52">
        <v>274</v>
      </c>
      <c r="J38" s="52">
        <v>26.7</v>
      </c>
      <c r="K38" s="52">
        <v>18</v>
      </c>
      <c r="L38" s="52">
        <v>23</v>
      </c>
      <c r="M38" s="52">
        <v>11</v>
      </c>
    </row>
    <row r="39" spans="1:13" x14ac:dyDescent="0.25">
      <c r="A39" s="46" t="str">
        <f>VLOOKUP(B39,Database!$AF$3:$AG$26,2)</f>
        <v>Week 5</v>
      </c>
      <c r="B39" s="47">
        <v>43041</v>
      </c>
      <c r="C39" s="145" t="str">
        <f t="shared" si="0"/>
        <v>Thu</v>
      </c>
      <c r="D39" s="142" t="s">
        <v>248</v>
      </c>
      <c r="E39" s="141" t="s">
        <v>240</v>
      </c>
      <c r="F39" s="50">
        <v>3.0208333333333335</v>
      </c>
      <c r="G39" s="52">
        <v>5082</v>
      </c>
      <c r="H39" s="52">
        <v>70</v>
      </c>
      <c r="I39" s="52">
        <v>324</v>
      </c>
      <c r="J39" s="52">
        <v>25.3</v>
      </c>
      <c r="K39" s="52">
        <v>22</v>
      </c>
      <c r="L39" s="52">
        <v>11</v>
      </c>
      <c r="M39" s="52">
        <v>9</v>
      </c>
    </row>
    <row r="40" spans="1:13" x14ac:dyDescent="0.25">
      <c r="A40" s="46" t="str">
        <f>VLOOKUP(B40,Database!$AF$3:$AG$26,2)</f>
        <v>Week 5</v>
      </c>
      <c r="B40" s="47">
        <v>43041</v>
      </c>
      <c r="C40" s="145" t="str">
        <f t="shared" si="0"/>
        <v>Thu</v>
      </c>
      <c r="D40" s="142" t="s">
        <v>249</v>
      </c>
      <c r="E40" s="141" t="s">
        <v>241</v>
      </c>
      <c r="F40" s="51">
        <v>3.0104166666666665</v>
      </c>
      <c r="G40" s="43">
        <v>5443</v>
      </c>
      <c r="H40" s="43">
        <v>76</v>
      </c>
      <c r="I40" s="43">
        <v>629</v>
      </c>
      <c r="J40" s="43">
        <v>32.9</v>
      </c>
      <c r="K40" s="43">
        <v>37</v>
      </c>
      <c r="L40" s="43">
        <v>35</v>
      </c>
      <c r="M40" s="43">
        <v>26</v>
      </c>
    </row>
    <row r="41" spans="1:13" x14ac:dyDescent="0.25">
      <c r="A41" s="46" t="str">
        <f>VLOOKUP(B41,Database!$AF$3:$AG$26,2)</f>
        <v>Week 5</v>
      </c>
      <c r="B41" s="47">
        <v>43041</v>
      </c>
      <c r="C41" s="145" t="str">
        <f t="shared" si="0"/>
        <v>Thu</v>
      </c>
      <c r="D41" s="142" t="s">
        <v>250</v>
      </c>
      <c r="E41" s="141" t="s">
        <v>242</v>
      </c>
      <c r="F41" s="50">
        <v>3.0187500000000003</v>
      </c>
      <c r="G41" s="52">
        <v>5080</v>
      </c>
      <c r="H41" s="52">
        <v>70</v>
      </c>
      <c r="I41" s="52">
        <v>408</v>
      </c>
      <c r="J41" s="52">
        <v>30</v>
      </c>
      <c r="K41" s="52">
        <v>28</v>
      </c>
      <c r="L41" s="52">
        <v>16</v>
      </c>
      <c r="M41" s="52">
        <v>21</v>
      </c>
    </row>
    <row r="42" spans="1:13" x14ac:dyDescent="0.25">
      <c r="A42" s="46" t="str">
        <f>VLOOKUP(B42,Database!$AF$3:$AG$26,2)</f>
        <v>Week 6</v>
      </c>
      <c r="B42" s="147">
        <v>43046</v>
      </c>
      <c r="C42" s="145" t="str">
        <f>CHOOSE(WEEKDAY(B42),"Sun","Mon","Tue","Wed","Thu","Fri","Sat")</f>
        <v>Tue</v>
      </c>
      <c r="D42" s="142" t="s">
        <v>235</v>
      </c>
      <c r="E42" s="141" t="s">
        <v>239</v>
      </c>
      <c r="F42" s="50">
        <v>2.2243055555555555</v>
      </c>
      <c r="G42" s="52">
        <v>3484</v>
      </c>
      <c r="H42" s="52">
        <v>64</v>
      </c>
      <c r="I42" s="52">
        <v>254</v>
      </c>
      <c r="J42" s="52">
        <v>28.2</v>
      </c>
      <c r="K42" s="52">
        <v>13</v>
      </c>
      <c r="L42" s="52">
        <v>9</v>
      </c>
      <c r="M42" s="52">
        <v>20</v>
      </c>
    </row>
    <row r="43" spans="1:13" x14ac:dyDescent="0.25">
      <c r="A43" s="46" t="str">
        <f>VLOOKUP(B43,Database!$AF$3:$AG$26,2)</f>
        <v>Week 6</v>
      </c>
      <c r="B43" s="47">
        <v>43046</v>
      </c>
      <c r="C43" s="145" t="str">
        <f t="shared" ref="C43:C45" si="1">CHOOSE(WEEKDAY(B43),"Sun","Mon","Tue","Wed","Thu","Fri","Sat")</f>
        <v>Tue</v>
      </c>
      <c r="D43" s="142" t="s">
        <v>248</v>
      </c>
      <c r="E43" s="141" t="s">
        <v>240</v>
      </c>
      <c r="F43" s="50"/>
      <c r="G43" s="52"/>
      <c r="H43" s="52"/>
      <c r="I43" s="52"/>
      <c r="J43" s="52"/>
      <c r="K43" s="52"/>
      <c r="L43" s="52"/>
      <c r="M43" s="52"/>
    </row>
    <row r="44" spans="1:13" x14ac:dyDescent="0.25">
      <c r="A44" s="46" t="str">
        <f>VLOOKUP(B44,Database!$AF$3:$AG$26,2)</f>
        <v>Week 6</v>
      </c>
      <c r="B44" s="47">
        <v>43046</v>
      </c>
      <c r="C44" s="145" t="str">
        <f t="shared" si="1"/>
        <v>Tue</v>
      </c>
      <c r="D44" s="142" t="s">
        <v>198</v>
      </c>
      <c r="E44" s="141" t="s">
        <v>241</v>
      </c>
      <c r="F44" s="51">
        <v>2.5354166666666669</v>
      </c>
      <c r="G44" s="43">
        <v>4007</v>
      </c>
      <c r="H44" s="43">
        <v>58</v>
      </c>
      <c r="I44" s="43">
        <v>258</v>
      </c>
      <c r="J44" s="43">
        <v>28.4</v>
      </c>
      <c r="K44" s="43">
        <v>31</v>
      </c>
      <c r="L44" s="43">
        <v>26</v>
      </c>
      <c r="M44" s="43">
        <v>43</v>
      </c>
    </row>
    <row r="45" spans="1:13" x14ac:dyDescent="0.25">
      <c r="A45" s="46" t="str">
        <f>VLOOKUP(B45,Database!$AF$3:$AG$26,2)</f>
        <v>Week 6</v>
      </c>
      <c r="B45" s="47">
        <v>43046</v>
      </c>
      <c r="C45" s="145" t="str">
        <f t="shared" si="1"/>
        <v>Tue</v>
      </c>
      <c r="D45" s="142" t="s">
        <v>236</v>
      </c>
      <c r="E45" s="141" t="s">
        <v>242</v>
      </c>
      <c r="F45" s="50">
        <v>2.3986111111111112</v>
      </c>
      <c r="G45" s="52">
        <v>4230</v>
      </c>
      <c r="H45" s="52">
        <v>78</v>
      </c>
      <c r="I45" s="52">
        <v>351</v>
      </c>
      <c r="J45" s="52">
        <v>28.2</v>
      </c>
      <c r="K45" s="52">
        <v>24</v>
      </c>
      <c r="L45" s="52">
        <v>21</v>
      </c>
      <c r="M45" s="52">
        <v>23</v>
      </c>
    </row>
    <row r="46" spans="1:13" x14ac:dyDescent="0.25">
      <c r="A46" s="46" t="str">
        <f>VLOOKUP(B46,Database!$AF$3:$AG$26,2)</f>
        <v>Week 6</v>
      </c>
      <c r="B46" s="147">
        <v>43047</v>
      </c>
      <c r="C46" s="145" t="str">
        <f t="shared" ref="C46:C49" si="2">CHOOSE(WEEKDAY(B46),"Sun","Mon","Tue","Wed","Thu","Fri","Sat")</f>
        <v>Wed</v>
      </c>
      <c r="D46" s="142" t="s">
        <v>247</v>
      </c>
      <c r="E46" s="43" t="s">
        <v>239</v>
      </c>
      <c r="F46" s="50">
        <v>2.6909722222222219</v>
      </c>
      <c r="G46" s="52">
        <v>3419</v>
      </c>
      <c r="H46" s="52">
        <v>53</v>
      </c>
      <c r="I46" s="52">
        <v>497</v>
      </c>
      <c r="J46" s="52">
        <v>27.5</v>
      </c>
      <c r="K46" s="52">
        <v>25</v>
      </c>
      <c r="L46" s="52">
        <v>30</v>
      </c>
      <c r="M46" s="52">
        <v>20</v>
      </c>
    </row>
    <row r="47" spans="1:13" x14ac:dyDescent="0.25">
      <c r="A47" s="46" t="str">
        <f>VLOOKUP(B47,Database!$AF$3:$AG$26,2)</f>
        <v>Week 6</v>
      </c>
      <c r="B47" s="47">
        <v>43047</v>
      </c>
      <c r="C47" s="145" t="str">
        <f t="shared" si="2"/>
        <v>Wed</v>
      </c>
      <c r="D47" s="142" t="s">
        <v>248</v>
      </c>
      <c r="E47" s="43" t="s">
        <v>240</v>
      </c>
      <c r="F47" s="50">
        <v>2.6909722222222219</v>
      </c>
      <c r="G47" s="52">
        <v>3602</v>
      </c>
      <c r="H47" s="52">
        <v>56</v>
      </c>
      <c r="I47" s="52">
        <v>536</v>
      </c>
      <c r="J47" s="52">
        <v>28</v>
      </c>
      <c r="K47" s="52">
        <v>35</v>
      </c>
      <c r="L47" s="52">
        <v>22</v>
      </c>
      <c r="M47" s="52">
        <v>11</v>
      </c>
    </row>
    <row r="48" spans="1:13" x14ac:dyDescent="0.25">
      <c r="A48" s="46" t="str">
        <f>VLOOKUP(B48,Database!$AF$3:$AG$26,2)</f>
        <v>Week 6</v>
      </c>
      <c r="B48" s="47">
        <v>43047</v>
      </c>
      <c r="C48" s="145" t="str">
        <f t="shared" si="2"/>
        <v>Wed</v>
      </c>
      <c r="D48" s="142" t="s">
        <v>198</v>
      </c>
      <c r="E48" s="43" t="s">
        <v>241</v>
      </c>
      <c r="F48" s="51">
        <v>2.6909722222222219</v>
      </c>
      <c r="G48" s="43">
        <v>3505</v>
      </c>
      <c r="H48" s="43">
        <v>54</v>
      </c>
      <c r="I48" s="43">
        <v>621</v>
      </c>
      <c r="J48" s="43">
        <v>29.9</v>
      </c>
      <c r="K48" s="43">
        <v>35</v>
      </c>
      <c r="L48" s="43">
        <v>31</v>
      </c>
      <c r="M48" s="43">
        <v>13</v>
      </c>
    </row>
    <row r="49" spans="1:13" x14ac:dyDescent="0.25">
      <c r="A49" s="46" t="str">
        <f>VLOOKUP(B49,Database!$AF$3:$AG$26,2)</f>
        <v>Week 6</v>
      </c>
      <c r="B49" s="47">
        <v>43047</v>
      </c>
      <c r="C49" s="145" t="str">
        <f t="shared" si="2"/>
        <v>Wed</v>
      </c>
      <c r="D49" s="142" t="s">
        <v>236</v>
      </c>
      <c r="E49" s="43" t="s">
        <v>242</v>
      </c>
      <c r="F49" s="50">
        <v>2.6909722222222219</v>
      </c>
      <c r="G49" s="52">
        <v>3753</v>
      </c>
      <c r="H49" s="52">
        <v>58</v>
      </c>
      <c r="I49" s="52">
        <v>566</v>
      </c>
      <c r="J49" s="52">
        <v>27.4</v>
      </c>
      <c r="K49" s="52">
        <v>33</v>
      </c>
      <c r="L49" s="52">
        <v>34</v>
      </c>
      <c r="M49" s="52">
        <v>19</v>
      </c>
    </row>
    <row r="50" spans="1:13" x14ac:dyDescent="0.25">
      <c r="A50" s="46" t="str">
        <f>VLOOKUP(B50,Database!$AF$3:$AG$26,2)</f>
        <v>Week 6</v>
      </c>
      <c r="B50" s="147">
        <v>43048</v>
      </c>
      <c r="C50" s="145" t="str">
        <f t="shared" ref="C50:C53" si="3">CHOOSE(WEEKDAY(B50),"Sun","Mon","Tue","Wed","Thu","Fri","Sat")</f>
        <v>Thu</v>
      </c>
      <c r="D50" s="142" t="s">
        <v>214</v>
      </c>
      <c r="E50" s="43" t="s">
        <v>239</v>
      </c>
      <c r="F50" s="50">
        <v>1.226388888888889</v>
      </c>
      <c r="G50" s="52">
        <v>2183</v>
      </c>
      <c r="H50" s="52">
        <v>74</v>
      </c>
      <c r="I50" s="52">
        <v>140</v>
      </c>
      <c r="J50" s="52">
        <v>26.7</v>
      </c>
      <c r="K50" s="52">
        <v>16</v>
      </c>
      <c r="L50" s="52">
        <v>29</v>
      </c>
      <c r="M50" s="52">
        <v>24</v>
      </c>
    </row>
    <row r="51" spans="1:13" x14ac:dyDescent="0.25">
      <c r="A51" s="46" t="str">
        <f>VLOOKUP(B51,Database!$AF$3:$AG$26,2)</f>
        <v>Week 6</v>
      </c>
      <c r="B51" s="47">
        <v>43048</v>
      </c>
      <c r="C51" s="145" t="str">
        <f t="shared" si="3"/>
        <v>Thu</v>
      </c>
      <c r="D51" s="142" t="s">
        <v>248</v>
      </c>
      <c r="E51" s="43" t="s">
        <v>240</v>
      </c>
      <c r="F51" s="50">
        <v>1.226388888888889</v>
      </c>
      <c r="G51" s="52">
        <v>2292</v>
      </c>
      <c r="H51" s="52">
        <v>78</v>
      </c>
      <c r="I51" s="52">
        <v>196</v>
      </c>
      <c r="J51" s="52">
        <v>25.1</v>
      </c>
      <c r="K51" s="52">
        <v>19</v>
      </c>
      <c r="L51" s="52">
        <v>20</v>
      </c>
      <c r="M51" s="52">
        <v>16</v>
      </c>
    </row>
    <row r="52" spans="1:13" x14ac:dyDescent="0.25">
      <c r="A52" s="46" t="str">
        <f>VLOOKUP(B52,Database!$AF$3:$AG$26,2)</f>
        <v>Week 6</v>
      </c>
      <c r="B52" s="47">
        <v>43048</v>
      </c>
      <c r="C52" s="145" t="str">
        <f t="shared" si="3"/>
        <v>Thu</v>
      </c>
      <c r="D52" s="142" t="s">
        <v>249</v>
      </c>
      <c r="E52" s="43" t="s">
        <v>241</v>
      </c>
      <c r="F52" s="51">
        <v>1.226388888888889</v>
      </c>
      <c r="G52" s="43">
        <v>2220</v>
      </c>
      <c r="H52" s="43">
        <v>75</v>
      </c>
      <c r="I52" s="43">
        <v>182</v>
      </c>
      <c r="J52" s="43">
        <v>29.4</v>
      </c>
      <c r="K52" s="43">
        <v>20</v>
      </c>
      <c r="L52" s="43">
        <v>20</v>
      </c>
      <c r="M52" s="43">
        <v>18</v>
      </c>
    </row>
    <row r="53" spans="1:13" x14ac:dyDescent="0.25">
      <c r="A53" s="46" t="str">
        <f>VLOOKUP(B53,Database!$AF$3:$AG$26,2)</f>
        <v>Week 6</v>
      </c>
      <c r="B53" s="47">
        <v>43048</v>
      </c>
      <c r="C53" s="145" t="str">
        <f t="shared" si="3"/>
        <v>Thu</v>
      </c>
      <c r="D53" s="142" t="s">
        <v>193</v>
      </c>
      <c r="E53" s="43" t="s">
        <v>242</v>
      </c>
      <c r="F53" s="50">
        <v>1.226388888888889</v>
      </c>
      <c r="G53" s="52">
        <v>2166</v>
      </c>
      <c r="H53" s="52">
        <v>75</v>
      </c>
      <c r="I53" s="52">
        <v>124</v>
      </c>
      <c r="J53" s="52">
        <v>24.2</v>
      </c>
      <c r="K53" s="52">
        <v>13</v>
      </c>
      <c r="L53" s="52">
        <v>21</v>
      </c>
      <c r="M53" s="52">
        <v>14</v>
      </c>
    </row>
    <row r="54" spans="1:13" x14ac:dyDescent="0.25">
      <c r="A54" s="46" t="str">
        <f>VLOOKUP(B54,Database!$AF$3:$AG$26,2)</f>
        <v>Week 7</v>
      </c>
      <c r="B54" s="147">
        <v>43054</v>
      </c>
      <c r="C54" s="145" t="str">
        <f t="shared" ref="C54:C57" si="4">CHOOSE(WEEKDAY(B54),"Sun","Mon","Tue","Wed","Thu","Fri","Sat")</f>
        <v>Wed</v>
      </c>
      <c r="D54" s="34" t="s">
        <v>214</v>
      </c>
      <c r="E54" s="43" t="s">
        <v>239</v>
      </c>
      <c r="F54" s="167">
        <v>3.1006944444444446</v>
      </c>
      <c r="G54" s="141">
        <v>4208</v>
      </c>
      <c r="H54" s="141">
        <v>63</v>
      </c>
      <c r="I54" s="141">
        <v>211</v>
      </c>
      <c r="J54" s="141">
        <v>23.3</v>
      </c>
      <c r="K54" s="141">
        <v>23</v>
      </c>
      <c r="L54" s="141">
        <v>26</v>
      </c>
      <c r="M54" s="141">
        <v>33</v>
      </c>
    </row>
    <row r="55" spans="1:13" x14ac:dyDescent="0.25">
      <c r="A55" s="46" t="str">
        <f>VLOOKUP(B55,Database!$AF$3:$AG$26,2)</f>
        <v>Week 7</v>
      </c>
      <c r="B55" s="47">
        <v>43054</v>
      </c>
      <c r="C55" s="145" t="str">
        <f t="shared" si="4"/>
        <v>Wed</v>
      </c>
      <c r="D55" s="48" t="s">
        <v>193</v>
      </c>
      <c r="E55" s="43" t="s">
        <v>240</v>
      </c>
      <c r="F55" s="167">
        <v>2.9333333333333336</v>
      </c>
      <c r="G55" s="141">
        <v>3946</v>
      </c>
      <c r="H55" s="141">
        <v>65</v>
      </c>
      <c r="I55" s="141">
        <v>161</v>
      </c>
      <c r="J55" s="141">
        <v>25.2</v>
      </c>
      <c r="K55" s="141">
        <v>18</v>
      </c>
      <c r="L55" s="141">
        <v>34</v>
      </c>
      <c r="M55" s="141">
        <v>36</v>
      </c>
    </row>
    <row r="56" spans="1:13" x14ac:dyDescent="0.25">
      <c r="A56" s="46" t="str">
        <f>VLOOKUP(B56,Database!$AF$3:$AG$26,2)</f>
        <v>Week 7</v>
      </c>
      <c r="B56" s="47">
        <v>43054</v>
      </c>
      <c r="C56" s="145" t="str">
        <f t="shared" si="4"/>
        <v>Wed</v>
      </c>
      <c r="D56" s="142" t="s">
        <v>290</v>
      </c>
      <c r="E56" s="43" t="s">
        <v>241</v>
      </c>
      <c r="F56" s="167">
        <v>3.068055555555556</v>
      </c>
      <c r="G56" s="141">
        <v>4041</v>
      </c>
      <c r="H56" s="141">
        <v>64</v>
      </c>
      <c r="I56" s="141">
        <v>243</v>
      </c>
      <c r="J56" s="141">
        <v>23.1</v>
      </c>
      <c r="K56" s="141">
        <v>30</v>
      </c>
      <c r="L56" s="141">
        <v>39</v>
      </c>
      <c r="M56" s="141">
        <v>36</v>
      </c>
    </row>
    <row r="57" spans="1:13" x14ac:dyDescent="0.25">
      <c r="A57" s="49" t="str">
        <f>VLOOKUP(B57,Database!$AF$3:$AG$26,2)</f>
        <v>Week 7</v>
      </c>
      <c r="B57" s="47">
        <v>43054</v>
      </c>
      <c r="C57" s="166" t="str">
        <f t="shared" si="4"/>
        <v>Wed</v>
      </c>
      <c r="D57" s="34" t="s">
        <v>243</v>
      </c>
      <c r="E57" s="43" t="s">
        <v>242</v>
      </c>
      <c r="F57" s="167">
        <v>2.8680555555555554</v>
      </c>
      <c r="G57" s="141">
        <v>3885</v>
      </c>
      <c r="H57" s="141">
        <v>66</v>
      </c>
      <c r="I57" s="141">
        <v>325</v>
      </c>
      <c r="J57" s="141">
        <v>23.6</v>
      </c>
      <c r="K57" s="141">
        <v>28</v>
      </c>
      <c r="L57" s="141">
        <v>34</v>
      </c>
      <c r="M57" s="141">
        <v>30</v>
      </c>
    </row>
    <row r="58" spans="1:13" x14ac:dyDescent="0.25">
      <c r="A58" s="46" t="str">
        <f>VLOOKUP(B58,Database!$AF$3:$AG$26,2)</f>
        <v>Week 7</v>
      </c>
      <c r="B58" s="147">
        <v>43055</v>
      </c>
      <c r="C58" s="145" t="str">
        <f t="shared" ref="C58:C61" si="5">CHOOSE(WEEKDAY(B58),"Sun","Mon","Tue","Wed","Thu","Fri","Sat")</f>
        <v>Thu</v>
      </c>
      <c r="D58" s="34" t="s">
        <v>235</v>
      </c>
      <c r="E58" s="43" t="s">
        <v>239</v>
      </c>
      <c r="F58" s="51">
        <v>2.5500000000000003</v>
      </c>
      <c r="G58" s="43">
        <v>4337</v>
      </c>
      <c r="H58" s="43">
        <v>71</v>
      </c>
      <c r="I58" s="43">
        <v>263</v>
      </c>
      <c r="J58" s="43">
        <v>30.2</v>
      </c>
      <c r="K58" s="43">
        <v>22</v>
      </c>
      <c r="L58" s="43">
        <v>22</v>
      </c>
      <c r="M58" s="43">
        <v>18</v>
      </c>
    </row>
    <row r="59" spans="1:13" x14ac:dyDescent="0.25">
      <c r="A59" s="46" t="str">
        <f>VLOOKUP(B59,Database!$AF$3:$AG$26,2)</f>
        <v>Week 7</v>
      </c>
      <c r="B59" s="47">
        <v>43055</v>
      </c>
      <c r="C59" s="145" t="str">
        <f t="shared" si="5"/>
        <v>Thu</v>
      </c>
      <c r="D59" s="34" t="s">
        <v>248</v>
      </c>
      <c r="E59" s="43" t="s">
        <v>240</v>
      </c>
      <c r="F59" s="51">
        <v>2.375</v>
      </c>
      <c r="G59" s="43">
        <v>4145</v>
      </c>
      <c r="H59" s="43">
        <v>71</v>
      </c>
      <c r="I59" s="43">
        <v>461</v>
      </c>
      <c r="J59" s="43">
        <v>29.6</v>
      </c>
      <c r="K59" s="43">
        <v>27</v>
      </c>
      <c r="L59" s="43">
        <v>14</v>
      </c>
      <c r="M59" s="43">
        <v>23</v>
      </c>
    </row>
    <row r="60" spans="1:13" x14ac:dyDescent="0.25">
      <c r="A60" s="46" t="str">
        <f>VLOOKUP(B60,Database!$AF$3:$AG$26,2)</f>
        <v>Week 7</v>
      </c>
      <c r="B60" s="47">
        <v>43055</v>
      </c>
      <c r="C60" s="145" t="str">
        <f t="shared" si="5"/>
        <v>Thu</v>
      </c>
      <c r="D60" s="34" t="s">
        <v>244</v>
      </c>
      <c r="E60" s="43" t="s">
        <v>241</v>
      </c>
      <c r="F60" s="51">
        <v>2.5597222222222222</v>
      </c>
      <c r="G60" s="43">
        <v>4527</v>
      </c>
      <c r="H60" s="43">
        <v>59</v>
      </c>
      <c r="I60" s="43">
        <v>386</v>
      </c>
      <c r="J60" s="43">
        <v>26</v>
      </c>
      <c r="K60" s="43">
        <v>22</v>
      </c>
      <c r="L60" s="43">
        <v>1</v>
      </c>
      <c r="M60" s="43">
        <v>17</v>
      </c>
    </row>
    <row r="61" spans="1:13" x14ac:dyDescent="0.25">
      <c r="A61" s="49" t="str">
        <f>VLOOKUP(B61,Database!$AF$3:$AG$26,2)</f>
        <v>Week 7</v>
      </c>
      <c r="B61" s="47">
        <v>43055</v>
      </c>
      <c r="C61" s="166" t="str">
        <f t="shared" si="5"/>
        <v>Thu</v>
      </c>
      <c r="D61" s="34" t="s">
        <v>291</v>
      </c>
      <c r="E61" s="43" t="s">
        <v>242</v>
      </c>
      <c r="F61" s="51">
        <v>2.4125000000000001</v>
      </c>
      <c r="G61" s="43">
        <v>4809</v>
      </c>
      <c r="H61" s="43">
        <v>84</v>
      </c>
      <c r="I61" s="43">
        <v>583</v>
      </c>
      <c r="J61" s="43">
        <v>30.3</v>
      </c>
      <c r="K61" s="43">
        <v>25</v>
      </c>
      <c r="L61" s="43">
        <v>12</v>
      </c>
      <c r="M61" s="43">
        <v>17</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zoomScale="70" zoomScaleNormal="70" workbookViewId="0">
      <selection activeCell="C10" sqref="C10"/>
    </sheetView>
  </sheetViews>
  <sheetFormatPr defaultRowHeight="15" x14ac:dyDescent="0.25"/>
  <cols>
    <col min="1" max="1" width="17.85546875" customWidth="1"/>
    <col min="2" max="2" width="36.42578125" customWidth="1"/>
    <col min="3" max="3" width="53.42578125" bestFit="1" customWidth="1"/>
    <col min="4" max="4" width="53.42578125" customWidth="1"/>
    <col min="5" max="5" width="48.5703125" customWidth="1"/>
    <col min="6" max="6" width="38.28515625" customWidth="1"/>
    <col min="7" max="7" width="38.28515625" bestFit="1" customWidth="1"/>
  </cols>
  <sheetData>
    <row r="1" spans="1:5" x14ac:dyDescent="0.25">
      <c r="A1" s="11" t="s">
        <v>272</v>
      </c>
      <c r="B1" t="s">
        <v>82</v>
      </c>
    </row>
    <row r="2" spans="1:5" x14ac:dyDescent="0.25">
      <c r="A2" s="11" t="s">
        <v>220</v>
      </c>
      <c r="B2" t="s">
        <v>82</v>
      </c>
    </row>
    <row r="3" spans="1:5" x14ac:dyDescent="0.25">
      <c r="A3" s="11" t="s">
        <v>79</v>
      </c>
      <c r="B3" t="s">
        <v>82</v>
      </c>
    </row>
    <row r="5" spans="1:5" x14ac:dyDescent="0.25">
      <c r="A5" s="11" t="s">
        <v>83</v>
      </c>
      <c r="B5" t="s">
        <v>252</v>
      </c>
      <c r="C5" t="s">
        <v>253</v>
      </c>
      <c r="D5" t="s">
        <v>254</v>
      </c>
      <c r="E5" t="s">
        <v>255</v>
      </c>
    </row>
    <row r="6" spans="1:5" x14ac:dyDescent="0.25">
      <c r="A6" s="13">
        <v>43018</v>
      </c>
      <c r="B6" s="53">
        <v>2655</v>
      </c>
      <c r="C6" s="53">
        <v>11.75</v>
      </c>
      <c r="D6" s="53">
        <v>14.5</v>
      </c>
      <c r="E6" s="53">
        <v>20.5</v>
      </c>
    </row>
    <row r="7" spans="1:5" x14ac:dyDescent="0.25">
      <c r="A7" s="13">
        <v>43019</v>
      </c>
      <c r="B7" s="53">
        <v>2567.75</v>
      </c>
      <c r="C7" s="53">
        <v>50.5</v>
      </c>
      <c r="D7" s="53">
        <v>44.75</v>
      </c>
      <c r="E7" s="53">
        <v>15.75</v>
      </c>
    </row>
    <row r="8" spans="1:5" x14ac:dyDescent="0.25">
      <c r="A8" s="13">
        <v>43025</v>
      </c>
      <c r="B8" s="53">
        <v>3873.25</v>
      </c>
      <c r="C8" s="53">
        <v>17</v>
      </c>
      <c r="D8" s="53">
        <v>13.5</v>
      </c>
      <c r="E8" s="53">
        <v>17.5</v>
      </c>
    </row>
    <row r="9" spans="1:5" x14ac:dyDescent="0.25">
      <c r="A9" s="13">
        <v>43026</v>
      </c>
      <c r="B9" s="53">
        <v>4810</v>
      </c>
      <c r="C9" s="53">
        <v>35</v>
      </c>
      <c r="D9" s="53">
        <v>33</v>
      </c>
      <c r="E9" s="53">
        <v>27</v>
      </c>
    </row>
    <row r="10" spans="1:5" x14ac:dyDescent="0.25">
      <c r="A10" s="13">
        <v>43027</v>
      </c>
      <c r="B10" s="53">
        <v>2708.3333333333335</v>
      </c>
      <c r="C10" s="53">
        <v>8.6666666666666661</v>
      </c>
      <c r="D10" s="53">
        <v>8.3333333333333339</v>
      </c>
      <c r="E10" s="53">
        <v>15</v>
      </c>
    </row>
    <row r="11" spans="1:5" x14ac:dyDescent="0.25">
      <c r="A11" s="13">
        <v>43033</v>
      </c>
      <c r="B11" s="53">
        <v>6632.75</v>
      </c>
      <c r="C11" s="53">
        <v>38.75</v>
      </c>
      <c r="D11" s="53">
        <v>50</v>
      </c>
      <c r="E11" s="53">
        <v>35.5</v>
      </c>
    </row>
    <row r="12" spans="1:5" x14ac:dyDescent="0.25">
      <c r="A12" s="13">
        <v>43034</v>
      </c>
      <c r="B12" s="53">
        <v>2615.25</v>
      </c>
      <c r="C12" s="53">
        <v>7</v>
      </c>
      <c r="D12" s="53">
        <v>20.75</v>
      </c>
      <c r="E12" s="53">
        <v>16.5</v>
      </c>
    </row>
    <row r="13" spans="1:5" x14ac:dyDescent="0.25">
      <c r="A13" s="13">
        <v>43039</v>
      </c>
      <c r="B13" s="53">
        <v>3586</v>
      </c>
      <c r="C13" s="53">
        <v>14</v>
      </c>
      <c r="D13" s="53">
        <v>21</v>
      </c>
      <c r="E13" s="53">
        <v>15.5</v>
      </c>
    </row>
    <row r="14" spans="1:5" x14ac:dyDescent="0.25">
      <c r="A14" s="13">
        <v>43040</v>
      </c>
      <c r="B14" s="53">
        <v>3744.5</v>
      </c>
      <c r="C14" s="53">
        <v>18.75</v>
      </c>
      <c r="D14" s="53">
        <v>33.75</v>
      </c>
      <c r="E14" s="53">
        <v>25.75</v>
      </c>
    </row>
    <row r="15" spans="1:5" x14ac:dyDescent="0.25">
      <c r="A15" s="13">
        <v>43041</v>
      </c>
      <c r="B15" s="53">
        <v>4946.5</v>
      </c>
      <c r="C15" s="53">
        <v>16.75</v>
      </c>
      <c r="D15" s="53">
        <v>21.25</v>
      </c>
      <c r="E15" s="53">
        <v>26.25</v>
      </c>
    </row>
    <row r="16" spans="1:5" x14ac:dyDescent="0.25">
      <c r="A16" s="13">
        <v>43046</v>
      </c>
      <c r="B16" s="53">
        <v>3907</v>
      </c>
      <c r="C16" s="53">
        <v>28.666666666666668</v>
      </c>
      <c r="D16" s="53">
        <v>18.666666666666668</v>
      </c>
      <c r="E16" s="53">
        <v>22.666666666666668</v>
      </c>
    </row>
    <row r="17" spans="1:5" x14ac:dyDescent="0.25">
      <c r="A17" s="13">
        <v>43047</v>
      </c>
      <c r="B17" s="53">
        <v>3569.75</v>
      </c>
      <c r="C17" s="53">
        <v>15.75</v>
      </c>
      <c r="D17" s="53">
        <v>29.25</v>
      </c>
      <c r="E17" s="53">
        <v>32</v>
      </c>
    </row>
    <row r="18" spans="1:5" x14ac:dyDescent="0.25">
      <c r="A18" s="13">
        <v>43048</v>
      </c>
      <c r="B18" s="53">
        <v>2215.25</v>
      </c>
      <c r="C18" s="53">
        <v>18</v>
      </c>
      <c r="D18" s="53">
        <v>22.5</v>
      </c>
      <c r="E18" s="53">
        <v>17</v>
      </c>
    </row>
    <row r="19" spans="1:5" x14ac:dyDescent="0.25">
      <c r="A19" s="13">
        <v>43054</v>
      </c>
      <c r="B19" s="53">
        <v>4020</v>
      </c>
      <c r="C19" s="53">
        <v>33.75</v>
      </c>
      <c r="D19" s="53">
        <v>33.25</v>
      </c>
      <c r="E19" s="53">
        <v>24.75</v>
      </c>
    </row>
    <row r="20" spans="1:5" x14ac:dyDescent="0.25">
      <c r="A20" s="13">
        <v>43055</v>
      </c>
      <c r="B20" s="53">
        <v>4454.5</v>
      </c>
      <c r="C20" s="53">
        <v>18.75</v>
      </c>
      <c r="D20" s="53">
        <v>12.25</v>
      </c>
      <c r="E20" s="53">
        <v>24</v>
      </c>
    </row>
    <row r="21" spans="1:5" x14ac:dyDescent="0.25">
      <c r="A21" s="13" t="s">
        <v>251</v>
      </c>
      <c r="B21" s="53">
        <v>3750.8421052631579</v>
      </c>
      <c r="C21" s="53">
        <v>22.105263157894736</v>
      </c>
      <c r="D21" s="53">
        <v>25.385964912280702</v>
      </c>
      <c r="E21" s="53">
        <v>22.421052631578949</v>
      </c>
    </row>
    <row r="22" spans="1:5" x14ac:dyDescent="0.25">
      <c r="A22" s="13"/>
      <c r="B22" s="53"/>
      <c r="C22" s="53"/>
      <c r="D22" s="53"/>
      <c r="E22" s="53"/>
    </row>
    <row r="23" spans="1:5" x14ac:dyDescent="0.25">
      <c r="A23" s="13"/>
      <c r="B23" s="53"/>
      <c r="C23" s="53"/>
      <c r="D23" s="53"/>
      <c r="E23" s="53"/>
    </row>
    <row r="24" spans="1:5" x14ac:dyDescent="0.25">
      <c r="A24" s="13"/>
      <c r="B24" s="53"/>
      <c r="C24" s="53"/>
      <c r="D24" s="53"/>
      <c r="E24" s="53"/>
    </row>
    <row r="25" spans="1:5" x14ac:dyDescent="0.25">
      <c r="A25" s="13"/>
      <c r="B25" s="53"/>
      <c r="C25" s="53"/>
      <c r="D25" s="53"/>
      <c r="E25" s="53"/>
    </row>
    <row r="26" spans="1:5" x14ac:dyDescent="0.25">
      <c r="A26" s="13"/>
      <c r="B26" s="53"/>
      <c r="C26" s="53"/>
      <c r="D26" s="53"/>
      <c r="E26" s="53"/>
    </row>
    <row r="27" spans="1:5" x14ac:dyDescent="0.25">
      <c r="A27" s="13"/>
      <c r="B27" s="53"/>
      <c r="C27" s="53"/>
      <c r="D27" s="53"/>
      <c r="E27" s="53"/>
    </row>
    <row r="28" spans="1:5" x14ac:dyDescent="0.25">
      <c r="A28" s="13"/>
      <c r="B28" s="53"/>
      <c r="C28" s="53"/>
      <c r="D28" s="53"/>
      <c r="E28" s="53"/>
    </row>
    <row r="29" spans="1:5" x14ac:dyDescent="0.25">
      <c r="A29" s="13"/>
      <c r="B29" s="53"/>
      <c r="C29" s="53"/>
      <c r="D29" s="53"/>
      <c r="E29" s="53"/>
    </row>
    <row r="30" spans="1:5" x14ac:dyDescent="0.25">
      <c r="A30" s="13"/>
      <c r="B30" s="53"/>
      <c r="C30" s="53"/>
      <c r="D30" s="53"/>
      <c r="E30" s="53"/>
    </row>
    <row r="31" spans="1:5" x14ac:dyDescent="0.25">
      <c r="A31" s="13"/>
      <c r="B31" s="53"/>
      <c r="C31" s="53"/>
      <c r="D31" s="53"/>
      <c r="E31" s="53"/>
    </row>
    <row r="32" spans="1:5" x14ac:dyDescent="0.25">
      <c r="A32" s="13"/>
      <c r="B32" s="53"/>
      <c r="C32" s="53"/>
      <c r="D32" s="53"/>
      <c r="E32" s="53"/>
    </row>
    <row r="33" spans="1:5" x14ac:dyDescent="0.25">
      <c r="A33" s="13"/>
      <c r="B33" s="53"/>
      <c r="C33" s="53"/>
      <c r="D33" s="53"/>
      <c r="E33" s="53"/>
    </row>
    <row r="34" spans="1:5" x14ac:dyDescent="0.25">
      <c r="A34" s="13"/>
      <c r="B34" s="53"/>
      <c r="C34" s="53"/>
      <c r="D34" s="53"/>
      <c r="E34" s="53"/>
    </row>
    <row r="35" spans="1:5" x14ac:dyDescent="0.25">
      <c r="A35" s="13"/>
      <c r="B35" s="53"/>
      <c r="C35" s="53"/>
      <c r="D35" s="53"/>
      <c r="E35" s="53"/>
    </row>
    <row r="36" spans="1:5" x14ac:dyDescent="0.25">
      <c r="A36" s="13"/>
      <c r="B36" s="53"/>
      <c r="C36" s="53"/>
      <c r="D36" s="53"/>
      <c r="E36" s="53"/>
    </row>
    <row r="37" spans="1:5" x14ac:dyDescent="0.25">
      <c r="A37" s="13"/>
      <c r="B37" s="53"/>
      <c r="C37" s="53"/>
      <c r="D37" s="53"/>
      <c r="E37" s="53"/>
    </row>
    <row r="38" spans="1:5" x14ac:dyDescent="0.25">
      <c r="A38" s="13"/>
      <c r="B38" s="53"/>
      <c r="C38" s="53"/>
      <c r="D38" s="53"/>
      <c r="E38" s="53"/>
    </row>
    <row r="39" spans="1:5" x14ac:dyDescent="0.25">
      <c r="A39" s="13"/>
      <c r="B39" s="53"/>
      <c r="C39" s="53"/>
      <c r="D39" s="53"/>
      <c r="E39" s="53"/>
    </row>
    <row r="40" spans="1:5" x14ac:dyDescent="0.25">
      <c r="A40" s="13"/>
      <c r="B40" s="53"/>
      <c r="C40" s="53"/>
      <c r="D40" s="53"/>
      <c r="E40" s="53"/>
    </row>
    <row r="41" spans="1:5" x14ac:dyDescent="0.25">
      <c r="A41" s="13"/>
      <c r="B41" s="5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F8" sqref="F8"/>
    </sheetView>
  </sheetViews>
  <sheetFormatPr defaultRowHeight="15" x14ac:dyDescent="0.25"/>
  <cols>
    <col min="1" max="1" width="10.7109375" style="153" bestFit="1" customWidth="1"/>
    <col min="2" max="2" width="6.5703125" style="153" bestFit="1" customWidth="1"/>
    <col min="3" max="3" width="8.85546875" style="153" bestFit="1" customWidth="1"/>
    <col min="4" max="4" width="12.42578125" style="153" bestFit="1" customWidth="1"/>
    <col min="5" max="5" width="16.5703125" style="153" customWidth="1"/>
    <col min="6" max="7" width="22.28515625" style="153" bestFit="1" customWidth="1"/>
    <col min="8" max="8" width="21.42578125" style="153" bestFit="1" customWidth="1"/>
    <col min="9" max="9" width="34.28515625" style="153" bestFit="1" customWidth="1"/>
    <col min="10" max="10" width="22.28515625" style="153" bestFit="1" customWidth="1"/>
    <col min="11" max="11" width="32.42578125" style="153" bestFit="1" customWidth="1"/>
    <col min="12" max="12" width="36" style="153" bestFit="1" customWidth="1"/>
    <col min="13" max="13" width="36.28515625" style="153" bestFit="1" customWidth="1"/>
  </cols>
  <sheetData>
    <row r="1" spans="1:13" x14ac:dyDescent="0.25">
      <c r="A1" s="153" t="s">
        <v>59</v>
      </c>
      <c r="B1" s="153" t="s">
        <v>272</v>
      </c>
      <c r="C1" s="153" t="s">
        <v>277</v>
      </c>
      <c r="D1" s="153" t="s">
        <v>79</v>
      </c>
      <c r="E1" s="153" t="s">
        <v>281</v>
      </c>
      <c r="F1" s="159" t="s">
        <v>221</v>
      </c>
      <c r="G1" s="159" t="s">
        <v>222</v>
      </c>
      <c r="H1" s="159" t="s">
        <v>223</v>
      </c>
      <c r="I1" s="159" t="s">
        <v>224</v>
      </c>
      <c r="J1" s="159" t="s">
        <v>225</v>
      </c>
      <c r="K1" s="159" t="s">
        <v>226</v>
      </c>
      <c r="L1" s="159" t="s">
        <v>227</v>
      </c>
      <c r="M1" s="160" t="s">
        <v>228</v>
      </c>
    </row>
    <row r="2" spans="1:13" x14ac:dyDescent="0.25">
      <c r="A2" s="154">
        <v>43050</v>
      </c>
      <c r="B2" s="153" t="str">
        <f t="shared" ref="B2:B13" si="0">CHOOSE(WEEKDAY(A2),"Sun","Mon","Tue","Wed","Thu","Fri","Sat")</f>
        <v>Sat</v>
      </c>
      <c r="C2" s="158" t="s">
        <v>278</v>
      </c>
      <c r="D2" s="155" t="s">
        <v>239</v>
      </c>
      <c r="E2" s="156" t="s">
        <v>282</v>
      </c>
      <c r="F2" s="50">
        <v>0.70208333333333339</v>
      </c>
      <c r="G2" s="52">
        <v>1622</v>
      </c>
      <c r="H2" s="52">
        <v>96.5</v>
      </c>
      <c r="I2" s="52">
        <v>127</v>
      </c>
      <c r="J2" s="52">
        <v>28.5</v>
      </c>
      <c r="K2" s="52">
        <v>14</v>
      </c>
      <c r="L2" s="52">
        <v>9</v>
      </c>
      <c r="M2" s="52">
        <v>8</v>
      </c>
    </row>
    <row r="3" spans="1:13" x14ac:dyDescent="0.25">
      <c r="A3" s="154">
        <v>43050</v>
      </c>
      <c r="B3" s="153" t="str">
        <f t="shared" si="0"/>
        <v>Sat</v>
      </c>
      <c r="C3" s="158" t="s">
        <v>245</v>
      </c>
      <c r="D3" s="155" t="s">
        <v>240</v>
      </c>
      <c r="E3" s="156" t="s">
        <v>282</v>
      </c>
      <c r="F3" s="50">
        <v>0.72013888888888888</v>
      </c>
      <c r="G3" s="52">
        <v>1769</v>
      </c>
      <c r="H3" s="52">
        <v>102</v>
      </c>
      <c r="I3" s="52">
        <v>104</v>
      </c>
      <c r="J3" s="52">
        <v>23</v>
      </c>
      <c r="K3" s="52">
        <v>10</v>
      </c>
      <c r="L3" s="52">
        <v>5</v>
      </c>
      <c r="M3" s="52">
        <v>8</v>
      </c>
    </row>
    <row r="4" spans="1:13" x14ac:dyDescent="0.25">
      <c r="A4" s="154">
        <v>43050</v>
      </c>
      <c r="B4" s="153" t="str">
        <f t="shared" si="0"/>
        <v>Sat</v>
      </c>
      <c r="C4" s="158" t="s">
        <v>279</v>
      </c>
      <c r="D4" s="155" t="s">
        <v>241</v>
      </c>
      <c r="E4" s="156" t="s">
        <v>282</v>
      </c>
      <c r="F4" s="51">
        <v>0.71180555555555558</v>
      </c>
      <c r="G4" s="43">
        <v>1708</v>
      </c>
      <c r="H4" s="43">
        <v>100</v>
      </c>
      <c r="I4" s="43">
        <v>315</v>
      </c>
      <c r="J4" s="43">
        <v>35.299999999999997</v>
      </c>
      <c r="K4" s="43">
        <v>15</v>
      </c>
      <c r="L4" s="43">
        <v>5</v>
      </c>
      <c r="M4" s="43">
        <v>15</v>
      </c>
    </row>
    <row r="5" spans="1:13" x14ac:dyDescent="0.25">
      <c r="A5" s="154">
        <v>43050</v>
      </c>
      <c r="B5" s="153" t="str">
        <f t="shared" si="0"/>
        <v>Sat</v>
      </c>
      <c r="C5" s="158" t="s">
        <v>280</v>
      </c>
      <c r="D5" s="155" t="s">
        <v>242</v>
      </c>
      <c r="E5" s="156" t="s">
        <v>282</v>
      </c>
      <c r="F5" s="50">
        <v>0.43680555555555556</v>
      </c>
      <c r="G5" s="52">
        <v>1100</v>
      </c>
      <c r="H5" s="52">
        <v>113</v>
      </c>
      <c r="I5" s="52">
        <v>43</v>
      </c>
      <c r="J5" s="52">
        <v>24.8</v>
      </c>
      <c r="K5" s="52">
        <v>5</v>
      </c>
      <c r="L5" s="52">
        <v>1</v>
      </c>
      <c r="M5" s="52">
        <v>3</v>
      </c>
    </row>
    <row r="6" spans="1:13" x14ac:dyDescent="0.25">
      <c r="A6" s="154">
        <v>43050</v>
      </c>
      <c r="B6" s="153" t="str">
        <f t="shared" si="0"/>
        <v>Sat</v>
      </c>
      <c r="C6" s="34" t="s">
        <v>285</v>
      </c>
      <c r="D6" s="155" t="s">
        <v>239</v>
      </c>
      <c r="E6" s="157" t="s">
        <v>283</v>
      </c>
      <c r="F6" s="50">
        <v>0.7451388888888888</v>
      </c>
      <c r="G6" s="52">
        <v>1409</v>
      </c>
      <c r="H6" s="52">
        <v>78</v>
      </c>
      <c r="I6" s="52">
        <v>98</v>
      </c>
      <c r="J6" s="52">
        <v>26.8</v>
      </c>
      <c r="K6" s="52">
        <v>10</v>
      </c>
      <c r="L6" s="52">
        <v>9</v>
      </c>
      <c r="M6" s="52">
        <v>13</v>
      </c>
    </row>
    <row r="7" spans="1:13" x14ac:dyDescent="0.25">
      <c r="A7" s="154">
        <v>43050</v>
      </c>
      <c r="B7" s="153" t="str">
        <f t="shared" si="0"/>
        <v>Sat</v>
      </c>
      <c r="C7" s="34" t="s">
        <v>245</v>
      </c>
      <c r="D7" s="155" t="s">
        <v>240</v>
      </c>
      <c r="E7" s="157" t="s">
        <v>283</v>
      </c>
      <c r="F7" s="50">
        <v>0.71111111111111114</v>
      </c>
      <c r="G7" s="52">
        <v>1490</v>
      </c>
      <c r="H7" s="52">
        <v>87.5</v>
      </c>
      <c r="I7" s="52">
        <v>62</v>
      </c>
      <c r="J7" s="52">
        <v>20</v>
      </c>
      <c r="K7" s="52">
        <v>8</v>
      </c>
      <c r="L7" s="52">
        <v>2</v>
      </c>
      <c r="M7" s="52">
        <v>5</v>
      </c>
    </row>
    <row r="8" spans="1:13" x14ac:dyDescent="0.25">
      <c r="A8" s="154">
        <v>43050</v>
      </c>
      <c r="B8" s="153" t="str">
        <f t="shared" si="0"/>
        <v>Sat</v>
      </c>
      <c r="C8" s="34" t="s">
        <v>286</v>
      </c>
      <c r="D8" s="155" t="s">
        <v>241</v>
      </c>
      <c r="E8" s="157" t="s">
        <v>283</v>
      </c>
      <c r="F8" s="51">
        <v>0.73611111111111116</v>
      </c>
      <c r="G8" s="43">
        <v>1574</v>
      </c>
      <c r="H8" s="43">
        <v>89.5</v>
      </c>
      <c r="I8" s="43">
        <v>105</v>
      </c>
      <c r="J8" s="43">
        <v>29.3</v>
      </c>
      <c r="K8" s="43">
        <v>5</v>
      </c>
      <c r="L8" s="43">
        <v>2</v>
      </c>
      <c r="M8" s="43">
        <v>6</v>
      </c>
    </row>
    <row r="9" spans="1:13" x14ac:dyDescent="0.25">
      <c r="A9" s="154">
        <v>43050</v>
      </c>
      <c r="B9" s="153" t="str">
        <f t="shared" si="0"/>
        <v>Sat</v>
      </c>
      <c r="C9" s="34" t="s">
        <v>280</v>
      </c>
      <c r="D9" s="155" t="s">
        <v>242</v>
      </c>
      <c r="E9" s="157" t="s">
        <v>283</v>
      </c>
      <c r="F9" s="50">
        <v>0.52986111111111112</v>
      </c>
      <c r="G9" s="52">
        <v>1065</v>
      </c>
      <c r="H9" s="52">
        <v>84</v>
      </c>
      <c r="I9" s="52">
        <v>136</v>
      </c>
      <c r="J9" s="52">
        <v>28.4</v>
      </c>
      <c r="K9" s="52">
        <v>7</v>
      </c>
      <c r="L9" s="52">
        <v>5</v>
      </c>
      <c r="M9" s="52">
        <v>6</v>
      </c>
    </row>
    <row r="10" spans="1:13" x14ac:dyDescent="0.25">
      <c r="A10" s="154">
        <v>43050</v>
      </c>
      <c r="B10" s="153" t="str">
        <f t="shared" si="0"/>
        <v>Sat</v>
      </c>
      <c r="C10" s="34" t="s">
        <v>278</v>
      </c>
      <c r="D10" s="155" t="s">
        <v>239</v>
      </c>
      <c r="E10" s="157" t="s">
        <v>284</v>
      </c>
      <c r="F10" s="50">
        <v>0.73194444444444451</v>
      </c>
      <c r="G10" s="52">
        <v>1531</v>
      </c>
      <c r="H10" s="52">
        <v>87.5</v>
      </c>
      <c r="I10" s="52">
        <v>197</v>
      </c>
      <c r="J10" s="52">
        <v>31.1</v>
      </c>
      <c r="K10" s="52">
        <v>13</v>
      </c>
      <c r="L10" s="52">
        <v>6</v>
      </c>
      <c r="M10" s="52">
        <v>5</v>
      </c>
    </row>
    <row r="11" spans="1:13" x14ac:dyDescent="0.25">
      <c r="A11" s="154">
        <v>43050</v>
      </c>
      <c r="B11" s="153" t="str">
        <f t="shared" si="0"/>
        <v>Sat</v>
      </c>
      <c r="C11" s="34" t="s">
        <v>245</v>
      </c>
      <c r="D11" s="155" t="s">
        <v>240</v>
      </c>
      <c r="E11" s="157" t="s">
        <v>284</v>
      </c>
      <c r="F11" s="50">
        <v>0.73402777777777772</v>
      </c>
      <c r="G11" s="52">
        <v>1726</v>
      </c>
      <c r="H11" s="52">
        <v>98</v>
      </c>
      <c r="I11" s="52">
        <v>120</v>
      </c>
      <c r="J11" s="52">
        <v>25.8</v>
      </c>
      <c r="K11" s="52">
        <v>11</v>
      </c>
      <c r="L11" s="52">
        <v>10</v>
      </c>
      <c r="M11" s="52">
        <v>9</v>
      </c>
    </row>
    <row r="12" spans="1:13" x14ac:dyDescent="0.25">
      <c r="A12" s="154">
        <v>43050</v>
      </c>
      <c r="B12" s="153" t="str">
        <f t="shared" si="0"/>
        <v>Sat</v>
      </c>
      <c r="C12" s="34" t="s">
        <v>286</v>
      </c>
      <c r="D12" s="155" t="s">
        <v>241</v>
      </c>
      <c r="E12" s="157" t="s">
        <v>284</v>
      </c>
      <c r="F12" s="51">
        <v>0.74236111111111103</v>
      </c>
      <c r="G12" s="43">
        <v>1723</v>
      </c>
      <c r="H12" s="43">
        <v>96.5</v>
      </c>
      <c r="I12" s="43">
        <v>373</v>
      </c>
      <c r="J12" s="43">
        <v>30.9</v>
      </c>
      <c r="K12" s="43">
        <v>17</v>
      </c>
      <c r="L12" s="43">
        <v>1</v>
      </c>
      <c r="M12" s="43">
        <v>7</v>
      </c>
    </row>
    <row r="13" spans="1:13" x14ac:dyDescent="0.25">
      <c r="A13" s="154">
        <v>43050</v>
      </c>
      <c r="B13" s="153" t="str">
        <f t="shared" si="0"/>
        <v>Sat</v>
      </c>
      <c r="C13" s="34" t="s">
        <v>280</v>
      </c>
      <c r="D13" s="155" t="s">
        <v>242</v>
      </c>
      <c r="E13" s="157" t="s">
        <v>284</v>
      </c>
      <c r="F13" s="50">
        <v>0.6958333333333333</v>
      </c>
      <c r="G13" s="52">
        <v>1701</v>
      </c>
      <c r="H13" s="52">
        <v>102</v>
      </c>
      <c r="I13" s="52">
        <v>229</v>
      </c>
      <c r="J13" s="52">
        <v>29.1</v>
      </c>
      <c r="K13" s="52">
        <v>10</v>
      </c>
      <c r="L13" s="52">
        <v>4</v>
      </c>
      <c r="M13" s="52">
        <v>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15" zoomScaleNormal="115" workbookViewId="0">
      <selection activeCell="L23" sqref="L23"/>
    </sheetView>
  </sheetViews>
  <sheetFormatPr defaultRowHeight="15" x14ac:dyDescent="0.25"/>
  <cols>
    <col min="1" max="1" width="16.7109375" bestFit="1" customWidth="1"/>
    <col min="2" max="2" width="28" customWidth="1"/>
    <col min="3" max="3" width="28" bestFit="1" customWidth="1"/>
  </cols>
  <sheetData>
    <row r="1" spans="1:3" x14ac:dyDescent="0.25">
      <c r="A1" s="11" t="s">
        <v>277</v>
      </c>
      <c r="B1" t="s">
        <v>82</v>
      </c>
    </row>
    <row r="3" spans="1:3" x14ac:dyDescent="0.25">
      <c r="A3" s="11" t="s">
        <v>83</v>
      </c>
      <c r="B3" t="s">
        <v>252</v>
      </c>
      <c r="C3" t="s">
        <v>287</v>
      </c>
    </row>
    <row r="4" spans="1:3" x14ac:dyDescent="0.25">
      <c r="A4" s="100" t="s">
        <v>284</v>
      </c>
      <c r="B4" s="12">
        <v>1670.25</v>
      </c>
      <c r="C4" s="12">
        <v>29.225000000000001</v>
      </c>
    </row>
    <row r="5" spans="1:3" x14ac:dyDescent="0.25">
      <c r="A5" s="100" t="s">
        <v>282</v>
      </c>
      <c r="B5" s="12">
        <v>1549.75</v>
      </c>
      <c r="C5" s="12">
        <v>27.9</v>
      </c>
    </row>
    <row r="6" spans="1:3" x14ac:dyDescent="0.25">
      <c r="A6" s="100" t="s">
        <v>283</v>
      </c>
      <c r="B6" s="12">
        <v>1384.5</v>
      </c>
      <c r="C6" s="12">
        <v>26.125</v>
      </c>
    </row>
    <row r="7" spans="1:3" x14ac:dyDescent="0.25">
      <c r="A7" s="100" t="s">
        <v>251</v>
      </c>
      <c r="B7" s="12">
        <v>1534.8333333333333</v>
      </c>
      <c r="C7" s="12">
        <v>27.75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
  <sheetViews>
    <sheetView showGridLines="0" zoomScale="55" zoomScaleNormal="55" workbookViewId="0">
      <selection activeCell="G42" sqref="G42"/>
    </sheetView>
  </sheetViews>
  <sheetFormatPr defaultRowHeight="1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6"/>
  <sheetViews>
    <sheetView workbookViewId="0">
      <selection activeCell="J21" sqref="J21"/>
    </sheetView>
  </sheetViews>
  <sheetFormatPr defaultRowHeight="15" x14ac:dyDescent="0.25"/>
  <cols>
    <col min="1" max="1" width="11.5703125" bestFit="1" customWidth="1"/>
    <col min="2" max="2" width="17.7109375" bestFit="1" customWidth="1"/>
    <col min="3" max="3" width="13" bestFit="1" customWidth="1"/>
    <col min="4" max="4" width="17" bestFit="1" customWidth="1"/>
    <col min="5" max="5" width="14.5703125" bestFit="1" customWidth="1"/>
    <col min="6" max="6" width="17.28515625" bestFit="1" customWidth="1"/>
    <col min="7" max="7" width="10.7109375" bestFit="1" customWidth="1"/>
    <col min="8" max="8" width="14.42578125" bestFit="1" customWidth="1"/>
    <col min="9" max="9" width="18.140625" bestFit="1" customWidth="1"/>
    <col min="10" max="10" width="16.140625" bestFit="1" customWidth="1"/>
    <col min="11" max="11" width="18.140625" bestFit="1" customWidth="1"/>
    <col min="12" max="12" width="18.85546875" bestFit="1" customWidth="1"/>
  </cols>
  <sheetData>
    <row r="1" spans="1:12" x14ac:dyDescent="0.25">
      <c r="A1" s="16" t="s">
        <v>78</v>
      </c>
      <c r="B1" s="16" t="s">
        <v>86</v>
      </c>
      <c r="C1" s="16" t="s">
        <v>188</v>
      </c>
      <c r="D1" s="16" t="s">
        <v>95</v>
      </c>
      <c r="E1" s="16" t="s">
        <v>96</v>
      </c>
      <c r="F1" s="16" t="s">
        <v>101</v>
      </c>
      <c r="G1" s="16" t="s">
        <v>97</v>
      </c>
      <c r="H1" s="16" t="s">
        <v>98</v>
      </c>
      <c r="I1" s="16" t="s">
        <v>99</v>
      </c>
      <c r="J1" s="16" t="s">
        <v>100</v>
      </c>
      <c r="K1" s="16" t="s">
        <v>87</v>
      </c>
      <c r="L1" s="16" t="s">
        <v>88</v>
      </c>
    </row>
    <row r="2" spans="1:12" ht="15.75" x14ac:dyDescent="0.25">
      <c r="A2" s="17" t="s">
        <v>48</v>
      </c>
    </row>
    <row r="3" spans="1:12" ht="15.75" x14ac:dyDescent="0.25">
      <c r="A3" s="18" t="s">
        <v>57</v>
      </c>
    </row>
    <row r="4" spans="1:12" ht="15.75" x14ac:dyDescent="0.25">
      <c r="A4" s="17" t="s">
        <v>54</v>
      </c>
    </row>
    <row r="5" spans="1:12" ht="15.75" x14ac:dyDescent="0.25">
      <c r="A5" s="18" t="s">
        <v>51</v>
      </c>
    </row>
    <row r="6" spans="1:12" ht="15.75" x14ac:dyDescent="0.25">
      <c r="A6" s="17" t="s">
        <v>55</v>
      </c>
    </row>
    <row r="7" spans="1:12" ht="15.75" x14ac:dyDescent="0.25">
      <c r="A7" s="18" t="s">
        <v>56</v>
      </c>
    </row>
    <row r="8" spans="1:12" ht="15.75" x14ac:dyDescent="0.25">
      <c r="A8" s="17" t="s">
        <v>52</v>
      </c>
    </row>
    <row r="9" spans="1:12" ht="15.75" x14ac:dyDescent="0.25">
      <c r="A9" s="18" t="s">
        <v>53</v>
      </c>
    </row>
    <row r="10" spans="1:12" ht="15.75" x14ac:dyDescent="0.25">
      <c r="A10" s="17" t="s">
        <v>49</v>
      </c>
    </row>
    <row r="11" spans="1:12" ht="15.75" x14ac:dyDescent="0.25">
      <c r="A11" s="18" t="s">
        <v>50</v>
      </c>
    </row>
    <row r="14" spans="1:12" x14ac:dyDescent="0.25">
      <c r="A14" t="s">
        <v>189</v>
      </c>
      <c r="B14" t="s">
        <v>104</v>
      </c>
      <c r="C14">
        <f>COUNTIF(Table13[Contact Type],"Contact")</f>
        <v>0</v>
      </c>
    </row>
    <row r="15" spans="1:12" x14ac:dyDescent="0.25">
      <c r="B15" t="s">
        <v>116</v>
      </c>
      <c r="C15">
        <f>COUNTIF(Table13[Contact Type],"Non-contact")</f>
        <v>0</v>
      </c>
    </row>
    <row r="16" spans="1:12" x14ac:dyDescent="0.25">
      <c r="B16" t="s">
        <v>112</v>
      </c>
      <c r="C16">
        <f>COUNTIF(Table13[Contact Type],"Other")</f>
        <v>0</v>
      </c>
    </row>
  </sheetData>
  <pageMargins left="0.7" right="0.7" top="0.75" bottom="0.75" header="0.3" footer="0.3"/>
  <drawing r:id="rId1"/>
  <legacyDrawing r:id="rId2"/>
  <tableParts count="1">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'Dropdown List'!$C$2:$C$4</xm:f>
          </x14:formula1>
          <xm:sqref>D2:D11</xm:sqref>
        </x14:dataValidation>
        <x14:dataValidation type="list" allowBlank="1" showInputMessage="1" showErrorMessage="1">
          <x14:formula1>
            <xm:f>'Dropdown List'!$E$2:$E$25</xm:f>
          </x14:formula1>
          <xm:sqref>E2</xm:sqref>
        </x14:dataValidation>
        <x14:dataValidation type="list" allowBlank="1" showInputMessage="1" showErrorMessage="1">
          <x14:formula1>
            <xm:f>'Dropdown List'!$D$2:$D$5</xm:f>
          </x14:formula1>
          <xm:sqref>C2:C11</xm:sqref>
        </x14:dataValidation>
        <x14:dataValidation type="list" allowBlank="1" showInputMessage="1" showErrorMessage="1">
          <x14:formula1>
            <xm:f>'Dropdown List'!$B$2:$B$4</xm:f>
          </x14:formula1>
          <xm:sqref>F2:F11</xm:sqref>
        </x14:dataValidation>
        <x14:dataValidation type="list" allowBlank="1" showInputMessage="1" showErrorMessage="1">
          <x14:formula1>
            <xm:f>'Dropdown List'!$G$2:$G$21</xm:f>
          </x14:formula1>
          <xm:sqref>G2:G11 I2:I11</xm:sqref>
        </x14:dataValidation>
        <x14:dataValidation type="list" allowBlank="1" showInputMessage="1" showErrorMessage="1">
          <x14:formula1>
            <xm:f>'Dropdown List'!$F$2:$F$5</xm:f>
          </x14:formula1>
          <xm:sqref>H2:H11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5" x14ac:dyDescent="0.25"/>
  <sheetData>
    <row r="1" spans="1:4" x14ac:dyDescent="0.25">
      <c r="A1" t="s">
        <v>59</v>
      </c>
      <c r="B1" t="s">
        <v>92</v>
      </c>
      <c r="C1" t="s">
        <v>93</v>
      </c>
      <c r="D1" t="s">
        <v>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7" sqref="J17"/>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activeCell="I32" sqref="I32"/>
    </sheetView>
  </sheetViews>
  <sheetFormatPr defaultRowHeight="15" x14ac:dyDescent="0.25"/>
  <cols>
    <col min="1" max="1" width="34.5703125" bestFit="1" customWidth="1"/>
    <col min="3" max="3" width="11.85546875" bestFit="1" customWidth="1"/>
    <col min="4" max="4" width="14.5703125" customWidth="1"/>
    <col min="5" max="5" width="17" bestFit="1" customWidth="1"/>
    <col min="6" max="6" width="19" customWidth="1"/>
    <col min="7" max="7" width="28.5703125" bestFit="1" customWidth="1"/>
    <col min="8" max="8" width="26" bestFit="1" customWidth="1"/>
    <col min="9" max="9" width="38.85546875" bestFit="1" customWidth="1"/>
    <col min="10" max="10" width="60.5703125" bestFit="1" customWidth="1"/>
    <col min="11" max="11" width="34.140625" bestFit="1" customWidth="1"/>
    <col min="12" max="12" width="16.28515625" bestFit="1" customWidth="1"/>
  </cols>
  <sheetData>
    <row r="1" spans="1:12" x14ac:dyDescent="0.25">
      <c r="A1" s="20" t="s">
        <v>102</v>
      </c>
      <c r="B1" s="19" t="s">
        <v>103</v>
      </c>
      <c r="C1" s="19" t="s">
        <v>104</v>
      </c>
      <c r="D1" s="19" t="s">
        <v>105</v>
      </c>
      <c r="E1" s="19" t="s">
        <v>106</v>
      </c>
      <c r="F1" s="19" t="s">
        <v>107</v>
      </c>
      <c r="G1" s="19" t="s">
        <v>108</v>
      </c>
      <c r="H1" s="19" t="s">
        <v>109</v>
      </c>
      <c r="I1" s="19" t="s">
        <v>110</v>
      </c>
      <c r="J1" s="19" t="s">
        <v>111</v>
      </c>
      <c r="K1" s="19" t="s">
        <v>112</v>
      </c>
      <c r="L1" s="35" t="s">
        <v>229</v>
      </c>
    </row>
    <row r="2" spans="1:12" ht="15.75" x14ac:dyDescent="0.25">
      <c r="A2" s="36" t="s">
        <v>230</v>
      </c>
      <c r="B2" t="s">
        <v>113</v>
      </c>
      <c r="C2" t="s">
        <v>104</v>
      </c>
      <c r="D2" t="s">
        <v>117</v>
      </c>
      <c r="E2" t="s">
        <v>120</v>
      </c>
      <c r="F2" t="s">
        <v>109</v>
      </c>
      <c r="G2" t="s">
        <v>144</v>
      </c>
      <c r="H2" t="s">
        <v>164</v>
      </c>
      <c r="I2" t="s">
        <v>167</v>
      </c>
      <c r="J2" t="s">
        <v>173</v>
      </c>
      <c r="K2" t="s">
        <v>180</v>
      </c>
    </row>
    <row r="3" spans="1:12" ht="15.75" x14ac:dyDescent="0.25">
      <c r="A3" s="37" t="s">
        <v>190</v>
      </c>
      <c r="B3" t="s">
        <v>114</v>
      </c>
      <c r="C3" t="s">
        <v>116</v>
      </c>
      <c r="D3" t="s">
        <v>118</v>
      </c>
      <c r="E3" t="s">
        <v>121</v>
      </c>
      <c r="F3" t="s">
        <v>110</v>
      </c>
      <c r="G3" t="s">
        <v>145</v>
      </c>
      <c r="H3" t="s">
        <v>165</v>
      </c>
      <c r="I3" t="s">
        <v>168</v>
      </c>
      <c r="J3" t="s">
        <v>174</v>
      </c>
      <c r="K3" t="s">
        <v>181</v>
      </c>
    </row>
    <row r="4" spans="1:12" ht="15.75" x14ac:dyDescent="0.25">
      <c r="A4" s="37" t="s">
        <v>191</v>
      </c>
      <c r="B4" t="s">
        <v>115</v>
      </c>
      <c r="C4" t="s">
        <v>112</v>
      </c>
      <c r="D4" t="s">
        <v>119</v>
      </c>
      <c r="E4" t="s">
        <v>122</v>
      </c>
      <c r="F4" t="s">
        <v>111</v>
      </c>
      <c r="G4" t="s">
        <v>146</v>
      </c>
      <c r="H4" t="s">
        <v>158</v>
      </c>
      <c r="I4" t="s">
        <v>169</v>
      </c>
      <c r="J4" t="s">
        <v>175</v>
      </c>
      <c r="K4" t="s">
        <v>182</v>
      </c>
    </row>
    <row r="5" spans="1:12" ht="15.75" x14ac:dyDescent="0.25">
      <c r="A5" s="38" t="s">
        <v>192</v>
      </c>
      <c r="D5" t="s">
        <v>112</v>
      </c>
      <c r="E5" t="s">
        <v>123</v>
      </c>
      <c r="F5" t="s">
        <v>112</v>
      </c>
      <c r="G5" t="s">
        <v>147</v>
      </c>
      <c r="H5" t="s">
        <v>166</v>
      </c>
      <c r="I5" t="s">
        <v>170</v>
      </c>
      <c r="J5" t="s">
        <v>176</v>
      </c>
      <c r="K5" t="s">
        <v>183</v>
      </c>
    </row>
    <row r="6" spans="1:12" ht="15.75" x14ac:dyDescent="0.25">
      <c r="A6" s="37" t="s">
        <v>193</v>
      </c>
      <c r="E6" t="s">
        <v>124</v>
      </c>
      <c r="G6" t="s">
        <v>148</v>
      </c>
      <c r="I6" t="s">
        <v>171</v>
      </c>
      <c r="J6" t="s">
        <v>177</v>
      </c>
      <c r="K6" t="s">
        <v>185</v>
      </c>
    </row>
    <row r="7" spans="1:12" ht="15.75" x14ac:dyDescent="0.25">
      <c r="A7" s="39" t="s">
        <v>194</v>
      </c>
      <c r="E7" t="s">
        <v>125</v>
      </c>
      <c r="G7" t="s">
        <v>149</v>
      </c>
      <c r="I7" t="s">
        <v>184</v>
      </c>
      <c r="J7" t="s">
        <v>178</v>
      </c>
      <c r="K7" t="s">
        <v>186</v>
      </c>
    </row>
    <row r="8" spans="1:12" ht="15.75" x14ac:dyDescent="0.25">
      <c r="A8" s="36" t="s">
        <v>214</v>
      </c>
      <c r="E8" t="s">
        <v>126</v>
      </c>
      <c r="G8" t="s">
        <v>150</v>
      </c>
      <c r="I8" t="s">
        <v>172</v>
      </c>
      <c r="J8" t="s">
        <v>179</v>
      </c>
      <c r="K8" t="s">
        <v>187</v>
      </c>
    </row>
    <row r="9" spans="1:12" ht="15.75" x14ac:dyDescent="0.25">
      <c r="A9" s="36" t="s">
        <v>231</v>
      </c>
      <c r="E9" t="s">
        <v>127</v>
      </c>
      <c r="G9" t="s">
        <v>151</v>
      </c>
    </row>
    <row r="10" spans="1:12" ht="15.75" x14ac:dyDescent="0.25">
      <c r="A10" s="36" t="s">
        <v>195</v>
      </c>
      <c r="E10" t="s">
        <v>128</v>
      </c>
      <c r="G10" t="s">
        <v>152</v>
      </c>
    </row>
    <row r="11" spans="1:12" ht="15.75" x14ac:dyDescent="0.25">
      <c r="A11" s="36" t="s">
        <v>197</v>
      </c>
      <c r="E11" t="s">
        <v>129</v>
      </c>
      <c r="G11" t="s">
        <v>153</v>
      </c>
    </row>
    <row r="12" spans="1:12" ht="15.75" x14ac:dyDescent="0.25">
      <c r="A12" s="36" t="s">
        <v>198</v>
      </c>
      <c r="E12" t="s">
        <v>130</v>
      </c>
      <c r="G12" t="s">
        <v>154</v>
      </c>
    </row>
    <row r="13" spans="1:12" ht="15.75" x14ac:dyDescent="0.25">
      <c r="A13" s="39" t="s">
        <v>199</v>
      </c>
      <c r="E13" t="s">
        <v>131</v>
      </c>
      <c r="G13" t="s">
        <v>155</v>
      </c>
    </row>
    <row r="14" spans="1:12" ht="15.75" x14ac:dyDescent="0.25">
      <c r="A14" s="40" t="s">
        <v>200</v>
      </c>
      <c r="E14" t="s">
        <v>132</v>
      </c>
      <c r="G14" t="s">
        <v>156</v>
      </c>
    </row>
    <row r="15" spans="1:12" ht="15.75" x14ac:dyDescent="0.25">
      <c r="A15" s="41" t="s">
        <v>232</v>
      </c>
      <c r="E15" t="s">
        <v>133</v>
      </c>
      <c r="G15" t="s">
        <v>157</v>
      </c>
    </row>
    <row r="16" spans="1:12" ht="15.75" x14ac:dyDescent="0.25">
      <c r="A16" s="36" t="s">
        <v>233</v>
      </c>
      <c r="E16" t="s">
        <v>134</v>
      </c>
      <c r="G16" t="s">
        <v>158</v>
      </c>
    </row>
    <row r="17" spans="1:7" ht="15.75" x14ac:dyDescent="0.25">
      <c r="A17" s="37" t="s">
        <v>202</v>
      </c>
      <c r="E17" t="s">
        <v>135</v>
      </c>
      <c r="G17" t="s">
        <v>159</v>
      </c>
    </row>
    <row r="18" spans="1:7" ht="15.75" x14ac:dyDescent="0.25">
      <c r="A18" s="41" t="s">
        <v>203</v>
      </c>
      <c r="E18" t="s">
        <v>136</v>
      </c>
      <c r="G18" t="s">
        <v>160</v>
      </c>
    </row>
    <row r="19" spans="1:7" ht="15.75" x14ac:dyDescent="0.25">
      <c r="A19" s="42" t="s">
        <v>204</v>
      </c>
      <c r="E19" t="s">
        <v>137</v>
      </c>
      <c r="G19" t="s">
        <v>161</v>
      </c>
    </row>
    <row r="20" spans="1:7" ht="15.75" x14ac:dyDescent="0.25">
      <c r="A20" s="42" t="s">
        <v>234</v>
      </c>
      <c r="E20" t="s">
        <v>138</v>
      </c>
      <c r="G20" t="s">
        <v>162</v>
      </c>
    </row>
    <row r="21" spans="1:7" ht="15.75" x14ac:dyDescent="0.25">
      <c r="A21" s="39" t="s">
        <v>206</v>
      </c>
      <c r="E21" t="s">
        <v>139</v>
      </c>
      <c r="G21" t="s">
        <v>163</v>
      </c>
    </row>
    <row r="22" spans="1:7" ht="15.75" x14ac:dyDescent="0.25">
      <c r="A22" s="37" t="s">
        <v>207</v>
      </c>
      <c r="E22" t="s">
        <v>140</v>
      </c>
    </row>
    <row r="23" spans="1:7" ht="15.75" x14ac:dyDescent="0.25">
      <c r="A23" s="39" t="s">
        <v>208</v>
      </c>
      <c r="E23" t="s">
        <v>141</v>
      </c>
    </row>
    <row r="24" spans="1:7" x14ac:dyDescent="0.25">
      <c r="A24" s="21"/>
      <c r="E24" t="s">
        <v>142</v>
      </c>
    </row>
    <row r="25" spans="1:7" x14ac:dyDescent="0.25">
      <c r="A25" s="21"/>
      <c r="E25" t="s">
        <v>143</v>
      </c>
    </row>
    <row r="26" spans="1:7" ht="16.5" x14ac:dyDescent="0.25">
      <c r="A26" s="24"/>
    </row>
    <row r="27" spans="1:7" x14ac:dyDescent="0.25">
      <c r="A27" s="22"/>
    </row>
    <row r="28" spans="1:7" x14ac:dyDescent="0.25">
      <c r="A28" s="22"/>
    </row>
    <row r="29" spans="1:7" x14ac:dyDescent="0.25">
      <c r="A29" s="22"/>
    </row>
    <row r="30" spans="1:7" x14ac:dyDescent="0.25">
      <c r="A30" s="22"/>
    </row>
    <row r="31" spans="1:7" x14ac:dyDescent="0.25">
      <c r="A31" s="23"/>
    </row>
    <row r="32" spans="1:7" x14ac:dyDescent="0.25">
      <c r="A32" s="23"/>
    </row>
    <row r="33" spans="1:1" x14ac:dyDescent="0.25">
      <c r="A33" s="21"/>
    </row>
    <row r="34" spans="1:1" x14ac:dyDescent="0.25">
      <c r="A34" s="23"/>
    </row>
    <row r="35" spans="1:1" x14ac:dyDescent="0.25">
      <c r="A35" s="21"/>
    </row>
  </sheetData>
  <pageMargins left="0.7" right="0.7" top="0.75" bottom="0.75" header="0.3" footer="0.3"/>
  <pageSetup paperSize="9" orientation="portrait" r:id="rId1"/>
  <tableParts count="11">
    <tablePart r:id="rId2"/>
    <tablePart r:id="rId3"/>
    <tablePart r:id="rId4"/>
    <tablePart r:id="rId5"/>
    <tablePart r:id="rId6"/>
    <tablePart r:id="rId7"/>
    <tablePart r:id="rId8"/>
    <tablePart r:id="rId9"/>
    <tablePart r:id="rId10"/>
    <tablePart r:id="rId1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8</vt:i4>
      </vt:variant>
    </vt:vector>
  </HeadingPairs>
  <TitlesOfParts>
    <vt:vector size="22" baseType="lpstr">
      <vt:lpstr>Player details</vt:lpstr>
      <vt:lpstr>Database</vt:lpstr>
      <vt:lpstr>TL</vt:lpstr>
      <vt:lpstr>TL Chart</vt:lpstr>
      <vt:lpstr>TL Gym, Field, Games</vt:lpstr>
      <vt:lpstr>GPS</vt:lpstr>
      <vt:lpstr>GPS Chart</vt:lpstr>
      <vt:lpstr>GPS Games</vt:lpstr>
      <vt:lpstr>GPS Games Chart</vt:lpstr>
      <vt:lpstr>Charts</vt:lpstr>
      <vt:lpstr>Injury Stats</vt:lpstr>
      <vt:lpstr>Testing Results</vt:lpstr>
      <vt:lpstr>Testing Charts</vt:lpstr>
      <vt:lpstr>Dropdown List</vt:lpstr>
      <vt:lpstr>athlete</vt:lpstr>
      <vt:lpstr>athletename</vt:lpstr>
      <vt:lpstr>date</vt:lpstr>
      <vt:lpstr>load</vt:lpstr>
      <vt:lpstr>table4</vt:lpstr>
      <vt:lpstr>tblathletename</vt:lpstr>
      <vt:lpstr>tbldata</vt:lpstr>
      <vt:lpstr>tblload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sullivan</dc:creator>
  <cp:lastModifiedBy>User</cp:lastModifiedBy>
  <dcterms:created xsi:type="dcterms:W3CDTF">2016-04-02T14:33:23Z</dcterms:created>
  <dcterms:modified xsi:type="dcterms:W3CDTF">2017-11-22T12:11:22Z</dcterms:modified>
</cp:coreProperties>
</file>