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S2\Semester 1\ANALISIS ALGORITMA DAN STRUKTUR DATA\Tugas\UAS\"/>
    </mc:Choice>
  </mc:AlternateContent>
  <xr:revisionPtr revIDLastSave="0" documentId="8_{285CB795-EAAD-4673-BFF3-BD6EB3C38B3B}" xr6:coauthVersionLast="47" xr6:coauthVersionMax="47" xr10:uidLastSave="{00000000-0000-0000-0000-000000000000}"/>
  <bookViews>
    <workbookView xWindow="-120" yWindow="-120" windowWidth="29040" windowHeight="15720" xr2:uid="{BC304CEF-67A2-4118-AA3F-CB3EE7B83CA3}"/>
  </bookViews>
  <sheets>
    <sheet name="latih" sheetId="3" r:id="rId1"/>
    <sheet name="uji" sheetId="4" r:id="rId2"/>
    <sheet name="hitung" sheetId="5" r:id="rId3"/>
    <sheet name="covariant" sheetId="6" r:id="rId4"/>
  </sheets>
  <definedNames>
    <definedName name="_xlnm._FilterDatabase" localSheetId="0" hidden="1">latih!$A$1:$D$1</definedName>
    <definedName name="_xlnm._FilterDatabase" localSheetId="1" hidden="1">uji!$B$1:$K$2</definedName>
    <definedName name="_m1">hitung!$C$2:$D$2</definedName>
    <definedName name="_m2">hitung!$E$2:$F$2</definedName>
    <definedName name="_m3">hitung!$G$2:$H$2</definedName>
    <definedName name="_m4">hitung!$I$2:$J$2</definedName>
    <definedName name="_p1">covariant!$S$39</definedName>
    <definedName name="_p2">covariant!$S$40</definedName>
    <definedName name="_p3">covariant!$S$41</definedName>
    <definedName name="_p4">covariant!$S$42</definedName>
    <definedName name="covariant_inverse">covariant!$P$39:$Q$40</definedName>
    <definedName name="search1">uji!$B$3:$C$3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1" i="4" l="1"/>
  <c r="S12" i="4"/>
  <c r="S16" i="4"/>
  <c r="R16" i="4"/>
  <c r="Q16" i="4"/>
  <c r="P16" i="4"/>
  <c r="O16" i="4"/>
  <c r="R12" i="4"/>
  <c r="Q12" i="4"/>
  <c r="P12" i="4"/>
  <c r="O12" i="4"/>
  <c r="P11" i="4"/>
  <c r="Q11" i="4"/>
  <c r="R11" i="4"/>
  <c r="O11" i="4"/>
  <c r="U6" i="4"/>
  <c r="U7" i="4"/>
  <c r="U8" i="4"/>
  <c r="U9" i="4"/>
  <c r="T7" i="4"/>
  <c r="T8" i="4"/>
  <c r="T9" i="4"/>
  <c r="T6" i="4"/>
  <c r="O13" i="4"/>
  <c r="E8" i="4" a="1"/>
  <c r="E8" i="4" s="1"/>
  <c r="F8" i="4" a="1"/>
  <c r="F8" i="4" s="1"/>
  <c r="G8" i="4" a="1"/>
  <c r="G8" i="4" s="1"/>
  <c r="H8" i="4" a="1"/>
  <c r="H8" i="4" s="1"/>
  <c r="E9" i="4" a="1"/>
  <c r="E9" i="4" s="1"/>
  <c r="F9" i="4" a="1"/>
  <c r="F9" i="4" s="1"/>
  <c r="G9" i="4" a="1"/>
  <c r="G9" i="4" s="1"/>
  <c r="H9" i="4" a="1"/>
  <c r="H9" i="4" s="1"/>
  <c r="E10" i="4" a="1"/>
  <c r="E10" i="4" s="1"/>
  <c r="F10" i="4" a="1"/>
  <c r="F10" i="4" s="1"/>
  <c r="G10" i="4" a="1"/>
  <c r="G10" i="4" s="1"/>
  <c r="H10" i="4" a="1"/>
  <c r="H10" i="4" s="1"/>
  <c r="E11" i="4" a="1"/>
  <c r="E11" i="4" s="1"/>
  <c r="F11" i="4" a="1"/>
  <c r="F11" i="4" s="1"/>
  <c r="G11" i="4" a="1"/>
  <c r="G11" i="4" s="1"/>
  <c r="H11" i="4" a="1"/>
  <c r="H11" i="4" s="1"/>
  <c r="E12" i="4" a="1"/>
  <c r="E12" i="4" s="1"/>
  <c r="F12" i="4" a="1"/>
  <c r="F12" i="4" s="1"/>
  <c r="G12" i="4" a="1"/>
  <c r="G12" i="4" s="1"/>
  <c r="H12" i="4" a="1"/>
  <c r="H12" i="4" s="1"/>
  <c r="E13" i="4" a="1"/>
  <c r="E13" i="4" s="1"/>
  <c r="F13" i="4" a="1"/>
  <c r="F13" i="4" s="1"/>
  <c r="G13" i="4" a="1"/>
  <c r="G13" i="4" s="1"/>
  <c r="H13" i="4" a="1"/>
  <c r="H13" i="4" s="1"/>
  <c r="E49" i="4" a="1"/>
  <c r="E49" i="4" s="1"/>
  <c r="F49" i="4" a="1"/>
  <c r="F49" i="4" s="1"/>
  <c r="G49" i="4" a="1"/>
  <c r="G49" i="4" s="1"/>
  <c r="H49" i="4" a="1"/>
  <c r="H49" i="4" s="1"/>
  <c r="E4" i="4" a="1"/>
  <c r="E4" i="4" s="1"/>
  <c r="F4" i="4" a="1"/>
  <c r="F4" i="4" s="1"/>
  <c r="G4" i="4" a="1"/>
  <c r="G4" i="4" s="1"/>
  <c r="H4" i="4" a="1"/>
  <c r="H4" i="4" s="1"/>
  <c r="E50" i="4" a="1"/>
  <c r="E50" i="4" s="1"/>
  <c r="F50" i="4" a="1"/>
  <c r="F50" i="4" s="1"/>
  <c r="G50" i="4" a="1"/>
  <c r="G50" i="4" s="1"/>
  <c r="H50" i="4" a="1"/>
  <c r="H50" i="4" s="1"/>
  <c r="E47" i="4" a="1"/>
  <c r="E47" i="4" s="1"/>
  <c r="F47" i="4" a="1"/>
  <c r="F47" i="4" s="1"/>
  <c r="G47" i="4" a="1"/>
  <c r="G47" i="4" s="1"/>
  <c r="H47" i="4" a="1"/>
  <c r="H47" i="4" s="1"/>
  <c r="E51" i="4" a="1"/>
  <c r="E51" i="4" s="1"/>
  <c r="F51" i="4" a="1"/>
  <c r="F51" i="4" s="1"/>
  <c r="G51" i="4" a="1"/>
  <c r="G51" i="4" s="1"/>
  <c r="H51" i="4" a="1"/>
  <c r="H51" i="4" s="1"/>
  <c r="E14" i="4" a="1"/>
  <c r="E14" i="4" s="1"/>
  <c r="F14" i="4" a="1"/>
  <c r="F14" i="4" s="1"/>
  <c r="G14" i="4" a="1"/>
  <c r="G14" i="4" s="1"/>
  <c r="H14" i="4" a="1"/>
  <c r="H14" i="4" s="1"/>
  <c r="E15" i="4" a="1"/>
  <c r="E15" i="4" s="1"/>
  <c r="F15" i="4" a="1"/>
  <c r="F15" i="4" s="1"/>
  <c r="G15" i="4" a="1"/>
  <c r="G15" i="4" s="1"/>
  <c r="H15" i="4" a="1"/>
  <c r="H15" i="4" s="1"/>
  <c r="E16" i="4" a="1"/>
  <c r="E16" i="4" s="1"/>
  <c r="F16" i="4" a="1"/>
  <c r="F16" i="4" s="1"/>
  <c r="G16" i="4" a="1"/>
  <c r="G16" i="4" s="1"/>
  <c r="H16" i="4" a="1"/>
  <c r="H16" i="4" s="1"/>
  <c r="E17" i="4" a="1"/>
  <c r="E17" i="4" s="1"/>
  <c r="F17" i="4" a="1"/>
  <c r="F17" i="4" s="1"/>
  <c r="G17" i="4" a="1"/>
  <c r="G17" i="4" s="1"/>
  <c r="H17" i="4" a="1"/>
  <c r="H17" i="4" s="1"/>
  <c r="E18" i="4" a="1"/>
  <c r="E18" i="4" s="1"/>
  <c r="F18" i="4" a="1"/>
  <c r="F18" i="4" s="1"/>
  <c r="G18" i="4" a="1"/>
  <c r="G18" i="4" s="1"/>
  <c r="H18" i="4" a="1"/>
  <c r="H18" i="4" s="1"/>
  <c r="E19" i="4" a="1"/>
  <c r="E19" i="4" s="1"/>
  <c r="F19" i="4" a="1"/>
  <c r="F19" i="4" s="1"/>
  <c r="G19" i="4" a="1"/>
  <c r="G19" i="4" s="1"/>
  <c r="H19" i="4" a="1"/>
  <c r="H19" i="4" s="1"/>
  <c r="E20" i="4" a="1"/>
  <c r="E20" i="4" s="1"/>
  <c r="F20" i="4" a="1"/>
  <c r="F20" i="4" s="1"/>
  <c r="G20" i="4" a="1"/>
  <c r="G20" i="4" s="1"/>
  <c r="H20" i="4" a="1"/>
  <c r="H20" i="4" s="1"/>
  <c r="E52" i="4" a="1"/>
  <c r="E52" i="4" s="1"/>
  <c r="F52" i="4" a="1"/>
  <c r="F52" i="4" s="1"/>
  <c r="G52" i="4" a="1"/>
  <c r="G52" i="4" s="1"/>
  <c r="H52" i="4" a="1"/>
  <c r="H52" i="4" s="1"/>
  <c r="E21" i="4" a="1"/>
  <c r="E21" i="4" s="1"/>
  <c r="F21" i="4" a="1"/>
  <c r="F21" i="4" s="1"/>
  <c r="G21" i="4" a="1"/>
  <c r="G21" i="4" s="1"/>
  <c r="H21" i="4" a="1"/>
  <c r="H21" i="4" s="1"/>
  <c r="E53" i="4" a="1"/>
  <c r="E53" i="4" s="1"/>
  <c r="F53" i="4" a="1"/>
  <c r="F53" i="4" s="1"/>
  <c r="G53" i="4" a="1"/>
  <c r="G53" i="4" s="1"/>
  <c r="H53" i="4" a="1"/>
  <c r="H53" i="4" s="1"/>
  <c r="E22" i="4" a="1"/>
  <c r="E22" i="4" s="1"/>
  <c r="F22" i="4" a="1"/>
  <c r="F22" i="4" s="1"/>
  <c r="G22" i="4" a="1"/>
  <c r="G22" i="4" s="1"/>
  <c r="H22" i="4" a="1"/>
  <c r="H22" i="4" s="1"/>
  <c r="E54" i="4" a="1"/>
  <c r="E54" i="4" s="1"/>
  <c r="F54" i="4" a="1"/>
  <c r="F54" i="4"/>
  <c r="G54" i="4" a="1"/>
  <c r="G54" i="4" s="1"/>
  <c r="H54" i="4" a="1"/>
  <c r="H54" i="4" s="1"/>
  <c r="E55" i="4" a="1"/>
  <c r="E55" i="4" s="1"/>
  <c r="F55" i="4" a="1"/>
  <c r="F55" i="4" s="1"/>
  <c r="G55" i="4" a="1"/>
  <c r="G55" i="4" s="1"/>
  <c r="H55" i="4" a="1"/>
  <c r="H55" i="4" s="1"/>
  <c r="E23" i="4" a="1"/>
  <c r="E23" i="4" s="1"/>
  <c r="F23" i="4" a="1"/>
  <c r="F23" i="4" s="1"/>
  <c r="G23" i="4" a="1"/>
  <c r="G23" i="4" s="1"/>
  <c r="H23" i="4" a="1"/>
  <c r="H23" i="4" s="1"/>
  <c r="E24" i="4" a="1"/>
  <c r="E24" i="4" s="1"/>
  <c r="F24" i="4" a="1"/>
  <c r="F24" i="4" s="1"/>
  <c r="G24" i="4" a="1"/>
  <c r="G24" i="4" s="1"/>
  <c r="H24" i="4" a="1"/>
  <c r="H24" i="4" s="1"/>
  <c r="E25" i="4" a="1"/>
  <c r="E25" i="4" s="1"/>
  <c r="F25" i="4" a="1"/>
  <c r="F25" i="4" s="1"/>
  <c r="G25" i="4" a="1"/>
  <c r="G25" i="4" s="1"/>
  <c r="H25" i="4" a="1"/>
  <c r="H25" i="4" s="1"/>
  <c r="E26" i="4" a="1"/>
  <c r="E26" i="4" s="1"/>
  <c r="F26" i="4" a="1"/>
  <c r="F26" i="4" s="1"/>
  <c r="G26" i="4" a="1"/>
  <c r="G26" i="4" s="1"/>
  <c r="H26" i="4" a="1"/>
  <c r="H26" i="4" s="1"/>
  <c r="E27" i="4" a="1"/>
  <c r="E27" i="4" s="1"/>
  <c r="F27" i="4" a="1"/>
  <c r="F27" i="4" s="1"/>
  <c r="G27" i="4" a="1"/>
  <c r="G27" i="4" s="1"/>
  <c r="H27" i="4" a="1"/>
  <c r="H27" i="4" s="1"/>
  <c r="E28" i="4" a="1"/>
  <c r="E28" i="4" s="1"/>
  <c r="F28" i="4" a="1"/>
  <c r="F28" i="4" s="1"/>
  <c r="G28" i="4" a="1"/>
  <c r="G28" i="4" s="1"/>
  <c r="H28" i="4" a="1"/>
  <c r="H28" i="4" s="1"/>
  <c r="E29" i="4" a="1"/>
  <c r="E29" i="4" s="1"/>
  <c r="F29" i="4" a="1"/>
  <c r="F29" i="4" s="1"/>
  <c r="G29" i="4" a="1"/>
  <c r="G29" i="4" s="1"/>
  <c r="H29" i="4" a="1"/>
  <c r="H29" i="4" s="1"/>
  <c r="E56" i="4" a="1"/>
  <c r="E56" i="4" s="1"/>
  <c r="F56" i="4" a="1"/>
  <c r="F56" i="4" s="1"/>
  <c r="G56" i="4" a="1"/>
  <c r="G56" i="4" s="1"/>
  <c r="H56" i="4" a="1"/>
  <c r="H56" i="4" s="1"/>
  <c r="E30" i="4" a="1"/>
  <c r="E30" i="4" s="1"/>
  <c r="F30" i="4" a="1"/>
  <c r="F30" i="4" s="1"/>
  <c r="G30" i="4" a="1"/>
  <c r="G30" i="4" s="1"/>
  <c r="H30" i="4" a="1"/>
  <c r="H30" i="4" s="1"/>
  <c r="E31" i="4" a="1"/>
  <c r="E31" i="4" s="1"/>
  <c r="F31" i="4" a="1"/>
  <c r="F31" i="4" s="1"/>
  <c r="G31" i="4" a="1"/>
  <c r="G31" i="4" s="1"/>
  <c r="H31" i="4" a="1"/>
  <c r="H31" i="4" s="1"/>
  <c r="E32" i="4" a="1"/>
  <c r="E32" i="4" s="1"/>
  <c r="F32" i="4" a="1"/>
  <c r="F32" i="4" s="1"/>
  <c r="G32" i="4" a="1"/>
  <c r="G32" i="4" s="1"/>
  <c r="H32" i="4" a="1"/>
  <c r="H32" i="4" s="1"/>
  <c r="E33" i="4" a="1"/>
  <c r="E33" i="4" s="1"/>
  <c r="F33" i="4" a="1"/>
  <c r="F33" i="4" s="1"/>
  <c r="G33" i="4" a="1"/>
  <c r="G33" i="4" s="1"/>
  <c r="H33" i="4" a="1"/>
  <c r="H33" i="4"/>
  <c r="E57" i="4" a="1"/>
  <c r="E57" i="4" s="1"/>
  <c r="F57" i="4" a="1"/>
  <c r="F57" i="4" s="1"/>
  <c r="G57" i="4" a="1"/>
  <c r="G57" i="4" s="1"/>
  <c r="H57" i="4" a="1"/>
  <c r="H57" i="4" s="1"/>
  <c r="E34" i="4" a="1"/>
  <c r="E34" i="4" s="1"/>
  <c r="F34" i="4" a="1"/>
  <c r="F34" i="4" s="1"/>
  <c r="G34" i="4" a="1"/>
  <c r="G34" i="4" s="1"/>
  <c r="H34" i="4" a="1"/>
  <c r="H34" i="4" s="1"/>
  <c r="E35" i="4" a="1"/>
  <c r="E35" i="4" s="1"/>
  <c r="F35" i="4" a="1"/>
  <c r="F35" i="4" s="1"/>
  <c r="G35" i="4" a="1"/>
  <c r="G35" i="4" s="1"/>
  <c r="H35" i="4" a="1"/>
  <c r="H35" i="4" s="1"/>
  <c r="E36" i="4" a="1"/>
  <c r="E36" i="4" s="1"/>
  <c r="F36" i="4" a="1"/>
  <c r="F36" i="4" s="1"/>
  <c r="G36" i="4" a="1"/>
  <c r="G36" i="4" s="1"/>
  <c r="H36" i="4" a="1"/>
  <c r="H36" i="4" s="1"/>
  <c r="E37" i="4" a="1"/>
  <c r="E37" i="4" s="1"/>
  <c r="F37" i="4" a="1"/>
  <c r="F37" i="4" s="1"/>
  <c r="G37" i="4" a="1"/>
  <c r="G37" i="4" s="1"/>
  <c r="H37" i="4" a="1"/>
  <c r="H37" i="4" s="1"/>
  <c r="E48" i="4" a="1"/>
  <c r="E48" i="4" s="1"/>
  <c r="F48" i="4" a="1"/>
  <c r="F48" i="4" s="1"/>
  <c r="G48" i="4" a="1"/>
  <c r="G48" i="4" s="1"/>
  <c r="H48" i="4" a="1"/>
  <c r="H48" i="4" s="1"/>
  <c r="E38" i="4" a="1"/>
  <c r="E38" i="4" s="1"/>
  <c r="F38" i="4" a="1"/>
  <c r="F38" i="4" s="1"/>
  <c r="G38" i="4" a="1"/>
  <c r="G38" i="4" s="1"/>
  <c r="H38" i="4" a="1"/>
  <c r="H38" i="4" s="1"/>
  <c r="E39" i="4" a="1"/>
  <c r="E39" i="4" s="1"/>
  <c r="F39" i="4" a="1"/>
  <c r="F39" i="4" s="1"/>
  <c r="G39" i="4" a="1"/>
  <c r="G39" i="4" s="1"/>
  <c r="H39" i="4" a="1"/>
  <c r="H39" i="4" s="1"/>
  <c r="E58" i="4" a="1"/>
  <c r="E58" i="4" s="1"/>
  <c r="F58" i="4" a="1"/>
  <c r="F58" i="4" s="1"/>
  <c r="G58" i="4" a="1"/>
  <c r="G58" i="4" s="1"/>
  <c r="H58" i="4" a="1"/>
  <c r="H58" i="4" s="1"/>
  <c r="E59" i="4" a="1"/>
  <c r="E59" i="4" s="1"/>
  <c r="F59" i="4" a="1"/>
  <c r="F59" i="4" s="1"/>
  <c r="G59" i="4" a="1"/>
  <c r="G59" i="4" s="1"/>
  <c r="H59" i="4" a="1"/>
  <c r="H59" i="4" s="1"/>
  <c r="E40" i="4" a="1"/>
  <c r="E40" i="4" s="1"/>
  <c r="F40" i="4" a="1"/>
  <c r="F40" i="4" s="1"/>
  <c r="G40" i="4" a="1"/>
  <c r="G40" i="4" s="1"/>
  <c r="H40" i="4" a="1"/>
  <c r="H40" i="4" s="1"/>
  <c r="E5" i="4" a="1"/>
  <c r="E5" i="4" s="1"/>
  <c r="F5" i="4" a="1"/>
  <c r="F5" i="4" s="1"/>
  <c r="G5" i="4" a="1"/>
  <c r="G5" i="4" s="1"/>
  <c r="H5" i="4" a="1"/>
  <c r="H5" i="4" s="1"/>
  <c r="E6" i="4" a="1"/>
  <c r="E6" i="4" s="1"/>
  <c r="F6" i="4" a="1"/>
  <c r="F6" i="4" s="1"/>
  <c r="G6" i="4" a="1"/>
  <c r="G6" i="4" s="1"/>
  <c r="H6" i="4" a="1"/>
  <c r="H6" i="4" s="1"/>
  <c r="E60" i="4" a="1"/>
  <c r="E60" i="4" s="1"/>
  <c r="F60" i="4" a="1"/>
  <c r="F60" i="4" s="1"/>
  <c r="G60" i="4" a="1"/>
  <c r="G60" i="4" s="1"/>
  <c r="H60" i="4" a="1"/>
  <c r="H60" i="4" s="1"/>
  <c r="E7" i="4" a="1"/>
  <c r="E7" i="4" s="1"/>
  <c r="F7" i="4" a="1"/>
  <c r="F7" i="4" s="1"/>
  <c r="G7" i="4" a="1"/>
  <c r="G7" i="4" s="1"/>
  <c r="H7" i="4" a="1"/>
  <c r="H7" i="4" s="1"/>
  <c r="E41" i="4" a="1"/>
  <c r="E41" i="4" s="1"/>
  <c r="F41" i="4" a="1"/>
  <c r="F41" i="4" s="1"/>
  <c r="G41" i="4" a="1"/>
  <c r="G41" i="4" s="1"/>
  <c r="H41" i="4" a="1"/>
  <c r="H41" i="4" s="1"/>
  <c r="E42" i="4" a="1"/>
  <c r="E42" i="4" s="1"/>
  <c r="F42" i="4" a="1"/>
  <c r="F42" i="4" s="1"/>
  <c r="G42" i="4" a="1"/>
  <c r="G42" i="4" s="1"/>
  <c r="H42" i="4" a="1"/>
  <c r="H42" i="4" s="1"/>
  <c r="E43" i="4" a="1"/>
  <c r="E43" i="4" s="1"/>
  <c r="F43" i="4" a="1"/>
  <c r="F43" i="4" s="1"/>
  <c r="G43" i="4" a="1"/>
  <c r="G43" i="4" s="1"/>
  <c r="H43" i="4" a="1"/>
  <c r="H43" i="4" s="1"/>
  <c r="E44" i="4" a="1"/>
  <c r="E44" i="4" s="1"/>
  <c r="F44" i="4" a="1"/>
  <c r="F44" i="4" s="1"/>
  <c r="G44" i="4" a="1"/>
  <c r="G44" i="4" s="1"/>
  <c r="H44" i="4" a="1"/>
  <c r="H44" i="4" s="1"/>
  <c r="E45" i="4" a="1"/>
  <c r="E45" i="4" s="1"/>
  <c r="F45" i="4" a="1"/>
  <c r="F45" i="4" s="1"/>
  <c r="G45" i="4" a="1"/>
  <c r="G45" i="4" s="1"/>
  <c r="H45" i="4" a="1"/>
  <c r="H45" i="4" s="1"/>
  <c r="E46" i="4" a="1"/>
  <c r="E46" i="4" s="1"/>
  <c r="F46" i="4" a="1"/>
  <c r="F46" i="4" s="1"/>
  <c r="G46" i="4" a="1"/>
  <c r="G46" i="4" s="1"/>
  <c r="H46" i="4" a="1"/>
  <c r="H46" i="4" s="1"/>
  <c r="H3" i="4" a="1"/>
  <c r="H3" i="4" s="1"/>
  <c r="G3" i="4" a="1"/>
  <c r="G3" i="4" s="1"/>
  <c r="F3" i="4" a="1"/>
  <c r="F3" i="4" s="1"/>
  <c r="E3" i="4" a="1"/>
  <c r="E3" i="4" s="1"/>
  <c r="L46" i="6" a="1"/>
  <c r="L46" i="6" s="1"/>
  <c r="L45" i="6" a="1"/>
  <c r="L45" i="6" s="1"/>
  <c r="H48" i="6" a="1"/>
  <c r="H48" i="6"/>
  <c r="I48" i="6"/>
  <c r="I47" i="6"/>
  <c r="H47" i="6" a="1"/>
  <c r="H47" i="6"/>
  <c r="I46" i="6"/>
  <c r="H46" i="6" a="1"/>
  <c r="H46" i="6" s="1"/>
  <c r="G48" i="6" a="1"/>
  <c r="G48" i="6" s="1"/>
  <c r="G47" i="6" a="1"/>
  <c r="G47" i="6" s="1"/>
  <c r="J47" i="6" s="1"/>
  <c r="G46" i="6" a="1"/>
  <c r="G46" i="6" s="1"/>
  <c r="H45" i="6" a="1"/>
  <c r="H45" i="6" s="1"/>
  <c r="I45" i="6"/>
  <c r="G45" i="6" a="1"/>
  <c r="G45" i="6" s="1"/>
  <c r="J45" i="6" s="1"/>
  <c r="V40" i="6"/>
  <c r="U40" i="6"/>
  <c r="V39" i="6"/>
  <c r="U39" i="6"/>
  <c r="S42" i="6"/>
  <c r="S41" i="6"/>
  <c r="S40" i="6"/>
  <c r="S39" i="6"/>
  <c r="Q39" i="6" a="1"/>
  <c r="Q39" i="6"/>
  <c r="Q40" i="6" a="1"/>
  <c r="Q40" i="6" s="1"/>
  <c r="P40" i="6" a="1"/>
  <c r="P40" i="6" s="1"/>
  <c r="P39" i="6" a="1"/>
  <c r="P39" i="6" s="1"/>
  <c r="N40" i="6"/>
  <c r="M40" i="6"/>
  <c r="N39" i="6"/>
  <c r="M39" i="6"/>
  <c r="K40" i="6"/>
  <c r="K41" i="6"/>
  <c r="K42" i="6"/>
  <c r="K39" i="6"/>
  <c r="I42" i="6"/>
  <c r="I41" i="6"/>
  <c r="I40" i="6"/>
  <c r="H41" i="6"/>
  <c r="H40" i="6"/>
  <c r="H39" i="6"/>
  <c r="H42" i="6"/>
  <c r="G42" i="6"/>
  <c r="A44" i="6"/>
  <c r="G41" i="6"/>
  <c r="G40" i="6"/>
  <c r="F42" i="6"/>
  <c r="F41" i="6"/>
  <c r="F40" i="6"/>
  <c r="I39" i="6"/>
  <c r="G39" i="6"/>
  <c r="F39" i="6"/>
  <c r="B52" i="6"/>
  <c r="B51" i="6"/>
  <c r="A52" i="6"/>
  <c r="A51" i="6"/>
  <c r="B48" i="6"/>
  <c r="B47" i="6"/>
  <c r="A48" i="6"/>
  <c r="A47" i="6"/>
  <c r="B44" i="6"/>
  <c r="B43" i="6"/>
  <c r="A43" i="6"/>
  <c r="B40" i="6"/>
  <c r="B39" i="6"/>
  <c r="A40" i="6"/>
  <c r="A39" i="6"/>
  <c r="A34" i="6" a="1"/>
  <c r="A34" i="6" s="1"/>
  <c r="A30" i="6" a="1"/>
  <c r="A30" i="6" s="1"/>
  <c r="A26" i="6" a="1"/>
  <c r="A26" i="6" s="1"/>
  <c r="A22" i="6" a="1"/>
  <c r="A22" i="6" s="1"/>
  <c r="A17" i="6" a="1"/>
  <c r="A17" i="6" s="1"/>
  <c r="A12" i="6" a="1"/>
  <c r="A12" i="6" s="1"/>
  <c r="A7" i="6" a="1"/>
  <c r="A7" i="6" s="1"/>
  <c r="A2" i="6" a="1"/>
  <c r="A2" i="6" s="1"/>
  <c r="L27" i="5"/>
  <c r="M27" i="5"/>
  <c r="L28" i="5"/>
  <c r="M28" i="5"/>
  <c r="L9" i="5"/>
  <c r="M9" i="5"/>
  <c r="L10" i="5"/>
  <c r="M10" i="5"/>
  <c r="L11" i="5"/>
  <c r="M11" i="5"/>
  <c r="L12" i="5"/>
  <c r="M12" i="5"/>
  <c r="L13" i="5"/>
  <c r="M13" i="5"/>
  <c r="L14" i="5"/>
  <c r="M14" i="5"/>
  <c r="L15" i="5"/>
  <c r="M15" i="5"/>
  <c r="L16" i="5"/>
  <c r="M16" i="5"/>
  <c r="L17" i="5"/>
  <c r="M17" i="5"/>
  <c r="L18" i="5"/>
  <c r="M18" i="5"/>
  <c r="L19" i="5"/>
  <c r="M19" i="5"/>
  <c r="L20" i="5"/>
  <c r="M20" i="5"/>
  <c r="L21" i="5"/>
  <c r="M21" i="5"/>
  <c r="L22" i="5"/>
  <c r="M22" i="5"/>
  <c r="L23" i="5"/>
  <c r="M23" i="5"/>
  <c r="L24" i="5"/>
  <c r="M24" i="5"/>
  <c r="L25" i="5"/>
  <c r="M25" i="5"/>
  <c r="L26" i="5"/>
  <c r="M26" i="5"/>
  <c r="M8" i="5"/>
  <c r="L8" i="5"/>
  <c r="I9" i="5"/>
  <c r="J9" i="5"/>
  <c r="I10" i="5"/>
  <c r="J10" i="5"/>
  <c r="J8" i="5"/>
  <c r="I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F48" i="5"/>
  <c r="G48" i="5"/>
  <c r="F49" i="5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8" i="5"/>
  <c r="F8" i="5"/>
  <c r="D9" i="5"/>
  <c r="D10" i="5"/>
  <c r="D8" i="5"/>
  <c r="C9" i="5"/>
  <c r="C10" i="5"/>
  <c r="C8" i="5"/>
  <c r="D5" i="5"/>
  <c r="C5" i="5"/>
  <c r="J2" i="5"/>
  <c r="I2" i="5"/>
  <c r="H2" i="5"/>
  <c r="G2" i="5"/>
  <c r="F2" i="5"/>
  <c r="E2" i="5"/>
  <c r="D2" i="5"/>
  <c r="C2" i="5"/>
  <c r="I44" i="4" l="1"/>
  <c r="J44" i="4" s="1"/>
  <c r="K44" i="4" s="1"/>
  <c r="I57" i="4"/>
  <c r="J57" i="4" s="1"/>
  <c r="K57" i="4" s="1"/>
  <c r="I8" i="4"/>
  <c r="J8" i="4" s="1"/>
  <c r="K8" i="4" s="1"/>
  <c r="I52" i="4"/>
  <c r="J52" i="4" s="1"/>
  <c r="K52" i="4" s="1"/>
  <c r="I16" i="4"/>
  <c r="J16" i="4" s="1"/>
  <c r="K16" i="4" s="1"/>
  <c r="I60" i="4"/>
  <c r="J60" i="4" s="1"/>
  <c r="K60" i="4" s="1"/>
  <c r="I27" i="4"/>
  <c r="J27" i="4" s="1"/>
  <c r="K27" i="4" s="1"/>
  <c r="I56" i="4"/>
  <c r="J56" i="4" s="1"/>
  <c r="K56" i="4" s="1"/>
  <c r="I40" i="4"/>
  <c r="J40" i="4" s="1"/>
  <c r="K40" i="4" s="1"/>
  <c r="I51" i="4"/>
  <c r="J51" i="4" s="1"/>
  <c r="K51" i="4" s="1"/>
  <c r="I55" i="4"/>
  <c r="J55" i="4" s="1"/>
  <c r="K55" i="4" s="1"/>
  <c r="I13" i="4"/>
  <c r="J13" i="4" s="1"/>
  <c r="K13" i="4" s="1"/>
  <c r="I31" i="4"/>
  <c r="J31" i="4" s="1"/>
  <c r="K31" i="4" s="1"/>
  <c r="I53" i="4"/>
  <c r="J53" i="4" s="1"/>
  <c r="K53" i="4" s="1"/>
  <c r="I41" i="4"/>
  <c r="J41" i="4" s="1"/>
  <c r="K41" i="4" s="1"/>
  <c r="I10" i="4"/>
  <c r="J10" i="4" s="1"/>
  <c r="K10" i="4" s="1"/>
  <c r="I29" i="4"/>
  <c r="J29" i="4" s="1"/>
  <c r="K29" i="4" s="1"/>
  <c r="I15" i="4"/>
  <c r="J15" i="4" s="1"/>
  <c r="K15" i="4" s="1"/>
  <c r="I47" i="4"/>
  <c r="J47" i="4" s="1"/>
  <c r="K47" i="4" s="1"/>
  <c r="I48" i="4"/>
  <c r="J48" i="4" s="1"/>
  <c r="K48" i="4" s="1"/>
  <c r="I18" i="4"/>
  <c r="J18" i="4" s="1"/>
  <c r="K18" i="4" s="1"/>
  <c r="I39" i="4"/>
  <c r="J39" i="4" s="1"/>
  <c r="K39" i="4" s="1"/>
  <c r="I33" i="4"/>
  <c r="J33" i="4" s="1"/>
  <c r="K33" i="4" s="1"/>
  <c r="I59" i="4"/>
  <c r="J59" i="4" s="1"/>
  <c r="K59" i="4" s="1"/>
  <c r="I12" i="4"/>
  <c r="J12" i="4" s="1"/>
  <c r="K12" i="4" s="1"/>
  <c r="I38" i="4"/>
  <c r="J38" i="4" s="1"/>
  <c r="K38" i="4" s="1"/>
  <c r="I5" i="4"/>
  <c r="J5" i="4" s="1"/>
  <c r="K5" i="4" s="1"/>
  <c r="I28" i="4"/>
  <c r="J28" i="4" s="1"/>
  <c r="K28" i="4" s="1"/>
  <c r="I14" i="4"/>
  <c r="J14" i="4" s="1"/>
  <c r="K14" i="4" s="1"/>
  <c r="I35" i="4"/>
  <c r="J35" i="4" s="1"/>
  <c r="K35" i="4" s="1"/>
  <c r="I6" i="4"/>
  <c r="J6" i="4" s="1"/>
  <c r="K6" i="4" s="1"/>
  <c r="I24" i="4"/>
  <c r="J24" i="4" s="1"/>
  <c r="K24" i="4" s="1"/>
  <c r="I37" i="4"/>
  <c r="J37" i="4" s="1"/>
  <c r="K37" i="4" s="1"/>
  <c r="I54" i="4"/>
  <c r="J54" i="4" s="1"/>
  <c r="K54" i="4" s="1"/>
  <c r="I7" i="4"/>
  <c r="J7" i="4" s="1"/>
  <c r="K7" i="4" s="1"/>
  <c r="I17" i="4"/>
  <c r="J17" i="4" s="1"/>
  <c r="K17" i="4" s="1"/>
  <c r="I45" i="4"/>
  <c r="J45" i="4" s="1"/>
  <c r="K45" i="4" s="1"/>
  <c r="I23" i="4"/>
  <c r="J23" i="4" s="1"/>
  <c r="K23" i="4" s="1"/>
  <c r="I21" i="4"/>
  <c r="J21" i="4" s="1"/>
  <c r="K21" i="4" s="1"/>
  <c r="I9" i="4"/>
  <c r="J9" i="4" s="1"/>
  <c r="K9" i="4" s="1"/>
  <c r="I42" i="4"/>
  <c r="J42" i="4" s="1"/>
  <c r="K42" i="4" s="1"/>
  <c r="I36" i="4"/>
  <c r="J36" i="4" s="1"/>
  <c r="K36" i="4" s="1"/>
  <c r="I32" i="4"/>
  <c r="J32" i="4" s="1"/>
  <c r="K32" i="4" s="1"/>
  <c r="I22" i="4"/>
  <c r="J22" i="4" s="1"/>
  <c r="K22" i="4" s="1"/>
  <c r="I19" i="4"/>
  <c r="J19" i="4" s="1"/>
  <c r="K19" i="4" s="1"/>
  <c r="I11" i="4"/>
  <c r="J11" i="4" s="1"/>
  <c r="K11" i="4" s="1"/>
  <c r="I4" i="4"/>
  <c r="J4" i="4" s="1"/>
  <c r="K4" i="4" s="1"/>
  <c r="I43" i="4"/>
  <c r="J43" i="4" s="1"/>
  <c r="K43" i="4" s="1"/>
  <c r="I20" i="4"/>
  <c r="J20" i="4" s="1"/>
  <c r="K20" i="4" s="1"/>
  <c r="I26" i="4"/>
  <c r="J26" i="4" s="1"/>
  <c r="K26" i="4" s="1"/>
  <c r="I30" i="4"/>
  <c r="J30" i="4" s="1"/>
  <c r="K30" i="4" s="1"/>
  <c r="I34" i="4"/>
  <c r="J34" i="4" s="1"/>
  <c r="K34" i="4" s="1"/>
  <c r="I49" i="4"/>
  <c r="J49" i="4" s="1"/>
  <c r="K49" i="4" s="1"/>
  <c r="I58" i="4"/>
  <c r="J58" i="4" s="1"/>
  <c r="K58" i="4" s="1"/>
  <c r="I25" i="4"/>
  <c r="J25" i="4" s="1"/>
  <c r="K25" i="4" s="1"/>
  <c r="I50" i="4"/>
  <c r="J50" i="4" s="1"/>
  <c r="K50" i="4" s="1"/>
  <c r="I46" i="4"/>
  <c r="J46" i="4" s="1"/>
  <c r="K46" i="4" s="1"/>
  <c r="I3" i="4"/>
  <c r="J3" i="4" s="1"/>
  <c r="K3" i="4" s="1"/>
  <c r="J46" i="6"/>
  <c r="J48" i="6"/>
  <c r="J50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<sst xmlns="http://schemas.openxmlformats.org/spreadsheetml/2006/main" count="50" uniqueCount="35">
  <si>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K</t>
  </si>
  <si>
    <t>AK</t>
  </si>
  <si>
    <t>B</t>
  </si>
  <si>
    <t>AB</t>
  </si>
  <si>
    <t>Id</t>
  </si>
  <si>
    <t>Kelembaban (%)</t>
  </si>
  <si>
    <r>
      <t>Suhu (</t>
    </r>
    <r>
      <rPr>
        <b/>
        <vertAlign val="superscript"/>
        <sz val="12"/>
        <color theme="1"/>
        <rFont val="Times New Roman"/>
        <family val="1"/>
      </rPr>
      <t>o</t>
    </r>
    <r>
      <rPr>
        <b/>
        <sz val="12"/>
        <color theme="1"/>
        <rFont val="Times New Roman"/>
        <family val="1"/>
      </rPr>
      <t>C)</t>
    </r>
  </si>
  <si>
    <t>Klasifikasi</t>
  </si>
  <si>
    <t>Klasifikasi/ Aktual</t>
  </si>
  <si>
    <t>Ratarata fitur</t>
  </si>
  <si>
    <t>miu1</t>
  </si>
  <si>
    <t>miu2</t>
  </si>
  <si>
    <t>miu3</t>
  </si>
  <si>
    <t>miu4</t>
  </si>
  <si>
    <t>rat-rata global</t>
  </si>
  <si>
    <t>global</t>
  </si>
  <si>
    <t>mean corected</t>
  </si>
  <si>
    <t>Transopse 1</t>
  </si>
  <si>
    <t>Transpose 2</t>
  </si>
  <si>
    <t>Transpose 3</t>
  </si>
  <si>
    <t>Transpose 4</t>
  </si>
  <si>
    <t>Covariant 1</t>
  </si>
  <si>
    <t>Covariant 2</t>
  </si>
  <si>
    <t>covariant 3</t>
  </si>
  <si>
    <t>covariant 4</t>
  </si>
  <si>
    <t>Global</t>
  </si>
  <si>
    <t>Prior</t>
  </si>
  <si>
    <t>Covarian global</t>
  </si>
  <si>
    <t>Inverse</t>
  </si>
  <si>
    <t>Prediksi</t>
  </si>
  <si>
    <t>Max</t>
  </si>
  <si>
    <t>Fungsi Diskriman</t>
  </si>
  <si>
    <t>Hasil</t>
  </si>
  <si>
    <t>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</si>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</sst>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2" fontId="0" fillId="0" borderId="0" xfId="0" applyNumberFormat="1"/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5" xfId="1" applyBorder="1"/>
    <xf numFmtId="0" fontId="1" fillId="2" borderId="5" xfId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2D95-3053-4565-8A3F-99022B81A00E}">
  <dimension ref="A1:AC88"/>
  <sheetViews>
    <sheetView tabSelected="1" topLeftCell="A25" workbookViewId="0">
      <selection activeCell="G34" sqref="G34"/>
    </sheetView>
  </sheetViews>
  <sheetFormatPr defaultRowHeight="15" x14ac:dyDescent="0.25"/>
  <cols>
    <col min="12" max="12" width="4.140625" customWidth="1"/>
    <col min="13" max="13" width="4.85546875" customWidth="1"/>
    <col min="18" max="18" width="4.5703125" customWidth="1"/>
    <col min="19" max="19" width="5.28515625" customWidth="1"/>
    <col min="24" max="24" width="4.7109375" customWidth="1"/>
    <col min="25" max="25" width="5.28515625" customWidth="1"/>
  </cols>
  <sheetData>
    <row r="1" spans="1:29" ht="19.5" thickBot="1" x14ac:dyDescent="0.3">
      <c r="A1" s="1" t="s">
        <v>4</v>
      </c>
      <c r="B1" s="2" t="s">
        <v>5</v>
      </c>
      <c r="C1" s="2" t="s">
        <v>6</v>
      </c>
      <c r="D1" s="2" t="s">
        <v>7</v>
      </c>
    </row>
    <row r="2" spans="1:29" ht="16.5" thickBot="1" x14ac:dyDescent="0.3">
      <c r="A2" s="3">
        <v>1</v>
      </c>
      <c r="B2" s="4">
        <v>30</v>
      </c>
      <c r="C2" s="4">
        <v>30</v>
      </c>
      <c r="D2" s="4">
        <v>1</v>
      </c>
      <c r="H2" s="3">
        <v>1</v>
      </c>
      <c r="I2" s="4">
        <v>30</v>
      </c>
      <c r="J2" s="4">
        <v>30</v>
      </c>
      <c r="K2" s="4">
        <v>1</v>
      </c>
      <c r="N2" s="3">
        <v>4</v>
      </c>
      <c r="O2" s="4">
        <v>32</v>
      </c>
      <c r="P2" s="4">
        <v>28</v>
      </c>
      <c r="Q2" s="4">
        <v>2</v>
      </c>
      <c r="T2" s="3">
        <v>10</v>
      </c>
      <c r="U2" s="4">
        <v>61</v>
      </c>
      <c r="V2" s="4">
        <v>25</v>
      </c>
      <c r="W2" s="4">
        <v>3</v>
      </c>
      <c r="Z2" s="3">
        <v>12</v>
      </c>
      <c r="AA2" s="4">
        <v>52</v>
      </c>
      <c r="AB2" s="4">
        <v>27</v>
      </c>
      <c r="AC2" s="4">
        <v>4</v>
      </c>
    </row>
    <row r="3" spans="1:29" ht="16.5" thickBot="1" x14ac:dyDescent="0.3">
      <c r="A3" s="3">
        <v>2</v>
      </c>
      <c r="B3" s="4">
        <v>25</v>
      </c>
      <c r="C3" s="4">
        <v>28</v>
      </c>
      <c r="D3" s="4">
        <v>1</v>
      </c>
      <c r="H3" s="3">
        <v>2</v>
      </c>
      <c r="I3" s="4">
        <v>25</v>
      </c>
      <c r="J3" s="4">
        <v>28</v>
      </c>
      <c r="K3" s="4">
        <v>1</v>
      </c>
      <c r="N3" s="3">
        <v>5</v>
      </c>
      <c r="O3" s="4">
        <v>40</v>
      </c>
      <c r="P3" s="4">
        <v>28</v>
      </c>
      <c r="Q3" s="4">
        <v>2</v>
      </c>
      <c r="T3" s="3">
        <v>11</v>
      </c>
      <c r="U3" s="4">
        <v>63</v>
      </c>
      <c r="V3" s="4">
        <v>26</v>
      </c>
      <c r="W3" s="4">
        <v>3</v>
      </c>
      <c r="Z3" s="3">
        <v>13</v>
      </c>
      <c r="AA3" s="4">
        <v>56</v>
      </c>
      <c r="AB3" s="4">
        <v>28</v>
      </c>
      <c r="AC3" s="4">
        <v>4</v>
      </c>
    </row>
    <row r="4" spans="1:29" ht="16.5" thickBot="1" x14ac:dyDescent="0.3">
      <c r="A4" s="3">
        <v>3</v>
      </c>
      <c r="B4" s="4">
        <v>28</v>
      </c>
      <c r="C4" s="4">
        <v>20</v>
      </c>
      <c r="D4" s="4">
        <v>1</v>
      </c>
      <c r="H4" s="3">
        <v>3</v>
      </c>
      <c r="I4" s="4">
        <v>28</v>
      </c>
      <c r="J4" s="4">
        <v>20</v>
      </c>
      <c r="K4" s="4">
        <v>1</v>
      </c>
      <c r="N4" s="3">
        <v>6</v>
      </c>
      <c r="O4" s="4">
        <v>36</v>
      </c>
      <c r="P4" s="4">
        <v>28</v>
      </c>
      <c r="Q4" s="4">
        <v>2</v>
      </c>
      <c r="T4" s="3">
        <v>14</v>
      </c>
      <c r="U4" s="4">
        <v>56</v>
      </c>
      <c r="V4" s="4">
        <v>21</v>
      </c>
      <c r="W4" s="4">
        <v>3</v>
      </c>
      <c r="Z4" s="3">
        <v>15</v>
      </c>
      <c r="AA4" s="4">
        <v>58</v>
      </c>
      <c r="AB4" s="4">
        <v>23</v>
      </c>
      <c r="AC4" s="4">
        <v>4</v>
      </c>
    </row>
    <row r="5" spans="1:29" ht="16.5" thickBot="1" x14ac:dyDescent="0.3">
      <c r="A5" s="3">
        <v>4</v>
      </c>
      <c r="B5" s="4">
        <v>32</v>
      </c>
      <c r="C5" s="4">
        <v>28</v>
      </c>
      <c r="D5" s="4">
        <v>2</v>
      </c>
      <c r="N5" s="3">
        <v>7</v>
      </c>
      <c r="O5" s="4">
        <v>47</v>
      </c>
      <c r="P5" s="4">
        <v>27</v>
      </c>
      <c r="Q5" s="4">
        <v>2</v>
      </c>
      <c r="Z5" s="3">
        <v>16</v>
      </c>
      <c r="AA5" s="4">
        <v>52</v>
      </c>
      <c r="AB5" s="4">
        <v>27</v>
      </c>
      <c r="AC5" s="4">
        <v>4</v>
      </c>
    </row>
    <row r="6" spans="1:29" ht="16.5" thickBot="1" x14ac:dyDescent="0.3">
      <c r="A6" s="3">
        <v>5</v>
      </c>
      <c r="B6" s="4">
        <v>40</v>
      </c>
      <c r="C6" s="4">
        <v>28</v>
      </c>
      <c r="D6" s="4">
        <v>2</v>
      </c>
      <c r="N6" s="3">
        <v>8</v>
      </c>
      <c r="O6" s="4">
        <v>38</v>
      </c>
      <c r="P6" s="4">
        <v>29</v>
      </c>
      <c r="Q6" s="4">
        <v>2</v>
      </c>
      <c r="Z6" s="3">
        <v>18</v>
      </c>
      <c r="AA6" s="4">
        <v>54</v>
      </c>
      <c r="AB6" s="4">
        <v>32</v>
      </c>
      <c r="AC6" s="4">
        <v>4</v>
      </c>
    </row>
    <row r="7" spans="1:29" ht="16.5" thickBot="1" x14ac:dyDescent="0.3">
      <c r="A7" s="3">
        <v>6</v>
      </c>
      <c r="B7" s="4">
        <v>36</v>
      </c>
      <c r="C7" s="4">
        <v>28</v>
      </c>
      <c r="D7" s="4">
        <v>2</v>
      </c>
      <c r="N7" s="3">
        <v>9</v>
      </c>
      <c r="O7" s="4">
        <v>32</v>
      </c>
      <c r="P7" s="4">
        <v>30</v>
      </c>
      <c r="Q7" s="4">
        <v>2</v>
      </c>
      <c r="Z7" s="3">
        <v>19</v>
      </c>
      <c r="AA7" s="4">
        <v>53</v>
      </c>
      <c r="AB7" s="4">
        <v>32</v>
      </c>
      <c r="AC7" s="4">
        <v>4</v>
      </c>
    </row>
    <row r="8" spans="1:29" ht="16.5" thickBot="1" x14ac:dyDescent="0.3">
      <c r="A8" s="3">
        <v>7</v>
      </c>
      <c r="B8" s="4">
        <v>47</v>
      </c>
      <c r="C8" s="4">
        <v>27</v>
      </c>
      <c r="D8" s="4">
        <v>2</v>
      </c>
      <c r="N8" s="3">
        <v>17</v>
      </c>
      <c r="O8" s="4">
        <v>45</v>
      </c>
      <c r="P8" s="4">
        <v>27</v>
      </c>
      <c r="Q8" s="4">
        <v>2</v>
      </c>
      <c r="Z8" s="3">
        <v>72</v>
      </c>
      <c r="AA8" s="4">
        <v>49.41</v>
      </c>
      <c r="AB8" s="4">
        <v>27.36</v>
      </c>
      <c r="AC8" s="4">
        <v>4</v>
      </c>
    </row>
    <row r="9" spans="1:29" ht="16.5" thickBot="1" x14ac:dyDescent="0.3">
      <c r="A9" s="3">
        <v>8</v>
      </c>
      <c r="B9" s="4">
        <v>38</v>
      </c>
      <c r="C9" s="4">
        <v>29</v>
      </c>
      <c r="D9" s="4">
        <v>2</v>
      </c>
      <c r="N9" s="3">
        <v>20</v>
      </c>
      <c r="O9" s="4">
        <v>46</v>
      </c>
      <c r="P9" s="4">
        <v>32</v>
      </c>
      <c r="Q9" s="4">
        <v>2</v>
      </c>
      <c r="Z9" s="3">
        <v>74</v>
      </c>
      <c r="AA9" s="4">
        <v>50.29</v>
      </c>
      <c r="AB9" s="4">
        <v>27.02</v>
      </c>
      <c r="AC9" s="4">
        <v>4</v>
      </c>
    </row>
    <row r="10" spans="1:29" ht="16.5" thickBot="1" x14ac:dyDescent="0.3">
      <c r="A10" s="3">
        <v>9</v>
      </c>
      <c r="B10" s="4">
        <v>32</v>
      </c>
      <c r="C10" s="4">
        <v>30</v>
      </c>
      <c r="D10" s="4">
        <v>2</v>
      </c>
      <c r="N10" s="3">
        <v>21</v>
      </c>
      <c r="O10" s="4">
        <v>43</v>
      </c>
      <c r="P10" s="4">
        <v>31</v>
      </c>
      <c r="Q10" s="4">
        <v>2</v>
      </c>
      <c r="Z10" s="3">
        <v>75</v>
      </c>
      <c r="AA10" s="4">
        <v>50.67</v>
      </c>
      <c r="AB10" s="4">
        <v>27.36</v>
      </c>
      <c r="AC10" s="4">
        <v>4</v>
      </c>
    </row>
    <row r="11" spans="1:29" ht="16.5" thickBot="1" x14ac:dyDescent="0.3">
      <c r="A11" s="3">
        <v>17</v>
      </c>
      <c r="B11" s="4">
        <v>45</v>
      </c>
      <c r="C11" s="4">
        <v>27</v>
      </c>
      <c r="D11" s="4">
        <v>2</v>
      </c>
      <c r="N11" s="3">
        <v>22</v>
      </c>
      <c r="O11" s="4">
        <v>36.5</v>
      </c>
      <c r="P11" s="4">
        <v>28.48</v>
      </c>
      <c r="Q11" s="4">
        <v>2</v>
      </c>
      <c r="Z11" s="3">
        <v>76</v>
      </c>
      <c r="AA11" s="4">
        <v>51.02</v>
      </c>
      <c r="AB11" s="4">
        <v>29</v>
      </c>
      <c r="AC11" s="4">
        <v>4</v>
      </c>
    </row>
    <row r="12" spans="1:29" ht="16.5" thickBot="1" x14ac:dyDescent="0.3">
      <c r="A12" s="3">
        <v>20</v>
      </c>
      <c r="B12" s="4">
        <v>46</v>
      </c>
      <c r="C12" s="4">
        <v>32</v>
      </c>
      <c r="D12" s="4">
        <v>2</v>
      </c>
      <c r="N12" s="3">
        <v>23</v>
      </c>
      <c r="O12" s="4">
        <v>37.11</v>
      </c>
      <c r="P12" s="4">
        <v>29.4</v>
      </c>
      <c r="Q12" s="4">
        <v>2</v>
      </c>
      <c r="Z12" s="3">
        <v>77</v>
      </c>
      <c r="AA12" s="4">
        <v>51.2</v>
      </c>
      <c r="AB12" s="4">
        <v>26.67</v>
      </c>
      <c r="AC12" s="4">
        <v>4</v>
      </c>
    </row>
    <row r="13" spans="1:29" ht="16.5" thickBot="1" x14ac:dyDescent="0.3">
      <c r="A13" s="3">
        <v>21</v>
      </c>
      <c r="B13" s="4">
        <v>43</v>
      </c>
      <c r="C13" s="4">
        <v>31</v>
      </c>
      <c r="D13" s="4">
        <v>2</v>
      </c>
      <c r="N13" s="3">
        <v>24</v>
      </c>
      <c r="O13" s="4">
        <v>37.35</v>
      </c>
      <c r="P13" s="4">
        <v>28.15</v>
      </c>
      <c r="Q13" s="4">
        <v>2</v>
      </c>
      <c r="Z13" s="3">
        <v>78</v>
      </c>
      <c r="AA13" s="4">
        <v>51.7</v>
      </c>
      <c r="AB13" s="4">
        <v>27.1</v>
      </c>
      <c r="AC13" s="4">
        <v>4</v>
      </c>
    </row>
    <row r="14" spans="1:29" ht="16.5" thickBot="1" x14ac:dyDescent="0.3">
      <c r="A14" s="3">
        <v>22</v>
      </c>
      <c r="B14" s="4">
        <v>36.5</v>
      </c>
      <c r="C14" s="4">
        <v>28.48</v>
      </c>
      <c r="D14" s="4">
        <v>2</v>
      </c>
      <c r="N14" s="3">
        <v>25</v>
      </c>
      <c r="O14" s="4">
        <v>37.86</v>
      </c>
      <c r="P14" s="4">
        <v>29.11</v>
      </c>
      <c r="Q14" s="4">
        <v>2</v>
      </c>
      <c r="Z14" s="3">
        <v>79</v>
      </c>
      <c r="AA14" s="4">
        <v>51.82</v>
      </c>
      <c r="AB14" s="4">
        <v>26.43</v>
      </c>
      <c r="AC14" s="4">
        <v>4</v>
      </c>
    </row>
    <row r="15" spans="1:29" ht="16.5" thickBot="1" x14ac:dyDescent="0.3">
      <c r="A15" s="3">
        <v>23</v>
      </c>
      <c r="B15" s="4">
        <v>37.11</v>
      </c>
      <c r="C15" s="4">
        <v>29.4</v>
      </c>
      <c r="D15" s="4">
        <v>2</v>
      </c>
      <c r="N15" s="3">
        <v>26</v>
      </c>
      <c r="O15" s="4">
        <v>37.880000000000003</v>
      </c>
      <c r="P15" s="4">
        <v>26.61</v>
      </c>
      <c r="Q15" s="4">
        <v>2</v>
      </c>
      <c r="Z15" s="3">
        <v>80</v>
      </c>
      <c r="AA15" s="4">
        <v>52.19</v>
      </c>
      <c r="AB15" s="4">
        <v>26.29</v>
      </c>
      <c r="AC15" s="4">
        <v>4</v>
      </c>
    </row>
    <row r="16" spans="1:29" ht="16.5" thickBot="1" x14ac:dyDescent="0.3">
      <c r="A16" s="3">
        <v>24</v>
      </c>
      <c r="B16" s="4">
        <v>37.35</v>
      </c>
      <c r="C16" s="4">
        <v>28.15</v>
      </c>
      <c r="D16" s="4">
        <v>2</v>
      </c>
      <c r="N16" s="3">
        <v>27</v>
      </c>
      <c r="O16" s="4">
        <v>38.11</v>
      </c>
      <c r="P16" s="4">
        <v>26.33</v>
      </c>
      <c r="Q16" s="4">
        <v>2</v>
      </c>
      <c r="Z16" s="3">
        <v>81</v>
      </c>
      <c r="AA16" s="4">
        <v>53.61</v>
      </c>
      <c r="AB16" s="4">
        <v>26.51</v>
      </c>
      <c r="AC16" s="4">
        <v>4</v>
      </c>
    </row>
    <row r="17" spans="1:29" ht="16.5" thickBot="1" x14ac:dyDescent="0.3">
      <c r="A17" s="3">
        <v>25</v>
      </c>
      <c r="B17" s="4">
        <v>37.86</v>
      </c>
      <c r="C17" s="4">
        <v>29.11</v>
      </c>
      <c r="D17" s="4">
        <v>2</v>
      </c>
      <c r="N17" s="3">
        <v>28</v>
      </c>
      <c r="O17" s="4">
        <v>38.159999999999997</v>
      </c>
      <c r="P17" s="4">
        <v>26.27</v>
      </c>
      <c r="Q17" s="4">
        <v>2</v>
      </c>
      <c r="Z17" s="3">
        <v>82</v>
      </c>
      <c r="AA17" s="4">
        <v>54.46</v>
      </c>
      <c r="AB17" s="4">
        <v>27.37</v>
      </c>
      <c r="AC17" s="4">
        <v>4</v>
      </c>
    </row>
    <row r="18" spans="1:29" ht="16.5" thickBot="1" x14ac:dyDescent="0.3">
      <c r="A18" s="3">
        <v>26</v>
      </c>
      <c r="B18" s="4">
        <v>37.880000000000003</v>
      </c>
      <c r="C18" s="4">
        <v>26.61</v>
      </c>
      <c r="D18" s="4">
        <v>2</v>
      </c>
      <c r="N18" s="3">
        <v>29</v>
      </c>
      <c r="O18" s="4">
        <v>38.6</v>
      </c>
      <c r="P18" s="4">
        <v>27.67</v>
      </c>
      <c r="Q18" s="4">
        <v>2</v>
      </c>
      <c r="Z18" s="3">
        <v>83</v>
      </c>
      <c r="AA18" s="4">
        <v>54.92</v>
      </c>
      <c r="AB18" s="4">
        <v>27.22</v>
      </c>
      <c r="AC18" s="4">
        <v>4</v>
      </c>
    </row>
    <row r="19" spans="1:29" ht="16.5" thickBot="1" x14ac:dyDescent="0.3">
      <c r="A19" s="3">
        <v>27</v>
      </c>
      <c r="B19" s="4">
        <v>38.11</v>
      </c>
      <c r="C19" s="4">
        <v>26.33</v>
      </c>
      <c r="D19" s="4">
        <v>2</v>
      </c>
      <c r="N19" s="3">
        <v>30</v>
      </c>
      <c r="O19" s="4">
        <v>38.659999999999997</v>
      </c>
      <c r="P19" s="4">
        <v>25.74</v>
      </c>
      <c r="Q19" s="4">
        <v>2</v>
      </c>
      <c r="Z19" s="3">
        <v>84</v>
      </c>
      <c r="AA19" s="4">
        <v>55.64</v>
      </c>
      <c r="AB19" s="4">
        <v>25.99</v>
      </c>
      <c r="AC19" s="4">
        <v>4</v>
      </c>
    </row>
    <row r="20" spans="1:29" ht="16.5" thickBot="1" x14ac:dyDescent="0.3">
      <c r="A20" s="3">
        <v>28</v>
      </c>
      <c r="B20" s="4">
        <v>38.159999999999997</v>
      </c>
      <c r="C20" s="4">
        <v>26.27</v>
      </c>
      <c r="D20" s="4">
        <v>2</v>
      </c>
      <c r="N20" s="3">
        <v>31</v>
      </c>
      <c r="O20" s="4">
        <v>38.81</v>
      </c>
      <c r="P20" s="4">
        <v>30.67</v>
      </c>
      <c r="Q20" s="4">
        <v>2</v>
      </c>
      <c r="Z20" s="3">
        <v>85</v>
      </c>
      <c r="AA20" s="4">
        <v>55.72</v>
      </c>
      <c r="AB20" s="4">
        <v>27.11</v>
      </c>
      <c r="AC20" s="4">
        <v>4</v>
      </c>
    </row>
    <row r="21" spans="1:29" ht="16.5" thickBot="1" x14ac:dyDescent="0.3">
      <c r="A21" s="3">
        <v>29</v>
      </c>
      <c r="B21" s="4">
        <v>38.6</v>
      </c>
      <c r="C21" s="4">
        <v>27.67</v>
      </c>
      <c r="D21" s="4">
        <v>2</v>
      </c>
      <c r="N21" s="3">
        <v>32</v>
      </c>
      <c r="O21" s="4">
        <v>38.909999999999997</v>
      </c>
      <c r="P21" s="4">
        <v>25.16</v>
      </c>
      <c r="Q21" s="4">
        <v>2</v>
      </c>
      <c r="Z21" s="3">
        <v>86</v>
      </c>
      <c r="AA21" s="4">
        <v>56.6</v>
      </c>
      <c r="AB21" s="4">
        <v>27.8</v>
      </c>
      <c r="AC21" s="4">
        <v>4</v>
      </c>
    </row>
    <row r="22" spans="1:29" ht="16.5" thickBot="1" x14ac:dyDescent="0.3">
      <c r="A22" s="3">
        <v>30</v>
      </c>
      <c r="B22" s="4">
        <v>38.659999999999997</v>
      </c>
      <c r="C22" s="4">
        <v>25.74</v>
      </c>
      <c r="D22" s="4">
        <v>2</v>
      </c>
      <c r="N22" s="3">
        <v>33</v>
      </c>
      <c r="O22" s="4">
        <v>39.01</v>
      </c>
      <c r="P22" s="4">
        <v>25.37</v>
      </c>
      <c r="Q22" s="4">
        <v>2</v>
      </c>
      <c r="Z22" s="3">
        <v>87</v>
      </c>
      <c r="AA22" s="4">
        <v>57.05</v>
      </c>
      <c r="AB22" s="4">
        <v>27.54</v>
      </c>
      <c r="AC22" s="4">
        <v>4</v>
      </c>
    </row>
    <row r="23" spans="1:29" ht="16.5" thickBot="1" x14ac:dyDescent="0.3">
      <c r="A23" s="3">
        <v>31</v>
      </c>
      <c r="B23" s="4">
        <v>38.81</v>
      </c>
      <c r="C23" s="4">
        <v>30.67</v>
      </c>
      <c r="D23" s="4">
        <v>2</v>
      </c>
      <c r="N23" s="3">
        <v>34</v>
      </c>
      <c r="O23" s="4">
        <v>39.25</v>
      </c>
      <c r="P23" s="4">
        <v>30.5</v>
      </c>
      <c r="Q23" s="4">
        <v>2</v>
      </c>
    </row>
    <row r="24" spans="1:29" ht="16.5" thickBot="1" x14ac:dyDescent="0.3">
      <c r="A24" s="3">
        <v>32</v>
      </c>
      <c r="B24" s="4">
        <v>38.909999999999997</v>
      </c>
      <c r="C24" s="4">
        <v>25.16</v>
      </c>
      <c r="D24" s="4">
        <v>2</v>
      </c>
      <c r="N24" s="3">
        <v>35</v>
      </c>
      <c r="O24" s="4">
        <v>39.299999999999997</v>
      </c>
      <c r="P24" s="4">
        <v>25.06</v>
      </c>
      <c r="Q24" s="4">
        <v>2</v>
      </c>
    </row>
    <row r="25" spans="1:29" ht="16.5" thickBot="1" x14ac:dyDescent="0.3">
      <c r="A25" s="3">
        <v>33</v>
      </c>
      <c r="B25" s="4">
        <v>39.01</v>
      </c>
      <c r="C25" s="4">
        <v>25.37</v>
      </c>
      <c r="D25" s="4">
        <v>2</v>
      </c>
      <c r="N25" s="3">
        <v>36</v>
      </c>
      <c r="O25" s="4">
        <v>39.49</v>
      </c>
      <c r="P25" s="4">
        <v>27.33</v>
      </c>
      <c r="Q25" s="4">
        <v>2</v>
      </c>
    </row>
    <row r="26" spans="1:29" ht="16.5" thickBot="1" x14ac:dyDescent="0.3">
      <c r="A26" s="3">
        <v>34</v>
      </c>
      <c r="B26" s="4">
        <v>39.25</v>
      </c>
      <c r="C26" s="4">
        <v>30.5</v>
      </c>
      <c r="D26" s="4">
        <v>2</v>
      </c>
      <c r="N26" s="3">
        <v>37</v>
      </c>
      <c r="O26" s="4">
        <v>39.549999999999997</v>
      </c>
      <c r="P26" s="4">
        <v>24.8</v>
      </c>
      <c r="Q26" s="4">
        <v>2</v>
      </c>
    </row>
    <row r="27" spans="1:29" ht="16.5" thickBot="1" x14ac:dyDescent="0.3">
      <c r="A27" s="3">
        <v>35</v>
      </c>
      <c r="B27" s="4">
        <v>39.299999999999997</v>
      </c>
      <c r="C27" s="4">
        <v>25.06</v>
      </c>
      <c r="D27" s="4">
        <v>2</v>
      </c>
      <c r="N27" s="3">
        <v>38</v>
      </c>
      <c r="O27" s="4">
        <v>39.590000000000003</v>
      </c>
      <c r="P27" s="4">
        <v>27.29</v>
      </c>
      <c r="Q27" s="4">
        <v>2</v>
      </c>
    </row>
    <row r="28" spans="1:29" ht="16.5" thickBot="1" x14ac:dyDescent="0.3">
      <c r="A28" s="3">
        <v>36</v>
      </c>
      <c r="B28" s="4">
        <v>39.49</v>
      </c>
      <c r="C28" s="4">
        <v>27.33</v>
      </c>
      <c r="D28" s="4">
        <v>2</v>
      </c>
      <c r="N28" s="3">
        <v>39</v>
      </c>
      <c r="O28" s="4">
        <v>39.69</v>
      </c>
      <c r="P28" s="4">
        <v>31.1</v>
      </c>
      <c r="Q28" s="4">
        <v>2</v>
      </c>
    </row>
    <row r="29" spans="1:29" ht="16.5" thickBot="1" x14ac:dyDescent="0.3">
      <c r="A29" s="3">
        <v>37</v>
      </c>
      <c r="B29" s="4">
        <v>39.549999999999997</v>
      </c>
      <c r="C29" s="4">
        <v>24.8</v>
      </c>
      <c r="D29" s="4">
        <v>2</v>
      </c>
      <c r="N29" s="3">
        <v>40</v>
      </c>
      <c r="O29" s="4">
        <v>39.78</v>
      </c>
      <c r="P29" s="4">
        <v>24.55</v>
      </c>
      <c r="Q29" s="4">
        <v>2</v>
      </c>
    </row>
    <row r="30" spans="1:29" ht="16.5" thickBot="1" x14ac:dyDescent="0.3">
      <c r="A30" s="3">
        <v>38</v>
      </c>
      <c r="B30" s="4">
        <v>39.590000000000003</v>
      </c>
      <c r="C30" s="4">
        <v>27.29</v>
      </c>
      <c r="D30" s="4">
        <v>2</v>
      </c>
      <c r="N30" s="3">
        <v>41</v>
      </c>
      <c r="O30" s="4">
        <v>39.909999999999997</v>
      </c>
      <c r="P30" s="4">
        <v>24.41</v>
      </c>
      <c r="Q30" s="4">
        <v>2</v>
      </c>
    </row>
    <row r="31" spans="1:29" ht="16.5" thickBot="1" x14ac:dyDescent="0.3">
      <c r="A31" s="3">
        <v>39</v>
      </c>
      <c r="B31" s="4">
        <v>39.69</v>
      </c>
      <c r="C31" s="4">
        <v>31.1</v>
      </c>
      <c r="D31" s="4">
        <v>2</v>
      </c>
      <c r="N31" s="3">
        <v>42</v>
      </c>
      <c r="O31" s="4">
        <v>39.96</v>
      </c>
      <c r="P31" s="4">
        <v>29.84</v>
      </c>
      <c r="Q31" s="4">
        <v>2</v>
      </c>
    </row>
    <row r="32" spans="1:29" ht="16.5" thickBot="1" x14ac:dyDescent="0.3">
      <c r="A32" s="3">
        <v>40</v>
      </c>
      <c r="B32" s="4">
        <v>39.78</v>
      </c>
      <c r="C32" s="4">
        <v>24.55</v>
      </c>
      <c r="D32" s="4">
        <v>2</v>
      </c>
      <c r="N32" s="3">
        <v>43</v>
      </c>
      <c r="O32" s="4">
        <v>39.97</v>
      </c>
      <c r="P32" s="4">
        <v>30.24</v>
      </c>
      <c r="Q32" s="4">
        <v>2</v>
      </c>
    </row>
    <row r="33" spans="1:17" ht="16.5" thickBot="1" x14ac:dyDescent="0.3">
      <c r="A33" s="3">
        <v>41</v>
      </c>
      <c r="B33" s="4">
        <v>39.909999999999997</v>
      </c>
      <c r="C33" s="4">
        <v>24.41</v>
      </c>
      <c r="D33" s="4">
        <v>2</v>
      </c>
      <c r="N33" s="3">
        <v>44</v>
      </c>
      <c r="O33" s="4">
        <v>40.090000000000003</v>
      </c>
      <c r="P33" s="4">
        <v>24.22</v>
      </c>
      <c r="Q33" s="4">
        <v>2</v>
      </c>
    </row>
    <row r="34" spans="1:17" ht="16.5" thickBot="1" x14ac:dyDescent="0.3">
      <c r="A34" s="3">
        <v>42</v>
      </c>
      <c r="B34" s="4">
        <v>39.96</v>
      </c>
      <c r="C34" s="4">
        <v>29.84</v>
      </c>
      <c r="D34" s="4">
        <v>2</v>
      </c>
      <c r="N34" s="3">
        <v>45</v>
      </c>
      <c r="O34" s="4">
        <v>40.369999999999997</v>
      </c>
      <c r="P34" s="4">
        <v>27.76</v>
      </c>
      <c r="Q34" s="4">
        <v>2</v>
      </c>
    </row>
    <row r="35" spans="1:17" ht="16.5" thickBot="1" x14ac:dyDescent="0.3">
      <c r="A35" s="3">
        <v>43</v>
      </c>
      <c r="B35" s="4">
        <v>39.97</v>
      </c>
      <c r="C35" s="4">
        <v>30.24</v>
      </c>
      <c r="D35" s="4">
        <v>2</v>
      </c>
      <c r="N35" s="3">
        <v>46</v>
      </c>
      <c r="O35" s="4">
        <v>40.450000000000003</v>
      </c>
      <c r="P35" s="4">
        <v>27.73</v>
      </c>
      <c r="Q35" s="4">
        <v>2</v>
      </c>
    </row>
    <row r="36" spans="1:17" ht="16.5" thickBot="1" x14ac:dyDescent="0.3">
      <c r="A36" s="3">
        <v>44</v>
      </c>
      <c r="B36" s="4">
        <v>40.090000000000003</v>
      </c>
      <c r="C36" s="4">
        <v>24.22</v>
      </c>
      <c r="D36" s="4">
        <v>2</v>
      </c>
      <c r="N36" s="3">
        <v>47</v>
      </c>
      <c r="O36" s="4">
        <v>40.5</v>
      </c>
      <c r="P36" s="4">
        <v>23.78</v>
      </c>
      <c r="Q36" s="4">
        <v>2</v>
      </c>
    </row>
    <row r="37" spans="1:17" ht="16.5" thickBot="1" x14ac:dyDescent="0.3">
      <c r="A37" s="3">
        <v>45</v>
      </c>
      <c r="B37" s="4">
        <v>40.369999999999997</v>
      </c>
      <c r="C37" s="4">
        <v>27.76</v>
      </c>
      <c r="D37" s="4">
        <v>2</v>
      </c>
      <c r="N37" s="3">
        <v>48</v>
      </c>
      <c r="O37" s="4">
        <v>40.700000000000003</v>
      </c>
      <c r="P37" s="4">
        <v>29.94</v>
      </c>
      <c r="Q37" s="4">
        <v>2</v>
      </c>
    </row>
    <row r="38" spans="1:17" ht="16.5" thickBot="1" x14ac:dyDescent="0.3">
      <c r="A38" s="3">
        <v>46</v>
      </c>
      <c r="B38" s="4">
        <v>40.450000000000003</v>
      </c>
      <c r="C38" s="4">
        <v>27.73</v>
      </c>
      <c r="D38" s="4">
        <v>2</v>
      </c>
      <c r="N38" s="3">
        <v>49</v>
      </c>
      <c r="O38" s="4">
        <v>40.950000000000003</v>
      </c>
      <c r="P38" s="4">
        <v>27.92</v>
      </c>
      <c r="Q38" s="4">
        <v>2</v>
      </c>
    </row>
    <row r="39" spans="1:17" ht="16.5" thickBot="1" x14ac:dyDescent="0.3">
      <c r="A39" s="3">
        <v>47</v>
      </c>
      <c r="B39" s="4">
        <v>40.5</v>
      </c>
      <c r="C39" s="4">
        <v>23.78</v>
      </c>
      <c r="D39" s="4">
        <v>2</v>
      </c>
      <c r="N39" s="3">
        <v>50</v>
      </c>
      <c r="O39" s="4">
        <v>41.33</v>
      </c>
      <c r="P39" s="4">
        <v>29.7</v>
      </c>
      <c r="Q39" s="4">
        <v>2</v>
      </c>
    </row>
    <row r="40" spans="1:17" ht="16.5" thickBot="1" x14ac:dyDescent="0.3">
      <c r="A40" s="3">
        <v>48</v>
      </c>
      <c r="B40" s="4">
        <v>40.700000000000003</v>
      </c>
      <c r="C40" s="4">
        <v>29.94</v>
      </c>
      <c r="D40" s="4">
        <v>2</v>
      </c>
      <c r="N40" s="3">
        <v>51</v>
      </c>
      <c r="O40" s="4">
        <v>41.55</v>
      </c>
      <c r="P40" s="4">
        <v>30</v>
      </c>
      <c r="Q40" s="4">
        <v>2</v>
      </c>
    </row>
    <row r="41" spans="1:17" ht="16.5" thickBot="1" x14ac:dyDescent="0.3">
      <c r="A41" s="3">
        <v>49</v>
      </c>
      <c r="B41" s="4">
        <v>40.950000000000003</v>
      </c>
      <c r="C41" s="4">
        <v>27.92</v>
      </c>
      <c r="D41" s="4">
        <v>2</v>
      </c>
      <c r="N41" s="3">
        <v>52</v>
      </c>
      <c r="O41" s="4">
        <v>41.87</v>
      </c>
      <c r="P41" s="4">
        <v>30.84</v>
      </c>
      <c r="Q41" s="4">
        <v>2</v>
      </c>
    </row>
    <row r="42" spans="1:17" ht="16.5" thickBot="1" x14ac:dyDescent="0.3">
      <c r="A42" s="3">
        <v>50</v>
      </c>
      <c r="B42" s="4">
        <v>41.33</v>
      </c>
      <c r="C42" s="4">
        <v>29.7</v>
      </c>
      <c r="D42" s="4">
        <v>2</v>
      </c>
      <c r="N42" s="3">
        <v>53</v>
      </c>
      <c r="O42" s="4">
        <v>42.07</v>
      </c>
      <c r="P42" s="4">
        <v>30.57</v>
      </c>
      <c r="Q42" s="4">
        <v>2</v>
      </c>
    </row>
    <row r="43" spans="1:17" ht="16.5" thickBot="1" x14ac:dyDescent="0.3">
      <c r="A43" s="3">
        <v>51</v>
      </c>
      <c r="B43" s="4">
        <v>41.55</v>
      </c>
      <c r="C43" s="4">
        <v>30</v>
      </c>
      <c r="D43" s="4">
        <v>2</v>
      </c>
      <c r="N43" s="3">
        <v>54</v>
      </c>
      <c r="O43" s="4">
        <v>42.56</v>
      </c>
      <c r="P43" s="4">
        <v>28.07</v>
      </c>
      <c r="Q43" s="4">
        <v>2</v>
      </c>
    </row>
    <row r="44" spans="1:17" ht="16.5" thickBot="1" x14ac:dyDescent="0.3">
      <c r="A44" s="3">
        <v>52</v>
      </c>
      <c r="B44" s="4">
        <v>41.87</v>
      </c>
      <c r="C44" s="4">
        <v>30.84</v>
      </c>
      <c r="D44" s="4">
        <v>2</v>
      </c>
      <c r="N44" s="3">
        <v>55</v>
      </c>
      <c r="O44" s="4">
        <v>42.86</v>
      </c>
      <c r="P44" s="4">
        <v>27.57</v>
      </c>
      <c r="Q44" s="4">
        <v>2</v>
      </c>
    </row>
    <row r="45" spans="1:17" ht="16.5" thickBot="1" x14ac:dyDescent="0.3">
      <c r="A45" s="3">
        <v>53</v>
      </c>
      <c r="B45" s="4">
        <v>42.07</v>
      </c>
      <c r="C45" s="4">
        <v>30.57</v>
      </c>
      <c r="D45" s="4">
        <v>2</v>
      </c>
      <c r="N45" s="3">
        <v>56</v>
      </c>
      <c r="O45" s="4">
        <v>43.38</v>
      </c>
      <c r="P45" s="4">
        <v>30.45</v>
      </c>
      <c r="Q45" s="4">
        <v>2</v>
      </c>
    </row>
    <row r="46" spans="1:17" ht="16.5" thickBot="1" x14ac:dyDescent="0.3">
      <c r="A46" s="3">
        <v>54</v>
      </c>
      <c r="B46" s="4">
        <v>42.56</v>
      </c>
      <c r="C46" s="4">
        <v>28.07</v>
      </c>
      <c r="D46" s="4">
        <v>2</v>
      </c>
      <c r="N46" s="3">
        <v>57</v>
      </c>
      <c r="O46" s="4">
        <v>43.74</v>
      </c>
      <c r="P46" s="4">
        <v>29.54</v>
      </c>
      <c r="Q46" s="4">
        <v>2</v>
      </c>
    </row>
    <row r="47" spans="1:17" ht="16.5" thickBot="1" x14ac:dyDescent="0.3">
      <c r="A47" s="3">
        <v>55</v>
      </c>
      <c r="B47" s="4">
        <v>42.86</v>
      </c>
      <c r="C47" s="4">
        <v>27.57</v>
      </c>
      <c r="D47" s="4">
        <v>2</v>
      </c>
      <c r="N47" s="3">
        <v>58</v>
      </c>
      <c r="O47" s="4">
        <v>44.33</v>
      </c>
      <c r="P47" s="4">
        <v>28.16</v>
      </c>
      <c r="Q47" s="4">
        <v>2</v>
      </c>
    </row>
    <row r="48" spans="1:17" ht="16.5" thickBot="1" x14ac:dyDescent="0.3">
      <c r="A48" s="3">
        <v>56</v>
      </c>
      <c r="B48" s="4">
        <v>43.38</v>
      </c>
      <c r="C48" s="4">
        <v>30.45</v>
      </c>
      <c r="D48" s="4">
        <v>2</v>
      </c>
      <c r="N48" s="3">
        <v>59</v>
      </c>
      <c r="O48" s="4">
        <v>44.38</v>
      </c>
      <c r="P48" s="4">
        <v>28.14</v>
      </c>
      <c r="Q48" s="4">
        <v>2</v>
      </c>
    </row>
    <row r="49" spans="1:17" ht="16.5" thickBot="1" x14ac:dyDescent="0.3">
      <c r="A49" s="3">
        <v>57</v>
      </c>
      <c r="B49" s="4">
        <v>43.74</v>
      </c>
      <c r="C49" s="4">
        <v>29.54</v>
      </c>
      <c r="D49" s="4">
        <v>2</v>
      </c>
      <c r="N49" s="3">
        <v>60</v>
      </c>
      <c r="O49" s="4">
        <v>44.49</v>
      </c>
      <c r="P49" s="4">
        <v>27.33</v>
      </c>
      <c r="Q49" s="4">
        <v>2</v>
      </c>
    </row>
    <row r="50" spans="1:17" ht="16.5" thickBot="1" x14ac:dyDescent="0.3">
      <c r="A50" s="3">
        <v>58</v>
      </c>
      <c r="B50" s="4">
        <v>44.33</v>
      </c>
      <c r="C50" s="4">
        <v>28.16</v>
      </c>
      <c r="D50" s="4">
        <v>2</v>
      </c>
      <c r="N50" s="3">
        <v>61</v>
      </c>
      <c r="O50" s="4">
        <v>45.23</v>
      </c>
      <c r="P50" s="4">
        <v>26.31</v>
      </c>
      <c r="Q50" s="4">
        <v>2</v>
      </c>
    </row>
    <row r="51" spans="1:17" ht="16.5" thickBot="1" x14ac:dyDescent="0.3">
      <c r="A51" s="3">
        <v>59</v>
      </c>
      <c r="B51" s="4">
        <v>44.38</v>
      </c>
      <c r="C51" s="4">
        <v>28.14</v>
      </c>
      <c r="D51" s="4">
        <v>2</v>
      </c>
      <c r="N51" s="3">
        <v>62</v>
      </c>
      <c r="O51" s="4">
        <v>45.78</v>
      </c>
      <c r="P51" s="4">
        <v>30.19</v>
      </c>
      <c r="Q51" s="4">
        <v>2</v>
      </c>
    </row>
    <row r="52" spans="1:17" ht="16.5" thickBot="1" x14ac:dyDescent="0.3">
      <c r="A52" s="3">
        <v>60</v>
      </c>
      <c r="B52" s="4">
        <v>44.49</v>
      </c>
      <c r="C52" s="4">
        <v>27.33</v>
      </c>
      <c r="D52" s="4">
        <v>2</v>
      </c>
      <c r="N52" s="3">
        <v>63</v>
      </c>
      <c r="O52" s="4">
        <v>45.84</v>
      </c>
      <c r="P52" s="4">
        <v>28.35</v>
      </c>
      <c r="Q52" s="4">
        <v>2</v>
      </c>
    </row>
    <row r="53" spans="1:17" ht="16.5" thickBot="1" x14ac:dyDescent="0.3">
      <c r="A53" s="3">
        <v>61</v>
      </c>
      <c r="B53" s="4">
        <v>45.23</v>
      </c>
      <c r="C53" s="4">
        <v>26.31</v>
      </c>
      <c r="D53" s="4">
        <v>2</v>
      </c>
      <c r="N53" s="3">
        <v>64</v>
      </c>
      <c r="O53" s="4">
        <v>46.24</v>
      </c>
      <c r="P53" s="4">
        <v>26.85</v>
      </c>
      <c r="Q53" s="4">
        <v>2</v>
      </c>
    </row>
    <row r="54" spans="1:17" ht="16.5" thickBot="1" x14ac:dyDescent="0.3">
      <c r="A54" s="3">
        <v>62</v>
      </c>
      <c r="B54" s="4">
        <v>45.78</v>
      </c>
      <c r="C54" s="4">
        <v>30.19</v>
      </c>
      <c r="D54" s="4">
        <v>2</v>
      </c>
      <c r="N54" s="3">
        <v>65</v>
      </c>
      <c r="O54" s="4">
        <v>46.73</v>
      </c>
      <c r="P54" s="4">
        <v>28.39</v>
      </c>
      <c r="Q54" s="4">
        <v>2</v>
      </c>
    </row>
    <row r="55" spans="1:17" ht="16.5" thickBot="1" x14ac:dyDescent="0.3">
      <c r="A55" s="3">
        <v>63</v>
      </c>
      <c r="B55" s="4">
        <v>45.84</v>
      </c>
      <c r="C55" s="4">
        <v>28.35</v>
      </c>
      <c r="D55" s="4">
        <v>2</v>
      </c>
      <c r="N55" s="3">
        <v>66</v>
      </c>
      <c r="O55" s="4">
        <v>47.31</v>
      </c>
      <c r="P55" s="4">
        <v>26.89</v>
      </c>
      <c r="Q55" s="4">
        <v>2</v>
      </c>
    </row>
    <row r="56" spans="1:17" ht="16.5" thickBot="1" x14ac:dyDescent="0.3">
      <c r="A56" s="3">
        <v>64</v>
      </c>
      <c r="B56" s="4">
        <v>46.24</v>
      </c>
      <c r="C56" s="4">
        <v>26.85</v>
      </c>
      <c r="D56" s="4">
        <v>2</v>
      </c>
      <c r="N56" s="3">
        <v>67</v>
      </c>
      <c r="O56" s="4">
        <v>47.87</v>
      </c>
      <c r="P56" s="4">
        <v>27.18</v>
      </c>
      <c r="Q56" s="4">
        <v>2</v>
      </c>
    </row>
    <row r="57" spans="1:17" ht="16.5" thickBot="1" x14ac:dyDescent="0.3">
      <c r="A57" s="3">
        <v>65</v>
      </c>
      <c r="B57" s="4">
        <v>46.73</v>
      </c>
      <c r="C57" s="4">
        <v>28.39</v>
      </c>
      <c r="D57" s="4">
        <v>2</v>
      </c>
      <c r="N57" s="3">
        <v>68</v>
      </c>
      <c r="O57" s="4">
        <v>47.95</v>
      </c>
      <c r="P57" s="4">
        <v>27.92</v>
      </c>
      <c r="Q57" s="4">
        <v>2</v>
      </c>
    </row>
    <row r="58" spans="1:17" ht="16.5" thickBot="1" x14ac:dyDescent="0.3">
      <c r="A58" s="3">
        <v>66</v>
      </c>
      <c r="B58" s="4">
        <v>47.31</v>
      </c>
      <c r="C58" s="4">
        <v>26.89</v>
      </c>
      <c r="D58" s="4">
        <v>2</v>
      </c>
      <c r="N58" s="3">
        <v>69</v>
      </c>
      <c r="O58" s="4">
        <v>47.96</v>
      </c>
      <c r="P58" s="4">
        <v>29.07</v>
      </c>
      <c r="Q58" s="4">
        <v>2</v>
      </c>
    </row>
    <row r="59" spans="1:17" ht="16.5" thickBot="1" x14ac:dyDescent="0.3">
      <c r="A59" s="3">
        <v>67</v>
      </c>
      <c r="B59" s="4">
        <v>47.87</v>
      </c>
      <c r="C59" s="4">
        <v>27.18</v>
      </c>
      <c r="D59" s="4">
        <v>2</v>
      </c>
      <c r="N59" s="3">
        <v>70</v>
      </c>
      <c r="O59" s="4">
        <v>48.52</v>
      </c>
      <c r="P59" s="4">
        <v>27.7</v>
      </c>
      <c r="Q59" s="4">
        <v>2</v>
      </c>
    </row>
    <row r="60" spans="1:17" ht="16.5" thickBot="1" x14ac:dyDescent="0.3">
      <c r="A60" s="3">
        <v>68</v>
      </c>
      <c r="B60" s="4">
        <v>47.95</v>
      </c>
      <c r="C60" s="4">
        <v>27.92</v>
      </c>
      <c r="D60" s="4">
        <v>2</v>
      </c>
      <c r="N60" s="3">
        <v>71</v>
      </c>
      <c r="O60" s="4">
        <v>48.71</v>
      </c>
      <c r="P60" s="4">
        <v>27.63</v>
      </c>
      <c r="Q60" s="4">
        <v>2</v>
      </c>
    </row>
    <row r="61" spans="1:17" ht="16.5" thickBot="1" x14ac:dyDescent="0.3">
      <c r="A61" s="3">
        <v>69</v>
      </c>
      <c r="B61" s="4">
        <v>47.96</v>
      </c>
      <c r="C61" s="4">
        <v>29.07</v>
      </c>
      <c r="D61" s="4">
        <v>2</v>
      </c>
      <c r="N61" s="3">
        <v>73</v>
      </c>
      <c r="O61" s="4">
        <v>49.79</v>
      </c>
      <c r="P61" s="4">
        <v>26.61</v>
      </c>
      <c r="Q61" s="4">
        <v>2</v>
      </c>
    </row>
    <row r="62" spans="1:17" ht="16.5" thickBot="1" x14ac:dyDescent="0.3">
      <c r="A62" s="3">
        <v>70</v>
      </c>
      <c r="B62" s="4">
        <v>48.52</v>
      </c>
      <c r="C62" s="4">
        <v>27.7</v>
      </c>
      <c r="D62" s="4">
        <v>2</v>
      </c>
    </row>
    <row r="63" spans="1:17" ht="16.5" thickBot="1" x14ac:dyDescent="0.3">
      <c r="A63" s="3">
        <v>71</v>
      </c>
      <c r="B63" s="4">
        <v>48.71</v>
      </c>
      <c r="C63" s="4">
        <v>27.63</v>
      </c>
      <c r="D63" s="4">
        <v>2</v>
      </c>
    </row>
    <row r="64" spans="1:17" ht="16.5" thickBot="1" x14ac:dyDescent="0.3">
      <c r="A64" s="3">
        <v>73</v>
      </c>
      <c r="B64" s="4">
        <v>49.79</v>
      </c>
      <c r="C64" s="4">
        <v>26.61</v>
      </c>
      <c r="D64" s="4">
        <v>2</v>
      </c>
    </row>
    <row r="65" spans="1:4" ht="16.5" thickBot="1" x14ac:dyDescent="0.3">
      <c r="A65" s="3">
        <v>10</v>
      </c>
      <c r="B65" s="4">
        <v>61</v>
      </c>
      <c r="C65" s="4">
        <v>25</v>
      </c>
      <c r="D65" s="4">
        <v>3</v>
      </c>
    </row>
    <row r="66" spans="1:4" ht="16.5" thickBot="1" x14ac:dyDescent="0.3">
      <c r="A66" s="3">
        <v>11</v>
      </c>
      <c r="B66" s="4">
        <v>63</v>
      </c>
      <c r="C66" s="4">
        <v>26</v>
      </c>
      <c r="D66" s="4">
        <v>3</v>
      </c>
    </row>
    <row r="67" spans="1:4" ht="16.5" thickBot="1" x14ac:dyDescent="0.3">
      <c r="A67" s="3">
        <v>14</v>
      </c>
      <c r="B67" s="4">
        <v>56</v>
      </c>
      <c r="C67" s="4">
        <v>21</v>
      </c>
      <c r="D67" s="4">
        <v>3</v>
      </c>
    </row>
    <row r="68" spans="1:4" ht="16.5" thickBot="1" x14ac:dyDescent="0.3">
      <c r="A68" s="3">
        <v>12</v>
      </c>
      <c r="B68" s="4">
        <v>52</v>
      </c>
      <c r="C68" s="4">
        <v>27</v>
      </c>
      <c r="D68" s="4">
        <v>4</v>
      </c>
    </row>
    <row r="69" spans="1:4" ht="16.5" thickBot="1" x14ac:dyDescent="0.3">
      <c r="A69" s="3">
        <v>13</v>
      </c>
      <c r="B69" s="4">
        <v>56</v>
      </c>
      <c r="C69" s="4">
        <v>28</v>
      </c>
      <c r="D69" s="4">
        <v>4</v>
      </c>
    </row>
    <row r="70" spans="1:4" ht="16.5" thickBot="1" x14ac:dyDescent="0.3">
      <c r="A70" s="3">
        <v>15</v>
      </c>
      <c r="B70" s="4">
        <v>58</v>
      </c>
      <c r="C70" s="4">
        <v>23</v>
      </c>
      <c r="D70" s="4">
        <v>4</v>
      </c>
    </row>
    <row r="71" spans="1:4" ht="16.5" thickBot="1" x14ac:dyDescent="0.3">
      <c r="A71" s="3">
        <v>16</v>
      </c>
      <c r="B71" s="4">
        <v>52</v>
      </c>
      <c r="C71" s="4">
        <v>27</v>
      </c>
      <c r="D71" s="4">
        <v>4</v>
      </c>
    </row>
    <row r="72" spans="1:4" ht="16.5" thickBot="1" x14ac:dyDescent="0.3">
      <c r="A72" s="3">
        <v>18</v>
      </c>
      <c r="B72" s="4">
        <v>54</v>
      </c>
      <c r="C72" s="4">
        <v>32</v>
      </c>
      <c r="D72" s="4">
        <v>4</v>
      </c>
    </row>
    <row r="73" spans="1:4" ht="16.5" thickBot="1" x14ac:dyDescent="0.3">
      <c r="A73" s="3">
        <v>19</v>
      </c>
      <c r="B73" s="4">
        <v>53</v>
      </c>
      <c r="C73" s="4">
        <v>32</v>
      </c>
      <c r="D73" s="4">
        <v>4</v>
      </c>
    </row>
    <row r="74" spans="1:4" ht="16.5" thickBot="1" x14ac:dyDescent="0.3">
      <c r="A74" s="3">
        <v>72</v>
      </c>
      <c r="B74" s="4">
        <v>49.41</v>
      </c>
      <c r="C74" s="4">
        <v>27.36</v>
      </c>
      <c r="D74" s="4">
        <v>4</v>
      </c>
    </row>
    <row r="75" spans="1:4" ht="16.5" thickBot="1" x14ac:dyDescent="0.3">
      <c r="A75" s="3">
        <v>74</v>
      </c>
      <c r="B75" s="4">
        <v>50.29</v>
      </c>
      <c r="C75" s="4">
        <v>27.02</v>
      </c>
      <c r="D75" s="4">
        <v>4</v>
      </c>
    </row>
    <row r="76" spans="1:4" ht="16.5" thickBot="1" x14ac:dyDescent="0.3">
      <c r="A76" s="3">
        <v>75</v>
      </c>
      <c r="B76" s="4">
        <v>50.67</v>
      </c>
      <c r="C76" s="4">
        <v>27.36</v>
      </c>
      <c r="D76" s="4">
        <v>4</v>
      </c>
    </row>
    <row r="77" spans="1:4" ht="16.5" thickBot="1" x14ac:dyDescent="0.3">
      <c r="A77" s="3">
        <v>76</v>
      </c>
      <c r="B77" s="4">
        <v>51.02</v>
      </c>
      <c r="C77" s="4">
        <v>29</v>
      </c>
      <c r="D77" s="4">
        <v>4</v>
      </c>
    </row>
    <row r="78" spans="1:4" ht="16.5" thickBot="1" x14ac:dyDescent="0.3">
      <c r="A78" s="3">
        <v>77</v>
      </c>
      <c r="B78" s="4">
        <v>51.2</v>
      </c>
      <c r="C78" s="4">
        <v>26.67</v>
      </c>
      <c r="D78" s="4">
        <v>4</v>
      </c>
    </row>
    <row r="79" spans="1:4" ht="16.5" thickBot="1" x14ac:dyDescent="0.3">
      <c r="A79" s="3">
        <v>78</v>
      </c>
      <c r="B79" s="4">
        <v>51.7</v>
      </c>
      <c r="C79" s="4">
        <v>27.1</v>
      </c>
      <c r="D79" s="4">
        <v>4</v>
      </c>
    </row>
    <row r="80" spans="1:4" ht="16.5" thickBot="1" x14ac:dyDescent="0.3">
      <c r="A80" s="3">
        <v>79</v>
      </c>
      <c r="B80" s="4">
        <v>51.82</v>
      </c>
      <c r="C80" s="4">
        <v>26.43</v>
      </c>
      <c r="D80" s="4">
        <v>4</v>
      </c>
    </row>
    <row r="81" spans="1:4" ht="16.5" thickBot="1" x14ac:dyDescent="0.3">
      <c r="A81" s="3">
        <v>80</v>
      </c>
      <c r="B81" s="4">
        <v>52.19</v>
      </c>
      <c r="C81" s="4">
        <v>26.29</v>
      </c>
      <c r="D81" s="4">
        <v>4</v>
      </c>
    </row>
    <row r="82" spans="1:4" ht="16.5" thickBot="1" x14ac:dyDescent="0.3">
      <c r="A82" s="3">
        <v>81</v>
      </c>
      <c r="B82" s="4">
        <v>53.61</v>
      </c>
      <c r="C82" s="4">
        <v>26.51</v>
      </c>
      <c r="D82" s="4">
        <v>4</v>
      </c>
    </row>
    <row r="83" spans="1:4" ht="16.5" thickBot="1" x14ac:dyDescent="0.3">
      <c r="A83" s="3">
        <v>82</v>
      </c>
      <c r="B83" s="4">
        <v>54.46</v>
      </c>
      <c r="C83" s="4">
        <v>27.37</v>
      </c>
      <c r="D83" s="4">
        <v>4</v>
      </c>
    </row>
    <row r="84" spans="1:4" ht="16.5" thickBot="1" x14ac:dyDescent="0.3">
      <c r="A84" s="3">
        <v>83</v>
      </c>
      <c r="B84" s="4">
        <v>54.92</v>
      </c>
      <c r="C84" s="4">
        <v>27.22</v>
      </c>
      <c r="D84" s="4">
        <v>4</v>
      </c>
    </row>
    <row r="85" spans="1:4" ht="16.5" thickBot="1" x14ac:dyDescent="0.3">
      <c r="A85" s="3">
        <v>84</v>
      </c>
      <c r="B85" s="4">
        <v>55.64</v>
      </c>
      <c r="C85" s="4">
        <v>25.99</v>
      </c>
      <c r="D85" s="4">
        <v>4</v>
      </c>
    </row>
    <row r="86" spans="1:4" ht="16.5" thickBot="1" x14ac:dyDescent="0.3">
      <c r="A86" s="3">
        <v>85</v>
      </c>
      <c r="B86" s="4">
        <v>55.72</v>
      </c>
      <c r="C86" s="4">
        <v>27.11</v>
      </c>
      <c r="D86" s="4">
        <v>4</v>
      </c>
    </row>
    <row r="87" spans="1:4" ht="16.5" thickBot="1" x14ac:dyDescent="0.3">
      <c r="A87" s="3">
        <v>86</v>
      </c>
      <c r="B87" s="4">
        <v>56.6</v>
      </c>
      <c r="C87" s="4">
        <v>27.8</v>
      </c>
      <c r="D87" s="4">
        <v>4</v>
      </c>
    </row>
    <row r="88" spans="1:4" ht="16.5" thickBot="1" x14ac:dyDescent="0.3">
      <c r="A88" s="3">
        <v>87</v>
      </c>
      <c r="B88" s="4">
        <v>57.05</v>
      </c>
      <c r="C88" s="4">
        <v>27.54</v>
      </c>
      <c r="D88" s="4">
        <v>4</v>
      </c>
    </row>
  </sheetData>
  <autoFilter ref="A1:D1" xr:uid="{A47E2D95-3053-4565-8A3F-99022B81A00E}">
    <sortState xmlns:xlrd2="http://schemas.microsoft.com/office/spreadsheetml/2017/richdata2" ref="A2:D88">
      <sortCondition ref="D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4EFE-C956-440F-A42D-84E67ABA0515}">
  <dimension ref="A1:U60"/>
  <sheetViews>
    <sheetView topLeftCell="F1" zoomScale="115" zoomScaleNormal="115" workbookViewId="0">
      <selection activeCell="U11" sqref="U11"/>
    </sheetView>
  </sheetViews>
  <sheetFormatPr defaultRowHeight="15" x14ac:dyDescent="0.25"/>
  <cols>
    <col min="1" max="1" width="3.28515625" bestFit="1" customWidth="1"/>
    <col min="2" max="2" width="17.5703125" bestFit="1" customWidth="1"/>
    <col min="3" max="3" width="10.140625" bestFit="1" customWidth="1"/>
    <col min="4" max="4" width="11.7109375" customWidth="1"/>
    <col min="5" max="9" width="12.85546875" customWidth="1"/>
    <col min="10" max="10" width="10.28515625" style="5" customWidth="1"/>
    <col min="11" max="11" width="9.140625" style="17"/>
    <col min="15" max="16" width="12" bestFit="1" customWidth="1"/>
    <col min="18" max="19" width="12" bestFit="1" customWidth="1"/>
    <col min="21" max="21" width="12" bestFit="1" customWidth="1"/>
  </cols>
  <sheetData>
    <row r="1" spans="1:21" ht="18.75" customHeight="1" x14ac:dyDescent="0.25">
      <c r="A1" s="10" t="s">
        <v>4</v>
      </c>
      <c r="B1" s="10" t="s">
        <v>5</v>
      </c>
      <c r="C1" s="10" t="s">
        <v>6</v>
      </c>
      <c r="D1" s="14" t="s">
        <v>8</v>
      </c>
      <c r="E1" s="19" t="s">
        <v>31</v>
      </c>
      <c r="F1" s="20"/>
      <c r="G1" s="20"/>
      <c r="H1" s="21"/>
      <c r="I1" s="22" t="s">
        <v>30</v>
      </c>
      <c r="J1" s="11" t="s">
        <v>29</v>
      </c>
      <c r="K1" s="18" t="s">
        <v>32</v>
      </c>
    </row>
    <row r="2" spans="1:21" ht="15.75" x14ac:dyDescent="0.25">
      <c r="A2" s="10"/>
      <c r="B2" s="10"/>
      <c r="C2" s="10"/>
      <c r="D2" s="14"/>
      <c r="E2" s="12">
        <v>1</v>
      </c>
      <c r="F2" s="12">
        <v>2</v>
      </c>
      <c r="G2" s="12">
        <v>3</v>
      </c>
      <c r="H2" s="12">
        <v>4</v>
      </c>
      <c r="I2" s="23"/>
      <c r="J2" s="11"/>
      <c r="K2" s="18"/>
      <c r="O2" t="s">
        <v>33</v>
      </c>
    </row>
    <row r="3" spans="1:21" ht="15.75" x14ac:dyDescent="0.25">
      <c r="A3" s="13">
        <v>1</v>
      </c>
      <c r="B3" s="13">
        <v>30</v>
      </c>
      <c r="C3" s="13">
        <v>32</v>
      </c>
      <c r="D3" s="13">
        <v>1</v>
      </c>
      <c r="E3" s="8" cm="1">
        <f t="array" ref="E3">MMULT(MMULT(_m1,covariant_inverse),TRANSPOSE($B3:$C3))-(1/2*MMULT(MMULT(_m1,covariant_inverse),TRANSPOSE(_m1)))+LN(_p1)</f>
        <v>-73.494770111438399</v>
      </c>
      <c r="F3" s="8" cm="1">
        <f t="array" ref="F3">MMULT(MMULT(_m2,covariant_inverse),TRANSPOSE($B3:$C3))-(1/2*MMULT(MMULT(_m2,covariant_inverse),TRANSPOSE(_m2)))+LN(_p2)</f>
        <v>-76.745860578079572</v>
      </c>
      <c r="G3" s="8" cm="1">
        <f t="array" ref="G3">MMULT(MMULT(_m3,covariant_inverse),TRANSPOSE($B3:$C3))-(1/2*MMULT(MMULT(_m3,covariant_inverse),TRANSPOSE(_m3)))+LN(_p3)</f>
        <v>-103.04759528678191</v>
      </c>
      <c r="H3" s="8" cm="1">
        <f t="array" ref="H3">MMULT(MMULT(_m4,covariant_inverse),TRANSPOSE($B3:$C3))-(1/2*MMULT(MMULT(_m4,covariant_inverse),TRANSPOSE(_m4)))+LN(_p4)</f>
        <v>-86.634620218270229</v>
      </c>
      <c r="I3" s="8">
        <f>MAX(E3:H3)</f>
        <v>-73.494770111438399</v>
      </c>
      <c r="J3" s="15">
        <f>IF(I3=E3,1,IF(I3=F3,2,IF(I3=G3,3,IF(I3=H3,4,0))))</f>
        <v>1</v>
      </c>
      <c r="K3" s="16" t="str">
        <f>IF(D3=J3,"SAMA", "BEDA")</f>
        <v>SAMA</v>
      </c>
    </row>
    <row r="4" spans="1:21" ht="15.75" x14ac:dyDescent="0.25">
      <c r="A4" s="13">
        <v>2</v>
      </c>
      <c r="B4" s="13">
        <v>30</v>
      </c>
      <c r="C4" s="13">
        <v>34</v>
      </c>
      <c r="D4" s="13">
        <v>1</v>
      </c>
      <c r="E4" s="8" cm="1">
        <f t="array" ref="E4">MMULT(MMULT(_m1,covariant_inverse),TRANSPOSE($B4:$C4))-(1/2*MMULT(MMULT(_m1,covariant_inverse),TRANSPOSE(_m1)))+LN(_p1)</f>
        <v>-77.984718207577359</v>
      </c>
      <c r="F4" s="8" cm="1">
        <f t="array" ref="F4">MMULT(MMULT(_m2,covariant_inverse),TRANSPOSE($B4:$C4))-(1/2*MMULT(MMULT(_m2,covariant_inverse),TRANSPOSE(_m2)))+LN(_p2)</f>
        <v>-83.576203667286421</v>
      </c>
      <c r="G4" s="8" cm="1">
        <f t="array" ref="G4">MMULT(MMULT(_m3,covariant_inverse),TRANSPOSE($B4:$C4))-(1/2*MMULT(MMULT(_m3,covariant_inverse),TRANSPOSE(_m3)))+LN(_p3)</f>
        <v>-113.01562523246146</v>
      </c>
      <c r="H4" s="8" cm="1">
        <f t="array" ref="H4">MMULT(MMULT(_m4,covariant_inverse),TRANSPOSE($B4:$C4))-(1/2*MMULT(MMULT(_m4,covariant_inverse),TRANSPOSE(_m4)))+LN(_p4)</f>
        <v>-95.462193019463101</v>
      </c>
      <c r="I4" s="8">
        <f>MAX(E4:H4)</f>
        <v>-77.984718207577359</v>
      </c>
      <c r="J4" s="15">
        <f>IF(I4=E4,1,IF(I4=F4,2,IF(I4=G4,3,IF(I4=H4,4,0))))</f>
        <v>1</v>
      </c>
      <c r="K4" s="16" t="str">
        <f>IF(D4=J4,"SAMA", "BEDA")</f>
        <v>SAMA</v>
      </c>
      <c r="L4" t="s">
        <v>34</v>
      </c>
      <c r="O4">
        <v>1</v>
      </c>
      <c r="P4">
        <v>2</v>
      </c>
      <c r="Q4">
        <v>3</v>
      </c>
      <c r="R4">
        <v>4</v>
      </c>
    </row>
    <row r="5" spans="1:21" ht="16.5" thickBot="1" x14ac:dyDescent="0.3">
      <c r="A5" s="13">
        <v>3</v>
      </c>
      <c r="B5" s="13">
        <v>26</v>
      </c>
      <c r="C5" s="13">
        <v>32</v>
      </c>
      <c r="D5" s="13">
        <v>1</v>
      </c>
      <c r="E5" s="8" cm="1">
        <f t="array" ref="E5">MMULT(MMULT(_m1,covariant_inverse),TRANSPOSE($B5:$C5))-(1/2*MMULT(MMULT(_m1,covariant_inverse),TRANSPOSE(_m1)))+LN(_p1)</f>
        <v>-66.697334886333607</v>
      </c>
      <c r="F5" s="8" cm="1">
        <f t="array" ref="F5">MMULT(MMULT(_m2,covariant_inverse),TRANSPOSE($B5:$C5))-(1/2*MMULT(MMULT(_m2,covariant_inverse),TRANSPOSE(_m2)))+LN(_p2)</f>
        <v>-70.280808890254548</v>
      </c>
      <c r="G5" s="8" cm="1">
        <f t="array" ref="G5">MMULT(MMULT(_m3,covariant_inverse),TRANSPOSE($B5:$C5))-(1/2*MMULT(MMULT(_m3,covariant_inverse),TRANSPOSE(_m3)))+LN(_p3)</f>
        <v>-99.251472457422111</v>
      </c>
      <c r="H5" s="8" cm="1">
        <f t="array" ref="H5">MMULT(MMULT(_m4,covariant_inverse),TRANSPOSE($B5:$C5))-(1/2*MMULT(MMULT(_m4,covariant_inverse),TRANSPOSE(_m4)))+LN(_p4)</f>
        <v>-81.208442163820578</v>
      </c>
      <c r="I5" s="8">
        <f>MAX(E5:H5)</f>
        <v>-66.697334886333607</v>
      </c>
      <c r="J5" s="15">
        <f>IF(I5=E5,1,IF(I5=F5,2,IF(I5=G5,3,IF(I5=H5,4,0))))</f>
        <v>1</v>
      </c>
      <c r="K5" s="16" t="str">
        <f>IF(D5=J5,"SAMA", "BEDA")</f>
        <v>SAMA</v>
      </c>
      <c r="O5" s="27" t="s">
        <v>0</v>
      </c>
      <c r="P5" s="27" t="s">
        <v>1</v>
      </c>
      <c r="Q5" s="27" t="s">
        <v>2</v>
      </c>
      <c r="R5" s="27" t="s">
        <v>3</v>
      </c>
    </row>
    <row r="6" spans="1:21" ht="16.5" thickBot="1" x14ac:dyDescent="0.3">
      <c r="A6" s="24">
        <v>4</v>
      </c>
      <c r="B6" s="13">
        <v>28</v>
      </c>
      <c r="C6" s="13">
        <v>33</v>
      </c>
      <c r="D6" s="13">
        <v>1</v>
      </c>
      <c r="E6" s="8" cm="1">
        <f t="array" ref="E6">MMULT(MMULT(_m1,covariant_inverse),TRANSPOSE($B6:$C6))-(1/2*MMULT(MMULT(_m1,covariant_inverse),TRANSPOSE(_m1)))+LN(_p1)</f>
        <v>-72.34102654695549</v>
      </c>
      <c r="F6" s="8" cm="1">
        <f t="array" ref="F6">MMULT(MMULT(_m2,covariant_inverse),TRANSPOSE($B6:$C6))-(1/2*MMULT(MMULT(_m2,covariant_inverse),TRANSPOSE(_m2)))+LN(_p2)</f>
        <v>-76.928506278770499</v>
      </c>
      <c r="G6" s="8" cm="1">
        <f t="array" ref="G6">MMULT(MMULT(_m3,covariant_inverse),TRANSPOSE($B6:$C6))-(1/2*MMULT(MMULT(_m3,covariant_inverse),TRANSPOSE(_m3)))+LN(_p3)</f>
        <v>-106.13354884494176</v>
      </c>
      <c r="H6" s="8" cm="1">
        <f t="array" ref="H6">MMULT(MMULT(_m4,covariant_inverse),TRANSPOSE($B6:$C6))-(1/2*MMULT(MMULT(_m4,covariant_inverse),TRANSPOSE(_m4)))+LN(_p4)</f>
        <v>-88.335317591641811</v>
      </c>
      <c r="I6" s="8">
        <f>MAX(E6:H6)</f>
        <v>-72.34102654695549</v>
      </c>
      <c r="J6" s="15">
        <f>IF(I6=E6,1,IF(I6=F6,2,IF(I6=G6,3,IF(I6=H6,4,0))))</f>
        <v>1</v>
      </c>
      <c r="K6" s="16" t="str">
        <f>IF(D6=J6,"SAMA", "BEDA")</f>
        <v>SAMA</v>
      </c>
      <c r="M6">
        <v>1</v>
      </c>
      <c r="N6" s="28" t="s">
        <v>0</v>
      </c>
      <c r="O6" s="29">
        <v>4</v>
      </c>
      <c r="P6" s="17">
        <v>9</v>
      </c>
      <c r="Q6" s="17">
        <v>0</v>
      </c>
      <c r="R6" s="17">
        <v>0</v>
      </c>
      <c r="T6">
        <f>SUM(O6:R6)</f>
        <v>13</v>
      </c>
      <c r="U6">
        <f>O6/T6*100</f>
        <v>30.76923076923077</v>
      </c>
    </row>
    <row r="7" spans="1:21" ht="16.5" thickBot="1" x14ac:dyDescent="0.3">
      <c r="A7" s="13">
        <v>5</v>
      </c>
      <c r="B7" s="24">
        <v>25</v>
      </c>
      <c r="C7" s="24">
        <v>27</v>
      </c>
      <c r="D7" s="24">
        <v>1</v>
      </c>
      <c r="E7" s="25" cm="1">
        <f t="array" ref="E7">MMULT(MMULT(_m1,covariant_inverse),TRANSPOSE($B7:$C7))-(1/2*MMULT(MMULT(_m1,covariant_inverse),TRANSPOSE(_m1)))+LN(_p1)</f>
        <v>-53.773105839710027</v>
      </c>
      <c r="F7" s="25" cm="1">
        <f t="array" ref="F7">MMULT(MMULT(_m2,covariant_inverse),TRANSPOSE($B7:$C7))-(1/2*MMULT(MMULT(_m2,covariant_inverse),TRANSPOSE(_m2)))+LN(_p2)</f>
        <v>-51.588688245281084</v>
      </c>
      <c r="G7" s="25" cm="1">
        <f t="array" ref="G7">MMULT(MMULT(_m3,covariant_inverse),TRANSPOSE($B7:$C7))-(1/2*MMULT(MMULT(_m3,covariant_inverse),TRANSPOSE(_m3)))+LN(_p3)</f>
        <v>-73.382366885883314</v>
      </c>
      <c r="H7" s="25" cm="1">
        <f t="array" ref="H7">MMULT(MMULT(_m4,covariant_inverse),TRANSPOSE($B7:$C7))-(1/2*MMULT(MMULT(_m4,covariant_inverse),TRANSPOSE(_m4)))+LN(_p4)</f>
        <v>-57.782965647225986</v>
      </c>
      <c r="I7" s="25">
        <f>MAX(E7:H7)</f>
        <v>-51.588688245281084</v>
      </c>
      <c r="J7" s="26">
        <f>IF(I7=E7,1,IF(I7=F7,2,IF(I7=G7,3,IF(I7=H7,4,0))))</f>
        <v>2</v>
      </c>
      <c r="K7" s="24" t="str">
        <f>IF(D7=J7,"SAMA", "BEDA")</f>
        <v>BEDA</v>
      </c>
      <c r="M7">
        <v>2</v>
      </c>
      <c r="N7" s="28" t="s">
        <v>1</v>
      </c>
      <c r="O7" s="17">
        <v>1</v>
      </c>
      <c r="P7" s="29">
        <v>24</v>
      </c>
      <c r="Q7" s="17">
        <v>0</v>
      </c>
      <c r="R7" s="17">
        <v>5</v>
      </c>
      <c r="T7">
        <f t="shared" ref="T7:T9" si="0">SUM(O7:R7)</f>
        <v>30</v>
      </c>
      <c r="U7">
        <f>P7/T7*100</f>
        <v>80</v>
      </c>
    </row>
    <row r="8" spans="1:21" ht="16.5" thickBot="1" x14ac:dyDescent="0.3">
      <c r="A8" s="13">
        <v>6</v>
      </c>
      <c r="B8" s="13">
        <v>36.61</v>
      </c>
      <c r="C8" s="13">
        <v>28.48</v>
      </c>
      <c r="D8" s="13">
        <v>2</v>
      </c>
      <c r="E8" s="8" cm="1">
        <f t="array" ref="E8">MMULT(MMULT(_m1,covariant_inverse),TRANSPOSE($B8:$C8))-(1/2*MMULT(MMULT(_m1,covariant_inverse),TRANSPOSE(_m1)))+LN(_p1)</f>
        <v>-76.825223171719514</v>
      </c>
      <c r="F8" s="8" cm="1">
        <f t="array" ref="F8">MMULT(MMULT(_m2,covariant_inverse),TRANSPOSE($B8:$C8))-(1/2*MMULT(MMULT(_m2,covariant_inverse),TRANSPOSE(_m2)))+LN(_p2)</f>
        <v>-75.407954655206282</v>
      </c>
      <c r="G8" s="8" cm="1">
        <f t="array" ref="G8">MMULT(MMULT(_m3,covariant_inverse),TRANSPOSE($B8:$C8))-(1/2*MMULT(MMULT(_m3,covariant_inverse),TRANSPOSE(_m3)))+LN(_p3)</f>
        <v>-91.776955557902951</v>
      </c>
      <c r="H8" s="8" cm="1">
        <f t="array" ref="H8">MMULT(MMULT(_m4,covariant_inverse),TRANSPOSE($B8:$C8))-(1/2*MMULT(MMULT(_m4,covariant_inverse),TRANSPOSE(_m4)))+LN(_p4)</f>
        <v>-80.064851323148801</v>
      </c>
      <c r="I8" s="8">
        <f>MAX(E8:H8)</f>
        <v>-75.407954655206282</v>
      </c>
      <c r="J8" s="15">
        <f>IF(I8=E8,1,IF(I8=F8,2,IF(I8=G8,3,IF(I8=H8,4,0))))</f>
        <v>2</v>
      </c>
      <c r="K8" s="16" t="str">
        <f>IF(D8=J8,"SAMA", "BEDA")</f>
        <v>SAMA</v>
      </c>
      <c r="M8">
        <v>3</v>
      </c>
      <c r="N8" s="28" t="s">
        <v>2</v>
      </c>
      <c r="O8" s="17">
        <v>0</v>
      </c>
      <c r="P8" s="17">
        <v>0</v>
      </c>
      <c r="Q8" s="29">
        <v>3</v>
      </c>
      <c r="R8" s="17">
        <v>0</v>
      </c>
      <c r="T8">
        <f t="shared" si="0"/>
        <v>3</v>
      </c>
      <c r="U8">
        <f>Q8/T8*100</f>
        <v>100</v>
      </c>
    </row>
    <row r="9" spans="1:21" ht="16.5" thickBot="1" x14ac:dyDescent="0.3">
      <c r="A9" s="13">
        <v>7</v>
      </c>
      <c r="B9" s="24">
        <v>38.340000000000003</v>
      </c>
      <c r="C9" s="24">
        <v>29.85</v>
      </c>
      <c r="D9" s="24">
        <v>2</v>
      </c>
      <c r="E9" s="25" cm="1">
        <f t="array" ref="E9">MMULT(MMULT(_m1,covariant_inverse),TRANSPOSE($B9:$C9))-(1/2*MMULT(MMULT(_m1,covariant_inverse),TRANSPOSE(_m1)))+LN(_p1)</f>
        <v>-82.840728352432521</v>
      </c>
      <c r="F9" s="25" cm="1">
        <f t="array" ref="F9">MMULT(MMULT(_m2,covariant_inverse),TRANSPOSE($B9:$C9))-(1/2*MMULT(MMULT(_m2,covariant_inverse),TRANSPOSE(_m2)))+LN(_p2)</f>
        <v>-82.882874526297343</v>
      </c>
      <c r="G9" s="25" cm="1">
        <f t="array" ref="G9">MMULT(MMULT(_m3,covariant_inverse),TRANSPOSE($B9:$C9))-(1/2*MMULT(MMULT(_m3,covariant_inverse),TRANSPOSE(_m3)))+LN(_p3)</f>
        <v>-100.24687919439158</v>
      </c>
      <c r="H9" s="25" cm="1">
        <f t="array" ref="H9">MMULT(MMULT(_m4,covariant_inverse),TRANSPOSE($B9:$C9))-(1/2*MMULT(MMULT(_m4,covariant_inverse),TRANSPOSE(_m4)))+LN(_p4)</f>
        <v>-88.458560700515406</v>
      </c>
      <c r="I9" s="25">
        <f>MAX(E9:H9)</f>
        <v>-82.840728352432521</v>
      </c>
      <c r="J9" s="26">
        <f>IF(I9=E9,1,IF(I9=F9,2,IF(I9=G9,3,IF(I9=H9,4,0))))</f>
        <v>1</v>
      </c>
      <c r="K9" s="24" t="str">
        <f>IF(D9=J9,"SAMA", "BEDA")</f>
        <v>BEDA</v>
      </c>
      <c r="M9">
        <v>4</v>
      </c>
      <c r="N9" s="28" t="s">
        <v>3</v>
      </c>
      <c r="O9" s="17">
        <v>0</v>
      </c>
      <c r="P9" s="17">
        <v>3</v>
      </c>
      <c r="Q9" s="17">
        <v>0</v>
      </c>
      <c r="R9" s="29">
        <v>9</v>
      </c>
      <c r="T9">
        <f t="shared" si="0"/>
        <v>12</v>
      </c>
      <c r="U9">
        <f>R9/T9*100</f>
        <v>75</v>
      </c>
    </row>
    <row r="10" spans="1:21" ht="15.75" x14ac:dyDescent="0.25">
      <c r="A10" s="13">
        <v>8</v>
      </c>
      <c r="B10" s="13">
        <v>39.65</v>
      </c>
      <c r="C10" s="13">
        <v>27.65</v>
      </c>
      <c r="D10" s="13">
        <v>2</v>
      </c>
      <c r="E10" s="8" cm="1">
        <f t="array" ref="E10">MMULT(MMULT(_m1,covariant_inverse),TRANSPOSE($B10:$C10))-(1/2*MMULT(MMULT(_m1,covariant_inverse),TRANSPOSE(_m1)))+LN(_p1)</f>
        <v>-80.127945482901495</v>
      </c>
      <c r="F10" s="8" cm="1">
        <f t="array" ref="F10">MMULT(MMULT(_m2,covariant_inverse),TRANSPOSE($B10:$C10))-(1/2*MMULT(MMULT(_m2,covariant_inverse),TRANSPOSE(_m2)))+LN(_p2)</f>
        <v>-77.486801555932431</v>
      </c>
      <c r="G10" s="8" cm="1">
        <f t="array" ref="G10">MMULT(MMULT(_m3,covariant_inverse),TRANSPOSE($B10:$C10))-(1/2*MMULT(MMULT(_m3,covariant_inverse),TRANSPOSE(_m3)))+LN(_p3)</f>
        <v>-90.525276480759388</v>
      </c>
      <c r="H10" s="8" cm="1">
        <f t="array" ref="H10">MMULT(MMULT(_m4,covariant_inverse),TRANSPOSE($B10:$C10))-(1/2*MMULT(MMULT(_m4,covariant_inverse),TRANSPOSE(_m4)))+LN(_p4)</f>
        <v>-80.52530393203547</v>
      </c>
      <c r="I10" s="8">
        <f>MAX(E10:H10)</f>
        <v>-77.486801555932431</v>
      </c>
      <c r="J10" s="15">
        <f>IF(I10=E10,1,IF(I10=F10,2,IF(I10=G10,3,IF(I10=H10,4,0))))</f>
        <v>2</v>
      </c>
      <c r="K10" s="16" t="str">
        <f>IF(D10=J10,"SAMA", "BEDA")</f>
        <v>SAMA</v>
      </c>
    </row>
    <row r="11" spans="1:21" ht="15.75" x14ac:dyDescent="0.25">
      <c r="A11" s="24">
        <v>9</v>
      </c>
      <c r="B11" s="13">
        <v>42.86</v>
      </c>
      <c r="C11" s="13">
        <v>28.34</v>
      </c>
      <c r="D11" s="13">
        <v>2</v>
      </c>
      <c r="E11" s="8" cm="1">
        <f t="array" ref="E11">MMULT(MMULT(_m1,covariant_inverse),TRANSPOSE($B11:$C11))-(1/2*MMULT(MMULT(_m1,covariant_inverse),TRANSPOSE(_m1)))+LN(_p1)</f>
        <v>-87.13191934421603</v>
      </c>
      <c r="F11" s="8" cm="1">
        <f t="array" ref="F11">MMULT(MMULT(_m2,covariant_inverse),TRANSPOSE($B11:$C11))-(1/2*MMULT(MMULT(_m2,covariant_inverse),TRANSPOSE(_m2)))+LN(_p2)</f>
        <v>-85.031473901188406</v>
      </c>
      <c r="G11" s="8" cm="1">
        <f t="array" ref="G11">MMULT(MMULT(_m3,covariant_inverse),TRANSPOSE($B11:$C11))-(1/2*MMULT(MMULT(_m3,covariant_inverse),TRANSPOSE(_m3)))+LN(_p3)</f>
        <v>-97.010635382580077</v>
      </c>
      <c r="H11" s="8" cm="1">
        <f t="array" ref="H11">MMULT(MMULT(_m4,covariant_inverse),TRANSPOSE($B11:$C11))-(1/2*MMULT(MMULT(_m4,covariant_inverse),TRANSPOSE(_m4)))+LN(_p4)</f>
        <v>-87.925324437142862</v>
      </c>
      <c r="I11" s="8">
        <f>MAX(E11:H11)</f>
        <v>-85.031473901188406</v>
      </c>
      <c r="J11" s="15">
        <f>IF(I11=E11,1,IF(I11=F11,2,IF(I11=G11,3,IF(I11=H11,4,0))))</f>
        <v>2</v>
      </c>
      <c r="K11" s="16" t="str">
        <f>IF(D11=J11,"SAMA", "BEDA")</f>
        <v>SAMA</v>
      </c>
      <c r="O11">
        <f>SUM(O6:O9)</f>
        <v>5</v>
      </c>
      <c r="P11">
        <f t="shared" ref="P11:R11" si="1">SUM(P6:P9)</f>
        <v>36</v>
      </c>
      <c r="Q11">
        <f t="shared" si="1"/>
        <v>3</v>
      </c>
      <c r="R11">
        <f t="shared" si="1"/>
        <v>14</v>
      </c>
      <c r="U11">
        <f>SUM(U6:U9)/4</f>
        <v>71.442307692307693</v>
      </c>
    </row>
    <row r="12" spans="1:21" ht="15.75" x14ac:dyDescent="0.25">
      <c r="A12" s="13">
        <v>10</v>
      </c>
      <c r="B12" s="13">
        <v>38.99</v>
      </c>
      <c r="C12" s="13">
        <v>25.39</v>
      </c>
      <c r="D12" s="13">
        <v>2</v>
      </c>
      <c r="E12" s="8" cm="1">
        <f t="array" ref="E12">MMULT(MMULT(_m1,covariant_inverse),TRANSPOSE($B12:$C12))-(1/2*MMULT(MMULT(_m1,covariant_inverse),TRANSPOSE(_m1)))+LN(_p1)</f>
        <v>-73.932727322122176</v>
      </c>
      <c r="F12" s="8" cm="1">
        <f t="array" ref="F12">MMULT(MMULT(_m2,covariant_inverse),TRANSPOSE($B12:$C12))-(1/2*MMULT(MMULT(_m2,covariant_inverse),TRANSPOSE(_m2)))+LN(_p2)</f>
        <v>-68.70178033663754</v>
      </c>
      <c r="G12" s="8" cm="1">
        <f t="array" ref="G12">MMULT(MMULT(_m3,covariant_inverse),TRANSPOSE($B12:$C12))-(1/2*MMULT(MMULT(_m3,covariant_inverse),TRANSPOSE(_m3)))+LN(_p3)</f>
        <v>-78.635042375297147</v>
      </c>
      <c r="H12" s="8" cm="1">
        <f t="array" ref="H12">MMULT(MMULT(_m4,covariant_inverse),TRANSPOSE($B12:$C12))-(1/2*MMULT(MMULT(_m4,covariant_inverse),TRANSPOSE(_m4)))+LN(_p4)</f>
        <v>-69.654827287703355</v>
      </c>
      <c r="I12" s="8">
        <f>MAX(E12:H12)</f>
        <v>-68.70178033663754</v>
      </c>
      <c r="J12" s="15">
        <f>IF(I12=E12,1,IF(I12=F12,2,IF(I12=G12,3,IF(I12=H12,4,0))))</f>
        <v>2</v>
      </c>
      <c r="K12" s="16" t="str">
        <f>IF(D12=J12,"SAMA", "BEDA")</f>
        <v>SAMA</v>
      </c>
      <c r="O12">
        <f>O6/O11*100</f>
        <v>80</v>
      </c>
      <c r="P12">
        <f>P7/P11*100</f>
        <v>66.666666666666657</v>
      </c>
      <c r="Q12">
        <f>Q8/Q11*100</f>
        <v>100</v>
      </c>
      <c r="R12">
        <f>R9/R11*100</f>
        <v>64.285714285714292</v>
      </c>
      <c r="S12">
        <f>SUM(O12:R12)/4</f>
        <v>77.738095238095241</v>
      </c>
    </row>
    <row r="13" spans="1:21" ht="15.75" x14ac:dyDescent="0.25">
      <c r="A13" s="13">
        <v>11</v>
      </c>
      <c r="B13" s="13">
        <v>45</v>
      </c>
      <c r="C13" s="13">
        <v>28</v>
      </c>
      <c r="D13" s="13">
        <v>2</v>
      </c>
      <c r="E13" s="8" cm="1">
        <f t="array" ref="E13">MMULT(MMULT(_m1,covariant_inverse),TRANSPOSE($B13:$C13))-(1/2*MMULT(MMULT(_m1,covariant_inverse),TRANSPOSE(_m1)))+LN(_p1)</f>
        <v>-90.00525601330348</v>
      </c>
      <c r="F13" s="8" cm="1">
        <f t="array" ref="F13">MMULT(MMULT(_m2,covariant_inverse),TRANSPOSE($B13:$C13))-(1/2*MMULT(MMULT(_m2,covariant_inverse),TRANSPOSE(_m2)))+LN(_p2)</f>
        <v>-87.329118229009595</v>
      </c>
      <c r="G13" s="8" cm="1">
        <f t="array" ref="G13">MMULT(MMULT(_m3,covariant_inverse),TRANSPOSE($B13:$C13))-(1/2*MMULT(MMULT(_m3,covariant_inverse),TRANSPOSE(_m3)))+LN(_p3)</f>
        <v>-97.34699600552203</v>
      </c>
      <c r="H13" s="8" cm="1">
        <f t="array" ref="H13">MMULT(MMULT(_m4,covariant_inverse),TRANSPOSE($B13:$C13))-(1/2*MMULT(MMULT(_m4,covariant_inverse),TRANSPOSE(_m4)))+LN(_p4)</f>
        <v>-89.327642320070609</v>
      </c>
      <c r="I13" s="8">
        <f>MAX(E13:H13)</f>
        <v>-87.329118229009595</v>
      </c>
      <c r="J13" s="15">
        <f>IF(I13=E13,1,IF(I13=F13,2,IF(I13=G13,3,IF(I13=H13,4,0))))</f>
        <v>2</v>
      </c>
      <c r="K13" s="16" t="str">
        <f>IF(D13=J13,"SAMA", "BEDA")</f>
        <v>SAMA</v>
      </c>
      <c r="O13">
        <f>SUM(O6,O7,P7,P6,Q8,P9,R9,R7,)</f>
        <v>58</v>
      </c>
    </row>
    <row r="14" spans="1:21" ht="15.75" x14ac:dyDescent="0.25">
      <c r="A14" s="13">
        <v>12</v>
      </c>
      <c r="B14" s="13">
        <v>37.85</v>
      </c>
      <c r="C14" s="13">
        <v>29.59</v>
      </c>
      <c r="D14" s="13">
        <v>2</v>
      </c>
      <c r="E14" s="8" cm="1">
        <f t="array" ref="E14">MMULT(MMULT(_m1,covariant_inverse),TRANSPOSE($B14:$C14))-(1/2*MMULT(MMULT(_m1,covariant_inverse),TRANSPOSE(_m1)))+LN(_p1)</f>
        <v>-81.424349284859133</v>
      </c>
      <c r="F14" s="8" cm="1">
        <f t="array" ref="F14">MMULT(MMULT(_m2,covariant_inverse),TRANSPOSE($B14:$C14))-(1/2*MMULT(MMULT(_m2,covariant_inverse),TRANSPOSE(_m2)))+LN(_p2)</f>
        <v>-81.202961092941877</v>
      </c>
      <c r="G14" s="8" cm="1">
        <f t="array" ref="G14">MMULT(MMULT(_m3,covariant_inverse),TRANSPOSE($B14:$C14))-(1/2*MMULT(MMULT(_m3,covariant_inverse),TRANSPOSE(_m3)))+LN(_p3)</f>
        <v>-98.486010254856652</v>
      </c>
      <c r="H14" s="8" cm="1">
        <f t="array" ref="H14">MMULT(MMULT(_m4,covariant_inverse),TRANSPOSE($B14:$C14))-(1/2*MMULT(MMULT(_m4,covariant_inverse),TRANSPOSE(_m4)))+LN(_p4)</f>
        <v>-86.646269424690232</v>
      </c>
      <c r="I14" s="8">
        <f>MAX(E14:H14)</f>
        <v>-81.202961092941877</v>
      </c>
      <c r="J14" s="15">
        <f>IF(I14=E14,1,IF(I14=F14,2,IF(I14=G14,3,IF(I14=H14,4,0))))</f>
        <v>2</v>
      </c>
      <c r="K14" s="16" t="str">
        <f>IF(D14=J14,"SAMA", "BEDA")</f>
        <v>SAMA</v>
      </c>
    </row>
    <row r="15" spans="1:21" x14ac:dyDescent="0.25">
      <c r="A15" s="24">
        <v>13</v>
      </c>
      <c r="B15" s="24">
        <v>39.96</v>
      </c>
      <c r="C15" s="24">
        <v>24.36</v>
      </c>
      <c r="D15" s="24">
        <v>2</v>
      </c>
      <c r="E15" s="25" cm="1">
        <f t="array" ref="E15">MMULT(MMULT(_m1,covariant_inverse),TRANSPOSE($B15:$C15))-(1/2*MMULT(MMULT(_m1,covariant_inverse),TRANSPOSE(_m1)))+LN(_p1)</f>
        <v>-73.268782094698523</v>
      </c>
      <c r="F15" s="25" cm="1">
        <f t="array" ref="F15">MMULT(MMULT(_m2,covariant_inverse),TRANSPOSE($B15:$C15))-(1/2*MMULT(MMULT(_m2,covariant_inverse),TRANSPOSE(_m2)))+LN(_p2)</f>
        <v>-66.751928679993568</v>
      </c>
      <c r="G15" s="25" cm="1">
        <f t="array" ref="G15">MMULT(MMULT(_m3,covariant_inverse),TRANSPOSE($B15:$C15))-(1/2*MMULT(MMULT(_m3,covariant_inverse),TRANSPOSE(_m3)))+LN(_p3)</f>
        <v>-74.422066739391923</v>
      </c>
      <c r="H15" s="25" cm="1">
        <f t="array" ref="H15">MMULT(MMULT(_m4,covariant_inverse),TRANSPOSE($B15:$C15))-(1/2*MMULT(MMULT(_m4,covariant_inverse),TRANSPOSE(_m4)))+LN(_p4)</f>
        <v>-66.424475473293072</v>
      </c>
      <c r="I15" s="25">
        <f>MAX(E15:H15)</f>
        <v>-66.424475473293072</v>
      </c>
      <c r="J15" s="26">
        <f>IF(I15=E15,1,IF(I15=F15,2,IF(I15=G15,3,IF(I15=H15,4,0))))</f>
        <v>4</v>
      </c>
      <c r="K15" s="24" t="str">
        <f>IF(D15=J15,"SAMA", "BEDA")</f>
        <v>BEDA</v>
      </c>
    </row>
    <row r="16" spans="1:21" ht="15.75" x14ac:dyDescent="0.25">
      <c r="A16" s="13">
        <v>14</v>
      </c>
      <c r="B16" s="13">
        <v>40.71</v>
      </c>
      <c r="C16" s="13">
        <v>27.63</v>
      </c>
      <c r="D16" s="13">
        <v>2</v>
      </c>
      <c r="E16" s="8" cm="1">
        <f t="array" ref="E16">MMULT(MMULT(_m1,covariant_inverse),TRANSPOSE($B16:$C16))-(1/2*MMULT(MMULT(_m1,covariant_inverse),TRANSPOSE(_m1)))+LN(_p1)</f>
        <v>-81.884366336592862</v>
      </c>
      <c r="F16" s="8" cm="1">
        <f t="array" ref="F16">MMULT(MMULT(_m2,covariant_inverse),TRANSPOSE($B16:$C16))-(1/2*MMULT(MMULT(_m2,covariant_inverse),TRANSPOSE(_m2)))+LN(_p2)</f>
        <v>-79.131736822314025</v>
      </c>
      <c r="G16" s="8" cm="1">
        <f t="array" ref="G16">MMULT(MMULT(_m3,covariant_inverse),TRANSPOSE($B16:$C16))-(1/2*MMULT(MMULT(_m3,covariant_inverse),TRANSPOSE(_m3)))+LN(_p3)</f>
        <v>-91.431568731082919</v>
      </c>
      <c r="H16" s="8" cm="1">
        <f t="array" ref="H16">MMULT(MMULT(_m4,covariant_inverse),TRANSPOSE($B16:$C16))-(1/2*MMULT(MMULT(_m4,covariant_inverse),TRANSPOSE(_m4)))+LN(_p4)</f>
        <v>-81.874965388452708</v>
      </c>
      <c r="I16" s="8">
        <f>MAX(E16:H16)</f>
        <v>-79.131736822314025</v>
      </c>
      <c r="J16" s="15">
        <f>IF(I16=E16,1,IF(I16=F16,2,IF(I16=G16,3,IF(I16=H16,4,0))))</f>
        <v>2</v>
      </c>
      <c r="K16" s="16" t="str">
        <f>IF(D16=J16,"SAMA", "BEDA")</f>
        <v>SAMA</v>
      </c>
      <c r="O16">
        <f>2*((U6*O12)/(U6+O12))</f>
        <v>44.444444444444443</v>
      </c>
      <c r="P16">
        <f>2*((U7*P12)/(U7+P12))</f>
        <v>72.72727272727272</v>
      </c>
      <c r="Q16">
        <f>2*((U8*Q12)/(U8+Q12))</f>
        <v>100</v>
      </c>
      <c r="R16">
        <f>2*((U9*R12)/(U9+R12))</f>
        <v>69.230769230769241</v>
      </c>
      <c r="S16">
        <f>SUM(O16:R16)/4</f>
        <v>71.600621600621594</v>
      </c>
    </row>
    <row r="17" spans="1:11" x14ac:dyDescent="0.25">
      <c r="A17" s="24">
        <v>15</v>
      </c>
      <c r="B17" s="24">
        <v>40.42</v>
      </c>
      <c r="C17" s="24">
        <v>30.82</v>
      </c>
      <c r="D17" s="24">
        <v>2</v>
      </c>
      <c r="E17" s="25" cm="1">
        <f t="array" ref="E17">MMULT(MMULT(_m1,covariant_inverse),TRANSPOSE($B17:$C17))-(1/2*MMULT(MMULT(_m1,covariant_inverse),TRANSPOSE(_m1)))+LN(_p1)</f>
        <v>-88.553019496114402</v>
      </c>
      <c r="F17" s="25" cm="1">
        <f t="array" ref="F17">MMULT(MMULT(_m2,covariant_inverse),TRANSPOSE($B17:$C17))-(1/2*MMULT(MMULT(_m2,covariant_inverse),TRANSPOSE(_m2)))+LN(_p2)</f>
        <v>-89.557417802231669</v>
      </c>
      <c r="G17" s="25" cm="1">
        <f t="array" ref="G17">MMULT(MMULT(_m3,covariant_inverse),TRANSPOSE($B17:$C17))-(1/2*MMULT(MMULT(_m3,covariant_inverse),TRANSPOSE(_m3)))+LN(_p3)</f>
        <v>-107.05535758931323</v>
      </c>
      <c r="H17" s="25" cm="1">
        <f t="array" ref="H17">MMULT(MMULT(_m4,covariant_inverse),TRANSPOSE($B17:$C17))-(1/2*MMULT(MMULT(_m4,covariant_inverse),TRANSPOSE(_m4)))+LN(_p4)</f>
        <v>-95.561546097407771</v>
      </c>
      <c r="I17" s="25">
        <f>MAX(E17:H17)</f>
        <v>-88.553019496114402</v>
      </c>
      <c r="J17" s="26">
        <f>IF(I17=E17,1,IF(I17=F17,2,IF(I17=G17,3,IF(I17=H17,4,0))))</f>
        <v>1</v>
      </c>
      <c r="K17" s="24" t="str">
        <f>IF(D17=J17,"SAMA", "BEDA")</f>
        <v>BEDA</v>
      </c>
    </row>
    <row r="18" spans="1:11" ht="15.75" x14ac:dyDescent="0.25">
      <c r="A18" s="13">
        <v>16</v>
      </c>
      <c r="B18" s="13">
        <v>38</v>
      </c>
      <c r="C18" s="13">
        <v>29</v>
      </c>
      <c r="D18" s="13">
        <v>2</v>
      </c>
      <c r="E18" s="8" cm="1">
        <f t="array" ref="E18">MMULT(MMULT(_m1,covariant_inverse),TRANSPOSE($B18:$C18))-(1/2*MMULT(MMULT(_m1,covariant_inverse),TRANSPOSE(_m1)))+LN(_p1)</f>
        <v>-80.354718417439571</v>
      </c>
      <c r="F18" s="8" cm="1">
        <f t="array" ref="F18">MMULT(MMULT(_m2,covariant_inverse),TRANSPOSE($B18:$C18))-(1/2*MMULT(MMULT(_m2,covariant_inverse),TRANSPOSE(_m2)))+LN(_p2)</f>
        <v>-79.43044931991929</v>
      </c>
      <c r="G18" s="8" cm="1">
        <f t="array" ref="G18">MMULT(MMULT(_m3,covariant_inverse),TRANSPOSE($B18:$C18))-(1/2*MMULT(MMULT(_m3,covariant_inverse),TRANSPOSE(_m3)))+LN(_p3)</f>
        <v>-95.687796026982184</v>
      </c>
      <c r="H18" s="8" cm="1">
        <f t="array" ref="H18">MMULT(MMULT(_m4,covariant_inverse),TRANSPOSE($B18:$C18))-(1/2*MMULT(MMULT(_m4,covariant_inverse),TRANSPOSE(_m4)))+LN(_p4)</f>
        <v>-84.245617125380207</v>
      </c>
      <c r="I18" s="8">
        <f>MAX(E18:H18)</f>
        <v>-79.43044931991929</v>
      </c>
      <c r="J18" s="15">
        <f>IF(I18=E18,1,IF(I18=F18,2,IF(I18=G18,3,IF(I18=H18,4,0))))</f>
        <v>2</v>
      </c>
      <c r="K18" s="16" t="str">
        <f>IF(D18=J18,"SAMA", "BEDA")</f>
        <v>SAMA</v>
      </c>
    </row>
    <row r="19" spans="1:11" x14ac:dyDescent="0.25">
      <c r="A19" s="24">
        <v>17</v>
      </c>
      <c r="B19" s="24">
        <v>44.06</v>
      </c>
      <c r="C19" s="24">
        <v>25.14</v>
      </c>
      <c r="D19" s="24">
        <v>2</v>
      </c>
      <c r="E19" s="25" cm="1">
        <f t="array" ref="E19">MMULT(MMULT(_m1,covariant_inverse),TRANSPOSE($B19:$C19))-(1/2*MMULT(MMULT(_m1,covariant_inverse),TRANSPOSE(_m1)))+LN(_p1)</f>
        <v>-81.987232957925116</v>
      </c>
      <c r="F19" s="25" cm="1">
        <f t="array" ref="F19">MMULT(MMULT(_m2,covariant_inverse),TRANSPOSE($B19:$C19))-(1/2*MMULT(MMULT(_m2,covariant_inverse),TRANSPOSE(_m2)))+LN(_p2)</f>
        <v>-76.042440464804912</v>
      </c>
      <c r="G19" s="25" cm="1">
        <f t="array" ref="G19">MMULT(MMULT(_m3,covariant_inverse),TRANSPOSE($B19:$C19))-(1/2*MMULT(MMULT(_m3,covariant_inverse),TRANSPOSE(_m3)))+LN(_p3)</f>
        <v>-82.20062431830074</v>
      </c>
      <c r="H19" s="25" cm="1">
        <f t="array" ref="H19">MMULT(MMULT(_m4,covariant_inverse),TRANSPOSE($B19:$C19))-(1/2*MMULT(MMULT(_m4,covariant_inverse),TRANSPOSE(_m4)))+LN(_p4)</f>
        <v>-75.429061371569176</v>
      </c>
      <c r="I19" s="25">
        <f>MAX(E19:H19)</f>
        <v>-75.429061371569176</v>
      </c>
      <c r="J19" s="26">
        <f>IF(I19=E19,1,IF(I19=F19,2,IF(I19=G19,3,IF(I19=H19,4,0))))</f>
        <v>4</v>
      </c>
      <c r="K19" s="24" t="str">
        <f>IF(D19=J19,"SAMA", "BEDA")</f>
        <v>BEDA</v>
      </c>
    </row>
    <row r="20" spans="1:11" ht="15.75" x14ac:dyDescent="0.25">
      <c r="A20" s="13">
        <v>18</v>
      </c>
      <c r="B20" s="13">
        <v>45.56</v>
      </c>
      <c r="C20" s="13">
        <v>28.84</v>
      </c>
      <c r="D20" s="13">
        <v>2</v>
      </c>
      <c r="E20" s="8" cm="1">
        <f t="array" ref="E20">MMULT(MMULT(_m1,covariant_inverse),TRANSPOSE($B20:$C20))-(1/2*MMULT(MMULT(_m1,covariant_inverse),TRANSPOSE(_m1)))+LN(_p1)</f>
        <v>-92.84267514519648</v>
      </c>
      <c r="F20" s="8" cm="1">
        <f t="array" ref="F20">MMULT(MMULT(_m2,covariant_inverse),TRANSPOSE($B20:$C20))-(1/2*MMULT(MMULT(_m2,covariant_inverse),TRANSPOSE(_m2)))+LN(_p2)</f>
        <v>-91.102969562772017</v>
      </c>
      <c r="G20" s="8" cm="1">
        <f t="array" ref="G20">MMULT(MMULT(_m3,covariant_inverse),TRANSPOSE($B20:$C20))-(1/2*MMULT(MMULT(_m3,covariant_inverse),TRANSPOSE(_m3)))+LN(_p3)</f>
        <v>-102.06502577881783</v>
      </c>
      <c r="H20" s="8" cm="1">
        <f t="array" ref="H20">MMULT(MMULT(_m4,covariant_inverse),TRANSPOSE($B20:$C20))-(1/2*MMULT(MMULT(_m4,covariant_inverse),TRANSPOSE(_m4)))+LN(_p4)</f>
        <v>-93.794887824194589</v>
      </c>
      <c r="I20" s="8">
        <f>MAX(E20:H20)</f>
        <v>-91.102969562772017</v>
      </c>
      <c r="J20" s="15">
        <f>IF(I20=E20,1,IF(I20=F20,2,IF(I20=G20,3,IF(I20=H20,4,0))))</f>
        <v>2</v>
      </c>
      <c r="K20" s="16" t="str">
        <f>IF(D20=J20,"SAMA", "BEDA")</f>
        <v>SAMA</v>
      </c>
    </row>
    <row r="21" spans="1:11" ht="15.75" x14ac:dyDescent="0.25">
      <c r="A21" s="24">
        <v>19</v>
      </c>
      <c r="B21" s="13">
        <v>48.23</v>
      </c>
      <c r="C21" s="13">
        <v>30.18</v>
      </c>
      <c r="D21" s="13">
        <v>2</v>
      </c>
      <c r="E21" s="8" cm="1">
        <f t="array" ref="E21">MMULT(MMULT(_m1,covariant_inverse),TRANSPOSE($B21:$C21))-(1/2*MMULT(MMULT(_m1,covariant_inverse),TRANSPOSE(_m1)))+LN(_p1)</f>
        <v>-100.38822838236705</v>
      </c>
      <c r="F21" s="8" cm="1">
        <f t="array" ref="F21">MMULT(MMULT(_m2,covariant_inverse),TRANSPOSE($B21:$C21))-(1/2*MMULT(MMULT(_m2,covariant_inverse),TRANSPOSE(_m2)))+LN(_p2)</f>
        <v>-99.994721434163807</v>
      </c>
      <c r="G21" s="8" cm="1">
        <f t="array" ref="G21">MMULT(MMULT(_m3,covariant_inverse),TRANSPOSE($B21:$C21))-(1/2*MMULT(MMULT(_m3,covariant_inverse),TRANSPOSE(_m3)))+LN(_p3)</f>
        <v>-111.27751783102077</v>
      </c>
      <c r="H21" s="8" cm="1">
        <f t="array" ref="H21">MMULT(MMULT(_m4,covariant_inverse),TRANSPOSE($B21:$C21))-(1/2*MMULT(MMULT(_m4,covariant_inverse),TRANSPOSE(_m4)))+LN(_p4)</f>
        <v>-103.33133545233893</v>
      </c>
      <c r="I21" s="8">
        <f>MAX(E21:H21)</f>
        <v>-99.994721434163807</v>
      </c>
      <c r="J21" s="15">
        <f>IF(I21=E21,1,IF(I21=F21,2,IF(I21=G21,3,IF(I21=H21,4,0))))</f>
        <v>2</v>
      </c>
      <c r="K21" s="16" t="str">
        <f>IF(D21=J21,"SAMA", "BEDA")</f>
        <v>SAMA</v>
      </c>
    </row>
    <row r="22" spans="1:11" ht="15.75" x14ac:dyDescent="0.25">
      <c r="A22" s="13">
        <v>20</v>
      </c>
      <c r="B22" s="13">
        <v>47.29</v>
      </c>
      <c r="C22" s="13">
        <v>26.88</v>
      </c>
      <c r="D22" s="13">
        <v>2</v>
      </c>
      <c r="E22" s="8" cm="1">
        <f t="array" ref="E22">MMULT(MMULT(_m1,covariant_inverse),TRANSPOSE($B22:$C22))-(1/2*MMULT(MMULT(_m1,covariant_inverse),TRANSPOSE(_m1)))+LN(_p1)</f>
        <v>-91.382416745838142</v>
      </c>
      <c r="F22" s="8" cm="1">
        <f t="array" ref="F22">MMULT(MMULT(_m2,covariant_inverse),TRANSPOSE($B22:$C22))-(1/2*MMULT(MMULT(_m2,covariant_inverse),TRANSPOSE(_m2)))+LN(_p2)</f>
        <v>-87.205368190333587</v>
      </c>
      <c r="G22" s="8" cm="1">
        <f t="array" ref="G22">MMULT(MMULT(_m3,covariant_inverse),TRANSPOSE($B22:$C22))-(1/2*MMULT(MMULT(_m3,covariant_inverse),TRANSPOSE(_m3)))+LN(_p3)</f>
        <v>-93.938179555749983</v>
      </c>
      <c r="H22" s="8" cm="1">
        <f t="array" ref="H22">MMULT(MMULT(_m4,covariant_inverse),TRANSPOSE($B22:$C22))-(1/2*MMULT(MMULT(_m4,covariant_inverse),TRANSPOSE(_m4)))+LN(_p4)</f>
        <v>-87.490688487575042</v>
      </c>
      <c r="I22" s="8">
        <f>MAX(E22:H22)</f>
        <v>-87.205368190333587</v>
      </c>
      <c r="J22" s="15">
        <f>IF(I22=E22,1,IF(I22=F22,2,IF(I22=G22,3,IF(I22=H22,4,0))))</f>
        <v>2</v>
      </c>
      <c r="K22" s="16" t="str">
        <f>IF(D22=J22,"SAMA", "BEDA")</f>
        <v>SAMA</v>
      </c>
    </row>
    <row r="23" spans="1:11" ht="15.75" x14ac:dyDescent="0.25">
      <c r="A23" s="13">
        <v>21</v>
      </c>
      <c r="B23" s="13">
        <v>39.39</v>
      </c>
      <c r="C23" s="13">
        <v>24.97</v>
      </c>
      <c r="D23" s="13">
        <v>2</v>
      </c>
      <c r="E23" s="8" cm="1">
        <f t="array" ref="E23">MMULT(MMULT(_m1,covariant_inverse),TRANSPOSE($B23:$C23))-(1/2*MMULT(MMULT(_m1,covariant_inverse),TRANSPOSE(_m1)))+LN(_p1)</f>
        <v>-73.669581744443477</v>
      </c>
      <c r="F23" s="8" cm="1">
        <f t="array" ref="F23">MMULT(MMULT(_m2,covariant_inverse),TRANSPOSE($B23:$C23))-(1/2*MMULT(MMULT(_m2,covariant_inverse),TRANSPOSE(_m2)))+LN(_p2)</f>
        <v>-67.913913456686601</v>
      </c>
      <c r="G23" s="8" cm="1">
        <f t="array" ref="G23">MMULT(MMULT(_m3,covariant_inverse),TRANSPOSE($B23:$C23))-(1/2*MMULT(MMULT(_m3,covariant_inverse),TRANSPOSE(_m3)))+LN(_p3)</f>
        <v>-76.921368369640405</v>
      </c>
      <c r="H23" s="8" cm="1">
        <f t="array" ref="H23">MMULT(MMULT(_m4,covariant_inverse),TRANSPOSE($B23:$C23))-(1/2*MMULT(MMULT(_m4,covariant_inverse),TRANSPOSE(_m4)))+LN(_p4)</f>
        <v>-68.34365480489781</v>
      </c>
      <c r="I23" s="8">
        <f>MAX(E23:H23)</f>
        <v>-67.913913456686601</v>
      </c>
      <c r="J23" s="15">
        <f>IF(I23=E23,1,IF(I23=F23,2,IF(I23=G23,3,IF(I23=H23,4,0))))</f>
        <v>2</v>
      </c>
      <c r="K23" s="16" t="str">
        <f>IF(D23=J23,"SAMA", "BEDA")</f>
        <v>SAMA</v>
      </c>
    </row>
    <row r="24" spans="1:11" ht="15.75" x14ac:dyDescent="0.25">
      <c r="A24" s="13">
        <v>22</v>
      </c>
      <c r="B24" s="13">
        <v>38.67</v>
      </c>
      <c r="C24" s="13">
        <v>25.73</v>
      </c>
      <c r="D24" s="13">
        <v>2</v>
      </c>
      <c r="E24" s="8" cm="1">
        <f t="array" ref="E24">MMULT(MMULT(_m1,covariant_inverse),TRANSPOSE($B24:$C24))-(1/2*MMULT(MMULT(_m1,covariant_inverse),TRANSPOSE(_m1)))+LN(_p1)</f>
        <v>-74.152223680457425</v>
      </c>
      <c r="F24" s="8" cm="1">
        <f t="array" ref="F24">MMULT(MMULT(_m2,covariant_inverse),TRANSPOSE($B24:$C24))-(1/2*MMULT(MMULT(_m2,covariant_inverse),TRANSPOSE(_m2)))+LN(_p2)</f>
        <v>-69.34573452677671</v>
      </c>
      <c r="G24" s="8" cm="1">
        <f t="array" ref="G24">MMULT(MMULT(_m3,covariant_inverse),TRANSPOSE($B24:$C24))-(1/2*MMULT(MMULT(_m3,covariant_inverse),TRANSPOSE(_m3)))+LN(_p3)</f>
        <v>-80.025917639713882</v>
      </c>
      <c r="H24" s="8" cm="1">
        <f t="array" ref="H24">MMULT(MMULT(_m4,covariant_inverse),TRANSPOSE($B24:$C24))-(1/2*MMULT(MMULT(_m4,covariant_inverse),TRANSPOSE(_m4)))+LN(_p4)</f>
        <v>-70.721420419550171</v>
      </c>
      <c r="I24" s="8">
        <f>MAX(E24:H24)</f>
        <v>-69.34573452677671</v>
      </c>
      <c r="J24" s="15">
        <f>IF(I24=E24,1,IF(I24=F24,2,IF(I24=G24,3,IF(I24=H24,4,0))))</f>
        <v>2</v>
      </c>
      <c r="K24" s="16" t="str">
        <f>IF(D24=J24,"SAMA", "BEDA")</f>
        <v>SAMA</v>
      </c>
    </row>
    <row r="25" spans="1:11" ht="15.75" x14ac:dyDescent="0.25">
      <c r="A25" s="13">
        <v>23</v>
      </c>
      <c r="B25" s="24">
        <v>42.05</v>
      </c>
      <c r="C25" s="24">
        <v>30.19</v>
      </c>
      <c r="D25" s="24">
        <v>2</v>
      </c>
      <c r="E25" s="25" cm="1">
        <f t="array" ref="E25">MMULT(MMULT(_m1,covariant_inverse),TRANSPOSE($B25:$C25))-(1/2*MMULT(MMULT(_m1,covariant_inverse),TRANSPOSE(_m1)))+LN(_p1)</f>
        <v>-89.908640700060843</v>
      </c>
      <c r="F25" s="25" cm="1">
        <f t="array" ref="F25">MMULT(MMULT(_m2,covariant_inverse),TRANSPOSE($B25:$C25))-(1/2*MMULT(MMULT(_m2,covariant_inverse),TRANSPOSE(_m2)))+LN(_p2)</f>
        <v>-90.040368291920203</v>
      </c>
      <c r="G25" s="25" cm="1">
        <f t="array" ref="G25">MMULT(MMULT(_m3,covariant_inverse),TRANSPOSE($B25:$C25))-(1/2*MMULT(MMULT(_m3,covariant_inverse),TRANSPOSE(_m3)))+LN(_p3)</f>
        <v>-105.46234820938828</v>
      </c>
      <c r="H25" s="25" cm="1">
        <f t="array" ref="H25">MMULT(MMULT(_m4,covariant_inverse),TRANSPOSE($B25:$C25))-(1/2*MMULT(MMULT(_m4,covariant_inverse),TRANSPOSE(_m4)))+LN(_p4)</f>
        <v>-94.992028222220213</v>
      </c>
      <c r="I25" s="25">
        <f>MAX(E25:H25)</f>
        <v>-89.908640700060843</v>
      </c>
      <c r="J25" s="26">
        <f>IF(I25=E25,1,IF(I25=F25,2,IF(I25=G25,3,IF(I25=H25,4,0))))</f>
        <v>1</v>
      </c>
      <c r="K25" s="24" t="str">
        <f>IF(D25=J25,"SAMA", "BEDA")</f>
        <v>BEDA</v>
      </c>
    </row>
    <row r="26" spans="1:11" ht="15.75" x14ac:dyDescent="0.25">
      <c r="A26" s="13">
        <v>24</v>
      </c>
      <c r="B26" s="13">
        <v>46.11</v>
      </c>
      <c r="C26" s="13">
        <v>26.66</v>
      </c>
      <c r="D26" s="13">
        <v>2</v>
      </c>
      <c r="E26" s="8" cm="1">
        <f t="array" ref="E26">MMULT(MMULT(_m1,covariant_inverse),TRANSPOSE($B26:$C26))-(1/2*MMULT(MMULT(_m1,covariant_inverse),TRANSPOSE(_m1)))+LN(_p1)</f>
        <v>-88.883279063856932</v>
      </c>
      <c r="F26" s="8" cm="1">
        <f t="array" ref="F26">MMULT(MMULT(_m2,covariant_inverse),TRANSPOSE($B26:$C26))-(1/2*MMULT(MMULT(_m2,covariant_inverse),TRANSPOSE(_m2)))+LN(_p2)</f>
        <v>-84.546840202612458</v>
      </c>
      <c r="G26" s="8" cm="1">
        <f t="array" ref="G26">MMULT(MMULT(_m3,covariant_inverse),TRANSPOSE($B26:$C26))-(1/2*MMULT(MMULT(_m3,covariant_inverse),TRANSPOSE(_m3)))+LN(_p3)</f>
        <v>-91.721840027064061</v>
      </c>
      <c r="H26" s="8" cm="1">
        <f t="array" ref="H26">MMULT(MMULT(_m4,covariant_inverse),TRANSPOSE($B26:$C26))-(1/2*MMULT(MMULT(_m4,covariant_inverse),TRANSPOSE(_m4)))+LN(_p4)</f>
        <v>-84.918932953381173</v>
      </c>
      <c r="I26" s="8">
        <f>MAX(E26:H26)</f>
        <v>-84.546840202612458</v>
      </c>
      <c r="J26" s="15">
        <f>IF(I26=E26,1,IF(I26=F26,2,IF(I26=G26,3,IF(I26=H26,4,0))))</f>
        <v>2</v>
      </c>
      <c r="K26" s="16" t="str">
        <f>IF(D26=J26,"SAMA", "BEDA")</f>
        <v>SAMA</v>
      </c>
    </row>
    <row r="27" spans="1:11" ht="15.75" x14ac:dyDescent="0.25">
      <c r="A27" s="13">
        <v>25</v>
      </c>
      <c r="B27" s="13">
        <v>48</v>
      </c>
      <c r="C27" s="13">
        <v>27</v>
      </c>
      <c r="D27" s="13">
        <v>2</v>
      </c>
      <c r="E27" s="8" cm="1">
        <f t="array" ref="E27">MMULT(MMULT(_m1,covariant_inverse),TRANSPOSE($B27:$C27))-(1/2*MMULT(MMULT(_m1,covariant_inverse),TRANSPOSE(_m1)))+LN(_p1)</f>
        <v>-92.858358384062555</v>
      </c>
      <c r="F27" s="8" cm="1">
        <f t="array" ref="F27">MMULT(MMULT(_m2,covariant_inverse),TRANSPOSE($B27:$C27))-(1/2*MMULT(MMULT(_m2,covariant_inverse),TRANSPOSE(_m2)))+LN(_p2)</f>
        <v>-88.76273545027496</v>
      </c>
      <c r="G27" s="8" cm="1">
        <f t="array" ref="G27">MMULT(MMULT(_m3,covariant_inverse),TRANSPOSE($B27:$C27))-(1/2*MMULT(MMULT(_m3,covariant_inverse),TRANSPOSE(_m3)))+LN(_p3)</f>
        <v>-95.21007315470213</v>
      </c>
      <c r="H27" s="8" cm="1">
        <f t="array" ref="H27">MMULT(MMULT(_m4,covariant_inverse),TRANSPOSE($B27:$C27))-(1/2*MMULT(MMULT(_m4,covariant_inverse),TRANSPOSE(_m4)))+LN(_p4)</f>
        <v>-88.983489460311418</v>
      </c>
      <c r="I27" s="8">
        <f>MAX(E27:H27)</f>
        <v>-88.76273545027496</v>
      </c>
      <c r="J27" s="15">
        <f>IF(I27=E27,1,IF(I27=F27,2,IF(I27=G27,3,IF(I27=H27,4,0))))</f>
        <v>2</v>
      </c>
      <c r="K27" s="16" t="str">
        <f>IF(D27=J27,"SAMA", "BEDA")</f>
        <v>SAMA</v>
      </c>
    </row>
    <row r="28" spans="1:11" ht="15.75" x14ac:dyDescent="0.25">
      <c r="A28" s="13">
        <v>26</v>
      </c>
      <c r="B28" s="13">
        <v>39.86</v>
      </c>
      <c r="C28" s="13">
        <v>29.11</v>
      </c>
      <c r="D28" s="13">
        <v>2</v>
      </c>
      <c r="E28" s="8" cm="1">
        <f t="array" ref="E28">MMULT(MMULT(_m1,covariant_inverse),TRANSPOSE($B28:$C28))-(1/2*MMULT(MMULT(_m1,covariant_inverse),TRANSPOSE(_m1)))+LN(_p1)</f>
        <v>-83.762472942400919</v>
      </c>
      <c r="F28" s="8" cm="1">
        <f t="array" ref="F28">MMULT(MMULT(_m2,covariant_inverse),TRANSPOSE($B28:$C28))-(1/2*MMULT(MMULT(_m2,covariant_inverse),TRANSPOSE(_m2)))+LN(_p2)</f>
        <v>-82.812367224664285</v>
      </c>
      <c r="G28" s="8" cm="1">
        <f t="array" ref="G28">MMULT(MMULT(_m3,covariant_inverse),TRANSPOSE($B28:$C28))-(1/2*MMULT(MMULT(_m3,covariant_inverse),TRANSPOSE(_m3)))+LN(_p3)</f>
        <v>-98.001234789646858</v>
      </c>
      <c r="H28" s="8" cm="1">
        <f t="array" ref="H28">MMULT(MMULT(_m4,covariant_inverse),TRANSPOSE($B28:$C28))-(1/2*MMULT(MMULT(_m4,covariant_inverse),TRANSPOSE(_m4)))+LN(_p4)</f>
        <v>-87.254306424764891</v>
      </c>
      <c r="I28" s="8">
        <f>MAX(E28:H28)</f>
        <v>-82.812367224664285</v>
      </c>
      <c r="J28" s="15">
        <f>IF(I28=E28,1,IF(I28=F28,2,IF(I28=G28,3,IF(I28=H28,4,0))))</f>
        <v>2</v>
      </c>
      <c r="K28" s="16" t="str">
        <f>IF(D28=J28,"SAMA", "BEDA")</f>
        <v>SAMA</v>
      </c>
    </row>
    <row r="29" spans="1:11" ht="15.75" x14ac:dyDescent="0.25">
      <c r="A29" s="13">
        <v>27</v>
      </c>
      <c r="B29" s="13">
        <v>45.02</v>
      </c>
      <c r="C29" s="13">
        <v>28.28</v>
      </c>
      <c r="D29" s="13">
        <v>2</v>
      </c>
      <c r="E29" s="8" cm="1">
        <f t="array" ref="E29">MMULT(MMULT(_m1,covariant_inverse),TRANSPOSE($B29:$C29))-(1/2*MMULT(MMULT(_m1,covariant_inverse),TRANSPOSE(_m1)))+LN(_p1)</f>
        <v>-90.667835922888443</v>
      </c>
      <c r="F29" s="8" cm="1">
        <f t="array" ref="F29">MMULT(MMULT(_m2,covariant_inverse),TRANSPOSE($B29:$C29))-(1/2*MMULT(MMULT(_m2,covariant_inverse),TRANSPOSE(_m2)))+LN(_p2)</f>
        <v>-88.317691519937711</v>
      </c>
      <c r="G29" s="8" cm="1">
        <f t="array" ref="G29">MMULT(MMULT(_m3,covariant_inverse),TRANSPOSE($B29:$C29))-(1/2*MMULT(MMULT(_m3,covariant_inverse),TRANSPOSE(_m3)))+LN(_p3)</f>
        <v>-98.761500812064</v>
      </c>
      <c r="H29" s="8" cm="1">
        <f t="array" ref="H29">MMULT(MMULT(_m4,covariant_inverse),TRANSPOSE($B29:$C29))-(1/2*MMULT(MMULT(_m4,covariant_inverse),TRANSPOSE(_m4)))+LN(_p4)</f>
        <v>-90.59063340250988</v>
      </c>
      <c r="I29" s="8">
        <f>MAX(E29:H29)</f>
        <v>-88.317691519937711</v>
      </c>
      <c r="J29" s="15">
        <f>IF(I29=E29,1,IF(I29=F29,2,IF(I29=G29,3,IF(I29=H29,4,0))))</f>
        <v>2</v>
      </c>
      <c r="K29" s="16" t="str">
        <f>IF(D29=J29,"SAMA", "BEDA")</f>
        <v>SAMA</v>
      </c>
    </row>
    <row r="30" spans="1:11" ht="15.75" x14ac:dyDescent="0.25">
      <c r="A30" s="13">
        <v>28</v>
      </c>
      <c r="B30" s="13">
        <v>37.99</v>
      </c>
      <c r="C30" s="13">
        <v>27.52</v>
      </c>
      <c r="D30" s="13">
        <v>2</v>
      </c>
      <c r="E30" s="8" cm="1">
        <f t="array" ref="E30">MMULT(MMULT(_m1,covariant_inverse),TRANSPOSE($B30:$C30))-(1/2*MMULT(MMULT(_m1,covariant_inverse),TRANSPOSE(_m1)))+LN(_p1)</f>
        <v>-77.015163238233967</v>
      </c>
      <c r="F30" s="8" cm="1">
        <f t="array" ref="F30">MMULT(MMULT(_m2,covariant_inverse),TRANSPOSE($B30:$C30))-(1/2*MMULT(MMULT(_m2,covariant_inverse),TRANSPOSE(_m2)))+LN(_p2)</f>
        <v>-74.359832804686619</v>
      </c>
      <c r="G30" s="8" cm="1">
        <f t="array" ref="G30">MMULT(MMULT(_m3,covariant_inverse),TRANSPOSE($B30:$C30))-(1/2*MMULT(MMULT(_m3,covariant_inverse),TRANSPOSE(_m3)))+LN(_p3)</f>
        <v>-88.301963560105904</v>
      </c>
      <c r="H30" s="8" cm="1">
        <f t="array" ref="H30">MMULT(MMULT(_m4,covariant_inverse),TRANSPOSE($B30:$C30))-(1/2*MMULT(MMULT(_m4,covariant_inverse),TRANSPOSE(_m4)))+LN(_p4)</f>
        <v>-77.69964780736133</v>
      </c>
      <c r="I30" s="8">
        <f>MAX(E30:H30)</f>
        <v>-74.359832804686619</v>
      </c>
      <c r="J30" s="15">
        <f>IF(I30=E30,1,IF(I30=F30,2,IF(I30=G30,3,IF(I30=H30,4,0))))</f>
        <v>2</v>
      </c>
      <c r="K30" s="16" t="str">
        <f>IF(D30=J30,"SAMA", "BEDA")</f>
        <v>SAMA</v>
      </c>
    </row>
    <row r="31" spans="1:11" ht="15.75" x14ac:dyDescent="0.25">
      <c r="A31" s="24">
        <v>29</v>
      </c>
      <c r="B31" s="13">
        <v>42.34</v>
      </c>
      <c r="C31" s="13">
        <v>30.08</v>
      </c>
      <c r="D31" s="13">
        <v>2</v>
      </c>
      <c r="E31" s="8" cm="1">
        <f t="array" ref="E31">MMULT(MMULT(_m1,covariant_inverse),TRANSPOSE($B31:$C31))-(1/2*MMULT(MMULT(_m1,covariant_inverse),TRANSPOSE(_m1)))+LN(_p1)</f>
        <v>-90.154507608593278</v>
      </c>
      <c r="F31" s="8" cm="1">
        <f t="array" ref="F31">MMULT(MMULT(_m2,covariant_inverse),TRANSPOSE($B31:$C31))-(1/2*MMULT(MMULT(_m2,covariant_inverse),TRANSPOSE(_m2)))+LN(_p2)</f>
        <v>-90.133415669381151</v>
      </c>
      <c r="G31" s="8" cm="1">
        <f t="array" ref="G31">MMULT(MMULT(_m3,covariant_inverse),TRANSPOSE($B31:$C31))-(1/2*MMULT(MMULT(_m3,covariant_inverse),TRANSPOSE(_m3)))+LN(_p3)</f>
        <v>-105.1893254675045</v>
      </c>
      <c r="H31" s="8" cm="1">
        <f t="array" ref="H31">MMULT(MMULT(_m4,covariant_inverse),TRANSPOSE($B31:$C31))-(1/2*MMULT(MMULT(_m4,covariant_inverse),TRANSPOSE(_m4)))+LN(_p4)</f>
        <v>-94.899909627102218</v>
      </c>
      <c r="I31" s="8">
        <f>MAX(E31:H31)</f>
        <v>-90.133415669381151</v>
      </c>
      <c r="J31" s="15">
        <f>IF(I31=E31,1,IF(I31=F31,2,IF(I31=G31,3,IF(I31=H31,4,0))))</f>
        <v>2</v>
      </c>
      <c r="K31" s="16" t="str">
        <f>IF(D31=J31,"SAMA", "BEDA")</f>
        <v>SAMA</v>
      </c>
    </row>
    <row r="32" spans="1:11" ht="15.75" x14ac:dyDescent="0.25">
      <c r="A32" s="13">
        <v>30</v>
      </c>
      <c r="B32" s="24">
        <v>48.86</v>
      </c>
      <c r="C32" s="24">
        <v>25.57</v>
      </c>
      <c r="D32" s="24">
        <v>2</v>
      </c>
      <c r="E32" s="25" cm="1">
        <f t="array" ref="E32">MMULT(MMULT(_m1,covariant_inverse),TRANSPOSE($B32:$C32))-(1/2*MMULT(MMULT(_m1,covariant_inverse),TRANSPOSE(_m1)))+LN(_p1)</f>
        <v>-91.109494068720764</v>
      </c>
      <c r="F32" s="25" cm="1">
        <f t="array" ref="F32">MMULT(MMULT(_m2,covariant_inverse),TRANSPOSE($B32:$C32))-(1/2*MMULT(MMULT(_m2,covariant_inverse),TRANSPOSE(_m2)))+LN(_p2)</f>
        <v>-85.269026254374381</v>
      </c>
      <c r="G32" s="25" cm="1">
        <f t="array" ref="G32">MMULT(MMULT(_m3,covariant_inverse),TRANSPOSE($B32:$C32))-(1/2*MMULT(MMULT(_m3,covariant_inverse),TRANSPOSE(_m3)))+LN(_p3)</f>
        <v>-88.899098151853607</v>
      </c>
      <c r="H32" s="25" cm="1">
        <f t="array" ref="H32">MMULT(MMULT(_m4,covariant_inverse),TRANSPOSE($B32:$C32))-(1/2*MMULT(MMULT(_m4,covariant_inverse),TRANSPOSE(_m4)))+LN(_p4)</f>
        <v>-83.83840318916522</v>
      </c>
      <c r="I32" s="25">
        <f>MAX(E32:H32)</f>
        <v>-83.83840318916522</v>
      </c>
      <c r="J32" s="26">
        <f>IF(I32=E32,1,IF(I32=F32,2,IF(I32=G32,3,IF(I32=H32,4,0))))</f>
        <v>4</v>
      </c>
      <c r="K32" s="24" t="str">
        <f>IF(D32=J32,"SAMA", "BEDA")</f>
        <v>BEDA</v>
      </c>
    </row>
    <row r="33" spans="1:11" ht="15.75" x14ac:dyDescent="0.25">
      <c r="A33" s="13">
        <v>31</v>
      </c>
      <c r="B33" s="24">
        <v>41.34</v>
      </c>
      <c r="C33" s="24">
        <v>30.37</v>
      </c>
      <c r="D33" s="24">
        <v>2</v>
      </c>
      <c r="E33" s="25" cm="1">
        <f t="array" ref="E33">MMULT(MMULT(_m1,covariant_inverse),TRANSPOSE($B33:$C33))-(1/2*MMULT(MMULT(_m1,covariant_inverse),TRANSPOSE(_m1)))+LN(_p1)</f>
        <v>-89.106191276257235</v>
      </c>
      <c r="F33" s="25" cm="1">
        <f t="array" ref="F33">MMULT(MMULT(_m2,covariant_inverse),TRANSPOSE($B33:$C33))-(1/2*MMULT(MMULT(_m2,covariant_inverse),TRANSPOSE(_m2)))+LN(_p2)</f>
        <v>-89.507552495359874</v>
      </c>
      <c r="G33" s="25" cm="1">
        <f t="array" ref="G33">MMULT(MMULT(_m3,covariant_inverse),TRANSPOSE($B33:$C33))-(1/2*MMULT(MMULT(_m3,covariant_inverse),TRANSPOSE(_m3)))+LN(_p3)</f>
        <v>-105.68565910228808</v>
      </c>
      <c r="H33" s="25" cm="1">
        <f t="array" ref="H33">MMULT(MMULT(_m4,covariant_inverse),TRANSPOSE($B33:$C33))-(1/2*MMULT(MMULT(_m4,covariant_inverse),TRANSPOSE(_m4)))+LN(_p4)</f>
        <v>-94.823363169662755</v>
      </c>
      <c r="I33" s="25">
        <f>MAX(E33:H33)</f>
        <v>-89.106191276257235</v>
      </c>
      <c r="J33" s="26">
        <f>IF(I33=E33,1,IF(I33=F33,2,IF(I33=G33,3,IF(I33=H33,4,0))))</f>
        <v>1</v>
      </c>
      <c r="K33" s="24" t="str">
        <f>IF(D33=J33,"SAMA", "BEDA")</f>
        <v>BEDA</v>
      </c>
    </row>
    <row r="34" spans="1:11" ht="15.75" x14ac:dyDescent="0.25">
      <c r="A34" s="13">
        <v>32</v>
      </c>
      <c r="B34" s="24">
        <v>42.89</v>
      </c>
      <c r="C34" s="24">
        <v>30.34</v>
      </c>
      <c r="D34" s="24">
        <v>2</v>
      </c>
      <c r="E34" s="25" cm="1">
        <f t="array" ref="E34">MMULT(MMULT(_m1,covariant_inverse),TRANSPOSE($B34:$C34))-(1/2*MMULT(MMULT(_m1,covariant_inverse),TRANSPOSE(_m1)))+LN(_p1)</f>
        <v>-91.672848204543257</v>
      </c>
      <c r="F34" s="25" cm="1">
        <f t="array" ref="F34">MMULT(MMULT(_m2,covariant_inverse),TRANSPOSE($B34:$C34))-(1/2*MMULT(MMULT(_m2,covariant_inverse),TRANSPOSE(_m2)))+LN(_p2)</f>
        <v>-91.91030487805395</v>
      </c>
      <c r="G34" s="25" cm="1">
        <f t="array" ref="G34">MMULT(MMULT(_m3,covariant_inverse),TRANSPOSE($B34:$C34))-(1/2*MMULT(MMULT(_m3,covariant_inverse),TRANSPOSE(_m3)))+LN(_p3)</f>
        <v>-107.00713624947981</v>
      </c>
      <c r="H34" s="25" cm="1">
        <f t="array" ref="H34">MMULT(MMULT(_m4,covariant_inverse),TRANSPOSE($B34:$C34))-(1/2*MMULT(MMULT(_m4,covariant_inverse),TRANSPOSE(_m4)))+LN(_p4)</f>
        <v>-96.793593573744104</v>
      </c>
      <c r="I34" s="25">
        <f>MAX(E34:H34)</f>
        <v>-91.672848204543257</v>
      </c>
      <c r="J34" s="26">
        <f>IF(I34=E34,1,IF(I34=F34,2,IF(I34=G34,3,IF(I34=H34,4,0))))</f>
        <v>1</v>
      </c>
      <c r="K34" s="24" t="str">
        <f>IF(D34=J34,"SAMA", "BEDA")</f>
        <v>BEDA</v>
      </c>
    </row>
    <row r="35" spans="1:11" ht="15.75" x14ac:dyDescent="0.25">
      <c r="A35" s="13">
        <v>33</v>
      </c>
      <c r="B35" s="13">
        <v>37.21</v>
      </c>
      <c r="C35" s="13">
        <v>28.36</v>
      </c>
      <c r="D35" s="13">
        <v>2</v>
      </c>
      <c r="E35" s="8" cm="1">
        <f t="array" ref="E35">MMULT(MMULT(_m1,covariant_inverse),TRANSPOSE($B35:$C35))-(1/2*MMULT(MMULT(_m1,covariant_inverse),TRANSPOSE(_m1)))+LN(_p1)</f>
        <v>-77.575441569716887</v>
      </c>
      <c r="F35" s="8" cm="1">
        <f t="array" ref="F35">MMULT(MMULT(_m2,covariant_inverse),TRANSPOSE($B35:$C35))-(1/2*MMULT(MMULT(_m2,covariant_inverse),TRANSPOSE(_m2)))+LN(_p2)</f>
        <v>-75.967891823027628</v>
      </c>
      <c r="G35" s="8" cm="1">
        <f t="array" ref="G35">MMULT(MMULT(_m3,covariant_inverse),TRANSPOSE($B35:$C35))-(1/2*MMULT(MMULT(_m3,covariant_inverse),TRANSPOSE(_m3)))+LN(_p3)</f>
        <v>-91.748292185566171</v>
      </c>
      <c r="H35" s="8" cm="1">
        <f t="array" ref="H35">MMULT(MMULT(_m4,covariant_inverse),TRANSPOSE($B35:$C35))-(1/2*MMULT(MMULT(_m4,covariant_inverse),TRANSPOSE(_m4)))+LN(_p4)</f>
        <v>-80.349123663244669</v>
      </c>
      <c r="I35" s="8">
        <f>MAX(E35:H35)</f>
        <v>-75.967891823027628</v>
      </c>
      <c r="J35" s="15">
        <f>IF(I35=E35,1,IF(I35=F35,2,IF(I35=G35,3,IF(I35=H35,4,0))))</f>
        <v>2</v>
      </c>
      <c r="K35" s="16" t="str">
        <f>IF(D35=J35,"SAMA", "BEDA")</f>
        <v>SAMA</v>
      </c>
    </row>
    <row r="36" spans="1:11" ht="15.75" x14ac:dyDescent="0.25">
      <c r="A36" s="13">
        <v>34</v>
      </c>
      <c r="B36" s="13">
        <v>38.85</v>
      </c>
      <c r="C36" s="13">
        <v>25.54</v>
      </c>
      <c r="D36" s="13">
        <v>2</v>
      </c>
      <c r="E36" s="8" cm="1">
        <f t="array" ref="E36">MMULT(MMULT(_m1,covariant_inverse),TRANSPOSE($B36:$C36))-(1/2*MMULT(MMULT(_m1,covariant_inverse),TRANSPOSE(_m1)))+LN(_p1)</f>
        <v>-74.031563196453931</v>
      </c>
      <c r="F36" s="8" cm="1">
        <f t="array" ref="F36">MMULT(MMULT(_m2,covariant_inverse),TRANSPOSE($B36:$C36))-(1/2*MMULT(MMULT(_m2,covariant_inverse),TRANSPOSE(_m2)))+LN(_p2)</f>
        <v>-68.987779259254182</v>
      </c>
      <c r="G36" s="8" cm="1">
        <f t="array" ref="G36">MMULT(MMULT(_m3,covariant_inverse),TRANSPOSE($B36:$C36))-(1/2*MMULT(MMULT(_m3,covariant_inverse),TRANSPOSE(_m3)))+LN(_p3)</f>
        <v>-79.249780322195519</v>
      </c>
      <c r="H36" s="8" cm="1">
        <f t="array" ref="H36">MMULT(MMULT(_m4,covariant_inverse),TRANSPOSE($B36:$C36))-(1/2*MMULT(MMULT(_m4,covariant_inverse),TRANSPOSE(_m4)))+LN(_p4)</f>
        <v>-70.126979015887073</v>
      </c>
      <c r="I36" s="8">
        <f>MAX(E36:H36)</f>
        <v>-68.987779259254182</v>
      </c>
      <c r="J36" s="15">
        <f>IF(I36=E36,1,IF(I36=F36,2,IF(I36=G36,3,IF(I36=H36,4,0))))</f>
        <v>2</v>
      </c>
      <c r="K36" s="16" t="str">
        <f>IF(D36=J36,"SAMA", "BEDA")</f>
        <v>SAMA</v>
      </c>
    </row>
    <row r="37" spans="1:11" ht="15.75" x14ac:dyDescent="0.25">
      <c r="A37" s="13">
        <v>35</v>
      </c>
      <c r="B37" s="24">
        <v>40.32</v>
      </c>
      <c r="C37" s="24">
        <v>30.28</v>
      </c>
      <c r="D37" s="24">
        <v>2</v>
      </c>
      <c r="E37" s="25" cm="1">
        <f t="array" ref="E37">MMULT(MMULT(_m1,covariant_inverse),TRANSPOSE($B37:$C37))-(1/2*MMULT(MMULT(_m1,covariant_inverse),TRANSPOSE(_m1)))+LN(_p1)</f>
        <v>-87.170797629529247</v>
      </c>
      <c r="F37" s="25" cm="1">
        <f t="array" ref="F37">MMULT(MMULT(_m2,covariant_inverse),TRANSPOSE($B37:$C37))-(1/2*MMULT(MMULT(_m2,covariant_inverse),TRANSPOSE(_m2)))+LN(_p2)</f>
        <v>-87.551598875950191</v>
      </c>
      <c r="G37" s="25" cm="1">
        <f t="array" ref="G37">MMULT(MMULT(_m3,covariant_inverse),TRANSPOSE($B37:$C37))-(1/2*MMULT(MMULT(_m3,covariant_inverse),TRANSPOSE(_m3)))+LN(_p3)</f>
        <v>-104.26908643324579</v>
      </c>
      <c r="H37" s="25" cm="1">
        <f t="array" ref="H37">MMULT(MMULT(_m4,covariant_inverse),TRANSPOSE($B37:$C37))-(1/2*MMULT(MMULT(_m4,covariant_inverse),TRANSPOSE(_m4)))+LN(_p4)</f>
        <v>-93.042446989724411</v>
      </c>
      <c r="I37" s="25">
        <f>MAX(E37:H37)</f>
        <v>-87.170797629529247</v>
      </c>
      <c r="J37" s="26">
        <f>IF(I37=E37,1,IF(I37=F37,2,IF(I37=G37,3,IF(I37=H37,4,0))))</f>
        <v>1</v>
      </c>
      <c r="K37" s="24" t="str">
        <f>IF(D37=J37,"SAMA", "BEDA")</f>
        <v>BEDA</v>
      </c>
    </row>
    <row r="38" spans="1:11" ht="15.75" x14ac:dyDescent="0.25">
      <c r="A38" s="13">
        <v>36</v>
      </c>
      <c r="B38" s="13">
        <v>38.96</v>
      </c>
      <c r="C38" s="13">
        <v>25.42</v>
      </c>
      <c r="D38" s="13">
        <v>2</v>
      </c>
      <c r="E38" s="8" cm="1">
        <f t="array" ref="E38">MMULT(MMULT(_m1,covariant_inverse),TRANSPOSE($B38:$C38))-(1/2*MMULT(MMULT(_m1,covariant_inverse),TRANSPOSE(_m1)))+LN(_p1)</f>
        <v>-73.94909577937598</v>
      </c>
      <c r="F38" s="8" cm="1">
        <f t="array" ref="F38">MMULT(MMULT(_m2,covariant_inverse),TRANSPOSE($B38:$C38))-(1/2*MMULT(MMULT(_m2,covariant_inverse),TRANSPOSE(_m2)))+LN(_p2)</f>
        <v>-68.755747595316961</v>
      </c>
      <c r="G38" s="8" cm="1">
        <f t="array" ref="G38">MMULT(MMULT(_m3,covariant_inverse),TRANSPOSE($B38:$C38))-(1/2*MMULT(MMULT(_m3,covariant_inverse),TRANSPOSE(_m3)))+LN(_p3)</f>
        <v>-78.756091903262146</v>
      </c>
      <c r="H38" s="8" cm="1">
        <f t="array" ref="H38">MMULT(MMULT(_m4,covariant_inverse),TRANSPOSE($B38:$C38))-(1/2*MMULT(MMULT(_m4,covariant_inverse),TRANSPOSE(_m4)))+LN(_p4)</f>
        <v>-69.746544544312897</v>
      </c>
      <c r="I38" s="8">
        <f>MAX(E38:H38)</f>
        <v>-68.755747595316961</v>
      </c>
      <c r="J38" s="15">
        <f>IF(I38=E38,1,IF(I38=F38,2,IF(I38=G38,3,IF(I38=H38,4,0))))</f>
        <v>2</v>
      </c>
      <c r="K38" s="16" t="str">
        <f>IF(D38=J38,"SAMA", "BEDA")</f>
        <v>SAMA</v>
      </c>
    </row>
    <row r="39" spans="1:11" x14ac:dyDescent="0.25">
      <c r="A39" s="24">
        <v>37</v>
      </c>
      <c r="B39" s="24">
        <v>40.549999999999997</v>
      </c>
      <c r="C39" s="24">
        <v>23.73</v>
      </c>
      <c r="D39" s="24">
        <v>2</v>
      </c>
      <c r="E39" s="25" cm="1">
        <f t="array" ref="E39">MMULT(MMULT(_m1,covariant_inverse),TRANSPOSE($B39:$C39))-(1/2*MMULT(MMULT(_m1,covariant_inverse),TRANSPOSE(_m1)))+LN(_p1)</f>
        <v>-72.857070140117713</v>
      </c>
      <c r="F39" s="25" cm="1">
        <f t="array" ref="F39">MMULT(MMULT(_m2,covariant_inverse),TRANSPOSE($B39:$C39))-(1/2*MMULT(MMULT(_m2,covariant_inverse),TRANSPOSE(_m2)))+LN(_p2)</f>
        <v>-65.55396573084758</v>
      </c>
      <c r="G39" s="25" cm="1">
        <f t="array" ref="G39">MMULT(MMULT(_m3,covariant_inverse),TRANSPOSE($B39:$C39))-(1/2*MMULT(MMULT(_m3,covariant_inverse),TRANSPOSE(_m3)))+LN(_p3)</f>
        <v>-71.842065423833461</v>
      </c>
      <c r="H39" s="25" cm="1">
        <f t="array" ref="H39">MMULT(MMULT(_m4,covariant_inverse),TRANSPOSE($B39:$C39))-(1/2*MMULT(MMULT(_m4,covariant_inverse),TRANSPOSE(_m4)))+LN(_p4)</f>
        <v>-64.44415130394863</v>
      </c>
      <c r="I39" s="25">
        <f>MAX(E39:H39)</f>
        <v>-64.44415130394863</v>
      </c>
      <c r="J39" s="26">
        <f>IF(I39=E39,1,IF(I39=F39,2,IF(I39=G39,3,IF(I39=H39,4,0))))</f>
        <v>4</v>
      </c>
      <c r="K39" s="24" t="str">
        <f>IF(D39=J39,"SAMA", "BEDA")</f>
        <v>BEDA</v>
      </c>
    </row>
    <row r="40" spans="1:11" ht="15.75" x14ac:dyDescent="0.25">
      <c r="A40" s="24">
        <v>38</v>
      </c>
      <c r="B40" s="13">
        <v>45.19</v>
      </c>
      <c r="C40" s="13">
        <v>27.83</v>
      </c>
      <c r="D40" s="13">
        <v>2</v>
      </c>
      <c r="E40" s="8" cm="1">
        <f t="array" ref="E40">MMULT(MMULT(_m1,covariant_inverse),TRANSPOSE($B40:$C40))-(1/2*MMULT(MMULT(_m1,covariant_inverse),TRANSPOSE(_m1)))+LN(_p1)</f>
        <v>-89.946488598324109</v>
      </c>
      <c r="F40" s="8" cm="1">
        <f t="array" ref="F40">MMULT(MMULT(_m2,covariant_inverse),TRANSPOSE($B40:$C40))-(1/2*MMULT(MMULT(_m2,covariant_inverse),TRANSPOSE(_m2)))+LN(_p2)</f>
        <v>-87.055629021598719</v>
      </c>
      <c r="G40" s="8" cm="1">
        <f t="array" ref="G40">MMULT(MMULT(_m3,covariant_inverse),TRANSPOSE($B40:$C40))-(1/2*MMULT(MMULT(_m3,covariant_inverse),TRANSPOSE(_m3)))+LN(_p3)</f>
        <v>-96.680029294533838</v>
      </c>
      <c r="H40" s="8" cm="1">
        <f t="array" ref="H40">MMULT(MMULT(_m4,covariant_inverse),TRANSPOSE($B40:$C40))-(1/2*MMULT(MMULT(_m4,covariant_inverse),TRANSPOSE(_m4)))+LN(_p4)</f>
        <v>-88.835042089555586</v>
      </c>
      <c r="I40" s="8">
        <f>MAX(E40:H40)</f>
        <v>-87.055629021598719</v>
      </c>
      <c r="J40" s="15">
        <f>IF(I40=E40,1,IF(I40=F40,2,IF(I40=G40,3,IF(I40=H40,4,0))))</f>
        <v>2</v>
      </c>
      <c r="K40" s="16" t="str">
        <f>IF(D40=J40,"SAMA", "BEDA")</f>
        <v>SAMA</v>
      </c>
    </row>
    <row r="41" spans="1:11" ht="15.75" x14ac:dyDescent="0.25">
      <c r="A41" s="24">
        <v>39</v>
      </c>
      <c r="B41" s="13">
        <v>39.64</v>
      </c>
      <c r="C41" s="13">
        <v>24.7</v>
      </c>
      <c r="D41" s="13">
        <v>2</v>
      </c>
      <c r="E41" s="8" cm="1">
        <f t="array" ref="E41">MMULT(MMULT(_m1,covariant_inverse),TRANSPOSE($B41:$C41))-(1/2*MMULT(MMULT(_m1,covariant_inverse),TRANSPOSE(_m1)))+LN(_p1)</f>
        <v>-73.488278453033772</v>
      </c>
      <c r="F41" s="8" cm="1">
        <f t="array" ref="F41">MMULT(MMULT(_m2,covariant_inverse),TRANSPOSE($B41:$C41))-(1/2*MMULT(MMULT(_m2,covariant_inverse),TRANSPOSE(_m2)))+LN(_p2)</f>
        <v>-67.395882870132738</v>
      </c>
      <c r="G41" s="8" cm="1">
        <f t="array" ref="G41">MMULT(MMULT(_m3,covariant_inverse),TRANSPOSE($B41:$C41))-(1/2*MMULT(MMULT(_m3,covariant_inverse),TRANSPOSE(_m3)))+LN(_p3)</f>
        <v>-75.812942003808658</v>
      </c>
      <c r="H41" s="8" cm="1">
        <f t="array" ref="H41">MMULT(MMULT(_m4,covariant_inverse),TRANSPOSE($B41:$C41))-(1/2*MMULT(MMULT(_m4,covariant_inverse),TRANSPOSE(_m4)))+LN(_p4)</f>
        <v>-67.491068605139859</v>
      </c>
      <c r="I41" s="8">
        <f>MAX(E41:H41)</f>
        <v>-67.395882870132738</v>
      </c>
      <c r="J41" s="15">
        <f>IF(I41=E41,1,IF(I41=F41,2,IF(I41=G41,3,IF(I41=H41,4,0))))</f>
        <v>2</v>
      </c>
      <c r="K41" s="16" t="str">
        <f>IF(D41=J41,"SAMA", "BEDA")</f>
        <v>SAMA</v>
      </c>
    </row>
    <row r="42" spans="1:11" x14ac:dyDescent="0.25">
      <c r="A42" s="24">
        <v>40</v>
      </c>
      <c r="B42" s="24">
        <v>37.369999999999997</v>
      </c>
      <c r="C42" s="24">
        <v>30.07</v>
      </c>
      <c r="D42" s="24">
        <v>2</v>
      </c>
      <c r="E42" s="25" cm="1">
        <f t="array" ref="E42">MMULT(MMULT(_m1,covariant_inverse),TRANSPOSE($B42:$C42))-(1/2*MMULT(MMULT(_m1,covariant_inverse),TRANSPOSE(_m1)))+LN(_p1)</f>
        <v>-81.686244600919892</v>
      </c>
      <c r="F42" s="25" cm="1">
        <f t="array" ref="F42">MMULT(MMULT(_m2,covariant_inverse),TRANSPOSE($B42:$C42))-(1/2*MMULT(MMULT(_m2,covariant_inverse),TRANSPOSE(_m2)))+LN(_p2)</f>
        <v>-82.0664372318125</v>
      </c>
      <c r="G42" s="25" cm="1">
        <f t="array" ref="G42">MMULT(MMULT(_m3,covariant_inverse),TRANSPOSE($B42:$C42))-(1/2*MMULT(MMULT(_m3,covariant_inverse),TRANSPOSE(_m3)))+LN(_p3)</f>
        <v>-100.42280270229655</v>
      </c>
      <c r="H42" s="25" cm="1">
        <f t="array" ref="H42">MMULT(MMULT(_m4,covariant_inverse),TRANSPOSE($B42:$C42))-(1/2*MMULT(MMULT(_m4,covariant_inverse),TRANSPOSE(_m4)))+LN(_p4)</f>
        <v>-88.113745530442557</v>
      </c>
      <c r="I42" s="25">
        <f>MAX(E42:H42)</f>
        <v>-81.686244600919892</v>
      </c>
      <c r="J42" s="26">
        <f>IF(I42=E42,1,IF(I42=F42,2,IF(I42=G42,3,IF(I42=H42,4,0))))</f>
        <v>1</v>
      </c>
      <c r="K42" s="24" t="str">
        <f>IF(D42=J42,"SAMA", "BEDA")</f>
        <v>BEDA</v>
      </c>
    </row>
    <row r="43" spans="1:11" ht="15.75" x14ac:dyDescent="0.25">
      <c r="A43" s="13">
        <v>41</v>
      </c>
      <c r="B43" s="24">
        <v>38.450000000000003</v>
      </c>
      <c r="C43" s="24">
        <v>29.96</v>
      </c>
      <c r="D43" s="24">
        <v>2</v>
      </c>
      <c r="E43" s="25" cm="1">
        <f t="array" ref="E43">MMULT(MMULT(_m1,covariant_inverse),TRANSPOSE($B43:$C43))-(1/2*MMULT(MMULT(_m1,covariant_inverse),TRANSPOSE(_m1)))+LN(_p1)</f>
        <v>-83.274604966410536</v>
      </c>
      <c r="F43" s="25" cm="1">
        <f t="array" ref="F43">MMULT(MMULT(_m2,covariant_inverse),TRANSPOSE($B43:$C43))-(1/2*MMULT(MMULT(_m2,covariant_inverse),TRANSPOSE(_m2)))+LN(_p2)</f>
        <v>-83.436332317618906</v>
      </c>
      <c r="G43" s="25" cm="1">
        <f t="array" ref="G43">MMULT(MMULT(_m3,covariant_inverse),TRANSPOSE($B43:$C43))-(1/2*MMULT(MMULT(_m3,covariant_inverse),TRANSPOSE(_m3)))+LN(_p3)</f>
        <v>-100.89951421921133</v>
      </c>
      <c r="H43" s="25" cm="1">
        <f t="array" ref="H43">MMULT(MMULT(_m4,covariant_inverse),TRANSPOSE($B43:$C43))-(1/2*MMULT(MMULT(_m4,covariant_inverse),TRANSPOSE(_m4)))+LN(_p4)</f>
        <v>-89.093297101078363</v>
      </c>
      <c r="I43" s="25">
        <f>MAX(E43:H43)</f>
        <v>-83.274604966410536</v>
      </c>
      <c r="J43" s="26">
        <f>IF(I43=E43,1,IF(I43=F43,2,IF(I43=G43,3,IF(I43=H43,4,0))))</f>
        <v>1</v>
      </c>
      <c r="K43" s="24" t="str">
        <f>IF(D43=J43,"SAMA", "BEDA")</f>
        <v>BEDA</v>
      </c>
    </row>
    <row r="44" spans="1:11" ht="15.75" x14ac:dyDescent="0.25">
      <c r="A44" s="13">
        <v>42</v>
      </c>
      <c r="B44" s="24">
        <v>42.33</v>
      </c>
      <c r="C44" s="24">
        <v>31.24</v>
      </c>
      <c r="D44" s="24">
        <v>2</v>
      </c>
      <c r="E44" s="25" cm="1">
        <f t="array" ref="E44">MMULT(MMULT(_m1,covariant_inverse),TRANSPOSE($B44:$C44))-(1/2*MMULT(MMULT(_m1,covariant_inverse),TRANSPOSE(_m1)))+LN(_p1)</f>
        <v>-92.741683916291109</v>
      </c>
      <c r="F44" s="25" cm="1">
        <f t="array" ref="F44">MMULT(MMULT(_m2,covariant_inverse),TRANSPOSE($B44:$C44))-(1/2*MMULT(MMULT(_m2,covariant_inverse),TRANSPOSE(_m2)))+LN(_p2)</f>
        <v>-94.078852031901562</v>
      </c>
      <c r="G44" s="25" cm="1">
        <f t="array" ref="G44">MMULT(MMULT(_m3,covariant_inverse),TRANSPOSE($B44:$C44))-(1/2*MMULT(MMULT(_m3,covariant_inverse),TRANSPOSE(_m3)))+LN(_p3)</f>
        <v>-110.96129252892523</v>
      </c>
      <c r="H44" s="25" cm="1">
        <f t="array" ref="H44">MMULT(MMULT(_m4,covariant_inverse),TRANSPOSE($B44:$C44))-(1/2*MMULT(MMULT(_m4,covariant_inverse),TRANSPOSE(_m4)))+LN(_p4)</f>
        <v>-100.00633640665792</v>
      </c>
      <c r="I44" s="25">
        <f>MAX(E44:H44)</f>
        <v>-92.741683916291109</v>
      </c>
      <c r="J44" s="26">
        <f>IF(I44=E44,1,IF(I44=F44,2,IF(I44=G44,3,IF(I44=H44,4,0))))</f>
        <v>1</v>
      </c>
      <c r="K44" s="24" t="str">
        <f>IF(D44=J44,"SAMA", "BEDA")</f>
        <v>BEDA</v>
      </c>
    </row>
    <row r="45" spans="1:11" x14ac:dyDescent="0.25">
      <c r="A45" s="24">
        <v>43</v>
      </c>
      <c r="B45" s="24">
        <v>47.94</v>
      </c>
      <c r="C45" s="24">
        <v>26.69</v>
      </c>
      <c r="D45" s="24">
        <v>2</v>
      </c>
      <c r="E45" s="25" cm="1">
        <f t="array" ref="E45">MMULT(MMULT(_m1,covariant_inverse),TRANSPOSE($B45:$C45))-(1/2*MMULT(MMULT(_m1,covariant_inverse),TRANSPOSE(_m1)))+LN(_p1)</f>
        <v>-92.06045490078445</v>
      </c>
      <c r="F45" s="25" cm="1">
        <f t="array" ref="F45">MMULT(MMULT(_m2,covariant_inverse),TRANSPOSE($B45:$C45))-(1/2*MMULT(MMULT(_m2,covariant_inverse),TRANSPOSE(_m2)))+LN(_p2)</f>
        <v>-87.607056496130497</v>
      </c>
      <c r="G45" s="25" cm="1">
        <f t="array" ref="G45">MMULT(MMULT(_m3,covariant_inverse),TRANSPOSE($B45:$C45))-(1/2*MMULT(MMULT(_m3,covariant_inverse),TRANSPOSE(_m3)))+LN(_p3)</f>
        <v>-93.608086670681402</v>
      </c>
      <c r="H45" s="25" cm="1">
        <f t="array" ref="H45">MMULT(MMULT(_m4,covariant_inverse),TRANSPOSE($B45:$C45))-(1/2*MMULT(MMULT(_m4,covariant_inverse),TRANSPOSE(_m4)))+LN(_p4)</f>
        <v>-87.533823005309799</v>
      </c>
      <c r="I45" s="25">
        <f>MAX(E45:H45)</f>
        <v>-87.533823005309799</v>
      </c>
      <c r="J45" s="26">
        <f>IF(I45=E45,1,IF(I45=F45,2,IF(I45=G45,3,IF(I45=H45,4,0))))</f>
        <v>4</v>
      </c>
      <c r="K45" s="24" t="str">
        <f>IF(D45=J45,"SAMA", "BEDA")</f>
        <v>BEDA</v>
      </c>
    </row>
    <row r="46" spans="1:11" ht="15.75" x14ac:dyDescent="0.25">
      <c r="A46" s="13">
        <v>44</v>
      </c>
      <c r="B46" s="13">
        <v>61</v>
      </c>
      <c r="C46" s="13">
        <v>22</v>
      </c>
      <c r="D46" s="13">
        <v>3</v>
      </c>
      <c r="E46" s="8" cm="1">
        <f t="array" ref="E46">MMULT(MMULT(_m1,covariant_inverse),TRANSPOSE($B46:$C46))-(1/2*MMULT(MMULT(_m1,covariant_inverse),TRANSPOSE(_m1)))+LN(_p1)</f>
        <v>-103.72515262530577</v>
      </c>
      <c r="F46" s="8" cm="1">
        <f t="array" ref="F46">MMULT(MMULT(_m2,covariant_inverse),TRANSPOSE($B46:$C46))-(1/2*MMULT(MMULT(_m2,covariant_inverse),TRANSPOSE(_m2)))+LN(_p2)</f>
        <v>-92.698295712689031</v>
      </c>
      <c r="G46" s="8" cm="1">
        <f t="array" ref="G46">MMULT(MMULT(_m3,covariant_inverse),TRANSPOSE($B46:$C46))-(1/2*MMULT(MMULT(_m3,covariant_inverse),TRANSPOSE(_m3)))+LN(_p3)</f>
        <v>-82.627397485922572</v>
      </c>
      <c r="H46" s="8" cm="1">
        <f t="array" ref="H46">MMULT(MMULT(_m4,covariant_inverse),TRANSPOSE($B46:$C46))-(1/2*MMULT(MMULT(_m4,covariant_inverse),TRANSPOSE(_m4)))+LN(_p4)</f>
        <v>-84.549636134290566</v>
      </c>
      <c r="I46" s="8">
        <f>MAX(E46:H46)</f>
        <v>-82.627397485922572</v>
      </c>
      <c r="J46" s="15">
        <f>IF(I46=E46,1,IF(I46=F46,2,IF(I46=G46,3,IF(I46=H46,4,0))))</f>
        <v>3</v>
      </c>
      <c r="K46" s="16" t="str">
        <f>IF(D46=J46,"SAMA", "BEDA")</f>
        <v>SAMA</v>
      </c>
    </row>
    <row r="47" spans="1:11" ht="15.75" x14ac:dyDescent="0.25">
      <c r="A47" s="13">
        <v>45</v>
      </c>
      <c r="B47" s="13">
        <v>64</v>
      </c>
      <c r="C47" s="13">
        <v>26</v>
      </c>
      <c r="D47" s="13">
        <v>3</v>
      </c>
      <c r="E47" s="8" cm="1">
        <f t="array" ref="E47">MMULT(MMULT(_m1,covariant_inverse),TRANSPOSE($B47:$C47))-(1/2*MMULT(MMULT(_m1,covariant_inverse),TRANSPOSE(_m1)))+LN(_p1)</f>
        <v>-117.80312523641227</v>
      </c>
      <c r="F47" s="8" cm="1">
        <f t="array" ref="F47">MMULT(MMULT(_m2,covariant_inverse),TRANSPOSE($B47:$C47))-(1/2*MMULT(MMULT(_m2,covariant_inverse),TRANSPOSE(_m2)))+LN(_p2)</f>
        <v>-111.20777065697158</v>
      </c>
      <c r="G47" s="8" cm="1">
        <f t="array" ref="G47">MMULT(MMULT(_m3,covariant_inverse),TRANSPOSE($B47:$C47))-(1/2*MMULT(MMULT(_m3,covariant_inverse),TRANSPOSE(_m3)))+LN(_p3)</f>
        <v>-105.4105494993015</v>
      </c>
      <c r="H47" s="8" cm="1">
        <f t="array" ref="H47">MMULT(MMULT(_m4,covariant_inverse),TRANSPOSE($B47:$C47))-(1/2*MMULT(MMULT(_m4,covariant_inverse),TRANSPOSE(_m4)))+LN(_p4)</f>
        <v>-106.27441527751354</v>
      </c>
      <c r="I47" s="8">
        <f>MAX(E47:H47)</f>
        <v>-105.4105494993015</v>
      </c>
      <c r="J47" s="15">
        <f>IF(I47=E47,1,IF(I47=F47,2,IF(I47=G47,3,IF(I47=H47,4,0))))</f>
        <v>3</v>
      </c>
      <c r="K47" s="16" t="str">
        <f>IF(D47=J47,"SAMA", "BEDA")</f>
        <v>SAMA</v>
      </c>
    </row>
    <row r="48" spans="1:11" ht="15.75" x14ac:dyDescent="0.25">
      <c r="A48" s="24">
        <v>46</v>
      </c>
      <c r="B48" s="13">
        <v>61</v>
      </c>
      <c r="C48" s="13">
        <v>25</v>
      </c>
      <c r="D48" s="13">
        <v>3</v>
      </c>
      <c r="E48" s="8" cm="1">
        <f t="array" ref="E48">MMULT(MMULT(_m1,covariant_inverse),TRANSPOSE($B48:$C48))-(1/2*MMULT(MMULT(_m1,covariant_inverse),TRANSPOSE(_m1)))+LN(_p1)</f>
        <v>-110.46007476951418</v>
      </c>
      <c r="F48" s="8" cm="1">
        <f t="array" ref="F48">MMULT(MMULT(_m2,covariant_inverse),TRANSPOSE($B48:$C48))-(1/2*MMULT(MMULT(_m2,covariant_inverse),TRANSPOSE(_m2)))+LN(_p2)</f>
        <v>-102.94381034649936</v>
      </c>
      <c r="G48" s="8" cm="1">
        <f t="array" ref="G48">MMULT(MMULT(_m3,covariant_inverse),TRANSPOSE($B48:$C48))-(1/2*MMULT(MMULT(_m3,covariant_inverse),TRANSPOSE(_m3)))+LN(_p3)</f>
        <v>-97.579442404441878</v>
      </c>
      <c r="H48" s="8" cm="1">
        <f t="array" ref="H48">MMULT(MMULT(_m4,covariant_inverse),TRANSPOSE($B48:$C48))-(1/2*MMULT(MMULT(_m4,covariant_inverse),TRANSPOSE(_m4)))+LN(_p4)</f>
        <v>-97.79099533607986</v>
      </c>
      <c r="I48" s="8">
        <f>MAX(E48:H48)</f>
        <v>-97.579442404441878</v>
      </c>
      <c r="J48" s="15">
        <f>IF(I48=E48,1,IF(I48=F48,2,IF(I48=G48,3,IF(I48=H48,4,0))))</f>
        <v>3</v>
      </c>
      <c r="K48" s="16" t="str">
        <f>IF(D48=J48,"SAMA", "BEDA")</f>
        <v>SAMA</v>
      </c>
    </row>
    <row r="49" spans="1:11" ht="15.75" x14ac:dyDescent="0.25">
      <c r="A49" s="13">
        <v>47</v>
      </c>
      <c r="B49" s="24">
        <v>51</v>
      </c>
      <c r="C49" s="24">
        <v>28</v>
      </c>
      <c r="D49" s="24">
        <v>4</v>
      </c>
      <c r="E49" s="25" cm="1">
        <f t="array" ref="E49">MMULT(MMULT(_m1,covariant_inverse),TRANSPOSE($B49:$C49))-(1/2*MMULT(MMULT(_m1,covariant_inverse),TRANSPOSE(_m1)))+LN(_p1)</f>
        <v>-100.20140885096065</v>
      </c>
      <c r="F49" s="25" cm="1">
        <f t="array" ref="F49">MMULT(MMULT(_m2,covariant_inverse),TRANSPOSE($B49:$C49))-(1/2*MMULT(MMULT(_m2,covariant_inverse),TRANSPOSE(_m2)))+LN(_p2)</f>
        <v>-97.026695760747145</v>
      </c>
      <c r="G49" s="25" cm="1">
        <f t="array" ref="G49">MMULT(MMULT(_m3,covariant_inverse),TRANSPOSE($B49:$C49))-(1/2*MMULT(MMULT(_m3,covariant_inverse),TRANSPOSE(_m3)))+LN(_p3)</f>
        <v>-103.04118024956172</v>
      </c>
      <c r="H49" s="25" cm="1">
        <f t="array" ref="H49">MMULT(MMULT(_m4,covariant_inverse),TRANSPOSE($B49:$C49))-(1/2*MMULT(MMULT(_m4,covariant_inverse),TRANSPOSE(_m4)))+LN(_p4)</f>
        <v>-97.46690940174507</v>
      </c>
      <c r="I49" s="25">
        <f>MAX(E49:H49)</f>
        <v>-97.026695760747145</v>
      </c>
      <c r="J49" s="26">
        <f>IF(I49=E49,1,IF(I49=F49,2,IF(I49=G49,3,IF(I49=H49,4,0))))</f>
        <v>2</v>
      </c>
      <c r="K49" s="24" t="str">
        <f>IF(D49=J49,"SAMA", "BEDA")</f>
        <v>BEDA</v>
      </c>
    </row>
    <row r="50" spans="1:11" ht="15.75" x14ac:dyDescent="0.25">
      <c r="A50" s="13">
        <v>48</v>
      </c>
      <c r="B50" s="13">
        <v>53</v>
      </c>
      <c r="C50" s="13">
        <v>27</v>
      </c>
      <c r="D50" s="13">
        <v>4</v>
      </c>
      <c r="E50" s="8" cm="1">
        <f t="array" ref="E50">MMULT(MMULT(_m1,covariant_inverse),TRANSPOSE($B50:$C50))-(1/2*MMULT(MMULT(_m1,covariant_inverse),TRANSPOSE(_m1)))+LN(_p1)</f>
        <v>-101.35515241544356</v>
      </c>
      <c r="F50" s="8" cm="1">
        <f t="array" ref="F50">MMULT(MMULT(_m2,covariant_inverse),TRANSPOSE($B50:$C50))-(1/2*MMULT(MMULT(_m2,covariant_inverse),TRANSPOSE(_m2)))+LN(_p2)</f>
        <v>-96.844050060056219</v>
      </c>
      <c r="G50" s="8" cm="1">
        <f t="array" ref="G50">MMULT(MMULT(_m3,covariant_inverse),TRANSPOSE($B50:$C50))-(1/2*MMULT(MMULT(_m3,covariant_inverse),TRANSPOSE(_m3)))+LN(_p3)</f>
        <v>-99.955226691401847</v>
      </c>
      <c r="H50" s="8" cm="1">
        <f t="array" ref="H50">MMULT(MMULT(_m4,covariant_inverse),TRANSPOSE($B50:$C50))-(1/2*MMULT(MMULT(_m4,covariant_inverse),TRANSPOSE(_m4)))+LN(_p4)</f>
        <v>-95.766212028373459</v>
      </c>
      <c r="I50" s="8">
        <f>MAX(E50:H50)</f>
        <v>-95.766212028373459</v>
      </c>
      <c r="J50" s="15">
        <f>IF(I50=E50,1,IF(I50=F50,2,IF(I50=G50,3,IF(I50=H50,4,0))))</f>
        <v>4</v>
      </c>
      <c r="K50" s="16" t="str">
        <f>IF(D50=J50,"SAMA", "BEDA")</f>
        <v>SAMA</v>
      </c>
    </row>
    <row r="51" spans="1:11" ht="15.75" x14ac:dyDescent="0.25">
      <c r="A51" s="13">
        <v>49</v>
      </c>
      <c r="B51" s="24">
        <v>58</v>
      </c>
      <c r="C51" s="24">
        <v>31</v>
      </c>
      <c r="D51" s="24">
        <v>4</v>
      </c>
      <c r="E51" s="25" cm="1">
        <f t="array" ref="E51">MMULT(MMULT(_m1,covariant_inverse),TRANSPOSE($B51:$C51))-(1/2*MMULT(MMULT(_m1,covariant_inverse),TRANSPOSE(_m1)))+LN(_p1)</f>
        <v>-118.83184263910248</v>
      </c>
      <c r="F51" s="25" cm="1">
        <f t="array" ref="F51">MMULT(MMULT(_m2,covariant_inverse),TRANSPOSE($B51:$C51))-(1/2*MMULT(MMULT(_m2,covariant_inverse),TRANSPOSE(_m2)))+LN(_p2)</f>
        <v>-118.58605084825126</v>
      </c>
      <c r="G51" s="25" cm="1">
        <f t="array" ref="G51">MMULT(MMULT(_m3,covariant_inverse),TRANSPOSE($B51:$C51))-(1/2*MMULT(MMULT(_m3,covariant_inverse),TRANSPOSE(_m3)))+LN(_p3)</f>
        <v>-124.63644011946069</v>
      </c>
      <c r="H51" s="25" cm="1">
        <f t="array" ref="H51">MMULT(MMULT(_m4,covariant_inverse),TRANSPOSE($B51:$C51))-(1/2*MMULT(MMULT(_m4,covariant_inverse),TRANSPOSE(_m4)))+LN(_p4)</f>
        <v>-120.20408019882127</v>
      </c>
      <c r="I51" s="25">
        <f>MAX(E51:H51)</f>
        <v>-118.58605084825126</v>
      </c>
      <c r="J51" s="26">
        <f>IF(I51=E51,1,IF(I51=F51,2,IF(I51=G51,3,IF(I51=H51,4,0))))</f>
        <v>2</v>
      </c>
      <c r="K51" s="24" t="str">
        <f>IF(D51=J51,"SAMA", "BEDA")</f>
        <v>BEDA</v>
      </c>
    </row>
    <row r="52" spans="1:11" ht="15.75" x14ac:dyDescent="0.25">
      <c r="A52" s="13">
        <v>50</v>
      </c>
      <c r="B52" s="13">
        <v>51.66</v>
      </c>
      <c r="C52" s="13">
        <v>27.08</v>
      </c>
      <c r="D52" s="13">
        <v>4</v>
      </c>
      <c r="E52" s="8" cm="1">
        <f t="array" ref="E52">MMULT(MMULT(_m1,covariant_inverse),TRANSPOSE($B52:$C52))-(1/2*MMULT(MMULT(_m1,covariant_inverse),TRANSPOSE(_m1)))+LN(_p1)</f>
        <v>-99.257609538879009</v>
      </c>
      <c r="F52" s="8" cm="1">
        <f t="array" ref="F52">MMULT(MMULT(_m2,covariant_inverse),TRANSPOSE($B52:$C52))-(1/2*MMULT(MMULT(_m2,covariant_inverse),TRANSPOSE(_m2)))+LN(_p2)</f>
        <v>-94.951471468203096</v>
      </c>
      <c r="G52" s="8" cm="1">
        <f t="array" ref="G52">MMULT(MMULT(_m3,covariant_inverse),TRANSPOSE($B52:$C52))-(1/2*MMULT(MMULT(_m3,covariant_inverse),TRANSPOSE(_m3)))+LN(_p3)</f>
        <v>-99.08224674139349</v>
      </c>
      <c r="H52" s="8" cm="1">
        <f t="array" ref="H52">MMULT(MMULT(_m4,covariant_inverse),TRANSPOSE($B52:$C52))-(1/2*MMULT(MMULT(_m4,covariant_inverse),TRANSPOSE(_m4)))+LN(_p4)</f>
        <v>-94.301545292180563</v>
      </c>
      <c r="I52" s="8">
        <f>MAX(E52:H52)</f>
        <v>-94.301545292180563</v>
      </c>
      <c r="J52" s="15">
        <f>IF(I52=E52,1,IF(I52=F52,2,IF(I52=G52,3,IF(I52=H52,4,0))))</f>
        <v>4</v>
      </c>
      <c r="K52" s="16" t="str">
        <f>IF(D52=J52,"SAMA", "BEDA")</f>
        <v>SAMA</v>
      </c>
    </row>
    <row r="53" spans="1:11" ht="15.75" x14ac:dyDescent="0.25">
      <c r="A53" s="13">
        <v>51</v>
      </c>
      <c r="B53" s="13">
        <v>54.29</v>
      </c>
      <c r="C53" s="13">
        <v>25.48</v>
      </c>
      <c r="D53" s="13">
        <v>4</v>
      </c>
      <c r="E53" s="8" cm="1">
        <f t="array" ref="E53">MMULT(MMULT(_m1,covariant_inverse),TRANSPOSE($B53:$C53))-(1/2*MMULT(MMULT(_m1,covariant_inverse),TRANSPOSE(_m1)))+LN(_p1)</f>
        <v>-100.13496472247427</v>
      </c>
      <c r="F53" s="8" cm="1">
        <f t="array" ref="F53">MMULT(MMULT(_m2,covariant_inverse),TRANSPOSE($B53:$C53))-(1/2*MMULT(MMULT(_m2,covariant_inverse),TRANSPOSE(_m2)))+LN(_p2)</f>
        <v>-93.737968481582556</v>
      </c>
      <c r="G53" s="8" cm="1">
        <f t="array" ref="G53">MMULT(MMULT(_m3,covariant_inverse),TRANSPOSE($B53:$C53))-(1/2*MMULT(MMULT(_m3,covariant_inverse),TRANSPOSE(_m3)))+LN(_p3)</f>
        <v>-93.603773545153913</v>
      </c>
      <c r="H53" s="8" cm="1">
        <f t="array" ref="H53">MMULT(MMULT(_m4,covariant_inverse),TRANSPOSE($B53:$C53))-(1/2*MMULT(MMULT(_m4,covariant_inverse),TRANSPOSE(_m4)))+LN(_p4)</f>
        <v>-90.807199122026887</v>
      </c>
      <c r="I53" s="8">
        <f>MAX(E53:H53)</f>
        <v>-90.807199122026887</v>
      </c>
      <c r="J53" s="15">
        <f>IF(I53=E53,1,IF(I53=F53,2,IF(I53=G53,3,IF(I53=H53,4,0))))</f>
        <v>4</v>
      </c>
      <c r="K53" s="16" t="str">
        <f>IF(D53=J53,"SAMA", "BEDA")</f>
        <v>SAMA</v>
      </c>
    </row>
    <row r="54" spans="1:11" ht="15.75" x14ac:dyDescent="0.25">
      <c r="A54" s="13">
        <v>52</v>
      </c>
      <c r="B54" s="13">
        <v>49.98</v>
      </c>
      <c r="C54" s="13">
        <v>27.14</v>
      </c>
      <c r="D54" s="13">
        <v>4</v>
      </c>
      <c r="E54" s="8" cm="1">
        <f t="array" ref="E54">MMULT(MMULT(_m1,covariant_inverse),TRANSPOSE($B54:$C54))-(1/2*MMULT(MMULT(_m1,covariant_inverse),TRANSPOSE(_m1)))+LN(_p1)</f>
        <v>-96.537385187219158</v>
      </c>
      <c r="F54" s="8" cm="1">
        <f t="array" ref="F54">MMULT(MMULT(_m2,covariant_inverse),TRANSPOSE($B54:$C54))-(1/2*MMULT(MMULT(_m2,covariant_inverse),TRANSPOSE(_m2)))+LN(_p2)</f>
        <v>-92.441060051992821</v>
      </c>
      <c r="G54" s="8" cm="1">
        <f t="array" ref="G54">MMULT(MMULT(_m3,covariant_inverse),TRANSPOSE($B54:$C54))-(1/2*MMULT(MMULT(_m3,covariant_inverse),TRANSPOSE(_m3)))+LN(_p3)</f>
        <v>-97.786916051432783</v>
      </c>
      <c r="H54" s="8" cm="1">
        <f t="array" ref="H54">MMULT(MMULT(_m4,covariant_inverse),TRANSPOSE($B54:$C54))-(1/2*MMULT(MMULT(_m4,covariant_inverse),TRANSPOSE(_m4)))+LN(_p4)</f>
        <v>-92.287377693347494</v>
      </c>
      <c r="I54" s="8">
        <f>MAX(E54:H54)</f>
        <v>-92.287377693347494</v>
      </c>
      <c r="J54" s="15">
        <f>IF(I54=E54,1,IF(I54=F54,2,IF(I54=G54,3,IF(I54=H54,4,0))))</f>
        <v>4</v>
      </c>
      <c r="K54" s="16" t="str">
        <f>IF(D54=J54,"SAMA", "BEDA")</f>
        <v>SAMA</v>
      </c>
    </row>
    <row r="55" spans="1:11" ht="15.75" x14ac:dyDescent="0.25">
      <c r="A55" s="24">
        <v>53</v>
      </c>
      <c r="B55" s="13">
        <v>55.7</v>
      </c>
      <c r="C55" s="13">
        <v>26.56</v>
      </c>
      <c r="D55" s="13">
        <v>4</v>
      </c>
      <c r="E55" s="8" cm="1">
        <f t="array" ref="E55">MMULT(MMULT(_m1,covariant_inverse),TRANSPOSE($B55:$C55))-(1/2*MMULT(MMULT(_m1,covariant_inverse),TRANSPOSE(_m1)))+LN(_p1)</f>
        <v>-104.95563261123873</v>
      </c>
      <c r="F55" s="8" cm="1">
        <f t="array" ref="F55">MMULT(MMULT(_m2,covariant_inverse),TRANSPOSE($B55:$C55))-(1/2*MMULT(MMULT(_m2,covariant_inverse),TRANSPOSE(_m2)))+LN(_p2)</f>
        <v>-99.705284469712609</v>
      </c>
      <c r="G55" s="8" cm="1">
        <f t="array" ref="G55">MMULT(MMULT(_m3,covariant_inverse),TRANSPOSE($B55:$C55))-(1/2*MMULT(MMULT(_m3,covariant_inverse),TRANSPOSE(_m3)))+LN(_p3)</f>
        <v>-100.32464301317022</v>
      </c>
      <c r="H55" s="8" cm="1">
        <f t="array" ref="H55">MMULT(MMULT(_m4,covariant_inverse),TRANSPOSE($B55:$C55))-(1/2*MMULT(MMULT(_m4,covariant_inverse),TRANSPOSE(_m4)))+LN(_p4)</f>
        <v>-97.486816198864531</v>
      </c>
      <c r="I55" s="8">
        <f>MAX(E55:H55)</f>
        <v>-97.486816198864531</v>
      </c>
      <c r="J55" s="15">
        <f>IF(I55=E55,1,IF(I55=F55,2,IF(I55=G55,3,IF(I55=H55,4,0))))</f>
        <v>4</v>
      </c>
      <c r="K55" s="16" t="str">
        <f>IF(D55=J55,"SAMA", "BEDA")</f>
        <v>SAMA</v>
      </c>
    </row>
    <row r="56" spans="1:11" ht="15.75" x14ac:dyDescent="0.25">
      <c r="A56" s="13">
        <v>54</v>
      </c>
      <c r="B56" s="13">
        <v>52.55</v>
      </c>
      <c r="C56" s="13">
        <v>26.15</v>
      </c>
      <c r="D56" s="13">
        <v>4</v>
      </c>
      <c r="E56" s="8" cm="1">
        <f t="array" ref="E56">MMULT(MMULT(_m1,covariant_inverse),TRANSPOSE($B56:$C56))-(1/2*MMULT(MMULT(_m1,covariant_inverse),TRANSPOSE(_m1)))+LN(_p1)</f>
        <v>-98.682213011760197</v>
      </c>
      <c r="F56" s="8" cm="1">
        <f t="array" ref="F56">MMULT(MMULT(_m2,covariant_inverse),TRANSPOSE($B56:$C56))-(1/2*MMULT(MMULT(_m2,covariant_inverse),TRANSPOSE(_m2)))+LN(_p2)</f>
        <v>-93.213835932262981</v>
      </c>
      <c r="G56" s="8" cm="1">
        <f t="array" ref="G56">MMULT(MMULT(_m3,covariant_inverse),TRANSPOSE($B56:$C56))-(1/2*MMULT(MMULT(_m3,covariant_inverse),TRANSPOSE(_m3)))+LN(_p3)</f>
        <v>-95.291750146185066</v>
      </c>
      <c r="H56" s="8" cm="1">
        <f t="array" ref="H56">MMULT(MMULT(_m4,covariant_inverse),TRANSPOSE($B56:$C56))-(1/2*MMULT(MMULT(_m4,covariant_inverse),TRANSPOSE(_m4)))+LN(_p4)</f>
        <v>-91.404048556740904</v>
      </c>
      <c r="I56" s="8">
        <f>MAX(E56:H56)</f>
        <v>-91.404048556740904</v>
      </c>
      <c r="J56" s="15">
        <f>IF(I56=E56,1,IF(I56=F56,2,IF(I56=G56,3,IF(I56=H56,4,0))))</f>
        <v>4</v>
      </c>
      <c r="K56" s="16" t="str">
        <f>IF(D56=J56,"SAMA", "BEDA")</f>
        <v>SAMA</v>
      </c>
    </row>
    <row r="57" spans="1:11" x14ac:dyDescent="0.25">
      <c r="A57" s="24">
        <v>55</v>
      </c>
      <c r="B57" s="24">
        <v>50.93</v>
      </c>
      <c r="C57" s="24">
        <v>27.76</v>
      </c>
      <c r="D57" s="24">
        <v>4</v>
      </c>
      <c r="E57" s="25" cm="1">
        <f t="array" ref="E57">MMULT(MMULT(_m1,covariant_inverse),TRANSPOSE($B57:$C57))-(1/2*MMULT(MMULT(_m1,covariant_inverse),TRANSPOSE(_m1)))+LN(_p1)</f>
        <v>-99.54365996298462</v>
      </c>
      <c r="F57" s="25" cm="1">
        <f t="array" ref="F57">MMULT(MMULT(_m2,covariant_inverse),TRANSPOSE($B57:$C57))-(1/2*MMULT(MMULT(_m2,covariant_inverse),TRANSPOSE(_m2)))+LN(_p2)</f>
        <v>-96.093916185505378</v>
      </c>
      <c r="G57" s="25" cm="1">
        <f t="array" ref="G57">MMULT(MMULT(_m3,covariant_inverse),TRANSPOSE($B57:$C57))-(1/2*MMULT(MMULT(_m3,covariant_inverse),TRANSPOSE(_m3)))+LN(_p3)</f>
        <v>-101.77858450656639</v>
      </c>
      <c r="H57" s="25" cm="1">
        <f t="array" ref="H57">MMULT(MMULT(_m4,covariant_inverse),TRANSPOSE($B57:$C57))-(1/2*MMULT(MMULT(_m4,covariant_inverse),TRANSPOSE(_m4)))+LN(_p4)</f>
        <v>-96.312642549649084</v>
      </c>
      <c r="I57" s="25">
        <f>MAX(E57:H57)</f>
        <v>-96.093916185505378</v>
      </c>
      <c r="J57" s="26">
        <f>IF(I57=E57,1,IF(I57=F57,2,IF(I57=G57,3,IF(I57=H57,4,0))))</f>
        <v>2</v>
      </c>
      <c r="K57" s="24" t="str">
        <f>IF(D57=J57,"SAMA", "BEDA")</f>
        <v>BEDA</v>
      </c>
    </row>
    <row r="58" spans="1:11" ht="15.75" x14ac:dyDescent="0.25">
      <c r="A58" s="24">
        <v>56</v>
      </c>
      <c r="B58" s="13">
        <v>50.07</v>
      </c>
      <c r="C58" s="13">
        <v>26.72</v>
      </c>
      <c r="D58" s="13">
        <v>4</v>
      </c>
      <c r="E58" s="8" cm="1">
        <f t="array" ref="E58">MMULT(MMULT(_m1,covariant_inverse),TRANSPOSE($B58:$C58))-(1/2*MMULT(MMULT(_m1,covariant_inverse),TRANSPOSE(_m1)))+LN(_p1)</f>
        <v>-95.74743837959484</v>
      </c>
      <c r="F58" s="8" cm="1">
        <f t="array" ref="F58">MMULT(MMULT(_m2,covariant_inverse),TRANSPOSE($B58:$C58))-(1/2*MMULT(MMULT(_m2,covariant_inverse),TRANSPOSE(_m2)))+LN(_p2)</f>
        <v>-91.152151666235426</v>
      </c>
      <c r="G58" s="8" cm="1">
        <f t="array" ref="G58">MMULT(MMULT(_m3,covariant_inverse),TRANSPOSE($B58:$C58))-(1/2*MMULT(MMULT(_m3,covariant_inverse),TRANSPOSE(_m3)))+LN(_p3)</f>
        <v>-95.779042526500646</v>
      </c>
      <c r="H58" s="8" cm="1">
        <f t="array" ref="H58">MMULT(MMULT(_m4,covariant_inverse),TRANSPOSE($B58:$C58))-(1/2*MMULT(MMULT(_m4,covariant_inverse),TRANSPOSE(_m4)))+LN(_p4)</f>
        <v>-90.555676411322125</v>
      </c>
      <c r="I58" s="8">
        <f>MAX(E58:H58)</f>
        <v>-90.555676411322125</v>
      </c>
      <c r="J58" s="15">
        <f>IF(I58=E58,1,IF(I58=F58,2,IF(I58=G58,3,IF(I58=H58,4,0))))</f>
        <v>4</v>
      </c>
      <c r="K58" s="16" t="str">
        <f>IF(D58=J58,"SAMA", "BEDA")</f>
        <v>SAMA</v>
      </c>
    </row>
    <row r="59" spans="1:11" ht="15.75" x14ac:dyDescent="0.25">
      <c r="A59" s="24">
        <v>57</v>
      </c>
      <c r="B59" s="13">
        <v>53.05</v>
      </c>
      <c r="C59" s="13">
        <v>27.29</v>
      </c>
      <c r="D59" s="13">
        <v>4</v>
      </c>
      <c r="E59" s="8" cm="1">
        <f t="array" ref="E59">MMULT(MMULT(_m1,covariant_inverse),TRANSPOSE($B59:$C59))-(1/2*MMULT(MMULT(_m1,covariant_inverse),TRANSPOSE(_m1)))+LN(_p1)</f>
        <v>-102.09116282969752</v>
      </c>
      <c r="F59" s="8" cm="1">
        <f t="array" ref="F59">MMULT(MMULT(_m2,covariant_inverse),TRANSPOSE($B59:$C59))-(1/2*MMULT(MMULT(_m2,covariant_inverse),TRANSPOSE(_m2)))+LN(_p2)</f>
        <v>-97.915262954089002</v>
      </c>
      <c r="G59" s="8" cm="1">
        <f t="array" ref="G59">MMULT(MMULT(_m3,covariant_inverse),TRANSPOSE($B59:$C59))-(1/2*MMULT(MMULT(_m3,covariant_inverse),TRANSPOSE(_m3)))+LN(_p3)</f>
        <v>-101.44804256889238</v>
      </c>
      <c r="H59" s="8" cm="1">
        <f t="array" ref="H59">MMULT(MMULT(_m4,covariant_inverse),TRANSPOSE($B59:$C59))-(1/2*MMULT(MMULT(_m4,covariant_inverse),TRANSPOSE(_m4)))+LN(_p4)</f>
        <v>-97.114037310227062</v>
      </c>
      <c r="I59" s="8">
        <f>MAX(E59:H59)</f>
        <v>-97.114037310227062</v>
      </c>
      <c r="J59" s="15">
        <f>IF(I59=E59,1,IF(I59=F59,2,IF(I59=G59,3,IF(I59=H59,4,0))))</f>
        <v>4</v>
      </c>
      <c r="K59" s="16" t="str">
        <f>IF(D59=J59,"SAMA", "BEDA")</f>
        <v>SAMA</v>
      </c>
    </row>
    <row r="60" spans="1:11" ht="15.75" x14ac:dyDescent="0.25">
      <c r="A60" s="24">
        <v>58</v>
      </c>
      <c r="B60" s="13">
        <v>51.54</v>
      </c>
      <c r="C60" s="13">
        <v>26.54</v>
      </c>
      <c r="D60" s="13">
        <v>4</v>
      </c>
      <c r="E60" s="8" cm="1">
        <f t="array" ref="E60">MMULT(MMULT(_m1,covariant_inverse),TRANSPOSE($B60:$C60))-(1/2*MMULT(MMULT(_m1,covariant_inverse),TRANSPOSE(_m1)))+LN(_p1)</f>
        <v>-97.841400496168362</v>
      </c>
      <c r="F60" s="8" cm="1">
        <f t="array" ref="F60">MMULT(MMULT(_m2,covariant_inverse),TRANSPOSE($B60:$C60))-(1/2*MMULT(MMULT(_m2,covariant_inverse),TRANSPOSE(_m2)))+LN(_p2)</f>
        <v>-92.913327283482516</v>
      </c>
      <c r="G60" s="8" cm="1">
        <f t="array" ref="G60">MMULT(MMULT(_m3,covariant_inverse),TRANSPOSE($B60:$C60))-(1/2*MMULT(MMULT(_m3,covariant_inverse),TRANSPOSE(_m3)))+LN(_p3)</f>
        <v>-96.276994971179235</v>
      </c>
      <c r="H60" s="8" cm="1">
        <f t="array" ref="H60">MMULT(MMULT(_m4,covariant_inverse),TRANSPOSE($B60:$C60))-(1/2*MMULT(MMULT(_m4,covariant_inverse),TRANSPOSE(_m4)))+LN(_p4)</f>
        <v>-91.755315294224985</v>
      </c>
      <c r="I60" s="8">
        <f>MAX(E60:H60)</f>
        <v>-91.755315294224985</v>
      </c>
      <c r="J60" s="15">
        <f>IF(I60=E60,1,IF(I60=F60,2,IF(I60=G60,3,IF(I60=H60,4,0))))</f>
        <v>4</v>
      </c>
      <c r="K60" s="16" t="str">
        <f>IF(D60=J60,"SAMA", "BEDA")</f>
        <v>SAMA</v>
      </c>
    </row>
  </sheetData>
  <autoFilter ref="B1:K2" xr:uid="{AA1A4EFE-C956-440F-A42D-84E67ABA0515}">
    <filterColumn colId="3" showButton="0"/>
    <filterColumn colId="4" showButton="0"/>
    <filterColumn colId="5" showButton="0"/>
    <sortState xmlns:xlrd2="http://schemas.microsoft.com/office/spreadsheetml/2017/richdata2" ref="B4:K60">
      <sortCondition ref="D1:D2"/>
    </sortState>
  </autoFilter>
  <mergeCells count="8">
    <mergeCell ref="K1:K2"/>
    <mergeCell ref="E1:H1"/>
    <mergeCell ref="I1:I2"/>
    <mergeCell ref="A1:A2"/>
    <mergeCell ref="B1:B2"/>
    <mergeCell ref="C1:C2"/>
    <mergeCell ref="D1:D2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B1B5-CF80-469E-9FE5-BA98564EAE3E}">
  <dimension ref="A1:M67"/>
  <sheetViews>
    <sheetView workbookViewId="0">
      <selection activeCell="L25" sqref="L25"/>
    </sheetView>
  </sheetViews>
  <sheetFormatPr defaultRowHeight="15" x14ac:dyDescent="0.25"/>
  <sheetData>
    <row r="1" spans="1:13" x14ac:dyDescent="0.25">
      <c r="A1" t="s">
        <v>9</v>
      </c>
      <c r="C1" s="7" t="s">
        <v>10</v>
      </c>
      <c r="D1" s="7"/>
      <c r="E1" s="7" t="s">
        <v>11</v>
      </c>
      <c r="F1" s="7"/>
      <c r="G1" s="7" t="s">
        <v>12</v>
      </c>
      <c r="H1" s="7"/>
      <c r="I1" s="7" t="s">
        <v>13</v>
      </c>
      <c r="J1" s="7"/>
    </row>
    <row r="2" spans="1:13" x14ac:dyDescent="0.25">
      <c r="C2" s="8">
        <f>AVERAGE(latih!I2:I4)</f>
        <v>27.666666666666668</v>
      </c>
      <c r="D2" s="8">
        <f>AVERAGE(latih!J2:J4)</f>
        <v>26</v>
      </c>
      <c r="E2" s="8">
        <f>AVERAGE(latih!O2:O61)</f>
        <v>41.599999999999987</v>
      </c>
      <c r="F2" s="8">
        <f>AVERAGE(latih!P2:P61)</f>
        <v>27.981499999999997</v>
      </c>
      <c r="G2" s="8">
        <f>AVERAGE(latih!U2:U4)</f>
        <v>60</v>
      </c>
      <c r="H2" s="8">
        <f>AVERAGE(latih!V2:V4)</f>
        <v>24</v>
      </c>
      <c r="I2" s="8">
        <f>AVERAGE(latih!AA2:AA22)</f>
        <v>53.395238095238106</v>
      </c>
      <c r="J2" s="8">
        <f>AVERAGE(latih!AB2:AB22)</f>
        <v>27.417619047619048</v>
      </c>
    </row>
    <row r="4" spans="1:13" x14ac:dyDescent="0.25">
      <c r="C4" s="6" t="s">
        <v>15</v>
      </c>
      <c r="D4" s="6"/>
    </row>
    <row r="5" spans="1:13" x14ac:dyDescent="0.25">
      <c r="A5" t="s">
        <v>14</v>
      </c>
      <c r="C5">
        <f>AVERAGE(latih!B2:B88)</f>
        <v>44.601149425287346</v>
      </c>
      <c r="D5">
        <f>AVERAGE(latih!C2:C88)</f>
        <v>27.639770114942529</v>
      </c>
    </row>
    <row r="8" spans="1:13" x14ac:dyDescent="0.25">
      <c r="A8" t="s">
        <v>16</v>
      </c>
      <c r="C8">
        <f>latih!I2-hitung!$C$5</f>
        <v>-14.601149425287346</v>
      </c>
      <c r="D8">
        <f>latih!J2-hitung!$D$5</f>
        <v>2.3602298850574712</v>
      </c>
      <c r="F8">
        <f>latih!O2-hitung!$C$5</f>
        <v>-12.601149425287346</v>
      </c>
      <c r="G8">
        <f>latih!P2-hitung!$C$5</f>
        <v>-16.601149425287346</v>
      </c>
      <c r="I8">
        <f>latih!U2-hitung!$C$5</f>
        <v>16.398850574712654</v>
      </c>
      <c r="J8">
        <f>latih!V2-hitung!$C$5</f>
        <v>-19.601149425287346</v>
      </c>
      <c r="L8">
        <f>latih!AA2-hitung!$C$5</f>
        <v>7.3988505747126538</v>
      </c>
      <c r="M8">
        <f>latih!AB2-hitung!$C$5</f>
        <v>-17.601149425287346</v>
      </c>
    </row>
    <row r="9" spans="1:13" x14ac:dyDescent="0.25">
      <c r="C9">
        <f>latih!I3-hitung!$C$5</f>
        <v>-19.601149425287346</v>
      </c>
      <c r="D9">
        <f>latih!J3-hitung!$D$5</f>
        <v>0.36022988505747122</v>
      </c>
      <c r="F9">
        <f>latih!O3-hitung!$C$5</f>
        <v>-4.6011494252873462</v>
      </c>
      <c r="G9">
        <f>latih!P3-hitung!$C$5</f>
        <v>-16.601149425287346</v>
      </c>
      <c r="I9">
        <f>latih!U3-hitung!$C$5</f>
        <v>18.398850574712654</v>
      </c>
      <c r="J9">
        <f>latih!V3-hitung!$C$5</f>
        <v>-18.601149425287346</v>
      </c>
      <c r="L9">
        <f>latih!AA3-hitung!$C$5</f>
        <v>11.398850574712654</v>
      </c>
      <c r="M9">
        <f>latih!AB3-hitung!$C$5</f>
        <v>-16.601149425287346</v>
      </c>
    </row>
    <row r="10" spans="1:13" x14ac:dyDescent="0.25">
      <c r="C10">
        <f>latih!I4-hitung!$C$5</f>
        <v>-16.601149425287346</v>
      </c>
      <c r="D10">
        <f>latih!J4-hitung!$D$5</f>
        <v>-7.6397701149425288</v>
      </c>
      <c r="F10">
        <f>latih!O4-hitung!$C$5</f>
        <v>-8.6011494252873462</v>
      </c>
      <c r="G10">
        <f>latih!P4-hitung!$C$5</f>
        <v>-16.601149425287346</v>
      </c>
      <c r="I10">
        <f>latih!U4-hitung!$C$5</f>
        <v>11.398850574712654</v>
      </c>
      <c r="J10">
        <f>latih!V4-hitung!$C$5</f>
        <v>-23.601149425287346</v>
      </c>
      <c r="L10">
        <f>latih!AA4-hitung!$C$5</f>
        <v>13.398850574712654</v>
      </c>
      <c r="M10">
        <f>latih!AB4-hitung!$C$5</f>
        <v>-21.601149425287346</v>
      </c>
    </row>
    <row r="11" spans="1:13" x14ac:dyDescent="0.25">
      <c r="F11">
        <f>latih!O5-hitung!$C$5</f>
        <v>2.3988505747126538</v>
      </c>
      <c r="G11">
        <f>latih!P5-hitung!$C$5</f>
        <v>-17.601149425287346</v>
      </c>
      <c r="L11">
        <f>latih!AA5-hitung!$C$5</f>
        <v>7.3988505747126538</v>
      </c>
      <c r="M11">
        <f>latih!AB5-hitung!$C$5</f>
        <v>-17.601149425287346</v>
      </c>
    </row>
    <row r="12" spans="1:13" x14ac:dyDescent="0.25">
      <c r="F12">
        <f>latih!O6-hitung!$C$5</f>
        <v>-6.6011494252873462</v>
      </c>
      <c r="G12">
        <f>latih!P6-hitung!$C$5</f>
        <v>-15.601149425287346</v>
      </c>
      <c r="L12">
        <f>latih!AA6-hitung!$C$5</f>
        <v>9.3988505747126538</v>
      </c>
      <c r="M12">
        <f>latih!AB6-hitung!$C$5</f>
        <v>-12.601149425287346</v>
      </c>
    </row>
    <row r="13" spans="1:13" x14ac:dyDescent="0.25">
      <c r="F13">
        <f>latih!O7-hitung!$C$5</f>
        <v>-12.601149425287346</v>
      </c>
      <c r="G13">
        <f>latih!P7-hitung!$C$5</f>
        <v>-14.601149425287346</v>
      </c>
      <c r="L13">
        <f>latih!AA7-hitung!$C$5</f>
        <v>8.3988505747126538</v>
      </c>
      <c r="M13">
        <f>latih!AB7-hitung!$C$5</f>
        <v>-12.601149425287346</v>
      </c>
    </row>
    <row r="14" spans="1:13" x14ac:dyDescent="0.25">
      <c r="F14">
        <f>latih!O8-hitung!$C$5</f>
        <v>0.39885057471265384</v>
      </c>
      <c r="G14">
        <f>latih!P8-hitung!$C$5</f>
        <v>-17.601149425287346</v>
      </c>
      <c r="L14">
        <f>latih!AA8-hitung!$C$5</f>
        <v>4.8088505747126504</v>
      </c>
      <c r="M14">
        <f>latih!AB8-hitung!$C$5</f>
        <v>-17.241149425287347</v>
      </c>
    </row>
    <row r="15" spans="1:13" x14ac:dyDescent="0.25">
      <c r="F15">
        <f>latih!O9-hitung!$C$5</f>
        <v>1.3988505747126538</v>
      </c>
      <c r="G15">
        <f>latih!P9-hitung!$C$5</f>
        <v>-12.601149425287346</v>
      </c>
      <c r="L15">
        <f>latih!AA9-hitung!$C$5</f>
        <v>5.688850574712653</v>
      </c>
      <c r="M15">
        <f>latih!AB9-hitung!$C$5</f>
        <v>-17.581149425287347</v>
      </c>
    </row>
    <row r="16" spans="1:13" x14ac:dyDescent="0.25">
      <c r="F16">
        <f>latih!O10-hitung!$C$5</f>
        <v>-1.6011494252873462</v>
      </c>
      <c r="G16">
        <f>latih!P10-hitung!$C$5</f>
        <v>-13.601149425287346</v>
      </c>
      <c r="L16">
        <f>latih!AA10-hitung!$C$5</f>
        <v>6.0688505747126555</v>
      </c>
      <c r="M16">
        <f>latih!AB10-hitung!$C$5</f>
        <v>-17.241149425287347</v>
      </c>
    </row>
    <row r="17" spans="6:13" x14ac:dyDescent="0.25">
      <c r="F17">
        <f>latih!O11-hitung!$C$5</f>
        <v>-8.1011494252873462</v>
      </c>
      <c r="G17">
        <f>latih!P11-hitung!$C$5</f>
        <v>-16.121149425287346</v>
      </c>
      <c r="L17">
        <f>latih!AA11-hitung!$C$5</f>
        <v>6.418850574712657</v>
      </c>
      <c r="M17">
        <f>latih!AB11-hitung!$C$5</f>
        <v>-15.601149425287346</v>
      </c>
    </row>
    <row r="18" spans="6:13" x14ac:dyDescent="0.25">
      <c r="F18">
        <f>latih!O12-hitung!$C$5</f>
        <v>-7.4911494252873467</v>
      </c>
      <c r="G18">
        <f>latih!P12-hitung!$C$5</f>
        <v>-15.201149425287348</v>
      </c>
      <c r="L18">
        <f>latih!AA12-hitung!$C$5</f>
        <v>6.5988505747126567</v>
      </c>
      <c r="M18">
        <f>latih!AB12-hitung!$C$5</f>
        <v>-17.931149425287344</v>
      </c>
    </row>
    <row r="19" spans="6:13" x14ac:dyDescent="0.25">
      <c r="F19">
        <f>latih!O13-hitung!$C$5</f>
        <v>-7.2511494252873447</v>
      </c>
      <c r="G19">
        <f>latih!P13-hitung!$C$5</f>
        <v>-16.451149425287348</v>
      </c>
      <c r="L19">
        <f>latih!AA13-hitung!$C$5</f>
        <v>7.0988505747126567</v>
      </c>
      <c r="M19">
        <f>latih!AB13-hitung!$C$5</f>
        <v>-17.501149425287345</v>
      </c>
    </row>
    <row r="20" spans="6:13" x14ac:dyDescent="0.25">
      <c r="F20">
        <f>latih!O14-hitung!$C$5</f>
        <v>-6.7411494252873467</v>
      </c>
      <c r="G20">
        <f>latih!P14-hitung!$C$5</f>
        <v>-15.491149425287347</v>
      </c>
      <c r="L20">
        <f>latih!AA14-hitung!$C$5</f>
        <v>7.2188505747126541</v>
      </c>
      <c r="M20">
        <f>latih!AB14-hitung!$C$5</f>
        <v>-18.171149425287346</v>
      </c>
    </row>
    <row r="21" spans="6:13" x14ac:dyDescent="0.25">
      <c r="F21">
        <f>latih!O15-hitung!$C$5</f>
        <v>-6.7211494252873436</v>
      </c>
      <c r="G21">
        <f>latih!P15-hitung!$C$5</f>
        <v>-17.991149425287347</v>
      </c>
      <c r="L21">
        <f>latih!AA15-hitung!$C$5</f>
        <v>7.5888505747126516</v>
      </c>
      <c r="M21">
        <f>latih!AB15-hitung!$C$5</f>
        <v>-18.311149425287347</v>
      </c>
    </row>
    <row r="22" spans="6:13" x14ac:dyDescent="0.25">
      <c r="F22">
        <f>latih!O16-hitung!$C$5</f>
        <v>-6.4911494252873467</v>
      </c>
      <c r="G22">
        <f>latih!P16-hitung!$C$5</f>
        <v>-18.271149425287348</v>
      </c>
      <c r="L22">
        <f>latih!AA16-hitung!$C$5</f>
        <v>9.0088505747126533</v>
      </c>
      <c r="M22">
        <f>latih!AB16-hitung!$C$5</f>
        <v>-18.091149425287345</v>
      </c>
    </row>
    <row r="23" spans="6:13" x14ac:dyDescent="0.25">
      <c r="F23">
        <f>latih!O17-hitung!$C$5</f>
        <v>-6.4411494252873496</v>
      </c>
      <c r="G23">
        <f>latih!P17-hitung!$C$5</f>
        <v>-18.331149425287347</v>
      </c>
      <c r="L23">
        <f>latih!AA17-hitung!$C$5</f>
        <v>9.8588505747126547</v>
      </c>
      <c r="M23">
        <f>latih!AB17-hitung!$C$5</f>
        <v>-17.231149425287345</v>
      </c>
    </row>
    <row r="24" spans="6:13" x14ac:dyDescent="0.25">
      <c r="F24">
        <f>latih!O18-hitung!$C$5</f>
        <v>-6.0011494252873447</v>
      </c>
      <c r="G24">
        <f>latih!P18-hitung!$C$5</f>
        <v>-16.931149425287344</v>
      </c>
      <c r="L24">
        <f>latih!AA18-hitung!$C$5</f>
        <v>10.318850574712656</v>
      </c>
      <c r="M24">
        <f>latih!AB18-hitung!$C$5</f>
        <v>-17.381149425287347</v>
      </c>
    </row>
    <row r="25" spans="6:13" x14ac:dyDescent="0.25">
      <c r="F25">
        <f>latih!O19-hitung!$C$5</f>
        <v>-5.9411494252873496</v>
      </c>
      <c r="G25">
        <f>latih!P19-hitung!$C$5</f>
        <v>-18.861149425287348</v>
      </c>
      <c r="L25">
        <f>latih!AA19-hitung!$C$5</f>
        <v>11.038850574712654</v>
      </c>
      <c r="M25">
        <f>latih!AB19-hitung!$C$5</f>
        <v>-18.611149425287348</v>
      </c>
    </row>
    <row r="26" spans="6:13" x14ac:dyDescent="0.25">
      <c r="F26">
        <f>latih!O20-hitung!$C$5</f>
        <v>-5.7911494252873439</v>
      </c>
      <c r="G26">
        <f>latih!P20-hitung!$C$5</f>
        <v>-13.931149425287344</v>
      </c>
      <c r="L26">
        <f>latih!AA20-hitung!$C$5</f>
        <v>11.118850574712653</v>
      </c>
      <c r="M26">
        <f>latih!AB20-hitung!$C$5</f>
        <v>-17.491149425287347</v>
      </c>
    </row>
    <row r="27" spans="6:13" x14ac:dyDescent="0.25">
      <c r="F27">
        <f>latih!O21-hitung!$C$5</f>
        <v>-5.6911494252873496</v>
      </c>
      <c r="G27">
        <f>latih!P21-hitung!$C$5</f>
        <v>-19.441149425287346</v>
      </c>
      <c r="L27">
        <f>latih!AA21-hitung!$C$5</f>
        <v>11.998850574712655</v>
      </c>
      <c r="M27">
        <f>latih!AB21-hitung!$C$5</f>
        <v>-16.801149425287345</v>
      </c>
    </row>
    <row r="28" spans="6:13" x14ac:dyDescent="0.25">
      <c r="F28">
        <f>latih!O22-hitung!$C$5</f>
        <v>-5.5911494252873482</v>
      </c>
      <c r="G28">
        <f>latih!P22-hitung!$C$5</f>
        <v>-19.231149425287345</v>
      </c>
      <c r="L28">
        <f>latih!AA22-hitung!$C$5</f>
        <v>12.448850574712651</v>
      </c>
      <c r="M28">
        <f>latih!AB22-hitung!$C$5</f>
        <v>-17.061149425287347</v>
      </c>
    </row>
    <row r="29" spans="6:13" x14ac:dyDescent="0.25">
      <c r="F29">
        <f>latih!O23-hitung!$C$5</f>
        <v>-5.3511494252873462</v>
      </c>
      <c r="G29">
        <f>latih!P23-hitung!$C$5</f>
        <v>-14.101149425287346</v>
      </c>
    </row>
    <row r="30" spans="6:13" x14ac:dyDescent="0.25">
      <c r="F30">
        <f>latih!O24-hitung!$C$5</f>
        <v>-5.301149425287349</v>
      </c>
      <c r="G30">
        <f>latih!P24-hitung!$C$5</f>
        <v>-19.541149425287347</v>
      </c>
    </row>
    <row r="31" spans="6:13" x14ac:dyDescent="0.25">
      <c r="F31">
        <f>latih!O25-hitung!$C$5</f>
        <v>-5.1111494252873442</v>
      </c>
      <c r="G31">
        <f>latih!P25-hitung!$C$5</f>
        <v>-17.271149425287348</v>
      </c>
    </row>
    <row r="32" spans="6:13" x14ac:dyDescent="0.25">
      <c r="F32">
        <f>latih!O26-hitung!$C$5</f>
        <v>-5.051149425287349</v>
      </c>
      <c r="G32">
        <f>latih!P26-hitung!$C$5</f>
        <v>-19.801149425287345</v>
      </c>
    </row>
    <row r="33" spans="6:7" x14ac:dyDescent="0.25">
      <c r="F33">
        <f>latih!O27-hitung!$C$5</f>
        <v>-5.0111494252873428</v>
      </c>
      <c r="G33">
        <f>latih!P27-hitung!$C$5</f>
        <v>-17.311149425287347</v>
      </c>
    </row>
    <row r="34" spans="6:7" x14ac:dyDescent="0.25">
      <c r="F34">
        <f>latih!O28-hitung!$C$5</f>
        <v>-4.9111494252873484</v>
      </c>
      <c r="G34">
        <f>latih!P28-hitung!$C$5</f>
        <v>-13.501149425287345</v>
      </c>
    </row>
    <row r="35" spans="6:7" x14ac:dyDescent="0.25">
      <c r="F35">
        <f>latih!O29-hitung!$C$5</f>
        <v>-4.821149425287345</v>
      </c>
      <c r="G35">
        <f>latih!P29-hitung!$C$5</f>
        <v>-20.051149425287345</v>
      </c>
    </row>
    <row r="36" spans="6:7" x14ac:dyDescent="0.25">
      <c r="F36">
        <f>latih!O30-hitung!$C$5</f>
        <v>-4.6911494252873496</v>
      </c>
      <c r="G36">
        <f>latih!P30-hitung!$C$5</f>
        <v>-20.191149425287346</v>
      </c>
    </row>
    <row r="37" spans="6:7" x14ac:dyDescent="0.25">
      <c r="F37">
        <f>latih!O31-hitung!$C$5</f>
        <v>-4.6411494252873453</v>
      </c>
      <c r="G37">
        <f>latih!P31-hitung!$C$5</f>
        <v>-14.761149425287346</v>
      </c>
    </row>
    <row r="38" spans="6:7" x14ac:dyDescent="0.25">
      <c r="F38">
        <f>latih!O32-hitung!$C$5</f>
        <v>-4.6311494252873473</v>
      </c>
      <c r="G38">
        <f>latih!P32-hitung!$C$5</f>
        <v>-14.361149425287348</v>
      </c>
    </row>
    <row r="39" spans="6:7" x14ac:dyDescent="0.25">
      <c r="F39">
        <f>latih!O33-hitung!$C$5</f>
        <v>-4.5111494252873428</v>
      </c>
      <c r="G39">
        <f>latih!P33-hitung!$C$5</f>
        <v>-20.381149425287347</v>
      </c>
    </row>
    <row r="40" spans="6:7" x14ac:dyDescent="0.25">
      <c r="F40">
        <f>latih!O34-hitung!$C$5</f>
        <v>-4.2311494252873487</v>
      </c>
      <c r="G40">
        <f>latih!P34-hitung!$C$5</f>
        <v>-16.841149425287345</v>
      </c>
    </row>
    <row r="41" spans="6:7" x14ac:dyDescent="0.25">
      <c r="F41">
        <f>latih!O35-hitung!$C$5</f>
        <v>-4.1511494252873433</v>
      </c>
      <c r="G41">
        <f>latih!P35-hitung!$C$5</f>
        <v>-16.871149425287346</v>
      </c>
    </row>
    <row r="42" spans="6:7" x14ac:dyDescent="0.25">
      <c r="F42">
        <f>latih!O36-hitung!$C$5</f>
        <v>-4.1011494252873462</v>
      </c>
      <c r="G42">
        <f>latih!P36-hitung!$C$5</f>
        <v>-20.821149425287345</v>
      </c>
    </row>
    <row r="43" spans="6:7" x14ac:dyDescent="0.25">
      <c r="F43">
        <f>latih!O37-hitung!$C$5</f>
        <v>-3.9011494252873433</v>
      </c>
      <c r="G43">
        <f>latih!P37-hitung!$C$5</f>
        <v>-14.661149425287345</v>
      </c>
    </row>
    <row r="44" spans="6:7" x14ac:dyDescent="0.25">
      <c r="F44">
        <f>latih!O38-hitung!$C$5</f>
        <v>-3.6511494252873433</v>
      </c>
      <c r="G44">
        <f>latih!P38-hitung!$C$5</f>
        <v>-16.681149425287344</v>
      </c>
    </row>
    <row r="45" spans="6:7" x14ac:dyDescent="0.25">
      <c r="F45">
        <f>latih!O39-hitung!$C$5</f>
        <v>-3.2711494252873479</v>
      </c>
      <c r="G45">
        <f>latih!P39-hitung!$C$5</f>
        <v>-14.901149425287347</v>
      </c>
    </row>
    <row r="46" spans="6:7" x14ac:dyDescent="0.25">
      <c r="F46">
        <f>latih!O40-hitung!$C$5</f>
        <v>-3.051149425287349</v>
      </c>
      <c r="G46">
        <f>latih!P40-hitung!$C$5</f>
        <v>-14.601149425287346</v>
      </c>
    </row>
    <row r="47" spans="6:7" x14ac:dyDescent="0.25">
      <c r="F47">
        <f>latih!O41-hitung!$C$5</f>
        <v>-2.7311494252873487</v>
      </c>
      <c r="G47">
        <f>latih!P41-hitung!$C$5</f>
        <v>-13.761149425287346</v>
      </c>
    </row>
    <row r="48" spans="6:7" x14ac:dyDescent="0.25">
      <c r="F48">
        <f>latih!O42-hitung!$C$5</f>
        <v>-2.5311494252873459</v>
      </c>
      <c r="G48">
        <f>latih!P42-hitung!$C$5</f>
        <v>-14.031149425287346</v>
      </c>
    </row>
    <row r="49" spans="6:7" x14ac:dyDescent="0.25">
      <c r="F49">
        <f>latih!O43-hitung!$C$5</f>
        <v>-2.0411494252873439</v>
      </c>
      <c r="G49">
        <f>latih!P43-hitung!$C$5</f>
        <v>-16.531149425287346</v>
      </c>
    </row>
    <row r="50" spans="6:7" x14ac:dyDescent="0.25">
      <c r="F50">
        <f>latih!O44-hitung!$C$5</f>
        <v>-1.7411494252873467</v>
      </c>
      <c r="G50">
        <f>latih!P44-hitung!$C$5</f>
        <v>-17.031149425287346</v>
      </c>
    </row>
    <row r="51" spans="6:7" x14ac:dyDescent="0.25">
      <c r="F51">
        <f>latih!O45-hitung!$C$5</f>
        <v>-1.2211494252873436</v>
      </c>
      <c r="G51">
        <f>latih!P45-hitung!$C$5</f>
        <v>-14.151149425287347</v>
      </c>
    </row>
    <row r="52" spans="6:7" x14ac:dyDescent="0.25">
      <c r="F52">
        <f>latih!O46-hitung!$C$5</f>
        <v>-0.86114942528734417</v>
      </c>
      <c r="G52">
        <f>latih!P46-hitung!$C$5</f>
        <v>-15.061149425287347</v>
      </c>
    </row>
    <row r="53" spans="6:7" x14ac:dyDescent="0.25">
      <c r="F53">
        <f>latih!O47-hitung!$C$5</f>
        <v>-0.27114942528734787</v>
      </c>
      <c r="G53">
        <f>latih!P47-hitung!$C$5</f>
        <v>-16.441149425287346</v>
      </c>
    </row>
    <row r="54" spans="6:7" x14ac:dyDescent="0.25">
      <c r="F54">
        <f>latih!O48-hitung!$C$5</f>
        <v>-0.2211494252873436</v>
      </c>
      <c r="G54">
        <f>latih!P48-hitung!$C$5</f>
        <v>-16.461149425287346</v>
      </c>
    </row>
    <row r="55" spans="6:7" x14ac:dyDescent="0.25">
      <c r="F55">
        <f>latih!O49-hitung!$C$5</f>
        <v>-0.11114942528734417</v>
      </c>
      <c r="G55">
        <f>latih!P49-hitung!$C$5</f>
        <v>-17.271149425287348</v>
      </c>
    </row>
    <row r="56" spans="6:7" x14ac:dyDescent="0.25">
      <c r="F56">
        <f>latih!O50-hitung!$C$5</f>
        <v>0.62885057471265071</v>
      </c>
      <c r="G56">
        <f>latih!P50-hitung!$C$5</f>
        <v>-18.291149425287347</v>
      </c>
    </row>
    <row r="57" spans="6:7" x14ac:dyDescent="0.25">
      <c r="F57">
        <f>latih!O51-hitung!$C$5</f>
        <v>1.178850574712655</v>
      </c>
      <c r="G57">
        <f>latih!P51-hitung!$C$5</f>
        <v>-14.411149425287345</v>
      </c>
    </row>
    <row r="58" spans="6:7" x14ac:dyDescent="0.25">
      <c r="F58">
        <f>latih!O52-hitung!$C$5</f>
        <v>1.2388505747126572</v>
      </c>
      <c r="G58">
        <f>latih!P52-hitung!$C$5</f>
        <v>-16.251149425287345</v>
      </c>
    </row>
    <row r="59" spans="6:7" x14ac:dyDescent="0.25">
      <c r="F59">
        <f>latih!O53-hitung!$C$5</f>
        <v>1.6388505747126558</v>
      </c>
      <c r="G59">
        <f>latih!P53-hitung!$C$5</f>
        <v>-17.751149425287345</v>
      </c>
    </row>
    <row r="60" spans="6:7" x14ac:dyDescent="0.25">
      <c r="F60">
        <f>latih!O54-hitung!$C$5</f>
        <v>2.1288505747126507</v>
      </c>
      <c r="G60">
        <f>latih!P54-hitung!$C$5</f>
        <v>-16.211149425287346</v>
      </c>
    </row>
    <row r="61" spans="6:7" x14ac:dyDescent="0.25">
      <c r="F61">
        <f>latih!O55-hitung!$C$5</f>
        <v>2.7088505747126561</v>
      </c>
      <c r="G61">
        <f>latih!P55-hitung!$C$5</f>
        <v>-17.711149425287346</v>
      </c>
    </row>
    <row r="62" spans="6:7" x14ac:dyDescent="0.25">
      <c r="F62">
        <f>latih!O56-hitung!$C$5</f>
        <v>3.2688505747126513</v>
      </c>
      <c r="G62">
        <f>latih!P56-hitung!$C$5</f>
        <v>-17.421149425287346</v>
      </c>
    </row>
    <row r="63" spans="6:7" x14ac:dyDescent="0.25">
      <c r="F63">
        <f>latih!O57-hitung!$C$5</f>
        <v>3.3488505747126567</v>
      </c>
      <c r="G63">
        <f>latih!P57-hitung!$C$5</f>
        <v>-16.681149425287344</v>
      </c>
    </row>
    <row r="64" spans="6:7" x14ac:dyDescent="0.25">
      <c r="F64">
        <f>latih!O58-hitung!$C$5</f>
        <v>3.3588505747126547</v>
      </c>
      <c r="G64">
        <f>latih!P58-hitung!$C$5</f>
        <v>-15.531149425287346</v>
      </c>
    </row>
    <row r="65" spans="6:7" x14ac:dyDescent="0.25">
      <c r="F65">
        <f>latih!O59-hitung!$C$5</f>
        <v>3.918850574712657</v>
      </c>
      <c r="G65">
        <f>latih!P59-hitung!$C$5</f>
        <v>-16.901149425287347</v>
      </c>
    </row>
    <row r="66" spans="6:7" x14ac:dyDescent="0.25">
      <c r="F66">
        <f>latih!O60-hitung!$C$5</f>
        <v>4.1088505747126547</v>
      </c>
      <c r="G66">
        <f>latih!P60-hitung!$C$5</f>
        <v>-16.971149425287347</v>
      </c>
    </row>
    <row r="67" spans="6:7" x14ac:dyDescent="0.25">
      <c r="F67">
        <f>latih!O61-hitung!$C$5</f>
        <v>5.188850574712653</v>
      </c>
      <c r="G67">
        <f>latih!P61-hitung!$C$5</f>
        <v>-17.991149425287347</v>
      </c>
    </row>
  </sheetData>
  <mergeCells count="5">
    <mergeCell ref="C1:D1"/>
    <mergeCell ref="E1:F1"/>
    <mergeCell ref="G1:H1"/>
    <mergeCell ref="I1:J1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015C-8624-4964-BD13-DFAEF3DAA277}">
  <dimension ref="A1:BH52"/>
  <sheetViews>
    <sheetView topLeftCell="A25" workbookViewId="0">
      <selection activeCell="G40" sqref="G40"/>
    </sheetView>
  </sheetViews>
  <sheetFormatPr defaultRowHeight="15" x14ac:dyDescent="0.25"/>
  <cols>
    <col min="1" max="1" width="14.140625" customWidth="1"/>
  </cols>
  <sheetData>
    <row r="1" spans="1:60" x14ac:dyDescent="0.25">
      <c r="A1" t="s">
        <v>17</v>
      </c>
    </row>
    <row r="2" spans="1:60" x14ac:dyDescent="0.25">
      <c r="A2" cm="1">
        <f t="array" ref="A2:C3">TRANSPOSE(hitung!C8:D10)</f>
        <v>-14.601149425287346</v>
      </c>
      <c r="B2">
        <v>-19.601149425287346</v>
      </c>
      <c r="C2">
        <v>-16.601149425287346</v>
      </c>
    </row>
    <row r="3" spans="1:60" x14ac:dyDescent="0.25">
      <c r="A3">
        <v>2.3602298850574712</v>
      </c>
      <c r="B3">
        <v>0.36022988505747122</v>
      </c>
      <c r="C3">
        <v>-7.6397701149425288</v>
      </c>
    </row>
    <row r="6" spans="1:60" x14ac:dyDescent="0.25">
      <c r="A6" t="s">
        <v>18</v>
      </c>
    </row>
    <row r="7" spans="1:60" x14ac:dyDescent="0.25">
      <c r="A7" cm="1">
        <f t="array" ref="A7:BH8">TRANSPOSE(hitung!F8:G67)</f>
        <v>-12.601149425287346</v>
      </c>
      <c r="B7">
        <v>-4.6011494252873462</v>
      </c>
      <c r="C7">
        <v>-8.6011494252873462</v>
      </c>
      <c r="D7">
        <v>2.3988505747126538</v>
      </c>
      <c r="E7">
        <v>-6.6011494252873462</v>
      </c>
      <c r="F7">
        <v>-12.601149425287346</v>
      </c>
      <c r="G7">
        <v>0.39885057471265384</v>
      </c>
      <c r="H7">
        <v>1.3988505747126538</v>
      </c>
      <c r="I7">
        <v>-1.6011494252873462</v>
      </c>
      <c r="J7">
        <v>-8.1011494252873462</v>
      </c>
      <c r="K7">
        <v>-7.4911494252873467</v>
      </c>
      <c r="L7">
        <v>-7.2511494252873447</v>
      </c>
      <c r="M7">
        <v>-6.7411494252873467</v>
      </c>
      <c r="N7">
        <v>-6.7211494252873436</v>
      </c>
      <c r="O7">
        <v>-6.4911494252873467</v>
      </c>
      <c r="P7">
        <v>-6.4411494252873496</v>
      </c>
      <c r="Q7">
        <v>-6.0011494252873447</v>
      </c>
      <c r="R7">
        <v>-5.9411494252873496</v>
      </c>
      <c r="S7">
        <v>-5.7911494252873439</v>
      </c>
      <c r="T7">
        <v>-5.6911494252873496</v>
      </c>
      <c r="U7">
        <v>-5.5911494252873482</v>
      </c>
      <c r="V7">
        <v>-5.3511494252873462</v>
      </c>
      <c r="W7">
        <v>-5.301149425287349</v>
      </c>
      <c r="X7">
        <v>-5.1111494252873442</v>
      </c>
      <c r="Y7">
        <v>-5.051149425287349</v>
      </c>
      <c r="Z7">
        <v>-5.0111494252873428</v>
      </c>
      <c r="AA7">
        <v>-4.9111494252873484</v>
      </c>
      <c r="AB7">
        <v>-4.821149425287345</v>
      </c>
      <c r="AC7">
        <v>-4.6911494252873496</v>
      </c>
      <c r="AD7">
        <v>-4.6411494252873453</v>
      </c>
      <c r="AE7">
        <v>-4.6311494252873473</v>
      </c>
      <c r="AF7">
        <v>-4.5111494252873428</v>
      </c>
      <c r="AG7">
        <v>-4.2311494252873487</v>
      </c>
      <c r="AH7">
        <v>-4.1511494252873433</v>
      </c>
      <c r="AI7">
        <v>-4.1011494252873462</v>
      </c>
      <c r="AJ7">
        <v>-3.9011494252873433</v>
      </c>
      <c r="AK7">
        <v>-3.6511494252873433</v>
      </c>
      <c r="AL7">
        <v>-3.2711494252873479</v>
      </c>
      <c r="AM7">
        <v>-3.051149425287349</v>
      </c>
      <c r="AN7">
        <v>-2.7311494252873487</v>
      </c>
      <c r="AO7">
        <v>-2.5311494252873459</v>
      </c>
      <c r="AP7">
        <v>-2.0411494252873439</v>
      </c>
      <c r="AQ7">
        <v>-1.7411494252873467</v>
      </c>
      <c r="AR7">
        <v>-1.2211494252873436</v>
      </c>
      <c r="AS7">
        <v>-0.86114942528734417</v>
      </c>
      <c r="AT7">
        <v>-0.27114942528734787</v>
      </c>
      <c r="AU7">
        <v>-0.2211494252873436</v>
      </c>
      <c r="AV7">
        <v>-0.11114942528734417</v>
      </c>
      <c r="AW7">
        <v>0.62885057471265071</v>
      </c>
      <c r="AX7">
        <v>1.178850574712655</v>
      </c>
      <c r="AY7">
        <v>1.2388505747126572</v>
      </c>
      <c r="AZ7">
        <v>1.6388505747126558</v>
      </c>
      <c r="BA7">
        <v>2.1288505747126507</v>
      </c>
      <c r="BB7">
        <v>2.7088505747126561</v>
      </c>
      <c r="BC7">
        <v>3.2688505747126513</v>
      </c>
      <c r="BD7">
        <v>3.3488505747126567</v>
      </c>
      <c r="BE7">
        <v>3.3588505747126547</v>
      </c>
      <c r="BF7">
        <v>3.918850574712657</v>
      </c>
      <c r="BG7">
        <v>4.1088505747126547</v>
      </c>
      <c r="BH7">
        <v>5.188850574712653</v>
      </c>
    </row>
    <row r="8" spans="1:60" x14ac:dyDescent="0.25">
      <c r="A8">
        <v>-16.601149425287346</v>
      </c>
      <c r="B8">
        <v>-16.601149425287346</v>
      </c>
      <c r="C8">
        <v>-16.601149425287346</v>
      </c>
      <c r="D8">
        <v>-17.601149425287346</v>
      </c>
      <c r="E8">
        <v>-15.601149425287346</v>
      </c>
      <c r="F8">
        <v>-14.601149425287346</v>
      </c>
      <c r="G8">
        <v>-17.601149425287346</v>
      </c>
      <c r="H8">
        <v>-12.601149425287346</v>
      </c>
      <c r="I8">
        <v>-13.601149425287346</v>
      </c>
      <c r="J8">
        <v>-16.121149425287346</v>
      </c>
      <c r="K8">
        <v>-15.201149425287348</v>
      </c>
      <c r="L8">
        <v>-16.451149425287348</v>
      </c>
      <c r="M8">
        <v>-15.491149425287347</v>
      </c>
      <c r="N8">
        <v>-17.991149425287347</v>
      </c>
      <c r="O8">
        <v>-18.271149425287348</v>
      </c>
      <c r="P8">
        <v>-18.331149425287347</v>
      </c>
      <c r="Q8">
        <v>-16.931149425287344</v>
      </c>
      <c r="R8">
        <v>-18.861149425287348</v>
      </c>
      <c r="S8">
        <v>-13.931149425287344</v>
      </c>
      <c r="T8">
        <v>-19.441149425287346</v>
      </c>
      <c r="U8">
        <v>-19.231149425287345</v>
      </c>
      <c r="V8">
        <v>-14.101149425287346</v>
      </c>
      <c r="W8">
        <v>-19.541149425287347</v>
      </c>
      <c r="X8">
        <v>-17.271149425287348</v>
      </c>
      <c r="Y8">
        <v>-19.801149425287345</v>
      </c>
      <c r="Z8">
        <v>-17.311149425287347</v>
      </c>
      <c r="AA8">
        <v>-13.501149425287345</v>
      </c>
      <c r="AB8">
        <v>-20.051149425287345</v>
      </c>
      <c r="AC8">
        <v>-20.191149425287346</v>
      </c>
      <c r="AD8">
        <v>-14.761149425287346</v>
      </c>
      <c r="AE8">
        <v>-14.361149425287348</v>
      </c>
      <c r="AF8">
        <v>-20.381149425287347</v>
      </c>
      <c r="AG8">
        <v>-16.841149425287345</v>
      </c>
      <c r="AH8">
        <v>-16.871149425287346</v>
      </c>
      <c r="AI8">
        <v>-20.821149425287345</v>
      </c>
      <c r="AJ8">
        <v>-14.661149425287345</v>
      </c>
      <c r="AK8">
        <v>-16.681149425287344</v>
      </c>
      <c r="AL8">
        <v>-14.901149425287347</v>
      </c>
      <c r="AM8">
        <v>-14.601149425287346</v>
      </c>
      <c r="AN8">
        <v>-13.761149425287346</v>
      </c>
      <c r="AO8">
        <v>-14.031149425287346</v>
      </c>
      <c r="AP8">
        <v>-16.531149425287346</v>
      </c>
      <c r="AQ8">
        <v>-17.031149425287346</v>
      </c>
      <c r="AR8">
        <v>-14.151149425287347</v>
      </c>
      <c r="AS8">
        <v>-15.061149425287347</v>
      </c>
      <c r="AT8">
        <v>-16.441149425287346</v>
      </c>
      <c r="AU8">
        <v>-16.461149425287346</v>
      </c>
      <c r="AV8">
        <v>-17.271149425287348</v>
      </c>
      <c r="AW8">
        <v>-18.291149425287347</v>
      </c>
      <c r="AX8">
        <v>-14.411149425287345</v>
      </c>
      <c r="AY8">
        <v>-16.251149425287345</v>
      </c>
      <c r="AZ8">
        <v>-17.751149425287345</v>
      </c>
      <c r="BA8">
        <v>-16.211149425287346</v>
      </c>
      <c r="BB8">
        <v>-17.711149425287346</v>
      </c>
      <c r="BC8">
        <v>-17.421149425287346</v>
      </c>
      <c r="BD8">
        <v>-16.681149425287344</v>
      </c>
      <c r="BE8">
        <v>-15.531149425287346</v>
      </c>
      <c r="BF8">
        <v>-16.901149425287347</v>
      </c>
      <c r="BG8">
        <v>-16.971149425287347</v>
      </c>
      <c r="BH8">
        <v>-17.991149425287347</v>
      </c>
    </row>
    <row r="11" spans="1:60" x14ac:dyDescent="0.25">
      <c r="A11" t="s">
        <v>19</v>
      </c>
    </row>
    <row r="12" spans="1:60" x14ac:dyDescent="0.25">
      <c r="A12" cm="1">
        <f t="array" ref="A12:C13">TRANSPOSE(hitung!I8:J10)</f>
        <v>16.398850574712654</v>
      </c>
      <c r="B12">
        <v>18.398850574712654</v>
      </c>
      <c r="C12">
        <v>11.398850574712654</v>
      </c>
    </row>
    <row r="13" spans="1:60" x14ac:dyDescent="0.25">
      <c r="A13">
        <v>-19.601149425287346</v>
      </c>
      <c r="B13">
        <v>-18.601149425287346</v>
      </c>
      <c r="C13">
        <v>-23.601149425287346</v>
      </c>
    </row>
    <row r="16" spans="1:60" x14ac:dyDescent="0.25">
      <c r="A16" t="s">
        <v>20</v>
      </c>
    </row>
    <row r="17" spans="1:21" x14ac:dyDescent="0.25">
      <c r="A17" cm="1">
        <f t="array" ref="A17:U18">TRANSPOSE(hitung!L8:M28)</f>
        <v>7.3988505747126538</v>
      </c>
      <c r="B17">
        <v>11.398850574712654</v>
      </c>
      <c r="C17">
        <v>13.398850574712654</v>
      </c>
      <c r="D17">
        <v>7.3988505747126538</v>
      </c>
      <c r="E17">
        <v>9.3988505747126538</v>
      </c>
      <c r="F17">
        <v>8.3988505747126538</v>
      </c>
      <c r="G17">
        <v>4.8088505747126504</v>
      </c>
      <c r="H17">
        <v>5.688850574712653</v>
      </c>
      <c r="I17">
        <v>6.0688505747126555</v>
      </c>
      <c r="J17">
        <v>6.418850574712657</v>
      </c>
      <c r="K17">
        <v>6.5988505747126567</v>
      </c>
      <c r="L17">
        <v>7.0988505747126567</v>
      </c>
      <c r="M17">
        <v>7.2188505747126541</v>
      </c>
      <c r="N17">
        <v>7.5888505747126516</v>
      </c>
      <c r="O17">
        <v>9.0088505747126533</v>
      </c>
      <c r="P17">
        <v>9.8588505747126547</v>
      </c>
      <c r="Q17">
        <v>10.318850574712656</v>
      </c>
      <c r="R17">
        <v>11.038850574712654</v>
      </c>
      <c r="S17">
        <v>11.118850574712653</v>
      </c>
      <c r="T17">
        <v>11.998850574712655</v>
      </c>
      <c r="U17">
        <v>12.448850574712651</v>
      </c>
    </row>
    <row r="18" spans="1:21" x14ac:dyDescent="0.25">
      <c r="A18">
        <v>-17.601149425287346</v>
      </c>
      <c r="B18">
        <v>-16.601149425287346</v>
      </c>
      <c r="C18">
        <v>-21.601149425287346</v>
      </c>
      <c r="D18">
        <v>-17.601149425287346</v>
      </c>
      <c r="E18">
        <v>-12.601149425287346</v>
      </c>
      <c r="F18">
        <v>-12.601149425287346</v>
      </c>
      <c r="G18">
        <v>-17.241149425287347</v>
      </c>
      <c r="H18">
        <v>-17.581149425287347</v>
      </c>
      <c r="I18">
        <v>-17.241149425287347</v>
      </c>
      <c r="J18">
        <v>-15.601149425287346</v>
      </c>
      <c r="K18">
        <v>-17.931149425287344</v>
      </c>
      <c r="L18">
        <v>-17.501149425287345</v>
      </c>
      <c r="M18">
        <v>-18.171149425287346</v>
      </c>
      <c r="N18">
        <v>-18.311149425287347</v>
      </c>
      <c r="O18">
        <v>-18.091149425287345</v>
      </c>
      <c r="P18">
        <v>-17.231149425287345</v>
      </c>
      <c r="Q18">
        <v>-17.381149425287347</v>
      </c>
      <c r="R18">
        <v>-18.611149425287348</v>
      </c>
      <c r="S18">
        <v>-17.491149425287347</v>
      </c>
      <c r="T18">
        <v>-16.801149425287345</v>
      </c>
      <c r="U18">
        <v>-17.061149425287347</v>
      </c>
    </row>
    <row r="21" spans="1:21" x14ac:dyDescent="0.25">
      <c r="A21" t="s">
        <v>21</v>
      </c>
    </row>
    <row r="22" spans="1:21" x14ac:dyDescent="0.25">
      <c r="A22" cm="1">
        <f t="array" ref="A22:B23">MMULT(_xlfn.ANCHORARRAY(A2),hitung!C8:D10)</f>
        <v>872.99678557272978</v>
      </c>
      <c r="B22">
        <v>85.305976218787123</v>
      </c>
    </row>
    <row r="23" spans="1:21" x14ac:dyDescent="0.25">
      <c r="A23">
        <v>85.305976218787123</v>
      </c>
      <c r="B23">
        <v>64.0665380895759</v>
      </c>
    </row>
    <row r="25" spans="1:21" x14ac:dyDescent="0.25">
      <c r="A25" t="s">
        <v>22</v>
      </c>
    </row>
    <row r="26" spans="1:21" x14ac:dyDescent="0.25">
      <c r="A26" cm="1">
        <f t="array" ref="A26:B27">MMULT(_xlfn.ANCHORARRAY(A7),hitung!F8:G67)</f>
        <v>1484.1632723741543</v>
      </c>
      <c r="B26">
        <v>3007.6349792706974</v>
      </c>
    </row>
    <row r="27" spans="1:21" x14ac:dyDescent="0.25">
      <c r="A27">
        <v>3007.6349792706974</v>
      </c>
      <c r="B27">
        <v>16793.201386167246</v>
      </c>
    </row>
    <row r="29" spans="1:21" x14ac:dyDescent="0.25">
      <c r="A29" t="s">
        <v>23</v>
      </c>
    </row>
    <row r="30" spans="1:21" x14ac:dyDescent="0.25">
      <c r="A30" cm="1">
        <f t="array" ref="A30:B31">MMULT(_xlfn.ANCHORARRAY(A12),hitung!I8:J10)</f>
        <v>737.37379706698471</v>
      </c>
      <c r="B30">
        <v>-932.70206500198196</v>
      </c>
    </row>
    <row r="31" spans="1:21" x14ac:dyDescent="0.25">
      <c r="A31">
        <v>-932.70206500198196</v>
      </c>
      <c r="B31">
        <v>1287.2220729290516</v>
      </c>
    </row>
    <row r="33" spans="1:22" x14ac:dyDescent="0.25">
      <c r="A33" t="s">
        <v>24</v>
      </c>
    </row>
    <row r="34" spans="1:22" x14ac:dyDescent="0.25">
      <c r="A34" cm="1">
        <f t="array" ref="A34:B35">MMULT(_xlfn.ANCHORARRAY(A17),hitung!L8:M28)</f>
        <v>1744.256030043603</v>
      </c>
      <c r="B34">
        <v>-3189.9197239793912</v>
      </c>
    </row>
    <row r="35" spans="1:22" x14ac:dyDescent="0.25">
      <c r="A35">
        <v>-3189.9197239793912</v>
      </c>
      <c r="B35">
        <v>6271.6822219976157</v>
      </c>
    </row>
    <row r="38" spans="1:22" x14ac:dyDescent="0.25">
      <c r="A38" t="s">
        <v>21</v>
      </c>
      <c r="F38" t="s">
        <v>25</v>
      </c>
      <c r="M38" t="s">
        <v>27</v>
      </c>
      <c r="P38" t="s">
        <v>28</v>
      </c>
      <c r="S38" t="s">
        <v>26</v>
      </c>
    </row>
    <row r="39" spans="1:22" x14ac:dyDescent="0.25">
      <c r="A39">
        <f>872.99678557273/3</f>
        <v>290.99892852424335</v>
      </c>
      <c r="B39">
        <f>85.3059762187871/3</f>
        <v>28.435325406262365</v>
      </c>
      <c r="E39">
        <v>1.1000000000000001</v>
      </c>
      <c r="F39">
        <f>3/87*A39</f>
        <v>10.034445811180806</v>
      </c>
      <c r="G39">
        <f>60/87*A43</f>
        <v>17.059347958323563</v>
      </c>
      <c r="H39">
        <f>3/87*A47</f>
        <v>8.4755608858274147</v>
      </c>
      <c r="I39">
        <f>21/87*A51</f>
        <v>20.048919885558622</v>
      </c>
      <c r="K39">
        <f>SUM(F39:I39)</f>
        <v>55.618274540890411</v>
      </c>
      <c r="M39">
        <f>K39</f>
        <v>55.618274540890411</v>
      </c>
      <c r="N39">
        <f>K40</f>
        <v>-11.835411879217062</v>
      </c>
      <c r="P39" cm="1">
        <f t="array" ref="P39">MINVERSE(M39)</f>
        <v>1.7979701964051447E-2</v>
      </c>
      <c r="Q39" cm="1">
        <f t="array" ref="Q39">MINVERSE(N39)</f>
        <v>-8.4492201049293114E-2</v>
      </c>
      <c r="S39">
        <f>3/87</f>
        <v>3.4482758620689655E-2</v>
      </c>
      <c r="U39">
        <f>S39</f>
        <v>3.4482758620689655E-2</v>
      </c>
      <c r="V39">
        <f>S40</f>
        <v>0.68965517241379315</v>
      </c>
    </row>
    <row r="40" spans="1:22" x14ac:dyDescent="0.25">
      <c r="A40">
        <f>85.3059762187871/3</f>
        <v>28.435325406262365</v>
      </c>
      <c r="B40">
        <f>64.0665380895759/3</f>
        <v>21.355512696525299</v>
      </c>
      <c r="E40">
        <v>1.2</v>
      </c>
      <c r="F40">
        <f>3/87*B39</f>
        <v>0.98052846228490909</v>
      </c>
      <c r="G40">
        <f>60/87*B43</f>
        <v>34.570517003111497</v>
      </c>
      <c r="H40">
        <f>3/87*B47</f>
        <v>-10.720713390827378</v>
      </c>
      <c r="I40">
        <f>21/87*B51</f>
        <v>-36.665743953786091</v>
      </c>
      <c r="K40">
        <f t="shared" ref="K40:K42" si="0">SUM(F40:I40)</f>
        <v>-11.835411879217062</v>
      </c>
      <c r="M40">
        <f>K41</f>
        <v>-11.835411879217062</v>
      </c>
      <c r="N40">
        <f>K42</f>
        <v>280.64565769176374</v>
      </c>
      <c r="P40" cm="1">
        <f t="array" ref="P40">MINVERSE(M40)</f>
        <v>-8.4492201049293114E-2</v>
      </c>
      <c r="Q40" cm="1">
        <f t="array" ref="Q40">MINVERSE(N40)</f>
        <v>3.5632120882422885E-3</v>
      </c>
      <c r="S40">
        <f>60/87</f>
        <v>0.68965517241379315</v>
      </c>
      <c r="U40">
        <f>S41</f>
        <v>3.4482758620689655E-2</v>
      </c>
      <c r="V40">
        <f>S42</f>
        <v>0.2413793103448276</v>
      </c>
    </row>
    <row r="41" spans="1:22" x14ac:dyDescent="0.25">
      <c r="E41">
        <v>2.1</v>
      </c>
      <c r="F41">
        <f>3/87*A40</f>
        <v>0.98052846228490909</v>
      </c>
      <c r="G41">
        <f>60/87*A44</f>
        <v>34.570517003111497</v>
      </c>
      <c r="H41">
        <f>3/87*A48</f>
        <v>-10.720713390827378</v>
      </c>
      <c r="I41">
        <f>21/87*A52</f>
        <v>-36.665743953786091</v>
      </c>
      <c r="K41">
        <f t="shared" si="0"/>
        <v>-11.835411879217062</v>
      </c>
      <c r="S41">
        <f>3/87</f>
        <v>3.4482758620689655E-2</v>
      </c>
    </row>
    <row r="42" spans="1:22" x14ac:dyDescent="0.25">
      <c r="A42" t="s">
        <v>22</v>
      </c>
      <c r="E42">
        <v>2.2000000000000002</v>
      </c>
      <c r="F42">
        <f>3/87*B40</f>
        <v>0.73639698953535515</v>
      </c>
      <c r="G42">
        <f>60/87*B44</f>
        <v>193.02530328927816</v>
      </c>
      <c r="H42">
        <f>3/87*B48</f>
        <v>14.795656010678735</v>
      </c>
      <c r="I42">
        <f>21/87*B52</f>
        <v>72.088301402271497</v>
      </c>
      <c r="K42">
        <f t="shared" si="0"/>
        <v>280.64565769176374</v>
      </c>
      <c r="S42">
        <f>21/87</f>
        <v>0.2413793103448276</v>
      </c>
    </row>
    <row r="43" spans="1:22" x14ac:dyDescent="0.25">
      <c r="A43">
        <f>1484.16327237415/60</f>
        <v>24.736054539569167</v>
      </c>
      <c r="B43">
        <f>3007.6349792707/60</f>
        <v>50.127249654511665</v>
      </c>
    </row>
    <row r="44" spans="1:22" x14ac:dyDescent="0.25">
      <c r="A44" s="9">
        <f>3007.6349792707/60</f>
        <v>50.127249654511665</v>
      </c>
      <c r="B44">
        <f>16793.2013861672/60</f>
        <v>279.88668976945331</v>
      </c>
    </row>
    <row r="45" spans="1:22" x14ac:dyDescent="0.25">
      <c r="E45">
        <v>1</v>
      </c>
      <c r="F45" t="s">
        <v>0</v>
      </c>
      <c r="G45" cm="1">
        <f t="array" ref="G45">MMULT(MMULT(_m1,covariant_inverse),TRANSPOSE(search1))</f>
        <v>-122.81993372650919</v>
      </c>
      <c r="H45" cm="1">
        <f t="array" ref="H45">(-1/2*MMULT(MMULT(_m1,covariant_inverse),TRANSPOSE(_m1)))</f>
        <v>52.692459445057267</v>
      </c>
      <c r="I45">
        <f>LN(_p1)</f>
        <v>-3.3672958299864741</v>
      </c>
      <c r="J45">
        <f>SUM(G45:I45)</f>
        <v>-73.494770111438399</v>
      </c>
      <c r="L45" cm="1">
        <f t="array" ref="L45">MMULT(MMULT(_m1,covariant_inverse),TRANSPOSE(search1))-(1/2*MMULT(MMULT(_m1,covariant_inverse),TRANSPOSE(_m1)))+LN(_p1)</f>
        <v>-73.494770111438399</v>
      </c>
    </row>
    <row r="46" spans="1:22" x14ac:dyDescent="0.25">
      <c r="A46" t="s">
        <v>23</v>
      </c>
      <c r="E46">
        <v>2</v>
      </c>
      <c r="F46" t="s">
        <v>1</v>
      </c>
      <c r="G46" cm="1">
        <f t="array" ref="G46">MMULT(MMULT(_m2,covariant_inverse),TRANSPOSE(search1))</f>
        <v>-157.77337708599777</v>
      </c>
      <c r="H46" cm="1">
        <f t="array" ref="H46">(-1/2*MMULT(MMULT(_m2,covariant_inverse),TRANSPOSE(_m2)))</f>
        <v>81.39908006435067</v>
      </c>
      <c r="I46">
        <f>LN(_p2)</f>
        <v>-0.37156355643248296</v>
      </c>
      <c r="J46">
        <f t="shared" ref="J46:J48" si="1">SUM(G46:I46)</f>
        <v>-76.745860578079572</v>
      </c>
      <c r="L46" cm="1">
        <f t="array" ref="L46">MMULT(MMULT(_m2,covariant_inverse),TRANSPOSE(search1))-(1/2*MMULT(MMULT(_m2,covariant_inverse),TRANSPOSE(_m2)))+LN(_p2)</f>
        <v>-76.745860578079572</v>
      </c>
    </row>
    <row r="47" spans="1:22" x14ac:dyDescent="0.25">
      <c r="A47">
        <f>737.373797066985/3</f>
        <v>245.79126568899503</v>
      </c>
      <c r="B47">
        <f>-932.702065001982/3</f>
        <v>-310.90068833399397</v>
      </c>
      <c r="E47">
        <v>3</v>
      </c>
      <c r="F47" t="s">
        <v>2</v>
      </c>
      <c r="G47" cm="1">
        <f t="array" ref="G47">MMULT(MMULT(_m3,covariant_inverse),TRANSPOSE(search1))</f>
        <v>-187.95940035107114</v>
      </c>
      <c r="H47" cm="1">
        <f t="array" ref="H47">(-1/2*MMULT(MMULT(_m3,covariant_inverse),TRANSPOSE(_m3)))</f>
        <v>88.2791008942757</v>
      </c>
      <c r="I47">
        <f>LN(_p3)</f>
        <v>-3.3672958299864741</v>
      </c>
      <c r="J47">
        <f t="shared" si="1"/>
        <v>-103.04759528678191</v>
      </c>
    </row>
    <row r="48" spans="1:22" x14ac:dyDescent="0.25">
      <c r="A48">
        <f>-932.702065001982/3</f>
        <v>-310.90068833399397</v>
      </c>
      <c r="B48">
        <f>1287.22207292905/3</f>
        <v>429.07402430968335</v>
      </c>
      <c r="E48">
        <v>4</v>
      </c>
      <c r="F48" t="s">
        <v>3</v>
      </c>
      <c r="G48" cm="1">
        <f t="array" ref="G48">MMULT(MMULT(_m4,covariant_inverse),TRANSPOSE(search1))</f>
        <v>-181.93750022745823</v>
      </c>
      <c r="H48" cm="1">
        <f t="array" ref="H48">(-1/2*MMULT(MMULT(_m4,covariant_inverse),TRANSPOSE(_m4)))</f>
        <v>96.724265690119168</v>
      </c>
      <c r="I48">
        <f>LN(_p4)</f>
        <v>-1.4213856809311607</v>
      </c>
      <c r="J48">
        <f t="shared" si="1"/>
        <v>-86.634620218270229</v>
      </c>
    </row>
    <row r="50" spans="1:10" x14ac:dyDescent="0.25">
      <c r="A50" t="s">
        <v>24</v>
      </c>
      <c r="J50">
        <f>MAX(J45:J48)</f>
        <v>-73.494770111438399</v>
      </c>
    </row>
    <row r="51" spans="1:10" x14ac:dyDescent="0.25">
      <c r="A51">
        <f>1744.2560300436/21</f>
        <v>83.059810954457149</v>
      </c>
      <c r="B51">
        <f>-3189.91972397939/21</f>
        <v>-151.90093923711379</v>
      </c>
    </row>
    <row r="52" spans="1:10" x14ac:dyDescent="0.25">
      <c r="A52">
        <f>-3189.91972397939/21</f>
        <v>-151.90093923711379</v>
      </c>
      <c r="B52">
        <f>6271.68222199762/21</f>
        <v>298.65153438083905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latih</vt:lpstr>
      <vt:lpstr>uji</vt:lpstr>
      <vt:lpstr>hitung</vt:lpstr>
      <vt:lpstr>covariant</vt:lpstr>
      <vt:lpstr>_m1</vt:lpstr>
      <vt:lpstr>_m2</vt:lpstr>
      <vt:lpstr>_m3</vt:lpstr>
      <vt:lpstr>_m4</vt:lpstr>
      <vt:lpstr>_p1</vt:lpstr>
      <vt:lpstr>_p2</vt:lpstr>
      <vt:lpstr>_p3</vt:lpstr>
      <vt:lpstr>_p4</vt:lpstr>
      <vt:lpstr>covariant_inverse</vt:lpstr>
      <vt:lpstr>search1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RIZQI ARI PUTRA</dc:creator>
  <cp:lastModifiedBy>RIZQI ARI PUTRA</cp:lastModifiedBy>
  <dcterms:created xsi:type="dcterms:W3CDTF">2022-11-06T09:51:56Z</dcterms:created>
  <dcterms:modified xsi:type="dcterms:W3CDTF">2022-11-06T16:29:07Z</dcterms:modified>
</cp:coreProperties>
</file>