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fkymuharam/Documents/UNIVERSITY OF AUCKLAND/INFOSYS 722 - DATA MINING AND BIG DATA/Research Project/Iteration 4/"/>
    </mc:Choice>
  </mc:AlternateContent>
  <xr:revisionPtr revIDLastSave="0" documentId="13_ncr:1_{617C6AB0-3DE4-3E47-A299-0EC0698A2FDD}" xr6:coauthVersionLast="45" xr6:coauthVersionMax="45" xr10:uidLastSave="{00000000-0000-0000-0000-000000000000}"/>
  <bookViews>
    <workbookView xWindow="780" yWindow="960" windowWidth="27640" windowHeight="15740" xr2:uid="{00000000-000D-0000-FFFF-FFFF00000000}"/>
  </bookViews>
  <sheets>
    <sheet name="Sheet1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2" l="1"/>
  <c r="K14" i="2" s="1"/>
  <c r="B15" i="2"/>
  <c r="J12" i="2" s="1"/>
  <c r="N14" i="2"/>
  <c r="H14" i="2"/>
  <c r="E14" i="2"/>
  <c r="D14" i="2"/>
  <c r="H13" i="2"/>
  <c r="E13" i="2"/>
  <c r="D13" i="2"/>
  <c r="K12" i="2"/>
  <c r="H12" i="2"/>
  <c r="E12" i="2"/>
  <c r="D12" i="2"/>
  <c r="H11" i="2"/>
  <c r="E11" i="2"/>
  <c r="D11" i="2"/>
  <c r="H10" i="2"/>
  <c r="E10" i="2"/>
  <c r="D10" i="2"/>
  <c r="H9" i="2"/>
  <c r="E9" i="2"/>
  <c r="D9" i="2"/>
  <c r="K8" i="2"/>
  <c r="H8" i="2"/>
  <c r="E8" i="2"/>
  <c r="D8" i="2"/>
  <c r="K7" i="2"/>
  <c r="H7" i="2"/>
  <c r="E7" i="2"/>
  <c r="D7" i="2"/>
  <c r="H6" i="2"/>
  <c r="E6" i="2"/>
  <c r="D6" i="2"/>
  <c r="H5" i="2"/>
  <c r="E5" i="2"/>
  <c r="D5" i="2"/>
  <c r="N5" i="2" l="1"/>
  <c r="O5" i="2" s="1"/>
  <c r="J7" i="2"/>
  <c r="I11" i="2"/>
  <c r="N9" i="2"/>
  <c r="J11" i="2"/>
  <c r="I7" i="2"/>
  <c r="K11" i="2"/>
  <c r="N13" i="2"/>
  <c r="D15" i="2"/>
  <c r="I10" i="2"/>
  <c r="I5" i="2"/>
  <c r="K6" i="2"/>
  <c r="M6" i="2" s="1"/>
  <c r="I13" i="2"/>
  <c r="I14" i="2"/>
  <c r="E15" i="2"/>
  <c r="F15" i="2" s="1"/>
  <c r="I6" i="2"/>
  <c r="J6" i="2"/>
  <c r="N8" i="2"/>
  <c r="J10" i="2"/>
  <c r="I9" i="2"/>
  <c r="K10" i="2"/>
  <c r="J5" i="2"/>
  <c r="N7" i="2"/>
  <c r="J9" i="2"/>
  <c r="N11" i="2"/>
  <c r="J13" i="2"/>
  <c r="J14" i="2"/>
  <c r="K5" i="2"/>
  <c r="M5" i="2" s="1"/>
  <c r="K9" i="2"/>
  <c r="K13" i="2"/>
  <c r="N12" i="2"/>
  <c r="I8" i="2"/>
  <c r="I12" i="2"/>
  <c r="N6" i="2"/>
  <c r="O6" i="2" s="1"/>
  <c r="J8" i="2"/>
  <c r="N10" i="2"/>
  <c r="F8" i="2" l="1"/>
  <c r="G8" i="2" s="1"/>
  <c r="F6" i="2"/>
  <c r="G6" i="2" s="1"/>
  <c r="F12" i="2"/>
  <c r="G12" i="2" s="1"/>
  <c r="F5" i="2"/>
  <c r="G5" i="2" s="1"/>
  <c r="F11" i="2"/>
  <c r="G11" i="2" s="1"/>
  <c r="F10" i="2"/>
  <c r="G10" i="2" s="1"/>
  <c r="F13" i="2"/>
  <c r="G13" i="2" s="1"/>
  <c r="F14" i="2"/>
  <c r="G14" i="2" s="1"/>
  <c r="F9" i="2"/>
  <c r="G9" i="2" s="1"/>
  <c r="P6" i="2"/>
  <c r="V15" i="2"/>
  <c r="V14" i="2"/>
  <c r="P5" i="2"/>
  <c r="M7" i="2"/>
  <c r="L5" i="2"/>
  <c r="Q5" i="2" s="1"/>
  <c r="T22" i="2"/>
  <c r="Z22" i="2" s="1"/>
  <c r="T20" i="2"/>
  <c r="Z20" i="2" s="1"/>
  <c r="T18" i="2"/>
  <c r="Z18" i="2" s="1"/>
  <c r="T16" i="2"/>
  <c r="Z16" i="2" s="1"/>
  <c r="T23" i="2"/>
  <c r="Z23" i="2" s="1"/>
  <c r="T14" i="2"/>
  <c r="Z14" i="2" s="1"/>
  <c r="T13" i="2"/>
  <c r="Z13" i="2" s="1"/>
  <c r="T21" i="2"/>
  <c r="Z21" i="2" s="1"/>
  <c r="T17" i="2"/>
  <c r="Z17" i="2" s="1"/>
  <c r="T15" i="2"/>
  <c r="Z15" i="2" s="1"/>
  <c r="T19" i="2"/>
  <c r="Z19" i="2" s="1"/>
  <c r="I15" i="2"/>
  <c r="O7" i="2"/>
  <c r="O8" i="2" s="1"/>
  <c r="O9" i="2" s="1"/>
  <c r="O10" i="2" s="1"/>
  <c r="O11" i="2" s="1"/>
  <c r="O12" i="2" s="1"/>
  <c r="O13" i="2" s="1"/>
  <c r="O14" i="2" s="1"/>
  <c r="F7" i="2"/>
  <c r="G7" i="2" s="1"/>
  <c r="U14" i="2" l="1"/>
  <c r="L6" i="2"/>
  <c r="P7" i="2"/>
  <c r="V16" i="2"/>
  <c r="M8" i="2"/>
  <c r="P8" i="2" l="1"/>
  <c r="V17" i="2"/>
  <c r="M9" i="2"/>
  <c r="U15" i="2"/>
  <c r="L7" i="2"/>
  <c r="Q6" i="2"/>
  <c r="U16" i="2" l="1"/>
  <c r="L8" i="2"/>
  <c r="Q7" i="2"/>
  <c r="P9" i="2"/>
  <c r="V18" i="2"/>
  <c r="M10" i="2"/>
  <c r="L9" i="2" l="1"/>
  <c r="U17" i="2"/>
  <c r="Q8" i="2"/>
  <c r="V19" i="2"/>
  <c r="P10" i="2"/>
  <c r="M11" i="2"/>
  <c r="U18" i="2" l="1"/>
  <c r="L10" i="2"/>
  <c r="Q9" i="2"/>
  <c r="P11" i="2"/>
  <c r="V20" i="2"/>
  <c r="M12" i="2"/>
  <c r="P12" i="2" l="1"/>
  <c r="V21" i="2"/>
  <c r="M13" i="2"/>
  <c r="U19" i="2"/>
  <c r="L11" i="2"/>
  <c r="Q10" i="2"/>
  <c r="U20" i="2" l="1"/>
  <c r="L12" i="2"/>
  <c r="Q11" i="2"/>
  <c r="P13" i="2"/>
  <c r="V22" i="2"/>
  <c r="M14" i="2"/>
  <c r="V23" i="2" l="1"/>
  <c r="P14" i="2"/>
  <c r="P15" i="2" s="1"/>
  <c r="Q16" i="2" s="1"/>
  <c r="L13" i="2"/>
  <c r="U21" i="2"/>
  <c r="Q12" i="2"/>
  <c r="U22" i="2" l="1"/>
  <c r="L14" i="2"/>
  <c r="Q13" i="2"/>
  <c r="U23" i="2" l="1"/>
  <c r="Q14" i="2"/>
  <c r="Q15" i="2" s="1"/>
</calcChain>
</file>

<file path=xl/sharedStrings.xml><?xml version="1.0" encoding="utf-8"?>
<sst xmlns="http://schemas.openxmlformats.org/spreadsheetml/2006/main" count="115" uniqueCount="68">
  <si>
    <t>Model Performance on Testing Dataset</t>
  </si>
  <si>
    <t>Approx.</t>
  </si>
  <si>
    <t>Responded</t>
  </si>
  <si>
    <t>Not Responded</t>
  </si>
  <si>
    <t>Response</t>
  </si>
  <si>
    <t>Overall</t>
  </si>
  <si>
    <t>Info</t>
  </si>
  <si>
    <t>Weight of</t>
  </si>
  <si>
    <t>Prob.</t>
  </si>
  <si>
    <t>Chi-</t>
  </si>
  <si>
    <t>% of</t>
  </si>
  <si>
    <t xml:space="preserve">% of </t>
  </si>
  <si>
    <t>Cum. %</t>
  </si>
  <si>
    <t>Gini Calc</t>
  </si>
  <si>
    <t>K-S</t>
  </si>
  <si>
    <t>score %-ile</t>
  </si>
  <si>
    <t>(B)</t>
  </si>
  <si>
    <t>(G)</t>
  </si>
  <si>
    <t>Rate</t>
  </si>
  <si>
    <t>Odds</t>
  </si>
  <si>
    <t>Evidence</t>
  </si>
  <si>
    <t>Enrolled</t>
  </si>
  <si>
    <t>square</t>
  </si>
  <si>
    <t>all Responded</t>
  </si>
  <si>
    <t>Non-Responders</t>
  </si>
  <si>
    <t>Responders</t>
  </si>
  <si>
    <t>obs.</t>
  </si>
  <si>
    <t>(y[i]+y[i-1])*(x[i]-x[i-1])/2</t>
  </si>
  <si>
    <t>Calcs</t>
  </si>
  <si>
    <t>~10%</t>
  </si>
  <si>
    <t>~20%</t>
  </si>
  <si>
    <t>~30%</t>
  </si>
  <si>
    <t>~40%</t>
  </si>
  <si>
    <t>~50%</t>
  </si>
  <si>
    <t>~60%</t>
  </si>
  <si>
    <t>~70%</t>
  </si>
  <si>
    <t>~80%</t>
  </si>
  <si>
    <t>cumlift</t>
  </si>
  <si>
    <t>Random</t>
  </si>
  <si>
    <t>~90%</t>
  </si>
  <si>
    <t>~100%</t>
  </si>
  <si>
    <t>Totals</t>
  </si>
  <si>
    <t>B</t>
  </si>
  <si>
    <t>G</t>
  </si>
  <si>
    <t>B/G</t>
  </si>
  <si>
    <t>B/(B+G)</t>
  </si>
  <si>
    <t>Gini coefficient =</t>
  </si>
  <si>
    <t>Incremental Lift Chart</t>
  </si>
  <si>
    <t>Cumulative Gain Chart</t>
  </si>
  <si>
    <t>Rank for Variable P_1</t>
  </si>
  <si>
    <t>N Obs</t>
  </si>
  <si>
    <t>N</t>
  </si>
  <si>
    <t>Mean</t>
  </si>
  <si>
    <t>Std Dev</t>
  </si>
  <si>
    <t>Minimum</t>
  </si>
  <si>
    <t>Maximum</t>
  </si>
  <si>
    <t>Total</t>
  </si>
  <si>
    <t>Frequency</t>
  </si>
  <si>
    <t>Percent</t>
  </si>
  <si>
    <t>Variable</t>
  </si>
  <si>
    <t>Table of pred_cutoff_val by dormant</t>
  </si>
  <si>
    <t>BALANCE_CASA_AVG_6M</t>
  </si>
  <si>
    <t>dormant</t>
  </si>
  <si>
    <t>TXN_TRFINFREQ_AVG_3M</t>
  </si>
  <si>
    <t>TXN_PMTFREQ_AVG_3M</t>
  </si>
  <si>
    <t>pred_cutoff_val</t>
  </si>
  <si>
    <t>BR_PH_AVG_6M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</si>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</sst>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%"/>
    <numFmt numFmtId="166" formatCode="_(* #,##0.0_);_(* \(#,##0.0\);_(* &quot;-&quot;??_);_(@_)"/>
    <numFmt numFmtId="167" formatCode="_(* #,##0_);_(* \(#,##0\);_(* &quot;-&quot;??_);_(@_)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9.8000000000000007"/>
      <color rgb="FF000000"/>
      <name val="Arial"/>
      <family val="2"/>
    </font>
    <font>
      <b/>
      <sz val="12"/>
      <color indexed="10"/>
      <name val="Arial"/>
      <family val="2"/>
    </font>
    <font>
      <b/>
      <sz val="10"/>
      <color rgb="FF112277"/>
      <name val="Arial"/>
      <family val="2"/>
    </font>
    <font>
      <sz val="11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2F9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/>
      <right style="medium">
        <color rgb="FFC1C1C1"/>
      </right>
      <top/>
      <bottom/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C1C1C1"/>
      </left>
      <right style="medium">
        <color rgb="FFC1C1C1"/>
      </right>
      <top style="medium">
        <color rgb="FFB0B7BB"/>
      </top>
      <bottom/>
      <diagonal/>
    </border>
    <border>
      <left style="medium">
        <color rgb="FFC1C1C1"/>
      </left>
      <right/>
      <top style="medium">
        <color rgb="FFB0B7BB"/>
      </top>
      <bottom/>
      <diagonal/>
    </border>
    <border>
      <left/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/>
      <top style="medium">
        <color rgb="FFB0B7BB"/>
      </top>
      <bottom style="medium">
        <color rgb="FFB0B7BB"/>
      </bottom>
      <diagonal/>
    </border>
    <border>
      <left/>
      <right style="medium">
        <color rgb="FFB0B7BB"/>
      </right>
      <top style="medium">
        <color rgb="FFB0B7BB"/>
      </top>
      <bottom style="medium">
        <color rgb="FFB0B7BB"/>
      </bottom>
      <diagonal/>
    </border>
    <border>
      <left style="medium">
        <color rgb="FFB0B7BB"/>
      </left>
      <right/>
      <top style="medium">
        <color rgb="FFB0B7BB"/>
      </top>
      <bottom/>
      <diagonal/>
    </border>
    <border>
      <left style="medium">
        <color rgb="FFC1C1C1"/>
      </left>
      <right style="medium">
        <color rgb="FFC1C1C1"/>
      </right>
      <top/>
      <bottom/>
      <diagonal/>
    </border>
    <border>
      <left style="medium">
        <color rgb="FFC1C1C1"/>
      </left>
      <right/>
      <top/>
      <bottom style="medium">
        <color rgb="FFB0B7BB"/>
      </bottom>
      <diagonal/>
    </border>
    <border>
      <left style="medium">
        <color rgb="FFB0B7BB"/>
      </left>
      <right/>
      <top/>
      <bottom style="medium">
        <color rgb="FFB0B7BB"/>
      </bottom>
      <diagonal/>
    </border>
    <border>
      <left/>
      <right/>
      <top style="medium">
        <color rgb="FFB0B7BB"/>
      </top>
      <bottom/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/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/>
      <diagonal/>
    </border>
    <border>
      <left/>
      <right style="medium">
        <color rgb="FFB0B7BB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10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9" fillId="33" borderId="0" xfId="0" applyFont="1" applyFill="1"/>
    <xf numFmtId="0" fontId="18" fillId="0" borderId="0" xfId="0" applyFont="1" applyAlignment="1">
      <alignment horizontal="center"/>
    </xf>
    <xf numFmtId="164" fontId="21" fillId="34" borderId="14" xfId="0" applyNumberFormat="1" applyFont="1" applyFill="1" applyBorder="1" applyAlignment="1">
      <alignment horizontal="center"/>
    </xf>
    <xf numFmtId="0" fontId="21" fillId="34" borderId="14" xfId="0" applyFont="1" applyFill="1" applyBorder="1" applyAlignment="1">
      <alignment horizontal="center"/>
    </xf>
    <xf numFmtId="0" fontId="21" fillId="34" borderId="15" xfId="0" applyFont="1" applyFill="1" applyBorder="1" applyAlignment="1">
      <alignment horizontal="center"/>
    </xf>
    <xf numFmtId="0" fontId="21" fillId="34" borderId="16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164" fontId="21" fillId="34" borderId="17" xfId="0" applyNumberFormat="1" applyFont="1" applyFill="1" applyBorder="1" applyAlignment="1">
      <alignment horizontal="center"/>
    </xf>
    <xf numFmtId="0" fontId="21" fillId="34" borderId="17" xfId="0" applyFont="1" applyFill="1" applyBorder="1" applyAlignment="1">
      <alignment horizontal="center" vertical="justify"/>
    </xf>
    <xf numFmtId="0" fontId="21" fillId="34" borderId="17" xfId="0" applyFont="1" applyFill="1" applyBorder="1" applyAlignment="1">
      <alignment horizontal="center"/>
    </xf>
    <xf numFmtId="0" fontId="21" fillId="34" borderId="10" xfId="0" applyFont="1" applyFill="1" applyBorder="1" applyAlignment="1">
      <alignment horizontal="center"/>
    </xf>
    <xf numFmtId="0" fontId="21" fillId="34" borderId="18" xfId="0" applyFont="1" applyFill="1" applyBorder="1" applyAlignment="1">
      <alignment horizontal="center"/>
    </xf>
    <xf numFmtId="164" fontId="18" fillId="0" borderId="19" xfId="0" applyNumberFormat="1" applyFont="1" applyBorder="1" applyAlignment="1">
      <alignment horizontal="center"/>
    </xf>
    <xf numFmtId="0" fontId="22" fillId="35" borderId="19" xfId="0" applyFont="1" applyFill="1" applyBorder="1" applyAlignment="1">
      <alignment horizontal="right" vertical="center"/>
    </xf>
    <xf numFmtId="0" fontId="18" fillId="0" borderId="19" xfId="0" applyFont="1" applyBorder="1" applyAlignment="1">
      <alignment vertical="center"/>
    </xf>
    <xf numFmtId="165" fontId="18" fillId="0" borderId="19" xfId="43" applyNumberFormat="1" applyFont="1" applyBorder="1" applyAlignment="1">
      <alignment horizontal="center"/>
    </xf>
    <xf numFmtId="166" fontId="18" fillId="0" borderId="19" xfId="42" applyNumberFormat="1" applyFont="1" applyBorder="1" applyAlignment="1">
      <alignment horizontal="center"/>
    </xf>
    <xf numFmtId="43" fontId="18" fillId="0" borderId="19" xfId="42" applyFont="1" applyBorder="1" applyAlignment="1">
      <alignment horizontal="center"/>
    </xf>
    <xf numFmtId="165" fontId="18" fillId="0" borderId="19" xfId="0" applyNumberFormat="1" applyFont="1" applyBorder="1" applyAlignment="1">
      <alignment horizontal="center"/>
    </xf>
    <xf numFmtId="9" fontId="18" fillId="0" borderId="19" xfId="0" applyNumberFormat="1" applyFont="1" applyBorder="1" applyAlignment="1">
      <alignment horizontal="center"/>
    </xf>
    <xf numFmtId="0" fontId="23" fillId="33" borderId="0" xfId="0" applyFont="1" applyFill="1" applyAlignment="1">
      <alignment horizontal="center"/>
    </xf>
    <xf numFmtId="0" fontId="23" fillId="33" borderId="0" xfId="0" applyFont="1" applyFill="1"/>
    <xf numFmtId="165" fontId="23" fillId="33" borderId="0" xfId="0" applyNumberFormat="1" applyFont="1" applyFill="1" applyAlignment="1">
      <alignment horizontal="center"/>
    </xf>
    <xf numFmtId="9" fontId="23" fillId="33" borderId="0" xfId="43" applyFont="1" applyFill="1" applyAlignment="1">
      <alignment horizontal="center"/>
    </xf>
    <xf numFmtId="9" fontId="23" fillId="33" borderId="0" xfId="43" applyFont="1" applyFill="1"/>
    <xf numFmtId="2" fontId="23" fillId="33" borderId="0" xfId="43" applyNumberFormat="1" applyFont="1" applyFill="1"/>
    <xf numFmtId="164" fontId="21" fillId="34" borderId="19" xfId="0" applyNumberFormat="1" applyFont="1" applyFill="1" applyBorder="1" applyAlignment="1">
      <alignment horizontal="center"/>
    </xf>
    <xf numFmtId="0" fontId="0" fillId="34" borderId="17" xfId="0" applyFill="1" applyBorder="1"/>
    <xf numFmtId="165" fontId="18" fillId="34" borderId="17" xfId="43" applyNumberFormat="1" applyFont="1" applyFill="1" applyBorder="1" applyAlignment="1">
      <alignment horizontal="center"/>
    </xf>
    <xf numFmtId="43" fontId="18" fillId="34" borderId="17" xfId="42" applyFont="1" applyFill="1" applyBorder="1" applyAlignment="1">
      <alignment horizontal="center"/>
    </xf>
    <xf numFmtId="166" fontId="18" fillId="34" borderId="19" xfId="42" applyNumberFormat="1" applyFont="1" applyFill="1" applyBorder="1" applyAlignment="1">
      <alignment horizontal="center"/>
    </xf>
    <xf numFmtId="43" fontId="18" fillId="34" borderId="19" xfId="42" applyFont="1" applyFill="1" applyBorder="1" applyAlignment="1">
      <alignment horizontal="center"/>
    </xf>
    <xf numFmtId="0" fontId="18" fillId="34" borderId="19" xfId="0" applyFont="1" applyFill="1" applyBorder="1" applyAlignment="1">
      <alignment horizontal="center"/>
    </xf>
    <xf numFmtId="43" fontId="18" fillId="34" borderId="14" xfId="42" applyFont="1" applyFill="1" applyBorder="1" applyAlignment="1">
      <alignment horizontal="center"/>
    </xf>
    <xf numFmtId="10" fontId="21" fillId="34" borderId="14" xfId="0" applyNumberFormat="1" applyFont="1" applyFill="1" applyBorder="1" applyAlignment="1">
      <alignment horizontal="center"/>
    </xf>
    <xf numFmtId="164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18" fillId="34" borderId="11" xfId="0" applyFont="1" applyFill="1" applyBorder="1" applyAlignment="1">
      <alignment horizontal="center"/>
    </xf>
    <xf numFmtId="164" fontId="18" fillId="34" borderId="13" xfId="0" applyNumberFormat="1" applyFont="1" applyFill="1" applyBorder="1" applyAlignment="1">
      <alignment horizontal="center"/>
    </xf>
    <xf numFmtId="164" fontId="24" fillId="0" borderId="0" xfId="0" applyNumberFormat="1" applyFont="1"/>
    <xf numFmtId="0" fontId="24" fillId="0" borderId="0" xfId="0" applyFont="1"/>
    <xf numFmtId="164" fontId="18" fillId="0" borderId="0" xfId="0" applyNumberFormat="1" applyFont="1"/>
    <xf numFmtId="0" fontId="25" fillId="0" borderId="0" xfId="0" applyFont="1" applyAlignment="1">
      <alignment horizontal="center" readingOrder="1"/>
    </xf>
    <xf numFmtId="0" fontId="26" fillId="0" borderId="0" xfId="0" applyFont="1"/>
    <xf numFmtId="167" fontId="18" fillId="0" borderId="0" xfId="42" applyNumberFormat="1" applyFont="1"/>
    <xf numFmtId="0" fontId="27" fillId="36" borderId="22" xfId="0" applyFont="1" applyFill="1" applyBorder="1" applyAlignment="1">
      <alignment horizontal="right" wrapText="1"/>
    </xf>
    <xf numFmtId="0" fontId="27" fillId="36" borderId="23" xfId="0" applyFont="1" applyFill="1" applyBorder="1" applyAlignment="1">
      <alignment horizontal="right" wrapText="1"/>
    </xf>
    <xf numFmtId="0" fontId="27" fillId="36" borderId="23" xfId="0" applyFont="1" applyFill="1" applyBorder="1" applyAlignment="1">
      <alignment horizontal="left" wrapText="1"/>
    </xf>
    <xf numFmtId="0" fontId="27" fillId="36" borderId="24" xfId="0" applyFont="1" applyFill="1" applyBorder="1" applyAlignment="1">
      <alignment horizontal="right" wrapText="1"/>
    </xf>
    <xf numFmtId="0" fontId="23" fillId="35" borderId="20" xfId="0" applyFont="1" applyFill="1" applyBorder="1" applyAlignment="1">
      <alignment horizontal="left" vertical="center" wrapText="1"/>
    </xf>
    <xf numFmtId="0" fontId="23" fillId="35" borderId="20" xfId="0" applyFont="1" applyFill="1" applyBorder="1" applyAlignment="1">
      <alignment horizontal="right" vertical="center" wrapText="1"/>
    </xf>
    <xf numFmtId="0" fontId="23" fillId="35" borderId="27" xfId="0" applyFont="1" applyFill="1" applyBorder="1" applyAlignment="1">
      <alignment horizontal="right" vertical="center" wrapText="1"/>
    </xf>
    <xf numFmtId="0" fontId="27" fillId="36" borderId="28" xfId="0" applyFont="1" applyFill="1" applyBorder="1" applyAlignment="1">
      <alignment horizontal="right" vertical="center" wrapText="1"/>
    </xf>
    <xf numFmtId="0" fontId="27" fillId="36" borderId="26" xfId="0" applyFont="1" applyFill="1" applyBorder="1" applyAlignment="1">
      <alignment horizontal="left" vertical="top" wrapText="1"/>
    </xf>
    <xf numFmtId="0" fontId="27" fillId="36" borderId="28" xfId="0" applyFont="1" applyFill="1" applyBorder="1" applyAlignment="1">
      <alignment horizontal="left" vertical="top" wrapText="1"/>
    </xf>
    <xf numFmtId="0" fontId="27" fillId="36" borderId="28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right"/>
    </xf>
    <xf numFmtId="0" fontId="27" fillId="36" borderId="44" xfId="0" applyFont="1" applyFill="1" applyBorder="1" applyAlignment="1">
      <alignment horizontal="center" vertical="center" wrapText="1"/>
    </xf>
    <xf numFmtId="0" fontId="23" fillId="35" borderId="21" xfId="0" applyFont="1" applyFill="1" applyBorder="1" applyAlignment="1">
      <alignment horizontal="left" vertical="center" wrapText="1"/>
    </xf>
    <xf numFmtId="0" fontId="23" fillId="35" borderId="21" xfId="0" applyFont="1" applyFill="1" applyBorder="1" applyAlignment="1">
      <alignment horizontal="right" vertical="center" wrapText="1"/>
    </xf>
    <xf numFmtId="0" fontId="23" fillId="35" borderId="0" xfId="0" applyFont="1" applyFill="1" applyAlignment="1">
      <alignment horizontal="right" vertical="center" wrapText="1"/>
    </xf>
    <xf numFmtId="0" fontId="18" fillId="0" borderId="0" xfId="0" applyFont="1" applyBorder="1"/>
    <xf numFmtId="0" fontId="22" fillId="35" borderId="0" xfId="0" applyFont="1" applyFill="1" applyBorder="1" applyAlignment="1">
      <alignment horizontal="right" vertical="top"/>
    </xf>
    <xf numFmtId="0" fontId="25" fillId="0" borderId="0" xfId="0" applyFont="1" applyBorder="1" applyAlignment="1">
      <alignment vertical="center" readingOrder="1"/>
    </xf>
    <xf numFmtId="0" fontId="22" fillId="35" borderId="43" xfId="0" applyFont="1" applyFill="1" applyBorder="1" applyAlignment="1">
      <alignment horizontal="right" vertical="top"/>
    </xf>
    <xf numFmtId="0" fontId="22" fillId="35" borderId="37" xfId="0" applyFont="1" applyFill="1" applyBorder="1" applyAlignment="1">
      <alignment horizontal="right" vertical="top"/>
    </xf>
    <xf numFmtId="0" fontId="25" fillId="0" borderId="0" xfId="0" applyFont="1" applyBorder="1" applyAlignment="1">
      <alignment horizontal="center" vertical="center" readingOrder="1"/>
    </xf>
    <xf numFmtId="0" fontId="22" fillId="35" borderId="29" xfId="0" applyFont="1" applyFill="1" applyBorder="1" applyAlignment="1">
      <alignment horizontal="right" vertical="top"/>
    </xf>
    <xf numFmtId="0" fontId="27" fillId="36" borderId="41" xfId="0" applyFont="1" applyFill="1" applyBorder="1" applyAlignment="1">
      <alignment horizontal="right" vertical="top" wrapText="1"/>
    </xf>
    <xf numFmtId="0" fontId="27" fillId="36" borderId="26" xfId="0" applyFont="1" applyFill="1" applyBorder="1" applyAlignment="1">
      <alignment horizontal="right" vertical="top" wrapText="1"/>
    </xf>
    <xf numFmtId="0" fontId="28" fillId="0" borderId="42" xfId="0" applyFont="1" applyBorder="1" applyAlignment="1">
      <alignment horizontal="right"/>
    </xf>
    <xf numFmtId="0" fontId="28" fillId="0" borderId="0" xfId="0" applyFont="1" applyAlignment="1">
      <alignment horizontal="right"/>
    </xf>
    <xf numFmtId="0" fontId="27" fillId="36" borderId="41" xfId="0" applyFont="1" applyFill="1" applyBorder="1" applyAlignment="1">
      <alignment horizontal="left" vertical="top" wrapText="1"/>
    </xf>
    <xf numFmtId="0" fontId="27" fillId="36" borderId="30" xfId="0" applyFont="1" applyFill="1" applyBorder="1" applyAlignment="1">
      <alignment horizontal="left" vertical="top" wrapText="1"/>
    </xf>
    <xf numFmtId="0" fontId="27" fillId="36" borderId="25" xfId="0" applyFont="1" applyFill="1" applyBorder="1" applyAlignment="1">
      <alignment horizontal="center" vertical="center" wrapText="1"/>
    </xf>
    <xf numFmtId="0" fontId="27" fillId="36" borderId="24" xfId="0" applyFont="1" applyFill="1" applyBorder="1" applyAlignment="1">
      <alignment horizontal="center" vertical="center" wrapText="1"/>
    </xf>
    <xf numFmtId="0" fontId="22" fillId="35" borderId="31" xfId="0" applyFont="1" applyFill="1" applyBorder="1" applyAlignment="1">
      <alignment horizontal="right" vertical="top"/>
    </xf>
    <xf numFmtId="0" fontId="27" fillId="36" borderId="32" xfId="0" applyFont="1" applyFill="1" applyBorder="1" applyAlignment="1">
      <alignment horizontal="center" vertical="top" wrapText="1"/>
    </xf>
    <xf numFmtId="0" fontId="27" fillId="36" borderId="33" xfId="0" applyFont="1" applyFill="1" applyBorder="1" applyAlignment="1">
      <alignment horizontal="center" vertical="top" wrapText="1"/>
    </xf>
    <xf numFmtId="0" fontId="27" fillId="36" borderId="38" xfId="0" applyFont="1" applyFill="1" applyBorder="1" applyAlignment="1">
      <alignment horizontal="center" vertical="top" wrapText="1"/>
    </xf>
    <xf numFmtId="0" fontId="27" fillId="36" borderId="28" xfId="0" applyFont="1" applyFill="1" applyBorder="1" applyAlignment="1">
      <alignment horizontal="center" vertical="top" wrapText="1"/>
    </xf>
    <xf numFmtId="0" fontId="27" fillId="36" borderId="34" xfId="0" applyFont="1" applyFill="1" applyBorder="1" applyAlignment="1">
      <alignment horizontal="center" vertical="top" wrapText="1"/>
    </xf>
    <xf numFmtId="0" fontId="27" fillId="36" borderId="35" xfId="0" applyFont="1" applyFill="1" applyBorder="1" applyAlignment="1">
      <alignment horizontal="center" vertical="top" wrapText="1"/>
    </xf>
    <xf numFmtId="0" fontId="27" fillId="36" borderId="36" xfId="0" applyFont="1" applyFill="1" applyBorder="1" applyAlignment="1">
      <alignment horizontal="right" wrapText="1"/>
    </xf>
    <xf numFmtId="0" fontId="27" fillId="36" borderId="39" xfId="0" applyFont="1" applyFill="1" applyBorder="1" applyAlignment="1">
      <alignment horizontal="right" wrapText="1"/>
    </xf>
    <xf numFmtId="0" fontId="28" fillId="0" borderId="36" xfId="0" applyFont="1" applyBorder="1" applyAlignment="1">
      <alignment horizontal="right"/>
    </xf>
    <xf numFmtId="0" fontId="28" fillId="0" borderId="40" xfId="0" applyFont="1" applyBorder="1" applyAlignment="1">
      <alignment horizontal="right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5" fillId="0" borderId="0" xfId="0" applyFont="1" applyAlignment="1">
      <alignment horizontal="center" vertical="center" readingOrder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r>
              <a:rPr lang="en-US"/>
              <a:t>Lorenz Diagram: New Applicants Under 30 yrs Stage 1 - 20% Validation Sample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of all goods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11-C044-94B7-FD0A99DB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30976"/>
        <c:axId val="194031552"/>
      </c:scatterChart>
      <c:valAx>
        <c:axId val="194030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endParaRPr lang="en-US"/>
          </a:p>
        </c:txPr>
        <c:crossAx val="194031552"/>
        <c:crosses val="autoZero"/>
        <c:crossBetween val="midCat"/>
      </c:valAx>
      <c:valAx>
        <c:axId val="19403155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endParaRPr lang="en-US"/>
          </a:p>
        </c:txPr>
        <c:crossAx val="194030976"/>
        <c:crosses val="autoZero"/>
        <c:crossBetween val="midCat"/>
        <c:majorUnit val="0.25"/>
        <c:minorUnit val="0.0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Garamond"/>
          <a:ea typeface="Garamond"/>
          <a:cs typeface="Garamond"/>
        </a:defRPr>
      </a:pPr>
      <a:endParaRPr lang="en-US"/>
    </a:p>
  </c:txPr>
  <c:printSettings>
    <c:headerFooter alignWithMargins="0"/>
    <c:pageMargins b="1" l="0.75000000000001033" r="0.75000000000001033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r>
              <a:rPr lang="en-US" sz="100" b="1" i="0" strike="noStrike">
                <a:solidFill>
                  <a:srgbClr val="000000"/>
                </a:solidFill>
                <a:latin typeface="Garamond"/>
              </a:rPr>
              <a:t>Lorenz Diagram: Existing Customers  - Stage 4 </a:t>
            </a:r>
            <a:endParaRPr lang="en-US" sz="125" b="1" i="0" strike="noStrike">
              <a:solidFill>
                <a:srgbClr val="000000"/>
              </a:solidFill>
              <a:latin typeface="Garamond"/>
            </a:endParaRPr>
          </a:p>
          <a:p>
            <a:pPr>
              <a:defRPr sz="100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r>
              <a:rPr lang="en-US" sz="125" b="1" i="0" strike="noStrike">
                <a:solidFill>
                  <a:srgbClr val="000000"/>
                </a:solidFill>
                <a:latin typeface="Garamond"/>
              </a:rPr>
              <a:t>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80% Development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1ADA-F941-AD29-0C5E1CBBA332}"/>
            </c:ext>
          </c:extLst>
        </c:ser>
        <c:ser>
          <c:idx val="1"/>
          <c:order val="1"/>
          <c:tx>
            <c:v>20% Validation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ADA-F941-AD29-0C5E1CBB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22496"/>
        <c:axId val="194033856"/>
      </c:lineChart>
      <c:catAx>
        <c:axId val="1421224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endParaRPr lang="en-US"/>
          </a:p>
        </c:txPr>
        <c:crossAx val="194033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03385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endParaRPr lang="en-US"/>
          </a:p>
        </c:txPr>
        <c:crossAx val="142122496"/>
        <c:crosses val="autoZero"/>
        <c:crossBetween val="between"/>
        <c:majorUnit val="0.25"/>
        <c:minorUnit val="0.0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Garamond"/>
              <a:ea typeface="Garamond"/>
              <a:cs typeface="Garamon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Garamond"/>
          <a:ea typeface="Garamond"/>
          <a:cs typeface="Garamond"/>
        </a:defRPr>
      </a:pPr>
      <a:endParaRPr lang="en-US"/>
    </a:p>
  </c:txPr>
  <c:printSettings>
    <c:headerFooter alignWithMargins="0"/>
    <c:pageMargins b="1" l="0.75000000000001033" r="0.750000000000010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r>
              <a:rPr lang="en-US"/>
              <a:t>Lorenz Diagram: New Applicants Under 30yrs  Stage 4 - 20% Validation Sample             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of all goods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E1F-6F4F-BBB3-8C30DA0A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35008"/>
        <c:axId val="218677248"/>
      </c:scatterChart>
      <c:valAx>
        <c:axId val="194035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endParaRPr lang="en-US"/>
          </a:p>
        </c:txPr>
        <c:crossAx val="218677248"/>
        <c:crosses val="autoZero"/>
        <c:crossBetween val="midCat"/>
      </c:valAx>
      <c:valAx>
        <c:axId val="21867724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endParaRPr lang="en-US"/>
          </a:p>
        </c:txPr>
        <c:crossAx val="194035008"/>
        <c:crosses val="autoZero"/>
        <c:crossBetween val="midCat"/>
        <c:majorUnit val="0.25"/>
        <c:minorUnit val="0.0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Garamond"/>
          <a:ea typeface="Garamond"/>
          <a:cs typeface="Garamond"/>
        </a:defRPr>
      </a:pPr>
      <a:endParaRPr lang="en-US"/>
    </a:p>
  </c:txPr>
  <c:printSettings>
    <c:headerFooter alignWithMargins="0"/>
    <c:pageMargins b="1" l="0.75000000000001033" r="0.750000000000010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376823727261767E-2"/>
          <c:y val="4.7253344433267425E-2"/>
          <c:w val="0.89408338635190143"/>
          <c:h val="0.70945806884271556"/>
        </c:manualLayout>
      </c:layout>
      <c:lineChart>
        <c:grouping val="standard"/>
        <c:varyColors val="0"/>
        <c:ser>
          <c:idx val="2"/>
          <c:order val="2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cat>
            <c:strRef>
              <c:f>'[1]Validation Sample'!$A$5:$A$14</c:f>
              <c:strCache>
                <c:ptCount val="10"/>
                <c:pt idx="0">
                  <c:v>~10%</c:v>
                </c:pt>
                <c:pt idx="1">
                  <c:v>~20%</c:v>
                </c:pt>
                <c:pt idx="2">
                  <c:v>~30%</c:v>
                </c:pt>
                <c:pt idx="3">
                  <c:v>~40%</c:v>
                </c:pt>
                <c:pt idx="4">
                  <c:v>~50%</c:v>
                </c:pt>
                <c:pt idx="5">
                  <c:v>~60%</c:v>
                </c:pt>
                <c:pt idx="6">
                  <c:v>~70%</c:v>
                </c:pt>
                <c:pt idx="7">
                  <c:v>~80%</c:v>
                </c:pt>
                <c:pt idx="8">
                  <c:v>~90%</c:v>
                </c:pt>
                <c:pt idx="9">
                  <c:v>~100%</c:v>
                </c:pt>
              </c:strCache>
            </c:strRef>
          </c:cat>
          <c:val>
            <c:numRef>
              <c:f>Sheet1!$Z$13:$Z$23</c:f>
              <c:numCache>
                <c:formatCode>0.00</c:formatCode>
                <c:ptCount val="11"/>
                <c:pt idx="0">
                  <c:v>1.7598343685300206</c:v>
                </c:pt>
                <c:pt idx="1">
                  <c:v>1.7650103519668736</c:v>
                </c:pt>
                <c:pt idx="2">
                  <c:v>1.6597653554175291</c:v>
                </c:pt>
                <c:pt idx="3">
                  <c:v>1.5062111801242233</c:v>
                </c:pt>
                <c:pt idx="4">
                  <c:v>1.3850931677018632</c:v>
                </c:pt>
                <c:pt idx="5">
                  <c:v>1.2888198757763973</c:v>
                </c:pt>
                <c:pt idx="6">
                  <c:v>1.2052647145814845</c:v>
                </c:pt>
                <c:pt idx="7">
                  <c:v>1.1231884057971013</c:v>
                </c:pt>
                <c:pt idx="8">
                  <c:v>1.0616517138256267</c:v>
                </c:pt>
                <c:pt idx="9">
                  <c:v>0.99999999999999989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3-DB42-8792-2F4589B0B6A5}"/>
            </c:ext>
          </c:extLst>
        </c:ser>
        <c:ser>
          <c:idx val="3"/>
          <c:order val="3"/>
          <c:tx>
            <c:v>Random</c:v>
          </c:tx>
          <c:spPr>
            <a:ln w="12700">
              <a:solidFill>
                <a:srgbClr val="333399"/>
              </a:solidFill>
              <a:prstDash val="solid"/>
            </a:ln>
          </c:spPr>
          <c:cat>
            <c:strRef>
              <c:f>'[1]Validation Sample'!$A$5:$A$14</c:f>
              <c:strCache>
                <c:ptCount val="10"/>
                <c:pt idx="0">
                  <c:v>~10%</c:v>
                </c:pt>
                <c:pt idx="1">
                  <c:v>~20%</c:v>
                </c:pt>
                <c:pt idx="2">
                  <c:v>~30%</c:v>
                </c:pt>
                <c:pt idx="3">
                  <c:v>~40%</c:v>
                </c:pt>
                <c:pt idx="4">
                  <c:v>~50%</c:v>
                </c:pt>
                <c:pt idx="5">
                  <c:v>~60%</c:v>
                </c:pt>
                <c:pt idx="6">
                  <c:v>~70%</c:v>
                </c:pt>
                <c:pt idx="7">
                  <c:v>~80%</c:v>
                </c:pt>
                <c:pt idx="8">
                  <c:v>~90%</c:v>
                </c:pt>
                <c:pt idx="9">
                  <c:v>~100%</c:v>
                </c:pt>
              </c:strCache>
            </c:strRef>
          </c:cat>
          <c:val>
            <c:numRef>
              <c:f>Sheet1!$AA$13:$AA$23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3-DB42-8792-2F4589B0B6A5}"/>
            </c:ext>
          </c:extLst>
        </c:ser>
        <c:ser>
          <c:idx val="0"/>
          <c:order val="0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'[1]Validation Sample'!$A$5:$A$14</c:f>
              <c:strCache>
                <c:ptCount val="10"/>
                <c:pt idx="0">
                  <c:v>~10%</c:v>
                </c:pt>
                <c:pt idx="1">
                  <c:v>~20%</c:v>
                </c:pt>
                <c:pt idx="2">
                  <c:v>~30%</c:v>
                </c:pt>
                <c:pt idx="3">
                  <c:v>~40%</c:v>
                </c:pt>
                <c:pt idx="4">
                  <c:v>~50%</c:v>
                </c:pt>
                <c:pt idx="5">
                  <c:v>~60%</c:v>
                </c:pt>
                <c:pt idx="6">
                  <c:v>~70%</c:v>
                </c:pt>
                <c:pt idx="7">
                  <c:v>~80%</c:v>
                </c:pt>
                <c:pt idx="8">
                  <c:v>~90%</c:v>
                </c:pt>
                <c:pt idx="9">
                  <c:v>~100%</c:v>
                </c:pt>
              </c:strCache>
            </c:strRef>
          </c:cat>
          <c:val>
            <c:numRef>
              <c:f>Sheet1!$Z$13:$Z$23</c:f>
              <c:numCache>
                <c:formatCode>0.00</c:formatCode>
                <c:ptCount val="11"/>
                <c:pt idx="0">
                  <c:v>1.7598343685300206</c:v>
                </c:pt>
                <c:pt idx="1">
                  <c:v>1.7650103519668736</c:v>
                </c:pt>
                <c:pt idx="2">
                  <c:v>1.6597653554175291</c:v>
                </c:pt>
                <c:pt idx="3">
                  <c:v>1.5062111801242233</c:v>
                </c:pt>
                <c:pt idx="4">
                  <c:v>1.3850931677018632</c:v>
                </c:pt>
                <c:pt idx="5">
                  <c:v>1.2888198757763973</c:v>
                </c:pt>
                <c:pt idx="6">
                  <c:v>1.2052647145814845</c:v>
                </c:pt>
                <c:pt idx="7">
                  <c:v>1.1231884057971013</c:v>
                </c:pt>
                <c:pt idx="8">
                  <c:v>1.0616517138256267</c:v>
                </c:pt>
                <c:pt idx="9">
                  <c:v>0.99999999999999989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3-DB42-8792-2F4589B0B6A5}"/>
            </c:ext>
          </c:extLst>
        </c:ser>
        <c:ser>
          <c:idx val="1"/>
          <c:order val="1"/>
          <c:tx>
            <c:v>Random</c:v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'[1]Validation Sample'!$A$5:$A$14</c:f>
              <c:strCache>
                <c:ptCount val="10"/>
                <c:pt idx="0">
                  <c:v>~10%</c:v>
                </c:pt>
                <c:pt idx="1">
                  <c:v>~20%</c:v>
                </c:pt>
                <c:pt idx="2">
                  <c:v>~30%</c:v>
                </c:pt>
                <c:pt idx="3">
                  <c:v>~40%</c:v>
                </c:pt>
                <c:pt idx="4">
                  <c:v>~50%</c:v>
                </c:pt>
                <c:pt idx="5">
                  <c:v>~60%</c:v>
                </c:pt>
                <c:pt idx="6">
                  <c:v>~70%</c:v>
                </c:pt>
                <c:pt idx="7">
                  <c:v>~80%</c:v>
                </c:pt>
                <c:pt idx="8">
                  <c:v>~90%</c:v>
                </c:pt>
                <c:pt idx="9">
                  <c:v>~100%</c:v>
                </c:pt>
              </c:strCache>
            </c:strRef>
          </c:cat>
          <c:val>
            <c:numRef>
              <c:f>Sheet1!$AA$13:$AA$23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3-DB42-8792-2F4589B0B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30496"/>
        <c:axId val="218678976"/>
      </c:lineChart>
      <c:catAx>
        <c:axId val="2187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867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8678976"/>
        <c:scaling>
          <c:orientation val="minMax"/>
          <c:max val="6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8730496"/>
        <c:crosses val="autoZero"/>
        <c:crossBetween val="between"/>
        <c:majorUnit val="0.5"/>
        <c:minorUnit val="0.1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38317869050152531"/>
          <c:y val="0.8939580327328196"/>
          <c:w val="0.29093175853017811"/>
          <c:h val="8.16061343117450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055" r="0.7500000000000105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00402761924199"/>
          <c:y val="4.7068946165701724E-2"/>
          <c:w val="0.80602617952507283"/>
          <c:h val="0.71354237443576507"/>
        </c:manualLayout>
      </c:layout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Sheet1!$W$13:$W$23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Sheet1!$X$13:$X$23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0-FF45-9FF3-9FCE5F7A7FE7}"/>
            </c:ext>
          </c:extLst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Sheet1!$X$13:$X$23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Sheet1!$U$13:$U$23</c:f>
              <c:numCache>
                <c:formatCode>0%</c:formatCode>
                <c:ptCount val="11"/>
                <c:pt idx="0">
                  <c:v>0</c:v>
                </c:pt>
                <c:pt idx="1">
                  <c:v>0.17598343685300208</c:v>
                </c:pt>
                <c:pt idx="2">
                  <c:v>0.35300207039337472</c:v>
                </c:pt>
                <c:pt idx="3">
                  <c:v>0.49792960662525876</c:v>
                </c:pt>
                <c:pt idx="4">
                  <c:v>0.60248447204968936</c:v>
                </c:pt>
                <c:pt idx="5">
                  <c:v>0.6925465838509316</c:v>
                </c:pt>
                <c:pt idx="6">
                  <c:v>0.77329192546583847</c:v>
                </c:pt>
                <c:pt idx="7">
                  <c:v>0.84368530020703925</c:v>
                </c:pt>
                <c:pt idx="8">
                  <c:v>0.89855072463768104</c:v>
                </c:pt>
                <c:pt idx="9">
                  <c:v>0.95548654244306408</c:v>
                </c:pt>
                <c:pt idx="10">
                  <c:v>0.99999999999999989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50-FF45-9FF3-9FCE5F7A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80704"/>
        <c:axId val="218681280"/>
      </c:scatterChart>
      <c:valAx>
        <c:axId val="218680704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8681280"/>
        <c:crosses val="autoZero"/>
        <c:crossBetween val="midCat"/>
      </c:valAx>
      <c:valAx>
        <c:axId val="218681280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8680704"/>
        <c:crosses val="autoZero"/>
        <c:crossBetween val="midCat"/>
        <c:maj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86754478270863"/>
          <c:y val="0.89567304086989163"/>
          <c:w val="0.4661632618503333"/>
          <c:h val="7.8193529380256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055" r="0.7500000000000105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17</xdr:row>
      <xdr:rowOff>66675</xdr:rowOff>
    </xdr:from>
    <xdr:to>
      <xdr:col>17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1A982-E96C-4742-B78B-4E75CC8BC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35</xdr:row>
      <xdr:rowOff>76200</xdr:rowOff>
    </xdr:from>
    <xdr:to>
      <xdr:col>17</xdr:col>
      <xdr:colOff>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BAA3F3-1E2A-4F45-B2B2-21299A831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17</xdr:row>
      <xdr:rowOff>57150</xdr:rowOff>
    </xdr:from>
    <xdr:to>
      <xdr:col>17</xdr:col>
      <xdr:colOff>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BABAFD-9249-0C4D-880D-595488D9D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422162</xdr:colOff>
      <xdr:row>19</xdr:row>
      <xdr:rowOff>84704</xdr:rowOff>
    </xdr:from>
    <xdr:to>
      <xdr:col>8</xdr:col>
      <xdr:colOff>827768</xdr:colOff>
      <xdr:row>41</xdr:row>
      <xdr:rowOff>122804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F9E4B-38A3-E643-A67D-673C8B5E5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448469</xdr:colOff>
      <xdr:row>18</xdr:row>
      <xdr:rowOff>202407</xdr:rowOff>
    </xdr:from>
    <xdr:to>
      <xdr:col>17</xdr:col>
      <xdr:colOff>63500</xdr:colOff>
      <xdr:row>42</xdr:row>
      <xdr:rowOff>3968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85D12C-3C71-4C4A-9AF2-5C839A29D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00108681/danamon/Retail_CAR/Retail%20CAR/Propensity/Modeling%20Document%20Template_ITR4_FINAL_6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"/>
      <sheetName val="Validation Sample"/>
      <sheetName val="WOE Charts for model_vars"/>
      <sheetName val="Confusion Matrix"/>
      <sheetName val="Sheet1"/>
      <sheetName val="Sheet2"/>
    </sheetNames>
    <sheetDataSet>
      <sheetData sheetId="0" refreshError="1"/>
      <sheetData sheetId="1">
        <row r="5">
          <cell r="A5" t="str">
            <v>~10%</v>
          </cell>
        </row>
        <row r="6">
          <cell r="A6" t="str">
            <v>~20%</v>
          </cell>
        </row>
        <row r="7">
          <cell r="A7" t="str">
            <v>~30%</v>
          </cell>
        </row>
        <row r="8">
          <cell r="A8" t="str">
            <v>~40%</v>
          </cell>
        </row>
        <row r="9">
          <cell r="A9" t="str">
            <v>~50%</v>
          </cell>
        </row>
        <row r="10">
          <cell r="A10" t="str">
            <v>~60%</v>
          </cell>
        </row>
        <row r="11">
          <cell r="A11" t="str">
            <v>~70%</v>
          </cell>
        </row>
        <row r="12">
          <cell r="A12" t="str">
            <v>~80%</v>
          </cell>
        </row>
        <row r="13">
          <cell r="A13" t="str">
            <v>~90%</v>
          </cell>
        </row>
        <row r="14">
          <cell r="A14" t="str">
            <v>~100%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D5A4-8017-BF46-BE25-FB5386512CA9}">
  <dimension ref="A1:AA113"/>
  <sheetViews>
    <sheetView showGridLines="0" tabSelected="1" topLeftCell="G1" workbookViewId="0">
      <selection activeCell="R9" sqref="R9"/>
    </sheetView>
  </sheetViews>
  <sheetFormatPr baseColWidth="10" defaultColWidth="8.83203125" defaultRowHeight="16" x14ac:dyDescent="0.2"/>
  <cols>
    <col min="1" max="1" width="10.83203125" style="46" customWidth="1"/>
    <col min="2" max="2" width="16" style="2" customWidth="1"/>
    <col min="3" max="3" width="13.1640625" style="2" bestFit="1" customWidth="1"/>
    <col min="4" max="4" width="16.33203125" style="2" bestFit="1" customWidth="1"/>
    <col min="5" max="5" width="11.5" style="2" bestFit="1" customWidth="1"/>
    <col min="6" max="6" width="8.33203125" style="2" bestFit="1" customWidth="1"/>
    <col min="7" max="7" width="12" style="2" bestFit="1" customWidth="1"/>
    <col min="8" max="8" width="13" style="2" customWidth="1"/>
    <col min="9" max="9" width="12.5" style="2" customWidth="1"/>
    <col min="10" max="10" width="10.6640625" style="2" bestFit="1" customWidth="1"/>
    <col min="11" max="11" width="12.6640625" style="2" bestFit="1" customWidth="1"/>
    <col min="12" max="12" width="8.5" style="2" bestFit="1" customWidth="1"/>
    <col min="13" max="13" width="10.5" style="2" bestFit="1" customWidth="1"/>
    <col min="14" max="14" width="13.83203125" style="2" customWidth="1"/>
    <col min="15" max="15" width="17" style="2" customWidth="1"/>
    <col min="16" max="16" width="17.6640625" style="2" bestFit="1" customWidth="1"/>
    <col min="17" max="17" width="8.1640625" style="2" bestFit="1" customWidth="1"/>
    <col min="18" max="18" width="8.83203125" style="2"/>
    <col min="19" max="19" width="8.83203125" style="5"/>
    <col min="20" max="20" width="6.6640625" style="5" bestFit="1" customWidth="1"/>
    <col min="21" max="21" width="8.83203125" style="5"/>
    <col min="22" max="22" width="5.83203125" style="5" bestFit="1" customWidth="1"/>
    <col min="23" max="23" width="7.83203125" style="5" bestFit="1" customWidth="1"/>
    <col min="24" max="24" width="5.83203125" style="5" bestFit="1" customWidth="1"/>
    <col min="25" max="25" width="5.1640625" style="5" bestFit="1" customWidth="1"/>
    <col min="26" max="27" width="8.83203125" style="5"/>
  </cols>
  <sheetData>
    <row r="1" spans="1:27" x14ac:dyDescent="0.2">
      <c r="A1" s="1"/>
      <c r="J1" s="3"/>
      <c r="K1" s="3"/>
      <c r="L1" s="4"/>
      <c r="M1" s="4"/>
      <c r="N1" s="4"/>
      <c r="O1" s="4"/>
      <c r="P1" s="4"/>
      <c r="Q1" s="4"/>
    </row>
    <row r="2" spans="1:27" ht="18" x14ac:dyDescent="0.2">
      <c r="A2" s="6"/>
      <c r="B2" s="92" t="s">
        <v>0</v>
      </c>
      <c r="C2" s="93"/>
      <c r="D2" s="93"/>
      <c r="E2" s="93"/>
      <c r="F2" s="93"/>
      <c r="G2" s="93"/>
      <c r="H2" s="93"/>
      <c r="I2" s="93"/>
      <c r="J2" s="93"/>
      <c r="K2" s="94"/>
      <c r="L2" s="6"/>
      <c r="M2" s="6"/>
      <c r="N2" s="6"/>
      <c r="O2" s="6"/>
      <c r="P2" s="6"/>
      <c r="Q2" s="6"/>
    </row>
    <row r="3" spans="1:27" x14ac:dyDescent="0.2">
      <c r="A3" s="7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8" t="s">
        <v>8</v>
      </c>
      <c r="I3" s="10" t="s">
        <v>9</v>
      </c>
      <c r="J3" s="9" t="s">
        <v>10</v>
      </c>
      <c r="K3" s="8" t="s">
        <v>11</v>
      </c>
      <c r="L3" s="8" t="s">
        <v>12</v>
      </c>
      <c r="M3" s="8" t="s">
        <v>12</v>
      </c>
      <c r="N3" s="8" t="s">
        <v>10</v>
      </c>
      <c r="O3" s="8" t="s">
        <v>12</v>
      </c>
      <c r="P3" s="8" t="s">
        <v>13</v>
      </c>
      <c r="Q3" s="8" t="s">
        <v>14</v>
      </c>
      <c r="R3" s="6"/>
      <c r="S3" s="11"/>
      <c r="T3" s="11"/>
      <c r="U3" s="11"/>
      <c r="V3" s="11"/>
      <c r="W3" s="11"/>
      <c r="X3" s="11"/>
      <c r="Y3" s="11"/>
      <c r="AA3" s="11"/>
    </row>
    <row r="4" spans="1:27" x14ac:dyDescent="0.2">
      <c r="A4" s="12" t="s">
        <v>15</v>
      </c>
      <c r="B4" s="13" t="s">
        <v>16</v>
      </c>
      <c r="C4" s="14" t="s">
        <v>17</v>
      </c>
      <c r="D4" s="14" t="s">
        <v>18</v>
      </c>
      <c r="E4" s="14" t="s">
        <v>19</v>
      </c>
      <c r="F4" s="14" t="s">
        <v>19</v>
      </c>
      <c r="G4" s="15" t="s">
        <v>20</v>
      </c>
      <c r="H4" s="14" t="s">
        <v>21</v>
      </c>
      <c r="I4" s="16" t="s">
        <v>22</v>
      </c>
      <c r="J4" s="15" t="s">
        <v>23</v>
      </c>
      <c r="K4" s="14" t="s">
        <v>24</v>
      </c>
      <c r="L4" s="14" t="s">
        <v>25</v>
      </c>
      <c r="M4" s="14" t="s">
        <v>24</v>
      </c>
      <c r="N4" s="14" t="s">
        <v>26</v>
      </c>
      <c r="O4" s="14" t="s">
        <v>26</v>
      </c>
      <c r="P4" s="14" t="s">
        <v>27</v>
      </c>
      <c r="Q4" s="14" t="s">
        <v>28</v>
      </c>
      <c r="R4" s="6"/>
      <c r="S4" s="11"/>
      <c r="T4" s="11"/>
      <c r="U4" s="11"/>
      <c r="V4" s="11"/>
      <c r="W4" s="11"/>
      <c r="X4" s="11"/>
      <c r="Y4" s="11"/>
      <c r="AA4" s="11"/>
    </row>
    <row r="5" spans="1:27" x14ac:dyDescent="0.2">
      <c r="A5" s="17" t="s">
        <v>29</v>
      </c>
      <c r="B5" s="18">
        <v>170</v>
      </c>
      <c r="C5" s="19">
        <v>29</v>
      </c>
      <c r="D5" s="20">
        <f>B5/(B5+C5)</f>
        <v>0.85427135678391963</v>
      </c>
      <c r="E5" s="21">
        <f>B5/C5</f>
        <v>5.8620689655172411</v>
      </c>
      <c r="F5" s="21">
        <f>E5/$E$15</f>
        <v>6.2322410223459697</v>
      </c>
      <c r="G5" s="21">
        <f>LN(F5)</f>
        <v>1.8297359827798279</v>
      </c>
      <c r="H5" s="22">
        <f>B5/(B5+C5)</f>
        <v>0.85427135678391963</v>
      </c>
      <c r="I5" s="21">
        <f>((B5)-(($B$15)/($B$15+$C$15))*(C5+B5))^2/(($B$15)/($B$15+$C$15)*(C5+B5))+(C5-($C$15/($B$15+$C$15))*(C5+B5))^2/($C$15/($B$15+$C$15)*(C5+B5))</f>
        <v>108.82410026104282</v>
      </c>
      <c r="J5" s="23">
        <f>(B5)/($B$15)</f>
        <v>0.17598343685300208</v>
      </c>
      <c r="K5" s="23">
        <f>C5/$C$15</f>
        <v>2.8237585199610515E-2</v>
      </c>
      <c r="L5" s="23">
        <f>J5</f>
        <v>0.17598343685300208</v>
      </c>
      <c r="M5" s="23">
        <f>K5</f>
        <v>2.8237585199610515E-2</v>
      </c>
      <c r="N5" s="24">
        <f>(B5+C5)/($B$15+$C$15)</f>
        <v>9.9849473156046156E-2</v>
      </c>
      <c r="O5" s="24">
        <f>N5</f>
        <v>9.9849473156046156E-2</v>
      </c>
      <c r="P5" s="22">
        <f>((M5)/2)*(J5)</f>
        <v>2.4846736459284615E-3</v>
      </c>
      <c r="Q5" s="23">
        <f>ABS(M5-L5)</f>
        <v>0.14774585165339157</v>
      </c>
      <c r="R5" s="6"/>
      <c r="S5" s="11"/>
      <c r="T5" s="11"/>
      <c r="U5" s="11"/>
      <c r="V5" s="11"/>
      <c r="W5" s="11"/>
      <c r="X5" s="11"/>
      <c r="Y5" s="11"/>
      <c r="AA5" s="11"/>
    </row>
    <row r="6" spans="1:27" x14ac:dyDescent="0.2">
      <c r="A6" s="17" t="s">
        <v>30</v>
      </c>
      <c r="B6" s="18">
        <v>171</v>
      </c>
      <c r="C6" s="19">
        <v>29</v>
      </c>
      <c r="D6" s="20">
        <f t="shared" ref="D6:D14" si="0">B6/(B6+C6)</f>
        <v>0.85499999999999998</v>
      </c>
      <c r="E6" s="21">
        <f t="shared" ref="E6:E15" si="1">B6/C6</f>
        <v>5.8965517241379306</v>
      </c>
      <c r="F6" s="21">
        <f t="shared" ref="F6:F15" si="2">E6/$E$15</f>
        <v>6.2689012636538877</v>
      </c>
      <c r="G6" s="21">
        <f t="shared" ref="G6:G14" si="3">LN(F6)</f>
        <v>1.8356011022322261</v>
      </c>
      <c r="H6" s="22">
        <f t="shared" ref="H6:H14" si="4">B6/(B6+C6)</f>
        <v>0.85499999999999998</v>
      </c>
      <c r="I6" s="21">
        <f t="shared" ref="I6:I14" si="5">((B6)-(($B$15)/($B$15+$C$15))*(C6+B6))^2/(($B$15)/($B$15+$C$15)*(C6+B6))+(C6-($C$15/($B$15+$C$15))*(C6+B6))^2/($C$15/($B$15+$C$15)*(C6+B6))</f>
        <v>109.80264539120759</v>
      </c>
      <c r="J6" s="23">
        <f t="shared" ref="J6:J14" si="6">(B6)/($B$15)</f>
        <v>0.17701863354037267</v>
      </c>
      <c r="K6" s="23">
        <f t="shared" ref="K6:K14" si="7">C6/$C$15</f>
        <v>2.8237585199610515E-2</v>
      </c>
      <c r="L6" s="23">
        <f t="shared" ref="L6:L14" si="8">L5+J6</f>
        <v>0.35300207039337472</v>
      </c>
      <c r="M6" s="23">
        <f t="shared" ref="M6:M14" si="9">K6+M5</f>
        <v>5.6475170399221029E-2</v>
      </c>
      <c r="N6" s="24">
        <f t="shared" ref="N6:N14" si="10">(B6+C6)/($B$15+$C$15)</f>
        <v>0.10035122930255895</v>
      </c>
      <c r="O6" s="24">
        <f t="shared" ref="O6:O13" si="11">N6+O5</f>
        <v>0.20020070245860511</v>
      </c>
      <c r="P6" s="22">
        <f t="shared" ref="P6:P14" si="12">((M6+M5)/2)*(J6)</f>
        <v>7.4978681197723565E-3</v>
      </c>
      <c r="Q6" s="23">
        <f>ABS(M6-L6)</f>
        <v>0.29652689999415371</v>
      </c>
      <c r="R6" s="6"/>
      <c r="S6" s="11"/>
      <c r="T6" s="11"/>
      <c r="U6" s="11"/>
      <c r="V6" s="11"/>
      <c r="W6" s="11"/>
      <c r="X6" s="11"/>
      <c r="Y6" s="11"/>
      <c r="AA6" s="11"/>
    </row>
    <row r="7" spans="1:27" x14ac:dyDescent="0.2">
      <c r="A7" s="17" t="s">
        <v>31</v>
      </c>
      <c r="B7" s="18">
        <v>140</v>
      </c>
      <c r="C7" s="19">
        <v>60</v>
      </c>
      <c r="D7" s="20">
        <f t="shared" si="0"/>
        <v>0.7</v>
      </c>
      <c r="E7" s="21">
        <f t="shared" si="1"/>
        <v>2.3333333333333335</v>
      </c>
      <c r="F7" s="21">
        <f t="shared" si="2"/>
        <v>2.4806763285024158</v>
      </c>
      <c r="G7" s="21">
        <f t="shared" si="3"/>
        <v>0.90853123610324404</v>
      </c>
      <c r="H7" s="22">
        <f t="shared" si="4"/>
        <v>0.7</v>
      </c>
      <c r="I7" s="21">
        <f t="shared" si="5"/>
        <v>37.119272398854136</v>
      </c>
      <c r="J7" s="23">
        <f t="shared" si="6"/>
        <v>0.14492753623188406</v>
      </c>
      <c r="K7" s="23">
        <f t="shared" si="7"/>
        <v>5.842259006815969E-2</v>
      </c>
      <c r="L7" s="23">
        <f t="shared" si="8"/>
        <v>0.49792960662525876</v>
      </c>
      <c r="M7" s="23">
        <f t="shared" si="9"/>
        <v>0.11489776046738072</v>
      </c>
      <c r="N7" s="24">
        <f t="shared" si="10"/>
        <v>0.10035122930255895</v>
      </c>
      <c r="O7" s="24">
        <f t="shared" si="11"/>
        <v>0.30055193176116407</v>
      </c>
      <c r="P7" s="22">
        <f t="shared" si="12"/>
        <v>1.2418328323666794E-2</v>
      </c>
      <c r="Q7" s="23">
        <f t="shared" ref="Q7:Q14" si="13">ABS(M7-L7)</f>
        <v>0.38303184615787805</v>
      </c>
      <c r="R7" s="6"/>
      <c r="S7" s="11"/>
      <c r="T7" s="11"/>
      <c r="U7" s="11"/>
      <c r="V7" s="11"/>
      <c r="W7" s="11"/>
      <c r="X7" s="11"/>
      <c r="Y7" s="11"/>
      <c r="AA7" s="11"/>
    </row>
    <row r="8" spans="1:27" x14ac:dyDescent="0.2">
      <c r="A8" s="17" t="s">
        <v>32</v>
      </c>
      <c r="B8" s="18">
        <v>101</v>
      </c>
      <c r="C8" s="19">
        <v>99</v>
      </c>
      <c r="D8" s="20">
        <f t="shared" si="0"/>
        <v>0.505</v>
      </c>
      <c r="E8" s="21">
        <f t="shared" si="1"/>
        <v>1.0202020202020201</v>
      </c>
      <c r="F8" s="21">
        <f t="shared" si="2"/>
        <v>1.0846247150594976</v>
      </c>
      <c r="G8" s="21">
        <f t="shared" si="3"/>
        <v>8.1234042422709735E-2</v>
      </c>
      <c r="H8" s="22">
        <f t="shared" si="4"/>
        <v>0.505</v>
      </c>
      <c r="I8" s="21">
        <f t="shared" si="5"/>
        <v>0.33009695267125194</v>
      </c>
      <c r="J8" s="23">
        <f t="shared" si="6"/>
        <v>0.10455486542443064</v>
      </c>
      <c r="K8" s="23">
        <f t="shared" si="7"/>
        <v>9.6397273612463488E-2</v>
      </c>
      <c r="L8" s="23">
        <f t="shared" si="8"/>
        <v>0.60248447204968936</v>
      </c>
      <c r="M8" s="23">
        <f t="shared" si="9"/>
        <v>0.21129503407984421</v>
      </c>
      <c r="N8" s="24">
        <f t="shared" si="10"/>
        <v>0.10035122930255895</v>
      </c>
      <c r="O8" s="24">
        <f t="shared" si="11"/>
        <v>0.40090316106372303</v>
      </c>
      <c r="P8" s="22">
        <f t="shared" si="12"/>
        <v>1.7052521868152027E-2</v>
      </c>
      <c r="Q8" s="23">
        <f t="shared" si="13"/>
        <v>0.39118943796984518</v>
      </c>
      <c r="R8" s="6"/>
      <c r="S8" s="11"/>
      <c r="T8" s="11"/>
      <c r="U8" s="11"/>
      <c r="V8" s="11"/>
      <c r="W8" s="11"/>
      <c r="X8" s="11"/>
      <c r="Y8" s="11"/>
      <c r="AA8" s="11"/>
    </row>
    <row r="9" spans="1:27" x14ac:dyDescent="0.2">
      <c r="A9" s="17" t="s">
        <v>33</v>
      </c>
      <c r="B9" s="18">
        <v>87</v>
      </c>
      <c r="C9" s="19">
        <v>113</v>
      </c>
      <c r="D9" s="20">
        <f t="shared" si="0"/>
        <v>0.435</v>
      </c>
      <c r="E9" s="21">
        <f t="shared" si="1"/>
        <v>0.76991150442477874</v>
      </c>
      <c r="F9" s="21">
        <f t="shared" si="2"/>
        <v>0.81852910460067063</v>
      </c>
      <c r="G9" s="21">
        <f t="shared" si="3"/>
        <v>-0.20024632434171658</v>
      </c>
      <c r="H9" s="22">
        <f t="shared" si="4"/>
        <v>0.435</v>
      </c>
      <c r="I9" s="21">
        <f t="shared" si="5"/>
        <v>1.9776413693626105</v>
      </c>
      <c r="J9" s="23">
        <f t="shared" si="6"/>
        <v>9.0062111801242239E-2</v>
      </c>
      <c r="K9" s="23">
        <f t="shared" si="7"/>
        <v>0.11002921129503408</v>
      </c>
      <c r="L9" s="23">
        <f t="shared" si="8"/>
        <v>0.6925465838509316</v>
      </c>
      <c r="M9" s="23">
        <f t="shared" si="9"/>
        <v>0.3213242453748783</v>
      </c>
      <c r="N9" s="24">
        <f t="shared" si="10"/>
        <v>0.10035122930255895</v>
      </c>
      <c r="O9" s="24">
        <f t="shared" si="11"/>
        <v>0.50125439036628194</v>
      </c>
      <c r="P9" s="22">
        <f t="shared" si="12"/>
        <v>2.3984408546874152E-2</v>
      </c>
      <c r="Q9" s="23">
        <f t="shared" si="13"/>
        <v>0.37122233847605329</v>
      </c>
      <c r="R9" s="6"/>
      <c r="S9" s="25"/>
      <c r="T9" s="25"/>
      <c r="U9" s="25"/>
      <c r="V9" s="25"/>
      <c r="W9" s="25"/>
      <c r="X9" s="25"/>
      <c r="Y9" s="25"/>
      <c r="Z9" s="26"/>
      <c r="AA9" s="25"/>
    </row>
    <row r="10" spans="1:27" x14ac:dyDescent="0.2">
      <c r="A10" s="17" t="s">
        <v>34</v>
      </c>
      <c r="B10" s="18">
        <v>78</v>
      </c>
      <c r="C10" s="19">
        <v>122</v>
      </c>
      <c r="D10" s="20">
        <f t="shared" si="0"/>
        <v>0.39</v>
      </c>
      <c r="E10" s="21">
        <f t="shared" si="1"/>
        <v>0.63934426229508201</v>
      </c>
      <c r="F10" s="21">
        <f t="shared" si="2"/>
        <v>0.67971693310253545</v>
      </c>
      <c r="G10" s="21">
        <f t="shared" si="3"/>
        <v>-0.38607884232762452</v>
      </c>
      <c r="H10" s="22">
        <f t="shared" si="4"/>
        <v>0.39</v>
      </c>
      <c r="I10" s="21">
        <f t="shared" si="5"/>
        <v>7.1806590382649773</v>
      </c>
      <c r="J10" s="23">
        <f t="shared" si="6"/>
        <v>8.0745341614906832E-2</v>
      </c>
      <c r="K10" s="23">
        <f t="shared" si="7"/>
        <v>0.11879259980525804</v>
      </c>
      <c r="L10" s="23">
        <f t="shared" si="8"/>
        <v>0.77329192546583847</v>
      </c>
      <c r="M10" s="23">
        <f t="shared" si="9"/>
        <v>0.44011684518013633</v>
      </c>
      <c r="N10" s="24">
        <f t="shared" si="10"/>
        <v>0.10035122930255895</v>
      </c>
      <c r="O10" s="24">
        <f t="shared" si="11"/>
        <v>0.60160561966884085</v>
      </c>
      <c r="P10" s="22">
        <f t="shared" si="12"/>
        <v>3.0741410488245934E-2</v>
      </c>
      <c r="Q10" s="23">
        <f t="shared" si="13"/>
        <v>0.33317508028570214</v>
      </c>
      <c r="R10" s="6"/>
      <c r="S10" s="25"/>
      <c r="T10" s="25"/>
      <c r="U10" s="25"/>
      <c r="V10" s="25"/>
      <c r="W10" s="25"/>
      <c r="X10" s="25"/>
      <c r="Y10" s="25"/>
      <c r="Z10" s="26"/>
      <c r="AA10" s="25"/>
    </row>
    <row r="11" spans="1:27" x14ac:dyDescent="0.2">
      <c r="A11" s="17" t="s">
        <v>35</v>
      </c>
      <c r="B11" s="18">
        <v>68</v>
      </c>
      <c r="C11" s="19">
        <v>132</v>
      </c>
      <c r="D11" s="20">
        <f t="shared" si="0"/>
        <v>0.34</v>
      </c>
      <c r="E11" s="21">
        <f t="shared" si="1"/>
        <v>0.51515151515151514</v>
      </c>
      <c r="F11" s="21">
        <f t="shared" si="2"/>
        <v>0.54768178681222157</v>
      </c>
      <c r="G11" s="21">
        <f t="shared" si="3"/>
        <v>-0.60206084169422391</v>
      </c>
      <c r="H11" s="22">
        <f t="shared" si="4"/>
        <v>0.34</v>
      </c>
      <c r="I11" s="21">
        <f t="shared" si="5"/>
        <v>16.765352944615458</v>
      </c>
      <c r="J11" s="23">
        <f t="shared" si="6"/>
        <v>7.0393374741200831E-2</v>
      </c>
      <c r="K11" s="23">
        <f>C11/$C$15</f>
        <v>0.12852969814995133</v>
      </c>
      <c r="L11" s="23">
        <f t="shared" si="8"/>
        <v>0.84368530020703925</v>
      </c>
      <c r="M11" s="23">
        <f>K11+M10</f>
        <v>0.56864654333008768</v>
      </c>
      <c r="N11" s="24">
        <f t="shared" si="10"/>
        <v>0.10035122930255895</v>
      </c>
      <c r="O11" s="24">
        <f t="shared" si="11"/>
        <v>0.70195684897139976</v>
      </c>
      <c r="P11" s="22">
        <f t="shared" si="12"/>
        <v>3.5505129616301881E-2</v>
      </c>
      <c r="Q11" s="23">
        <f t="shared" si="13"/>
        <v>0.27503875687695156</v>
      </c>
      <c r="R11" s="6"/>
      <c r="S11" s="25"/>
      <c r="T11" s="25"/>
      <c r="U11" s="25"/>
      <c r="V11" s="25"/>
      <c r="W11" s="25"/>
      <c r="X11" s="25"/>
      <c r="Y11" s="25"/>
      <c r="Z11" s="26"/>
      <c r="AA11" s="25"/>
    </row>
    <row r="12" spans="1:27" x14ac:dyDescent="0.2">
      <c r="A12" s="17" t="s">
        <v>36</v>
      </c>
      <c r="B12" s="18">
        <v>53</v>
      </c>
      <c r="C12" s="19">
        <v>147</v>
      </c>
      <c r="D12" s="20">
        <f>B12/(B12+C12)</f>
        <v>0.26500000000000001</v>
      </c>
      <c r="E12" s="21">
        <f t="shared" si="1"/>
        <v>0.36054421768707484</v>
      </c>
      <c r="F12" s="21">
        <f t="shared" si="2"/>
        <v>0.38331150265489222</v>
      </c>
      <c r="G12" s="21">
        <f t="shared" si="3"/>
        <v>-0.95890729751057413</v>
      </c>
      <c r="H12" s="22">
        <f t="shared" si="4"/>
        <v>0.26500000000000001</v>
      </c>
      <c r="I12" s="21">
        <f t="shared" si="5"/>
        <v>38.64942636294176</v>
      </c>
      <c r="J12" s="23">
        <f t="shared" si="6"/>
        <v>5.4865424430641824E-2</v>
      </c>
      <c r="K12" s="23">
        <f t="shared" si="7"/>
        <v>0.14313534566699124</v>
      </c>
      <c r="L12" s="23">
        <f t="shared" si="8"/>
        <v>0.89855072463768104</v>
      </c>
      <c r="M12" s="23">
        <f t="shared" si="9"/>
        <v>0.71178188899707895</v>
      </c>
      <c r="N12" s="24">
        <f t="shared" si="10"/>
        <v>0.10035122930255895</v>
      </c>
      <c r="O12" s="24">
        <f t="shared" si="11"/>
        <v>0.80230807827395867</v>
      </c>
      <c r="P12" s="22">
        <f>((M12+M11)/2)*(J12)</f>
        <v>3.512562469634567E-2</v>
      </c>
      <c r="Q12" s="23">
        <f>ABS(M12-L12)</f>
        <v>0.18676883564060209</v>
      </c>
      <c r="R12" s="6"/>
      <c r="S12" s="25"/>
      <c r="T12" s="25" t="s">
        <v>37</v>
      </c>
      <c r="U12" s="25" t="s">
        <v>67</v>
      </c>
      <c r="V12" s="25"/>
      <c r="W12" s="25" t="s">
        <v>38</v>
      </c>
      <c r="X12" s="25"/>
      <c r="Y12" s="25"/>
      <c r="Z12" s="26"/>
      <c r="AA12" s="25"/>
    </row>
    <row r="13" spans="1:27" x14ac:dyDescent="0.2">
      <c r="A13" s="17" t="s">
        <v>39</v>
      </c>
      <c r="B13" s="18">
        <v>55</v>
      </c>
      <c r="C13" s="19">
        <v>145</v>
      </c>
      <c r="D13" s="20">
        <f t="shared" si="0"/>
        <v>0.27500000000000002</v>
      </c>
      <c r="E13" s="21">
        <f t="shared" si="1"/>
        <v>0.37931034482758619</v>
      </c>
      <c r="F13" s="21">
        <f t="shared" si="2"/>
        <v>0.40326265438709219</v>
      </c>
      <c r="G13" s="21">
        <f t="shared" si="3"/>
        <v>-0.90816718147206321</v>
      </c>
      <c r="H13" s="22">
        <f t="shared" si="4"/>
        <v>0.27500000000000002</v>
      </c>
      <c r="I13" s="21">
        <f t="shared" si="5"/>
        <v>35.211062316421412</v>
      </c>
      <c r="J13" s="23">
        <f t="shared" si="6"/>
        <v>5.6935817805383024E-2</v>
      </c>
      <c r="K13" s="23">
        <f t="shared" si="7"/>
        <v>0.14118792599805258</v>
      </c>
      <c r="L13" s="23">
        <f t="shared" si="8"/>
        <v>0.95548654244306408</v>
      </c>
      <c r="M13" s="23">
        <f t="shared" si="9"/>
        <v>0.85296981499513147</v>
      </c>
      <c r="N13" s="24">
        <f t="shared" si="10"/>
        <v>0.10035122930255895</v>
      </c>
      <c r="O13" s="24">
        <f t="shared" si="11"/>
        <v>0.90265930757651758</v>
      </c>
      <c r="P13" s="22">
        <f t="shared" si="12"/>
        <v>4.4545208964581563E-2</v>
      </c>
      <c r="Q13" s="23">
        <f t="shared" si="13"/>
        <v>0.10251672744793261</v>
      </c>
      <c r="R13" s="6"/>
      <c r="S13" s="25"/>
      <c r="T13" s="27">
        <f>AVERAGE(J5)</f>
        <v>0.17598343685300208</v>
      </c>
      <c r="U13" s="28">
        <v>0</v>
      </c>
      <c r="V13" s="28">
        <v>0</v>
      </c>
      <c r="W13" s="28">
        <v>0</v>
      </c>
      <c r="X13" s="28">
        <v>0</v>
      </c>
      <c r="Y13" s="29">
        <v>0.1</v>
      </c>
      <c r="Z13" s="30">
        <f>T13/Y13</f>
        <v>1.7598343685300206</v>
      </c>
      <c r="AA13" s="25">
        <v>1</v>
      </c>
    </row>
    <row r="14" spans="1:27" x14ac:dyDescent="0.2">
      <c r="A14" s="17" t="s">
        <v>40</v>
      </c>
      <c r="B14" s="18">
        <v>43</v>
      </c>
      <c r="C14" s="19">
        <v>151</v>
      </c>
      <c r="D14" s="20">
        <f t="shared" si="0"/>
        <v>0.22164948453608246</v>
      </c>
      <c r="E14" s="21">
        <f t="shared" si="1"/>
        <v>0.28476821192052981</v>
      </c>
      <c r="F14" s="21">
        <f t="shared" si="2"/>
        <v>0.3027504696090933</v>
      </c>
      <c r="G14" s="21">
        <f t="shared" si="3"/>
        <v>-1.1948463454053215</v>
      </c>
      <c r="H14" s="22">
        <f t="shared" si="4"/>
        <v>0.22164948453608246</v>
      </c>
      <c r="I14" s="21">
        <f t="shared" si="5"/>
        <v>53.744658582948432</v>
      </c>
      <c r="J14" s="23">
        <f t="shared" si="6"/>
        <v>4.4513457556935816E-2</v>
      </c>
      <c r="K14" s="23">
        <f t="shared" si="7"/>
        <v>0.14703018500486856</v>
      </c>
      <c r="L14" s="23">
        <f t="shared" si="8"/>
        <v>0.99999999999999989</v>
      </c>
      <c r="M14" s="23">
        <f t="shared" si="9"/>
        <v>1</v>
      </c>
      <c r="N14" s="24">
        <f t="shared" si="10"/>
        <v>9.7340692423482186E-2</v>
      </c>
      <c r="O14" s="24">
        <f>N14+O13</f>
        <v>0.99999999999999978</v>
      </c>
      <c r="P14" s="22">
        <f t="shared" si="12"/>
        <v>4.1241046607034496E-2</v>
      </c>
      <c r="Q14" s="23">
        <f t="shared" si="13"/>
        <v>1.1102230246251565E-16</v>
      </c>
      <c r="R14" s="6"/>
      <c r="S14" s="25"/>
      <c r="T14" s="27">
        <f>AVERAGE($J$5:J6)</f>
        <v>0.17650103519668736</v>
      </c>
      <c r="U14" s="28">
        <f>L5</f>
        <v>0.17598343685300208</v>
      </c>
      <c r="V14" s="28">
        <f t="shared" ref="V14:V23" si="14">M5</f>
        <v>2.8237585199610515E-2</v>
      </c>
      <c r="W14" s="28">
        <v>0.1</v>
      </c>
      <c r="X14" s="28">
        <v>0.1</v>
      </c>
      <c r="Y14" s="29">
        <v>0.1</v>
      </c>
      <c r="Z14" s="30">
        <f>T14/Y14</f>
        <v>1.7650103519668736</v>
      </c>
      <c r="AA14" s="25">
        <v>1</v>
      </c>
    </row>
    <row r="15" spans="1:27" x14ac:dyDescent="0.2">
      <c r="A15" s="31" t="s">
        <v>41</v>
      </c>
      <c r="B15" s="32">
        <f>SUM(B5:B14)</f>
        <v>966</v>
      </c>
      <c r="C15" s="32">
        <f>SUM(C5:C14)</f>
        <v>1027</v>
      </c>
      <c r="D15" s="33">
        <f>B15/(B15+C15)</f>
        <v>0.48469643753135977</v>
      </c>
      <c r="E15" s="34">
        <f t="shared" si="1"/>
        <v>0.94060370009737093</v>
      </c>
      <c r="F15" s="35">
        <f t="shared" si="2"/>
        <v>1</v>
      </c>
      <c r="G15" s="36"/>
      <c r="H15" s="36"/>
      <c r="I15" s="36">
        <f>SUM(I5:I14)</f>
        <v>409.60491561833049</v>
      </c>
      <c r="J15" s="37"/>
      <c r="K15" s="37"/>
      <c r="L15" s="37"/>
      <c r="M15" s="37"/>
      <c r="N15" s="37"/>
      <c r="O15" s="37"/>
      <c r="P15" s="38">
        <f>SUM(P5:P14)</f>
        <v>0.25059622087690336</v>
      </c>
      <c r="Q15" s="39">
        <f>MAX(Q5:Q14)</f>
        <v>0.39118943796984518</v>
      </c>
      <c r="R15" s="6"/>
      <c r="S15" s="25"/>
      <c r="T15" s="27">
        <f>AVERAGE($J$5:J7)</f>
        <v>0.16597653554175293</v>
      </c>
      <c r="U15" s="28">
        <f>L6</f>
        <v>0.35300207039337472</v>
      </c>
      <c r="V15" s="28">
        <f t="shared" si="14"/>
        <v>5.6475170399221029E-2</v>
      </c>
      <c r="W15" s="28">
        <v>0.2</v>
      </c>
      <c r="X15" s="28">
        <v>0.2</v>
      </c>
      <c r="Y15" s="29">
        <v>0.1</v>
      </c>
      <c r="Z15" s="30">
        <f>T15/Y15</f>
        <v>1.6597653554175291</v>
      </c>
      <c r="AA15" s="25">
        <v>1</v>
      </c>
    </row>
    <row r="16" spans="1:27" x14ac:dyDescent="0.2">
      <c r="A16" s="40"/>
      <c r="B16" s="41" t="s">
        <v>42</v>
      </c>
      <c r="C16" s="41" t="s">
        <v>43</v>
      </c>
      <c r="D16" s="41"/>
      <c r="E16" s="6" t="s">
        <v>44</v>
      </c>
      <c r="F16" s="6"/>
      <c r="G16" s="6"/>
      <c r="H16" s="6" t="s">
        <v>45</v>
      </c>
      <c r="I16" s="6"/>
      <c r="J16" s="6"/>
      <c r="K16" s="6"/>
      <c r="L16" s="6"/>
      <c r="M16" s="6"/>
      <c r="N16" s="6"/>
      <c r="O16" s="6"/>
      <c r="P16" s="42" t="s">
        <v>46</v>
      </c>
      <c r="Q16" s="43">
        <f>ABS(P15-0.5)</f>
        <v>0.24940377912309664</v>
      </c>
      <c r="R16" s="6"/>
      <c r="S16" s="25"/>
      <c r="T16" s="27">
        <f>AVERAGE($J$5:J8)</f>
        <v>0.15062111801242234</v>
      </c>
      <c r="U16" s="28">
        <f>L7</f>
        <v>0.49792960662525876</v>
      </c>
      <c r="V16" s="28">
        <f t="shared" si="14"/>
        <v>0.11489776046738072</v>
      </c>
      <c r="W16" s="28">
        <v>0.3</v>
      </c>
      <c r="X16" s="28">
        <v>0.3</v>
      </c>
      <c r="Y16" s="29">
        <v>0.1</v>
      </c>
      <c r="Z16" s="30">
        <f>T16/Y16</f>
        <v>1.5062111801242233</v>
      </c>
      <c r="AA16" s="25">
        <v>1</v>
      </c>
    </row>
    <row r="17" spans="1:27" x14ac:dyDescent="0.2">
      <c r="A17" s="2"/>
      <c r="H17" s="66"/>
      <c r="I17" s="67"/>
      <c r="J17" s="67"/>
      <c r="K17" s="66"/>
      <c r="S17" s="26"/>
      <c r="T17" s="27">
        <f>AVERAGE($J$5:J9)</f>
        <v>0.13850931677018632</v>
      </c>
      <c r="U17" s="29">
        <f t="shared" ref="U17:U23" si="15">L8</f>
        <v>0.60248447204968936</v>
      </c>
      <c r="V17" s="29">
        <f t="shared" si="14"/>
        <v>0.21129503407984421</v>
      </c>
      <c r="W17" s="29">
        <v>0.4</v>
      </c>
      <c r="X17" s="29">
        <v>0.4</v>
      </c>
      <c r="Y17" s="29">
        <v>0.1</v>
      </c>
      <c r="Z17" s="30">
        <f t="shared" ref="Z17:Z23" si="16">T17/Y17</f>
        <v>1.3850931677018632</v>
      </c>
      <c r="AA17" s="25">
        <v>1</v>
      </c>
    </row>
    <row r="18" spans="1:27" x14ac:dyDescent="0.2">
      <c r="A18" s="44"/>
      <c r="B18" s="45"/>
      <c r="C18" s="71" t="s">
        <v>47</v>
      </c>
      <c r="D18" s="71"/>
      <c r="E18" s="68"/>
      <c r="H18" s="66"/>
      <c r="I18" s="66"/>
      <c r="J18" s="66"/>
      <c r="K18" s="67"/>
      <c r="L18" s="95" t="s">
        <v>48</v>
      </c>
      <c r="M18" s="95"/>
      <c r="N18" s="95"/>
      <c r="S18" s="26"/>
      <c r="T18" s="27">
        <f>AVERAGE($J$5:J10)</f>
        <v>0.12888198757763975</v>
      </c>
      <c r="U18" s="29">
        <f>L9</f>
        <v>0.6925465838509316</v>
      </c>
      <c r="V18" s="29">
        <f t="shared" si="14"/>
        <v>0.3213242453748783</v>
      </c>
      <c r="W18" s="29">
        <v>0.5</v>
      </c>
      <c r="X18" s="29">
        <v>0.5</v>
      </c>
      <c r="Y18" s="29">
        <v>0.1</v>
      </c>
      <c r="Z18" s="30">
        <f t="shared" si="16"/>
        <v>1.2888198757763973</v>
      </c>
      <c r="AA18" s="25">
        <v>1</v>
      </c>
    </row>
    <row r="19" spans="1:27" x14ac:dyDescent="0.2">
      <c r="C19" s="46"/>
      <c r="H19" s="66"/>
      <c r="I19" s="66"/>
      <c r="J19" s="66"/>
      <c r="K19" s="67"/>
      <c r="N19" s="47"/>
      <c r="S19" s="26"/>
      <c r="T19" s="27">
        <f>AVERAGE($J$5:J11)</f>
        <v>0.12052647145814846</v>
      </c>
      <c r="U19" s="29">
        <f t="shared" si="15"/>
        <v>0.77329192546583847</v>
      </c>
      <c r="V19" s="29">
        <f>M10</f>
        <v>0.44011684518013633</v>
      </c>
      <c r="W19" s="29">
        <v>0.6</v>
      </c>
      <c r="X19" s="29">
        <v>0.6</v>
      </c>
      <c r="Y19" s="29">
        <v>0.1</v>
      </c>
      <c r="Z19" s="30">
        <f t="shared" si="16"/>
        <v>1.2052647145814845</v>
      </c>
      <c r="AA19" s="25">
        <v>1</v>
      </c>
    </row>
    <row r="20" spans="1:27" x14ac:dyDescent="0.2">
      <c r="H20" s="66"/>
      <c r="I20" s="67"/>
      <c r="J20" s="67"/>
      <c r="K20" s="66"/>
      <c r="S20" s="26"/>
      <c r="T20" s="27">
        <f>AVERAGE($J$5:J12)</f>
        <v>0.11231884057971013</v>
      </c>
      <c r="U20" s="29">
        <f t="shared" si="15"/>
        <v>0.84368530020703925</v>
      </c>
      <c r="V20" s="29">
        <f>M11</f>
        <v>0.56864654333008768</v>
      </c>
      <c r="W20" s="29">
        <v>0.7</v>
      </c>
      <c r="X20" s="29">
        <v>0.7</v>
      </c>
      <c r="Y20" s="29">
        <v>0.1</v>
      </c>
      <c r="Z20" s="30">
        <f t="shared" si="16"/>
        <v>1.1231884057971013</v>
      </c>
      <c r="AA20" s="25">
        <v>1</v>
      </c>
    </row>
    <row r="21" spans="1:27" x14ac:dyDescent="0.2">
      <c r="H21" s="66"/>
      <c r="I21" s="67"/>
      <c r="J21" s="67"/>
      <c r="K21" s="66"/>
      <c r="S21" s="26"/>
      <c r="T21" s="27">
        <f>AVERAGE($J$5:J13)</f>
        <v>0.10616517138256268</v>
      </c>
      <c r="U21" s="29">
        <f t="shared" si="15"/>
        <v>0.89855072463768104</v>
      </c>
      <c r="V21" s="29">
        <f>M12</f>
        <v>0.71178188899707895</v>
      </c>
      <c r="W21" s="29">
        <v>0.8</v>
      </c>
      <c r="X21" s="29">
        <v>0.8</v>
      </c>
      <c r="Y21" s="29">
        <v>0.1</v>
      </c>
      <c r="Z21" s="30">
        <f t="shared" si="16"/>
        <v>1.0616517138256267</v>
      </c>
      <c r="AA21" s="25">
        <v>1</v>
      </c>
    </row>
    <row r="22" spans="1:27" x14ac:dyDescent="0.2">
      <c r="H22" s="66"/>
      <c r="I22" s="67"/>
      <c r="J22" s="67"/>
      <c r="K22" s="66"/>
      <c r="S22" s="26"/>
      <c r="T22" s="27">
        <f>AVERAGE($J$5:J14)</f>
        <v>9.9999999999999992E-2</v>
      </c>
      <c r="U22" s="29">
        <f t="shared" si="15"/>
        <v>0.95548654244306408</v>
      </c>
      <c r="V22" s="29">
        <f t="shared" si="14"/>
        <v>0.85296981499513147</v>
      </c>
      <c r="W22" s="29">
        <v>0.9</v>
      </c>
      <c r="X22" s="29">
        <v>0.9</v>
      </c>
      <c r="Y22" s="29">
        <v>0.1</v>
      </c>
      <c r="Z22" s="30">
        <f t="shared" si="16"/>
        <v>0.99999999999999989</v>
      </c>
      <c r="AA22" s="25">
        <v>1</v>
      </c>
    </row>
    <row r="23" spans="1:27" x14ac:dyDescent="0.2">
      <c r="H23" s="66"/>
      <c r="I23" s="67"/>
      <c r="J23" s="67"/>
      <c r="K23" s="66"/>
      <c r="S23" s="26"/>
      <c r="T23" s="27">
        <f>AVERAGE($J$5:J15)</f>
        <v>9.9999999999999992E-2</v>
      </c>
      <c r="U23" s="29">
        <f t="shared" si="15"/>
        <v>0.99999999999999989</v>
      </c>
      <c r="V23" s="29">
        <f t="shared" si="14"/>
        <v>1</v>
      </c>
      <c r="W23" s="29">
        <v>1</v>
      </c>
      <c r="X23" s="29">
        <v>1</v>
      </c>
      <c r="Y23" s="29">
        <v>0.1</v>
      </c>
      <c r="Z23" s="30">
        <f t="shared" si="16"/>
        <v>0.99999999999999989</v>
      </c>
      <c r="AA23" s="25">
        <v>1</v>
      </c>
    </row>
    <row r="24" spans="1:27" x14ac:dyDescent="0.2">
      <c r="H24" s="66"/>
      <c r="I24" s="67"/>
      <c r="J24" s="67"/>
      <c r="K24" s="6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x14ac:dyDescent="0.2">
      <c r="H25" s="66"/>
      <c r="I25" s="67"/>
      <c r="J25" s="67"/>
      <c r="K25" s="6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x14ac:dyDescent="0.2">
      <c r="H26" s="66"/>
      <c r="I26" s="67"/>
      <c r="J26" s="67"/>
      <c r="K26" s="6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x14ac:dyDescent="0.2">
      <c r="H27" s="66"/>
      <c r="I27" s="66"/>
      <c r="J27" s="66"/>
      <c r="K27" s="6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x14ac:dyDescent="0.2">
      <c r="S28" s="26"/>
      <c r="T28" s="26"/>
      <c r="U28" s="26"/>
      <c r="V28" s="26"/>
      <c r="W28" s="26"/>
      <c r="X28" s="26"/>
      <c r="Y28" s="26"/>
      <c r="Z28" s="26"/>
      <c r="AA28" s="26"/>
    </row>
    <row r="29" spans="1:27" x14ac:dyDescent="0.2">
      <c r="S29" s="26"/>
      <c r="T29" s="26"/>
      <c r="U29" s="26"/>
      <c r="V29" s="26"/>
      <c r="W29" s="26"/>
      <c r="X29" s="26"/>
      <c r="Y29" s="26"/>
      <c r="Z29" s="26"/>
      <c r="AA29" s="26"/>
    </row>
    <row r="30" spans="1:27" x14ac:dyDescent="0.2">
      <c r="S30" s="26"/>
      <c r="T30" s="26"/>
      <c r="U30" s="26"/>
      <c r="V30" s="26"/>
      <c r="W30" s="26"/>
      <c r="X30" s="26"/>
      <c r="Y30" s="26"/>
      <c r="Z30" s="26"/>
      <c r="AA30" s="26"/>
    </row>
    <row r="31" spans="1:27" x14ac:dyDescent="0.2">
      <c r="S31" s="26"/>
      <c r="T31" s="26"/>
      <c r="U31" s="26"/>
      <c r="V31" s="26"/>
      <c r="W31" s="26"/>
      <c r="X31" s="26"/>
      <c r="Y31" s="26"/>
      <c r="Z31" s="26"/>
      <c r="AA31" s="26"/>
    </row>
    <row r="32" spans="1:27" x14ac:dyDescent="0.2">
      <c r="S32" s="26"/>
      <c r="T32" s="26"/>
      <c r="U32" s="26"/>
      <c r="V32" s="26"/>
      <c r="W32" s="26"/>
      <c r="X32" s="26"/>
      <c r="Y32" s="26"/>
      <c r="Z32" s="26"/>
      <c r="AA32" s="26"/>
    </row>
    <row r="33" spans="1:27" x14ac:dyDescent="0.2">
      <c r="S33" s="26"/>
      <c r="T33" s="26"/>
      <c r="U33" s="26"/>
      <c r="V33" s="26"/>
      <c r="W33" s="26"/>
      <c r="X33" s="26"/>
      <c r="Y33" s="26"/>
      <c r="Z33" s="26"/>
      <c r="AA33" s="26"/>
    </row>
    <row r="38" spans="1:27" x14ac:dyDescent="0.2">
      <c r="F38" s="48"/>
    </row>
    <row r="39" spans="1:27" x14ac:dyDescent="0.2">
      <c r="A39" s="49"/>
      <c r="B39" s="49"/>
    </row>
    <row r="40" spans="1:27" x14ac:dyDescent="0.2">
      <c r="A40" s="49"/>
      <c r="B40" s="49"/>
    </row>
    <row r="41" spans="1:27" x14ac:dyDescent="0.2">
      <c r="A41" s="49"/>
      <c r="B41" s="49"/>
    </row>
    <row r="42" spans="1:27" x14ac:dyDescent="0.2">
      <c r="A42" s="49"/>
      <c r="B42" s="49"/>
    </row>
    <row r="43" spans="1:27" x14ac:dyDescent="0.2">
      <c r="A43" s="49"/>
      <c r="B43" s="49"/>
    </row>
    <row r="44" spans="1:27" x14ac:dyDescent="0.2">
      <c r="A44" s="49"/>
      <c r="B44" s="49"/>
    </row>
    <row r="72" spans="2:16" ht="17" thickBot="1" x14ac:dyDescent="0.25"/>
    <row r="73" spans="2:16" ht="27" customHeight="1" thickBot="1" x14ac:dyDescent="0.25">
      <c r="B73" s="50" t="s">
        <v>49</v>
      </c>
      <c r="C73" s="51" t="s">
        <v>50</v>
      </c>
      <c r="D73" s="52" t="s">
        <v>59</v>
      </c>
      <c r="E73" s="51" t="s">
        <v>51</v>
      </c>
      <c r="G73" s="51" t="s">
        <v>52</v>
      </c>
      <c r="H73" s="51" t="s">
        <v>53</v>
      </c>
      <c r="I73" s="51" t="s">
        <v>54</v>
      </c>
      <c r="J73" s="53" t="s">
        <v>55</v>
      </c>
      <c r="L73" s="79" t="s">
        <v>60</v>
      </c>
      <c r="M73" s="80"/>
      <c r="N73" s="80"/>
      <c r="O73" s="80"/>
      <c r="P73" s="80"/>
    </row>
    <row r="74" spans="2:16" ht="22.5" customHeight="1" thickBot="1" x14ac:dyDescent="0.25">
      <c r="B74" s="81">
        <v>0</v>
      </c>
      <c r="C74" s="81">
        <v>1001</v>
      </c>
      <c r="D74" s="54" t="s">
        <v>61</v>
      </c>
      <c r="E74" s="55">
        <v>1001</v>
      </c>
      <c r="G74" s="55">
        <v>19046.240000000002</v>
      </c>
      <c r="H74" s="55">
        <v>30026.04</v>
      </c>
      <c r="I74" s="55">
        <v>0</v>
      </c>
      <c r="J74" s="56">
        <v>107365.52</v>
      </c>
      <c r="L74" s="82"/>
      <c r="M74" s="83"/>
      <c r="N74" s="86" t="s">
        <v>62</v>
      </c>
      <c r="O74" s="87"/>
      <c r="P74" s="88" t="s">
        <v>56</v>
      </c>
    </row>
    <row r="75" spans="2:16" ht="19.5" customHeight="1" thickBot="1" x14ac:dyDescent="0.25">
      <c r="B75" s="70"/>
      <c r="C75" s="70"/>
      <c r="D75" s="54" t="s">
        <v>63</v>
      </c>
      <c r="E75" s="55">
        <v>1001</v>
      </c>
      <c r="G75" s="55">
        <v>0</v>
      </c>
      <c r="H75" s="55">
        <v>0</v>
      </c>
      <c r="I75" s="55">
        <v>0</v>
      </c>
      <c r="J75" s="56">
        <v>0</v>
      </c>
      <c r="L75" s="84"/>
      <c r="M75" s="85"/>
      <c r="N75" s="57">
        <v>0</v>
      </c>
      <c r="O75" s="57">
        <v>1</v>
      </c>
      <c r="P75" s="89"/>
    </row>
    <row r="76" spans="2:16" ht="29" thickBot="1" x14ac:dyDescent="0.25">
      <c r="B76" s="70"/>
      <c r="C76" s="70"/>
      <c r="D76" s="54" t="s">
        <v>64</v>
      </c>
      <c r="E76" s="55">
        <v>1001</v>
      </c>
      <c r="G76" s="55">
        <v>0</v>
      </c>
      <c r="H76" s="55">
        <v>0</v>
      </c>
      <c r="I76" s="55">
        <v>0</v>
      </c>
      <c r="J76" s="56">
        <v>0</v>
      </c>
      <c r="L76" s="58" t="s">
        <v>65</v>
      </c>
      <c r="M76" s="59"/>
      <c r="N76" s="90">
        <v>58681</v>
      </c>
      <c r="O76" s="91">
        <v>1649</v>
      </c>
      <c r="P76" s="91">
        <v>60330</v>
      </c>
    </row>
    <row r="77" spans="2:16" ht="17" thickBot="1" x14ac:dyDescent="0.25">
      <c r="B77" s="72"/>
      <c r="C77" s="72"/>
      <c r="D77" s="54" t="s">
        <v>66</v>
      </c>
      <c r="E77" s="55">
        <v>1001</v>
      </c>
      <c r="G77" s="55">
        <v>1</v>
      </c>
      <c r="H77" s="55">
        <v>0</v>
      </c>
      <c r="I77" s="55">
        <v>1</v>
      </c>
      <c r="J77" s="56">
        <v>1</v>
      </c>
      <c r="L77" s="73">
        <v>0</v>
      </c>
      <c r="M77" s="60" t="s">
        <v>57</v>
      </c>
      <c r="N77" s="75"/>
      <c r="O77" s="76"/>
      <c r="P77" s="76"/>
    </row>
    <row r="78" spans="2:16" ht="29" thickBot="1" x14ac:dyDescent="0.25">
      <c r="B78" s="69">
        <v>1</v>
      </c>
      <c r="C78" s="69">
        <v>1001</v>
      </c>
      <c r="D78" s="54" t="s">
        <v>61</v>
      </c>
      <c r="E78" s="55">
        <v>1001</v>
      </c>
      <c r="G78" s="55">
        <v>486423.18</v>
      </c>
      <c r="H78" s="55">
        <v>1011772.33</v>
      </c>
      <c r="I78" s="55">
        <v>0</v>
      </c>
      <c r="J78" s="56">
        <v>11232216.52</v>
      </c>
      <c r="L78" s="74"/>
      <c r="M78" s="60" t="s">
        <v>58</v>
      </c>
      <c r="N78" s="61">
        <v>87.83</v>
      </c>
      <c r="O78" s="61">
        <v>2.4700000000000002</v>
      </c>
      <c r="P78" s="61">
        <v>90.3</v>
      </c>
    </row>
    <row r="79" spans="2:16" ht="29" thickBot="1" x14ac:dyDescent="0.25">
      <c r="B79" s="70"/>
      <c r="C79" s="70"/>
      <c r="D79" s="54" t="s">
        <v>63</v>
      </c>
      <c r="E79" s="55">
        <v>1001</v>
      </c>
      <c r="G79" s="55">
        <v>0.40559440000000002</v>
      </c>
      <c r="H79" s="55">
        <v>0.39643659999999997</v>
      </c>
      <c r="I79" s="55">
        <v>0</v>
      </c>
      <c r="J79" s="56">
        <v>1</v>
      </c>
      <c r="L79" s="73">
        <v>1</v>
      </c>
      <c r="M79" s="60" t="s">
        <v>57</v>
      </c>
      <c r="N79" s="61">
        <v>2091</v>
      </c>
      <c r="O79" s="61">
        <v>4388</v>
      </c>
      <c r="P79" s="61">
        <v>6479</v>
      </c>
    </row>
    <row r="80" spans="2:16" ht="29" thickBot="1" x14ac:dyDescent="0.25">
      <c r="B80" s="70"/>
      <c r="C80" s="70"/>
      <c r="D80" s="54" t="s">
        <v>64</v>
      </c>
      <c r="E80" s="55">
        <v>1001</v>
      </c>
      <c r="G80" s="55">
        <v>2.6640000000000001E-3</v>
      </c>
      <c r="H80" s="55">
        <v>3.6417400000000003E-2</v>
      </c>
      <c r="I80" s="55">
        <v>0</v>
      </c>
      <c r="J80" s="56">
        <v>0.66666669999999995</v>
      </c>
      <c r="L80" s="74"/>
      <c r="M80" s="60" t="s">
        <v>58</v>
      </c>
      <c r="N80" s="61">
        <v>3.13</v>
      </c>
      <c r="O80" s="61">
        <v>6.57</v>
      </c>
      <c r="P80" s="61">
        <v>9.6999999999999993</v>
      </c>
    </row>
    <row r="81" spans="2:16" ht="17" thickBot="1" x14ac:dyDescent="0.25">
      <c r="B81" s="72"/>
      <c r="C81" s="72"/>
      <c r="D81" s="54" t="s">
        <v>66</v>
      </c>
      <c r="E81" s="55">
        <v>1001</v>
      </c>
      <c r="G81" s="55">
        <v>1.0024975</v>
      </c>
      <c r="H81" s="55">
        <v>2.02589E-2</v>
      </c>
      <c r="I81" s="55">
        <v>1</v>
      </c>
      <c r="J81" s="56">
        <v>1.1666666999999999</v>
      </c>
      <c r="L81" s="58"/>
      <c r="M81" s="59"/>
      <c r="N81" s="75">
        <v>60772</v>
      </c>
      <c r="O81" s="76">
        <v>6037</v>
      </c>
      <c r="P81" s="76">
        <v>66809</v>
      </c>
    </row>
    <row r="82" spans="2:16" ht="29" thickBot="1" x14ac:dyDescent="0.25">
      <c r="B82" s="69">
        <v>2</v>
      </c>
      <c r="C82" s="69">
        <v>1002</v>
      </c>
      <c r="D82" s="54" t="s">
        <v>61</v>
      </c>
      <c r="E82" s="55">
        <v>1002</v>
      </c>
      <c r="G82" s="55">
        <v>457366.83</v>
      </c>
      <c r="H82" s="55">
        <v>511289.7</v>
      </c>
      <c r="I82" s="55">
        <v>57166.1</v>
      </c>
      <c r="J82" s="56">
        <v>4871232.17</v>
      </c>
      <c r="L82" s="77" t="s">
        <v>56</v>
      </c>
      <c r="M82" s="60" t="s">
        <v>57</v>
      </c>
      <c r="N82" s="75"/>
      <c r="O82" s="76"/>
      <c r="P82" s="76"/>
    </row>
    <row r="83" spans="2:16" ht="29" thickBot="1" x14ac:dyDescent="0.25">
      <c r="B83" s="70"/>
      <c r="C83" s="70"/>
      <c r="D83" s="54" t="s">
        <v>63</v>
      </c>
      <c r="E83" s="55">
        <v>1002</v>
      </c>
      <c r="G83" s="55">
        <v>0.99833669999999997</v>
      </c>
      <c r="H83" s="55">
        <v>2.3499599999999999E-2</v>
      </c>
      <c r="I83" s="55">
        <v>0.66666669999999995</v>
      </c>
      <c r="J83" s="56">
        <v>1</v>
      </c>
      <c r="L83" s="78"/>
      <c r="M83" s="62" t="s">
        <v>58</v>
      </c>
      <c r="N83" s="61">
        <v>90.96</v>
      </c>
      <c r="O83" s="61">
        <v>9.0399999999999991</v>
      </c>
      <c r="P83" s="61">
        <v>100</v>
      </c>
    </row>
    <row r="84" spans="2:16" ht="29" thickBot="1" x14ac:dyDescent="0.25">
      <c r="B84" s="70"/>
      <c r="C84" s="70"/>
      <c r="D84" s="54" t="s">
        <v>64</v>
      </c>
      <c r="E84" s="55">
        <v>1002</v>
      </c>
      <c r="G84" s="55">
        <v>3.3266799999999999E-4</v>
      </c>
      <c r="H84" s="55">
        <v>1.0530400000000001E-2</v>
      </c>
      <c r="I84" s="55">
        <v>0</v>
      </c>
      <c r="J84" s="56">
        <v>0.3333333</v>
      </c>
    </row>
    <row r="85" spans="2:16" ht="17" thickBot="1" x14ac:dyDescent="0.25">
      <c r="B85" s="72"/>
      <c r="C85" s="72"/>
      <c r="D85" s="54" t="s">
        <v>66</v>
      </c>
      <c r="E85" s="55">
        <v>1002</v>
      </c>
      <c r="G85" s="55">
        <v>1</v>
      </c>
      <c r="H85" s="55">
        <v>0</v>
      </c>
      <c r="I85" s="55">
        <v>1</v>
      </c>
      <c r="J85" s="56">
        <v>1</v>
      </c>
    </row>
    <row r="86" spans="2:16" ht="29" thickBot="1" x14ac:dyDescent="0.25">
      <c r="B86" s="69">
        <v>3</v>
      </c>
      <c r="C86" s="69">
        <v>1001</v>
      </c>
      <c r="D86" s="54" t="s">
        <v>61</v>
      </c>
      <c r="E86" s="55">
        <v>1001</v>
      </c>
      <c r="G86" s="55">
        <v>2691948.77</v>
      </c>
      <c r="H86" s="55">
        <v>2651187.7599999998</v>
      </c>
      <c r="I86" s="55">
        <v>0</v>
      </c>
      <c r="J86" s="56">
        <v>20604928.57</v>
      </c>
    </row>
    <row r="87" spans="2:16" ht="29" thickBot="1" x14ac:dyDescent="0.25">
      <c r="B87" s="70"/>
      <c r="C87" s="70"/>
      <c r="D87" s="54" t="s">
        <v>63</v>
      </c>
      <c r="E87" s="55">
        <v>1001</v>
      </c>
      <c r="G87" s="55">
        <v>1.1946387000000001</v>
      </c>
      <c r="H87" s="55">
        <v>0.3372192</v>
      </c>
      <c r="I87" s="55">
        <v>0</v>
      </c>
      <c r="J87" s="56">
        <v>1.6666666999999999</v>
      </c>
    </row>
    <row r="88" spans="2:16" ht="29" thickBot="1" x14ac:dyDescent="0.25">
      <c r="B88" s="70"/>
      <c r="C88" s="70"/>
      <c r="D88" s="54" t="s">
        <v>64</v>
      </c>
      <c r="E88" s="55">
        <v>1001</v>
      </c>
      <c r="G88" s="55">
        <v>8.4915000000000008E-3</v>
      </c>
      <c r="H88" s="55">
        <v>7.8244900000000006E-2</v>
      </c>
      <c r="I88" s="55">
        <v>0</v>
      </c>
      <c r="J88" s="56">
        <v>1</v>
      </c>
    </row>
    <row r="89" spans="2:16" ht="17" thickBot="1" x14ac:dyDescent="0.25">
      <c r="B89" s="72"/>
      <c r="C89" s="72"/>
      <c r="D89" s="54" t="s">
        <v>66</v>
      </c>
      <c r="E89" s="55">
        <v>1001</v>
      </c>
      <c r="G89" s="55">
        <v>1.0134865</v>
      </c>
      <c r="H89" s="55">
        <v>7.1578500000000003E-2</v>
      </c>
      <c r="I89" s="55">
        <v>1</v>
      </c>
      <c r="J89" s="56">
        <v>1.5</v>
      </c>
    </row>
    <row r="90" spans="2:16" ht="29" thickBot="1" x14ac:dyDescent="0.25">
      <c r="B90" s="69">
        <v>4</v>
      </c>
      <c r="C90" s="69">
        <v>1001</v>
      </c>
      <c r="D90" s="54" t="s">
        <v>61</v>
      </c>
      <c r="E90" s="55">
        <v>1001</v>
      </c>
      <c r="G90" s="55">
        <v>3776350.9</v>
      </c>
      <c r="H90" s="55">
        <v>4905393.46</v>
      </c>
      <c r="I90" s="55">
        <v>0</v>
      </c>
      <c r="J90" s="56">
        <v>29525000</v>
      </c>
    </row>
    <row r="91" spans="2:16" ht="29" thickBot="1" x14ac:dyDescent="0.25">
      <c r="B91" s="70"/>
      <c r="C91" s="70"/>
      <c r="D91" s="54" t="s">
        <v>63</v>
      </c>
      <c r="E91" s="55">
        <v>1001</v>
      </c>
      <c r="G91" s="55">
        <v>1.6996336999999999</v>
      </c>
      <c r="H91" s="55">
        <v>0.59574499999999997</v>
      </c>
      <c r="I91" s="55">
        <v>0</v>
      </c>
      <c r="J91" s="56">
        <v>2.5</v>
      </c>
    </row>
    <row r="92" spans="2:16" ht="29" thickBot="1" x14ac:dyDescent="0.25">
      <c r="B92" s="70"/>
      <c r="C92" s="70"/>
      <c r="D92" s="54" t="s">
        <v>64</v>
      </c>
      <c r="E92" s="55">
        <v>1001</v>
      </c>
      <c r="G92" s="55">
        <v>2.5474500000000001E-2</v>
      </c>
      <c r="H92" s="55">
        <v>0.1411869</v>
      </c>
      <c r="I92" s="55">
        <v>0</v>
      </c>
      <c r="J92" s="56">
        <v>1</v>
      </c>
    </row>
    <row r="93" spans="2:16" ht="17" thickBot="1" x14ac:dyDescent="0.25">
      <c r="B93" s="72"/>
      <c r="C93" s="72"/>
      <c r="D93" s="54" t="s">
        <v>66</v>
      </c>
      <c r="E93" s="55">
        <v>1001</v>
      </c>
      <c r="G93" s="55">
        <v>1.0389942999999999</v>
      </c>
      <c r="H93" s="55">
        <v>0.13536419999999999</v>
      </c>
      <c r="I93" s="55">
        <v>1</v>
      </c>
      <c r="J93" s="56">
        <v>1.6666666999999999</v>
      </c>
    </row>
    <row r="94" spans="2:16" ht="29" thickBot="1" x14ac:dyDescent="0.25">
      <c r="B94" s="69">
        <v>5</v>
      </c>
      <c r="C94" s="69">
        <v>1002</v>
      </c>
      <c r="D94" s="54" t="s">
        <v>61</v>
      </c>
      <c r="E94" s="55">
        <v>1002</v>
      </c>
      <c r="G94" s="55">
        <v>6995180.3700000001</v>
      </c>
      <c r="H94" s="55">
        <v>9416999.1199999992</v>
      </c>
      <c r="I94" s="55">
        <v>0</v>
      </c>
      <c r="J94" s="56">
        <v>45244504.93</v>
      </c>
    </row>
    <row r="95" spans="2:16" ht="29" thickBot="1" x14ac:dyDescent="0.25">
      <c r="B95" s="70"/>
      <c r="C95" s="70"/>
      <c r="D95" s="54" t="s">
        <v>63</v>
      </c>
      <c r="E95" s="55">
        <v>1002</v>
      </c>
      <c r="G95" s="55">
        <v>2.0588822000000002</v>
      </c>
      <c r="H95" s="55">
        <v>1.1026629999999999</v>
      </c>
      <c r="I95" s="55">
        <v>0</v>
      </c>
      <c r="J95" s="56">
        <v>4.3333332999999996</v>
      </c>
    </row>
    <row r="96" spans="2:16" ht="29" thickBot="1" x14ac:dyDescent="0.25">
      <c r="B96" s="70"/>
      <c r="C96" s="70"/>
      <c r="D96" s="54" t="s">
        <v>64</v>
      </c>
      <c r="E96" s="55">
        <v>1002</v>
      </c>
      <c r="G96" s="55">
        <v>9.2315400000000006E-2</v>
      </c>
      <c r="H96" s="55">
        <v>0.3142025</v>
      </c>
      <c r="I96" s="55">
        <v>0</v>
      </c>
      <c r="J96" s="56">
        <v>2</v>
      </c>
    </row>
    <row r="97" spans="2:10" ht="17" thickBot="1" x14ac:dyDescent="0.25">
      <c r="B97" s="72"/>
      <c r="C97" s="72"/>
      <c r="D97" s="54" t="s">
        <v>66</v>
      </c>
      <c r="E97" s="55">
        <v>1002</v>
      </c>
      <c r="G97" s="55">
        <v>1.1533100000000001</v>
      </c>
      <c r="H97" s="55">
        <v>0.3108419</v>
      </c>
      <c r="I97" s="55">
        <v>1</v>
      </c>
      <c r="J97" s="56">
        <v>2.1666666999999999</v>
      </c>
    </row>
    <row r="98" spans="2:10" ht="29" thickBot="1" x14ac:dyDescent="0.25">
      <c r="B98" s="69">
        <v>6</v>
      </c>
      <c r="C98" s="69">
        <v>1001</v>
      </c>
      <c r="D98" s="54" t="s">
        <v>61</v>
      </c>
      <c r="E98" s="55">
        <v>1001</v>
      </c>
      <c r="G98" s="55">
        <v>9462250.7699999996</v>
      </c>
      <c r="H98" s="55">
        <v>15797161.060000001</v>
      </c>
      <c r="I98" s="55">
        <v>0</v>
      </c>
      <c r="J98" s="56">
        <v>68464260.189999998</v>
      </c>
    </row>
    <row r="99" spans="2:10" ht="29" thickBot="1" x14ac:dyDescent="0.25">
      <c r="B99" s="70"/>
      <c r="C99" s="70"/>
      <c r="D99" s="54" t="s">
        <v>63</v>
      </c>
      <c r="E99" s="55">
        <v>1001</v>
      </c>
      <c r="G99" s="55">
        <v>2.2094572000000001</v>
      </c>
      <c r="H99" s="55">
        <v>1.4349508</v>
      </c>
      <c r="I99" s="55">
        <v>0</v>
      </c>
      <c r="J99" s="56">
        <v>6.6666667000000004</v>
      </c>
    </row>
    <row r="100" spans="2:10" ht="29" thickBot="1" x14ac:dyDescent="0.25">
      <c r="B100" s="70"/>
      <c r="C100" s="70"/>
      <c r="D100" s="54" t="s">
        <v>64</v>
      </c>
      <c r="E100" s="55">
        <v>1001</v>
      </c>
      <c r="G100" s="55">
        <v>0.31751580000000001</v>
      </c>
      <c r="H100" s="55">
        <v>0.4615187</v>
      </c>
      <c r="I100" s="55">
        <v>0</v>
      </c>
      <c r="J100" s="56">
        <v>2</v>
      </c>
    </row>
    <row r="101" spans="2:10" ht="17" thickBot="1" x14ac:dyDescent="0.25">
      <c r="B101" s="72"/>
      <c r="C101" s="72"/>
      <c r="D101" s="54" t="s">
        <v>66</v>
      </c>
      <c r="E101" s="55">
        <v>1001</v>
      </c>
      <c r="G101" s="55">
        <v>1.6067266</v>
      </c>
      <c r="H101" s="55">
        <v>0.46018199999999998</v>
      </c>
      <c r="I101" s="55">
        <v>1</v>
      </c>
      <c r="J101" s="56">
        <v>2.8333333000000001</v>
      </c>
    </row>
    <row r="102" spans="2:10" ht="29" thickBot="1" x14ac:dyDescent="0.25">
      <c r="B102" s="69">
        <v>7</v>
      </c>
      <c r="C102" s="69">
        <v>1002</v>
      </c>
      <c r="D102" s="54" t="s">
        <v>61</v>
      </c>
      <c r="E102" s="55">
        <v>1002</v>
      </c>
      <c r="G102" s="55">
        <v>8060155.7699999996</v>
      </c>
      <c r="H102" s="55">
        <v>15113869.689999999</v>
      </c>
      <c r="I102" s="55">
        <v>0</v>
      </c>
      <c r="J102" s="56">
        <v>87671565.489999995</v>
      </c>
    </row>
    <row r="103" spans="2:10" ht="29" thickBot="1" x14ac:dyDescent="0.25">
      <c r="B103" s="70"/>
      <c r="C103" s="70"/>
      <c r="D103" s="54" t="s">
        <v>63</v>
      </c>
      <c r="E103" s="55">
        <v>1002</v>
      </c>
      <c r="G103" s="55">
        <v>2.8559548000000001</v>
      </c>
      <c r="H103" s="55">
        <v>1.4060028</v>
      </c>
      <c r="I103" s="55">
        <v>0</v>
      </c>
      <c r="J103" s="56">
        <v>7</v>
      </c>
    </row>
    <row r="104" spans="2:10" ht="29" thickBot="1" x14ac:dyDescent="0.25">
      <c r="B104" s="70"/>
      <c r="C104" s="70"/>
      <c r="D104" s="54" t="s">
        <v>64</v>
      </c>
      <c r="E104" s="55">
        <v>1002</v>
      </c>
      <c r="G104" s="55">
        <v>0.67814370000000002</v>
      </c>
      <c r="H104" s="55">
        <v>0.52340730000000002</v>
      </c>
      <c r="I104" s="55">
        <v>0</v>
      </c>
      <c r="J104" s="56">
        <v>2</v>
      </c>
    </row>
    <row r="105" spans="2:10" ht="17" thickBot="1" x14ac:dyDescent="0.25">
      <c r="B105" s="72"/>
      <c r="C105" s="72"/>
      <c r="D105" s="54" t="s">
        <v>66</v>
      </c>
      <c r="E105" s="55">
        <v>1002</v>
      </c>
      <c r="G105" s="55">
        <v>1.8811544</v>
      </c>
      <c r="H105" s="55">
        <v>0.37250889999999998</v>
      </c>
      <c r="I105" s="55">
        <v>1</v>
      </c>
      <c r="J105" s="56">
        <v>3.3333330000000001</v>
      </c>
    </row>
    <row r="106" spans="2:10" ht="29" thickBot="1" x14ac:dyDescent="0.25">
      <c r="B106" s="69">
        <v>8</v>
      </c>
      <c r="C106" s="69">
        <v>1001</v>
      </c>
      <c r="D106" s="54" t="s">
        <v>61</v>
      </c>
      <c r="E106" s="55">
        <v>1001</v>
      </c>
      <c r="G106" s="55">
        <v>29127260.789999999</v>
      </c>
      <c r="H106" s="55">
        <v>36270989.490000002</v>
      </c>
      <c r="I106" s="55">
        <v>4286.49</v>
      </c>
      <c r="J106" s="56">
        <v>104420000</v>
      </c>
    </row>
    <row r="107" spans="2:10" ht="29" thickBot="1" x14ac:dyDescent="0.25">
      <c r="B107" s="70"/>
      <c r="C107" s="70"/>
      <c r="D107" s="54" t="s">
        <v>63</v>
      </c>
      <c r="E107" s="55">
        <v>1001</v>
      </c>
      <c r="G107" s="55">
        <v>3.5154844999999999</v>
      </c>
      <c r="H107" s="55">
        <v>1.7537290000000001</v>
      </c>
      <c r="I107" s="55">
        <v>0</v>
      </c>
      <c r="J107" s="56">
        <v>7</v>
      </c>
    </row>
    <row r="108" spans="2:10" ht="29" thickBot="1" x14ac:dyDescent="0.25">
      <c r="B108" s="70"/>
      <c r="C108" s="70"/>
      <c r="D108" s="54" t="s">
        <v>64</v>
      </c>
      <c r="E108" s="55">
        <v>1001</v>
      </c>
      <c r="G108" s="55">
        <v>0.74442220000000003</v>
      </c>
      <c r="H108" s="55">
        <v>0.7519074</v>
      </c>
      <c r="I108" s="55">
        <v>0</v>
      </c>
      <c r="J108" s="56">
        <v>2</v>
      </c>
    </row>
    <row r="109" spans="2:10" ht="17" thickBot="1" x14ac:dyDescent="0.25">
      <c r="B109" s="72"/>
      <c r="C109" s="72"/>
      <c r="D109" s="54" t="s">
        <v>66</v>
      </c>
      <c r="E109" s="55">
        <v>1001</v>
      </c>
      <c r="G109" s="55">
        <v>2.0415751000000002</v>
      </c>
      <c r="H109" s="55">
        <v>0.63851519999999995</v>
      </c>
      <c r="I109" s="55">
        <v>1</v>
      </c>
      <c r="J109" s="56">
        <v>3.3333330000000001</v>
      </c>
    </row>
    <row r="110" spans="2:10" ht="29" thickBot="1" x14ac:dyDescent="0.25">
      <c r="B110" s="69">
        <v>9</v>
      </c>
      <c r="C110" s="69">
        <v>1001</v>
      </c>
      <c r="D110" s="54" t="s">
        <v>61</v>
      </c>
      <c r="E110" s="55">
        <v>1001</v>
      </c>
      <c r="G110" s="55">
        <v>59747940.399999999</v>
      </c>
      <c r="H110" s="55">
        <v>42410846.119999997</v>
      </c>
      <c r="I110" s="55">
        <v>12713.76</v>
      </c>
      <c r="J110" s="56">
        <v>104420000</v>
      </c>
    </row>
    <row r="111" spans="2:10" ht="29" thickBot="1" x14ac:dyDescent="0.25">
      <c r="B111" s="70"/>
      <c r="C111" s="70"/>
      <c r="D111" s="54" t="s">
        <v>63</v>
      </c>
      <c r="E111" s="55">
        <v>1001</v>
      </c>
      <c r="G111" s="55">
        <v>5.2402597000000002</v>
      </c>
      <c r="H111" s="55">
        <v>1.7485933</v>
      </c>
      <c r="I111" s="55">
        <v>1</v>
      </c>
      <c r="J111" s="56">
        <v>7</v>
      </c>
    </row>
    <row r="112" spans="2:10" ht="29" thickBot="1" x14ac:dyDescent="0.25">
      <c r="B112" s="70"/>
      <c r="C112" s="70"/>
      <c r="D112" s="54" t="s">
        <v>64</v>
      </c>
      <c r="E112" s="55">
        <v>1001</v>
      </c>
      <c r="G112" s="55">
        <v>1.0352980000000001</v>
      </c>
      <c r="H112" s="55">
        <v>0.81194379999999999</v>
      </c>
      <c r="I112" s="55">
        <v>0</v>
      </c>
      <c r="J112" s="56">
        <v>2</v>
      </c>
    </row>
    <row r="113" spans="2:10" x14ac:dyDescent="0.2">
      <c r="B113" s="70"/>
      <c r="C113" s="70"/>
      <c r="D113" s="63" t="s">
        <v>66</v>
      </c>
      <c r="E113" s="64">
        <v>1001</v>
      </c>
      <c r="G113" s="64">
        <v>2.9350315</v>
      </c>
      <c r="H113" s="64">
        <v>0.54713469999999997</v>
      </c>
      <c r="I113" s="64">
        <v>1</v>
      </c>
      <c r="J113" s="65">
        <v>3.3333330000000001</v>
      </c>
    </row>
  </sheetData>
  <mergeCells count="36">
    <mergeCell ref="B2:K2"/>
    <mergeCell ref="L18:N18"/>
    <mergeCell ref="B82:B85"/>
    <mergeCell ref="C82:C85"/>
    <mergeCell ref="L82:L83"/>
    <mergeCell ref="L73:P73"/>
    <mergeCell ref="B74:B77"/>
    <mergeCell ref="C74:C77"/>
    <mergeCell ref="L74:M75"/>
    <mergeCell ref="N74:O74"/>
    <mergeCell ref="P74:P75"/>
    <mergeCell ref="N76:N77"/>
    <mergeCell ref="O76:O77"/>
    <mergeCell ref="P76:P77"/>
    <mergeCell ref="L77:L78"/>
    <mergeCell ref="C78:C81"/>
    <mergeCell ref="L79:L80"/>
    <mergeCell ref="N81:N82"/>
    <mergeCell ref="O81:O82"/>
    <mergeCell ref="P81:P82"/>
    <mergeCell ref="B110:B113"/>
    <mergeCell ref="C110:C113"/>
    <mergeCell ref="C18:D18"/>
    <mergeCell ref="B98:B101"/>
    <mergeCell ref="C98:C101"/>
    <mergeCell ref="B102:B105"/>
    <mergeCell ref="C102:C105"/>
    <mergeCell ref="B106:B109"/>
    <mergeCell ref="C106:C109"/>
    <mergeCell ref="B86:B89"/>
    <mergeCell ref="C86:C89"/>
    <mergeCell ref="B90:B93"/>
    <mergeCell ref="C90:C93"/>
    <mergeCell ref="B94:B97"/>
    <mergeCell ref="C94:C97"/>
    <mergeCell ref="B78:B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2019-10-23T04:03:15Z</dcterms:created>
  <dcterms:modified xsi:type="dcterms:W3CDTF">2019-10-23T07:37:27Z</dcterms:modified>
</cp:coreProperties>
</file>