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project\react\sedodata6\public\"/>
    </mc:Choice>
  </mc:AlternateContent>
  <xr:revisionPtr revIDLastSave="0" documentId="13_ncr:1_{FE55D5FD-4F61-401B-9266-C15B85FB8F0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ME" sheetId="4" r:id="rId1"/>
    <sheet name="FDM" sheetId="2" r:id="rId2"/>
    <sheet name="RPN" sheetId="3" r:id="rId3"/>
    <sheet name=".bumi." sheetId="5" state="hidden" r:id="rId4"/>
    <sheet name="Luas Areal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23Graph_A" hidden="1">[1]C!#REF!</definedName>
    <definedName name="_321" hidden="1">#REF!</definedName>
    <definedName name="_Fil" hidden="1">[2]LPP!#REF!</definedName>
    <definedName name="_Fill" hidden="1">#REF!</definedName>
    <definedName name="_xlnm._FilterDatabase" hidden="1">[3]RK1!#REF!</definedName>
    <definedName name="_Key1" hidden="1">#REF!</definedName>
    <definedName name="_Key2" hidden="1">[4]PP!#REF!</definedName>
    <definedName name="_Order1" hidden="1">255</definedName>
    <definedName name="_Order2" hidden="1">255</definedName>
    <definedName name="_Regression_Int" hidden="1">1</definedName>
    <definedName name="_Sort" hidden="1">#REF!</definedName>
    <definedName name="a" hidden="1">#REF!</definedName>
    <definedName name="a1nusantara" hidden="1">[5]KOR!#REF!</definedName>
    <definedName name="aa" hidden="1">#REF!</definedName>
    <definedName name="asda" hidden="1">#REF!</definedName>
    <definedName name="B.3.1" hidden="1">#REF!</definedName>
    <definedName name="BANGUNAN" localSheetId="3">[6]DATA!$J$1:$J$15</definedName>
    <definedName name="BANGUNAN" localSheetId="4">[6]DATA!$J$1:$J$15</definedName>
    <definedName name="Code" hidden="1">#REF!</definedName>
    <definedName name="data1" hidden="1">#REF!</definedName>
    <definedName name="data2" hidden="1">#REF!</definedName>
    <definedName name="data3" hidden="1">#REF!</definedName>
    <definedName name="dfhdh" hidden="1">#REF!</definedName>
    <definedName name="Discount" hidden="1">#REF!</definedName>
    <definedName name="display_area_2" hidden="1">#REF!</definedName>
    <definedName name="FCode" hidden="1">#REF!</definedName>
    <definedName name="fhdhdhfdhd" hidden="1">#REF!</definedName>
    <definedName name="GAMPANG" hidden="1">'[7]07-01'!#REF!</definedName>
    <definedName name="HiddenRows" hidden="1">#REF!</definedName>
    <definedName name="lpp" hidden="1">[8]MATERIALFINAL!#REF!</definedName>
    <definedName name="nothit4.2" hidden="1">[8]MATERIALFINAL!#REF!</definedName>
    <definedName name="OrderTable" hidden="1">#REF!</definedName>
    <definedName name="ppn" hidden="1">#REF!</definedName>
    <definedName name="_xlnm.Print_Titles" localSheetId="3">'.bumi.'!$1:$1</definedName>
    <definedName name="ProdForm" hidden="1">#REF!</definedName>
    <definedName name="Product" hidden="1">#REF!</definedName>
    <definedName name="q" hidden="1">#REF!</definedName>
    <definedName name="R.1.2" hidden="1">[1]C!#REF!</definedName>
    <definedName name="RCArea" hidden="1">#REF!</definedName>
    <definedName name="rrt" hidden="1">[9]RK1!#REF!</definedName>
    <definedName name="s" hidden="1">#REF!</definedName>
    <definedName name="sa" hidden="1">#REF!</definedName>
    <definedName name="sad" hidden="1">#REF!</definedName>
    <definedName name="sads" hidden="1">#REF!</definedName>
    <definedName name="SASA" hidden="1">#REF!</definedName>
    <definedName name="sdfsd" hidden="1">[9]RK1!#REF!</definedName>
    <definedName name="SpecialPrice" hidden="1">#REF!</definedName>
    <definedName name="TANAMAN" localSheetId="3">'[6]ENTRI TANAMAN'!$C$6:$D$15</definedName>
    <definedName name="TANAMAN" localSheetId="4">'[6]ENTRI TANAMAN'!$C$6:$D$15</definedName>
    <definedName name="tbl_ProdInfo" hidden="1">#REF!</definedName>
    <definedName name="WAPU23" hidden="1">#REF!</definedName>
    <definedName name="www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4" i="4" l="1"/>
  <c r="E52" i="4" l="1"/>
  <c r="AD29" i="3" l="1"/>
  <c r="G32" i="4"/>
  <c r="G33" i="4" s="1"/>
  <c r="AB26" i="2"/>
  <c r="AE75" i="2"/>
  <c r="R75" i="2"/>
  <c r="E54" i="4" l="1"/>
  <c r="D29" i="3" s="1"/>
  <c r="K62" i="3"/>
  <c r="AB28" i="2"/>
  <c r="AK48" i="3"/>
  <c r="AK49" i="3"/>
  <c r="AK50" i="3"/>
  <c r="AK51" i="3"/>
  <c r="AK52" i="3"/>
  <c r="AK53" i="3"/>
  <c r="AK47" i="3"/>
  <c r="U48" i="3"/>
  <c r="U49" i="3"/>
  <c r="U50" i="3"/>
  <c r="U51" i="3"/>
  <c r="U52" i="3"/>
  <c r="U53" i="3"/>
  <c r="U47" i="3"/>
  <c r="D48" i="3"/>
  <c r="D49" i="3"/>
  <c r="D50" i="3"/>
  <c r="D51" i="3"/>
  <c r="D52" i="3"/>
  <c r="D53" i="3"/>
  <c r="D47" i="3"/>
  <c r="D39" i="3"/>
  <c r="L17" i="3"/>
  <c r="E56" i="4" l="1"/>
  <c r="R24" i="2" s="1"/>
  <c r="R23" i="2"/>
  <c r="S36" i="2" s="1"/>
  <c r="R39" i="3" s="1"/>
  <c r="AI57" i="2"/>
  <c r="AK54" i="3" s="1"/>
  <c r="Y57" i="2"/>
  <c r="U54" i="3" s="1"/>
  <c r="M29" i="3" l="1"/>
  <c r="U29" i="3" s="1"/>
  <c r="AK29" i="3" s="1"/>
  <c r="AK32" i="3" s="1"/>
  <c r="AG36" i="2"/>
  <c r="AF39" i="3" s="1"/>
  <c r="M66" i="2"/>
  <c r="AI58" i="2"/>
  <c r="AK55" i="3" l="1"/>
  <c r="U63" i="3" s="1"/>
  <c r="Y66" i="2"/>
  <c r="AG70" i="3"/>
  <c r="K63" i="3"/>
  <c r="L19" i="3"/>
  <c r="L18" i="3"/>
  <c r="L16" i="3"/>
  <c r="AE15" i="3"/>
  <c r="AD15" i="3"/>
  <c r="AC15" i="3"/>
  <c r="AA15" i="3"/>
  <c r="Z15" i="3"/>
  <c r="Y15" i="3"/>
  <c r="W15" i="3"/>
  <c r="U15" i="3"/>
  <c r="T15" i="3"/>
  <c r="S15" i="3"/>
  <c r="Q15" i="3"/>
  <c r="P15" i="3"/>
  <c r="O15" i="3"/>
  <c r="M15" i="3"/>
  <c r="L15" i="3"/>
  <c r="D75" i="2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K63" i="3" l="1"/>
  <c r="AI66" i="2"/>
  <c r="M65" i="2" l="1"/>
  <c r="AB25" i="2" l="1"/>
  <c r="AB27" i="2" s="1"/>
  <c r="AB29" i="2" s="1"/>
  <c r="AK33" i="3" l="1"/>
  <c r="U62" i="3" s="1"/>
  <c r="J14" i="2"/>
  <c r="AI13" i="3"/>
  <c r="AG11" i="2"/>
  <c r="AG13" i="3"/>
  <c r="AF13" i="3"/>
  <c r="AE13" i="3"/>
  <c r="AD13" i="3"/>
  <c r="AB13" i="3"/>
  <c r="AA13" i="3"/>
  <c r="Z13" i="3"/>
  <c r="X13" i="3"/>
  <c r="W13" i="3"/>
  <c r="V13" i="3"/>
  <c r="T13" i="3"/>
  <c r="S13" i="3"/>
  <c r="R13" i="3"/>
  <c r="P13" i="3"/>
  <c r="O13" i="3"/>
  <c r="M13" i="3"/>
  <c r="L13" i="3"/>
  <c r="AE11" i="2"/>
  <c r="AD11" i="2"/>
  <c r="AC11" i="2"/>
  <c r="AB11" i="2"/>
  <c r="Z11" i="2"/>
  <c r="Y11" i="2"/>
  <c r="X11" i="2"/>
  <c r="V11" i="2"/>
  <c r="U11" i="2"/>
  <c r="T11" i="2"/>
  <c r="R11" i="2"/>
  <c r="Q11" i="2"/>
  <c r="P11" i="2"/>
  <c r="N11" i="2"/>
  <c r="M11" i="2"/>
  <c r="K11" i="2"/>
  <c r="J11" i="2"/>
  <c r="Y65" i="2" l="1"/>
  <c r="AI65" i="2" s="1"/>
  <c r="AI67" i="2" s="1"/>
  <c r="AK62" i="3"/>
  <c r="AQ9" i="3"/>
  <c r="AQ4" i="2"/>
  <c r="AO9" i="3"/>
  <c r="AO4" i="2"/>
  <c r="G4" i="3"/>
  <c r="G5" i="3"/>
  <c r="B5" i="2"/>
  <c r="C56" i="2" l="1"/>
  <c r="C55" i="2"/>
  <c r="C54" i="2"/>
  <c r="C53" i="2"/>
  <c r="C52" i="2"/>
  <c r="C51" i="2"/>
  <c r="C50" i="2"/>
  <c r="C49" i="2"/>
  <c r="C46" i="2"/>
  <c r="C47" i="2" s="1"/>
  <c r="C48" i="2" s="1"/>
</calcChain>
</file>

<file path=xl/sharedStrings.xml><?xml version="1.0" encoding="utf-8"?>
<sst xmlns="http://schemas.openxmlformats.org/spreadsheetml/2006/main" count="678" uniqueCount="452">
  <si>
    <t>FORMULIR DATA MASUKAN</t>
  </si>
  <si>
    <t xml:space="preserve">TAHUN PAJAK </t>
  </si>
  <si>
    <t>JENIS TRANSAKSI</t>
  </si>
  <si>
    <t>X</t>
  </si>
  <si>
    <t xml:space="preserve"> a. Pendaftaran </t>
  </si>
  <si>
    <t xml:space="preserve"> b. Pemutakhiran </t>
  </si>
  <si>
    <t xml:space="preserve">NOP </t>
  </si>
  <si>
    <t>:</t>
  </si>
  <si>
    <t>.</t>
  </si>
  <si>
    <t>NAMA WAJIB PAJAK</t>
  </si>
  <si>
    <t xml:space="preserve">A. DATA BUMI </t>
  </si>
  <si>
    <t>NO</t>
  </si>
  <si>
    <r>
      <t>LUAS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</si>
  <si>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NJOP BUMI (Rp)</t>
  </si>
  <si>
    <t>(1)</t>
  </si>
  <si>
    <t>(2)</t>
  </si>
  <si>
    <t>(3)</t>
  </si>
  <si>
    <t>(4)</t>
  </si>
  <si>
    <t>JUMLAH</t>
  </si>
  <si>
    <t>*) merupakan NJOP hasil pembulatan</t>
  </si>
  <si>
    <t>B. DATA BANGUNAN</t>
  </si>
  <si>
    <t>JENIS BANGUNAN</t>
  </si>
  <si>
    <t>NJOP BANGUNAN (Rp)</t>
  </si>
  <si>
    <r>
      <t xml:space="preserve">NJOP BANGUNAN PER METER PERSEGI </t>
    </r>
    <r>
      <rPr>
        <vertAlign val="superscript"/>
        <sz val="11"/>
        <color theme="1"/>
        <rFont val="Arial"/>
        <family val="2"/>
      </rPr>
      <t>*)</t>
    </r>
  </si>
  <si>
    <t>C. PENETAPAN NILAI JUAL OBJEK PAJAK (NJOP)</t>
  </si>
  <si>
    <t>OBJEK PAJAK</t>
  </si>
  <si>
    <t>NJOP PER METER PERSEGI (Rp/m²)</t>
  </si>
  <si>
    <t>NJOP (Rp)</t>
  </si>
  <si>
    <t>(4) = (2) x (3)</t>
  </si>
  <si>
    <t>1.</t>
  </si>
  <si>
    <t>BUMI</t>
  </si>
  <si>
    <t>2.</t>
  </si>
  <si>
    <t>BANGUNAN</t>
  </si>
  <si>
    <t>TOTAL NJOP</t>
  </si>
  <si>
    <t>Halaman ... dari ...</t>
  </si>
  <si>
    <t>PBB SEKTOR LAINNYA</t>
  </si>
  <si>
    <t>b.</t>
  </si>
  <si>
    <t>c.</t>
  </si>
  <si>
    <t>Perikanan Tangkap</t>
  </si>
  <si>
    <t>Pembudidayaan Ikan</t>
  </si>
  <si>
    <t>Jaringan Pipa</t>
  </si>
  <si>
    <t>d.</t>
  </si>
  <si>
    <t>Jaringan Kabel</t>
  </si>
  <si>
    <t>e.</t>
  </si>
  <si>
    <t>Ruas Jalan Tol</t>
  </si>
  <si>
    <t>Fasilitas Penyimpangan dan Pengolahan</t>
  </si>
  <si>
    <t>f.</t>
  </si>
  <si>
    <t xml:space="preserve"> a.</t>
  </si>
  <si>
    <t>NJOP Bumi Per Meter Persegi (Rp)</t>
  </si>
  <si>
    <t>Perhitungan NJOP Bumi Selain Perikanan Tangkap dan Pembudidayaan Ikan yang Terdapat Hasil Produksi</t>
  </si>
  <si>
    <t>Perhitungan NJOP Bumi untuk Perikanan Tangkap dan Pembudidayaan Ikan (Dalam Hal Terdapat Hasil Produksi)</t>
  </si>
  <si>
    <t>a.</t>
  </si>
  <si>
    <t>Pendapatan Kotor</t>
  </si>
  <si>
    <t>g.</t>
  </si>
  <si>
    <t>*) merupakan NJOP Hasil Pembulatan</t>
  </si>
  <si>
    <t>Biaya Produksi</t>
  </si>
  <si>
    <t>Angka Kapitalisasi</t>
  </si>
  <si>
    <t>NJOP Bumi ( c x d )</t>
  </si>
  <si>
    <t>Pendapatan Bersih ( a - b )</t>
  </si>
  <si>
    <r>
      <t>Luas Bumi (m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)</t>
    </r>
  </si>
  <si>
    <r>
      <t>Luas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</si>
  <si>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r>
      <t xml:space="preserve">NJOP Bumi Per Meter Persegi </t>
    </r>
    <r>
      <rPr>
        <vertAlign val="superscript"/>
        <sz val="11"/>
        <color indexed="8"/>
        <rFont val="Arial"/>
        <family val="2"/>
      </rPr>
      <t>*)</t>
    </r>
  </si>
  <si>
    <t>Rp</t>
  </si>
  <si>
    <t>DIHITUNG</t>
  </si>
  <si>
    <t>DITELITI</t>
  </si>
  <si>
    <t>DISETUJUI</t>
  </si>
  <si>
    <t>Tanggal:</t>
  </si>
  <si>
    <t>KEMENTERIAN KEUANGAN REPUBLIK INDONESIA</t>
  </si>
  <si>
    <t>DIREKTORAT JENDERAL PAJAK</t>
  </si>
  <si>
    <t>RINCIAN PERHITUNGAN NILAI JUAL OBJEK PAJAK</t>
  </si>
  <si>
    <t>NPWP</t>
  </si>
  <si>
    <t>ALAMAT OBJEK PAJAK</t>
  </si>
  <si>
    <t>KAB./KOTA</t>
  </si>
  <si>
    <t>PROVINSI</t>
  </si>
  <si>
    <t>A. NJOP BUMI</t>
  </si>
  <si>
    <t>NO.</t>
  </si>
  <si>
    <t>LUAS</t>
  </si>
  <si>
    <t xml:space="preserve">NJOP BUMI </t>
  </si>
  <si>
    <r>
      <t>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</si>
  <si>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(Rp)</t>
  </si>
  <si>
    <r>
      <t xml:space="preserve">NJOP BUMI PER METER PERSEGI </t>
    </r>
    <r>
      <rPr>
        <vertAlign val="superscript"/>
        <sz val="11"/>
        <color theme="1"/>
        <rFont val="Arial"/>
        <family val="2"/>
      </rPr>
      <t>*)</t>
    </r>
  </si>
  <si>
    <t>B. NJOP BANGUNAN</t>
  </si>
  <si>
    <t xml:space="preserve">NJOP BANGUNAN </t>
  </si>
  <si>
    <r>
      <t xml:space="preserve">NJOP BANGUNAN PER METER PERSEGI </t>
    </r>
    <r>
      <rPr>
        <vertAlign val="superscript"/>
        <sz val="11"/>
        <rFont val="Arial"/>
        <family val="2"/>
      </rPr>
      <t>*)</t>
    </r>
  </si>
  <si>
    <t xml:space="preserve">C. PENETAPAN NILAI JUAL OBJEK PAJAK (NJOP) </t>
  </si>
  <si>
    <t>NJOP PER METER PERSEGI  (Rp/m²)</t>
  </si>
  <si>
    <t>-</t>
  </si>
  <si>
    <t>PENDAPATAN KOTOR</t>
  </si>
  <si>
    <t>BIAYA PRODUKSI</t>
  </si>
  <si>
    <t>PENDAPATAN BERSIH</t>
  </si>
  <si>
    <t>ANGKA KAPITALISASI</t>
  </si>
  <si>
    <t>(5)</t>
  </si>
  <si>
    <t>(4) = (2) - (3)</t>
  </si>
  <si>
    <t>(6) = (4) X (5)</t>
  </si>
  <si>
    <t>Kepala Kantor,</t>
  </si>
  <si>
    <t>KANWIL</t>
  </si>
  <si>
    <t>KPP</t>
  </si>
  <si>
    <t>TAHUN PAJAK</t>
  </si>
  <si>
    <t>NAMA PENILAI</t>
  </si>
  <si>
    <t>TANGGAL PENILAIAN</t>
  </si>
  <si>
    <t>NOMOR OBJEK PAJAK</t>
  </si>
  <si>
    <t>FORMAT: "XX.XX.XXX.XXX.XXX.XXXX.X"</t>
  </si>
  <si>
    <t>FORMAT: "XX.XXX.XXX.X.XXX.XXX"</t>
  </si>
  <si>
    <t>LOKASI OBJEK PAJAK</t>
  </si>
  <si>
    <t>NAMA KEPALA KANTOR</t>
  </si>
  <si>
    <t>KOTA KANTOR</t>
  </si>
  <si>
    <t>TANGGAL FDM</t>
  </si>
  <si>
    <t>A</t>
  </si>
  <si>
    <r>
      <rPr>
        <b/>
        <u/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150                  </t>
    </r>
  </si>
  <si>
    <t xml:space="preserve">&gt; 150 s/d 190 </t>
  </si>
  <si>
    <t xml:space="preserve">&gt; 190 s/d 210 </t>
  </si>
  <si>
    <t xml:space="preserve">&gt; 210 s/d 250 </t>
  </si>
  <si>
    <t xml:space="preserve">&gt; 250 s/d 290 </t>
  </si>
  <si>
    <t xml:space="preserve">&gt; 290 s/d 330 </t>
  </si>
  <si>
    <t xml:space="preserve">&gt; 330 s/d 370 </t>
  </si>
  <si>
    <t xml:space="preserve">&gt; 370 s/d 410 </t>
  </si>
  <si>
    <t xml:space="preserve">&gt; 410 s/d 450 </t>
  </si>
  <si>
    <t xml:space="preserve">&gt; 450 s/d 510 </t>
  </si>
  <si>
    <t xml:space="preserve">&gt; 510 s/d 560 </t>
  </si>
  <si>
    <t xml:space="preserve">&gt; 560 s/d 630 </t>
  </si>
  <si>
    <t xml:space="preserve">&gt; 630 s/d 700 </t>
  </si>
  <si>
    <t xml:space="preserve">&gt; 700 s/d 780 </t>
  </si>
  <si>
    <t xml:space="preserve">&gt; 780 s/d 860 </t>
  </si>
  <si>
    <t xml:space="preserve">&gt; 860 s/d 950 </t>
  </si>
  <si>
    <t xml:space="preserve">&gt; 950 s/d 1.050 </t>
  </si>
  <si>
    <t xml:space="preserve">&gt; 1.050 s/d 1.150 </t>
  </si>
  <si>
    <t xml:space="preserve">&gt; 1.150 s/d 1.250 </t>
  </si>
  <si>
    <t xml:space="preserve">&gt; 1.250 s/d 1.380 </t>
  </si>
  <si>
    <t xml:space="preserve">&gt; 1.380 s/d 1.500 </t>
  </si>
  <si>
    <t xml:space="preserve">&gt; 1.500 s/d 1.620 </t>
  </si>
  <si>
    <t xml:space="preserve">&gt; 1.620 s/d 1.770 </t>
  </si>
  <si>
    <t>&gt; 1.770 s/d 1.910</t>
  </si>
  <si>
    <t xml:space="preserve">&gt; 1.910 s/d 2.060 </t>
  </si>
  <si>
    <t xml:space="preserve">&gt; 2.060 s/d 2.220 </t>
  </si>
  <si>
    <t xml:space="preserve">&gt; 2.220 s/d 2.400 </t>
  </si>
  <si>
    <t xml:space="preserve">&gt; 2.400 s/d 2.600 </t>
  </si>
  <si>
    <t xml:space="preserve">&gt; 2.600 s/d 2.800 </t>
  </si>
  <si>
    <t xml:space="preserve">&gt; 2.800 s/d 3.000 </t>
  </si>
  <si>
    <t xml:space="preserve">&gt; 3.000 s/d 3.200 </t>
  </si>
  <si>
    <t xml:space="preserve">&gt; 3.200 s/d 3.400 </t>
  </si>
  <si>
    <t xml:space="preserve">&gt; 3.400 s/d 3.600 </t>
  </si>
  <si>
    <t xml:space="preserve">&gt; 3.600 s/d 3.800 </t>
  </si>
  <si>
    <t xml:space="preserve">&gt; 3.800 s/d 4.000 </t>
  </si>
  <si>
    <t xml:space="preserve">&gt; 4.000 s/d 4.200 </t>
  </si>
  <si>
    <t xml:space="preserve">&gt; 4.200 s/d 4.400 </t>
  </si>
  <si>
    <t xml:space="preserve">&gt; 4.400 s/d 4.600 </t>
  </si>
  <si>
    <t xml:space="preserve">&gt; 4.600 s/d 4.900 </t>
  </si>
  <si>
    <t xml:space="preserve">&gt; 4.900 s/d 5.100 </t>
  </si>
  <si>
    <t xml:space="preserve">&gt; 5.100 s/d 5.400 </t>
  </si>
  <si>
    <t xml:space="preserve">&gt; 5.400 s/d 5.600 </t>
  </si>
  <si>
    <t xml:space="preserve">&gt; 5.600 s/d 5.900 </t>
  </si>
  <si>
    <t xml:space="preserve">&gt; 5.900 s/d 6.300 </t>
  </si>
  <si>
    <t xml:space="preserve">&gt; 6.300 s/d 6.600 </t>
  </si>
  <si>
    <t xml:space="preserve">&gt; 6.600 s/d 7.000 </t>
  </si>
  <si>
    <t xml:space="preserve">&gt; 7.000 s/d 7.300 </t>
  </si>
  <si>
    <t xml:space="preserve">&gt; 7.300 s/d 7.700 </t>
  </si>
  <si>
    <t xml:space="preserve">&gt; 7.700 s/d 8.100 </t>
  </si>
  <si>
    <t xml:space="preserve">&gt; 8.100 s/d 8.500 </t>
  </si>
  <si>
    <t xml:space="preserve">&gt; 8.500 s/d 8.900 </t>
  </si>
  <si>
    <t xml:space="preserve">&gt; 8.900 s/d 9.300 </t>
  </si>
  <si>
    <t xml:space="preserve">&gt; 9.300 s/d 9.700 </t>
  </si>
  <si>
    <t xml:space="preserve">&gt; 9.700 s/d 10.200 </t>
  </si>
  <si>
    <t xml:space="preserve">&gt; 10.200 s/d 10.700 </t>
  </si>
  <si>
    <t xml:space="preserve">&gt; 10.700 s/d 11.200 </t>
  </si>
  <si>
    <t xml:space="preserve">&gt; 11.200 s/d 11.800 </t>
  </si>
  <si>
    <t xml:space="preserve">&gt; 11.800 s/d 12.400 </t>
  </si>
  <si>
    <t xml:space="preserve">&gt; 12.400 s/d 13.000 </t>
  </si>
  <si>
    <t xml:space="preserve">&gt; 13.000 s/d 13.600 </t>
  </si>
  <si>
    <t xml:space="preserve">&gt; 13.600 s/d 14.400 </t>
  </si>
  <si>
    <t xml:space="preserve">&gt; 14.400 s/d 15.200 </t>
  </si>
  <si>
    <t xml:space="preserve">&gt; 15.200 s/d 16.000 </t>
  </si>
  <si>
    <t xml:space="preserve">&gt; 16.000 s/d 16.800 </t>
  </si>
  <si>
    <t xml:space="preserve">&gt; 16.800 s/d 17.600 </t>
  </si>
  <si>
    <t xml:space="preserve">&gt; 17.600 s/d 18.500   </t>
  </si>
  <si>
    <t xml:space="preserve">&gt; 18.500 s/d 19.500 </t>
  </si>
  <si>
    <t xml:space="preserve">&gt; 19.500 s/d 20.500 </t>
  </si>
  <si>
    <t xml:space="preserve">&gt; 20.500 s/d 21.500 </t>
  </si>
  <si>
    <t xml:space="preserve">&gt; 21.500 s/d 22.500 </t>
  </si>
  <si>
    <t xml:space="preserve">&gt; 22.500 s/d 23.700 </t>
  </si>
  <si>
    <t xml:space="preserve">&gt; 23.700 s/d 24.900 </t>
  </si>
  <si>
    <t xml:space="preserve">&gt; 24.900 s/d 26.300 </t>
  </si>
  <si>
    <t xml:space="preserve">&gt; 26.300 s/d 27.700 </t>
  </si>
  <si>
    <t xml:space="preserve">&gt; 27.700 s/d 29.100 </t>
  </si>
  <si>
    <t xml:space="preserve">&gt; 29.100 s/d 30.500 </t>
  </si>
  <si>
    <t xml:space="preserve">&gt; 30.500 s/d 32.100 </t>
  </si>
  <si>
    <t xml:space="preserve">&gt; 32.100 s/d 33.500 </t>
  </si>
  <si>
    <t xml:space="preserve">&gt; 33.500 s/d 35.100 </t>
  </si>
  <si>
    <t xml:space="preserve">&gt; 35.100 s/d 36.900 </t>
  </si>
  <si>
    <t xml:space="preserve">&gt; 36.900 s/d 38.700 </t>
  </si>
  <si>
    <t xml:space="preserve">&gt; 38.700 s/d 40.700 </t>
  </si>
  <si>
    <t xml:space="preserve">&gt; 40.700 s/d 42.700 </t>
  </si>
  <si>
    <t xml:space="preserve">&gt; 42.700 s/d 44.700 </t>
  </si>
  <si>
    <t xml:space="preserve">&gt; 44.700 s/d 46.900 </t>
  </si>
  <si>
    <t xml:space="preserve">&gt; 46.900 s/d 49.100 </t>
  </si>
  <si>
    <t xml:space="preserve">&gt; 49.100 s/d 51.500 </t>
  </si>
  <si>
    <t xml:space="preserve">&gt; 51.500 s/d 54.100 </t>
  </si>
  <si>
    <t xml:space="preserve">&gt; 54.100 s/d 56.700 </t>
  </si>
  <si>
    <t xml:space="preserve">&gt; 56.700 s/d 59.500 </t>
  </si>
  <si>
    <t xml:space="preserve">&gt; 59.500 s/d 62.500 </t>
  </si>
  <si>
    <t xml:space="preserve">&gt; 62.500 s/d 65.500 </t>
  </si>
  <si>
    <t xml:space="preserve">&gt; 65.500 s/d 68.900 </t>
  </si>
  <si>
    <t xml:space="preserve">&gt; 68.900 s/d 72.300 </t>
  </si>
  <si>
    <t xml:space="preserve">&gt; 72.300 s/d 76.100 </t>
  </si>
  <si>
    <t xml:space="preserve">&gt; 76.100 s/d 79.900 </t>
  </si>
  <si>
    <t xml:space="preserve">&gt; 79.900 s/d 84.100 </t>
  </si>
  <si>
    <t xml:space="preserve">&gt; 84.100 s/d 87.900 </t>
  </si>
  <si>
    <t xml:space="preserve">&gt; 87.900 s/d 92.300 </t>
  </si>
  <si>
    <t xml:space="preserve">&gt; 92.300 s/d 96.300 </t>
  </si>
  <si>
    <t xml:space="preserve">&gt; 96.300 s/d 100.900 </t>
  </si>
  <si>
    <t>099</t>
  </si>
  <si>
    <t xml:space="preserve">&gt; 100.900 s/d 105.000 </t>
  </si>
  <si>
    <t>098</t>
  </si>
  <si>
    <t xml:space="preserve">&gt; 105.000 s/d 110.000 </t>
  </si>
  <si>
    <t>097</t>
  </si>
  <si>
    <t xml:space="preserve">&gt; 110.000 s/d 114.000 </t>
  </si>
  <si>
    <t>096</t>
  </si>
  <si>
    <t xml:space="preserve">&gt; 114.000 s/d 120.000 </t>
  </si>
  <si>
    <t>095</t>
  </si>
  <si>
    <t xml:space="preserve">&gt; 120.000 s/d 124.000 </t>
  </si>
  <si>
    <t>094</t>
  </si>
  <si>
    <t xml:space="preserve">&gt; 124.000 s/d 131.000 </t>
  </si>
  <si>
    <t>093</t>
  </si>
  <si>
    <t xml:space="preserve">&gt; 131.000 s/d 139.000 </t>
  </si>
  <si>
    <t>092</t>
  </si>
  <si>
    <t xml:space="preserve">&gt; 139.000 s/d 146.000 </t>
  </si>
  <si>
    <t>091</t>
  </si>
  <si>
    <t xml:space="preserve">&gt; 146.000 s/d 156.000 </t>
  </si>
  <si>
    <t>090</t>
  </si>
  <si>
    <t xml:space="preserve">&gt; 156.000 s/d 164.000 </t>
  </si>
  <si>
    <t>089</t>
  </si>
  <si>
    <t xml:space="preserve">&gt; 164.000 s/d 176.000 </t>
  </si>
  <si>
    <t>088</t>
  </si>
  <si>
    <t xml:space="preserve">&gt; 176.000 s/d 184.000 </t>
  </si>
  <si>
    <t>087</t>
  </si>
  <si>
    <t xml:space="preserve">&gt; 184.000 s/d 195.000 </t>
  </si>
  <si>
    <t>086</t>
  </si>
  <si>
    <t xml:space="preserve">&gt; 195.000 s/d 205.000 </t>
  </si>
  <si>
    <t>085</t>
  </si>
  <si>
    <t xml:space="preserve">&gt; 205.000 s/d 215.000 </t>
  </si>
  <si>
    <t>084</t>
  </si>
  <si>
    <t xml:space="preserve">&gt; 215.000 s/d 227.000 </t>
  </si>
  <si>
    <t>083</t>
  </si>
  <si>
    <t xml:space="preserve">&gt; 227.000 s/d 237.000 </t>
  </si>
  <si>
    <t>082</t>
  </si>
  <si>
    <t xml:space="preserve">&gt; 237.000 s/d 248.000 </t>
  </si>
  <si>
    <t>081</t>
  </si>
  <si>
    <t xml:space="preserve">&gt; 248.000 s/d 258.000 </t>
  </si>
  <si>
    <t>080</t>
  </si>
  <si>
    <t xml:space="preserve">&gt; 258.000 s/d 268.000 </t>
  </si>
  <si>
    <t>079</t>
  </si>
  <si>
    <t xml:space="preserve">&gt; 268.000 s/d 280.000 </t>
  </si>
  <si>
    <t>078</t>
  </si>
  <si>
    <t xml:space="preserve">&gt; 280.000 s/d 290.000 </t>
  </si>
  <si>
    <t>077</t>
  </si>
  <si>
    <t xml:space="preserve">&gt; 290.000 s/d 304.000  </t>
  </si>
  <si>
    <t>076</t>
  </si>
  <si>
    <t xml:space="preserve">&gt; 304.000 s/d 314.000 </t>
  </si>
  <si>
    <t>075</t>
  </si>
  <si>
    <t xml:space="preserve">&gt; 314.000 s/d 330.000 </t>
  </si>
  <si>
    <t>074</t>
  </si>
  <si>
    <t xml:space="preserve">&gt; 330.000 s/d 340.000 </t>
  </si>
  <si>
    <t>073</t>
  </si>
  <si>
    <t xml:space="preserve">&gt; 340.000 s/d 358.000 </t>
  </si>
  <si>
    <t>072</t>
  </si>
  <si>
    <t xml:space="preserve">&gt; 358.000 s/d 368.000 </t>
  </si>
  <si>
    <t>071</t>
  </si>
  <si>
    <t xml:space="preserve">&gt; 368.000 s/d 388.000 </t>
  </si>
  <si>
    <t>070</t>
  </si>
  <si>
    <t xml:space="preserve">&gt; 388.000 s/d 400.000 </t>
  </si>
  <si>
    <t>069</t>
  </si>
  <si>
    <t xml:space="preserve">&gt; 400.000 s/d 420.000 </t>
  </si>
  <si>
    <t>068</t>
  </si>
  <si>
    <t xml:space="preserve">&gt; 420.000 s/d 434.000 </t>
  </si>
  <si>
    <t>067</t>
  </si>
  <si>
    <t xml:space="preserve">&gt; 434.000 s/d 456.000 </t>
  </si>
  <si>
    <t>066</t>
  </si>
  <si>
    <t xml:space="preserve">&gt; 456.000 s/d 472.000 </t>
  </si>
  <si>
    <t>065</t>
  </si>
  <si>
    <t xml:space="preserve">&gt; 472.000 s/d 492.000 </t>
  </si>
  <si>
    <t>064</t>
  </si>
  <si>
    <t xml:space="preserve">&gt; 492.000 s/d 508.000 </t>
  </si>
  <si>
    <t>063</t>
  </si>
  <si>
    <t xml:space="preserve">&gt; 508.000 s/d 528.000 </t>
  </si>
  <si>
    <t>062</t>
  </si>
  <si>
    <t xml:space="preserve">&gt; 528.000 s/d 546.000 </t>
  </si>
  <si>
    <t>061</t>
  </si>
  <si>
    <t xml:space="preserve">&gt; 546.000 s/d 566.000 </t>
  </si>
  <si>
    <t>060</t>
  </si>
  <si>
    <t xml:space="preserve">&gt; 566.000 s/d 584.000 </t>
  </si>
  <si>
    <t>059</t>
  </si>
  <si>
    <t xml:space="preserve">&gt; 584.000 s/d 604.000 </t>
  </si>
  <si>
    <t>058</t>
  </si>
  <si>
    <t xml:space="preserve">&gt; 604.000 s/d 624.000 </t>
  </si>
  <si>
    <t>057</t>
  </si>
  <si>
    <t xml:space="preserve">&gt; 624.000 s/d 646.000 </t>
  </si>
  <si>
    <t>056</t>
  </si>
  <si>
    <t xml:space="preserve">&gt; 646.000 s/d 668.000 </t>
  </si>
  <si>
    <t>055</t>
  </si>
  <si>
    <t xml:space="preserve">&gt; 668.000 s/d 692.000 </t>
  </si>
  <si>
    <t>054</t>
  </si>
  <si>
    <t xml:space="preserve">&gt; 692.000 s/d 714.000 </t>
  </si>
  <si>
    <t>053</t>
  </si>
  <si>
    <t xml:space="preserve">&gt; 714.000 s/d 740.000 </t>
  </si>
  <si>
    <t>052</t>
  </si>
  <si>
    <t xml:space="preserve">&gt; 740.000 s/d 762.000 </t>
  </si>
  <si>
    <t>051</t>
  </si>
  <si>
    <t xml:space="preserve">&gt; 762.000 s/d 790.000 </t>
  </si>
  <si>
    <t>050</t>
  </si>
  <si>
    <t xml:space="preserve">&gt; 790.000 s/d 814.000 </t>
  </si>
  <si>
    <t>049</t>
  </si>
  <si>
    <t xml:space="preserve">&gt; 814.000 s/d 844.000 </t>
  </si>
  <si>
    <t>048</t>
  </si>
  <si>
    <t xml:space="preserve">&gt; 844.000 s/d 870.000 </t>
  </si>
  <si>
    <t>047</t>
  </si>
  <si>
    <t xml:space="preserve">&gt; 870.000 s/d 902.000 </t>
  </si>
  <si>
    <t>046</t>
  </si>
  <si>
    <t xml:space="preserve">&gt; 902.000 s/d 930.000 </t>
  </si>
  <si>
    <t>045</t>
  </si>
  <si>
    <t xml:space="preserve">&gt; 930.000 s/d 968.000 </t>
  </si>
  <si>
    <t>044</t>
  </si>
  <si>
    <t xml:space="preserve">&gt; 968.000 s/d 1.004.000 </t>
  </si>
  <si>
    <t>043</t>
  </si>
  <si>
    <t xml:space="preserve">&gt; 1.004.000 s/d 1.050.000 </t>
  </si>
  <si>
    <t>042</t>
  </si>
  <si>
    <t xml:space="preserve">&gt; 1.050.000 s/d 1.080.000 </t>
  </si>
  <si>
    <t>041</t>
  </si>
  <si>
    <t xml:space="preserve">&gt; 1.080.000 s/d 1.130.000 </t>
  </si>
  <si>
    <t>040</t>
  </si>
  <si>
    <t xml:space="preserve">&gt; 1.130.000 s/d 1.164.000 </t>
  </si>
  <si>
    <t>039</t>
  </si>
  <si>
    <t xml:space="preserve">&gt; 1.164.000 s/d 1.214.000 </t>
  </si>
  <si>
    <t>038</t>
  </si>
  <si>
    <t xml:space="preserve">&gt; 1.214.000 s/d 1.248.000 </t>
  </si>
  <si>
    <t>037</t>
  </si>
  <si>
    <t xml:space="preserve">&gt; 1.248.000 s/d 1.300.000 </t>
  </si>
  <si>
    <t>036</t>
  </si>
  <si>
    <t xml:space="preserve">&gt; 1.300.000 s/d 1.340.000 </t>
  </si>
  <si>
    <t>035</t>
  </si>
  <si>
    <t xml:space="preserve">&gt; 1.340.000 s/d 1.394.000 </t>
  </si>
  <si>
    <t>034</t>
  </si>
  <si>
    <t xml:space="preserve">&gt; 1.394.000 s/d 1.438.000 </t>
  </si>
  <si>
    <t>033</t>
  </si>
  <si>
    <t xml:space="preserve">&gt; 1.438.000 s/d 1.496.000 </t>
  </si>
  <si>
    <t>032</t>
  </si>
  <si>
    <t xml:space="preserve">&gt; 1.496.000 s/d 1.544.000 </t>
  </si>
  <si>
    <t>031</t>
  </si>
  <si>
    <t xml:space="preserve">&gt; 1.544.000 s/d 1.602.000 </t>
  </si>
  <si>
    <t>030</t>
  </si>
  <si>
    <t xml:space="preserve">&gt; 1.602.000 s/d 1.642.000 </t>
  </si>
  <si>
    <t>029</t>
  </si>
  <si>
    <t xml:space="preserve">&gt; 1.642.000 s/d 1.702.000 </t>
  </si>
  <si>
    <t>028</t>
  </si>
  <si>
    <t xml:space="preserve">&gt; 1.702.000 s/d 1.742.000 </t>
  </si>
  <si>
    <t>027</t>
  </si>
  <si>
    <t xml:space="preserve">&gt; 1.742.000 s/d 1.794.000 </t>
  </si>
  <si>
    <t>026</t>
  </si>
  <si>
    <t xml:space="preserve">&gt; 1.794.000 s/d 1.836.000 </t>
  </si>
  <si>
    <t>025</t>
  </si>
  <si>
    <t xml:space="preserve">&gt; 1.836.000 s/d 1.888.000 </t>
  </si>
  <si>
    <t>024</t>
  </si>
  <si>
    <t xml:space="preserve">&gt; 1.888.000 s/d 1.936.000 </t>
  </si>
  <si>
    <t>023</t>
  </si>
  <si>
    <t xml:space="preserve">&gt; 1.936.000 s/d 1.988.000 </t>
  </si>
  <si>
    <t>022</t>
  </si>
  <si>
    <t xml:space="preserve">&gt; 1.988.000 s/d 2.038.000 </t>
  </si>
  <si>
    <t>021</t>
  </si>
  <si>
    <t xml:space="preserve">&gt; 2.038.000 s/d 2.094.000 </t>
  </si>
  <si>
    <t>020</t>
  </si>
  <si>
    <t xml:space="preserve">&gt; 2.094.000 s/d 2.146.000 </t>
  </si>
  <si>
    <t>019</t>
  </si>
  <si>
    <t xml:space="preserve">&gt; 2.146.000 s/d 2.206.000 </t>
  </si>
  <si>
    <t>018</t>
  </si>
  <si>
    <t xml:space="preserve">&gt; 2.206.000 s/d 2.260.000 </t>
  </si>
  <si>
    <t>017</t>
  </si>
  <si>
    <t xml:space="preserve">&gt; 2.260.000 s/d 2.324.000 </t>
  </si>
  <si>
    <t>016</t>
  </si>
  <si>
    <t xml:space="preserve">&gt; 2.324.000 s/d 2.382.000 </t>
  </si>
  <si>
    <t>015</t>
  </si>
  <si>
    <t xml:space="preserve">&gt; 2.382.000 s/d 2.426.000 </t>
  </si>
  <si>
    <t>014</t>
  </si>
  <si>
    <t xml:space="preserve">&gt; 2.426.000 s/d 2.486.000 </t>
  </si>
  <si>
    <t>013</t>
  </si>
  <si>
    <t xml:space="preserve">&gt; 2.486.000 s/d 2.530.000 </t>
  </si>
  <si>
    <t>012</t>
  </si>
  <si>
    <t xml:space="preserve">&gt; 2.530.000 s/d 2.574.000 </t>
  </si>
  <si>
    <t>011</t>
  </si>
  <si>
    <t xml:space="preserve">&gt; 2.574.000 s/d 2.618.000 </t>
  </si>
  <si>
    <t>010</t>
  </si>
  <si>
    <t xml:space="preserve">&gt; 2.618.000 s/d 2.662.000 </t>
  </si>
  <si>
    <t>009</t>
  </si>
  <si>
    <t xml:space="preserve">&gt; 2.662.000 s/d 2.710.000 </t>
  </si>
  <si>
    <t>008</t>
  </si>
  <si>
    <t xml:space="preserve">&gt; 2.710.000 s/d 2.754.000 </t>
  </si>
  <si>
    <t>007</t>
  </si>
  <si>
    <t xml:space="preserve">&gt; 2.754.000 s/d 2.804.000 </t>
  </si>
  <si>
    <t>006</t>
  </si>
  <si>
    <t xml:space="preserve">&gt; 2.804.000 s/d 2.850.000 </t>
  </si>
  <si>
    <t>005</t>
  </si>
  <si>
    <t xml:space="preserve">&gt; 2.850.000 s/d  2.902.000 </t>
  </si>
  <si>
    <t>004</t>
  </si>
  <si>
    <t xml:space="preserve">&gt; 2.902.000 s/d  2.948.000 </t>
  </si>
  <si>
    <t>003</t>
  </si>
  <si>
    <t xml:space="preserve">&gt; 2.948.000 s/d  3.010.000 </t>
  </si>
  <si>
    <t>002</t>
  </si>
  <si>
    <t xml:space="preserve">&gt; 3.010.000 s/d  3.064.000 </t>
  </si>
  <si>
    <t>001</t>
  </si>
  <si>
    <t xml:space="preserve">&gt; 3.064.000 s/d  3.136.000 </t>
  </si>
  <si>
    <t>WPP-NRI 571</t>
  </si>
  <si>
    <t>WPP-NRI 572</t>
  </si>
  <si>
    <t>WPP-NRI 573</t>
  </si>
  <si>
    <t>WPP-NRI 711</t>
  </si>
  <si>
    <t>WPP-NRI 712</t>
  </si>
  <si>
    <t>WPP-NRI 713</t>
  </si>
  <si>
    <t>WPP-NRI 714</t>
  </si>
  <si>
    <t>WPP-NRI 715</t>
  </si>
  <si>
    <t>WPP-NRI 716</t>
  </si>
  <si>
    <t>WPP-NRI 717</t>
  </si>
  <si>
    <t>WPP-NRI 718</t>
  </si>
  <si>
    <t>Wilayah Pengelolaan Perikanan Negara Republik Indonesia (WPP-NRI)</t>
  </si>
  <si>
    <r>
      <t>Luas Areal Penangkapan Ikan Per Kapal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)</t>
    </r>
  </si>
  <si>
    <t>ALAMAT WAJIB PAJAK</t>
  </si>
  <si>
    <t>JENIS IKAN</t>
  </si>
  <si>
    <t>JENIS SUB-SEKTOR</t>
  </si>
  <si>
    <t>NOMOR OBJEK PAJAK ASAL</t>
  </si>
  <si>
    <t>LUAS AREAL PENANGKAPAN IKAN</t>
  </si>
  <si>
    <t>JUMLAH KAPAL</t>
  </si>
  <si>
    <t>buah</t>
  </si>
  <si>
    <t>KABUPATEN/KOTA</t>
  </si>
  <si>
    <t>JABATAN PENILAI</t>
  </si>
  <si>
    <t xml:space="preserve">INSERT ROW DARI SINI </t>
  </si>
  <si>
    <t>NAMA KEPALA SEKSI TERKAIT</t>
  </si>
  <si>
    <t>Angka Kapitalisasi Berdasarkan KEPDIRJEN</t>
  </si>
  <si>
    <t>Rasio Biaya Berdasarkan KEPDIRJEN</t>
  </si>
  <si>
    <t>NJOP Bumi per m² untuk perikanan tangkap &amp; pembudidayaan ikan, yang tidak terdapat hasil produksi</t>
  </si>
  <si>
    <t>NJOP Bumi per m² untuk untuk jaringan pipa, jaringan kabel, ruas jalan tol,  &amp; fasilitas penyimpanan &amp; pengolahan</t>
  </si>
  <si>
    <t>No</t>
  </si>
  <si>
    <t>HASIL PRODUKSI (KG)</t>
  </si>
  <si>
    <t>HARGA SATUAN (Rp)</t>
  </si>
  <si>
    <t>JUMLAH (Rp)</t>
  </si>
  <si>
    <t>LUAS BUMI (M2)</t>
  </si>
  <si>
    <t>DATA KANTOR PENILAIAN NJOP PBB SEKTOR LAINNYA</t>
  </si>
  <si>
    <t>KANTOR WILAYAH DJP JAKARTA BARAT</t>
  </si>
  <si>
    <t>KANTOR PELAYANANAN PAJAK PRATAMA JAKARTA CENGKARENG</t>
  </si>
  <si>
    <t>Muhammad Rifqi Aziz</t>
  </si>
  <si>
    <t>Nuriman</t>
  </si>
  <si>
    <t>Abdul Gani</t>
  </si>
  <si>
    <t>Jakarta</t>
  </si>
  <si>
    <t>NIP 199905192018121004</t>
  </si>
  <si>
    <t>NIP 196411051984031001</t>
  </si>
  <si>
    <t>NIP. 197304061994031001</t>
  </si>
  <si>
    <t>Asisten Penilai Pajak Terampil</t>
  </si>
  <si>
    <t>Nilai Bumi 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</si>
</sst>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.00_-;\-* #,##0.00_-;_-* &quot;-&quot;_-;_-@_-"/>
  </numFmts>
  <fonts count="4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8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theme="0"/>
      <name val="Arial"/>
      <family val="2"/>
    </font>
    <font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9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/>
      <name val="Arial"/>
      <family val="2"/>
    </font>
    <font>
      <b/>
      <i/>
      <sz val="11"/>
      <color theme="0"/>
      <name val="Arial"/>
      <family val="2"/>
    </font>
    <font>
      <vertAlign val="superscript"/>
      <sz val="11"/>
      <color indexed="8"/>
      <name val="Arial"/>
      <family val="2"/>
    </font>
    <font>
      <vertAlign val="superscript"/>
      <sz val="11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3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7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0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F243E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4">
    <xf numFmtId="0" fontId="0" fillId="0" borderId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22" fillId="0" borderId="0"/>
    <xf numFmtId="41" fontId="1" fillId="0" borderId="0" applyFont="0" applyFill="0" applyBorder="0" applyAlignment="0" applyProtection="0"/>
    <xf numFmtId="0" fontId="22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2">
    <xf numFmtId="0" fontId="0" fillId="0" borderId="0" xfId="0"/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7" fillId="0" borderId="4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6" fillId="0" borderId="8" xfId="2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2" fillId="0" borderId="7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6" fillId="0" borderId="0" xfId="2" applyFont="1" applyAlignment="1">
      <alignment vertical="center"/>
    </xf>
    <xf numFmtId="0" fontId="4" fillId="0" borderId="0" xfId="2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9" fillId="2" borderId="2" xfId="1" applyFont="1" applyFill="1" applyBorder="1" applyAlignment="1">
      <alignment vertical="center"/>
    </xf>
    <xf numFmtId="0" fontId="10" fillId="2" borderId="2" xfId="1" applyFont="1" applyFill="1" applyBorder="1" applyAlignment="1">
      <alignment vertical="center"/>
    </xf>
    <xf numFmtId="0" fontId="9" fillId="2" borderId="3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11" fillId="0" borderId="4" xfId="1" quotePrefix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9" fillId="0" borderId="5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9" fillId="2" borderId="6" xfId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/>
    </xf>
    <xf numFmtId="0" fontId="9" fillId="2" borderId="8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8" fillId="2" borderId="0" xfId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0" fontId="9" fillId="2" borderId="5" xfId="1" applyFont="1" applyFill="1" applyBorder="1" applyAlignment="1">
      <alignment vertical="center"/>
    </xf>
    <xf numFmtId="0" fontId="11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2" fillId="3" borderId="14" xfId="1" applyFont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4" fillId="2" borderId="5" xfId="1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16" fillId="0" borderId="4" xfId="1" applyFont="1" applyBorder="1" applyAlignment="1">
      <alignment vertical="center"/>
    </xf>
    <xf numFmtId="0" fontId="16" fillId="2" borderId="5" xfId="1" applyFont="1" applyFill="1" applyBorder="1" applyAlignment="1">
      <alignment vertical="center"/>
    </xf>
    <xf numFmtId="0" fontId="16" fillId="0" borderId="0" xfId="1" applyFont="1" applyAlignment="1">
      <alignment vertical="center"/>
    </xf>
    <xf numFmtId="0" fontId="2" fillId="2" borderId="5" xfId="1" applyFont="1" applyFill="1" applyBorder="1" applyAlignment="1">
      <alignment vertical="center"/>
    </xf>
    <xf numFmtId="0" fontId="14" fillId="2" borderId="13" xfId="1" applyFont="1" applyFill="1" applyBorder="1" applyAlignment="1">
      <alignment vertical="center" wrapText="1"/>
    </xf>
    <xf numFmtId="0" fontId="2" fillId="2" borderId="13" xfId="1" applyFont="1" applyFill="1" applyBorder="1" applyAlignment="1">
      <alignment vertical="center"/>
    </xf>
    <xf numFmtId="0" fontId="2" fillId="2" borderId="14" xfId="1" applyFont="1" applyFill="1" applyBorder="1" applyAlignment="1">
      <alignment vertical="center"/>
    </xf>
    <xf numFmtId="0" fontId="14" fillId="0" borderId="2" xfId="1" applyFont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37" fontId="8" fillId="2" borderId="6" xfId="1" quotePrefix="1" applyNumberFormat="1" applyFont="1" applyFill="1" applyBorder="1" applyAlignment="1">
      <alignment vertical="center"/>
    </xf>
    <xf numFmtId="37" fontId="9" fillId="2" borderId="6" xfId="1" quotePrefix="1" applyNumberFormat="1" applyFont="1" applyFill="1" applyBorder="1" applyAlignment="1">
      <alignment vertical="center"/>
    </xf>
    <xf numFmtId="0" fontId="14" fillId="4" borderId="12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166" fontId="18" fillId="4" borderId="12" xfId="3" applyNumberFormat="1" applyFont="1" applyFill="1" applyBorder="1" applyAlignment="1">
      <alignment vertical="center"/>
    </xf>
    <xf numFmtId="166" fontId="18" fillId="4" borderId="13" xfId="3" applyNumberFormat="1" applyFont="1" applyFill="1" applyBorder="1" applyAlignment="1">
      <alignment vertical="center"/>
    </xf>
    <xf numFmtId="166" fontId="18" fillId="4" borderId="14" xfId="3" applyNumberFormat="1" applyFont="1" applyFill="1" applyBorder="1" applyAlignment="1">
      <alignment vertical="center"/>
    </xf>
    <xf numFmtId="166" fontId="19" fillId="4" borderId="7" xfId="3" applyNumberFormat="1" applyFont="1" applyFill="1" applyBorder="1" applyAlignment="1">
      <alignment vertical="center" wrapText="1"/>
    </xf>
    <xf numFmtId="166" fontId="19" fillId="4" borderId="6" xfId="3" applyNumberFormat="1" applyFont="1" applyFill="1" applyBorder="1" applyAlignment="1">
      <alignment vertical="center" wrapText="1"/>
    </xf>
    <xf numFmtId="166" fontId="19" fillId="4" borderId="8" xfId="3" applyNumberFormat="1" applyFont="1" applyFill="1" applyBorder="1" applyAlignment="1">
      <alignment vertical="center" wrapText="1"/>
    </xf>
    <xf numFmtId="0" fontId="8" fillId="2" borderId="5" xfId="1" applyFont="1" applyFill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2" fillId="2" borderId="10" xfId="1" applyFont="1" applyFill="1" applyBorder="1" applyAlignment="1">
      <alignment vertical="center"/>
    </xf>
    <xf numFmtId="0" fontId="9" fillId="0" borderId="0" xfId="5" applyFont="1" applyFill="1" applyAlignment="1">
      <alignment horizontal="left" vertical="center"/>
    </xf>
    <xf numFmtId="0" fontId="9" fillId="0" borderId="0" xfId="5" applyFont="1" applyAlignment="1">
      <alignment horizontal="left" vertical="center"/>
    </xf>
    <xf numFmtId="0" fontId="9" fillId="0" borderId="0" xfId="5" applyFont="1" applyAlignment="1">
      <alignment horizontal="left" vertical="center" wrapText="1"/>
    </xf>
    <xf numFmtId="0" fontId="4" fillId="0" borderId="0" xfId="4" applyFont="1" applyFill="1" applyAlignment="1">
      <alignment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0" borderId="12" xfId="1" applyFont="1" applyBorder="1" applyAlignment="1">
      <alignment vertical="center"/>
    </xf>
    <xf numFmtId="0" fontId="14" fillId="5" borderId="12" xfId="1" applyFont="1" applyFill="1" applyBorder="1" applyAlignment="1">
      <alignment vertical="center" wrapText="1"/>
    </xf>
    <xf numFmtId="0" fontId="14" fillId="5" borderId="13" xfId="1" applyFont="1" applyFill="1" applyBorder="1" applyAlignment="1">
      <alignment vertical="center" wrapText="1"/>
    </xf>
    <xf numFmtId="0" fontId="12" fillId="0" borderId="4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2" fillId="0" borderId="5" xfId="1" applyFont="1" applyBorder="1" applyAlignment="1">
      <alignment horizontal="left" vertical="center"/>
    </xf>
    <xf numFmtId="0" fontId="12" fillId="0" borderId="13" xfId="1" applyFont="1" applyBorder="1" applyAlignment="1">
      <alignment horizontal="center" vertical="center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14" fillId="0" borderId="0" xfId="1" applyFont="1" applyAlignment="1">
      <alignment horizontal="left" vertical="center" wrapText="1"/>
    </xf>
    <xf numFmtId="0" fontId="18" fillId="0" borderId="4" xfId="1" applyFont="1" applyBorder="1" applyAlignment="1">
      <alignment horizontal="left" vertical="center"/>
    </xf>
    <xf numFmtId="0" fontId="2" fillId="0" borderId="12" xfId="1" applyFont="1" applyBorder="1" applyAlignment="1">
      <alignment horizontal="right" vertical="center"/>
    </xf>
    <xf numFmtId="0" fontId="2" fillId="0" borderId="13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18" fillId="0" borderId="5" xfId="1" applyFont="1" applyBorder="1" applyAlignment="1">
      <alignment horizontal="left" vertical="center"/>
    </xf>
    <xf numFmtId="0" fontId="18" fillId="0" borderId="4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166" fontId="18" fillId="0" borderId="0" xfId="3" applyNumberFormat="1" applyFont="1" applyFill="1" applyBorder="1" applyAlignment="1">
      <alignment horizontal="right" vertical="center"/>
    </xf>
    <xf numFmtId="166" fontId="9" fillId="0" borderId="0" xfId="3" applyNumberFormat="1" applyFont="1" applyFill="1" applyBorder="1" applyAlignment="1">
      <alignment horizontal="left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9" fillId="0" borderId="0" xfId="5" applyFont="1" applyAlignment="1">
      <alignment horizontal="left" vertical="center" wrapText="1"/>
    </xf>
    <xf numFmtId="0" fontId="12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49" fontId="11" fillId="0" borderId="0" xfId="1" applyNumberFormat="1" applyFont="1" applyAlignment="1">
      <alignment horizontal="right" vertical="center"/>
    </xf>
    <xf numFmtId="0" fontId="2" fillId="0" borderId="0" xfId="1" applyFont="1" applyFill="1" applyAlignment="1">
      <alignment vertical="center"/>
    </xf>
    <xf numFmtId="0" fontId="16" fillId="0" borderId="0" xfId="1" applyFont="1" applyFill="1" applyAlignment="1">
      <alignment vertical="center"/>
    </xf>
    <xf numFmtId="0" fontId="9" fillId="0" borderId="0" xfId="4" applyFont="1" applyFill="1"/>
    <xf numFmtId="0" fontId="9" fillId="0" borderId="0" xfId="5" applyFont="1" applyFill="1" applyAlignment="1">
      <alignment horizontal="left" vertical="center" wrapText="1"/>
    </xf>
    <xf numFmtId="0" fontId="2" fillId="0" borderId="0" xfId="4" applyFont="1" applyFill="1" applyAlignment="1">
      <alignment horizontal="right" vertical="center"/>
    </xf>
    <xf numFmtId="166" fontId="2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9" fillId="0" borderId="4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22" fillId="0" borderId="1" xfId="6" applyBorder="1"/>
    <xf numFmtId="0" fontId="22" fillId="0" borderId="2" xfId="6" applyBorder="1"/>
    <xf numFmtId="0" fontId="22" fillId="0" borderId="3" xfId="6" applyBorder="1"/>
    <xf numFmtId="0" fontId="22" fillId="0" borderId="0" xfId="6"/>
    <xf numFmtId="0" fontId="22" fillId="0" borderId="4" xfId="6" applyBorder="1"/>
    <xf numFmtId="0" fontId="23" fillId="0" borderId="0" xfId="1" applyFont="1" applyAlignment="1">
      <alignment vertical="center"/>
    </xf>
    <xf numFmtId="0" fontId="24" fillId="0" borderId="5" xfId="1" applyFont="1" applyBorder="1" applyAlignment="1">
      <alignment horizontal="center" vertical="center"/>
    </xf>
    <xf numFmtId="0" fontId="22" fillId="0" borderId="7" xfId="6" applyBorder="1"/>
    <xf numFmtId="0" fontId="23" fillId="0" borderId="6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14" fillId="0" borderId="5" xfId="1" applyFont="1" applyBorder="1" applyAlignment="1">
      <alignment vertical="center"/>
    </xf>
    <xf numFmtId="0" fontId="28" fillId="0" borderId="6" xfId="1" applyFont="1" applyBorder="1" applyAlignment="1">
      <alignment vertical="center"/>
    </xf>
    <xf numFmtId="0" fontId="6" fillId="0" borderId="6" xfId="2" applyFont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4" xfId="6" applyFont="1" applyBorder="1"/>
    <xf numFmtId="0" fontId="8" fillId="0" borderId="0" xfId="2" applyFont="1" applyAlignment="1">
      <alignment horizontal="center" vertical="center"/>
    </xf>
    <xf numFmtId="0" fontId="2" fillId="0" borderId="0" xfId="6" applyFont="1"/>
    <xf numFmtId="0" fontId="2" fillId="0" borderId="4" xfId="6" applyFont="1" applyBorder="1" applyAlignment="1">
      <alignment vertical="top"/>
    </xf>
    <xf numFmtId="0" fontId="11" fillId="0" borderId="0" xfId="1" applyFont="1" applyAlignment="1">
      <alignment horizontal="center" vertical="top"/>
    </xf>
    <xf numFmtId="0" fontId="2" fillId="0" borderId="0" xfId="6" applyFont="1" applyAlignment="1">
      <alignment vertical="top"/>
    </xf>
    <xf numFmtId="0" fontId="9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9" fillId="0" borderId="0" xfId="1" applyFont="1" applyAlignment="1">
      <alignment vertical="top"/>
    </xf>
    <xf numFmtId="0" fontId="9" fillId="0" borderId="5" xfId="1" applyFont="1" applyBorder="1" applyAlignment="1">
      <alignment vertical="top"/>
    </xf>
    <xf numFmtId="0" fontId="11" fillId="0" borderId="0" xfId="1" applyFont="1" applyAlignment="1">
      <alignment horizontal="left" vertical="top"/>
    </xf>
    <xf numFmtId="0" fontId="2" fillId="0" borderId="0" xfId="1" applyFont="1" applyBorder="1" applyAlignment="1">
      <alignment horizontal="center" vertical="top"/>
    </xf>
    <xf numFmtId="0" fontId="8" fillId="0" borderId="0" xfId="1" applyFont="1" applyBorder="1" applyAlignment="1">
      <alignment horizontal="center" vertical="top"/>
    </xf>
    <xf numFmtId="0" fontId="9" fillId="0" borderId="5" xfId="1" applyFont="1" applyBorder="1" applyAlignment="1">
      <alignment horizontal="center" vertical="top"/>
    </xf>
    <xf numFmtId="0" fontId="11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166" fontId="9" fillId="0" borderId="0" xfId="3" applyNumberFormat="1" applyFont="1" applyBorder="1" applyAlignment="1">
      <alignment vertical="center"/>
    </xf>
    <xf numFmtId="49" fontId="8" fillId="0" borderId="0" xfId="1" applyNumberFormat="1" applyFont="1" applyAlignment="1">
      <alignment vertical="center"/>
    </xf>
    <xf numFmtId="0" fontId="2" fillId="3" borderId="4" xfId="6" applyFont="1" applyFill="1" applyBorder="1"/>
    <xf numFmtId="0" fontId="12" fillId="3" borderId="5" xfId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4" xfId="6" applyFont="1" applyBorder="1"/>
    <xf numFmtId="0" fontId="16" fillId="4" borderId="1" xfId="1" quotePrefix="1" applyFont="1" applyFill="1" applyBorder="1" applyAlignment="1">
      <alignment horizontal="centerContinuous" vertical="center"/>
    </xf>
    <xf numFmtId="0" fontId="16" fillId="4" borderId="3" xfId="1" applyFont="1" applyFill="1" applyBorder="1" applyAlignment="1">
      <alignment horizontal="centerContinuous" vertical="center"/>
    </xf>
    <xf numFmtId="0" fontId="16" fillId="0" borderId="5" xfId="1" quotePrefix="1" applyFont="1" applyBorder="1" applyAlignment="1">
      <alignment horizontal="center" vertical="center"/>
    </xf>
    <xf numFmtId="0" fontId="16" fillId="0" borderId="0" xfId="6" applyFont="1"/>
    <xf numFmtId="166" fontId="18" fillId="0" borderId="5" xfId="3" applyNumberFormat="1" applyFont="1" applyFill="1" applyBorder="1" applyAlignment="1">
      <alignment horizontal="center" vertical="center"/>
    </xf>
    <xf numFmtId="0" fontId="14" fillId="0" borderId="5" xfId="1" applyFont="1" applyBorder="1" applyAlignment="1">
      <alignment vertical="center" wrapText="1"/>
    </xf>
    <xf numFmtId="0" fontId="2" fillId="3" borderId="12" xfId="6" applyFont="1" applyFill="1" applyBorder="1"/>
    <xf numFmtId="0" fontId="2" fillId="0" borderId="5" xfId="1" quotePrefix="1" applyFont="1" applyBorder="1" applyAlignment="1">
      <alignment horizontal="center" vertical="center"/>
    </xf>
    <xf numFmtId="0" fontId="30" fillId="0" borderId="0" xfId="1" applyFont="1" applyAlignment="1">
      <alignment vertical="center"/>
    </xf>
    <xf numFmtId="0" fontId="30" fillId="0" borderId="5" xfId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4" fillId="0" borderId="4" xfId="6" applyFont="1" applyBorder="1"/>
    <xf numFmtId="0" fontId="14" fillId="0" borderId="0" xfId="6" applyFont="1"/>
    <xf numFmtId="0" fontId="16" fillId="0" borderId="5" xfId="1" applyFont="1" applyBorder="1" applyAlignment="1">
      <alignment vertical="center"/>
    </xf>
    <xf numFmtId="0" fontId="9" fillId="0" borderId="12" xfId="1" applyFont="1" applyBorder="1" applyAlignment="1">
      <alignment vertical="center"/>
    </xf>
    <xf numFmtId="0" fontId="9" fillId="0" borderId="13" xfId="1" applyFont="1" applyBorder="1" applyAlignment="1">
      <alignment vertical="center"/>
    </xf>
    <xf numFmtId="166" fontId="18" fillId="0" borderId="0" xfId="1" applyNumberFormat="1" applyFont="1" applyAlignment="1">
      <alignment vertical="center"/>
    </xf>
    <xf numFmtId="0" fontId="2" fillId="0" borderId="7" xfId="6" applyFont="1" applyBorder="1"/>
    <xf numFmtId="0" fontId="2" fillId="0" borderId="11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1" quotePrefix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0" xfId="6" applyFont="1" applyBorder="1"/>
    <xf numFmtId="0" fontId="11" fillId="0" borderId="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vertical="center" wrapText="1"/>
    </xf>
    <xf numFmtId="0" fontId="2" fillId="0" borderId="4" xfId="6" applyFont="1" applyFill="1" applyBorder="1"/>
    <xf numFmtId="0" fontId="2" fillId="0" borderId="5" xfId="1" quotePrefix="1" applyFont="1" applyFill="1" applyBorder="1" applyAlignment="1">
      <alignment horizontal="center" vertical="center"/>
    </xf>
    <xf numFmtId="0" fontId="2" fillId="0" borderId="0" xfId="6" applyFont="1" applyFill="1"/>
    <xf numFmtId="0" fontId="29" fillId="0" borderId="0" xfId="4" applyFont="1" applyFill="1" applyAlignment="1">
      <alignment horizontal="right" vertical="center"/>
    </xf>
    <xf numFmtId="0" fontId="2" fillId="0" borderId="11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41" fontId="2" fillId="0" borderId="0" xfId="7" applyFont="1" applyAlignment="1">
      <alignment vertical="center"/>
    </xf>
    <xf numFmtId="41" fontId="2" fillId="0" borderId="0" xfId="7" applyFont="1"/>
    <xf numFmtId="41" fontId="16" fillId="0" borderId="0" xfId="7" applyFont="1"/>
    <xf numFmtId="0" fontId="31" fillId="8" borderId="0" xfId="0" applyFont="1" applyFill="1"/>
    <xf numFmtId="0" fontId="31" fillId="8" borderId="0" xfId="0" applyFont="1" applyFill="1" applyAlignment="1">
      <alignment horizontal="center"/>
    </xf>
    <xf numFmtId="0" fontId="34" fillId="8" borderId="0" xfId="0" applyFont="1" applyFill="1"/>
    <xf numFmtId="0" fontId="35" fillId="8" borderId="0" xfId="0" applyFont="1" applyFill="1"/>
    <xf numFmtId="49" fontId="33" fillId="9" borderId="19" xfId="0" applyNumberFormat="1" applyFont="1" applyFill="1" applyBorder="1"/>
    <xf numFmtId="0" fontId="33" fillId="9" borderId="17" xfId="0" applyFont="1" applyFill="1" applyBorder="1" applyAlignment="1"/>
    <xf numFmtId="0" fontId="8" fillId="0" borderId="9" xfId="1" applyFont="1" applyBorder="1" applyAlignment="1">
      <alignment horizontal="center" vertical="top"/>
    </xf>
    <xf numFmtId="0" fontId="36" fillId="10" borderId="0" xfId="8" applyFont="1" applyFill="1"/>
    <xf numFmtId="49" fontId="36" fillId="0" borderId="9" xfId="8" applyNumberFormat="1" applyFont="1" applyBorder="1" applyAlignment="1">
      <alignment horizontal="center"/>
    </xf>
    <xf numFmtId="0" fontId="36" fillId="0" borderId="9" xfId="8" applyFont="1" applyBorder="1" applyAlignment="1">
      <alignment horizontal="center"/>
    </xf>
    <xf numFmtId="3" fontId="36" fillId="0" borderId="9" xfId="8" applyNumberFormat="1" applyFont="1" applyBorder="1" applyAlignment="1">
      <alignment horizontal="center"/>
    </xf>
    <xf numFmtId="0" fontId="36" fillId="0" borderId="0" xfId="8" applyFont="1" applyAlignment="1">
      <alignment horizontal="center"/>
    </xf>
    <xf numFmtId="0" fontId="36" fillId="0" borderId="0" xfId="8" applyFont="1"/>
    <xf numFmtId="49" fontId="36" fillId="0" borderId="0" xfId="8" applyNumberFormat="1" applyFont="1" applyAlignment="1">
      <alignment horizontal="center"/>
    </xf>
    <xf numFmtId="164" fontId="0" fillId="0" borderId="0" xfId="9" applyFont="1"/>
    <xf numFmtId="0" fontId="8" fillId="0" borderId="9" xfId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0" fillId="0" borderId="12" xfId="9" applyFont="1" applyBorder="1"/>
    <xf numFmtId="0" fontId="0" fillId="0" borderId="8" xfId="0" applyNumberFormat="1" applyBorder="1" applyAlignment="1">
      <alignment horizontal="center" vertical="center" wrapText="1"/>
    </xf>
    <xf numFmtId="0" fontId="0" fillId="0" borderId="7" xfId="9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1" xfId="9" applyFont="1" applyBorder="1"/>
    <xf numFmtId="0" fontId="33" fillId="9" borderId="21" xfId="0" applyFont="1" applyFill="1" applyBorder="1" applyAlignment="1"/>
    <xf numFmtId="0" fontId="33" fillId="9" borderId="20" xfId="0" applyFont="1" applyFill="1" applyBorder="1" applyAlignment="1"/>
    <xf numFmtId="0" fontId="2" fillId="0" borderId="7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9" fillId="0" borderId="13" xfId="6" applyFont="1" applyBorder="1" applyAlignment="1">
      <alignment vertical="center"/>
    </xf>
    <xf numFmtId="41" fontId="2" fillId="11" borderId="0" xfId="7" applyFont="1" applyFill="1" applyAlignment="1">
      <alignment horizontal="left" vertical="center" indent="6"/>
    </xf>
    <xf numFmtId="41" fontId="1" fillId="11" borderId="0" xfId="7" applyFont="1" applyFill="1"/>
    <xf numFmtId="0" fontId="8" fillId="0" borderId="0" xfId="1" applyFont="1" applyBorder="1" applyAlignment="1">
      <alignment horizontal="center" vertical="center"/>
    </xf>
    <xf numFmtId="166" fontId="18" fillId="0" borderId="5" xfId="3" applyNumberFormat="1" applyFont="1" applyFill="1" applyBorder="1" applyAlignment="1">
      <alignment horizontal="right" vertical="center"/>
    </xf>
    <xf numFmtId="166" fontId="18" fillId="0" borderId="8" xfId="3" applyNumberFormat="1" applyFont="1" applyFill="1" applyBorder="1" applyAlignment="1">
      <alignment horizontal="right" vertical="center"/>
    </xf>
    <xf numFmtId="0" fontId="39" fillId="12" borderId="22" xfId="6" applyFont="1" applyFill="1" applyBorder="1" applyAlignment="1" applyProtection="1">
      <alignment horizontal="center" vertical="center" wrapText="1"/>
      <protection locked="0"/>
    </xf>
    <xf numFmtId="0" fontId="39" fillId="12" borderId="23" xfId="6" applyFont="1" applyFill="1" applyBorder="1" applyAlignment="1" applyProtection="1">
      <alignment horizontal="center" vertical="center" wrapText="1"/>
      <protection locked="0"/>
    </xf>
    <xf numFmtId="0" fontId="40" fillId="9" borderId="22" xfId="0" applyFont="1" applyFill="1" applyBorder="1"/>
    <xf numFmtId="0" fontId="40" fillId="9" borderId="22" xfId="0" applyFont="1" applyFill="1" applyBorder="1" applyAlignment="1">
      <alignment horizontal="center"/>
    </xf>
    <xf numFmtId="0" fontId="39" fillId="3" borderId="22" xfId="6" applyFont="1" applyFill="1" applyBorder="1" applyAlignment="1" applyProtection="1">
      <alignment vertical="center" wrapText="1"/>
      <protection locked="0"/>
    </xf>
    <xf numFmtId="41" fontId="40" fillId="9" borderId="22" xfId="7" applyFont="1" applyFill="1" applyBorder="1"/>
    <xf numFmtId="0" fontId="0" fillId="2" borderId="8" xfId="0" applyFill="1" applyBorder="1" applyAlignment="1">
      <alignment horizontal="center"/>
    </xf>
    <xf numFmtId="164" fontId="0" fillId="2" borderId="7" xfId="9" applyFont="1" applyFill="1" applyBorder="1"/>
    <xf numFmtId="0" fontId="0" fillId="2" borderId="14" xfId="0" applyFill="1" applyBorder="1" applyAlignment="1">
      <alignment horizontal="center"/>
    </xf>
    <xf numFmtId="164" fontId="0" fillId="2" borderId="12" xfId="9" applyFont="1" applyFill="1" applyBorder="1"/>
    <xf numFmtId="0" fontId="0" fillId="2" borderId="3" xfId="0" applyFill="1" applyBorder="1" applyAlignment="1">
      <alignment horizontal="center"/>
    </xf>
    <xf numFmtId="164" fontId="0" fillId="2" borderId="1" xfId="9" applyFont="1" applyFill="1" applyBorder="1"/>
    <xf numFmtId="37" fontId="42" fillId="2" borderId="9" xfId="7" applyNumberFormat="1" applyFont="1" applyFill="1" applyBorder="1" applyAlignment="1" applyProtection="1">
      <alignment horizontal="center" vertical="center" wrapText="1"/>
      <protection locked="0"/>
    </xf>
    <xf numFmtId="9" fontId="42" fillId="2" borderId="9" xfId="13" applyFont="1" applyFill="1" applyBorder="1" applyAlignment="1" applyProtection="1">
      <alignment horizontal="center" vertical="center" wrapText="1"/>
      <protection locked="0"/>
    </xf>
    <xf numFmtId="167" fontId="40" fillId="9" borderId="22" xfId="7" applyNumberFormat="1" applyFont="1" applyFill="1" applyBorder="1"/>
    <xf numFmtId="167" fontId="40" fillId="9" borderId="22" xfId="7" applyNumberFormat="1" applyFont="1" applyFill="1" applyBorder="1" applyAlignment="1">
      <alignment horizontal="center"/>
    </xf>
    <xf numFmtId="39" fontId="42" fillId="2" borderId="14" xfId="7" applyNumberFormat="1" applyFont="1" applyFill="1" applyBorder="1" applyAlignment="1" applyProtection="1">
      <alignment horizontal="center" vertical="center" wrapText="1"/>
      <protection locked="0"/>
    </xf>
    <xf numFmtId="0" fontId="32" fillId="7" borderId="0" xfId="0" applyFont="1" applyFill="1" applyAlignment="1">
      <alignment horizontal="center"/>
    </xf>
    <xf numFmtId="0" fontId="33" fillId="9" borderId="17" xfId="0" applyFont="1" applyFill="1" applyBorder="1" applyAlignment="1">
      <alignment horizontal="left"/>
    </xf>
    <xf numFmtId="0" fontId="33" fillId="9" borderId="18" xfId="0" applyFont="1" applyFill="1" applyBorder="1" applyAlignment="1">
      <alignment horizontal="left"/>
    </xf>
    <xf numFmtId="0" fontId="33" fillId="9" borderId="17" xfId="0" quotePrefix="1" applyFont="1" applyFill="1" applyBorder="1" applyAlignment="1">
      <alignment horizontal="left"/>
    </xf>
    <xf numFmtId="0" fontId="33" fillId="9" borderId="20" xfId="0" applyFont="1" applyFill="1" applyBorder="1" applyAlignment="1">
      <alignment horizontal="left"/>
    </xf>
    <xf numFmtId="0" fontId="39" fillId="12" borderId="9" xfId="6" applyFont="1" applyFill="1" applyBorder="1" applyAlignment="1" applyProtection="1">
      <alignment horizontal="right" vertical="center"/>
      <protection locked="0"/>
    </xf>
    <xf numFmtId="0" fontId="39" fillId="12" borderId="9" xfId="6" applyFont="1" applyFill="1" applyBorder="1" applyAlignment="1" applyProtection="1">
      <alignment horizontal="right" vertical="center" wrapText="1"/>
      <protection locked="0"/>
    </xf>
    <xf numFmtId="0" fontId="39" fillId="12" borderId="22" xfId="6" applyFont="1" applyFill="1" applyBorder="1" applyAlignment="1" applyProtection="1">
      <alignment horizontal="center" vertical="center" wrapText="1"/>
      <protection locked="0"/>
    </xf>
    <xf numFmtId="0" fontId="41" fillId="12" borderId="17" xfId="6" applyFont="1" applyFill="1" applyBorder="1" applyAlignment="1" applyProtection="1">
      <alignment horizontal="center" vertical="center" wrapText="1"/>
      <protection locked="0"/>
    </xf>
    <xf numFmtId="0" fontId="41" fillId="12" borderId="18" xfId="6" applyFont="1" applyFill="1" applyBorder="1" applyAlignment="1" applyProtection="1">
      <alignment horizontal="center" vertical="center" wrapText="1"/>
      <protection locked="0"/>
    </xf>
    <xf numFmtId="0" fontId="41" fillId="12" borderId="24" xfId="6" applyFont="1" applyFill="1" applyBorder="1" applyAlignment="1" applyProtection="1">
      <alignment horizontal="center" vertical="center" wrapText="1"/>
      <protection locked="0"/>
    </xf>
    <xf numFmtId="0" fontId="41" fillId="12" borderId="0" xfId="6" applyFont="1" applyFill="1" applyBorder="1" applyAlignment="1" applyProtection="1">
      <alignment horizontal="right" vertical="center" wrapText="1"/>
      <protection locked="0"/>
    </xf>
    <xf numFmtId="166" fontId="2" fillId="0" borderId="12" xfId="3" applyNumberFormat="1" applyFont="1" applyBorder="1" applyAlignment="1">
      <alignment horizontal="center" vertical="center"/>
    </xf>
    <xf numFmtId="166" fontId="2" fillId="0" borderId="13" xfId="3" applyNumberFormat="1" applyFont="1" applyBorder="1" applyAlignment="1">
      <alignment horizontal="center" vertical="center"/>
    </xf>
    <xf numFmtId="166" fontId="2" fillId="0" borderId="14" xfId="3" applyNumberFormat="1" applyFont="1" applyBorder="1" applyAlignment="1">
      <alignment horizontal="center" vertical="center"/>
    </xf>
    <xf numFmtId="41" fontId="11" fillId="2" borderId="9" xfId="1" applyNumberFormat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3" xfId="1" applyFont="1" applyFill="1" applyBorder="1" applyAlignment="1">
      <alignment horizontal="center" vertical="center"/>
    </xf>
    <xf numFmtId="0" fontId="12" fillId="3" borderId="14" xfId="1" applyFont="1" applyFill="1" applyBorder="1" applyAlignment="1">
      <alignment horizontal="center" vertical="center"/>
    </xf>
    <xf numFmtId="0" fontId="14" fillId="6" borderId="12" xfId="1" applyFont="1" applyFill="1" applyBorder="1" applyAlignment="1">
      <alignment horizontal="center" vertical="center" wrapText="1"/>
    </xf>
    <xf numFmtId="0" fontId="14" fillId="6" borderId="13" xfId="1" applyFont="1" applyFill="1" applyBorder="1" applyAlignment="1">
      <alignment horizontal="center" vertical="center" wrapText="1"/>
    </xf>
    <xf numFmtId="0" fontId="14" fillId="6" borderId="1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/>
    </xf>
    <xf numFmtId="165" fontId="2" fillId="0" borderId="7" xfId="12" applyFont="1" applyFill="1" applyBorder="1" applyAlignment="1">
      <alignment horizontal="right" vertical="center"/>
    </xf>
    <xf numFmtId="165" fontId="2" fillId="0" borderId="6" xfId="12" applyFont="1" applyFill="1" applyBorder="1" applyAlignment="1">
      <alignment horizontal="right" vertical="center"/>
    </xf>
    <xf numFmtId="165" fontId="2" fillId="0" borderId="8" xfId="12" applyFont="1" applyFill="1" applyBorder="1" applyAlignment="1">
      <alignment horizontal="right" vertical="center"/>
    </xf>
    <xf numFmtId="166" fontId="2" fillId="0" borderId="7" xfId="3" applyNumberFormat="1" applyFont="1" applyFill="1" applyBorder="1" applyAlignment="1">
      <alignment horizontal="right" vertical="center"/>
    </xf>
    <xf numFmtId="166" fontId="2" fillId="0" borderId="6" xfId="3" applyNumberFormat="1" applyFont="1" applyFill="1" applyBorder="1" applyAlignment="1">
      <alignment horizontal="right" vertical="center"/>
    </xf>
    <xf numFmtId="166" fontId="2" fillId="0" borderId="8" xfId="3" applyNumberFormat="1" applyFont="1" applyFill="1" applyBorder="1" applyAlignment="1">
      <alignment horizontal="right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6" fontId="2" fillId="0" borderId="1" xfId="3" applyNumberFormat="1" applyFont="1" applyFill="1" applyBorder="1" applyAlignment="1">
      <alignment horizontal="center" vertical="center"/>
    </xf>
    <xf numFmtId="166" fontId="2" fillId="0" borderId="2" xfId="3" applyNumberFormat="1" applyFont="1" applyFill="1" applyBorder="1" applyAlignment="1">
      <alignment horizontal="center" vertical="center"/>
    </xf>
    <xf numFmtId="166" fontId="2" fillId="0" borderId="3" xfId="3" applyNumberFormat="1" applyFont="1" applyFill="1" applyBorder="1" applyAlignment="1">
      <alignment horizontal="center" vertical="center"/>
    </xf>
    <xf numFmtId="0" fontId="9" fillId="0" borderId="0" xfId="5" applyFont="1" applyAlignment="1">
      <alignment horizontal="left" vertical="center" wrapText="1"/>
    </xf>
    <xf numFmtId="0" fontId="8" fillId="4" borderId="12" xfId="1" applyFont="1" applyFill="1" applyBorder="1" applyAlignment="1">
      <alignment horizontal="center" vertical="center"/>
    </xf>
    <xf numFmtId="0" fontId="8" fillId="4" borderId="13" xfId="1" applyFont="1" applyFill="1" applyBorder="1" applyAlignment="1">
      <alignment horizontal="center" vertical="center"/>
    </xf>
    <xf numFmtId="0" fontId="8" fillId="4" borderId="14" xfId="1" applyFont="1" applyFill="1" applyBorder="1" applyAlignment="1">
      <alignment horizontal="center" vertical="center"/>
    </xf>
    <xf numFmtId="0" fontId="16" fillId="6" borderId="12" xfId="1" quotePrefix="1" applyFont="1" applyFill="1" applyBorder="1" applyAlignment="1">
      <alignment horizontal="center" vertical="center" wrapText="1"/>
    </xf>
    <xf numFmtId="0" fontId="16" fillId="6" borderId="13" xfId="1" applyFont="1" applyFill="1" applyBorder="1" applyAlignment="1">
      <alignment horizontal="center" vertical="center" wrapText="1"/>
    </xf>
    <xf numFmtId="0" fontId="16" fillId="6" borderId="14" xfId="1" applyFont="1" applyFill="1" applyBorder="1" applyAlignment="1">
      <alignment horizontal="center" vertical="center" wrapText="1"/>
    </xf>
    <xf numFmtId="166" fontId="2" fillId="0" borderId="12" xfId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15" fontId="8" fillId="0" borderId="16" xfId="1" applyNumberFormat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3" xfId="1" applyFont="1" applyBorder="1" applyAlignment="1">
      <alignment horizontal="center" vertical="center"/>
    </xf>
    <xf numFmtId="15" fontId="8" fillId="0" borderId="16" xfId="1" applyNumberFormat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166" fontId="2" fillId="0" borderId="4" xfId="3" applyNumberFormat="1" applyFont="1" applyFill="1" applyBorder="1" applyAlignment="1">
      <alignment horizontal="right" vertical="center"/>
    </xf>
    <xf numFmtId="166" fontId="2" fillId="0" borderId="0" xfId="3" applyNumberFormat="1" applyFont="1" applyFill="1" applyBorder="1" applyAlignment="1">
      <alignment horizontal="right" vertical="center"/>
    </xf>
    <xf numFmtId="166" fontId="2" fillId="0" borderId="5" xfId="3" applyNumberFormat="1" applyFont="1" applyFill="1" applyBorder="1" applyAlignment="1">
      <alignment horizontal="right" vertical="center"/>
    </xf>
    <xf numFmtId="0" fontId="2" fillId="0" borderId="4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165" fontId="2" fillId="0" borderId="4" xfId="12" applyFont="1" applyFill="1" applyBorder="1" applyAlignment="1">
      <alignment horizontal="right" vertical="center"/>
    </xf>
    <xf numFmtId="165" fontId="2" fillId="0" borderId="0" xfId="12" applyFont="1" applyFill="1" applyBorder="1" applyAlignment="1">
      <alignment horizontal="right" vertical="center"/>
    </xf>
    <xf numFmtId="165" fontId="2" fillId="0" borderId="5" xfId="12" applyFont="1" applyFill="1" applyBorder="1" applyAlignment="1">
      <alignment horizontal="right" vertical="center"/>
    </xf>
    <xf numFmtId="0" fontId="16" fillId="4" borderId="12" xfId="1" quotePrefix="1" applyFont="1" applyFill="1" applyBorder="1" applyAlignment="1">
      <alignment horizontal="center" vertical="center"/>
    </xf>
    <xf numFmtId="0" fontId="16" fillId="4" borderId="14" xfId="1" quotePrefix="1" applyFont="1" applyFill="1" applyBorder="1" applyAlignment="1">
      <alignment horizontal="center" vertical="center"/>
    </xf>
    <xf numFmtId="0" fontId="16" fillId="4" borderId="13" xfId="1" quotePrefix="1" applyFont="1" applyFill="1" applyBorder="1" applyAlignment="1">
      <alignment horizontal="center" vertical="center"/>
    </xf>
    <xf numFmtId="0" fontId="16" fillId="4" borderId="12" xfId="3" quotePrefix="1" applyNumberFormat="1" applyFont="1" applyFill="1" applyBorder="1" applyAlignment="1">
      <alignment horizontal="center" vertical="center"/>
    </xf>
    <xf numFmtId="0" fontId="16" fillId="4" borderId="13" xfId="3" quotePrefix="1" applyNumberFormat="1" applyFont="1" applyFill="1" applyBorder="1" applyAlignment="1">
      <alignment horizontal="center" vertical="center"/>
    </xf>
    <xf numFmtId="0" fontId="16" fillId="4" borderId="14" xfId="3" quotePrefix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165" fontId="2" fillId="0" borderId="1" xfId="12" applyFont="1" applyFill="1" applyBorder="1" applyAlignment="1">
      <alignment horizontal="right" vertical="center"/>
    </xf>
    <xf numFmtId="165" fontId="2" fillId="0" borderId="2" xfId="12" applyFont="1" applyFill="1" applyBorder="1" applyAlignment="1">
      <alignment horizontal="right" vertical="center"/>
    </xf>
    <xf numFmtId="165" fontId="2" fillId="0" borderId="3" xfId="12" applyFont="1" applyFill="1" applyBorder="1" applyAlignment="1">
      <alignment horizontal="right" vertical="center"/>
    </xf>
    <xf numFmtId="166" fontId="2" fillId="0" borderId="1" xfId="3" applyNumberFormat="1" applyFont="1" applyFill="1" applyBorder="1" applyAlignment="1">
      <alignment horizontal="right" vertical="center"/>
    </xf>
    <xf numFmtId="166" fontId="2" fillId="0" borderId="2" xfId="3" applyNumberFormat="1" applyFont="1" applyFill="1" applyBorder="1" applyAlignment="1">
      <alignment horizontal="right" vertical="center"/>
    </xf>
    <xf numFmtId="166" fontId="2" fillId="0" borderId="3" xfId="3" applyNumberFormat="1" applyFont="1" applyFill="1" applyBorder="1" applyAlignment="1">
      <alignment horizontal="right" vertical="center"/>
    </xf>
    <xf numFmtId="0" fontId="9" fillId="0" borderId="12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9" fillId="0" borderId="14" xfId="1" applyFont="1" applyBorder="1" applyAlignment="1">
      <alignment horizontal="left" vertical="center"/>
    </xf>
    <xf numFmtId="0" fontId="14" fillId="4" borderId="1" xfId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/>
    </xf>
    <xf numFmtId="41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41" fontId="11" fillId="0" borderId="0" xfId="1" applyNumberFormat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0" fontId="5" fillId="0" borderId="6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6" fillId="4" borderId="1" xfId="1" quotePrefix="1" applyFont="1" applyFill="1" applyBorder="1" applyAlignment="1">
      <alignment horizontal="center" vertical="center"/>
    </xf>
    <xf numFmtId="0" fontId="16" fillId="4" borderId="3" xfId="1" quotePrefix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6" fillId="4" borderId="15" xfId="1" quotePrefix="1" applyFont="1" applyFill="1" applyBorder="1" applyAlignment="1">
      <alignment horizontal="center" vertical="center"/>
    </xf>
    <xf numFmtId="0" fontId="16" fillId="4" borderId="1" xfId="3" quotePrefix="1" applyNumberFormat="1" applyFont="1" applyFill="1" applyBorder="1" applyAlignment="1">
      <alignment horizontal="center" vertical="center"/>
    </xf>
    <xf numFmtId="0" fontId="16" fillId="4" borderId="2" xfId="3" quotePrefix="1" applyNumberFormat="1" applyFont="1" applyFill="1" applyBorder="1" applyAlignment="1">
      <alignment horizontal="center" vertical="center"/>
    </xf>
    <xf numFmtId="0" fontId="16" fillId="4" borderId="15" xfId="3" quotePrefix="1" applyNumberFormat="1" applyFont="1" applyFill="1" applyBorder="1" applyAlignment="1">
      <alignment horizontal="center" vertical="center"/>
    </xf>
    <xf numFmtId="41" fontId="2" fillId="2" borderId="1" xfId="7" applyFont="1" applyFill="1" applyBorder="1" applyAlignment="1">
      <alignment horizontal="right" vertical="center" wrapText="1"/>
    </xf>
    <xf numFmtId="41" fontId="2" fillId="2" borderId="2" xfId="7" applyFont="1" applyFill="1" applyBorder="1" applyAlignment="1">
      <alignment horizontal="right" vertical="center" wrapText="1"/>
    </xf>
    <xf numFmtId="41" fontId="2" fillId="2" borderId="3" xfId="7" applyFont="1" applyFill="1" applyBorder="1" applyAlignment="1">
      <alignment horizontal="right" vertical="center" wrapText="1"/>
    </xf>
    <xf numFmtId="41" fontId="2" fillId="2" borderId="7" xfId="7" applyFont="1" applyFill="1" applyBorder="1" applyAlignment="1">
      <alignment horizontal="right" vertical="center" wrapText="1"/>
    </xf>
    <xf numFmtId="41" fontId="2" fillId="2" borderId="6" xfId="7" applyFont="1" applyFill="1" applyBorder="1" applyAlignment="1">
      <alignment horizontal="right" vertical="center" wrapText="1"/>
    </xf>
    <xf numFmtId="41" fontId="2" fillId="2" borderId="8" xfId="7" applyFont="1" applyFill="1" applyBorder="1" applyAlignment="1">
      <alignment horizontal="right" vertical="center" wrapText="1"/>
    </xf>
    <xf numFmtId="0" fontId="2" fillId="0" borderId="1" xfId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horizontal="right" vertical="center"/>
    </xf>
    <xf numFmtId="0" fontId="2" fillId="0" borderId="3" xfId="1" applyFont="1" applyFill="1" applyBorder="1" applyAlignment="1">
      <alignment horizontal="right" vertical="center"/>
    </xf>
    <xf numFmtId="0" fontId="2" fillId="0" borderId="7" xfId="1" applyFont="1" applyFill="1" applyBorder="1" applyAlignment="1">
      <alignment horizontal="righ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8" xfId="1" applyFont="1" applyFill="1" applyBorder="1" applyAlignment="1">
      <alignment horizontal="right" vertical="center"/>
    </xf>
    <xf numFmtId="0" fontId="24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5" xfId="1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1" fillId="0" borderId="0" xfId="1" applyFont="1" applyAlignment="1">
      <alignment horizontal="left" vertical="top"/>
    </xf>
    <xf numFmtId="0" fontId="9" fillId="0" borderId="0" xfId="1" applyFont="1" applyAlignment="1">
      <alignment horizontal="left"/>
    </xf>
    <xf numFmtId="0" fontId="14" fillId="4" borderId="1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 wrapText="1"/>
    </xf>
    <xf numFmtId="0" fontId="14" fillId="4" borderId="3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 wrapTex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166" fontId="9" fillId="0" borderId="9" xfId="3" applyNumberFormat="1" applyFont="1" applyBorder="1" applyAlignment="1">
      <alignment horizontal="center" vertical="center"/>
    </xf>
    <xf numFmtId="41" fontId="2" fillId="0" borderId="12" xfId="1" applyNumberFormat="1" applyFont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/>
    </xf>
    <xf numFmtId="0" fontId="16" fillId="4" borderId="14" xfId="1" applyFont="1" applyFill="1" applyBorder="1" applyAlignment="1">
      <alignment horizontal="center" vertical="center"/>
    </xf>
    <xf numFmtId="166" fontId="9" fillId="0" borderId="12" xfId="3" applyNumberFormat="1" applyFont="1" applyBorder="1" applyAlignment="1">
      <alignment horizontal="center" vertical="center"/>
    </xf>
    <xf numFmtId="166" fontId="9" fillId="0" borderId="13" xfId="3" applyNumberFormat="1" applyFont="1" applyBorder="1" applyAlignment="1">
      <alignment horizontal="center" vertical="center"/>
    </xf>
    <xf numFmtId="166" fontId="9" fillId="0" borderId="14" xfId="3" applyNumberFormat="1" applyFont="1" applyBorder="1" applyAlignment="1">
      <alignment horizontal="center" vertical="center"/>
    </xf>
    <xf numFmtId="0" fontId="2" fillId="2" borderId="12" xfId="1" applyFont="1" applyFill="1" applyBorder="1" applyAlignment="1">
      <alignment horizontal="left"/>
    </xf>
    <xf numFmtId="0" fontId="2" fillId="2" borderId="13" xfId="1" applyFont="1" applyFill="1" applyBorder="1" applyAlignment="1">
      <alignment horizontal="left"/>
    </xf>
    <xf numFmtId="0" fontId="2" fillId="2" borderId="14" xfId="1" applyFont="1" applyFill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65" fontId="2" fillId="0" borderId="1" xfId="12" applyFont="1" applyBorder="1" applyAlignment="1">
      <alignment horizontal="center" vertical="center"/>
    </xf>
    <xf numFmtId="165" fontId="2" fillId="0" borderId="2" xfId="12" applyFont="1" applyBorder="1" applyAlignment="1">
      <alignment horizontal="center" vertical="center"/>
    </xf>
    <xf numFmtId="165" fontId="2" fillId="0" borderId="3" xfId="12" applyFont="1" applyBorder="1" applyAlignment="1">
      <alignment horizontal="center" vertical="center"/>
    </xf>
    <xf numFmtId="165" fontId="2" fillId="0" borderId="7" xfId="12" applyFont="1" applyBorder="1" applyAlignment="1">
      <alignment horizontal="center" vertical="center"/>
    </xf>
    <xf numFmtId="165" fontId="2" fillId="0" borderId="6" xfId="12" applyFont="1" applyBorder="1" applyAlignment="1">
      <alignment horizontal="center" vertical="center"/>
    </xf>
    <xf numFmtId="165" fontId="2" fillId="0" borderId="8" xfId="12" applyFont="1" applyBorder="1" applyAlignment="1">
      <alignment horizontal="center" vertical="center"/>
    </xf>
    <xf numFmtId="0" fontId="16" fillId="4" borderId="2" xfId="1" quotePrefix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16" fillId="4" borderId="3" xfId="1" applyFont="1" applyFill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left" vertical="center"/>
    </xf>
    <xf numFmtId="166" fontId="9" fillId="0" borderId="15" xfId="3" quotePrefix="1" applyNumberFormat="1" applyFont="1" applyBorder="1" applyAlignment="1">
      <alignment horizontal="right" vertical="center"/>
    </xf>
    <xf numFmtId="0" fontId="9" fillId="0" borderId="10" xfId="1" applyFont="1" applyBorder="1" applyAlignment="1">
      <alignment horizontal="center" vertical="center"/>
    </xf>
    <xf numFmtId="164" fontId="9" fillId="0" borderId="10" xfId="1" applyNumberFormat="1" applyFont="1" applyBorder="1" applyAlignment="1">
      <alignment horizontal="left" vertical="center"/>
    </xf>
    <xf numFmtId="166" fontId="9" fillId="0" borderId="10" xfId="3" quotePrefix="1" applyNumberFormat="1" applyFont="1" applyBorder="1" applyAlignment="1">
      <alignment horizontal="right" vertical="center"/>
    </xf>
    <xf numFmtId="0" fontId="9" fillId="0" borderId="10" xfId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164" fontId="9" fillId="0" borderId="11" xfId="1" applyNumberFormat="1" applyFont="1" applyBorder="1" applyAlignment="1">
      <alignment horizontal="left" vertical="center"/>
    </xf>
    <xf numFmtId="166" fontId="9" fillId="0" borderId="11" xfId="3" quotePrefix="1" applyNumberFormat="1" applyFont="1" applyBorder="1" applyAlignment="1">
      <alignment horizontal="right" vertical="center"/>
    </xf>
    <xf numFmtId="0" fontId="9" fillId="2" borderId="12" xfId="1" applyFont="1" applyFill="1" applyBorder="1" applyAlignment="1">
      <alignment horizontal="left"/>
    </xf>
    <xf numFmtId="0" fontId="9" fillId="2" borderId="13" xfId="1" applyFont="1" applyFill="1" applyBorder="1" applyAlignment="1">
      <alignment horizontal="left"/>
    </xf>
    <xf numFmtId="0" fontId="9" fillId="2" borderId="14" xfId="1" applyFont="1" applyFill="1" applyBorder="1" applyAlignment="1">
      <alignment horizontal="left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166" fontId="9" fillId="0" borderId="12" xfId="3" applyNumberFormat="1" applyFont="1" applyFill="1" applyBorder="1" applyAlignment="1">
      <alignment horizontal="center" vertical="center"/>
    </xf>
    <xf numFmtId="166" fontId="9" fillId="0" borderId="13" xfId="3" applyNumberFormat="1" applyFont="1" applyFill="1" applyBorder="1" applyAlignment="1">
      <alignment horizontal="center" vertical="center"/>
    </xf>
    <xf numFmtId="166" fontId="9" fillId="0" borderId="14" xfId="3" applyNumberFormat="1" applyFont="1" applyFill="1" applyBorder="1" applyAlignment="1">
      <alignment horizontal="center" vertical="center"/>
    </xf>
    <xf numFmtId="166" fontId="9" fillId="0" borderId="12" xfId="1" applyNumberFormat="1" applyFont="1" applyBorder="1" applyAlignment="1">
      <alignment horizontal="center" vertical="center"/>
    </xf>
    <xf numFmtId="166" fontId="9" fillId="0" borderId="13" xfId="1" applyNumberFormat="1" applyFont="1" applyBorder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12" xfId="3" applyNumberFormat="1" applyFont="1" applyBorder="1" applyAlignment="1">
      <alignment horizontal="right" vertical="center"/>
    </xf>
    <xf numFmtId="166" fontId="9" fillId="0" borderId="13" xfId="3" applyNumberFormat="1" applyFont="1" applyBorder="1" applyAlignment="1">
      <alignment horizontal="right" vertical="center"/>
    </xf>
    <xf numFmtId="166" fontId="9" fillId="0" borderId="14" xfId="3" applyNumberFormat="1" applyFont="1" applyBorder="1" applyAlignment="1">
      <alignment horizontal="right" vertical="center"/>
    </xf>
    <xf numFmtId="0" fontId="14" fillId="6" borderId="12" xfId="1" applyFont="1" applyFill="1" applyBorder="1" applyAlignment="1">
      <alignment horizontal="center" vertical="center"/>
    </xf>
    <xf numFmtId="0" fontId="14" fillId="6" borderId="13" xfId="1" applyFont="1" applyFill="1" applyBorder="1" applyAlignment="1">
      <alignment horizontal="center" vertical="center"/>
    </xf>
    <xf numFmtId="0" fontId="14" fillId="6" borderId="14" xfId="1" applyFont="1" applyFill="1" applyBorder="1" applyAlignment="1">
      <alignment horizontal="center" vertical="center"/>
    </xf>
    <xf numFmtId="166" fontId="8" fillId="6" borderId="12" xfId="1" applyNumberFormat="1" applyFont="1" applyFill="1" applyBorder="1" applyAlignment="1">
      <alignment horizontal="center" vertical="center" wrapText="1"/>
    </xf>
    <xf numFmtId="166" fontId="8" fillId="6" borderId="13" xfId="1" applyNumberFormat="1" applyFont="1" applyFill="1" applyBorder="1" applyAlignment="1">
      <alignment horizontal="center" vertical="center" wrapText="1"/>
    </xf>
    <xf numFmtId="166" fontId="8" fillId="6" borderId="14" xfId="1" applyNumberFormat="1" applyFont="1" applyFill="1" applyBorder="1" applyAlignment="1">
      <alignment horizontal="center" vertical="center" wrapText="1"/>
    </xf>
    <xf numFmtId="0" fontId="14" fillId="6" borderId="12" xfId="6" applyFont="1" applyFill="1" applyBorder="1" applyAlignment="1">
      <alignment horizontal="center" vertical="center"/>
    </xf>
    <xf numFmtId="0" fontId="14" fillId="6" borderId="13" xfId="6" applyFont="1" applyFill="1" applyBorder="1" applyAlignment="1">
      <alignment horizontal="center" vertical="center"/>
    </xf>
    <xf numFmtId="0" fontId="14" fillId="6" borderId="14" xfId="6" applyFont="1" applyFill="1" applyBorder="1" applyAlignment="1">
      <alignment horizontal="center" vertical="center"/>
    </xf>
    <xf numFmtId="0" fontId="16" fillId="6" borderId="12" xfId="1" quotePrefix="1" applyFont="1" applyFill="1" applyBorder="1" applyAlignment="1">
      <alignment horizontal="center" vertical="center"/>
    </xf>
    <xf numFmtId="0" fontId="16" fillId="6" borderId="13" xfId="1" applyFont="1" applyFill="1" applyBorder="1" applyAlignment="1">
      <alignment horizontal="center" vertical="center"/>
    </xf>
    <xf numFmtId="0" fontId="16" fillId="6" borderId="14" xfId="1" applyFont="1" applyFill="1" applyBorder="1" applyAlignment="1">
      <alignment horizontal="center" vertical="center"/>
    </xf>
    <xf numFmtId="166" fontId="23" fillId="6" borderId="12" xfId="1" quotePrefix="1" applyNumberFormat="1" applyFont="1" applyFill="1" applyBorder="1" applyAlignment="1">
      <alignment horizontal="center" vertical="center" wrapText="1"/>
    </xf>
    <xf numFmtId="166" fontId="23" fillId="6" borderId="13" xfId="1" applyNumberFormat="1" applyFont="1" applyFill="1" applyBorder="1" applyAlignment="1">
      <alignment horizontal="center" vertical="center" wrapText="1"/>
    </xf>
    <xf numFmtId="166" fontId="23" fillId="6" borderId="14" xfId="1" applyNumberFormat="1" applyFont="1" applyFill="1" applyBorder="1" applyAlignment="1">
      <alignment horizontal="center" vertical="center" wrapText="1"/>
    </xf>
    <xf numFmtId="0" fontId="16" fillId="6" borderId="12" xfId="6" quotePrefix="1" applyFont="1" applyFill="1" applyBorder="1" applyAlignment="1">
      <alignment horizontal="center" vertical="center"/>
    </xf>
    <xf numFmtId="0" fontId="16" fillId="6" borderId="13" xfId="6" applyFont="1" applyFill="1" applyBorder="1" applyAlignment="1">
      <alignment horizontal="center" vertical="center"/>
    </xf>
    <xf numFmtId="0" fontId="16" fillId="6" borderId="14" xfId="6" applyFont="1" applyFill="1" applyBorder="1" applyAlignment="1">
      <alignment horizontal="center" vertical="center"/>
    </xf>
  </cellXfs>
  <cellStyles count="14">
    <cellStyle name="Comma" xfId="12" builtinId="3"/>
    <cellStyle name="Comma [0]" xfId="7" builtinId="6"/>
    <cellStyle name="Comma [0] 2" xfId="9" xr:uid="{00000000-0005-0000-0000-000002000000}"/>
    <cellStyle name="Comma [0] 52" xfId="11" xr:uid="{00000000-0005-0000-0000-000003000000}"/>
    <cellStyle name="Comma 2 2" xfId="3" xr:uid="{00000000-0005-0000-0000-000004000000}"/>
    <cellStyle name="Normal" xfId="0" builtinId="0"/>
    <cellStyle name="Normal 2 2" xfId="1" xr:uid="{00000000-0005-0000-0000-000006000000}"/>
    <cellStyle name="Normal 2 2 2" xfId="2" xr:uid="{00000000-0005-0000-0000-000007000000}"/>
    <cellStyle name="Normal 2 3" xfId="5" xr:uid="{00000000-0005-0000-0000-000008000000}"/>
    <cellStyle name="Normal 21" xfId="10" xr:uid="{00000000-0005-0000-0000-000009000000}"/>
    <cellStyle name="Normal 4" xfId="4" xr:uid="{00000000-0005-0000-0000-00000A000000}"/>
    <cellStyle name="Normal 5" xfId="6" xr:uid="{00000000-0005-0000-0000-00000B000000}"/>
    <cellStyle name="Normal 5 3" xfId="8" xr:uid="{00000000-0005-0000-0000-00000C000000}"/>
    <cellStyle name="Percent" xfId="13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F243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48185</xdr:colOff>
      <xdr:row>51</xdr:row>
      <xdr:rowOff>0</xdr:rowOff>
    </xdr:from>
    <xdr:to>
      <xdr:col>5</xdr:col>
      <xdr:colOff>554669</xdr:colOff>
      <xdr:row>52</xdr:row>
      <xdr:rowOff>104469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7001435" y="9096375"/>
          <a:ext cx="506484" cy="3997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68580</xdr:colOff>
          <xdr:row>0</xdr:row>
          <xdr:rowOff>60960</xdr:rowOff>
        </xdr:from>
        <xdr:to>
          <xdr:col>9</xdr:col>
          <xdr:colOff>76200</xdr:colOff>
          <xdr:row>4</xdr:row>
          <xdr:rowOff>83820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s%20Ka%20Be\SKB%2025\Aruki\Lampiran%20net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langko01~Mau%20diedit\LPP~Dagang~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valent%20baru\seleksi\PROGRAM%20LPP%20V.5.0\MORISJAD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1%20File%20Solo\KERJAAN%20pemeriksaan\Lebih%20Bayar\badan\Sasami%20Rayatama%202009\1SP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DESKTOP\Wegig%20Wicaksono\Pemeriksaan\l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putar%20Penilaian\PBB%20P3\2015%20Blitar\Perkebunan\PT%20BLITAR%20PUTRA%20201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Excel\Mamat%20R\Emp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%20!!\Duta%20SC\Timas\data\bk-besa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alent%20baru\seleksi\PROGRAM%20LPP%20V.5.0\MORISJAD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BANK-USD"/>
      <sheetName val="Identitas"/>
      <sheetName val="kary21"/>
      <sheetName val="Permanent info"/>
      <sheetName val="Trading Statement"/>
      <sheetName val="Marshal"/>
      <sheetName val="KKP_INDUK"/>
      <sheetName val="kkp_umum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LPP"/>
      <sheetName val="Surat Awal"/>
      <sheetName val="Awas"/>
      <sheetName val="LPP"/>
      <sheetName val="S~Tahu"/>
      <sheetName val="IHPA"/>
      <sheetName val="dapharta"/>
      <sheetName val="alket"/>
      <sheetName val="LAp klu"/>
      <sheetName val="lihpk"/>
      <sheetName val="SKP~NH25"/>
      <sheetName val="SKP~NH21"/>
      <sheetName val="SKP~NH23"/>
      <sheetName val="SKP~NH26"/>
      <sheetName val="SKP~NH4(2)"/>
      <sheetName val="SKP~NH4(2)SEWA X"/>
      <sheetName val="SKP~NHPPN"/>
      <sheetName val="STP~NH23"/>
      <sheetName val="S-Antar"/>
      <sheetName val="KPKOM4"/>
      <sheetName val="KOP~"/>
      <sheetName val="Awas L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"/>
      <sheetName val="php"/>
      <sheetName val="STP25"/>
      <sheetName val="N25"/>
      <sheetName val="STP-PPN"/>
      <sheetName val="NPPN"/>
      <sheetName val="STP"/>
      <sheetName val="N21"/>
      <sheetName val="N23"/>
      <sheetName val="N26"/>
      <sheetName val="N4(2)"/>
      <sheetName val="ABSTRAKSI"/>
      <sheetName val="dfatar kaya"/>
      <sheetName val="klu"/>
      <sheetName val="cover"/>
      <sheetName val="Judul"/>
      <sheetName val="LPP"/>
      <sheetName val="PPh"/>
      <sheetName val="Ind"/>
      <sheetName val="dataa"/>
      <sheetName val="PENJ "/>
      <sheetName val="REVENUE"/>
      <sheetName val="kas"/>
      <sheetName val="RK1"/>
      <sheetName val="RK"/>
      <sheetName val="neraca"/>
      <sheetName val="HPP"/>
      <sheetName val="KAMAR"/>
      <sheetName val="FOOD&amp;BEVERAGE"/>
      <sheetName val="LAUNDRY"/>
      <sheetName val="OPR"/>
      <sheetName val="PEND.LAIN"/>
      <sheetName val="BIAYA"/>
      <sheetName val="DENDA"/>
      <sheetName val="ADM"/>
      <sheetName val="PEMSARAN"/>
      <sheetName val="PEMELIHARAAN"/>
      <sheetName val="MUTASI NERACA"/>
      <sheetName val="St (2)"/>
      <sheetName val="St (3)"/>
      <sheetName val="Sheet1"/>
      <sheetName val="Objek21"/>
      <sheetName val="KKP21"/>
      <sheetName val="21"/>
      <sheetName val="22"/>
      <sheetName val="Objek23"/>
      <sheetName val="23"/>
      <sheetName val="4"/>
      <sheetName val="26"/>
      <sheetName val="VA"/>
      <sheetName val="PPN"/>
      <sheetName val="PK"/>
      <sheetName val="PM"/>
      <sheetName val="PBB"/>
      <sheetName val="BPHTB"/>
      <sheetName val="E9"/>
      <sheetName val="kp25"/>
      <sheetName val="kp21"/>
      <sheetName val="KPPPN"/>
      <sheetName val="Kredit21"/>
      <sheetName val="KOMPENS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KLU"/>
      <sheetName val="PP"/>
      <sheetName val="DATA"/>
      <sheetName val="SPT"/>
      <sheetName val="KPKom"/>
      <sheetName val="SPPP"/>
      <sheetName val="Berkas"/>
      <sheetName val="Rasio"/>
      <sheetName val="APro"/>
      <sheetName val="DbKtr"/>
      <sheetName val="DbTF"/>
      <sheetName val="DbPem"/>
      <sheetName val="Tarif"/>
      <sheetName val="DaKor"/>
      <sheetName val="LPIS"/>
      <sheetName val="rasio nrc"/>
      <sheetName val="cashflow"/>
      <sheetName val="indeksK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P"/>
      <sheetName val="Lamp"/>
      <sheetName val="Perst"/>
      <sheetName val="NH"/>
      <sheetName val="KOR"/>
      <sheetName val="UR"/>
      <sheetName val="US"/>
      <sheetName val="PK"/>
      <sheetName val="PPNT"/>
      <sheetName val="ANL"/>
      <sheetName val="PB"/>
      <sheetName val="INT"/>
      <sheetName val="A2"/>
      <sheetName val="A1"/>
      <sheetName val="Sheet14"/>
      <sheetName val="Sheet15"/>
      <sheetName val="Sheet16"/>
      <sheetName val="P-P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IT"/>
      <sheetName val="PENILAI"/>
      <sheetName val="FORM DATA MASUKAN"/>
      <sheetName val="ENTRI TANAMAN"/>
      <sheetName val="DATA"/>
      <sheetName val="FORM ENTRI BANGUNAN"/>
      <sheetName val="Tabulasi_dt_pembanding"/>
      <sheetName val="analisa Data pembanding"/>
      <sheetName val="Lamp IV"/>
      <sheetName val="Lamp V"/>
      <sheetName val="Analisa NIR"/>
      <sheetName val="Clustering"/>
      <sheetName val="FDM_1"/>
      <sheetName val="LEMBAR KERJA"/>
      <sheetName val="RINCIAN TANAMAN"/>
      <sheetName val="REKAP"/>
      <sheetName val="PBB"/>
      <sheetName val="ST"/>
      <sheetName val="RINCIAN WP"/>
    </sheetNames>
    <sheetDataSet>
      <sheetData sheetId="0"/>
      <sheetData sheetId="1">
        <row r="1">
          <cell r="A1" t="str">
            <v>index</v>
          </cell>
        </row>
      </sheetData>
      <sheetData sheetId="2"/>
      <sheetData sheetId="3"/>
      <sheetData sheetId="4">
        <row r="6">
          <cell r="C6" t="str">
            <v>TANAMAN</v>
          </cell>
          <cell r="D6" t="str">
            <v>NILAI DASAR</v>
          </cell>
        </row>
        <row r="7">
          <cell r="C7" t="str">
            <v>KOPI</v>
          </cell>
          <cell r="D7">
            <v>9600</v>
          </cell>
        </row>
        <row r="8">
          <cell r="C8" t="str">
            <v>KARET</v>
          </cell>
          <cell r="D8">
            <v>9600</v>
          </cell>
        </row>
        <row r="9">
          <cell r="C9" t="str">
            <v>TEBU</v>
          </cell>
          <cell r="D9">
            <v>9600</v>
          </cell>
        </row>
        <row r="10">
          <cell r="C10" t="str">
            <v>SENGON</v>
          </cell>
          <cell r="D10">
            <v>9600</v>
          </cell>
        </row>
        <row r="11">
          <cell r="C11">
            <v>0</v>
          </cell>
          <cell r="D11">
            <v>0</v>
          </cell>
        </row>
        <row r="12">
          <cell r="C12">
            <v>0</v>
          </cell>
          <cell r="D12">
            <v>0</v>
          </cell>
        </row>
        <row r="13">
          <cell r="C13">
            <v>0</v>
          </cell>
          <cell r="D13">
            <v>0</v>
          </cell>
        </row>
        <row r="14">
          <cell r="C14">
            <v>0</v>
          </cell>
          <cell r="D14">
            <v>0</v>
          </cell>
        </row>
        <row r="15">
          <cell r="C15">
            <v>0</v>
          </cell>
          <cell r="D15">
            <v>0</v>
          </cell>
        </row>
      </sheetData>
      <sheetData sheetId="5">
        <row r="1">
          <cell r="A1" t="str">
            <v>NO</v>
          </cell>
          <cell r="J1" t="str">
            <v>01 Pabrik/Kilang</v>
          </cell>
        </row>
        <row r="2">
          <cell r="J2" t="str">
            <v>02 Perkantoran</v>
          </cell>
        </row>
        <row r="3">
          <cell r="J3" t="str">
            <v>03 Perumahan</v>
          </cell>
        </row>
        <row r="4">
          <cell r="J4" t="str">
            <v>04 Mess/Guest House</v>
          </cell>
        </row>
        <row r="5">
          <cell r="J5" t="str">
            <v>05 Gudang</v>
          </cell>
        </row>
        <row r="6">
          <cell r="J6" t="str">
            <v>06 Ruang Workshop</v>
          </cell>
        </row>
        <row r="7">
          <cell r="J7" t="str">
            <v>07 Sarana Olah Raga/Rekreasi</v>
          </cell>
        </row>
        <row r="8">
          <cell r="J8" t="str">
            <v>08 Poliklinik/Baskebun/Puskebun, dll</v>
          </cell>
        </row>
        <row r="9">
          <cell r="J9" t="str">
            <v>09 MCK</v>
          </cell>
        </row>
        <row r="10">
          <cell r="J10" t="str">
            <v>10 Jalan Diperkeras</v>
          </cell>
        </row>
        <row r="11">
          <cell r="J11" t="str">
            <v>11 Landasan Pesawat</v>
          </cell>
        </row>
        <row r="12">
          <cell r="J12" t="str">
            <v>12 Pelabuhan</v>
          </cell>
        </row>
        <row r="13">
          <cell r="J13" t="str">
            <v>13 Jembatan</v>
          </cell>
        </row>
        <row r="14">
          <cell r="J14" t="str">
            <v>14 Gorong-gorong</v>
          </cell>
        </row>
        <row r="15">
          <cell r="J15" t="str">
            <v>15 Bangunan lainnya</v>
          </cell>
        </row>
      </sheetData>
      <sheetData sheetId="6">
        <row r="8">
          <cell r="A8" t="str">
            <v>01 Pabrik/Kilang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"/>
      <sheetName val="04-01"/>
      <sheetName val="05-01"/>
      <sheetName val="06-01"/>
      <sheetName val="07-01"/>
      <sheetName val="08-01"/>
      <sheetName val="09-01"/>
      <sheetName val="10-01"/>
      <sheetName val="11-01"/>
      <sheetName val="12-01"/>
      <sheetName val="SP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AB"/>
      <sheetName val="AC"/>
      <sheetName val="BY UMUM"/>
      <sheetName val="MATERIALFINAL"/>
      <sheetName val="MATERIALNONFIN"/>
      <sheetName val="UPAHFINAL "/>
      <sheetName val="UPAHNONFIN"/>
      <sheetName val="OVERHEADFINAL"/>
      <sheetName val="OVERHEADNONFIN"/>
      <sheetName val="PEND PROYEK"/>
      <sheetName val="PENJUALAN"/>
      <sheetName val="MODAL"/>
      <sheetName val="LABA DITAHAN"/>
      <sheetName val="HUTANG CICILAN"/>
      <sheetName val="HUTANG BANK"/>
      <sheetName val="HUT LAIN LAIN"/>
      <sheetName val="HUT BIAYA"/>
      <sheetName val="SSP BLM DTRM"/>
      <sheetName val="PPN PRO BLM TGH"/>
      <sheetName val="IKTISAR RL"/>
      <sheetName val="HUT DAGANG"/>
      <sheetName val="AKUMULASI"/>
      <sheetName val="ASURANSI DI MK"/>
      <sheetName val="AKTIVA TETAP"/>
      <sheetName val="UM PROYEK"/>
      <sheetName val="PAJAK"/>
      <sheetName val="PIUTANG DAGANG"/>
      <sheetName val="P BLM DITAGIH"/>
      <sheetName val="PINJAMAN"/>
      <sheetName val="UANG MUKA"/>
      <sheetName val="DEPOSITO"/>
      <sheetName val="BANK"/>
      <sheetName val="BANK (2)"/>
      <sheetName val="BANK (3)"/>
      <sheetName val="AYAT SILANG"/>
      <sheetName val="KAS PROYEK PT"/>
      <sheetName val="PPN BESAR"/>
      <sheetName val="rekonsili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"/>
      <sheetName val="php"/>
      <sheetName val="STP25"/>
      <sheetName val="N25"/>
      <sheetName val="STP-PPN"/>
      <sheetName val="NPPN"/>
      <sheetName val="STP"/>
      <sheetName val="N21"/>
      <sheetName val="N23"/>
      <sheetName val="N26"/>
      <sheetName val="N4(2)"/>
      <sheetName val="ABSTRAKSI"/>
      <sheetName val="dfatar kaya"/>
      <sheetName val="klu"/>
      <sheetName val="cover"/>
      <sheetName val="Judul"/>
      <sheetName val="LPP"/>
      <sheetName val="PPh"/>
      <sheetName val="Ind"/>
      <sheetName val="dataa"/>
      <sheetName val="PENJ "/>
      <sheetName val="REVENUE"/>
      <sheetName val="kas"/>
      <sheetName val="RK1"/>
      <sheetName val="RK"/>
      <sheetName val="neraca"/>
      <sheetName val="HPP"/>
      <sheetName val="KAMAR"/>
      <sheetName val="FOOD&amp;BEVERAGE"/>
      <sheetName val="LAUNDRY"/>
      <sheetName val="OPR"/>
      <sheetName val="PEND.LAIN"/>
      <sheetName val="BIAYA"/>
      <sheetName val="DENDA"/>
      <sheetName val="ADM"/>
      <sheetName val="PEMSARAN"/>
      <sheetName val="PEMELIHARAAN"/>
      <sheetName val="MUTASI NERACA"/>
      <sheetName val="St (2)"/>
      <sheetName val="St (3)"/>
      <sheetName val="Sheet1"/>
      <sheetName val="Objek21"/>
      <sheetName val="KKP21"/>
      <sheetName val="21"/>
      <sheetName val="22"/>
      <sheetName val="Objek23"/>
      <sheetName val="23"/>
      <sheetName val="4"/>
      <sheetName val="26"/>
      <sheetName val="VA"/>
      <sheetName val="PPN"/>
      <sheetName val="PK"/>
      <sheetName val="PM"/>
      <sheetName val="PBB"/>
      <sheetName val="BPHTB"/>
      <sheetName val="E9"/>
      <sheetName val="kp25"/>
      <sheetName val="kp21"/>
      <sheetName val="KPPPN"/>
      <sheetName val="Kredit21"/>
      <sheetName val="KOMPENS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WPPNRI3" displayName="WPPNRI3" ref="B27:C38" totalsRowShown="0" headerRowDxfId="11" dataDxfId="9" headerRowBorderDxfId="10" tableBorderDxfId="8" totalsRowBorderDxfId="7" headerRowCellStyle="Normal 5">
  <autoFilter ref="B27:C38" xr:uid="{00000000-0009-0000-0100-000002000000}"/>
  <tableColumns count="2">
    <tableColumn id="1" xr3:uid="{00000000-0010-0000-0000-000001000000}" name="Wilayah Pengelolaan Perikanan Negara Republik Indonesia (WPP-NRI)" dataDxfId="6"/>
    <tableColumn id="2" xr3:uid="{00000000-0010-0000-0000-000002000000}" name="Luas Areal Penangkapan Ikan Per Kapal (m2)" dataDxfId="5" dataCellStyle="Comma [0]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WPPNRI" displayName="WPPNRI" ref="A1:B12" totalsRowShown="0" headerRowBorderDxfId="4" tableBorderDxfId="3" totalsRowBorderDxfId="2">
  <autoFilter ref="A1:B12" xr:uid="{00000000-0009-0000-0100-000001000000}"/>
  <tableColumns count="2">
    <tableColumn id="1" xr3:uid="{00000000-0010-0000-0100-000001000000}" name="Wilayah Pengelolaan Perikanan Negara Republik Indonesia (WPP-NRI)" dataDxfId="1"/>
    <tableColumn id="2" xr3:uid="{00000000-0010-0000-0100-000002000000}" name="Luas Areal Penangkapan Ikan Per Kapal (m2)" dataDxfId="0" dataCellStyle="Comma [0]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tabSelected="1" zoomScale="90" zoomScaleNormal="90" workbookViewId="0">
      <selection activeCell="G22" sqref="G22"/>
    </sheetView>
  </sheetViews>
  <sheetFormatPr defaultColWidth="9.109375" defaultRowHeight="14.4" x14ac:dyDescent="0.3"/>
  <cols>
    <col min="1" max="1" width="4.109375" style="198" customWidth="1"/>
    <col min="2" max="2" width="28.109375" style="198" customWidth="1"/>
    <col min="3" max="3" width="24.44140625" style="198" customWidth="1"/>
    <col min="4" max="4" width="23.109375" style="198" customWidth="1"/>
    <col min="5" max="5" width="26" style="199" customWidth="1"/>
    <col min="6" max="6" width="28.44140625" style="199" customWidth="1"/>
    <col min="7" max="7" width="27.88671875" style="198" customWidth="1"/>
    <col min="8" max="8" width="31.6640625" style="198" customWidth="1"/>
    <col min="9" max="9" width="18.44140625" style="198" customWidth="1"/>
    <col min="10" max="10" width="30.44140625" style="199" customWidth="1"/>
    <col min="11" max="16384" width="9.109375" style="198"/>
  </cols>
  <sheetData>
    <row r="1" spans="1:10" ht="18" x14ac:dyDescent="0.35">
      <c r="A1" s="247" t="s">
        <v>440</v>
      </c>
      <c r="B1" s="247"/>
      <c r="C1" s="247"/>
      <c r="D1" s="247"/>
      <c r="E1" s="247"/>
      <c r="F1" s="247"/>
    </row>
    <row r="3" spans="1:10" x14ac:dyDescent="0.3">
      <c r="B3" s="198" t="s">
        <v>95</v>
      </c>
      <c r="C3" s="248" t="s">
        <v>441</v>
      </c>
      <c r="D3" s="249"/>
      <c r="E3" s="249"/>
      <c r="F3" s="249"/>
    </row>
    <row r="4" spans="1:10" x14ac:dyDescent="0.3">
      <c r="B4" s="198" t="s">
        <v>96</v>
      </c>
      <c r="C4" s="248" t="s">
        <v>442</v>
      </c>
      <c r="D4" s="249"/>
      <c r="E4" s="249"/>
      <c r="F4" s="249"/>
    </row>
    <row r="5" spans="1:10" x14ac:dyDescent="0.3">
      <c r="B5" s="198" t="s">
        <v>97</v>
      </c>
      <c r="C5" s="248">
        <v>2020</v>
      </c>
      <c r="D5" s="249"/>
      <c r="E5" s="249"/>
      <c r="F5" s="249"/>
    </row>
    <row r="6" spans="1:10" x14ac:dyDescent="0.3">
      <c r="B6" s="198" t="s">
        <v>99</v>
      </c>
      <c r="C6" s="202"/>
    </row>
    <row r="8" spans="1:10" x14ac:dyDescent="0.3">
      <c r="B8" s="198" t="s">
        <v>9</v>
      </c>
      <c r="C8" s="248"/>
      <c r="D8" s="249"/>
      <c r="E8" s="249"/>
      <c r="F8" s="249"/>
    </row>
    <row r="9" spans="1:10" x14ac:dyDescent="0.3">
      <c r="B9" s="198" t="s">
        <v>100</v>
      </c>
      <c r="C9" s="203"/>
      <c r="D9" s="200" t="s">
        <v>101</v>
      </c>
    </row>
    <row r="10" spans="1:10" x14ac:dyDescent="0.3">
      <c r="B10" s="198" t="s">
        <v>423</v>
      </c>
      <c r="C10" s="203"/>
      <c r="D10" s="200" t="s">
        <v>101</v>
      </c>
    </row>
    <row r="11" spans="1:10" x14ac:dyDescent="0.3">
      <c r="B11" s="198" t="s">
        <v>103</v>
      </c>
      <c r="C11" s="248"/>
      <c r="D11" s="249"/>
      <c r="E11" s="198"/>
      <c r="F11" s="198"/>
      <c r="J11" s="198"/>
    </row>
    <row r="12" spans="1:10" x14ac:dyDescent="0.3">
      <c r="B12" s="198" t="s">
        <v>427</v>
      </c>
      <c r="C12" s="250" t="s">
        <v>86</v>
      </c>
      <c r="D12" s="249"/>
      <c r="E12" s="198"/>
      <c r="F12" s="198"/>
    </row>
    <row r="13" spans="1:10" x14ac:dyDescent="0.3">
      <c r="B13" s="198" t="s">
        <v>73</v>
      </c>
      <c r="C13" s="250" t="s">
        <v>86</v>
      </c>
      <c r="D13" s="249"/>
      <c r="E13" s="198"/>
      <c r="F13" s="198"/>
    </row>
    <row r="14" spans="1:10" x14ac:dyDescent="0.3">
      <c r="B14" s="198" t="s">
        <v>425</v>
      </c>
      <c r="C14" s="220"/>
      <c r="D14" s="221" t="s">
        <v>426</v>
      </c>
      <c r="E14" s="198"/>
      <c r="F14" s="198"/>
    </row>
    <row r="15" spans="1:10" x14ac:dyDescent="0.3">
      <c r="B15" s="198" t="s">
        <v>70</v>
      </c>
      <c r="C15" s="203"/>
      <c r="D15" s="200" t="s">
        <v>102</v>
      </c>
    </row>
    <row r="16" spans="1:10" x14ac:dyDescent="0.3">
      <c r="B16" s="198" t="s">
        <v>420</v>
      </c>
      <c r="C16" s="248"/>
      <c r="D16" s="249"/>
      <c r="E16" s="249"/>
      <c r="F16" s="249"/>
    </row>
    <row r="17" spans="2:8" x14ac:dyDescent="0.3">
      <c r="B17" s="198" t="s">
        <v>451</v>
      </c>
      <c r="C17" s="248"/>
      <c r="D17" s="249"/>
      <c r="E17" s="249"/>
      <c r="F17" s="249"/>
    </row>
    <row r="18" spans="2:8" x14ac:dyDescent="0.3">
      <c r="E18" s="198"/>
      <c r="F18" s="198"/>
    </row>
    <row r="19" spans="2:8" x14ac:dyDescent="0.3">
      <c r="B19" s="198" t="s">
        <v>98</v>
      </c>
      <c r="C19" s="251" t="s">
        <v>443</v>
      </c>
      <c r="D19" s="251"/>
      <c r="E19" s="198"/>
      <c r="F19" s="198"/>
    </row>
    <row r="20" spans="2:8" x14ac:dyDescent="0.3">
      <c r="B20" s="198" t="s">
        <v>428</v>
      </c>
      <c r="C20" s="251" t="s">
        <v>450</v>
      </c>
      <c r="D20" s="251"/>
      <c r="E20" s="198"/>
      <c r="F20" s="198"/>
    </row>
    <row r="21" spans="2:8" x14ac:dyDescent="0.3">
      <c r="B21" s="198" t="s">
        <v>430</v>
      </c>
      <c r="C21" s="251" t="s">
        <v>444</v>
      </c>
      <c r="D21" s="251"/>
      <c r="E21" s="198"/>
      <c r="F21" s="198"/>
    </row>
    <row r="22" spans="2:8" x14ac:dyDescent="0.3">
      <c r="B22" s="198" t="s">
        <v>104</v>
      </c>
      <c r="C22" s="251" t="s">
        <v>445</v>
      </c>
      <c r="D22" s="251"/>
      <c r="E22" s="198"/>
      <c r="F22" s="198"/>
    </row>
    <row r="23" spans="2:8" x14ac:dyDescent="0.3">
      <c r="B23" s="198" t="s">
        <v>105</v>
      </c>
      <c r="C23" s="251" t="s">
        <v>446</v>
      </c>
      <c r="D23" s="251"/>
      <c r="E23" s="198"/>
      <c r="F23" s="198"/>
    </row>
    <row r="24" spans="2:8" x14ac:dyDescent="0.3">
      <c r="B24" s="198" t="s">
        <v>106</v>
      </c>
      <c r="C24" s="202"/>
      <c r="E24" s="198"/>
      <c r="F24" s="198"/>
    </row>
    <row r="25" spans="2:8" x14ac:dyDescent="0.3">
      <c r="C25" s="201"/>
    </row>
    <row r="27" spans="2:8" ht="57.6" x14ac:dyDescent="0.3">
      <c r="B27" s="230" t="s">
        <v>418</v>
      </c>
      <c r="C27" s="230" t="s">
        <v>419</v>
      </c>
      <c r="E27" s="231" t="s">
        <v>432</v>
      </c>
      <c r="F27" s="231" t="s">
        <v>431</v>
      </c>
      <c r="G27" s="231" t="s">
        <v>433</v>
      </c>
      <c r="H27" s="231" t="s">
        <v>434</v>
      </c>
    </row>
    <row r="28" spans="2:8" x14ac:dyDescent="0.3">
      <c r="B28" s="236" t="s">
        <v>407</v>
      </c>
      <c r="C28" s="237">
        <v>165187</v>
      </c>
      <c r="E28" s="243">
        <v>0.7</v>
      </c>
      <c r="F28" s="242">
        <v>10</v>
      </c>
      <c r="G28" s="242">
        <v>140</v>
      </c>
      <c r="H28" s="242">
        <v>11458</v>
      </c>
    </row>
    <row r="29" spans="2:8" x14ac:dyDescent="0.3">
      <c r="B29" s="238" t="s">
        <v>408</v>
      </c>
      <c r="C29" s="239">
        <v>559883</v>
      </c>
    </row>
    <row r="30" spans="2:8" x14ac:dyDescent="0.3">
      <c r="B30" s="238" t="s">
        <v>409</v>
      </c>
      <c r="C30" s="239">
        <v>890258</v>
      </c>
    </row>
    <row r="31" spans="2:8" x14ac:dyDescent="0.3">
      <c r="B31" s="238" t="s">
        <v>410</v>
      </c>
      <c r="C31" s="239">
        <v>1577321</v>
      </c>
    </row>
    <row r="32" spans="2:8" x14ac:dyDescent="0.3">
      <c r="B32" s="238" t="s">
        <v>411</v>
      </c>
      <c r="C32" s="239">
        <v>285058</v>
      </c>
      <c r="E32" s="252" t="s">
        <v>424</v>
      </c>
      <c r="F32" s="252"/>
      <c r="G32" s="242" t="e">
        <f>VLOOKUP($C$11,WPPNRI3[],2,FALSE)</f>
        <v>#N/A</v>
      </c>
    </row>
    <row r="33" spans="1:10" x14ac:dyDescent="0.3">
      <c r="B33" s="238" t="s">
        <v>412</v>
      </c>
      <c r="C33" s="239">
        <v>396158</v>
      </c>
      <c r="E33" s="253" t="s">
        <v>439</v>
      </c>
      <c r="F33" s="253"/>
      <c r="G33" s="242" t="e">
        <f>$G$32*$C$14</f>
        <v>#N/A</v>
      </c>
    </row>
    <row r="34" spans="1:10" x14ac:dyDescent="0.3">
      <c r="B34" s="238" t="s">
        <v>413</v>
      </c>
      <c r="C34" s="239">
        <v>59935</v>
      </c>
    </row>
    <row r="35" spans="1:10" x14ac:dyDescent="0.3">
      <c r="B35" s="238" t="s">
        <v>414</v>
      </c>
      <c r="C35" s="239">
        <v>337684</v>
      </c>
    </row>
    <row r="36" spans="1:10" x14ac:dyDescent="0.3">
      <c r="B36" s="238" t="s">
        <v>415</v>
      </c>
      <c r="C36" s="239">
        <v>169573</v>
      </c>
    </row>
    <row r="37" spans="1:10" x14ac:dyDescent="0.3">
      <c r="B37" s="238" t="s">
        <v>416</v>
      </c>
      <c r="C37" s="239">
        <v>175420</v>
      </c>
    </row>
    <row r="38" spans="1:10" x14ac:dyDescent="0.3">
      <c r="B38" s="240" t="s">
        <v>417</v>
      </c>
      <c r="C38" s="241">
        <v>1004281</v>
      </c>
    </row>
    <row r="41" spans="1:10" ht="15.6" x14ac:dyDescent="0.3">
      <c r="A41" s="255" t="s">
        <v>87</v>
      </c>
      <c r="B41" s="256"/>
      <c r="C41" s="256"/>
      <c r="D41" s="256"/>
      <c r="E41" s="257"/>
    </row>
    <row r="42" spans="1:10" x14ac:dyDescent="0.3">
      <c r="A42" s="231" t="s">
        <v>435</v>
      </c>
      <c r="B42" s="231" t="s">
        <v>421</v>
      </c>
      <c r="C42" s="231" t="s">
        <v>436</v>
      </c>
      <c r="D42" s="231" t="s">
        <v>437</v>
      </c>
      <c r="E42" s="231" t="s">
        <v>438</v>
      </c>
    </row>
    <row r="43" spans="1:10" x14ac:dyDescent="0.3">
      <c r="A43" s="232"/>
      <c r="B43" s="233"/>
      <c r="C43" s="244"/>
      <c r="D43" s="235"/>
      <c r="E43" s="245"/>
      <c r="J43" s="198"/>
    </row>
    <row r="44" spans="1:10" x14ac:dyDescent="0.3">
      <c r="A44" s="232"/>
      <c r="B44" s="233"/>
      <c r="C44" s="244"/>
      <c r="D44" s="235"/>
      <c r="E44" s="245"/>
      <c r="J44" s="198"/>
    </row>
    <row r="45" spans="1:10" x14ac:dyDescent="0.3">
      <c r="A45" s="232"/>
      <c r="B45" s="233"/>
      <c r="C45" s="244"/>
      <c r="D45" s="235"/>
      <c r="E45" s="245"/>
      <c r="J45" s="198"/>
    </row>
    <row r="46" spans="1:10" x14ac:dyDescent="0.3">
      <c r="A46" s="232"/>
      <c r="B46" s="233"/>
      <c r="C46" s="244"/>
      <c r="D46" s="235"/>
      <c r="E46" s="245"/>
      <c r="J46" s="198"/>
    </row>
    <row r="47" spans="1:10" x14ac:dyDescent="0.3">
      <c r="A47" s="232"/>
      <c r="B47" s="233"/>
      <c r="C47" s="244"/>
      <c r="D47" s="235"/>
      <c r="E47" s="245"/>
      <c r="J47" s="198"/>
    </row>
    <row r="48" spans="1:10" x14ac:dyDescent="0.3">
      <c r="A48" s="232"/>
      <c r="B48" s="233"/>
      <c r="C48" s="244"/>
      <c r="D48" s="235"/>
      <c r="E48" s="245"/>
      <c r="J48" s="198"/>
    </row>
    <row r="49" spans="1:10" x14ac:dyDescent="0.3">
      <c r="A49" s="232"/>
      <c r="B49" s="233"/>
      <c r="C49" s="244"/>
      <c r="D49" s="235"/>
      <c r="E49" s="245"/>
      <c r="J49" s="198"/>
    </row>
    <row r="50" spans="1:10" x14ac:dyDescent="0.3">
      <c r="A50" s="232"/>
      <c r="B50" s="233"/>
      <c r="C50" s="244"/>
      <c r="D50" s="235"/>
      <c r="E50" s="245"/>
      <c r="J50" s="198"/>
    </row>
    <row r="51" spans="1:10" x14ac:dyDescent="0.3">
      <c r="A51" s="232"/>
      <c r="B51" s="233"/>
      <c r="C51" s="244"/>
      <c r="D51" s="235"/>
      <c r="E51" s="245"/>
      <c r="J51" s="198"/>
    </row>
    <row r="52" spans="1:10" x14ac:dyDescent="0.3">
      <c r="A52" s="232"/>
      <c r="B52" s="233"/>
      <c r="C52" s="244"/>
      <c r="D52" s="235"/>
      <c r="E52" s="245">
        <f t="shared" ref="E52" si="0">C52*D52</f>
        <v>0</v>
      </c>
      <c r="F52" s="225" t="s">
        <v>429</v>
      </c>
      <c r="G52" s="226"/>
      <c r="J52" s="198"/>
    </row>
    <row r="53" spans="1:10" ht="16.5" customHeight="1" x14ac:dyDescent="0.3">
      <c r="A53" s="232"/>
      <c r="B53" s="233"/>
      <c r="C53" s="244"/>
      <c r="D53" s="235"/>
      <c r="E53" s="245"/>
      <c r="F53" s="198"/>
      <c r="J53" s="198"/>
    </row>
    <row r="54" spans="1:10" x14ac:dyDescent="0.3">
      <c r="A54" s="254" t="s">
        <v>18</v>
      </c>
      <c r="B54" s="254"/>
      <c r="C54" s="244">
        <f>SUM(C43:C53)</f>
        <v>0</v>
      </c>
      <c r="D54" s="234"/>
      <c r="E54" s="244">
        <f>SUM(E43:E53)</f>
        <v>0</v>
      </c>
      <c r="F54" s="198"/>
      <c r="J54" s="198"/>
    </row>
    <row r="55" spans="1:10" x14ac:dyDescent="0.3">
      <c r="E55" s="198"/>
      <c r="F55" s="198"/>
      <c r="J55" s="198"/>
    </row>
    <row r="56" spans="1:10" ht="15.75" customHeight="1" x14ac:dyDescent="0.3">
      <c r="A56" s="258" t="s">
        <v>88</v>
      </c>
      <c r="B56" s="258"/>
      <c r="C56" s="258"/>
      <c r="D56" s="258"/>
      <c r="E56" s="246">
        <f>E54*$E$28</f>
        <v>0</v>
      </c>
      <c r="F56" s="198"/>
      <c r="J56" s="198"/>
    </row>
    <row r="57" spans="1:10" x14ac:dyDescent="0.3">
      <c r="E57" s="198"/>
      <c r="F57" s="198"/>
    </row>
    <row r="58" spans="1:10" x14ac:dyDescent="0.3">
      <c r="E58" s="198"/>
      <c r="F58" s="198"/>
    </row>
    <row r="59" spans="1:10" x14ac:dyDescent="0.3">
      <c r="E59" s="198"/>
      <c r="F59" s="198"/>
    </row>
    <row r="60" spans="1:10" x14ac:dyDescent="0.3">
      <c r="E60" s="198"/>
      <c r="F60" s="198"/>
    </row>
    <row r="61" spans="1:10" x14ac:dyDescent="0.3">
      <c r="E61" s="198"/>
      <c r="F61" s="198"/>
    </row>
    <row r="62" spans="1:10" x14ac:dyDescent="0.3">
      <c r="E62" s="198"/>
      <c r="F62" s="198"/>
    </row>
    <row r="63" spans="1:10" x14ac:dyDescent="0.3">
      <c r="E63" s="198"/>
      <c r="F63" s="198"/>
    </row>
    <row r="64" spans="1:10" x14ac:dyDescent="0.3">
      <c r="E64" s="198"/>
      <c r="F64" s="198"/>
    </row>
    <row r="65" spans="5:6" x14ac:dyDescent="0.3">
      <c r="E65" s="198"/>
      <c r="F65" s="198"/>
    </row>
    <row r="66" spans="5:6" x14ac:dyDescent="0.3">
      <c r="E66" s="198"/>
      <c r="F66" s="198"/>
    </row>
    <row r="67" spans="5:6" x14ac:dyDescent="0.3">
      <c r="E67" s="198"/>
      <c r="F67" s="198"/>
    </row>
    <row r="68" spans="5:6" x14ac:dyDescent="0.3">
      <c r="E68" s="198"/>
      <c r="F68" s="198"/>
    </row>
    <row r="69" spans="5:6" x14ac:dyDescent="0.3">
      <c r="E69" s="198"/>
      <c r="F69" s="198"/>
    </row>
    <row r="70" spans="5:6" x14ac:dyDescent="0.3">
      <c r="E70" s="198"/>
      <c r="F70" s="198"/>
    </row>
    <row r="71" spans="5:6" x14ac:dyDescent="0.3">
      <c r="E71" s="198"/>
      <c r="F71" s="198"/>
    </row>
  </sheetData>
  <mergeCells count="20">
    <mergeCell ref="E32:F32"/>
    <mergeCell ref="E33:F33"/>
    <mergeCell ref="A54:B54"/>
    <mergeCell ref="A41:E41"/>
    <mergeCell ref="A56:D56"/>
    <mergeCell ref="C11:D11"/>
    <mergeCell ref="C12:D12"/>
    <mergeCell ref="C13:D13"/>
    <mergeCell ref="C22:D22"/>
    <mergeCell ref="C23:D23"/>
    <mergeCell ref="C19:D19"/>
    <mergeCell ref="C20:D20"/>
    <mergeCell ref="C16:F16"/>
    <mergeCell ref="C21:D21"/>
    <mergeCell ref="C17:F17"/>
    <mergeCell ref="A1:F1"/>
    <mergeCell ref="C3:F3"/>
    <mergeCell ref="C4:F4"/>
    <mergeCell ref="C5:F5"/>
    <mergeCell ref="C8:F8"/>
  </mergeCells>
  <phoneticPr fontId="43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'Luas Areal'!$A$2:$A$12</xm:f>
          </x14:formula1>
          <xm:sqref>C11:D11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fitToPage="1"/>
  </sheetPr>
  <dimension ref="B2:BI79"/>
  <sheetViews>
    <sheetView showGridLines="0" zoomScale="70" zoomScaleNormal="70" zoomScaleSheetLayoutView="77" workbookViewId="0">
      <selection activeCell="Z8" sqref="Z8"/>
    </sheetView>
  </sheetViews>
  <sheetFormatPr defaultColWidth="9.109375" defaultRowHeight="13.8" x14ac:dyDescent="0.3"/>
  <cols>
    <col min="1" max="1" width="9.109375" style="4"/>
    <col min="2" max="2" width="3.33203125" style="4" customWidth="1"/>
    <col min="3" max="3" width="3.88671875" style="4" customWidth="1"/>
    <col min="4" max="38" width="3.33203125" style="4" customWidth="1"/>
    <col min="39" max="39" width="3.109375" style="4" customWidth="1"/>
    <col min="40" max="46" width="3.33203125" style="4" customWidth="1"/>
    <col min="47" max="47" width="34" style="4" customWidth="1"/>
    <col min="48" max="48" width="19.6640625" style="4" customWidth="1"/>
    <col min="49" max="16384" width="9.109375" style="4"/>
  </cols>
  <sheetData>
    <row r="2" spans="2:61" ht="8.1" customHeigh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2:61" ht="15" customHeight="1" x14ac:dyDescent="0.3">
      <c r="B3" s="341" t="s">
        <v>0</v>
      </c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3"/>
      <c r="AI3" s="6"/>
      <c r="AK3" s="340" t="s">
        <v>1</v>
      </c>
      <c r="AL3" s="340"/>
      <c r="AM3" s="340"/>
      <c r="AN3" s="340"/>
      <c r="AO3" s="340"/>
      <c r="AP3" s="340"/>
      <c r="AQ3" s="340"/>
      <c r="AR3" s="340"/>
      <c r="AT3" s="7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2:61" ht="15" customHeight="1" x14ac:dyDescent="0.3">
      <c r="B4" s="341" t="s">
        <v>35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3"/>
      <c r="AI4" s="6"/>
      <c r="AK4" s="344">
        <v>2</v>
      </c>
      <c r="AL4" s="345"/>
      <c r="AM4" s="344">
        <v>0</v>
      </c>
      <c r="AN4" s="345"/>
      <c r="AO4" s="344" t="str">
        <f>MID(HOME!$C$5,3,1)</f>
        <v>2</v>
      </c>
      <c r="AP4" s="345"/>
      <c r="AQ4" s="344" t="str">
        <f>RIGHT(HOME!$C$5,1)</f>
        <v>0</v>
      </c>
      <c r="AR4" s="345"/>
      <c r="AT4" s="7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2:61" s="9" customFormat="1" ht="15" customHeight="1" x14ac:dyDescent="0.3">
      <c r="B5" s="348" t="str">
        <f>HOME!$C$4</f>
        <v>KANTOR PELAYANANAN PAJAK PRATAMA JAKARTA CENGKARENG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  <c r="AG5" s="349"/>
      <c r="AH5" s="350"/>
      <c r="AI5" s="8"/>
      <c r="AK5" s="346"/>
      <c r="AL5" s="347"/>
      <c r="AM5" s="346"/>
      <c r="AN5" s="347"/>
      <c r="AO5" s="346"/>
      <c r="AP5" s="347"/>
      <c r="AQ5" s="346"/>
      <c r="AR5" s="347"/>
      <c r="AT5" s="1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2:61" ht="8.1" customHeight="1" x14ac:dyDescent="0.25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3"/>
      <c r="AJ6" s="14"/>
      <c r="AK6" s="14"/>
      <c r="AL6" s="15"/>
      <c r="AM6" s="15"/>
      <c r="AN6" s="15"/>
      <c r="AO6" s="15"/>
      <c r="AP6" s="16"/>
      <c r="AQ6" s="16"/>
      <c r="AR6" s="16"/>
      <c r="AT6" s="7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2:61" ht="9" customHeight="1" x14ac:dyDescent="0.3">
      <c r="B7" s="17"/>
      <c r="C7" s="18"/>
      <c r="D7" s="19"/>
      <c r="E7" s="19"/>
      <c r="F7" s="19"/>
      <c r="G7" s="19"/>
      <c r="H7" s="19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8"/>
      <c r="V7" s="19"/>
      <c r="W7" s="19"/>
      <c r="X7" s="19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20"/>
      <c r="AO7" s="20"/>
      <c r="AP7" s="20"/>
      <c r="AQ7" s="21"/>
      <c r="AR7" s="21"/>
      <c r="AS7" s="21"/>
      <c r="AT7" s="22"/>
      <c r="AU7" s="23"/>
    </row>
    <row r="8" spans="2:61" ht="15.9" customHeight="1" x14ac:dyDescent="0.3">
      <c r="B8" s="24"/>
      <c r="C8" s="25" t="s">
        <v>2</v>
      </c>
      <c r="D8" s="25"/>
      <c r="E8" s="25"/>
      <c r="F8" s="25"/>
      <c r="G8" s="25"/>
      <c r="H8" s="25"/>
      <c r="I8" s="26"/>
      <c r="J8" s="204" t="s">
        <v>107</v>
      </c>
      <c r="K8" s="25" t="s">
        <v>4</v>
      </c>
      <c r="L8" s="25"/>
      <c r="M8" s="25"/>
      <c r="N8" s="25"/>
      <c r="O8" s="25"/>
      <c r="P8" s="25"/>
      <c r="Q8" s="25"/>
      <c r="R8" s="25"/>
      <c r="S8" s="25"/>
      <c r="T8" s="25" t="s">
        <v>5</v>
      </c>
      <c r="U8" s="27"/>
      <c r="V8" s="27"/>
      <c r="W8" s="27"/>
      <c r="X8" s="27"/>
      <c r="AA8" s="27"/>
      <c r="AB8" s="25"/>
      <c r="AC8" s="25"/>
      <c r="AD8" s="25"/>
      <c r="AE8" s="25"/>
      <c r="AF8" s="25"/>
      <c r="AG8" s="27"/>
      <c r="AH8" s="27"/>
      <c r="AI8" s="27"/>
      <c r="AJ8" s="27"/>
      <c r="AK8" s="26"/>
      <c r="AL8" s="25"/>
      <c r="AM8" s="25"/>
      <c r="AN8" s="25"/>
      <c r="AQ8" s="26"/>
      <c r="AR8" s="25"/>
      <c r="AS8" s="25"/>
      <c r="AT8" s="28"/>
    </row>
    <row r="9" spans="2:61" ht="8.1" customHeight="1" x14ac:dyDescent="0.3">
      <c r="B9" s="29"/>
      <c r="C9" s="30"/>
      <c r="D9" s="31"/>
      <c r="E9" s="31"/>
      <c r="F9" s="31"/>
      <c r="G9" s="31"/>
      <c r="H9" s="31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  <c r="T9" s="31"/>
      <c r="U9" s="30"/>
      <c r="V9" s="31"/>
      <c r="W9" s="31"/>
      <c r="X9" s="31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2"/>
      <c r="AO9" s="32"/>
      <c r="AP9" s="32"/>
      <c r="AQ9" s="33"/>
      <c r="AR9" s="33"/>
      <c r="AS9" s="33"/>
      <c r="AT9" s="34"/>
      <c r="AU9" s="23"/>
    </row>
    <row r="10" spans="2:61" ht="8.1" customHeight="1" x14ac:dyDescent="0.3">
      <c r="B10" s="35"/>
      <c r="C10" s="23"/>
      <c r="D10" s="36"/>
      <c r="E10" s="36"/>
      <c r="F10" s="36"/>
      <c r="G10" s="36"/>
      <c r="H10" s="36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36"/>
      <c r="T10" s="36"/>
      <c r="U10" s="23"/>
      <c r="V10" s="36"/>
      <c r="W10" s="36"/>
      <c r="X10" s="36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37"/>
      <c r="AO10" s="37"/>
      <c r="AP10" s="37"/>
      <c r="AQ10" s="38"/>
      <c r="AR10" s="38"/>
      <c r="AS10" s="38"/>
      <c r="AT10" s="39"/>
      <c r="AU10" s="23"/>
    </row>
    <row r="11" spans="2:61" ht="9.9" customHeight="1" x14ac:dyDescent="0.3">
      <c r="B11" s="40"/>
      <c r="C11" s="351" t="s">
        <v>6</v>
      </c>
      <c r="D11" s="351"/>
      <c r="E11" s="351"/>
      <c r="F11" s="351"/>
      <c r="G11" s="351"/>
      <c r="H11" s="351"/>
      <c r="I11" s="352" t="s">
        <v>7</v>
      </c>
      <c r="J11" s="332" t="str">
        <f>LEFT(HOME!$C$9,1)</f>
        <v/>
      </c>
      <c r="K11" s="332" t="str">
        <f>MID(HOME!$C$9,2,1)</f>
        <v/>
      </c>
      <c r="M11" s="332" t="str">
        <f>MID(HOME!$C$9,4,1)</f>
        <v/>
      </c>
      <c r="N11" s="332" t="str">
        <f>MID(HOME!$C$9,5,1)</f>
        <v/>
      </c>
      <c r="P11" s="332" t="str">
        <f>MID(HOME!$C$9,7,1)</f>
        <v/>
      </c>
      <c r="Q11" s="332" t="str">
        <f>MID(HOME!$C$9,8,1)</f>
        <v/>
      </c>
      <c r="R11" s="332" t="str">
        <f>MID(HOME!$C$9,9,1)</f>
        <v/>
      </c>
      <c r="T11" s="332" t="str">
        <f>MID(HOME!$C$9,11,1)</f>
        <v/>
      </c>
      <c r="U11" s="332" t="str">
        <f>MID(HOME!$C$9,12,1)</f>
        <v/>
      </c>
      <c r="V11" s="332" t="str">
        <f>MID(HOME!$C$9,13,1)</f>
        <v/>
      </c>
      <c r="X11" s="332" t="str">
        <f>MID(HOME!$C$9,15,1)</f>
        <v/>
      </c>
      <c r="Y11" s="332" t="str">
        <f>MID(HOME!$C$9,16,1)</f>
        <v/>
      </c>
      <c r="Z11" s="332" t="str">
        <f>MID(HOME!$C$9,17,1)</f>
        <v/>
      </c>
      <c r="AB11" s="332" t="str">
        <f>MID(HOME!$C$9,19,1)</f>
        <v/>
      </c>
      <c r="AC11" s="332" t="str">
        <f>MID(HOME!$C$9,20,1)</f>
        <v/>
      </c>
      <c r="AD11" s="332" t="str">
        <f>MID(HOME!$C$9,21,1)</f>
        <v/>
      </c>
      <c r="AE11" s="332" t="str">
        <f>MID(HOME!$C$9,22,1)</f>
        <v/>
      </c>
      <c r="AG11" s="332" t="str">
        <f>RIGHT(HOME!$C$9,1)</f>
        <v/>
      </c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8"/>
    </row>
    <row r="12" spans="2:61" ht="8.1" customHeight="1" x14ac:dyDescent="0.3">
      <c r="B12" s="40"/>
      <c r="C12" s="351"/>
      <c r="D12" s="351"/>
      <c r="E12" s="351"/>
      <c r="F12" s="351"/>
      <c r="G12" s="351"/>
      <c r="H12" s="351"/>
      <c r="I12" s="352"/>
      <c r="J12" s="333"/>
      <c r="K12" s="333"/>
      <c r="L12" s="41" t="s">
        <v>8</v>
      </c>
      <c r="M12" s="333"/>
      <c r="N12" s="333"/>
      <c r="O12" s="42" t="s">
        <v>8</v>
      </c>
      <c r="P12" s="333"/>
      <c r="Q12" s="333"/>
      <c r="R12" s="333"/>
      <c r="S12" s="42" t="s">
        <v>8</v>
      </c>
      <c r="T12" s="333"/>
      <c r="U12" s="333"/>
      <c r="V12" s="333"/>
      <c r="W12" s="42" t="s">
        <v>8</v>
      </c>
      <c r="X12" s="333"/>
      <c r="Y12" s="333"/>
      <c r="Z12" s="333"/>
      <c r="AA12" s="42" t="s">
        <v>8</v>
      </c>
      <c r="AB12" s="333"/>
      <c r="AC12" s="333"/>
      <c r="AD12" s="333"/>
      <c r="AE12" s="333"/>
      <c r="AF12" s="42" t="s">
        <v>8</v>
      </c>
      <c r="AG12" s="333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8"/>
    </row>
    <row r="13" spans="2:61" ht="8.1" customHeight="1" x14ac:dyDescent="0.3">
      <c r="B13" s="40"/>
      <c r="C13" s="43"/>
      <c r="D13" s="43"/>
      <c r="E13" s="43"/>
      <c r="F13" s="43"/>
      <c r="G13" s="43"/>
      <c r="H13" s="43"/>
      <c r="I13" s="44"/>
      <c r="J13" s="26"/>
      <c r="K13" s="26"/>
      <c r="L13" s="45"/>
      <c r="M13" s="26"/>
      <c r="N13" s="26"/>
      <c r="O13" s="45"/>
      <c r="P13" s="26"/>
      <c r="Q13" s="26"/>
      <c r="R13" s="26"/>
      <c r="S13" s="45"/>
      <c r="T13" s="26"/>
      <c r="U13" s="26"/>
      <c r="V13" s="26"/>
      <c r="W13" s="45"/>
      <c r="X13" s="26"/>
      <c r="Y13" s="26"/>
      <c r="Z13" s="26"/>
      <c r="AA13" s="45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8"/>
    </row>
    <row r="14" spans="2:61" ht="15.9" customHeight="1" x14ac:dyDescent="0.3">
      <c r="B14" s="40"/>
      <c r="C14" s="25" t="s">
        <v>9</v>
      </c>
      <c r="D14" s="26"/>
      <c r="E14" s="26"/>
      <c r="F14" s="26"/>
      <c r="G14" s="26"/>
      <c r="H14" s="26"/>
      <c r="I14" s="26"/>
      <c r="J14" s="324">
        <f>HOME!$C$8</f>
        <v>0</v>
      </c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8"/>
    </row>
    <row r="15" spans="2:61" ht="7.5" customHeight="1" x14ac:dyDescent="0.3">
      <c r="B15" s="40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8"/>
    </row>
    <row r="16" spans="2:61" ht="15.9" customHeight="1" x14ac:dyDescent="0.3">
      <c r="B16" s="24"/>
      <c r="C16" s="25" t="s">
        <v>422</v>
      </c>
      <c r="D16" s="25"/>
      <c r="E16" s="25"/>
      <c r="F16" s="25"/>
      <c r="G16" s="25"/>
      <c r="H16" s="25"/>
      <c r="I16" s="26"/>
      <c r="J16" s="204" t="s">
        <v>107</v>
      </c>
      <c r="K16" s="106" t="s">
        <v>47</v>
      </c>
      <c r="L16" s="25" t="s">
        <v>38</v>
      </c>
      <c r="M16" s="25"/>
      <c r="N16" s="25"/>
      <c r="O16" s="25"/>
      <c r="P16" s="25"/>
      <c r="Q16" s="25"/>
      <c r="R16" s="25"/>
      <c r="S16" s="25"/>
      <c r="T16" s="106" t="s">
        <v>41</v>
      </c>
      <c r="U16" s="25" t="s">
        <v>42</v>
      </c>
      <c r="V16" s="27"/>
      <c r="W16" s="27"/>
      <c r="X16" s="27"/>
      <c r="AA16" s="27"/>
      <c r="AB16" s="25"/>
      <c r="AC16" s="25"/>
      <c r="AD16" s="25"/>
      <c r="AE16" s="25"/>
      <c r="AF16" s="25"/>
      <c r="AG16" s="27"/>
      <c r="AH16" s="27"/>
      <c r="AI16" s="27"/>
      <c r="AJ16" s="27"/>
      <c r="AK16" s="26"/>
      <c r="AL16" s="25"/>
      <c r="AM16" s="25"/>
      <c r="AN16" s="25"/>
      <c r="AQ16" s="26"/>
      <c r="AR16" s="25"/>
      <c r="AS16" s="25"/>
      <c r="AT16" s="28"/>
    </row>
    <row r="17" spans="2:52" ht="15.9" customHeight="1" x14ac:dyDescent="0.3">
      <c r="B17" s="24"/>
      <c r="C17" s="25"/>
      <c r="D17" s="25"/>
      <c r="E17" s="25"/>
      <c r="F17" s="25"/>
      <c r="G17" s="25"/>
      <c r="H17" s="25"/>
      <c r="I17" s="26"/>
      <c r="J17" s="105" t="s">
        <v>3</v>
      </c>
      <c r="K17" s="106" t="s">
        <v>36</v>
      </c>
      <c r="L17" s="25" t="s">
        <v>39</v>
      </c>
      <c r="M17" s="25"/>
      <c r="N17" s="25"/>
      <c r="O17" s="25"/>
      <c r="P17" s="25"/>
      <c r="Q17" s="25"/>
      <c r="R17" s="25"/>
      <c r="S17" s="25"/>
      <c r="T17" s="106" t="s">
        <v>43</v>
      </c>
      <c r="U17" s="25" t="s">
        <v>44</v>
      </c>
      <c r="V17" s="27"/>
      <c r="W17" s="27"/>
      <c r="X17" s="27"/>
      <c r="AA17" s="27"/>
      <c r="AB17" s="25"/>
      <c r="AC17" s="25"/>
      <c r="AD17" s="25"/>
      <c r="AE17" s="25"/>
      <c r="AF17" s="25"/>
      <c r="AG17" s="27"/>
      <c r="AH17" s="27"/>
      <c r="AI17" s="27"/>
      <c r="AJ17" s="27"/>
      <c r="AK17" s="26"/>
      <c r="AL17" s="25"/>
      <c r="AM17" s="25"/>
      <c r="AN17" s="25"/>
      <c r="AQ17" s="26"/>
      <c r="AR17" s="25"/>
      <c r="AS17" s="25"/>
      <c r="AT17" s="28"/>
    </row>
    <row r="18" spans="2:52" ht="15.9" customHeight="1" x14ac:dyDescent="0.3">
      <c r="B18" s="24"/>
      <c r="C18" s="25"/>
      <c r="D18" s="25"/>
      <c r="E18" s="25"/>
      <c r="F18" s="25"/>
      <c r="G18" s="25"/>
      <c r="H18" s="25"/>
      <c r="I18" s="26"/>
      <c r="J18" s="105" t="s">
        <v>3</v>
      </c>
      <c r="K18" s="106" t="s">
        <v>37</v>
      </c>
      <c r="L18" s="25" t="s">
        <v>40</v>
      </c>
      <c r="M18" s="25"/>
      <c r="N18" s="25"/>
      <c r="O18" s="25"/>
      <c r="P18" s="25"/>
      <c r="Q18" s="25"/>
      <c r="R18" s="25"/>
      <c r="S18" s="25"/>
      <c r="T18" s="106" t="s">
        <v>46</v>
      </c>
      <c r="U18" s="25" t="s">
        <v>45</v>
      </c>
      <c r="V18" s="27"/>
      <c r="W18" s="27"/>
      <c r="X18" s="27"/>
      <c r="AA18" s="27"/>
      <c r="AB18" s="25"/>
      <c r="AC18" s="25"/>
      <c r="AD18" s="25"/>
      <c r="AE18" s="25"/>
      <c r="AF18" s="25"/>
      <c r="AG18" s="27"/>
      <c r="AH18" s="27"/>
      <c r="AI18" s="27"/>
      <c r="AJ18" s="27"/>
      <c r="AK18" s="26"/>
      <c r="AL18" s="25"/>
      <c r="AM18" s="25"/>
      <c r="AN18" s="25"/>
      <c r="AQ18" s="26"/>
      <c r="AR18" s="25"/>
      <c r="AS18" s="25"/>
      <c r="AT18" s="28"/>
    </row>
    <row r="19" spans="2:52" ht="7.5" customHeight="1" x14ac:dyDescent="0.3">
      <c r="B19" s="40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8"/>
    </row>
    <row r="20" spans="2:52" ht="15.9" customHeight="1" x14ac:dyDescent="0.3">
      <c r="B20" s="264" t="s">
        <v>10</v>
      </c>
      <c r="C20" s="265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6"/>
      <c r="AU20" s="47"/>
      <c r="AV20" s="47"/>
      <c r="AW20" s="47"/>
      <c r="AX20" s="47"/>
      <c r="AY20" s="47"/>
      <c r="AZ20" s="47"/>
    </row>
    <row r="21" spans="2:52" ht="9" customHeight="1" x14ac:dyDescent="0.3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  <c r="AU21" s="47"/>
      <c r="AV21" s="47"/>
      <c r="AW21" s="47"/>
      <c r="AX21" s="47"/>
      <c r="AY21" s="47"/>
      <c r="AZ21" s="47"/>
    </row>
    <row r="22" spans="2:52" ht="15.9" customHeight="1" x14ac:dyDescent="0.3">
      <c r="B22" s="24"/>
      <c r="C22" s="109" t="s">
        <v>29</v>
      </c>
      <c r="D22" s="25" t="s">
        <v>50</v>
      </c>
      <c r="E22" s="25"/>
      <c r="F22" s="25"/>
      <c r="G22" s="25"/>
      <c r="H22" s="25"/>
      <c r="I22" s="26"/>
      <c r="J22" s="105"/>
      <c r="K22" s="106"/>
      <c r="L22" s="25"/>
      <c r="M22" s="25"/>
      <c r="N22" s="25"/>
      <c r="O22" s="25"/>
      <c r="P22" s="25"/>
      <c r="Q22" s="25"/>
      <c r="R22" s="25"/>
      <c r="S22" s="25"/>
      <c r="T22" s="106"/>
      <c r="U22" s="25"/>
      <c r="V22" s="27"/>
      <c r="W22" s="27"/>
      <c r="X22" s="27"/>
      <c r="AA22" s="27"/>
      <c r="AB22" s="25"/>
      <c r="AC22" s="25"/>
      <c r="AD22" s="25"/>
      <c r="AE22" s="25"/>
      <c r="AF22" s="25"/>
      <c r="AG22" s="27"/>
      <c r="AH22" s="27"/>
      <c r="AI22" s="27"/>
      <c r="AJ22" s="27"/>
      <c r="AK22" s="26"/>
      <c r="AL22" s="25"/>
      <c r="AM22" s="25"/>
      <c r="AN22" s="25"/>
      <c r="AQ22" s="26"/>
      <c r="AR22" s="25"/>
      <c r="AS22" s="25"/>
      <c r="AT22" s="28"/>
    </row>
    <row r="23" spans="2:52" ht="15.9" customHeight="1" x14ac:dyDescent="0.25">
      <c r="B23" s="24"/>
      <c r="C23" s="109"/>
      <c r="D23" s="25" t="s">
        <v>51</v>
      </c>
      <c r="E23" s="25" t="s">
        <v>52</v>
      </c>
      <c r="F23" s="25"/>
      <c r="G23" s="25"/>
      <c r="H23" s="25"/>
      <c r="I23" s="26"/>
      <c r="J23" s="105"/>
      <c r="K23" s="106"/>
      <c r="L23" s="25"/>
      <c r="M23" s="25"/>
      <c r="N23" s="25"/>
      <c r="O23" s="25"/>
      <c r="P23" s="25"/>
      <c r="Q23" s="25" t="s">
        <v>62</v>
      </c>
      <c r="R23" s="336">
        <f>HOME!$E$54</f>
        <v>0</v>
      </c>
      <c r="S23" s="336"/>
      <c r="T23" s="336"/>
      <c r="U23" s="336"/>
      <c r="V23" s="336"/>
      <c r="W23" s="336"/>
      <c r="X23" s="336"/>
      <c r="Y23" s="336"/>
      <c r="Z23" s="336"/>
      <c r="AA23" s="336"/>
      <c r="AB23" s="25"/>
      <c r="AC23" s="25"/>
      <c r="AD23" s="25"/>
      <c r="AE23" s="25"/>
      <c r="AF23" s="25"/>
      <c r="AG23" s="27"/>
      <c r="AH23" s="27"/>
      <c r="AI23" s="27"/>
      <c r="AJ23" s="27"/>
      <c r="AK23" s="26"/>
      <c r="AL23" s="25"/>
      <c r="AM23" s="25"/>
      <c r="AN23" s="25"/>
      <c r="AQ23" s="26"/>
      <c r="AR23" s="25"/>
      <c r="AS23" s="25"/>
      <c r="AT23" s="28"/>
    </row>
    <row r="24" spans="2:52" ht="15.9" customHeight="1" x14ac:dyDescent="0.25">
      <c r="B24" s="24"/>
      <c r="C24" s="109"/>
      <c r="D24" s="25" t="s">
        <v>36</v>
      </c>
      <c r="E24" s="25" t="s">
        <v>55</v>
      </c>
      <c r="F24" s="25"/>
      <c r="G24" s="25"/>
      <c r="H24" s="25"/>
      <c r="I24" s="26"/>
      <c r="J24" s="105"/>
      <c r="K24" s="106"/>
      <c r="L24" s="25"/>
      <c r="M24" s="25"/>
      <c r="N24" s="25"/>
      <c r="O24" s="25"/>
      <c r="P24" s="25"/>
      <c r="Q24" s="25" t="s">
        <v>62</v>
      </c>
      <c r="R24" s="336">
        <f>HOME!$E$56</f>
        <v>0</v>
      </c>
      <c r="S24" s="337"/>
      <c r="T24" s="337"/>
      <c r="U24" s="337"/>
      <c r="V24" s="337"/>
      <c r="W24" s="337"/>
      <c r="X24" s="337"/>
      <c r="Y24" s="337"/>
      <c r="Z24" s="337"/>
      <c r="AA24" s="337"/>
      <c r="AB24" s="25"/>
      <c r="AC24" s="25"/>
      <c r="AD24" s="25"/>
      <c r="AE24" s="25"/>
      <c r="AF24" s="25"/>
      <c r="AG24" s="27"/>
      <c r="AH24" s="27"/>
      <c r="AI24" s="27"/>
      <c r="AJ24" s="27"/>
      <c r="AK24" s="26"/>
      <c r="AL24" s="25"/>
      <c r="AM24" s="25"/>
      <c r="AN24" s="25"/>
      <c r="AQ24" s="26"/>
      <c r="AR24" s="25"/>
      <c r="AS24" s="25"/>
      <c r="AT24" s="28"/>
    </row>
    <row r="25" spans="2:52" ht="15.9" customHeight="1" x14ac:dyDescent="0.25">
      <c r="B25" s="24"/>
      <c r="C25" s="109"/>
      <c r="D25" s="25" t="s">
        <v>37</v>
      </c>
      <c r="E25" s="25" t="s">
        <v>58</v>
      </c>
      <c r="F25" s="25"/>
      <c r="G25" s="25"/>
      <c r="H25" s="25"/>
      <c r="I25" s="26"/>
      <c r="J25" s="105"/>
      <c r="K25" s="106"/>
      <c r="L25" s="25"/>
      <c r="M25" s="25"/>
      <c r="N25" s="25"/>
      <c r="O25" s="25"/>
      <c r="P25" s="25"/>
      <c r="Q25" s="25"/>
      <c r="R25" s="25"/>
      <c r="S25" s="25"/>
      <c r="T25" s="106"/>
      <c r="U25" s="25"/>
      <c r="V25" s="27"/>
      <c r="W25" s="27"/>
      <c r="X25" s="27"/>
      <c r="AA25" s="25" t="s">
        <v>62</v>
      </c>
      <c r="AB25" s="336">
        <f>R23-R24</f>
        <v>0</v>
      </c>
      <c r="AC25" s="337"/>
      <c r="AD25" s="337"/>
      <c r="AE25" s="337"/>
      <c r="AF25" s="337"/>
      <c r="AG25" s="337"/>
      <c r="AH25" s="337"/>
      <c r="AI25" s="337"/>
      <c r="AJ25" s="337"/>
      <c r="AK25" s="337"/>
      <c r="AL25" s="337"/>
      <c r="AM25" s="25"/>
      <c r="AN25" s="25"/>
      <c r="AQ25" s="26"/>
      <c r="AR25" s="25"/>
      <c r="AS25" s="25"/>
      <c r="AT25" s="28"/>
    </row>
    <row r="26" spans="2:52" ht="15.9" customHeight="1" x14ac:dyDescent="0.25">
      <c r="B26" s="24"/>
      <c r="C26" s="109"/>
      <c r="D26" s="25" t="s">
        <v>41</v>
      </c>
      <c r="E26" s="25" t="s">
        <v>56</v>
      </c>
      <c r="F26" s="25"/>
      <c r="G26" s="25"/>
      <c r="H26" s="25"/>
      <c r="I26" s="26"/>
      <c r="J26" s="105"/>
      <c r="K26" s="106"/>
      <c r="L26" s="25"/>
      <c r="M26" s="25"/>
      <c r="N26" s="25"/>
      <c r="O26" s="25"/>
      <c r="P26" s="25"/>
      <c r="Q26" s="25"/>
      <c r="R26" s="25"/>
      <c r="S26" s="25"/>
      <c r="T26" s="106"/>
      <c r="U26" s="25"/>
      <c r="V26" s="27"/>
      <c r="W26" s="27"/>
      <c r="X26" s="27"/>
      <c r="AA26" s="25"/>
      <c r="AB26" s="336">
        <f>HOME!$F$28</f>
        <v>10</v>
      </c>
      <c r="AC26" s="337"/>
      <c r="AD26" s="337"/>
      <c r="AE26" s="337"/>
      <c r="AF26" s="337"/>
      <c r="AG26" s="337"/>
      <c r="AH26" s="337"/>
      <c r="AI26" s="337"/>
      <c r="AJ26" s="337"/>
      <c r="AK26" s="337"/>
      <c r="AL26" s="337"/>
      <c r="AM26" s="25"/>
      <c r="AN26" s="25"/>
      <c r="AQ26" s="26"/>
      <c r="AR26" s="25"/>
      <c r="AS26" s="25"/>
      <c r="AT26" s="28"/>
      <c r="AU26" s="26"/>
    </row>
    <row r="27" spans="2:52" ht="15.9" customHeight="1" x14ac:dyDescent="0.25">
      <c r="B27" s="24"/>
      <c r="C27" s="109"/>
      <c r="D27" s="25" t="s">
        <v>43</v>
      </c>
      <c r="E27" s="25" t="s">
        <v>57</v>
      </c>
      <c r="F27" s="25"/>
      <c r="G27" s="25"/>
      <c r="H27" s="25"/>
      <c r="I27" s="26"/>
      <c r="J27" s="105"/>
      <c r="K27" s="106"/>
      <c r="L27" s="25"/>
      <c r="M27" s="25"/>
      <c r="N27" s="25"/>
      <c r="O27" s="25"/>
      <c r="P27" s="25"/>
      <c r="Q27" s="25"/>
      <c r="R27" s="25"/>
      <c r="S27" s="25"/>
      <c r="T27" s="106"/>
      <c r="U27" s="25"/>
      <c r="V27" s="27"/>
      <c r="W27" s="27"/>
      <c r="X27" s="27"/>
      <c r="AA27" s="25" t="s">
        <v>62</v>
      </c>
      <c r="AB27" s="336">
        <f>$AB$25*$AB$26</f>
        <v>0</v>
      </c>
      <c r="AC27" s="337"/>
      <c r="AD27" s="337"/>
      <c r="AE27" s="337"/>
      <c r="AF27" s="337"/>
      <c r="AG27" s="337"/>
      <c r="AH27" s="337"/>
      <c r="AI27" s="337"/>
      <c r="AJ27" s="337"/>
      <c r="AK27" s="337"/>
      <c r="AL27" s="337"/>
      <c r="AM27" s="25"/>
      <c r="AN27" s="25"/>
      <c r="AQ27" s="26"/>
      <c r="AR27" s="25"/>
      <c r="AS27" s="25"/>
      <c r="AT27" s="28"/>
    </row>
    <row r="28" spans="2:52" ht="15.9" customHeight="1" x14ac:dyDescent="0.25">
      <c r="B28" s="24"/>
      <c r="C28" s="109"/>
      <c r="D28" s="25" t="s">
        <v>46</v>
      </c>
      <c r="E28" s="25" t="s">
        <v>59</v>
      </c>
      <c r="F28" s="25"/>
      <c r="G28" s="25"/>
      <c r="H28" s="25"/>
      <c r="I28" s="26"/>
      <c r="J28" s="105"/>
      <c r="K28" s="106"/>
      <c r="L28" s="25"/>
      <c r="M28" s="25"/>
      <c r="N28" s="25"/>
      <c r="O28" s="25"/>
      <c r="P28" s="25"/>
      <c r="Q28" s="25"/>
      <c r="R28" s="25"/>
      <c r="S28" s="25"/>
      <c r="T28" s="106"/>
      <c r="U28" s="25"/>
      <c r="V28" s="27"/>
      <c r="W28" s="27"/>
      <c r="X28" s="27"/>
      <c r="AB28" s="336" t="e">
        <f>HOME!$G$33</f>
        <v>#N/A</v>
      </c>
      <c r="AC28" s="337"/>
      <c r="AD28" s="337"/>
      <c r="AE28" s="337"/>
      <c r="AF28" s="337"/>
      <c r="AG28" s="337"/>
      <c r="AH28" s="337"/>
      <c r="AI28" s="337"/>
      <c r="AJ28" s="337"/>
      <c r="AK28" s="337"/>
      <c r="AL28" s="337"/>
      <c r="AM28" s="25"/>
      <c r="AN28" s="25"/>
      <c r="AQ28" s="26"/>
      <c r="AR28" s="25"/>
      <c r="AS28" s="25"/>
      <c r="AT28" s="28"/>
    </row>
    <row r="29" spans="2:52" ht="15.9" customHeight="1" x14ac:dyDescent="0.25">
      <c r="B29" s="24"/>
      <c r="C29" s="109"/>
      <c r="D29" s="25" t="s">
        <v>53</v>
      </c>
      <c r="E29" s="25" t="s">
        <v>61</v>
      </c>
      <c r="F29" s="25"/>
      <c r="G29" s="25"/>
      <c r="H29" s="25"/>
      <c r="I29" s="26"/>
      <c r="J29" s="105"/>
      <c r="K29" s="106"/>
      <c r="L29" s="25"/>
      <c r="M29" s="25"/>
      <c r="N29" s="25"/>
      <c r="O29" s="25"/>
      <c r="P29" s="25"/>
      <c r="Q29" s="25"/>
      <c r="R29" s="25"/>
      <c r="S29" s="25"/>
      <c r="T29" s="106"/>
      <c r="U29" s="25"/>
      <c r="V29" s="27"/>
      <c r="W29" s="27"/>
      <c r="X29" s="27"/>
      <c r="AA29" s="25" t="s">
        <v>62</v>
      </c>
      <c r="AB29" s="338" t="e">
        <f>AB27/AB28</f>
        <v>#N/A</v>
      </c>
      <c r="AC29" s="339"/>
      <c r="AD29" s="339"/>
      <c r="AE29" s="339"/>
      <c r="AF29" s="339"/>
      <c r="AG29" s="339"/>
      <c r="AH29" s="339"/>
      <c r="AI29" s="339"/>
      <c r="AJ29" s="339"/>
      <c r="AK29" s="339"/>
      <c r="AL29" s="339"/>
      <c r="AM29" s="25"/>
      <c r="AN29" s="25"/>
      <c r="AQ29" s="26"/>
      <c r="AR29" s="25"/>
      <c r="AS29" s="25"/>
      <c r="AT29" s="28"/>
    </row>
    <row r="30" spans="2:52" ht="15.9" customHeight="1" x14ac:dyDescent="0.3">
      <c r="B30" s="24"/>
      <c r="C30" s="109"/>
      <c r="D30" s="25"/>
      <c r="E30" s="25" t="s">
        <v>54</v>
      </c>
      <c r="F30" s="25"/>
      <c r="G30" s="25"/>
      <c r="H30" s="25"/>
      <c r="I30" s="26"/>
      <c r="J30" s="105"/>
      <c r="K30" s="106"/>
      <c r="L30" s="25"/>
      <c r="M30" s="25"/>
      <c r="N30" s="25"/>
      <c r="O30" s="25"/>
      <c r="P30" s="25"/>
      <c r="Q30" s="25"/>
      <c r="R30" s="25"/>
      <c r="S30" s="25"/>
      <c r="T30" s="106"/>
      <c r="U30" s="25"/>
      <c r="V30" s="27"/>
      <c r="W30" s="27"/>
      <c r="X30" s="27"/>
      <c r="AA30" s="25"/>
      <c r="AB30" s="25"/>
      <c r="AC30" s="25"/>
      <c r="AD30" s="25"/>
      <c r="AE30" s="25"/>
      <c r="AF30" s="25"/>
      <c r="AG30" s="27"/>
      <c r="AH30" s="27"/>
      <c r="AI30" s="27"/>
      <c r="AJ30" s="27"/>
      <c r="AK30" s="26"/>
      <c r="AL30" s="25"/>
      <c r="AM30" s="25"/>
      <c r="AN30" s="25"/>
      <c r="AQ30" s="26"/>
      <c r="AR30" s="25"/>
      <c r="AS30" s="25"/>
      <c r="AT30" s="28"/>
    </row>
    <row r="31" spans="2:52" ht="9.75" customHeight="1" x14ac:dyDescent="0.3">
      <c r="B31" s="24"/>
      <c r="C31" s="109"/>
      <c r="D31" s="25"/>
      <c r="E31" s="25"/>
      <c r="F31" s="25"/>
      <c r="G31" s="25"/>
      <c r="H31" s="25"/>
      <c r="I31" s="26"/>
      <c r="J31" s="105"/>
      <c r="K31" s="106"/>
      <c r="L31" s="25"/>
      <c r="M31" s="25"/>
      <c r="N31" s="25"/>
      <c r="O31" s="25"/>
      <c r="P31" s="25"/>
      <c r="Q31" s="25"/>
      <c r="R31" s="25"/>
      <c r="S31" s="25"/>
      <c r="T31" s="106"/>
      <c r="U31" s="25"/>
      <c r="V31" s="27"/>
      <c r="W31" s="27"/>
      <c r="X31" s="27"/>
      <c r="AA31" s="27"/>
      <c r="AB31" s="25"/>
      <c r="AC31" s="25"/>
      <c r="AD31" s="25"/>
      <c r="AE31" s="25"/>
      <c r="AF31" s="25"/>
      <c r="AG31" s="27"/>
      <c r="AH31" s="27"/>
      <c r="AI31" s="27"/>
      <c r="AJ31" s="27"/>
      <c r="AK31" s="26"/>
      <c r="AL31" s="25"/>
      <c r="AM31" s="25"/>
      <c r="AN31" s="25"/>
      <c r="AQ31" s="26"/>
      <c r="AR31" s="25"/>
      <c r="AS31" s="25"/>
      <c r="AT31" s="28"/>
    </row>
    <row r="32" spans="2:52" ht="15.9" customHeight="1" x14ac:dyDescent="0.3">
      <c r="B32" s="24"/>
      <c r="C32" s="109" t="s">
        <v>31</v>
      </c>
      <c r="D32" s="25" t="s">
        <v>49</v>
      </c>
      <c r="E32" s="25"/>
      <c r="F32" s="25"/>
      <c r="G32" s="25"/>
      <c r="H32" s="25"/>
      <c r="I32" s="26"/>
      <c r="J32" s="105"/>
      <c r="K32" s="106"/>
      <c r="L32" s="25"/>
      <c r="M32" s="25"/>
      <c r="N32" s="25"/>
      <c r="O32" s="25"/>
      <c r="P32" s="25"/>
      <c r="Q32" s="25"/>
      <c r="R32" s="25"/>
      <c r="S32" s="25"/>
      <c r="T32" s="106"/>
      <c r="U32" s="25"/>
      <c r="V32" s="27"/>
      <c r="W32" s="27"/>
      <c r="X32" s="27"/>
      <c r="AA32" s="27"/>
      <c r="AB32" s="25"/>
      <c r="AC32" s="25"/>
      <c r="AD32" s="25"/>
      <c r="AE32" s="25"/>
      <c r="AF32" s="25"/>
      <c r="AG32" s="27"/>
      <c r="AH32" s="27"/>
      <c r="AI32" s="27"/>
      <c r="AJ32" s="27"/>
      <c r="AK32" s="26"/>
      <c r="AL32" s="25"/>
      <c r="AM32" s="25"/>
      <c r="AN32" s="25"/>
      <c r="AQ32" s="26"/>
      <c r="AR32" s="25"/>
      <c r="AS32" s="25"/>
      <c r="AT32" s="28"/>
    </row>
    <row r="33" spans="2:51" ht="15.9" customHeight="1" x14ac:dyDescent="0.3">
      <c r="B33" s="6"/>
      <c r="C33" s="327" t="s">
        <v>11</v>
      </c>
      <c r="D33" s="328"/>
      <c r="E33" s="331" t="s">
        <v>60</v>
      </c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  <c r="Q33" s="331"/>
      <c r="R33" s="331"/>
      <c r="S33" s="331" t="s">
        <v>48</v>
      </c>
      <c r="T33" s="331"/>
      <c r="U33" s="331"/>
      <c r="V33" s="331"/>
      <c r="W33" s="331"/>
      <c r="X33" s="331"/>
      <c r="Y33" s="331"/>
      <c r="Z33" s="331"/>
      <c r="AA33" s="331"/>
      <c r="AB33" s="331"/>
      <c r="AC33" s="331"/>
      <c r="AD33" s="331"/>
      <c r="AE33" s="331"/>
      <c r="AF33" s="331"/>
      <c r="AG33" s="334" t="s">
        <v>13</v>
      </c>
      <c r="AH33" s="334"/>
      <c r="AI33" s="334"/>
      <c r="AJ33" s="334"/>
      <c r="AK33" s="334"/>
      <c r="AL33" s="334"/>
      <c r="AM33" s="334"/>
      <c r="AN33" s="334"/>
      <c r="AO33" s="334"/>
      <c r="AP33" s="334"/>
      <c r="AQ33" s="334"/>
      <c r="AR33" s="334"/>
      <c r="AS33" s="328"/>
      <c r="AT33" s="51"/>
      <c r="AU33" s="52"/>
      <c r="AV33" s="52"/>
    </row>
    <row r="34" spans="2:51" ht="7.5" customHeight="1" x14ac:dyDescent="0.3">
      <c r="B34" s="6"/>
      <c r="C34" s="329"/>
      <c r="D34" s="330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31"/>
      <c r="AB34" s="331"/>
      <c r="AC34" s="331"/>
      <c r="AD34" s="331"/>
      <c r="AE34" s="331"/>
      <c r="AF34" s="331"/>
      <c r="AG34" s="335"/>
      <c r="AH34" s="335"/>
      <c r="AI34" s="335"/>
      <c r="AJ34" s="335"/>
      <c r="AK34" s="335"/>
      <c r="AL34" s="335"/>
      <c r="AM34" s="335"/>
      <c r="AN34" s="335"/>
      <c r="AO34" s="335"/>
      <c r="AP34" s="335"/>
      <c r="AQ34" s="335"/>
      <c r="AR34" s="335"/>
      <c r="AS34" s="330"/>
      <c r="AT34" s="51"/>
      <c r="AU34" s="52"/>
      <c r="AV34" s="52"/>
    </row>
    <row r="35" spans="2:51" s="55" customFormat="1" ht="12" customHeight="1" x14ac:dyDescent="0.3">
      <c r="B35" s="53"/>
      <c r="C35" s="353" t="s">
        <v>14</v>
      </c>
      <c r="D35" s="354"/>
      <c r="E35" s="357" t="s">
        <v>15</v>
      </c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8" t="s">
        <v>16</v>
      </c>
      <c r="T35" s="359"/>
      <c r="U35" s="359"/>
      <c r="V35" s="359"/>
      <c r="W35" s="359"/>
      <c r="X35" s="359"/>
      <c r="Y35" s="359"/>
      <c r="Z35" s="359"/>
      <c r="AA35" s="359"/>
      <c r="AB35" s="359"/>
      <c r="AC35" s="359"/>
      <c r="AD35" s="359"/>
      <c r="AE35" s="359"/>
      <c r="AF35" s="359"/>
      <c r="AG35" s="360" t="s">
        <v>17</v>
      </c>
      <c r="AH35" s="360"/>
      <c r="AI35" s="360"/>
      <c r="AJ35" s="360"/>
      <c r="AK35" s="360"/>
      <c r="AL35" s="360"/>
      <c r="AM35" s="360"/>
      <c r="AN35" s="360"/>
      <c r="AO35" s="360"/>
      <c r="AP35" s="360"/>
      <c r="AQ35" s="360"/>
      <c r="AR35" s="360"/>
      <c r="AS35" s="360"/>
      <c r="AT35" s="54"/>
    </row>
    <row r="36" spans="2:51" ht="15.9" customHeight="1" x14ac:dyDescent="0.3">
      <c r="B36" s="6"/>
      <c r="C36" s="355"/>
      <c r="D36" s="356"/>
      <c r="E36" s="367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9"/>
      <c r="S36" s="361">
        <f>IF(OR(J16="A",J16="B"),IF(R23&lt;=0,HOME!$G$28,0),HOME!$H$28)</f>
        <v>140</v>
      </c>
      <c r="T36" s="362"/>
      <c r="U36" s="362"/>
      <c r="V36" s="362"/>
      <c r="W36" s="362"/>
      <c r="X36" s="362"/>
      <c r="Y36" s="362"/>
      <c r="Z36" s="362"/>
      <c r="AA36" s="362"/>
      <c r="AB36" s="362"/>
      <c r="AC36" s="362"/>
      <c r="AD36" s="362"/>
      <c r="AE36" s="362"/>
      <c r="AF36" s="363"/>
      <c r="AG36" s="321">
        <f>E36*S36</f>
        <v>0</v>
      </c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3"/>
      <c r="AT36" s="56"/>
    </row>
    <row r="37" spans="2:51" ht="15.9" customHeight="1" x14ac:dyDescent="0.3">
      <c r="B37" s="6"/>
      <c r="C37" s="222"/>
      <c r="D37" s="223"/>
      <c r="E37" s="370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2"/>
      <c r="S37" s="364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6"/>
      <c r="AG37" s="278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80"/>
      <c r="AT37" s="56"/>
    </row>
    <row r="38" spans="2:51" ht="8.1" customHeight="1" x14ac:dyDescent="0.3">
      <c r="B38" s="13"/>
      <c r="C38" s="61"/>
      <c r="D38" s="61"/>
      <c r="E38" s="61"/>
      <c r="F38" s="62"/>
      <c r="G38" s="62"/>
      <c r="H38" s="62"/>
      <c r="I38" s="62"/>
      <c r="J38" s="62"/>
      <c r="K38" s="63"/>
      <c r="L38" s="63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56"/>
    </row>
    <row r="39" spans="2:51" ht="20.25" hidden="1" customHeight="1" x14ac:dyDescent="0.3">
      <c r="B39" s="48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6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8"/>
      <c r="AH39" s="69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1"/>
      <c r="AT39" s="50"/>
    </row>
    <row r="40" spans="2:51" ht="15.9" customHeight="1" x14ac:dyDescent="0.3">
      <c r="B40" s="264" t="s">
        <v>20</v>
      </c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  <c r="AD40" s="265"/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5"/>
      <c r="AP40" s="265"/>
      <c r="AQ40" s="265"/>
      <c r="AR40" s="265"/>
      <c r="AS40" s="265"/>
      <c r="AT40" s="266"/>
    </row>
    <row r="41" spans="2:51" ht="9" customHeight="1" x14ac:dyDescent="0.3">
      <c r="B41" s="6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72"/>
      <c r="AU41" s="73"/>
      <c r="AV41" s="73"/>
      <c r="AW41" s="73"/>
    </row>
    <row r="42" spans="2:51" ht="6" customHeight="1" x14ac:dyDescent="0.3">
      <c r="B42" s="6"/>
      <c r="C42" s="327" t="s">
        <v>11</v>
      </c>
      <c r="D42" s="328"/>
      <c r="E42" s="327" t="s">
        <v>21</v>
      </c>
      <c r="F42" s="334"/>
      <c r="G42" s="334"/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4"/>
      <c r="V42" s="334"/>
      <c r="W42" s="334"/>
      <c r="X42" s="328"/>
      <c r="Y42" s="327" t="s">
        <v>12</v>
      </c>
      <c r="Z42" s="334"/>
      <c r="AA42" s="334"/>
      <c r="AB42" s="334"/>
      <c r="AC42" s="334"/>
      <c r="AD42" s="334"/>
      <c r="AE42" s="334"/>
      <c r="AF42" s="334"/>
      <c r="AG42" s="334"/>
      <c r="AH42" s="328"/>
      <c r="AI42" s="327" t="s">
        <v>22</v>
      </c>
      <c r="AJ42" s="334"/>
      <c r="AK42" s="334"/>
      <c r="AL42" s="334"/>
      <c r="AM42" s="334"/>
      <c r="AN42" s="334"/>
      <c r="AO42" s="334"/>
      <c r="AP42" s="334"/>
      <c r="AQ42" s="334"/>
      <c r="AR42" s="334"/>
      <c r="AS42" s="328"/>
      <c r="AT42" s="74"/>
      <c r="AU42" s="110"/>
      <c r="AV42" s="110"/>
      <c r="AW42" s="110"/>
      <c r="AX42" s="110"/>
    </row>
    <row r="43" spans="2:51" ht="15.9" customHeight="1" x14ac:dyDescent="0.3">
      <c r="B43" s="6"/>
      <c r="C43" s="329"/>
      <c r="D43" s="330"/>
      <c r="E43" s="329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0"/>
      <c r="Y43" s="329"/>
      <c r="Z43" s="335"/>
      <c r="AA43" s="335"/>
      <c r="AB43" s="335"/>
      <c r="AC43" s="335"/>
      <c r="AD43" s="335"/>
      <c r="AE43" s="335"/>
      <c r="AF43" s="335"/>
      <c r="AG43" s="335"/>
      <c r="AH43" s="330"/>
      <c r="AI43" s="329"/>
      <c r="AJ43" s="335"/>
      <c r="AK43" s="335"/>
      <c r="AL43" s="335"/>
      <c r="AM43" s="335"/>
      <c r="AN43" s="335"/>
      <c r="AO43" s="335"/>
      <c r="AP43" s="335"/>
      <c r="AQ43" s="335"/>
      <c r="AR43" s="335"/>
      <c r="AS43" s="330"/>
      <c r="AT43" s="56"/>
      <c r="AU43" s="110"/>
      <c r="AV43" s="110"/>
      <c r="AW43" s="110"/>
      <c r="AX43" s="110"/>
    </row>
    <row r="44" spans="2:51" s="55" customFormat="1" ht="12" customHeight="1" x14ac:dyDescent="0.3">
      <c r="B44" s="53"/>
      <c r="C44" s="310" t="s">
        <v>14</v>
      </c>
      <c r="D44" s="311"/>
      <c r="E44" s="310" t="s">
        <v>15</v>
      </c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11"/>
      <c r="Y44" s="313" t="s">
        <v>16</v>
      </c>
      <c r="Z44" s="314"/>
      <c r="AA44" s="314"/>
      <c r="AB44" s="314"/>
      <c r="AC44" s="314"/>
      <c r="AD44" s="314"/>
      <c r="AE44" s="314"/>
      <c r="AF44" s="314"/>
      <c r="AG44" s="314"/>
      <c r="AH44" s="315"/>
      <c r="AI44" s="313" t="s">
        <v>17</v>
      </c>
      <c r="AJ44" s="314"/>
      <c r="AK44" s="314"/>
      <c r="AL44" s="314"/>
      <c r="AM44" s="314"/>
      <c r="AN44" s="314"/>
      <c r="AO44" s="314"/>
      <c r="AP44" s="314"/>
      <c r="AQ44" s="314"/>
      <c r="AR44" s="314"/>
      <c r="AS44" s="315"/>
      <c r="AT44" s="54"/>
      <c r="AU44" s="111"/>
      <c r="AV44" s="111"/>
      <c r="AW44" s="111"/>
      <c r="AX44" s="111"/>
    </row>
    <row r="45" spans="2:51" ht="15.9" customHeight="1" x14ac:dyDescent="0.25">
      <c r="B45" s="6"/>
      <c r="C45" s="270"/>
      <c r="D45" s="316"/>
      <c r="E45" s="304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6"/>
      <c r="Y45" s="318"/>
      <c r="Z45" s="319"/>
      <c r="AA45" s="319"/>
      <c r="AB45" s="319"/>
      <c r="AC45" s="319"/>
      <c r="AD45" s="319"/>
      <c r="AE45" s="319"/>
      <c r="AF45" s="319"/>
      <c r="AG45" s="319"/>
      <c r="AH45" s="320"/>
      <c r="AI45" s="321"/>
      <c r="AJ45" s="322"/>
      <c r="AK45" s="322"/>
      <c r="AL45" s="322"/>
      <c r="AM45" s="322"/>
      <c r="AN45" s="322"/>
      <c r="AO45" s="322"/>
      <c r="AP45" s="322"/>
      <c r="AQ45" s="322"/>
      <c r="AR45" s="322"/>
      <c r="AS45" s="323"/>
      <c r="AT45" s="56"/>
      <c r="AU45" s="112"/>
      <c r="AV45" s="75"/>
      <c r="AW45" s="75"/>
      <c r="AX45" s="75"/>
      <c r="AY45" s="76"/>
    </row>
    <row r="46" spans="2:51" ht="15.9" customHeight="1" x14ac:dyDescent="0.3">
      <c r="B46" s="6"/>
      <c r="C46" s="270" t="str">
        <f t="shared" ref="C46:C56" si="0">IFERROR(IF(E46&lt;&gt;0,C45+1,""),"")</f>
        <v/>
      </c>
      <c r="D46" s="271"/>
      <c r="E46" s="304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6"/>
      <c r="Y46" s="307"/>
      <c r="Z46" s="308"/>
      <c r="AA46" s="308"/>
      <c r="AB46" s="308"/>
      <c r="AC46" s="308"/>
      <c r="AD46" s="308"/>
      <c r="AE46" s="308"/>
      <c r="AF46" s="308"/>
      <c r="AG46" s="308"/>
      <c r="AH46" s="309"/>
      <c r="AI46" s="301"/>
      <c r="AJ46" s="302"/>
      <c r="AK46" s="302"/>
      <c r="AL46" s="302"/>
      <c r="AM46" s="302"/>
      <c r="AN46" s="302"/>
      <c r="AO46" s="302"/>
      <c r="AP46" s="302"/>
      <c r="AQ46" s="302"/>
      <c r="AR46" s="302"/>
      <c r="AS46" s="303"/>
      <c r="AT46" s="56"/>
      <c r="AU46" s="110"/>
      <c r="AV46" s="75"/>
      <c r="AW46" s="75"/>
      <c r="AX46" s="75"/>
      <c r="AY46" s="76"/>
    </row>
    <row r="47" spans="2:51" ht="15.9" customHeight="1" x14ac:dyDescent="0.3">
      <c r="B47" s="6"/>
      <c r="C47" s="270" t="str">
        <f t="shared" si="0"/>
        <v/>
      </c>
      <c r="D47" s="271"/>
      <c r="E47" s="304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  <c r="R47" s="305"/>
      <c r="S47" s="305"/>
      <c r="T47" s="305"/>
      <c r="U47" s="305"/>
      <c r="V47" s="305"/>
      <c r="W47" s="305"/>
      <c r="X47" s="306"/>
      <c r="Y47" s="307"/>
      <c r="Z47" s="308"/>
      <c r="AA47" s="308"/>
      <c r="AB47" s="308"/>
      <c r="AC47" s="308"/>
      <c r="AD47" s="308"/>
      <c r="AE47" s="308"/>
      <c r="AF47" s="308"/>
      <c r="AG47" s="308"/>
      <c r="AH47" s="309"/>
      <c r="AI47" s="301"/>
      <c r="AJ47" s="302"/>
      <c r="AK47" s="302"/>
      <c r="AL47" s="302"/>
      <c r="AM47" s="302"/>
      <c r="AN47" s="302"/>
      <c r="AO47" s="302"/>
      <c r="AP47" s="302"/>
      <c r="AQ47" s="302"/>
      <c r="AR47" s="302"/>
      <c r="AS47" s="303"/>
      <c r="AT47" s="56"/>
      <c r="AU47" s="110"/>
      <c r="AV47" s="75"/>
      <c r="AW47" s="75"/>
      <c r="AX47" s="75"/>
      <c r="AY47" s="76"/>
    </row>
    <row r="48" spans="2:51" ht="15.9" customHeight="1" x14ac:dyDescent="0.3">
      <c r="B48" s="6"/>
      <c r="C48" s="270" t="str">
        <f t="shared" si="0"/>
        <v/>
      </c>
      <c r="D48" s="271"/>
      <c r="E48" s="304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6"/>
      <c r="Y48" s="307"/>
      <c r="Z48" s="308"/>
      <c r="AA48" s="308"/>
      <c r="AB48" s="308"/>
      <c r="AC48" s="308"/>
      <c r="AD48" s="308"/>
      <c r="AE48" s="308"/>
      <c r="AF48" s="308"/>
      <c r="AG48" s="308"/>
      <c r="AH48" s="309"/>
      <c r="AI48" s="301"/>
      <c r="AJ48" s="302"/>
      <c r="AK48" s="302"/>
      <c r="AL48" s="302"/>
      <c r="AM48" s="302"/>
      <c r="AN48" s="302"/>
      <c r="AO48" s="302"/>
      <c r="AP48" s="302"/>
      <c r="AQ48" s="302"/>
      <c r="AR48" s="302"/>
      <c r="AS48" s="303"/>
      <c r="AT48" s="56"/>
      <c r="AU48" s="110"/>
      <c r="AV48" s="75"/>
      <c r="AW48" s="75"/>
      <c r="AX48" s="75"/>
      <c r="AY48" s="76"/>
    </row>
    <row r="49" spans="2:51" ht="15.9" customHeight="1" x14ac:dyDescent="0.3">
      <c r="B49" s="6"/>
      <c r="C49" s="270" t="str">
        <f>IFERROR(IF(E49&lt;&gt;0,C48+1,""),"")</f>
        <v/>
      </c>
      <c r="D49" s="271"/>
      <c r="E49" s="304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6"/>
      <c r="Y49" s="307"/>
      <c r="Z49" s="308"/>
      <c r="AA49" s="308"/>
      <c r="AB49" s="308"/>
      <c r="AC49" s="308"/>
      <c r="AD49" s="308"/>
      <c r="AE49" s="308"/>
      <c r="AF49" s="308"/>
      <c r="AG49" s="308"/>
      <c r="AH49" s="309"/>
      <c r="AI49" s="301"/>
      <c r="AJ49" s="302"/>
      <c r="AK49" s="302"/>
      <c r="AL49" s="302"/>
      <c r="AM49" s="302"/>
      <c r="AN49" s="302"/>
      <c r="AO49" s="302"/>
      <c r="AP49" s="302"/>
      <c r="AQ49" s="302"/>
      <c r="AR49" s="302"/>
      <c r="AS49" s="303"/>
      <c r="AT49" s="56"/>
      <c r="AU49" s="110"/>
      <c r="AV49" s="75"/>
      <c r="AW49" s="75"/>
      <c r="AX49" s="75"/>
      <c r="AY49" s="76"/>
    </row>
    <row r="50" spans="2:51" ht="15.9" customHeight="1" x14ac:dyDescent="0.3">
      <c r="B50" s="6"/>
      <c r="C50" s="270" t="str">
        <f t="shared" si="0"/>
        <v/>
      </c>
      <c r="D50" s="271"/>
      <c r="E50" s="304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6"/>
      <c r="Y50" s="307"/>
      <c r="Z50" s="308"/>
      <c r="AA50" s="308"/>
      <c r="AB50" s="308"/>
      <c r="AC50" s="308"/>
      <c r="AD50" s="308"/>
      <c r="AE50" s="308"/>
      <c r="AF50" s="308"/>
      <c r="AG50" s="308"/>
      <c r="AH50" s="309"/>
      <c r="AI50" s="301"/>
      <c r="AJ50" s="302"/>
      <c r="AK50" s="302"/>
      <c r="AL50" s="302"/>
      <c r="AM50" s="302"/>
      <c r="AN50" s="302"/>
      <c r="AO50" s="302"/>
      <c r="AP50" s="302"/>
      <c r="AQ50" s="302"/>
      <c r="AR50" s="302"/>
      <c r="AS50" s="303"/>
      <c r="AT50" s="56"/>
      <c r="AU50" s="110"/>
      <c r="AV50" s="75"/>
      <c r="AW50" s="75"/>
      <c r="AX50" s="75"/>
      <c r="AY50" s="76"/>
    </row>
    <row r="51" spans="2:51" ht="15.9" customHeight="1" x14ac:dyDescent="0.3">
      <c r="B51" s="6"/>
      <c r="C51" s="270" t="str">
        <f>IFERROR(IF(E51&lt;&gt;0,C50+1,""),"")</f>
        <v/>
      </c>
      <c r="D51" s="271"/>
      <c r="E51" s="304"/>
      <c r="F51" s="305"/>
      <c r="G51" s="305"/>
      <c r="H51" s="305"/>
      <c r="I51" s="305"/>
      <c r="J51" s="305"/>
      <c r="K51" s="305"/>
      <c r="L51" s="305"/>
      <c r="M51" s="305"/>
      <c r="N51" s="305"/>
      <c r="O51" s="305"/>
      <c r="P51" s="305"/>
      <c r="Q51" s="305"/>
      <c r="R51" s="305"/>
      <c r="S51" s="305"/>
      <c r="T51" s="305"/>
      <c r="U51" s="305"/>
      <c r="V51" s="305"/>
      <c r="W51" s="305"/>
      <c r="X51" s="306"/>
      <c r="Y51" s="307"/>
      <c r="Z51" s="308"/>
      <c r="AA51" s="308"/>
      <c r="AB51" s="308"/>
      <c r="AC51" s="308"/>
      <c r="AD51" s="308"/>
      <c r="AE51" s="308"/>
      <c r="AF51" s="308"/>
      <c r="AG51" s="308"/>
      <c r="AH51" s="309"/>
      <c r="AI51" s="301"/>
      <c r="AJ51" s="302"/>
      <c r="AK51" s="302"/>
      <c r="AL51" s="302"/>
      <c r="AM51" s="302"/>
      <c r="AN51" s="302"/>
      <c r="AO51" s="302"/>
      <c r="AP51" s="302"/>
      <c r="AQ51" s="302"/>
      <c r="AR51" s="302"/>
      <c r="AS51" s="303"/>
      <c r="AT51" s="56"/>
      <c r="AU51" s="110"/>
      <c r="AV51" s="113"/>
      <c r="AW51" s="113"/>
      <c r="AX51" s="113"/>
      <c r="AY51" s="77"/>
    </row>
    <row r="52" spans="2:51" ht="15.9" customHeight="1" x14ac:dyDescent="0.3">
      <c r="B52" s="6"/>
      <c r="C52" s="270" t="str">
        <f t="shared" si="0"/>
        <v/>
      </c>
      <c r="D52" s="271"/>
      <c r="E52" s="304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6"/>
      <c r="Y52" s="307"/>
      <c r="Z52" s="308"/>
      <c r="AA52" s="308"/>
      <c r="AB52" s="308"/>
      <c r="AC52" s="308"/>
      <c r="AD52" s="308"/>
      <c r="AE52" s="308"/>
      <c r="AF52" s="308"/>
      <c r="AG52" s="308"/>
      <c r="AH52" s="309"/>
      <c r="AI52" s="301"/>
      <c r="AJ52" s="302"/>
      <c r="AK52" s="302"/>
      <c r="AL52" s="302"/>
      <c r="AM52" s="302"/>
      <c r="AN52" s="302"/>
      <c r="AO52" s="302"/>
      <c r="AP52" s="302"/>
      <c r="AQ52" s="302"/>
      <c r="AR52" s="302"/>
      <c r="AS52" s="303"/>
      <c r="AT52" s="56"/>
      <c r="AU52" s="110"/>
      <c r="AV52" s="113"/>
      <c r="AW52" s="113"/>
      <c r="AX52" s="113"/>
      <c r="AY52" s="77"/>
    </row>
    <row r="53" spans="2:51" ht="15.9" customHeight="1" x14ac:dyDescent="0.3">
      <c r="B53" s="6"/>
      <c r="C53" s="270" t="str">
        <f t="shared" si="0"/>
        <v/>
      </c>
      <c r="D53" s="271"/>
      <c r="E53" s="304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6"/>
      <c r="Y53" s="307"/>
      <c r="Z53" s="308"/>
      <c r="AA53" s="308"/>
      <c r="AB53" s="308"/>
      <c r="AC53" s="308"/>
      <c r="AD53" s="308"/>
      <c r="AE53" s="308"/>
      <c r="AF53" s="308"/>
      <c r="AG53" s="308"/>
      <c r="AH53" s="309"/>
      <c r="AI53" s="301"/>
      <c r="AJ53" s="302"/>
      <c r="AK53" s="302"/>
      <c r="AL53" s="302"/>
      <c r="AM53" s="302"/>
      <c r="AN53" s="302"/>
      <c r="AO53" s="302"/>
      <c r="AP53" s="302"/>
      <c r="AQ53" s="302"/>
      <c r="AR53" s="302"/>
      <c r="AS53" s="303"/>
      <c r="AT53" s="56"/>
      <c r="AU53" s="110"/>
      <c r="AV53" s="113"/>
      <c r="AW53" s="113"/>
      <c r="AX53" s="113"/>
      <c r="AY53" s="77"/>
    </row>
    <row r="54" spans="2:51" ht="15.9" customHeight="1" x14ac:dyDescent="0.3">
      <c r="B54" s="6"/>
      <c r="C54" s="270" t="str">
        <f t="shared" si="0"/>
        <v/>
      </c>
      <c r="D54" s="271"/>
      <c r="E54" s="304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6"/>
      <c r="Y54" s="307"/>
      <c r="Z54" s="308"/>
      <c r="AA54" s="308"/>
      <c r="AB54" s="308"/>
      <c r="AC54" s="308"/>
      <c r="AD54" s="308"/>
      <c r="AE54" s="308"/>
      <c r="AF54" s="308"/>
      <c r="AG54" s="308"/>
      <c r="AH54" s="309"/>
      <c r="AI54" s="301"/>
      <c r="AJ54" s="302"/>
      <c r="AK54" s="302"/>
      <c r="AL54" s="302"/>
      <c r="AM54" s="302"/>
      <c r="AN54" s="302"/>
      <c r="AO54" s="302"/>
      <c r="AP54" s="302"/>
      <c r="AQ54" s="302"/>
      <c r="AR54" s="302"/>
      <c r="AS54" s="303"/>
      <c r="AT54" s="56"/>
      <c r="AU54" s="110"/>
      <c r="AV54" s="113"/>
      <c r="AW54" s="113"/>
      <c r="AX54" s="113"/>
      <c r="AY54" s="77"/>
    </row>
    <row r="55" spans="2:51" ht="15.9" customHeight="1" x14ac:dyDescent="0.3">
      <c r="B55" s="6"/>
      <c r="C55" s="270" t="str">
        <f t="shared" si="0"/>
        <v/>
      </c>
      <c r="D55" s="271"/>
      <c r="E55" s="304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6"/>
      <c r="Y55" s="307"/>
      <c r="Z55" s="308"/>
      <c r="AA55" s="308"/>
      <c r="AB55" s="308"/>
      <c r="AC55" s="308"/>
      <c r="AD55" s="308"/>
      <c r="AE55" s="308"/>
      <c r="AF55" s="308"/>
      <c r="AG55" s="308"/>
      <c r="AH55" s="309"/>
      <c r="AI55" s="301"/>
      <c r="AJ55" s="302"/>
      <c r="AK55" s="302"/>
      <c r="AL55" s="302"/>
      <c r="AM55" s="302"/>
      <c r="AN55" s="302"/>
      <c r="AO55" s="302"/>
      <c r="AP55" s="302"/>
      <c r="AQ55" s="302"/>
      <c r="AR55" s="302"/>
      <c r="AS55" s="303"/>
      <c r="AT55" s="56"/>
      <c r="AU55" s="114"/>
      <c r="AV55" s="110"/>
      <c r="AW55" s="113"/>
      <c r="AX55" s="113"/>
      <c r="AY55" s="77"/>
    </row>
    <row r="56" spans="2:51" ht="15.9" customHeight="1" x14ac:dyDescent="0.3">
      <c r="B56" s="6"/>
      <c r="C56" s="270" t="str">
        <f t="shared" si="0"/>
        <v/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4"/>
      <c r="Y56" s="275"/>
      <c r="Z56" s="276"/>
      <c r="AA56" s="276"/>
      <c r="AB56" s="276"/>
      <c r="AC56" s="276"/>
      <c r="AD56" s="276"/>
      <c r="AE56" s="276"/>
      <c r="AF56" s="276"/>
      <c r="AG56" s="276"/>
      <c r="AH56" s="277"/>
      <c r="AI56" s="278"/>
      <c r="AJ56" s="279"/>
      <c r="AK56" s="279"/>
      <c r="AL56" s="279"/>
      <c r="AM56" s="279"/>
      <c r="AN56" s="279"/>
      <c r="AO56" s="279"/>
      <c r="AP56" s="279"/>
      <c r="AQ56" s="279"/>
      <c r="AR56" s="279"/>
      <c r="AS56" s="280"/>
      <c r="AT56" s="56"/>
      <c r="AU56" s="110"/>
      <c r="AV56" s="78"/>
      <c r="AW56" s="113"/>
      <c r="AX56" s="113"/>
      <c r="AY56" s="77"/>
    </row>
    <row r="57" spans="2:51" ht="15.9" customHeight="1" x14ac:dyDescent="0.3">
      <c r="B57" s="6"/>
      <c r="C57" s="79"/>
      <c r="D57" s="80"/>
      <c r="E57" s="281" t="s">
        <v>18</v>
      </c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282"/>
      <c r="T57" s="282"/>
      <c r="U57" s="282"/>
      <c r="V57" s="282"/>
      <c r="W57" s="282"/>
      <c r="X57" s="283"/>
      <c r="Y57" s="259">
        <f>IFERROR(ROUNDDOWN(SUM(Y45:AH56),),0)</f>
        <v>0</v>
      </c>
      <c r="Z57" s="260"/>
      <c r="AA57" s="260"/>
      <c r="AB57" s="260"/>
      <c r="AC57" s="260"/>
      <c r="AD57" s="260"/>
      <c r="AE57" s="260"/>
      <c r="AF57" s="260"/>
      <c r="AG57" s="260"/>
      <c r="AH57" s="261"/>
      <c r="AI57" s="284">
        <f>SUM(AI45:AS56)</f>
        <v>0</v>
      </c>
      <c r="AJ57" s="285"/>
      <c r="AK57" s="285"/>
      <c r="AL57" s="285"/>
      <c r="AM57" s="285"/>
      <c r="AN57" s="285"/>
      <c r="AO57" s="285"/>
      <c r="AP57" s="285"/>
      <c r="AQ57" s="285"/>
      <c r="AR57" s="285"/>
      <c r="AS57" s="286"/>
      <c r="AT57" s="56"/>
      <c r="AU57" s="110"/>
      <c r="AV57" s="113"/>
      <c r="AW57" s="113"/>
      <c r="AX57" s="113"/>
      <c r="AY57" s="77"/>
    </row>
    <row r="58" spans="2:51" ht="20.25" customHeight="1" x14ac:dyDescent="0.3">
      <c r="B58" s="48"/>
      <c r="C58" s="81" t="s">
        <v>23</v>
      </c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9"/>
      <c r="Y58" s="82"/>
      <c r="Z58" s="83"/>
      <c r="AA58" s="83"/>
      <c r="AB58" s="83"/>
      <c r="AC58" s="83"/>
      <c r="AD58" s="83"/>
      <c r="AE58" s="83"/>
      <c r="AF58" s="83"/>
      <c r="AG58" s="83"/>
      <c r="AH58" s="83"/>
      <c r="AI58" s="262">
        <f>IFERROR(ROUNDDOWN($Y$57/$AI$57,-1),0)</f>
        <v>0</v>
      </c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50"/>
      <c r="AU58" s="115"/>
      <c r="AV58" s="110"/>
      <c r="AW58" s="110"/>
      <c r="AX58" s="110"/>
    </row>
    <row r="59" spans="2:51" ht="20.25" customHeight="1" x14ac:dyDescent="0.3">
      <c r="B59" s="48"/>
      <c r="C59" s="2" t="s">
        <v>19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50"/>
      <c r="AU59" s="110"/>
      <c r="AV59" s="110"/>
      <c r="AW59" s="110"/>
      <c r="AX59" s="110"/>
    </row>
    <row r="60" spans="2:51" s="5" customFormat="1" ht="8.1" customHeight="1" x14ac:dyDescent="0.3">
      <c r="B60" s="84"/>
      <c r="C60" s="85"/>
      <c r="D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6"/>
      <c r="AU60" s="116"/>
      <c r="AV60" s="116"/>
      <c r="AW60" s="116"/>
      <c r="AX60" s="116"/>
    </row>
    <row r="61" spans="2:51" ht="15.9" customHeight="1" x14ac:dyDescent="0.3">
      <c r="B61" s="264" t="s">
        <v>24</v>
      </c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6"/>
      <c r="AU61" s="110"/>
      <c r="AV61" s="110"/>
      <c r="AW61" s="110"/>
      <c r="AX61" s="110"/>
    </row>
    <row r="62" spans="2:51" ht="8.1" customHeight="1" x14ac:dyDescent="0.3">
      <c r="B62" s="48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50"/>
    </row>
    <row r="63" spans="2:51" s="90" customFormat="1" ht="48" customHeight="1" x14ac:dyDescent="0.3">
      <c r="B63" s="88"/>
      <c r="C63" s="267" t="s">
        <v>25</v>
      </c>
      <c r="D63" s="268"/>
      <c r="E63" s="268"/>
      <c r="F63" s="268"/>
      <c r="G63" s="268"/>
      <c r="H63" s="268"/>
      <c r="I63" s="268"/>
      <c r="J63" s="268"/>
      <c r="K63" s="268"/>
      <c r="L63" s="269"/>
      <c r="M63" s="267" t="s">
        <v>12</v>
      </c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9"/>
      <c r="Y63" s="267" t="s">
        <v>26</v>
      </c>
      <c r="Z63" s="268"/>
      <c r="AA63" s="268"/>
      <c r="AB63" s="268"/>
      <c r="AC63" s="268"/>
      <c r="AD63" s="268"/>
      <c r="AE63" s="268"/>
      <c r="AF63" s="268"/>
      <c r="AG63" s="268"/>
      <c r="AH63" s="269"/>
      <c r="AI63" s="267" t="s">
        <v>27</v>
      </c>
      <c r="AJ63" s="268"/>
      <c r="AK63" s="268"/>
      <c r="AL63" s="268"/>
      <c r="AM63" s="268"/>
      <c r="AN63" s="268"/>
      <c r="AO63" s="268"/>
      <c r="AP63" s="268"/>
      <c r="AQ63" s="268"/>
      <c r="AR63" s="268"/>
      <c r="AS63" s="269"/>
      <c r="AT63" s="89"/>
    </row>
    <row r="64" spans="2:51" s="90" customFormat="1" ht="12" customHeight="1" x14ac:dyDescent="0.3">
      <c r="B64" s="88"/>
      <c r="C64" s="291" t="s">
        <v>14</v>
      </c>
      <c r="D64" s="292"/>
      <c r="E64" s="292"/>
      <c r="F64" s="292"/>
      <c r="G64" s="292"/>
      <c r="H64" s="292"/>
      <c r="I64" s="292"/>
      <c r="J64" s="292"/>
      <c r="K64" s="292"/>
      <c r="L64" s="293"/>
      <c r="M64" s="291" t="s">
        <v>15</v>
      </c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3"/>
      <c r="Y64" s="291" t="s">
        <v>16</v>
      </c>
      <c r="Z64" s="292"/>
      <c r="AA64" s="292"/>
      <c r="AB64" s="292"/>
      <c r="AC64" s="292"/>
      <c r="AD64" s="292"/>
      <c r="AE64" s="292"/>
      <c r="AF64" s="292"/>
      <c r="AG64" s="292"/>
      <c r="AH64" s="293"/>
      <c r="AI64" s="291" t="s">
        <v>28</v>
      </c>
      <c r="AJ64" s="292"/>
      <c r="AK64" s="292"/>
      <c r="AL64" s="292"/>
      <c r="AM64" s="292"/>
      <c r="AN64" s="292"/>
      <c r="AO64" s="292"/>
      <c r="AP64" s="292"/>
      <c r="AQ64" s="292"/>
      <c r="AR64" s="292"/>
      <c r="AS64" s="293"/>
      <c r="AT64" s="89"/>
    </row>
    <row r="65" spans="2:51" s="5" customFormat="1" ht="20.25" customHeight="1" x14ac:dyDescent="0.3">
      <c r="B65" s="91"/>
      <c r="C65" s="92" t="s">
        <v>29</v>
      </c>
      <c r="D65" s="93" t="s">
        <v>30</v>
      </c>
      <c r="E65" s="93"/>
      <c r="F65" s="93"/>
      <c r="G65" s="93"/>
      <c r="H65" s="93"/>
      <c r="I65" s="93"/>
      <c r="J65" s="93"/>
      <c r="K65" s="93"/>
      <c r="L65" s="94"/>
      <c r="M65" s="294" t="e">
        <f>$AB$28</f>
        <v>#N/A</v>
      </c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3"/>
      <c r="Y65" s="294" t="e">
        <f>$AB$29</f>
        <v>#N/A</v>
      </c>
      <c r="Z65" s="282"/>
      <c r="AA65" s="282"/>
      <c r="AB65" s="282"/>
      <c r="AC65" s="282"/>
      <c r="AD65" s="282"/>
      <c r="AE65" s="282"/>
      <c r="AF65" s="282"/>
      <c r="AG65" s="282"/>
      <c r="AH65" s="283"/>
      <c r="AI65" s="259" t="e">
        <f>$M$65*$Y$65</f>
        <v>#N/A</v>
      </c>
      <c r="AJ65" s="260"/>
      <c r="AK65" s="260"/>
      <c r="AL65" s="260"/>
      <c r="AM65" s="260"/>
      <c r="AN65" s="260"/>
      <c r="AO65" s="260"/>
      <c r="AP65" s="260"/>
      <c r="AQ65" s="260"/>
      <c r="AR65" s="260"/>
      <c r="AS65" s="261"/>
      <c r="AT65" s="95"/>
    </row>
    <row r="66" spans="2:51" s="5" customFormat="1" ht="20.25" customHeight="1" x14ac:dyDescent="0.3">
      <c r="B66" s="91"/>
      <c r="C66" s="92" t="s">
        <v>31</v>
      </c>
      <c r="D66" s="93" t="s">
        <v>32</v>
      </c>
      <c r="E66" s="93"/>
      <c r="F66" s="93"/>
      <c r="G66" s="93"/>
      <c r="H66" s="93"/>
      <c r="I66" s="93"/>
      <c r="J66" s="93"/>
      <c r="K66" s="93"/>
      <c r="L66" s="94"/>
      <c r="M66" s="294">
        <f>$Y$57</f>
        <v>0</v>
      </c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3"/>
      <c r="Y66" s="294">
        <f>$AI$58</f>
        <v>0</v>
      </c>
      <c r="Z66" s="282"/>
      <c r="AA66" s="282"/>
      <c r="AB66" s="282"/>
      <c r="AC66" s="282"/>
      <c r="AD66" s="282"/>
      <c r="AE66" s="282"/>
      <c r="AF66" s="282"/>
      <c r="AG66" s="282"/>
      <c r="AH66" s="283"/>
      <c r="AI66" s="259">
        <f>$M$66*$Y$66</f>
        <v>0</v>
      </c>
      <c r="AJ66" s="260"/>
      <c r="AK66" s="260"/>
      <c r="AL66" s="260"/>
      <c r="AM66" s="260"/>
      <c r="AN66" s="260"/>
      <c r="AO66" s="260"/>
      <c r="AP66" s="260"/>
      <c r="AQ66" s="260"/>
      <c r="AR66" s="260"/>
      <c r="AS66" s="261"/>
      <c r="AT66" s="95"/>
    </row>
    <row r="67" spans="2:51" ht="20.25" customHeight="1" x14ac:dyDescent="0.3">
      <c r="B67" s="96"/>
      <c r="C67" s="281" t="s">
        <v>33</v>
      </c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2"/>
      <c r="AH67" s="283"/>
      <c r="AI67" s="259" t="e">
        <f>$AI$65+$AI$66</f>
        <v>#N/A</v>
      </c>
      <c r="AJ67" s="260"/>
      <c r="AK67" s="260"/>
      <c r="AL67" s="260"/>
      <c r="AM67" s="260"/>
      <c r="AN67" s="260"/>
      <c r="AO67" s="260"/>
      <c r="AP67" s="260"/>
      <c r="AQ67" s="260"/>
      <c r="AR67" s="260"/>
      <c r="AS67" s="261"/>
      <c r="AT67" s="97"/>
    </row>
    <row r="68" spans="2:51" ht="15.9" customHeight="1" x14ac:dyDescent="0.3">
      <c r="B68" s="6"/>
      <c r="C68" s="98"/>
      <c r="D68" s="98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56"/>
      <c r="AV68" s="77"/>
      <c r="AW68" s="77"/>
      <c r="AX68" s="77"/>
      <c r="AY68" s="77"/>
    </row>
    <row r="69" spans="2:51" ht="15.9" customHeight="1" x14ac:dyDescent="0.3">
      <c r="B69" s="6"/>
      <c r="C69" s="288" t="s">
        <v>63</v>
      </c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90"/>
      <c r="Q69" s="288" t="s">
        <v>64</v>
      </c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  <c r="AC69" s="290"/>
      <c r="AD69" s="288" t="s">
        <v>65</v>
      </c>
      <c r="AE69" s="289"/>
      <c r="AF69" s="289"/>
      <c r="AG69" s="289"/>
      <c r="AH69" s="289"/>
      <c r="AI69" s="289"/>
      <c r="AJ69" s="289"/>
      <c r="AK69" s="289"/>
      <c r="AL69" s="289"/>
      <c r="AM69" s="289"/>
      <c r="AN69" s="289"/>
      <c r="AO69" s="289"/>
      <c r="AP69" s="289"/>
      <c r="AQ69" s="289"/>
      <c r="AR69" s="289"/>
      <c r="AS69" s="290"/>
      <c r="AT69" s="56"/>
      <c r="AV69" s="77"/>
      <c r="AW69" s="77"/>
      <c r="AX69" s="77"/>
      <c r="AY69" s="77"/>
    </row>
    <row r="70" spans="2:51" ht="15.9" customHeight="1" x14ac:dyDescent="0.3">
      <c r="B70" s="6"/>
      <c r="C70" s="117" t="s">
        <v>66</v>
      </c>
      <c r="D70" s="118"/>
      <c r="E70" s="118"/>
      <c r="F70" s="296"/>
      <c r="G70" s="297"/>
      <c r="H70" s="297"/>
      <c r="I70" s="297"/>
      <c r="J70" s="297"/>
      <c r="K70" s="297"/>
      <c r="L70" s="297"/>
      <c r="M70" s="297"/>
      <c r="N70" s="297"/>
      <c r="O70" s="297"/>
      <c r="P70" s="119"/>
      <c r="Q70" s="117" t="s">
        <v>66</v>
      </c>
      <c r="R70" s="118"/>
      <c r="S70" s="118"/>
      <c r="T70" s="299"/>
      <c r="U70" s="300"/>
      <c r="V70" s="300"/>
      <c r="W70" s="300"/>
      <c r="X70" s="300"/>
      <c r="Y70" s="300"/>
      <c r="Z70" s="300"/>
      <c r="AA70" s="300"/>
      <c r="AB70" s="300"/>
      <c r="AC70" s="41"/>
      <c r="AD70" s="117" t="s">
        <v>66</v>
      </c>
      <c r="AE70" s="45"/>
      <c r="AF70" s="45"/>
      <c r="AG70" s="299"/>
      <c r="AH70" s="300"/>
      <c r="AI70" s="300"/>
      <c r="AJ70" s="300"/>
      <c r="AK70" s="300"/>
      <c r="AL70" s="300"/>
      <c r="AM70" s="300"/>
      <c r="AN70" s="300"/>
      <c r="AO70" s="300"/>
      <c r="AP70" s="300"/>
      <c r="AQ70" s="300"/>
      <c r="AR70" s="300"/>
      <c r="AS70" s="228"/>
      <c r="AT70" s="56"/>
      <c r="AV70" s="77"/>
      <c r="AW70" s="77"/>
      <c r="AX70" s="77"/>
      <c r="AY70" s="77"/>
    </row>
    <row r="71" spans="2:51" ht="15.9" customHeight="1" x14ac:dyDescent="0.3">
      <c r="B71" s="6"/>
      <c r="C71" s="120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45"/>
      <c r="P71" s="119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45"/>
      <c r="AC71" s="41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227"/>
      <c r="AS71" s="228"/>
      <c r="AT71" s="56"/>
      <c r="AV71" s="77"/>
      <c r="AW71" s="77"/>
      <c r="AX71" s="77"/>
      <c r="AY71" s="77"/>
    </row>
    <row r="72" spans="2:51" ht="15.9" customHeight="1" x14ac:dyDescent="0.3">
      <c r="B72" s="6"/>
      <c r="C72" s="120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45"/>
      <c r="P72" s="119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45"/>
      <c r="AC72" s="41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227"/>
      <c r="AS72" s="228"/>
      <c r="AT72" s="56"/>
      <c r="AV72" s="77"/>
      <c r="AW72" s="77"/>
      <c r="AX72" s="77"/>
      <c r="AY72" s="77"/>
    </row>
    <row r="73" spans="2:51" ht="15.9" customHeight="1" x14ac:dyDescent="0.3">
      <c r="B73" s="6"/>
      <c r="C73" s="120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45"/>
      <c r="P73" s="119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45"/>
      <c r="AC73" s="28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227"/>
      <c r="AS73" s="228"/>
      <c r="AT73" s="56"/>
      <c r="AV73" s="77"/>
      <c r="AW73" s="77"/>
      <c r="AX73" s="77"/>
      <c r="AY73" s="77"/>
    </row>
    <row r="74" spans="2:51" ht="15.9" customHeight="1" x14ac:dyDescent="0.3">
      <c r="B74" s="6"/>
      <c r="C74" s="120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45"/>
      <c r="P74" s="119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45"/>
      <c r="AC74" s="41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227"/>
      <c r="AS74" s="228"/>
      <c r="AT74" s="56"/>
      <c r="AV74" s="77"/>
      <c r="AW74" s="77"/>
      <c r="AX74" s="77"/>
      <c r="AY74" s="77"/>
    </row>
    <row r="75" spans="2:51" ht="15.9" customHeight="1" x14ac:dyDescent="0.3">
      <c r="B75" s="6"/>
      <c r="C75" s="117"/>
      <c r="D75" s="295" t="str">
        <f>HOME!$C$19</f>
        <v>Muhammad Rifqi Aziz</v>
      </c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119"/>
      <c r="Q75" s="117"/>
      <c r="R75" s="295" t="str">
        <f>HOME!$C$21</f>
        <v>Nuriman</v>
      </c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45"/>
      <c r="AD75" s="117"/>
      <c r="AE75" s="295" t="str">
        <f>HOME!$C$22</f>
        <v>Abdul Gani</v>
      </c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28"/>
      <c r="AT75" s="56"/>
      <c r="AV75" s="77"/>
      <c r="AW75" s="77"/>
      <c r="AX75" s="77"/>
      <c r="AY75" s="77"/>
    </row>
    <row r="76" spans="2:51" ht="15.9" customHeight="1" x14ac:dyDescent="0.3">
      <c r="B76" s="6"/>
      <c r="C76" s="123"/>
      <c r="D76" s="298" t="s">
        <v>447</v>
      </c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124"/>
      <c r="Q76" s="121"/>
      <c r="R76" s="298" t="s">
        <v>448</v>
      </c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125"/>
      <c r="AD76" s="122"/>
      <c r="AE76" s="298" t="s">
        <v>449</v>
      </c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29"/>
      <c r="AT76" s="56"/>
      <c r="AV76" s="77"/>
      <c r="AW76" s="77"/>
      <c r="AX76" s="77"/>
      <c r="AY76" s="77"/>
    </row>
    <row r="77" spans="2:51" ht="15.75" customHeight="1" x14ac:dyDescent="0.3">
      <c r="B77" s="6"/>
      <c r="C77" s="98"/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56"/>
      <c r="AV77" s="77"/>
      <c r="AW77" s="77"/>
      <c r="AX77" s="77"/>
      <c r="AY77" s="77"/>
    </row>
    <row r="78" spans="2:51" ht="15.9" customHeight="1" x14ac:dyDescent="0.3">
      <c r="B78" s="6"/>
      <c r="C78" s="98"/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1" t="s">
        <v>34</v>
      </c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56"/>
      <c r="AV78" s="77"/>
      <c r="AW78" s="77"/>
      <c r="AX78" s="77"/>
      <c r="AY78" s="77"/>
    </row>
    <row r="79" spans="2:51" ht="15.9" customHeight="1" x14ac:dyDescent="0.3">
      <c r="B79" s="102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103"/>
      <c r="AV79" s="287"/>
      <c r="AW79" s="287"/>
      <c r="AX79" s="287"/>
      <c r="AY79" s="287"/>
    </row>
  </sheetData>
  <sheetProtection formatCells="0" formatRows="0" insertRows="0" deleteRows="0"/>
  <protectedRanges>
    <protectedRange sqref="C45:AS56" name="Range1"/>
  </protectedRanges>
  <mergeCells count="140">
    <mergeCell ref="B40:AT40"/>
    <mergeCell ref="C42:D43"/>
    <mergeCell ref="E42:X43"/>
    <mergeCell ref="Y42:AH43"/>
    <mergeCell ref="AI42:AS43"/>
    <mergeCell ref="C35:D35"/>
    <mergeCell ref="C36:D36"/>
    <mergeCell ref="E35:R35"/>
    <mergeCell ref="C46:D46"/>
    <mergeCell ref="E46:X46"/>
    <mergeCell ref="Y46:AH46"/>
    <mergeCell ref="AI46:AS46"/>
    <mergeCell ref="AG36:AS37"/>
    <mergeCell ref="S35:AF35"/>
    <mergeCell ref="AG35:AS35"/>
    <mergeCell ref="S36:AF37"/>
    <mergeCell ref="E36:R37"/>
    <mergeCell ref="AK3:AR3"/>
    <mergeCell ref="B4:AH4"/>
    <mergeCell ref="AK4:AL5"/>
    <mergeCell ref="AM4:AN5"/>
    <mergeCell ref="AO4:AP5"/>
    <mergeCell ref="AQ4:AR5"/>
    <mergeCell ref="B5:AH5"/>
    <mergeCell ref="U11:U12"/>
    <mergeCell ref="V11:V12"/>
    <mergeCell ref="C11:H12"/>
    <mergeCell ref="I11:I12"/>
    <mergeCell ref="J11:J12"/>
    <mergeCell ref="K11:K12"/>
    <mergeCell ref="M11:M12"/>
    <mergeCell ref="N11:N12"/>
    <mergeCell ref="B3:AH3"/>
    <mergeCell ref="AE11:AE12"/>
    <mergeCell ref="AG11:AG12"/>
    <mergeCell ref="J14:AG14"/>
    <mergeCell ref="B20:AT20"/>
    <mergeCell ref="C33:D34"/>
    <mergeCell ref="E33:R34"/>
    <mergeCell ref="X11:X12"/>
    <mergeCell ref="Y11:Y12"/>
    <mergeCell ref="Z11:Z12"/>
    <mergeCell ref="AB11:AB12"/>
    <mergeCell ref="AC11:AC12"/>
    <mergeCell ref="AD11:AD12"/>
    <mergeCell ref="P11:P12"/>
    <mergeCell ref="Q11:Q12"/>
    <mergeCell ref="R11:R12"/>
    <mergeCell ref="T11:T12"/>
    <mergeCell ref="S33:AF34"/>
    <mergeCell ref="AG33:AS34"/>
    <mergeCell ref="R23:AA23"/>
    <mergeCell ref="R24:AA24"/>
    <mergeCell ref="AB25:AL25"/>
    <mergeCell ref="AB26:AL26"/>
    <mergeCell ref="AB27:AL27"/>
    <mergeCell ref="AB28:AL28"/>
    <mergeCell ref="AB29:AL29"/>
    <mergeCell ref="AI47:AS47"/>
    <mergeCell ref="C44:D44"/>
    <mergeCell ref="E44:X44"/>
    <mergeCell ref="Y44:AH44"/>
    <mergeCell ref="AI44:AS44"/>
    <mergeCell ref="C45:D45"/>
    <mergeCell ref="E45:X45"/>
    <mergeCell ref="Y45:AH45"/>
    <mergeCell ref="AI45:AS45"/>
    <mergeCell ref="C47:D47"/>
    <mergeCell ref="E47:X47"/>
    <mergeCell ref="Y47:AH47"/>
    <mergeCell ref="C50:D50"/>
    <mergeCell ref="E50:X50"/>
    <mergeCell ref="Y50:AH50"/>
    <mergeCell ref="AI50:AS50"/>
    <mergeCell ref="C51:D51"/>
    <mergeCell ref="E51:X51"/>
    <mergeCell ref="Y51:AH51"/>
    <mergeCell ref="AI51:AS51"/>
    <mergeCell ref="C48:D48"/>
    <mergeCell ref="E48:X48"/>
    <mergeCell ref="Y48:AH48"/>
    <mergeCell ref="AI48:AS48"/>
    <mergeCell ref="C49:D49"/>
    <mergeCell ref="E49:X49"/>
    <mergeCell ref="Y49:AH49"/>
    <mergeCell ref="AI49:AS49"/>
    <mergeCell ref="AI54:AS54"/>
    <mergeCell ref="C55:D55"/>
    <mergeCell ref="E55:X55"/>
    <mergeCell ref="Y55:AH55"/>
    <mergeCell ref="AI55:AS55"/>
    <mergeCell ref="C52:D52"/>
    <mergeCell ref="E52:X52"/>
    <mergeCell ref="Y52:AH52"/>
    <mergeCell ref="AI52:AS52"/>
    <mergeCell ref="C53:D53"/>
    <mergeCell ref="E53:X53"/>
    <mergeCell ref="Y53:AH53"/>
    <mergeCell ref="AI53:AS53"/>
    <mergeCell ref="C54:D54"/>
    <mergeCell ref="E54:X54"/>
    <mergeCell ref="Y54:AH54"/>
    <mergeCell ref="AV79:AY79"/>
    <mergeCell ref="C69:P69"/>
    <mergeCell ref="Q69:AC69"/>
    <mergeCell ref="C64:L64"/>
    <mergeCell ref="M64:X64"/>
    <mergeCell ref="Y64:AH64"/>
    <mergeCell ref="AI64:AS64"/>
    <mergeCell ref="M65:X65"/>
    <mergeCell ref="Y65:AH65"/>
    <mergeCell ref="AI65:AS65"/>
    <mergeCell ref="D75:O75"/>
    <mergeCell ref="F70:O70"/>
    <mergeCell ref="R75:AB75"/>
    <mergeCell ref="AD69:AS69"/>
    <mergeCell ref="AE75:AR75"/>
    <mergeCell ref="M66:X66"/>
    <mergeCell ref="Y66:AH66"/>
    <mergeCell ref="AI66:AS66"/>
    <mergeCell ref="D76:O76"/>
    <mergeCell ref="R76:AB76"/>
    <mergeCell ref="AE76:AR76"/>
    <mergeCell ref="T70:AB70"/>
    <mergeCell ref="AG70:AR70"/>
    <mergeCell ref="C67:AH67"/>
    <mergeCell ref="AI67:AS67"/>
    <mergeCell ref="AI58:AS58"/>
    <mergeCell ref="B61:AT61"/>
    <mergeCell ref="C63:L63"/>
    <mergeCell ref="M63:X63"/>
    <mergeCell ref="Y63:AH63"/>
    <mergeCell ref="AI63:AS63"/>
    <mergeCell ref="C56:D56"/>
    <mergeCell ref="E56:X56"/>
    <mergeCell ref="Y56:AH56"/>
    <mergeCell ref="AI56:AS56"/>
    <mergeCell ref="E57:X57"/>
    <mergeCell ref="Y57:AH57"/>
    <mergeCell ref="AI57:AS57"/>
  </mergeCells>
  <dataValidations count="1">
    <dataValidation type="list" allowBlank="1" showInputMessage="1" showErrorMessage="1" sqref="E45:X56" xr:uid="{00000000-0002-0000-0200-000000000000}">
      <formula1>bangunan</formula1>
    </dataValidation>
  </dataValidations>
  <printOptions horizontalCentered="1"/>
  <pageMargins left="0.11811023622047245" right="0.11811023622047245" top="0.11811023622047245" bottom="0" header="0.11811023622047245" footer="0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A1:BF73"/>
  <sheetViews>
    <sheetView showGridLines="0" topLeftCell="A16" zoomScale="70" zoomScaleNormal="70" zoomScaleSheetLayoutView="84" workbookViewId="0">
      <selection activeCell="AK62" sqref="AK62:AR62"/>
    </sheetView>
  </sheetViews>
  <sheetFormatPr defaultColWidth="9.109375" defaultRowHeight="14.4" x14ac:dyDescent="0.3"/>
  <cols>
    <col min="1" max="1" width="3.33203125" style="129" customWidth="1"/>
    <col min="2" max="3" width="2.109375" style="129" customWidth="1"/>
    <col min="4" max="12" width="3.33203125" style="129" customWidth="1"/>
    <col min="13" max="13" width="3.88671875" style="129" customWidth="1"/>
    <col min="14" max="45" width="3.33203125" style="129" customWidth="1"/>
    <col min="46" max="46" width="9.109375" style="129"/>
    <col min="47" max="47" width="22.5546875" style="129" bestFit="1" customWidth="1"/>
    <col min="48" max="48" width="11.88671875" style="129" bestFit="1" customWidth="1"/>
    <col min="49" max="16384" width="9.109375" style="129"/>
  </cols>
  <sheetData>
    <row r="1" spans="1:45" ht="7.5" customHeight="1" x14ac:dyDescent="0.3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8"/>
    </row>
    <row r="2" spans="1:45" ht="15.9" customHeight="1" x14ac:dyDescent="0.3">
      <c r="A2" s="130"/>
      <c r="B2" s="131"/>
      <c r="C2" s="131"/>
      <c r="D2" s="131"/>
      <c r="E2" s="131"/>
      <c r="F2" s="131"/>
      <c r="G2" s="373" t="s">
        <v>67</v>
      </c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132"/>
    </row>
    <row r="3" spans="1:45" ht="12" customHeight="1" x14ac:dyDescent="0.3">
      <c r="A3" s="130"/>
      <c r="B3" s="131"/>
      <c r="C3" s="131"/>
      <c r="D3" s="131"/>
      <c r="E3" s="131"/>
      <c r="F3" s="131"/>
      <c r="G3" s="374" t="s">
        <v>68</v>
      </c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374"/>
      <c r="Z3" s="374"/>
      <c r="AA3" s="374"/>
      <c r="AB3" s="374"/>
      <c r="AC3" s="374"/>
      <c r="AD3" s="374"/>
      <c r="AE3" s="374"/>
      <c r="AF3" s="374"/>
      <c r="AG3" s="374"/>
      <c r="AH3" s="374"/>
      <c r="AI3" s="374"/>
      <c r="AJ3" s="374"/>
      <c r="AK3" s="374"/>
      <c r="AL3" s="374"/>
      <c r="AM3" s="374"/>
      <c r="AN3" s="374"/>
      <c r="AO3" s="374"/>
      <c r="AP3" s="374"/>
      <c r="AQ3" s="374"/>
      <c r="AR3" s="374"/>
      <c r="AS3" s="41"/>
    </row>
    <row r="4" spans="1:45" ht="12" customHeight="1" x14ac:dyDescent="0.3">
      <c r="A4" s="130"/>
      <c r="B4" s="131"/>
      <c r="C4" s="131"/>
      <c r="D4" s="131"/>
      <c r="E4" s="131"/>
      <c r="F4" s="131"/>
      <c r="G4" s="374" t="str">
        <f>HOME!$C$3</f>
        <v>KANTOR WILAYAH DJP JAKARTA BARAT</v>
      </c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4"/>
      <c r="AS4" s="41"/>
    </row>
    <row r="5" spans="1:45" ht="12" customHeight="1" x14ac:dyDescent="0.3">
      <c r="A5" s="130"/>
      <c r="B5" s="131"/>
      <c r="C5" s="131"/>
      <c r="D5" s="131"/>
      <c r="E5" s="131"/>
      <c r="F5" s="131"/>
      <c r="G5" s="374" t="str">
        <f>HOME!$C$4</f>
        <v>KANTOR PELAYANANAN PAJAK PRATAMA JAKARTA CENGKARENG</v>
      </c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  <c r="AR5" s="374"/>
      <c r="AS5" s="41"/>
    </row>
    <row r="6" spans="1:45" ht="8.1" customHeight="1" x14ac:dyDescent="0.3">
      <c r="A6" s="133"/>
      <c r="B6" s="134"/>
      <c r="C6" s="134"/>
      <c r="D6" s="134"/>
      <c r="E6" s="134"/>
      <c r="F6" s="134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5"/>
    </row>
    <row r="7" spans="1:45" ht="8.1" customHeight="1" x14ac:dyDescent="0.3">
      <c r="A7" s="12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/>
      <c r="AK7" s="2"/>
      <c r="AL7" s="2"/>
      <c r="AM7" s="2"/>
      <c r="AN7" s="135"/>
      <c r="AO7" s="135"/>
      <c r="AP7" s="2"/>
      <c r="AQ7" s="2"/>
      <c r="AR7" s="2"/>
      <c r="AS7" s="3"/>
    </row>
    <row r="8" spans="1:45" ht="18.75" customHeight="1" x14ac:dyDescent="0.3">
      <c r="A8" s="130"/>
      <c r="B8" s="375" t="s">
        <v>69</v>
      </c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6"/>
      <c r="AK8" s="377" t="s">
        <v>1</v>
      </c>
      <c r="AL8" s="377"/>
      <c r="AM8" s="377"/>
      <c r="AN8" s="377"/>
      <c r="AO8" s="377"/>
      <c r="AP8" s="377"/>
      <c r="AQ8" s="377"/>
      <c r="AR8" s="377"/>
      <c r="AS8" s="136"/>
    </row>
    <row r="9" spans="1:45" ht="9.75" customHeight="1" x14ac:dyDescent="0.3">
      <c r="A9" s="130"/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5"/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6"/>
      <c r="AK9" s="344">
        <v>2</v>
      </c>
      <c r="AL9" s="345"/>
      <c r="AM9" s="344">
        <v>0</v>
      </c>
      <c r="AN9" s="345"/>
      <c r="AO9" s="344" t="str">
        <f>MID(HOME!$C$5,3,1)</f>
        <v>2</v>
      </c>
      <c r="AP9" s="345"/>
      <c r="AQ9" s="344" t="str">
        <f>RIGHT(HOME!$C$5,1)</f>
        <v>0</v>
      </c>
      <c r="AR9" s="345"/>
      <c r="AS9" s="136"/>
    </row>
    <row r="10" spans="1:45" ht="17.25" customHeight="1" x14ac:dyDescent="0.3">
      <c r="A10" s="130"/>
      <c r="B10" s="375" t="s">
        <v>35</v>
      </c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375"/>
      <c r="R10" s="375"/>
      <c r="S10" s="375"/>
      <c r="T10" s="375"/>
      <c r="U10" s="375"/>
      <c r="V10" s="375"/>
      <c r="W10" s="375"/>
      <c r="X10" s="375"/>
      <c r="Y10" s="375"/>
      <c r="Z10" s="375"/>
      <c r="AA10" s="375"/>
      <c r="AB10" s="375"/>
      <c r="AC10" s="375"/>
      <c r="AD10" s="375"/>
      <c r="AE10" s="375"/>
      <c r="AF10" s="375"/>
      <c r="AG10" s="375"/>
      <c r="AH10" s="375"/>
      <c r="AI10" s="376"/>
      <c r="AK10" s="346"/>
      <c r="AL10" s="347"/>
      <c r="AM10" s="346"/>
      <c r="AN10" s="347"/>
      <c r="AO10" s="346"/>
      <c r="AP10" s="347"/>
      <c r="AQ10" s="346"/>
      <c r="AR10" s="347"/>
      <c r="AS10" s="7"/>
    </row>
    <row r="11" spans="1:45" ht="8.1" customHeight="1" x14ac:dyDescent="0.3">
      <c r="A11" s="133"/>
      <c r="B11" s="14"/>
      <c r="C11" s="14"/>
      <c r="D11" s="14"/>
      <c r="E11" s="14"/>
      <c r="F11" s="14"/>
      <c r="G11" s="14"/>
      <c r="H11" s="14"/>
      <c r="I11" s="14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0"/>
      <c r="AJ11" s="138"/>
      <c r="AK11" s="138"/>
      <c r="AL11" s="138"/>
      <c r="AM11" s="138"/>
      <c r="AN11" s="138"/>
      <c r="AO11" s="138"/>
      <c r="AP11" s="138"/>
      <c r="AQ11" s="14"/>
      <c r="AR11" s="14"/>
      <c r="AS11" s="139"/>
    </row>
    <row r="12" spans="1:45" s="142" customFormat="1" ht="9" customHeight="1" x14ac:dyDescent="0.25">
      <c r="A12" s="140"/>
      <c r="B12" s="4"/>
      <c r="C12" s="4"/>
      <c r="D12" s="4"/>
      <c r="E12" s="4"/>
      <c r="F12" s="4"/>
      <c r="G12" s="4"/>
      <c r="H12" s="4"/>
      <c r="I12" s="4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141"/>
      <c r="AJ12" s="141"/>
      <c r="AK12" s="141"/>
      <c r="AL12" s="141"/>
      <c r="AM12" s="141"/>
      <c r="AN12" s="141"/>
      <c r="AO12" s="141"/>
      <c r="AP12" s="141"/>
      <c r="AQ12" s="4"/>
      <c r="AR12" s="4"/>
      <c r="AS12" s="7"/>
    </row>
    <row r="13" spans="1:45" s="145" customFormat="1" ht="13.8" x14ac:dyDescent="0.3">
      <c r="A13" s="143"/>
      <c r="B13" s="144"/>
      <c r="C13" s="379" t="s">
        <v>6</v>
      </c>
      <c r="D13" s="379"/>
      <c r="E13" s="379"/>
      <c r="F13" s="379"/>
      <c r="G13" s="379"/>
      <c r="H13" s="379"/>
      <c r="K13" s="146" t="s">
        <v>7</v>
      </c>
      <c r="L13" s="180" t="str">
        <f>LEFT(HOME!$C$9,1)</f>
        <v/>
      </c>
      <c r="M13" s="180" t="str">
        <f>MID(HOME!$C$9,2,1)</f>
        <v/>
      </c>
      <c r="N13" s="99" t="s">
        <v>8</v>
      </c>
      <c r="O13" s="180" t="str">
        <f>MID(HOME!$C$9,4,1)</f>
        <v/>
      </c>
      <c r="P13" s="180" t="str">
        <f>MID(HOME!$C$9,5,1)</f>
        <v/>
      </c>
      <c r="Q13" s="99" t="s">
        <v>8</v>
      </c>
      <c r="R13" s="180" t="str">
        <f>MID(HOME!$C$9,7,1)</f>
        <v/>
      </c>
      <c r="S13" s="180" t="str">
        <f>MID(HOME!$C$9,8,1)</f>
        <v/>
      </c>
      <c r="T13" s="180" t="str">
        <f>MID(HOME!$C$9,9,1)</f>
        <v/>
      </c>
      <c r="U13" s="99" t="s">
        <v>8</v>
      </c>
      <c r="V13" s="180" t="str">
        <f>MID(HOME!$C$9,11,1)</f>
        <v/>
      </c>
      <c r="W13" s="180" t="str">
        <f>MID(HOME!$C$9,12,1)</f>
        <v/>
      </c>
      <c r="X13" s="180" t="str">
        <f>MID(HOME!$C$9,13,1)</f>
        <v/>
      </c>
      <c r="Y13" s="99" t="s">
        <v>8</v>
      </c>
      <c r="Z13" s="180" t="str">
        <f>MID(HOME!$C$9,15,1)</f>
        <v/>
      </c>
      <c r="AA13" s="180" t="str">
        <f>MID(HOME!$C$9,16,1)</f>
        <v/>
      </c>
      <c r="AB13" s="180" t="str">
        <f>MID(HOME!$C$9,17,1)</f>
        <v/>
      </c>
      <c r="AC13" s="99" t="s">
        <v>8</v>
      </c>
      <c r="AD13" s="180" t="str">
        <f>MID(HOME!$C$9,19,1)</f>
        <v/>
      </c>
      <c r="AE13" s="180" t="str">
        <f>MID(HOME!$C$9,20,1)</f>
        <v/>
      </c>
      <c r="AF13" s="180" t="str">
        <f>MID(HOME!$C$9,21,1)</f>
        <v/>
      </c>
      <c r="AG13" s="180" t="str">
        <f>MID(HOME!$C$9,22,1)</f>
        <v/>
      </c>
      <c r="AH13" s="99" t="s">
        <v>8</v>
      </c>
      <c r="AI13" s="193" t="str">
        <f>RIGHT(HOME!$C$9,1)</f>
        <v/>
      </c>
      <c r="AR13" s="148"/>
      <c r="AS13" s="149"/>
    </row>
    <row r="14" spans="1:45" s="145" customFormat="1" ht="13.8" x14ac:dyDescent="0.3">
      <c r="A14" s="143"/>
      <c r="B14" s="144"/>
      <c r="C14" s="150"/>
      <c r="D14" s="150"/>
      <c r="E14" s="150"/>
      <c r="F14" s="150"/>
      <c r="G14" s="150"/>
      <c r="H14" s="150"/>
      <c r="K14" s="146"/>
      <c r="L14" s="151"/>
      <c r="M14" s="151"/>
      <c r="N14" s="152"/>
      <c r="O14" s="151"/>
      <c r="P14" s="151"/>
      <c r="Q14" s="152"/>
      <c r="R14" s="151"/>
      <c r="S14" s="151"/>
      <c r="T14" s="151"/>
      <c r="U14" s="152"/>
      <c r="V14" s="151"/>
      <c r="W14" s="151"/>
      <c r="X14" s="151"/>
      <c r="Y14" s="152"/>
      <c r="Z14" s="152"/>
      <c r="AA14" s="152"/>
      <c r="AB14" s="152"/>
      <c r="AC14" s="152"/>
      <c r="AD14" s="152"/>
      <c r="AE14" s="152"/>
      <c r="AF14" s="152"/>
      <c r="AG14" s="152"/>
      <c r="AH14" s="151"/>
      <c r="AI14" s="151"/>
      <c r="AJ14" s="151"/>
      <c r="AK14" s="152"/>
      <c r="AL14" s="151"/>
      <c r="AM14" s="151"/>
      <c r="AN14" s="151"/>
      <c r="AO14" s="151"/>
      <c r="AP14" s="152"/>
      <c r="AQ14" s="151"/>
      <c r="AR14" s="148"/>
      <c r="AS14" s="149"/>
    </row>
    <row r="15" spans="1:45" s="145" customFormat="1" ht="13.8" x14ac:dyDescent="0.3">
      <c r="A15" s="143"/>
      <c r="B15" s="144"/>
      <c r="C15" s="379" t="s">
        <v>70</v>
      </c>
      <c r="D15" s="379"/>
      <c r="E15" s="379"/>
      <c r="F15" s="379"/>
      <c r="G15" s="379"/>
      <c r="H15" s="379"/>
      <c r="K15" s="153" t="s">
        <v>7</v>
      </c>
      <c r="L15" s="180" t="str">
        <f>LEFT(HOME!$C$15,1)</f>
        <v/>
      </c>
      <c r="M15" s="180" t="str">
        <f>MID(HOME!$C$15,2,1)</f>
        <v/>
      </c>
      <c r="N15" s="99" t="s">
        <v>8</v>
      </c>
      <c r="O15" s="180" t="str">
        <f>MID(HOME!$C$15,4,1)</f>
        <v/>
      </c>
      <c r="P15" s="180" t="str">
        <f>MID(HOME!$C$15,5,1)</f>
        <v/>
      </c>
      <c r="Q15" s="180" t="str">
        <f>MID(HOME!$C$15,6,1)</f>
        <v/>
      </c>
      <c r="R15" s="99" t="s">
        <v>8</v>
      </c>
      <c r="S15" s="180" t="str">
        <f>MID(HOME!$C$15,8,1)</f>
        <v/>
      </c>
      <c r="T15" s="180" t="str">
        <f>MID(HOME!$C$15,9,1)</f>
        <v/>
      </c>
      <c r="U15" s="180" t="str">
        <f>MID(HOME!$C$15,10,1)</f>
        <v/>
      </c>
      <c r="V15" s="99" t="s">
        <v>8</v>
      </c>
      <c r="W15" s="180" t="str">
        <f>MID(HOME!$C$15,12,1)</f>
        <v/>
      </c>
      <c r="X15" s="99" t="s">
        <v>86</v>
      </c>
      <c r="Y15" s="180" t="str">
        <f>MID(HOME!$C$15,14,1)</f>
        <v/>
      </c>
      <c r="Z15" s="180" t="str">
        <f>MID(HOME!$C$15,15,1)</f>
        <v/>
      </c>
      <c r="AA15" s="180" t="str">
        <f>MID(HOME!$C$15,16,1)</f>
        <v/>
      </c>
      <c r="AB15" s="99" t="s">
        <v>8</v>
      </c>
      <c r="AC15" s="180" t="str">
        <f>MID(HOME!$C$15,18,1)</f>
        <v/>
      </c>
      <c r="AD15" s="180" t="str">
        <f>MID(HOME!$C$15,19,1)</f>
        <v/>
      </c>
      <c r="AE15" s="194" t="str">
        <f>RIGHT(HOME!$C$15,1)</f>
        <v/>
      </c>
      <c r="AF15" s="187"/>
      <c r="AN15" s="147"/>
      <c r="AO15" s="147"/>
      <c r="AP15" s="148"/>
      <c r="AQ15" s="148"/>
      <c r="AR15" s="148"/>
      <c r="AS15" s="149"/>
    </row>
    <row r="16" spans="1:45" s="142" customFormat="1" ht="15.75" customHeight="1" x14ac:dyDescent="0.25">
      <c r="A16" s="140"/>
      <c r="B16" s="154"/>
      <c r="C16" s="25" t="s">
        <v>9</v>
      </c>
      <c r="D16" s="26"/>
      <c r="E16" s="26"/>
      <c r="F16" s="26"/>
      <c r="G16" s="26"/>
      <c r="H16" s="26"/>
      <c r="K16" s="44" t="s">
        <v>7</v>
      </c>
      <c r="L16" s="380">
        <f>HOME!$C$8</f>
        <v>0</v>
      </c>
      <c r="M16" s="380"/>
      <c r="N16" s="380"/>
      <c r="O16" s="380"/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  <c r="AC16" s="380"/>
      <c r="AD16" s="380"/>
      <c r="AE16" s="380"/>
      <c r="AF16" s="380"/>
      <c r="AG16" s="380"/>
      <c r="AH16" s="380"/>
      <c r="AI16" s="380"/>
      <c r="AJ16" s="380"/>
      <c r="AK16" s="380"/>
      <c r="AL16" s="380"/>
      <c r="AM16" s="380"/>
      <c r="AN16" s="380"/>
      <c r="AO16" s="380"/>
      <c r="AP16" s="380"/>
      <c r="AQ16" s="380"/>
      <c r="AR16" s="26"/>
      <c r="AS16" s="28"/>
    </row>
    <row r="17" spans="1:58" s="142" customFormat="1" ht="15.75" customHeight="1" x14ac:dyDescent="0.25">
      <c r="A17" s="140"/>
      <c r="B17" s="4"/>
      <c r="C17" s="4" t="s">
        <v>71</v>
      </c>
      <c r="D17" s="4"/>
      <c r="E17" s="4"/>
      <c r="F17" s="4"/>
      <c r="G17" s="4"/>
      <c r="H17" s="4"/>
      <c r="I17" s="4"/>
      <c r="J17" s="52"/>
      <c r="K17" s="44" t="s">
        <v>7</v>
      </c>
      <c r="L17" s="378">
        <f>HOME!$C$11</f>
        <v>0</v>
      </c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78"/>
      <c r="AM17" s="378"/>
      <c r="AN17" s="378"/>
      <c r="AO17" s="378"/>
      <c r="AP17" s="378"/>
      <c r="AQ17" s="378"/>
      <c r="AR17" s="4"/>
      <c r="AS17" s="7"/>
    </row>
    <row r="18" spans="1:58" s="142" customFormat="1" ht="15.75" customHeight="1" x14ac:dyDescent="0.25">
      <c r="A18" s="140"/>
      <c r="B18" s="4"/>
      <c r="C18" s="4"/>
      <c r="D18" s="26" t="s">
        <v>72</v>
      </c>
      <c r="E18" s="26"/>
      <c r="F18" s="26"/>
      <c r="G18" s="4"/>
      <c r="H18" s="99"/>
      <c r="I18" s="155"/>
      <c r="J18" s="155"/>
      <c r="K18" s="44" t="s">
        <v>7</v>
      </c>
      <c r="L18" s="378" t="str">
        <f>HOME!$C$12</f>
        <v>-</v>
      </c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26"/>
      <c r="AS18" s="28"/>
    </row>
    <row r="19" spans="1:58" s="142" customFormat="1" ht="15.75" customHeight="1" x14ac:dyDescent="0.25">
      <c r="A19" s="140"/>
      <c r="B19" s="26"/>
      <c r="C19" s="26"/>
      <c r="D19" s="26" t="s">
        <v>73</v>
      </c>
      <c r="E19" s="26"/>
      <c r="F19" s="26"/>
      <c r="G19" s="26"/>
      <c r="H19" s="44"/>
      <c r="I19" s="26"/>
      <c r="J19" s="26"/>
      <c r="K19" s="44" t="s">
        <v>7</v>
      </c>
      <c r="L19" s="378" t="str">
        <f>HOME!$C$13</f>
        <v>-</v>
      </c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378"/>
      <c r="AN19" s="378"/>
      <c r="AO19" s="378"/>
      <c r="AP19" s="378"/>
      <c r="AQ19" s="378"/>
      <c r="AR19" s="26"/>
      <c r="AS19" s="28"/>
      <c r="AZ19" s="184"/>
      <c r="BA19" s="184"/>
      <c r="BB19" s="184"/>
      <c r="BC19" s="184"/>
      <c r="BD19" s="184"/>
      <c r="BE19" s="184"/>
      <c r="BF19" s="184"/>
    </row>
    <row r="20" spans="1:58" s="4" customFormat="1" ht="15.9" customHeight="1" x14ac:dyDescent="0.3">
      <c r="A20" s="6"/>
      <c r="B20" s="182"/>
      <c r="C20" s="25" t="s">
        <v>422</v>
      </c>
      <c r="D20" s="25"/>
      <c r="E20" s="25"/>
      <c r="F20" s="25"/>
      <c r="G20" s="25"/>
      <c r="H20" s="25"/>
      <c r="I20" s="26"/>
      <c r="K20" s="181" t="s">
        <v>7</v>
      </c>
      <c r="L20" s="213" t="s">
        <v>107</v>
      </c>
      <c r="M20" s="106" t="s">
        <v>47</v>
      </c>
      <c r="N20" s="25" t="s">
        <v>38</v>
      </c>
      <c r="O20" s="25"/>
      <c r="P20" s="25"/>
      <c r="Q20" s="25"/>
      <c r="R20" s="25"/>
      <c r="S20" s="25"/>
      <c r="T20" s="25"/>
      <c r="U20" s="25"/>
      <c r="Y20" s="106" t="s">
        <v>41</v>
      </c>
      <c r="Z20" s="25" t="s">
        <v>42</v>
      </c>
      <c r="AA20" s="27"/>
      <c r="AB20" s="27"/>
      <c r="AC20" s="27"/>
      <c r="AD20" s="27"/>
      <c r="AE20" s="27"/>
      <c r="AF20" s="27"/>
      <c r="AG20" s="27"/>
      <c r="AH20" s="27"/>
      <c r="AK20" s="25"/>
      <c r="AL20" s="25"/>
      <c r="AM20" s="25"/>
      <c r="AN20" s="25"/>
      <c r="AO20" s="27"/>
      <c r="AP20" s="27"/>
      <c r="AQ20" s="27"/>
      <c r="AR20" s="27"/>
      <c r="AS20" s="28"/>
      <c r="AT20" s="25"/>
      <c r="AU20" s="25"/>
      <c r="AV20" s="25"/>
      <c r="AY20" s="26"/>
      <c r="AZ20" s="185"/>
      <c r="BA20" s="185"/>
      <c r="BB20" s="186"/>
      <c r="BC20" s="183"/>
      <c r="BD20" s="183"/>
      <c r="BE20" s="183"/>
      <c r="BF20" s="183"/>
    </row>
    <row r="21" spans="1:58" s="4" customFormat="1" ht="15.9" customHeight="1" x14ac:dyDescent="0.3">
      <c r="A21" s="6"/>
      <c r="B21" s="182"/>
      <c r="C21" s="25"/>
      <c r="D21" s="25"/>
      <c r="E21" s="25"/>
      <c r="F21" s="25"/>
      <c r="G21" s="25"/>
      <c r="H21" s="25"/>
      <c r="I21" s="26"/>
      <c r="L21" s="105" t="s">
        <v>3</v>
      </c>
      <c r="M21" s="106" t="s">
        <v>36</v>
      </c>
      <c r="N21" s="25" t="s">
        <v>39</v>
      </c>
      <c r="O21" s="25"/>
      <c r="P21" s="25"/>
      <c r="Q21" s="25"/>
      <c r="R21" s="25"/>
      <c r="S21" s="25"/>
      <c r="T21" s="25"/>
      <c r="U21" s="25"/>
      <c r="Y21" s="106" t="s">
        <v>43</v>
      </c>
      <c r="Z21" s="25" t="s">
        <v>44</v>
      </c>
      <c r="AA21" s="27"/>
      <c r="AB21" s="27"/>
      <c r="AC21" s="27"/>
      <c r="AD21" s="27"/>
      <c r="AE21" s="27"/>
      <c r="AF21" s="27"/>
      <c r="AG21" s="27"/>
      <c r="AH21" s="27"/>
      <c r="AK21" s="25"/>
      <c r="AL21" s="25"/>
      <c r="AM21" s="25"/>
      <c r="AN21" s="25"/>
      <c r="AO21" s="27"/>
      <c r="AP21" s="27"/>
      <c r="AQ21" s="27"/>
      <c r="AR21" s="27"/>
      <c r="AS21" s="28"/>
      <c r="AT21" s="25"/>
      <c r="AU21" s="25"/>
      <c r="AV21" s="25"/>
      <c r="AY21" s="26"/>
      <c r="AZ21" s="185"/>
      <c r="BA21" s="185"/>
      <c r="BB21" s="186"/>
      <c r="BC21" s="183"/>
      <c r="BD21" s="183"/>
      <c r="BE21" s="183"/>
      <c r="BF21" s="183"/>
    </row>
    <row r="22" spans="1:58" s="4" customFormat="1" ht="15.9" customHeight="1" x14ac:dyDescent="0.3">
      <c r="A22" s="6"/>
      <c r="B22" s="182"/>
      <c r="C22" s="25"/>
      <c r="D22" s="25"/>
      <c r="E22" s="25"/>
      <c r="F22" s="25"/>
      <c r="G22" s="25"/>
      <c r="H22" s="25"/>
      <c r="I22" s="26"/>
      <c r="L22" s="105" t="s">
        <v>3</v>
      </c>
      <c r="M22" s="106" t="s">
        <v>37</v>
      </c>
      <c r="N22" s="25" t="s">
        <v>40</v>
      </c>
      <c r="O22" s="25"/>
      <c r="P22" s="25"/>
      <c r="Q22" s="25"/>
      <c r="R22" s="25"/>
      <c r="S22" s="25"/>
      <c r="T22" s="25"/>
      <c r="U22" s="25"/>
      <c r="Y22" s="106" t="s">
        <v>46</v>
      </c>
      <c r="Z22" s="25" t="s">
        <v>45</v>
      </c>
      <c r="AA22" s="27"/>
      <c r="AB22" s="27"/>
      <c r="AC22" s="27"/>
      <c r="AD22" s="27"/>
      <c r="AE22" s="27"/>
      <c r="AF22" s="27"/>
      <c r="AG22" s="27"/>
      <c r="AH22" s="27"/>
      <c r="AK22" s="25"/>
      <c r="AL22" s="25"/>
      <c r="AM22" s="25"/>
      <c r="AN22" s="25"/>
      <c r="AO22" s="27"/>
      <c r="AP22" s="27"/>
      <c r="AQ22" s="27"/>
      <c r="AR22" s="27"/>
      <c r="AS22" s="28"/>
      <c r="AT22" s="25"/>
      <c r="AU22" s="25"/>
      <c r="AV22" s="25"/>
      <c r="AY22" s="26"/>
      <c r="AZ22" s="185"/>
      <c r="BA22" s="185"/>
      <c r="BB22" s="186"/>
      <c r="BC22" s="183"/>
      <c r="BD22" s="183"/>
      <c r="BE22" s="183"/>
      <c r="BF22" s="183"/>
    </row>
    <row r="23" spans="1:58" s="142" customFormat="1" ht="8.1" customHeight="1" x14ac:dyDescent="0.25">
      <c r="A23" s="140"/>
      <c r="B23" s="26"/>
      <c r="F23" s="26"/>
      <c r="G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4"/>
      <c r="T23" s="4"/>
      <c r="U23" s="4"/>
      <c r="V23" s="26"/>
      <c r="W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44"/>
      <c r="AJ23" s="26"/>
      <c r="AK23" s="44"/>
      <c r="AL23" s="156"/>
      <c r="AM23" s="156"/>
      <c r="AN23" s="156"/>
      <c r="AO23" s="156"/>
      <c r="AP23" s="156"/>
      <c r="AQ23" s="156"/>
      <c r="AR23" s="157"/>
      <c r="AS23" s="28"/>
      <c r="AZ23" s="184"/>
      <c r="BA23" s="184"/>
      <c r="BB23" s="184"/>
      <c r="BC23" s="184"/>
      <c r="BD23" s="184"/>
      <c r="BE23" s="184"/>
      <c r="BF23" s="184"/>
    </row>
    <row r="24" spans="1:58" s="142" customFormat="1" ht="15.9" customHeight="1" x14ac:dyDescent="0.25">
      <c r="A24" s="158"/>
      <c r="B24" s="264" t="s">
        <v>74</v>
      </c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159"/>
      <c r="AZ24" s="184"/>
      <c r="BA24" s="184"/>
      <c r="BB24" s="184"/>
      <c r="BC24" s="184"/>
      <c r="BD24" s="184"/>
      <c r="BE24" s="184"/>
      <c r="BF24" s="184"/>
    </row>
    <row r="25" spans="1:58" s="142" customFormat="1" ht="8.1" customHeight="1" x14ac:dyDescent="0.25">
      <c r="A25" s="140"/>
      <c r="B25" s="87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50"/>
      <c r="AZ25" s="184"/>
      <c r="BA25" s="184"/>
      <c r="BB25" s="184"/>
      <c r="BC25" s="184"/>
      <c r="BD25" s="184"/>
      <c r="BE25" s="184"/>
      <c r="BF25" s="184"/>
    </row>
    <row r="26" spans="1:58" s="142" customFormat="1" ht="15.9" customHeight="1" x14ac:dyDescent="0.25">
      <c r="A26" s="140"/>
      <c r="B26" s="327" t="s">
        <v>75</v>
      </c>
      <c r="C26" s="328"/>
      <c r="D26" s="327" t="s">
        <v>87</v>
      </c>
      <c r="E26" s="334"/>
      <c r="F26" s="334"/>
      <c r="G26" s="334"/>
      <c r="H26" s="334"/>
      <c r="I26" s="334"/>
      <c r="J26" s="334"/>
      <c r="K26" s="334"/>
      <c r="L26" s="328"/>
      <c r="M26" s="327" t="s">
        <v>88</v>
      </c>
      <c r="N26" s="334"/>
      <c r="O26" s="334"/>
      <c r="P26" s="334"/>
      <c r="Q26" s="334"/>
      <c r="R26" s="334"/>
      <c r="S26" s="334"/>
      <c r="T26" s="328"/>
      <c r="U26" s="381" t="s">
        <v>89</v>
      </c>
      <c r="V26" s="382"/>
      <c r="W26" s="382"/>
      <c r="X26" s="382"/>
      <c r="Y26" s="382"/>
      <c r="Z26" s="382"/>
      <c r="AA26" s="382"/>
      <c r="AB26" s="382"/>
      <c r="AC26" s="383"/>
      <c r="AD26" s="381" t="s">
        <v>90</v>
      </c>
      <c r="AE26" s="382"/>
      <c r="AF26" s="382"/>
      <c r="AG26" s="382"/>
      <c r="AH26" s="382"/>
      <c r="AI26" s="382"/>
      <c r="AJ26" s="383"/>
      <c r="AK26" s="327" t="s">
        <v>77</v>
      </c>
      <c r="AL26" s="334"/>
      <c r="AM26" s="334"/>
      <c r="AN26" s="334"/>
      <c r="AO26" s="334"/>
      <c r="AP26" s="334"/>
      <c r="AQ26" s="334"/>
      <c r="AR26" s="328"/>
      <c r="AS26" s="160"/>
      <c r="AZ26" s="184"/>
      <c r="BA26" s="184"/>
      <c r="BB26" s="184"/>
      <c r="BC26" s="184"/>
      <c r="BD26" s="184"/>
      <c r="BE26" s="184"/>
      <c r="BF26" s="184"/>
    </row>
    <row r="27" spans="1:58" s="142" customFormat="1" ht="15.9" customHeight="1" x14ac:dyDescent="0.25">
      <c r="A27" s="140"/>
      <c r="B27" s="329"/>
      <c r="C27" s="330"/>
      <c r="D27" s="329" t="s">
        <v>79</v>
      </c>
      <c r="E27" s="335"/>
      <c r="F27" s="335"/>
      <c r="G27" s="335"/>
      <c r="H27" s="335"/>
      <c r="I27" s="335"/>
      <c r="J27" s="335"/>
      <c r="K27" s="335"/>
      <c r="L27" s="330"/>
      <c r="M27" s="329" t="s">
        <v>79</v>
      </c>
      <c r="N27" s="335"/>
      <c r="O27" s="335"/>
      <c r="P27" s="335"/>
      <c r="Q27" s="335"/>
      <c r="R27" s="335"/>
      <c r="S27" s="335"/>
      <c r="T27" s="330"/>
      <c r="U27" s="384" t="s">
        <v>79</v>
      </c>
      <c r="V27" s="385"/>
      <c r="W27" s="385"/>
      <c r="X27" s="385"/>
      <c r="Y27" s="385"/>
      <c r="Z27" s="385"/>
      <c r="AA27" s="385"/>
      <c r="AB27" s="385"/>
      <c r="AC27" s="386"/>
      <c r="AD27" s="384"/>
      <c r="AE27" s="385"/>
      <c r="AF27" s="385"/>
      <c r="AG27" s="385"/>
      <c r="AH27" s="385"/>
      <c r="AI27" s="385"/>
      <c r="AJ27" s="386"/>
      <c r="AK27" s="329" t="s">
        <v>79</v>
      </c>
      <c r="AL27" s="335"/>
      <c r="AM27" s="335"/>
      <c r="AN27" s="335"/>
      <c r="AO27" s="335"/>
      <c r="AP27" s="335"/>
      <c r="AQ27" s="335"/>
      <c r="AR27" s="330"/>
      <c r="AS27" s="160"/>
      <c r="AV27" s="196"/>
    </row>
    <row r="28" spans="1:58" s="165" customFormat="1" ht="12" customHeight="1" x14ac:dyDescent="0.2">
      <c r="A28" s="161"/>
      <c r="B28" s="162" t="s">
        <v>14</v>
      </c>
      <c r="C28" s="163"/>
      <c r="D28" s="310" t="s">
        <v>15</v>
      </c>
      <c r="E28" s="312"/>
      <c r="F28" s="312"/>
      <c r="G28" s="312"/>
      <c r="H28" s="312"/>
      <c r="I28" s="312"/>
      <c r="J28" s="312"/>
      <c r="K28" s="312"/>
      <c r="L28" s="311"/>
      <c r="M28" s="310" t="s">
        <v>16</v>
      </c>
      <c r="N28" s="312"/>
      <c r="O28" s="312"/>
      <c r="P28" s="312"/>
      <c r="Q28" s="312"/>
      <c r="R28" s="312"/>
      <c r="S28" s="312"/>
      <c r="T28" s="311"/>
      <c r="U28" s="310" t="s">
        <v>92</v>
      </c>
      <c r="V28" s="312"/>
      <c r="W28" s="312"/>
      <c r="X28" s="312"/>
      <c r="Y28" s="312"/>
      <c r="Z28" s="312"/>
      <c r="AA28" s="312"/>
      <c r="AB28" s="312"/>
      <c r="AC28" s="311"/>
      <c r="AD28" s="310" t="s">
        <v>91</v>
      </c>
      <c r="AE28" s="390"/>
      <c r="AF28" s="390"/>
      <c r="AG28" s="390"/>
      <c r="AH28" s="390"/>
      <c r="AI28" s="390"/>
      <c r="AJ28" s="391"/>
      <c r="AK28" s="310" t="s">
        <v>93</v>
      </c>
      <c r="AL28" s="312"/>
      <c r="AM28" s="312"/>
      <c r="AN28" s="312"/>
      <c r="AO28" s="312"/>
      <c r="AP28" s="312"/>
      <c r="AQ28" s="312"/>
      <c r="AR28" s="311"/>
      <c r="AS28" s="164"/>
      <c r="AV28" s="197"/>
    </row>
    <row r="29" spans="1:58" s="142" customFormat="1" ht="15.9" customHeight="1" x14ac:dyDescent="0.25">
      <c r="A29" s="140"/>
      <c r="B29" s="387">
        <v>1</v>
      </c>
      <c r="C29" s="387"/>
      <c r="D29" s="389">
        <f>HOME!$E$54</f>
        <v>0</v>
      </c>
      <c r="E29" s="282"/>
      <c r="F29" s="282"/>
      <c r="G29" s="282"/>
      <c r="H29" s="282"/>
      <c r="I29" s="282"/>
      <c r="J29" s="282"/>
      <c r="K29" s="282"/>
      <c r="L29" s="283"/>
      <c r="M29" s="389">
        <f>HOME!$E$56</f>
        <v>0</v>
      </c>
      <c r="N29" s="282"/>
      <c r="O29" s="282"/>
      <c r="P29" s="282"/>
      <c r="Q29" s="282"/>
      <c r="R29" s="282"/>
      <c r="S29" s="282"/>
      <c r="T29" s="283"/>
      <c r="U29" s="392">
        <f>D29-M29</f>
        <v>0</v>
      </c>
      <c r="V29" s="393"/>
      <c r="W29" s="393"/>
      <c r="X29" s="393"/>
      <c r="Y29" s="393"/>
      <c r="Z29" s="393"/>
      <c r="AA29" s="393"/>
      <c r="AB29" s="393"/>
      <c r="AC29" s="394"/>
      <c r="AD29" s="392">
        <f>HOME!$F$28</f>
        <v>10</v>
      </c>
      <c r="AE29" s="393"/>
      <c r="AF29" s="393"/>
      <c r="AG29" s="393"/>
      <c r="AH29" s="393"/>
      <c r="AI29" s="393"/>
      <c r="AJ29" s="394"/>
      <c r="AK29" s="388">
        <f>$U$29*$AD$29</f>
        <v>0</v>
      </c>
      <c r="AL29" s="388"/>
      <c r="AM29" s="388"/>
      <c r="AN29" s="388"/>
      <c r="AO29" s="388"/>
      <c r="AP29" s="388"/>
      <c r="AQ29" s="388"/>
      <c r="AR29" s="388"/>
      <c r="AS29" s="166"/>
      <c r="AV29" s="196"/>
    </row>
    <row r="30" spans="1:58" s="142" customFormat="1" ht="15.9" customHeight="1" x14ac:dyDescent="0.25">
      <c r="A30" s="140"/>
      <c r="B30" s="387"/>
      <c r="C30" s="387"/>
      <c r="D30" s="281"/>
      <c r="E30" s="282"/>
      <c r="F30" s="282"/>
      <c r="G30" s="282"/>
      <c r="H30" s="282"/>
      <c r="I30" s="282"/>
      <c r="J30" s="282"/>
      <c r="K30" s="282"/>
      <c r="L30" s="283"/>
      <c r="M30" s="281"/>
      <c r="N30" s="282"/>
      <c r="O30" s="282"/>
      <c r="P30" s="282"/>
      <c r="Q30" s="282"/>
      <c r="R30" s="282"/>
      <c r="S30" s="282"/>
      <c r="T30" s="283"/>
      <c r="U30" s="392"/>
      <c r="V30" s="393"/>
      <c r="W30" s="393"/>
      <c r="X30" s="393"/>
      <c r="Y30" s="393"/>
      <c r="Z30" s="393"/>
      <c r="AA30" s="393"/>
      <c r="AB30" s="393"/>
      <c r="AC30" s="394"/>
      <c r="AD30" s="392"/>
      <c r="AE30" s="393"/>
      <c r="AF30" s="393"/>
      <c r="AG30" s="393"/>
      <c r="AH30" s="393"/>
      <c r="AI30" s="393"/>
      <c r="AJ30" s="394"/>
      <c r="AK30" s="388"/>
      <c r="AL30" s="388"/>
      <c r="AM30" s="388"/>
      <c r="AN30" s="388"/>
      <c r="AO30" s="388"/>
      <c r="AP30" s="388"/>
      <c r="AQ30" s="388"/>
      <c r="AR30" s="388"/>
      <c r="AS30" s="166"/>
      <c r="AV30" s="196"/>
    </row>
    <row r="31" spans="1:58" s="142" customFormat="1" ht="15.9" customHeight="1" x14ac:dyDescent="0.25">
      <c r="A31" s="140"/>
      <c r="B31" s="387"/>
      <c r="C31" s="387"/>
      <c r="D31" s="281"/>
      <c r="E31" s="282"/>
      <c r="F31" s="282"/>
      <c r="G31" s="282"/>
      <c r="H31" s="282"/>
      <c r="I31" s="282"/>
      <c r="J31" s="282"/>
      <c r="K31" s="282"/>
      <c r="L31" s="283"/>
      <c r="M31" s="281"/>
      <c r="N31" s="282"/>
      <c r="O31" s="282"/>
      <c r="P31" s="282"/>
      <c r="Q31" s="282"/>
      <c r="R31" s="282"/>
      <c r="S31" s="282"/>
      <c r="T31" s="283"/>
      <c r="U31" s="392"/>
      <c r="V31" s="393"/>
      <c r="W31" s="393"/>
      <c r="X31" s="393"/>
      <c r="Y31" s="393"/>
      <c r="Z31" s="393"/>
      <c r="AA31" s="393"/>
      <c r="AB31" s="393"/>
      <c r="AC31" s="394"/>
      <c r="AD31" s="392"/>
      <c r="AE31" s="393"/>
      <c r="AF31" s="393"/>
      <c r="AG31" s="393"/>
      <c r="AH31" s="393"/>
      <c r="AI31" s="393"/>
      <c r="AJ31" s="394"/>
      <c r="AK31" s="388"/>
      <c r="AL31" s="388"/>
      <c r="AM31" s="388"/>
      <c r="AN31" s="388"/>
      <c r="AO31" s="388"/>
      <c r="AP31" s="388"/>
      <c r="AQ31" s="388"/>
      <c r="AR31" s="388"/>
      <c r="AS31" s="166"/>
      <c r="AV31" s="196"/>
    </row>
    <row r="32" spans="1:58" s="142" customFormat="1" ht="15.9" customHeight="1" x14ac:dyDescent="0.25">
      <c r="A32" s="140"/>
      <c r="B32" s="281" t="s">
        <v>18</v>
      </c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  <c r="AF32" s="282"/>
      <c r="AG32" s="282"/>
      <c r="AH32" s="282"/>
      <c r="AI32" s="282"/>
      <c r="AJ32" s="283"/>
      <c r="AK32" s="388">
        <f>SUM(AK29:AR31)</f>
        <v>0</v>
      </c>
      <c r="AL32" s="388"/>
      <c r="AM32" s="388"/>
      <c r="AN32" s="388"/>
      <c r="AO32" s="388"/>
      <c r="AP32" s="388"/>
      <c r="AQ32" s="388"/>
      <c r="AR32" s="388"/>
      <c r="AS32" s="166"/>
      <c r="AV32" s="196"/>
    </row>
    <row r="33" spans="1:48" s="142" customFormat="1" ht="15.9" customHeight="1" x14ac:dyDescent="0.25">
      <c r="A33" s="140"/>
      <c r="B33" s="395" t="s">
        <v>80</v>
      </c>
      <c r="C33" s="396"/>
      <c r="D33" s="396"/>
      <c r="E33" s="396"/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96"/>
      <c r="Q33" s="396"/>
      <c r="R33" s="396"/>
      <c r="S33" s="396"/>
      <c r="T33" s="396"/>
      <c r="U33" s="396"/>
      <c r="V33" s="396"/>
      <c r="W33" s="396"/>
      <c r="X33" s="396"/>
      <c r="Y33" s="396"/>
      <c r="Z33" s="396"/>
      <c r="AA33" s="396"/>
      <c r="AB33" s="396"/>
      <c r="AC33" s="396"/>
      <c r="AD33" s="396"/>
      <c r="AE33" s="396"/>
      <c r="AF33" s="396"/>
      <c r="AG33" s="396"/>
      <c r="AH33" s="396"/>
      <c r="AI33" s="396"/>
      <c r="AJ33" s="397"/>
      <c r="AK33" s="388" t="e">
        <f>FDM!$AB$29</f>
        <v>#N/A</v>
      </c>
      <c r="AL33" s="388"/>
      <c r="AM33" s="388"/>
      <c r="AN33" s="388"/>
      <c r="AO33" s="388"/>
      <c r="AP33" s="388"/>
      <c r="AQ33" s="388"/>
      <c r="AR33" s="388"/>
      <c r="AS33" s="166"/>
      <c r="AV33" s="196"/>
    </row>
    <row r="34" spans="1:48" s="4" customFormat="1" ht="20.25" customHeight="1" x14ac:dyDescent="0.3">
      <c r="A34" s="48"/>
      <c r="B34" s="2" t="s">
        <v>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167"/>
      <c r="AV34" s="195"/>
    </row>
    <row r="35" spans="1:48" s="4" customFormat="1" ht="20.25" customHeight="1" x14ac:dyDescent="0.3">
      <c r="A35" s="48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67"/>
      <c r="AV35" s="195"/>
    </row>
    <row r="36" spans="1:48" s="4" customFormat="1" ht="20.25" customHeight="1" x14ac:dyDescent="0.3">
      <c r="A36" s="48"/>
      <c r="B36" s="109" t="s">
        <v>31</v>
      </c>
      <c r="C36" s="25" t="s">
        <v>49</v>
      </c>
      <c r="D36" s="25"/>
      <c r="E36" s="25"/>
      <c r="F36" s="25"/>
      <c r="G36" s="25"/>
      <c r="H36" s="26"/>
      <c r="I36" s="105"/>
      <c r="J36" s="106"/>
      <c r="K36" s="25"/>
      <c r="L36" s="25"/>
      <c r="M36" s="25"/>
      <c r="N36" s="25"/>
      <c r="O36" s="25"/>
      <c r="P36" s="25"/>
      <c r="Q36" s="25"/>
      <c r="R36" s="25"/>
      <c r="S36" s="106"/>
      <c r="T36" s="25"/>
      <c r="U36" s="27"/>
      <c r="V36" s="27"/>
      <c r="W36" s="27"/>
      <c r="Z36" s="27"/>
      <c r="AA36" s="25"/>
      <c r="AB36" s="25"/>
      <c r="AC36" s="25"/>
      <c r="AD36" s="25"/>
      <c r="AE36" s="25"/>
      <c r="AF36" s="27"/>
      <c r="AG36" s="27"/>
      <c r="AH36" s="27"/>
      <c r="AI36" s="27"/>
      <c r="AJ36" s="26"/>
      <c r="AK36" s="25"/>
      <c r="AL36" s="25"/>
      <c r="AM36" s="25"/>
      <c r="AP36" s="26"/>
      <c r="AQ36" s="25"/>
      <c r="AR36" s="25"/>
      <c r="AS36" s="167"/>
    </row>
    <row r="37" spans="1:48" s="4" customFormat="1" ht="20.25" customHeight="1" x14ac:dyDescent="0.3">
      <c r="A37" s="48"/>
      <c r="B37" s="327" t="s">
        <v>11</v>
      </c>
      <c r="C37" s="328"/>
      <c r="D37" s="331" t="s">
        <v>60</v>
      </c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 t="s">
        <v>48</v>
      </c>
      <c r="S37" s="331"/>
      <c r="T37" s="331"/>
      <c r="U37" s="331"/>
      <c r="V37" s="331"/>
      <c r="W37" s="331"/>
      <c r="X37" s="331"/>
      <c r="Y37" s="331"/>
      <c r="Z37" s="331"/>
      <c r="AA37" s="331"/>
      <c r="AB37" s="331"/>
      <c r="AC37" s="331"/>
      <c r="AD37" s="331"/>
      <c r="AE37" s="331"/>
      <c r="AF37" s="334" t="s">
        <v>13</v>
      </c>
      <c r="AG37" s="334"/>
      <c r="AH37" s="334"/>
      <c r="AI37" s="334"/>
      <c r="AJ37" s="334"/>
      <c r="AK37" s="334"/>
      <c r="AL37" s="334"/>
      <c r="AM37" s="334"/>
      <c r="AN37" s="334"/>
      <c r="AO37" s="334"/>
      <c r="AP37" s="334"/>
      <c r="AQ37" s="334"/>
      <c r="AR37" s="328"/>
      <c r="AS37" s="167"/>
    </row>
    <row r="38" spans="1:48" s="4" customFormat="1" ht="20.25" customHeight="1" x14ac:dyDescent="0.3">
      <c r="A38" s="48"/>
      <c r="B38" s="353" t="s">
        <v>14</v>
      </c>
      <c r="C38" s="354"/>
      <c r="D38" s="357" t="s">
        <v>15</v>
      </c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7"/>
      <c r="P38" s="357"/>
      <c r="Q38" s="357"/>
      <c r="R38" s="358" t="s">
        <v>16</v>
      </c>
      <c r="S38" s="359"/>
      <c r="T38" s="359"/>
      <c r="U38" s="359"/>
      <c r="V38" s="359"/>
      <c r="W38" s="359"/>
      <c r="X38" s="359"/>
      <c r="Y38" s="359"/>
      <c r="Z38" s="359"/>
      <c r="AA38" s="359"/>
      <c r="AB38" s="359"/>
      <c r="AC38" s="359"/>
      <c r="AD38" s="359"/>
      <c r="AE38" s="359"/>
      <c r="AF38" s="360" t="s">
        <v>17</v>
      </c>
      <c r="AG38" s="360"/>
      <c r="AH38" s="360"/>
      <c r="AI38" s="360"/>
      <c r="AJ38" s="360"/>
      <c r="AK38" s="360"/>
      <c r="AL38" s="360"/>
      <c r="AM38" s="360"/>
      <c r="AN38" s="360"/>
      <c r="AO38" s="360"/>
      <c r="AP38" s="360"/>
      <c r="AQ38" s="360"/>
      <c r="AR38" s="360"/>
      <c r="AS38" s="167"/>
    </row>
    <row r="39" spans="1:48" s="4" customFormat="1" ht="20.25" customHeight="1" x14ac:dyDescent="0.3">
      <c r="A39" s="48"/>
      <c r="B39" s="398"/>
      <c r="C39" s="399"/>
      <c r="D39" s="400">
        <f>FDM!E36</f>
        <v>0</v>
      </c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2"/>
      <c r="R39" s="400">
        <f>FDM!S36</f>
        <v>140</v>
      </c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2"/>
      <c r="AF39" s="400">
        <f>FDM!AG36</f>
        <v>0</v>
      </c>
      <c r="AG39" s="401"/>
      <c r="AH39" s="401"/>
      <c r="AI39" s="401"/>
      <c r="AJ39" s="401"/>
      <c r="AK39" s="401"/>
      <c r="AL39" s="401"/>
      <c r="AM39" s="401"/>
      <c r="AN39" s="401"/>
      <c r="AO39" s="401"/>
      <c r="AP39" s="401"/>
      <c r="AQ39" s="401"/>
      <c r="AR39" s="402"/>
      <c r="AS39" s="167"/>
    </row>
    <row r="40" spans="1:48" s="4" customFormat="1" ht="20.25" customHeight="1" x14ac:dyDescent="0.3">
      <c r="A40" s="48"/>
      <c r="B40" s="108"/>
      <c r="C40" s="107"/>
      <c r="D40" s="403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5"/>
      <c r="R40" s="403"/>
      <c r="S40" s="404"/>
      <c r="T40" s="404"/>
      <c r="U40" s="404"/>
      <c r="V40" s="404"/>
      <c r="W40" s="404"/>
      <c r="X40" s="404"/>
      <c r="Y40" s="404"/>
      <c r="Z40" s="404"/>
      <c r="AA40" s="404"/>
      <c r="AB40" s="404"/>
      <c r="AC40" s="404"/>
      <c r="AD40" s="404"/>
      <c r="AE40" s="405"/>
      <c r="AF40" s="403"/>
      <c r="AG40" s="404"/>
      <c r="AH40" s="404"/>
      <c r="AI40" s="404"/>
      <c r="AJ40" s="404"/>
      <c r="AK40" s="404"/>
      <c r="AL40" s="404"/>
      <c r="AM40" s="404"/>
      <c r="AN40" s="404"/>
      <c r="AO40" s="404"/>
      <c r="AP40" s="404"/>
      <c r="AQ40" s="404"/>
      <c r="AR40" s="405"/>
      <c r="AS40" s="167"/>
    </row>
    <row r="41" spans="1:48" s="142" customFormat="1" ht="9" customHeight="1" x14ac:dyDescent="0.25">
      <c r="A41" s="14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7"/>
    </row>
    <row r="42" spans="1:48" s="142" customFormat="1" ht="15.9" customHeight="1" x14ac:dyDescent="0.25">
      <c r="A42" s="168"/>
      <c r="B42" s="265" t="s">
        <v>81</v>
      </c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  <c r="AS42" s="159"/>
    </row>
    <row r="43" spans="1:48" s="142" customFormat="1" ht="8.1" customHeight="1" x14ac:dyDescent="0.25">
      <c r="A43" s="140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50"/>
    </row>
    <row r="44" spans="1:48" s="142" customFormat="1" ht="15.9" customHeight="1" x14ac:dyDescent="0.25">
      <c r="A44" s="140"/>
      <c r="B44" s="327" t="s">
        <v>75</v>
      </c>
      <c r="C44" s="328"/>
      <c r="D44" s="327" t="s">
        <v>21</v>
      </c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28"/>
      <c r="U44" s="327" t="s">
        <v>76</v>
      </c>
      <c r="V44" s="334"/>
      <c r="W44" s="334"/>
      <c r="X44" s="334"/>
      <c r="Y44" s="334"/>
      <c r="Z44" s="334"/>
      <c r="AA44" s="334"/>
      <c r="AB44" s="334"/>
      <c r="AC44" s="334"/>
      <c r="AD44" s="334"/>
      <c r="AE44" s="334"/>
      <c r="AF44" s="334"/>
      <c r="AG44" s="334"/>
      <c r="AH44" s="334"/>
      <c r="AI44" s="334"/>
      <c r="AJ44" s="328"/>
      <c r="AK44" s="327" t="s">
        <v>82</v>
      </c>
      <c r="AL44" s="334"/>
      <c r="AM44" s="334"/>
      <c r="AN44" s="334"/>
      <c r="AO44" s="334"/>
      <c r="AP44" s="334"/>
      <c r="AQ44" s="334"/>
      <c r="AR44" s="328"/>
      <c r="AS44" s="160"/>
    </row>
    <row r="45" spans="1:48" s="142" customFormat="1" ht="15.9" customHeight="1" x14ac:dyDescent="0.25">
      <c r="A45" s="140"/>
      <c r="B45" s="329"/>
      <c r="C45" s="330"/>
      <c r="D45" s="329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0"/>
      <c r="U45" s="384" t="s">
        <v>78</v>
      </c>
      <c r="V45" s="385"/>
      <c r="W45" s="385"/>
      <c r="X45" s="385"/>
      <c r="Y45" s="385"/>
      <c r="Z45" s="385"/>
      <c r="AA45" s="385"/>
      <c r="AB45" s="385"/>
      <c r="AC45" s="385"/>
      <c r="AD45" s="385"/>
      <c r="AE45" s="385"/>
      <c r="AF45" s="385"/>
      <c r="AG45" s="385"/>
      <c r="AH45" s="385"/>
      <c r="AI45" s="385"/>
      <c r="AJ45" s="386"/>
      <c r="AK45" s="329" t="s">
        <v>79</v>
      </c>
      <c r="AL45" s="335"/>
      <c r="AM45" s="335"/>
      <c r="AN45" s="335"/>
      <c r="AO45" s="335"/>
      <c r="AP45" s="335"/>
      <c r="AQ45" s="335"/>
      <c r="AR45" s="330"/>
      <c r="AS45" s="160"/>
    </row>
    <row r="46" spans="1:48" s="165" customFormat="1" ht="12" customHeight="1" x14ac:dyDescent="0.2">
      <c r="A46" s="161"/>
      <c r="B46" s="162" t="s">
        <v>14</v>
      </c>
      <c r="C46" s="163"/>
      <c r="D46" s="353" t="s">
        <v>15</v>
      </c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354"/>
      <c r="U46" s="353" t="s">
        <v>16</v>
      </c>
      <c r="V46" s="407"/>
      <c r="W46" s="407"/>
      <c r="X46" s="407"/>
      <c r="Y46" s="407"/>
      <c r="Z46" s="407"/>
      <c r="AA46" s="407"/>
      <c r="AB46" s="407"/>
      <c r="AC46" s="407"/>
      <c r="AD46" s="407"/>
      <c r="AE46" s="407"/>
      <c r="AF46" s="407"/>
      <c r="AG46" s="407"/>
      <c r="AH46" s="407"/>
      <c r="AI46" s="407"/>
      <c r="AJ46" s="408"/>
      <c r="AK46" s="310" t="s">
        <v>17</v>
      </c>
      <c r="AL46" s="312"/>
      <c r="AM46" s="312"/>
      <c r="AN46" s="312"/>
      <c r="AO46" s="312"/>
      <c r="AP46" s="312"/>
      <c r="AQ46" s="312"/>
      <c r="AR46" s="311"/>
      <c r="AS46" s="164"/>
    </row>
    <row r="47" spans="1:48" s="142" customFormat="1" ht="15.9" customHeight="1" x14ac:dyDescent="0.25">
      <c r="A47" s="140"/>
      <c r="B47" s="409"/>
      <c r="C47" s="409"/>
      <c r="D47" s="410">
        <f>FDM!E45</f>
        <v>0</v>
      </c>
      <c r="E47" s="410"/>
      <c r="F47" s="410"/>
      <c r="G47" s="410"/>
      <c r="H47" s="410"/>
      <c r="I47" s="410"/>
      <c r="J47" s="410"/>
      <c r="K47" s="410"/>
      <c r="L47" s="410"/>
      <c r="M47" s="410"/>
      <c r="N47" s="410"/>
      <c r="O47" s="410"/>
      <c r="P47" s="410"/>
      <c r="Q47" s="410"/>
      <c r="R47" s="410"/>
      <c r="S47" s="410"/>
      <c r="T47" s="410"/>
      <c r="U47" s="411">
        <f>FDM!Y45</f>
        <v>0</v>
      </c>
      <c r="V47" s="411"/>
      <c r="W47" s="411"/>
      <c r="X47" s="411"/>
      <c r="Y47" s="411"/>
      <c r="Z47" s="411"/>
      <c r="AA47" s="411"/>
      <c r="AB47" s="411"/>
      <c r="AC47" s="411"/>
      <c r="AD47" s="411"/>
      <c r="AE47" s="411"/>
      <c r="AF47" s="411"/>
      <c r="AG47" s="411"/>
      <c r="AH47" s="411"/>
      <c r="AI47" s="411"/>
      <c r="AJ47" s="411"/>
      <c r="AK47" s="411">
        <f>FDM!AI45</f>
        <v>0</v>
      </c>
      <c r="AL47" s="411"/>
      <c r="AM47" s="411"/>
      <c r="AN47" s="411"/>
      <c r="AO47" s="411"/>
      <c r="AP47" s="411"/>
      <c r="AQ47" s="411"/>
      <c r="AR47" s="411"/>
      <c r="AS47" s="169"/>
    </row>
    <row r="48" spans="1:48" s="142" customFormat="1" ht="15.9" customHeight="1" x14ac:dyDescent="0.25">
      <c r="A48" s="140"/>
      <c r="B48" s="412"/>
      <c r="C48" s="412"/>
      <c r="D48" s="413">
        <f>FDM!E46</f>
        <v>0</v>
      </c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4">
        <f>FDM!Y46</f>
        <v>0</v>
      </c>
      <c r="V48" s="414"/>
      <c r="W48" s="414"/>
      <c r="X48" s="414"/>
      <c r="Y48" s="414"/>
      <c r="Z48" s="414"/>
      <c r="AA48" s="414"/>
      <c r="AB48" s="414"/>
      <c r="AC48" s="414"/>
      <c r="AD48" s="414"/>
      <c r="AE48" s="414"/>
      <c r="AF48" s="414"/>
      <c r="AG48" s="414"/>
      <c r="AH48" s="414"/>
      <c r="AI48" s="414"/>
      <c r="AJ48" s="414"/>
      <c r="AK48" s="414">
        <f>FDM!AI46</f>
        <v>0</v>
      </c>
      <c r="AL48" s="414"/>
      <c r="AM48" s="414"/>
      <c r="AN48" s="414"/>
      <c r="AO48" s="414"/>
      <c r="AP48" s="414"/>
      <c r="AQ48" s="414"/>
      <c r="AR48" s="414"/>
      <c r="AS48" s="169"/>
    </row>
    <row r="49" spans="1:47" s="142" customFormat="1" ht="15.9" customHeight="1" x14ac:dyDescent="0.25">
      <c r="A49" s="140"/>
      <c r="B49" s="412"/>
      <c r="C49" s="412"/>
      <c r="D49" s="413">
        <f>FDM!E47</f>
        <v>0</v>
      </c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  <c r="S49" s="413"/>
      <c r="T49" s="413"/>
      <c r="U49" s="414">
        <f>FDM!Y47</f>
        <v>0</v>
      </c>
      <c r="V49" s="414"/>
      <c r="W49" s="414"/>
      <c r="X49" s="414"/>
      <c r="Y49" s="414"/>
      <c r="Z49" s="414"/>
      <c r="AA49" s="414"/>
      <c r="AB49" s="414"/>
      <c r="AC49" s="414"/>
      <c r="AD49" s="414"/>
      <c r="AE49" s="414"/>
      <c r="AF49" s="414"/>
      <c r="AG49" s="414"/>
      <c r="AH49" s="414"/>
      <c r="AI49" s="414"/>
      <c r="AJ49" s="414"/>
      <c r="AK49" s="414">
        <f>FDM!AI47</f>
        <v>0</v>
      </c>
      <c r="AL49" s="414"/>
      <c r="AM49" s="414"/>
      <c r="AN49" s="414"/>
      <c r="AO49" s="414"/>
      <c r="AP49" s="414"/>
      <c r="AQ49" s="414"/>
      <c r="AR49" s="414"/>
      <c r="AS49" s="169"/>
    </row>
    <row r="50" spans="1:47" s="142" customFormat="1" ht="15.9" customHeight="1" x14ac:dyDescent="0.25">
      <c r="A50" s="140"/>
      <c r="B50" s="412"/>
      <c r="C50" s="412"/>
      <c r="D50" s="413">
        <f>FDM!E48</f>
        <v>0</v>
      </c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4">
        <f>FDM!Y48</f>
        <v>0</v>
      </c>
      <c r="V50" s="414"/>
      <c r="W50" s="414"/>
      <c r="X50" s="414"/>
      <c r="Y50" s="414"/>
      <c r="Z50" s="414"/>
      <c r="AA50" s="414"/>
      <c r="AB50" s="414"/>
      <c r="AC50" s="414"/>
      <c r="AD50" s="414"/>
      <c r="AE50" s="414"/>
      <c r="AF50" s="414"/>
      <c r="AG50" s="414"/>
      <c r="AH50" s="414"/>
      <c r="AI50" s="414"/>
      <c r="AJ50" s="414"/>
      <c r="AK50" s="414">
        <f>FDM!AI48</f>
        <v>0</v>
      </c>
      <c r="AL50" s="414"/>
      <c r="AM50" s="414"/>
      <c r="AN50" s="414"/>
      <c r="AO50" s="414"/>
      <c r="AP50" s="414"/>
      <c r="AQ50" s="414"/>
      <c r="AR50" s="414"/>
      <c r="AS50" s="169"/>
    </row>
    <row r="51" spans="1:47" s="142" customFormat="1" ht="15.9" customHeight="1" x14ac:dyDescent="0.25">
      <c r="A51" s="140"/>
      <c r="B51" s="412"/>
      <c r="C51" s="412"/>
      <c r="D51" s="413">
        <f>FDM!E49</f>
        <v>0</v>
      </c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4">
        <f>FDM!Y49</f>
        <v>0</v>
      </c>
      <c r="V51" s="414"/>
      <c r="W51" s="414"/>
      <c r="X51" s="414"/>
      <c r="Y51" s="414"/>
      <c r="Z51" s="414"/>
      <c r="AA51" s="414"/>
      <c r="AB51" s="414"/>
      <c r="AC51" s="414"/>
      <c r="AD51" s="414"/>
      <c r="AE51" s="414"/>
      <c r="AF51" s="414"/>
      <c r="AG51" s="414"/>
      <c r="AH51" s="414"/>
      <c r="AI51" s="414"/>
      <c r="AJ51" s="414"/>
      <c r="AK51" s="414">
        <f>FDM!AI49</f>
        <v>0</v>
      </c>
      <c r="AL51" s="414"/>
      <c r="AM51" s="414"/>
      <c r="AN51" s="414"/>
      <c r="AO51" s="414"/>
      <c r="AP51" s="414"/>
      <c r="AQ51" s="414"/>
      <c r="AR51" s="414"/>
      <c r="AS51" s="169"/>
      <c r="AT51" s="104"/>
    </row>
    <row r="52" spans="1:47" s="191" customFormat="1" ht="15.9" customHeight="1" x14ac:dyDescent="0.25">
      <c r="A52" s="189"/>
      <c r="B52" s="415"/>
      <c r="C52" s="415"/>
      <c r="D52" s="413">
        <f>FDM!E50</f>
        <v>0</v>
      </c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4">
        <f>FDM!Y50</f>
        <v>0</v>
      </c>
      <c r="V52" s="414"/>
      <c r="W52" s="414"/>
      <c r="X52" s="414"/>
      <c r="Y52" s="414"/>
      <c r="Z52" s="414"/>
      <c r="AA52" s="414"/>
      <c r="AB52" s="414"/>
      <c r="AC52" s="414"/>
      <c r="AD52" s="414"/>
      <c r="AE52" s="414"/>
      <c r="AF52" s="414"/>
      <c r="AG52" s="414"/>
      <c r="AH52" s="414"/>
      <c r="AI52" s="414"/>
      <c r="AJ52" s="414"/>
      <c r="AK52" s="414">
        <f>FDM!AI50</f>
        <v>0</v>
      </c>
      <c r="AL52" s="414"/>
      <c r="AM52" s="414"/>
      <c r="AN52" s="414"/>
      <c r="AO52" s="414"/>
      <c r="AP52" s="414"/>
      <c r="AQ52" s="414"/>
      <c r="AR52" s="414"/>
      <c r="AS52" s="190"/>
      <c r="AU52" s="192"/>
    </row>
    <row r="53" spans="1:47" s="142" customFormat="1" ht="15.9" customHeight="1" x14ac:dyDescent="0.25">
      <c r="A53" s="140"/>
      <c r="B53" s="416"/>
      <c r="C53" s="416"/>
      <c r="D53" s="417">
        <f>FDM!E51</f>
        <v>0</v>
      </c>
      <c r="E53" s="417"/>
      <c r="F53" s="417"/>
      <c r="G53" s="417"/>
      <c r="H53" s="417"/>
      <c r="I53" s="417"/>
      <c r="J53" s="417"/>
      <c r="K53" s="417"/>
      <c r="L53" s="417"/>
      <c r="M53" s="417"/>
      <c r="N53" s="417"/>
      <c r="O53" s="417"/>
      <c r="P53" s="417"/>
      <c r="Q53" s="417"/>
      <c r="R53" s="417"/>
      <c r="S53" s="417"/>
      <c r="T53" s="417"/>
      <c r="U53" s="418">
        <f>FDM!Y51</f>
        <v>0</v>
      </c>
      <c r="V53" s="418"/>
      <c r="W53" s="418"/>
      <c r="X53" s="418"/>
      <c r="Y53" s="418"/>
      <c r="Z53" s="418"/>
      <c r="AA53" s="418"/>
      <c r="AB53" s="418"/>
      <c r="AC53" s="418"/>
      <c r="AD53" s="418"/>
      <c r="AE53" s="418"/>
      <c r="AF53" s="418"/>
      <c r="AG53" s="418"/>
      <c r="AH53" s="418"/>
      <c r="AI53" s="418"/>
      <c r="AJ53" s="418"/>
      <c r="AK53" s="418">
        <f>FDM!AI51</f>
        <v>0</v>
      </c>
      <c r="AL53" s="418"/>
      <c r="AM53" s="418"/>
      <c r="AN53" s="418"/>
      <c r="AO53" s="418"/>
      <c r="AP53" s="418"/>
      <c r="AQ53" s="418"/>
      <c r="AR53" s="418"/>
      <c r="AS53" s="169"/>
      <c r="AT53" s="4"/>
    </row>
    <row r="54" spans="1:47" s="142" customFormat="1" ht="15.9" customHeight="1" x14ac:dyDescent="0.25">
      <c r="A54" s="140"/>
      <c r="B54" s="422" t="s">
        <v>18</v>
      </c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3"/>
      <c r="S54" s="423"/>
      <c r="T54" s="424"/>
      <c r="U54" s="425">
        <f>FDM!Y57</f>
        <v>0</v>
      </c>
      <c r="V54" s="426"/>
      <c r="W54" s="426"/>
      <c r="X54" s="426"/>
      <c r="Y54" s="426"/>
      <c r="Z54" s="426"/>
      <c r="AA54" s="426"/>
      <c r="AB54" s="426"/>
      <c r="AC54" s="426"/>
      <c r="AD54" s="426"/>
      <c r="AE54" s="426"/>
      <c r="AF54" s="426"/>
      <c r="AG54" s="426"/>
      <c r="AH54" s="426"/>
      <c r="AI54" s="426"/>
      <c r="AJ54" s="427"/>
      <c r="AK54" s="392">
        <f>FDM!AI57</f>
        <v>0</v>
      </c>
      <c r="AL54" s="393"/>
      <c r="AM54" s="393"/>
      <c r="AN54" s="393"/>
      <c r="AO54" s="393"/>
      <c r="AP54" s="393"/>
      <c r="AQ54" s="393"/>
      <c r="AR54" s="394"/>
      <c r="AS54" s="166"/>
    </row>
    <row r="55" spans="1:47" s="142" customFormat="1" ht="15.9" customHeight="1" x14ac:dyDescent="0.25">
      <c r="A55" s="140"/>
      <c r="B55" s="419" t="s">
        <v>83</v>
      </c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20"/>
      <c r="S55" s="420"/>
      <c r="T55" s="420"/>
      <c r="U55" s="420"/>
      <c r="V55" s="420"/>
      <c r="W55" s="420"/>
      <c r="X55" s="420"/>
      <c r="Y55" s="420"/>
      <c r="Z55" s="420"/>
      <c r="AA55" s="420"/>
      <c r="AB55" s="420"/>
      <c r="AC55" s="420"/>
      <c r="AD55" s="420"/>
      <c r="AE55" s="420"/>
      <c r="AF55" s="420"/>
      <c r="AG55" s="420"/>
      <c r="AH55" s="420"/>
      <c r="AI55" s="420"/>
      <c r="AJ55" s="421"/>
      <c r="AK55" s="392">
        <f>FDM!AI58</f>
        <v>0</v>
      </c>
      <c r="AL55" s="393"/>
      <c r="AM55" s="393"/>
      <c r="AN55" s="393"/>
      <c r="AO55" s="393"/>
      <c r="AP55" s="393"/>
      <c r="AQ55" s="393"/>
      <c r="AR55" s="394"/>
      <c r="AS55" s="166"/>
    </row>
    <row r="56" spans="1:47" s="4" customFormat="1" ht="20.25" customHeight="1" x14ac:dyDescent="0.3">
      <c r="A56" s="48"/>
      <c r="B56" s="2" t="s">
        <v>19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167"/>
    </row>
    <row r="57" spans="1:47" s="142" customFormat="1" ht="8.1" customHeight="1" x14ac:dyDescent="0.25">
      <c r="A57" s="14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/>
    </row>
    <row r="58" spans="1:47" s="142" customFormat="1" ht="15.9" customHeight="1" x14ac:dyDescent="0.25">
      <c r="A58" s="168"/>
      <c r="B58" s="265" t="s">
        <v>84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46"/>
    </row>
    <row r="59" spans="1:47" s="142" customFormat="1" ht="8.1" customHeight="1" x14ac:dyDescent="0.25">
      <c r="A59" s="140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50"/>
    </row>
    <row r="60" spans="1:47" s="174" customFormat="1" ht="48" customHeight="1" x14ac:dyDescent="0.25">
      <c r="A60" s="173"/>
      <c r="B60" s="434" t="s">
        <v>25</v>
      </c>
      <c r="C60" s="435"/>
      <c r="D60" s="435"/>
      <c r="E60" s="435"/>
      <c r="F60" s="435"/>
      <c r="G60" s="435"/>
      <c r="H60" s="435"/>
      <c r="I60" s="435"/>
      <c r="J60" s="436"/>
      <c r="K60" s="434" t="s">
        <v>12</v>
      </c>
      <c r="L60" s="435"/>
      <c r="M60" s="435"/>
      <c r="N60" s="435"/>
      <c r="O60" s="435"/>
      <c r="P60" s="435"/>
      <c r="Q60" s="435"/>
      <c r="R60" s="435"/>
      <c r="S60" s="435"/>
      <c r="T60" s="436"/>
      <c r="U60" s="437" t="s">
        <v>85</v>
      </c>
      <c r="V60" s="438"/>
      <c r="W60" s="438"/>
      <c r="X60" s="438"/>
      <c r="Y60" s="438"/>
      <c r="Z60" s="438"/>
      <c r="AA60" s="438"/>
      <c r="AB60" s="438"/>
      <c r="AC60" s="438"/>
      <c r="AD60" s="438"/>
      <c r="AE60" s="438"/>
      <c r="AF60" s="438"/>
      <c r="AG60" s="438"/>
      <c r="AH60" s="438"/>
      <c r="AI60" s="438"/>
      <c r="AJ60" s="439"/>
      <c r="AK60" s="440" t="s">
        <v>27</v>
      </c>
      <c r="AL60" s="441"/>
      <c r="AM60" s="441"/>
      <c r="AN60" s="441"/>
      <c r="AO60" s="441"/>
      <c r="AP60" s="441"/>
      <c r="AQ60" s="441"/>
      <c r="AR60" s="442"/>
      <c r="AS60" s="136"/>
    </row>
    <row r="61" spans="1:47" s="165" customFormat="1" ht="12" customHeight="1" x14ac:dyDescent="0.2">
      <c r="A61" s="161"/>
      <c r="B61" s="443" t="s">
        <v>14</v>
      </c>
      <c r="C61" s="444"/>
      <c r="D61" s="444"/>
      <c r="E61" s="444"/>
      <c r="F61" s="444"/>
      <c r="G61" s="444"/>
      <c r="H61" s="444"/>
      <c r="I61" s="444"/>
      <c r="J61" s="445"/>
      <c r="K61" s="443" t="s">
        <v>15</v>
      </c>
      <c r="L61" s="444"/>
      <c r="M61" s="444"/>
      <c r="N61" s="444"/>
      <c r="O61" s="444"/>
      <c r="P61" s="444"/>
      <c r="Q61" s="444"/>
      <c r="R61" s="444"/>
      <c r="S61" s="444"/>
      <c r="T61" s="445"/>
      <c r="U61" s="446" t="s">
        <v>16</v>
      </c>
      <c r="V61" s="447"/>
      <c r="W61" s="447"/>
      <c r="X61" s="447"/>
      <c r="Y61" s="447"/>
      <c r="Z61" s="447"/>
      <c r="AA61" s="447"/>
      <c r="AB61" s="447"/>
      <c r="AC61" s="447"/>
      <c r="AD61" s="447"/>
      <c r="AE61" s="447"/>
      <c r="AF61" s="447"/>
      <c r="AG61" s="447"/>
      <c r="AH61" s="447"/>
      <c r="AI61" s="447"/>
      <c r="AJ61" s="448"/>
      <c r="AK61" s="449" t="s">
        <v>28</v>
      </c>
      <c r="AL61" s="450"/>
      <c r="AM61" s="450"/>
      <c r="AN61" s="450"/>
      <c r="AO61" s="450"/>
      <c r="AP61" s="450"/>
      <c r="AQ61" s="450"/>
      <c r="AR61" s="451"/>
      <c r="AS61" s="175"/>
    </row>
    <row r="62" spans="1:47" s="142" customFormat="1" ht="15.9" customHeight="1" x14ac:dyDescent="0.25">
      <c r="A62" s="140"/>
      <c r="B62" s="176" t="s">
        <v>29</v>
      </c>
      <c r="C62" s="224" t="s">
        <v>30</v>
      </c>
      <c r="D62" s="177"/>
      <c r="E62" s="177"/>
      <c r="F62" s="177"/>
      <c r="G62" s="177"/>
      <c r="H62" s="177"/>
      <c r="I62" s="177"/>
      <c r="J62" s="177"/>
      <c r="K62" s="392" t="e">
        <f>HOME!$G$33</f>
        <v>#N/A</v>
      </c>
      <c r="L62" s="393"/>
      <c r="M62" s="393"/>
      <c r="N62" s="393"/>
      <c r="O62" s="393"/>
      <c r="P62" s="393"/>
      <c r="Q62" s="393"/>
      <c r="R62" s="393"/>
      <c r="S62" s="393"/>
      <c r="T62" s="394"/>
      <c r="U62" s="428" t="e">
        <f>AK33</f>
        <v>#N/A</v>
      </c>
      <c r="V62" s="429"/>
      <c r="W62" s="429"/>
      <c r="X62" s="429"/>
      <c r="Y62" s="429"/>
      <c r="Z62" s="429"/>
      <c r="AA62" s="429"/>
      <c r="AB62" s="429"/>
      <c r="AC62" s="429"/>
      <c r="AD62" s="429"/>
      <c r="AE62" s="429"/>
      <c r="AF62" s="429"/>
      <c r="AG62" s="429"/>
      <c r="AH62" s="429"/>
      <c r="AI62" s="429"/>
      <c r="AJ62" s="430"/>
      <c r="AK62" s="392" t="e">
        <f>$K$62*$U$62</f>
        <v>#N/A</v>
      </c>
      <c r="AL62" s="393"/>
      <c r="AM62" s="393"/>
      <c r="AN62" s="393"/>
      <c r="AO62" s="393"/>
      <c r="AP62" s="393"/>
      <c r="AQ62" s="393"/>
      <c r="AR62" s="394"/>
      <c r="AS62" s="7"/>
    </row>
    <row r="63" spans="1:47" s="142" customFormat="1" ht="15.9" customHeight="1" x14ac:dyDescent="0.25">
      <c r="A63" s="140"/>
      <c r="B63" s="176" t="s">
        <v>31</v>
      </c>
      <c r="C63" s="224" t="s">
        <v>32</v>
      </c>
      <c r="D63" s="177"/>
      <c r="E63" s="177"/>
      <c r="F63" s="177"/>
      <c r="G63" s="177"/>
      <c r="H63" s="177"/>
      <c r="I63" s="177"/>
      <c r="J63" s="177"/>
      <c r="K63" s="431">
        <f>$U$54</f>
        <v>0</v>
      </c>
      <c r="L63" s="432"/>
      <c r="M63" s="432"/>
      <c r="N63" s="432"/>
      <c r="O63" s="432"/>
      <c r="P63" s="432"/>
      <c r="Q63" s="432"/>
      <c r="R63" s="432"/>
      <c r="S63" s="432"/>
      <c r="T63" s="433"/>
      <c r="U63" s="428">
        <f>$AK$55</f>
        <v>0</v>
      </c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30"/>
      <c r="AK63" s="392">
        <f>$K$63*$U$63</f>
        <v>0</v>
      </c>
      <c r="AL63" s="393"/>
      <c r="AM63" s="393"/>
      <c r="AN63" s="393"/>
      <c r="AO63" s="393"/>
      <c r="AP63" s="393"/>
      <c r="AQ63" s="393"/>
      <c r="AR63" s="394"/>
      <c r="AS63" s="7"/>
    </row>
    <row r="64" spans="1:47" s="142" customFormat="1" ht="15.9" customHeight="1" x14ac:dyDescent="0.25">
      <c r="A64" s="140"/>
      <c r="B64" s="422" t="s">
        <v>33</v>
      </c>
      <c r="C64" s="423"/>
      <c r="D64" s="423"/>
      <c r="E64" s="423"/>
      <c r="F64" s="423"/>
      <c r="G64" s="423"/>
      <c r="H64" s="423"/>
      <c r="I64" s="423"/>
      <c r="J64" s="423"/>
      <c r="K64" s="423"/>
      <c r="L64" s="423"/>
      <c r="M64" s="423"/>
      <c r="N64" s="423"/>
      <c r="O64" s="423"/>
      <c r="P64" s="423"/>
      <c r="Q64" s="423"/>
      <c r="R64" s="423"/>
      <c r="S64" s="423"/>
      <c r="T64" s="423"/>
      <c r="U64" s="423"/>
      <c r="V64" s="423"/>
      <c r="W64" s="423"/>
      <c r="X64" s="423"/>
      <c r="Y64" s="423"/>
      <c r="Z64" s="423"/>
      <c r="AA64" s="423"/>
      <c r="AB64" s="423"/>
      <c r="AC64" s="423"/>
      <c r="AD64" s="423"/>
      <c r="AE64" s="423"/>
      <c r="AF64" s="423"/>
      <c r="AG64" s="423"/>
      <c r="AH64" s="423"/>
      <c r="AI64" s="423"/>
      <c r="AJ64" s="424"/>
      <c r="AK64" s="422"/>
      <c r="AL64" s="423"/>
      <c r="AM64" s="423"/>
      <c r="AN64" s="423"/>
      <c r="AO64" s="423"/>
      <c r="AP64" s="423"/>
      <c r="AQ64" s="423"/>
      <c r="AR64" s="424"/>
      <c r="AS64" s="7"/>
    </row>
    <row r="65" spans="1:45" s="142" customFormat="1" ht="15.9" customHeight="1" x14ac:dyDescent="0.25">
      <c r="A65" s="140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  <c r="P65" s="26"/>
      <c r="Q65" s="26"/>
      <c r="R65" s="178"/>
      <c r="S65" s="178"/>
      <c r="T65" s="178"/>
      <c r="U65" s="178"/>
      <c r="V65" s="178"/>
      <c r="W65" s="178"/>
      <c r="X65" s="178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26"/>
      <c r="AK65" s="26"/>
      <c r="AL65" s="4"/>
      <c r="AM65" s="4"/>
      <c r="AN65" s="4"/>
      <c r="AO65" s="4"/>
      <c r="AP65" s="4"/>
      <c r="AQ65" s="4"/>
      <c r="AR65" s="4"/>
      <c r="AS65" s="7"/>
    </row>
    <row r="66" spans="1:45" s="142" customFormat="1" ht="15.9" customHeight="1" x14ac:dyDescent="0.25">
      <c r="A66" s="14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26"/>
      <c r="P66" s="26"/>
      <c r="Q66" s="26"/>
      <c r="R66" s="178"/>
      <c r="S66" s="178"/>
      <c r="T66" s="178"/>
      <c r="U66" s="178"/>
      <c r="V66" s="178"/>
      <c r="W66" s="178"/>
      <c r="X66" s="178"/>
      <c r="Z66" s="4"/>
      <c r="AA66" s="4"/>
      <c r="AB66" s="4"/>
      <c r="AC66" s="4"/>
      <c r="AD66" s="4"/>
      <c r="AE66" s="4"/>
      <c r="AF66" s="4"/>
      <c r="AG66" s="4" t="s">
        <v>94</v>
      </c>
      <c r="AH66" s="4"/>
      <c r="AI66" s="4"/>
      <c r="AJ66" s="26"/>
      <c r="AK66" s="26"/>
      <c r="AL66" s="4"/>
      <c r="AM66" s="4"/>
      <c r="AN66" s="4"/>
      <c r="AO66" s="4"/>
      <c r="AP66" s="4"/>
      <c r="AQ66" s="4"/>
      <c r="AR66" s="4"/>
      <c r="AS66" s="7"/>
    </row>
    <row r="67" spans="1:45" s="142" customFormat="1" ht="15.9" customHeight="1" x14ac:dyDescent="0.25">
      <c r="A67" s="14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7"/>
    </row>
    <row r="68" spans="1:45" s="142" customFormat="1" ht="15.9" customHeight="1" x14ac:dyDescent="0.25">
      <c r="A68" s="14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7"/>
    </row>
    <row r="69" spans="1:45" s="142" customFormat="1" ht="15.9" customHeight="1" x14ac:dyDescent="0.25">
      <c r="A69" s="14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7"/>
    </row>
    <row r="70" spans="1:45" s="142" customFormat="1" ht="15.9" customHeight="1" x14ac:dyDescent="0.25">
      <c r="A70" s="14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Z70" s="4"/>
      <c r="AA70" s="4"/>
      <c r="AB70" s="4"/>
      <c r="AC70" s="4"/>
      <c r="AD70" s="4"/>
      <c r="AE70" s="4"/>
      <c r="AF70" s="4"/>
      <c r="AG70" s="4" t="str">
        <f>HOME!$C$22</f>
        <v>Abdul Gani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7"/>
    </row>
    <row r="71" spans="1:45" s="142" customFormat="1" ht="15.9" customHeight="1" x14ac:dyDescent="0.25">
      <c r="A71" s="17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39"/>
    </row>
    <row r="72" spans="1:45" s="142" customFormat="1" ht="13.8" x14ac:dyDescent="0.25"/>
    <row r="73" spans="1:45" s="142" customFormat="1" ht="13.8" x14ac:dyDescent="0.25"/>
  </sheetData>
  <mergeCells count="127">
    <mergeCell ref="B64:AJ64"/>
    <mergeCell ref="AK64:AR64"/>
    <mergeCell ref="K62:T62"/>
    <mergeCell ref="U62:AJ62"/>
    <mergeCell ref="AK62:AR62"/>
    <mergeCell ref="K63:T63"/>
    <mergeCell ref="U63:AJ63"/>
    <mergeCell ref="AK63:AR63"/>
    <mergeCell ref="B60:J60"/>
    <mergeCell ref="K60:T60"/>
    <mergeCell ref="U60:AJ60"/>
    <mergeCell ref="AK60:AR60"/>
    <mergeCell ref="B61:J61"/>
    <mergeCell ref="K61:T61"/>
    <mergeCell ref="U61:AJ61"/>
    <mergeCell ref="AK61:AR61"/>
    <mergeCell ref="AK55:AR55"/>
    <mergeCell ref="B58:AR58"/>
    <mergeCell ref="B52:C52"/>
    <mergeCell ref="D52:T52"/>
    <mergeCell ref="U52:AJ52"/>
    <mergeCell ref="AK52:AR52"/>
    <mergeCell ref="B53:C53"/>
    <mergeCell ref="D53:T53"/>
    <mergeCell ref="U53:AJ53"/>
    <mergeCell ref="AK53:AR53"/>
    <mergeCell ref="B55:AJ55"/>
    <mergeCell ref="B54:T54"/>
    <mergeCell ref="U54:AJ54"/>
    <mergeCell ref="AK54:AR54"/>
    <mergeCell ref="B50:C50"/>
    <mergeCell ref="D50:T50"/>
    <mergeCell ref="U50:AJ50"/>
    <mergeCell ref="AK50:AR50"/>
    <mergeCell ref="B51:C51"/>
    <mergeCell ref="D51:T51"/>
    <mergeCell ref="U51:AJ51"/>
    <mergeCell ref="AK51:AR51"/>
    <mergeCell ref="B48:C48"/>
    <mergeCell ref="D48:T48"/>
    <mergeCell ref="U48:AJ48"/>
    <mergeCell ref="AK48:AR48"/>
    <mergeCell ref="B49:C49"/>
    <mergeCell ref="D49:T49"/>
    <mergeCell ref="U49:AJ49"/>
    <mergeCell ref="AK49:AR49"/>
    <mergeCell ref="D46:T46"/>
    <mergeCell ref="U46:AJ46"/>
    <mergeCell ref="AK46:AR46"/>
    <mergeCell ref="B47:C47"/>
    <mergeCell ref="D47:T47"/>
    <mergeCell ref="U47:AJ47"/>
    <mergeCell ref="AK47:AR47"/>
    <mergeCell ref="B44:C45"/>
    <mergeCell ref="D44:T45"/>
    <mergeCell ref="U44:AJ44"/>
    <mergeCell ref="AK44:AR44"/>
    <mergeCell ref="U45:AJ45"/>
    <mergeCell ref="AK45:AR45"/>
    <mergeCell ref="AK32:AR32"/>
    <mergeCell ref="AK33:AR33"/>
    <mergeCell ref="B42:AR42"/>
    <mergeCell ref="B32:AJ32"/>
    <mergeCell ref="B33:AJ33"/>
    <mergeCell ref="B37:C37"/>
    <mergeCell ref="D37:Q37"/>
    <mergeCell ref="R37:AE37"/>
    <mergeCell ref="AF37:AR37"/>
    <mergeCell ref="B38:C38"/>
    <mergeCell ref="D38:Q38"/>
    <mergeCell ref="R38:AE38"/>
    <mergeCell ref="AF38:AR38"/>
    <mergeCell ref="B39:C39"/>
    <mergeCell ref="D39:Q40"/>
    <mergeCell ref="R39:AE40"/>
    <mergeCell ref="AF39:AR40"/>
    <mergeCell ref="B30:C30"/>
    <mergeCell ref="AK30:AR30"/>
    <mergeCell ref="B31:C31"/>
    <mergeCell ref="AK31:AR31"/>
    <mergeCell ref="AK28:AR28"/>
    <mergeCell ref="B29:C29"/>
    <mergeCell ref="AK29:AR29"/>
    <mergeCell ref="D28:L28"/>
    <mergeCell ref="D29:L29"/>
    <mergeCell ref="D30:L30"/>
    <mergeCell ref="D31:L31"/>
    <mergeCell ref="M28:T28"/>
    <mergeCell ref="M29:T29"/>
    <mergeCell ref="M30:T30"/>
    <mergeCell ref="M31:T31"/>
    <mergeCell ref="U28:AC28"/>
    <mergeCell ref="AD28:AJ28"/>
    <mergeCell ref="U29:AC29"/>
    <mergeCell ref="AD29:AJ29"/>
    <mergeCell ref="U30:AC30"/>
    <mergeCell ref="AD30:AJ30"/>
    <mergeCell ref="U31:AC31"/>
    <mergeCell ref="AD31:AJ31"/>
    <mergeCell ref="L19:AQ19"/>
    <mergeCell ref="B24:AR24"/>
    <mergeCell ref="B26:C27"/>
    <mergeCell ref="AK26:AR26"/>
    <mergeCell ref="AK27:AR27"/>
    <mergeCell ref="B10:AI10"/>
    <mergeCell ref="C13:H13"/>
    <mergeCell ref="C15:H15"/>
    <mergeCell ref="L16:AQ16"/>
    <mergeCell ref="L17:AQ17"/>
    <mergeCell ref="L18:AQ18"/>
    <mergeCell ref="M26:T26"/>
    <mergeCell ref="M27:T27"/>
    <mergeCell ref="D26:L26"/>
    <mergeCell ref="D27:L27"/>
    <mergeCell ref="U26:AC26"/>
    <mergeCell ref="U27:AC27"/>
    <mergeCell ref="AD26:AJ27"/>
    <mergeCell ref="G2:AR2"/>
    <mergeCell ref="G3:AR3"/>
    <mergeCell ref="G4:AR4"/>
    <mergeCell ref="G5:AR5"/>
    <mergeCell ref="B8:AI9"/>
    <mergeCell ref="AK8:AR8"/>
    <mergeCell ref="AK9:AL10"/>
    <mergeCell ref="AM9:AN10"/>
    <mergeCell ref="AO9:AP10"/>
    <mergeCell ref="AQ9:AR10"/>
  </mergeCells>
  <printOptions horizontalCentered="1"/>
  <pageMargins left="0.42" right="0.32" top="0.35433070866141736" bottom="0.35433070866141736" header="0.31496062992125984" footer="0.31496062992125984"/>
  <pageSetup paperSize="9" scale="64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6</xdr:col>
                <xdr:colOff>68580</xdr:colOff>
                <xdr:row>0</xdr:row>
                <xdr:rowOff>60960</xdr:rowOff>
              </from>
              <to>
                <xdr:col>9</xdr:col>
                <xdr:colOff>76200</xdr:colOff>
                <xdr:row>4</xdr:row>
                <xdr:rowOff>83820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1"/>
  <sheetViews>
    <sheetView view="pageBreakPreview" zoomScale="115" zoomScaleNormal="115" zoomScaleSheetLayoutView="115" workbookViewId="0">
      <selection activeCell="D12" sqref="D12"/>
    </sheetView>
  </sheetViews>
  <sheetFormatPr defaultColWidth="9.109375" defaultRowHeight="14.4" x14ac:dyDescent="0.3"/>
  <cols>
    <col min="1" max="1" width="9.109375" style="210"/>
    <col min="2" max="2" width="4.6640625" style="211" customWidth="1"/>
    <col min="3" max="3" width="26.6640625" style="209" customWidth="1"/>
    <col min="4" max="4" width="23.6640625" style="209" customWidth="1"/>
    <col min="5" max="5" width="5.33203125" style="210" customWidth="1"/>
    <col min="6" max="16384" width="9.109375" style="210"/>
  </cols>
  <sheetData>
    <row r="1" spans="1:5" ht="17.100000000000001" customHeight="1" x14ac:dyDescent="0.3">
      <c r="A1" s="205">
        <v>0</v>
      </c>
      <c r="B1" s="206">
        <v>200</v>
      </c>
      <c r="C1" s="207" t="s">
        <v>108</v>
      </c>
      <c r="D1" s="208">
        <v>140</v>
      </c>
      <c r="E1" s="209">
        <v>200</v>
      </c>
    </row>
    <row r="2" spans="1:5" ht="17.100000000000001" customHeight="1" x14ac:dyDescent="0.3">
      <c r="A2" s="210">
        <f t="shared" ref="A2:A17" si="0">SUBSTITUTE(MID(C2,2,5),".","")*1</f>
        <v>150</v>
      </c>
      <c r="B2" s="206">
        <v>199</v>
      </c>
      <c r="C2" s="207" t="s">
        <v>109</v>
      </c>
      <c r="D2" s="208">
        <v>170</v>
      </c>
      <c r="E2" s="210">
        <v>199</v>
      </c>
    </row>
    <row r="3" spans="1:5" ht="17.100000000000001" customHeight="1" x14ac:dyDescent="0.3">
      <c r="A3" s="210">
        <f t="shared" si="0"/>
        <v>190</v>
      </c>
      <c r="B3" s="206">
        <v>198</v>
      </c>
      <c r="C3" s="207" t="s">
        <v>110</v>
      </c>
      <c r="D3" s="208">
        <v>200</v>
      </c>
      <c r="E3" s="210">
        <v>198</v>
      </c>
    </row>
    <row r="4" spans="1:5" ht="17.100000000000001" customHeight="1" x14ac:dyDescent="0.3">
      <c r="A4" s="210">
        <f t="shared" si="0"/>
        <v>210</v>
      </c>
      <c r="B4" s="206">
        <v>197</v>
      </c>
      <c r="C4" s="207" t="s">
        <v>111</v>
      </c>
      <c r="D4" s="208">
        <v>230</v>
      </c>
      <c r="E4" s="210">
        <v>197</v>
      </c>
    </row>
    <row r="5" spans="1:5" ht="17.100000000000001" customHeight="1" x14ac:dyDescent="0.3">
      <c r="A5" s="210">
        <f t="shared" si="0"/>
        <v>250</v>
      </c>
      <c r="B5" s="206">
        <v>196</v>
      </c>
      <c r="C5" s="207" t="s">
        <v>112</v>
      </c>
      <c r="D5" s="208">
        <v>270</v>
      </c>
      <c r="E5" s="210">
        <v>196</v>
      </c>
    </row>
    <row r="6" spans="1:5" ht="17.100000000000001" customHeight="1" x14ac:dyDescent="0.3">
      <c r="A6" s="210">
        <f t="shared" si="0"/>
        <v>290</v>
      </c>
      <c r="B6" s="206">
        <v>195</v>
      </c>
      <c r="C6" s="207" t="s">
        <v>113</v>
      </c>
      <c r="D6" s="208">
        <v>310</v>
      </c>
      <c r="E6" s="210">
        <v>195</v>
      </c>
    </row>
    <row r="7" spans="1:5" ht="17.100000000000001" customHeight="1" x14ac:dyDescent="0.3">
      <c r="A7" s="210">
        <f t="shared" si="0"/>
        <v>330</v>
      </c>
      <c r="B7" s="206">
        <v>194</v>
      </c>
      <c r="C7" s="207" t="s">
        <v>114</v>
      </c>
      <c r="D7" s="208">
        <v>350</v>
      </c>
      <c r="E7" s="210">
        <v>194</v>
      </c>
    </row>
    <row r="8" spans="1:5" ht="17.100000000000001" customHeight="1" x14ac:dyDescent="0.3">
      <c r="A8" s="210">
        <f t="shared" si="0"/>
        <v>370</v>
      </c>
      <c r="B8" s="206">
        <v>193</v>
      </c>
      <c r="C8" s="207" t="s">
        <v>115</v>
      </c>
      <c r="D8" s="208">
        <v>390</v>
      </c>
      <c r="E8" s="210">
        <v>193</v>
      </c>
    </row>
    <row r="9" spans="1:5" ht="17.100000000000001" customHeight="1" x14ac:dyDescent="0.3">
      <c r="A9" s="210">
        <f t="shared" si="0"/>
        <v>410</v>
      </c>
      <c r="B9" s="206">
        <v>192</v>
      </c>
      <c r="C9" s="207" t="s">
        <v>116</v>
      </c>
      <c r="D9" s="208">
        <v>430</v>
      </c>
      <c r="E9" s="210">
        <v>192</v>
      </c>
    </row>
    <row r="10" spans="1:5" ht="17.100000000000001" customHeight="1" x14ac:dyDescent="0.3">
      <c r="A10" s="210">
        <f t="shared" si="0"/>
        <v>450</v>
      </c>
      <c r="B10" s="206">
        <v>191</v>
      </c>
      <c r="C10" s="207" t="s">
        <v>117</v>
      </c>
      <c r="D10" s="208">
        <v>480</v>
      </c>
      <c r="E10" s="210">
        <v>191</v>
      </c>
    </row>
    <row r="11" spans="1:5" ht="17.100000000000001" customHeight="1" x14ac:dyDescent="0.3">
      <c r="A11" s="210">
        <f t="shared" si="0"/>
        <v>510</v>
      </c>
      <c r="B11" s="206">
        <v>190</v>
      </c>
      <c r="C11" s="207" t="s">
        <v>118</v>
      </c>
      <c r="D11" s="208">
        <v>540</v>
      </c>
      <c r="E11" s="210">
        <v>190</v>
      </c>
    </row>
    <row r="12" spans="1:5" ht="17.100000000000001" customHeight="1" x14ac:dyDescent="0.3">
      <c r="A12" s="210">
        <f t="shared" si="0"/>
        <v>560</v>
      </c>
      <c r="B12" s="206">
        <v>189</v>
      </c>
      <c r="C12" s="207" t="s">
        <v>119</v>
      </c>
      <c r="D12" s="208">
        <v>600</v>
      </c>
      <c r="E12" s="210">
        <v>189</v>
      </c>
    </row>
    <row r="13" spans="1:5" ht="17.100000000000001" customHeight="1" x14ac:dyDescent="0.3">
      <c r="A13" s="210">
        <f t="shared" si="0"/>
        <v>630</v>
      </c>
      <c r="B13" s="206">
        <v>188</v>
      </c>
      <c r="C13" s="207" t="s">
        <v>120</v>
      </c>
      <c r="D13" s="208">
        <v>670</v>
      </c>
      <c r="E13" s="210">
        <v>188</v>
      </c>
    </row>
    <row r="14" spans="1:5" ht="17.100000000000001" customHeight="1" x14ac:dyDescent="0.3">
      <c r="A14" s="210">
        <f t="shared" si="0"/>
        <v>700</v>
      </c>
      <c r="B14" s="206">
        <v>187</v>
      </c>
      <c r="C14" s="207" t="s">
        <v>121</v>
      </c>
      <c r="D14" s="208">
        <v>740</v>
      </c>
      <c r="E14" s="210">
        <v>187</v>
      </c>
    </row>
    <row r="15" spans="1:5" ht="17.100000000000001" customHeight="1" x14ac:dyDescent="0.3">
      <c r="A15" s="210">
        <f t="shared" si="0"/>
        <v>780</v>
      </c>
      <c r="B15" s="206">
        <v>186</v>
      </c>
      <c r="C15" s="207" t="s">
        <v>122</v>
      </c>
      <c r="D15" s="208">
        <v>820</v>
      </c>
      <c r="E15" s="210">
        <v>186</v>
      </c>
    </row>
    <row r="16" spans="1:5" ht="17.100000000000001" customHeight="1" x14ac:dyDescent="0.3">
      <c r="A16" s="210">
        <f t="shared" si="0"/>
        <v>860</v>
      </c>
      <c r="B16" s="206">
        <v>185</v>
      </c>
      <c r="C16" s="207" t="s">
        <v>123</v>
      </c>
      <c r="D16" s="208">
        <v>910</v>
      </c>
      <c r="E16" s="210">
        <v>185</v>
      </c>
    </row>
    <row r="17" spans="1:5" ht="17.100000000000001" customHeight="1" x14ac:dyDescent="0.3">
      <c r="A17" s="210">
        <f t="shared" si="0"/>
        <v>950</v>
      </c>
      <c r="B17" s="206">
        <v>184</v>
      </c>
      <c r="C17" s="207" t="s">
        <v>124</v>
      </c>
      <c r="D17" s="208">
        <v>1000</v>
      </c>
      <c r="E17" s="210">
        <v>184</v>
      </c>
    </row>
    <row r="18" spans="1:5" ht="17.100000000000001" customHeight="1" x14ac:dyDescent="0.3">
      <c r="A18" s="210">
        <f t="shared" ref="A18:A81" si="1">SUBSTITUTE(MID(C18,2,7),".","")*1</f>
        <v>1050</v>
      </c>
      <c r="B18" s="206">
        <v>183</v>
      </c>
      <c r="C18" s="207" t="s">
        <v>125</v>
      </c>
      <c r="D18" s="208">
        <v>1100</v>
      </c>
      <c r="E18" s="210">
        <v>183</v>
      </c>
    </row>
    <row r="19" spans="1:5" ht="17.100000000000001" customHeight="1" x14ac:dyDescent="0.3">
      <c r="A19" s="210">
        <f>SUBSTITUTE(MID(C19,2,7),".","")*1</f>
        <v>1150</v>
      </c>
      <c r="B19" s="206">
        <v>182</v>
      </c>
      <c r="C19" s="207" t="s">
        <v>126</v>
      </c>
      <c r="D19" s="208">
        <v>1200</v>
      </c>
      <c r="E19" s="210">
        <v>182</v>
      </c>
    </row>
    <row r="20" spans="1:5" ht="17.100000000000001" customHeight="1" x14ac:dyDescent="0.3">
      <c r="A20" s="210">
        <f t="shared" si="1"/>
        <v>1250</v>
      </c>
      <c r="B20" s="206">
        <v>181</v>
      </c>
      <c r="C20" s="207" t="s">
        <v>127</v>
      </c>
      <c r="D20" s="208">
        <v>1320</v>
      </c>
      <c r="E20" s="210">
        <v>181</v>
      </c>
    </row>
    <row r="21" spans="1:5" ht="17.100000000000001" customHeight="1" x14ac:dyDescent="0.3">
      <c r="A21" s="210">
        <f t="shared" si="1"/>
        <v>1380</v>
      </c>
      <c r="B21" s="206">
        <v>180</v>
      </c>
      <c r="C21" s="207" t="s">
        <v>128</v>
      </c>
      <c r="D21" s="208">
        <v>1440</v>
      </c>
      <c r="E21" s="210">
        <v>180</v>
      </c>
    </row>
    <row r="22" spans="1:5" ht="17.100000000000001" customHeight="1" x14ac:dyDescent="0.3">
      <c r="A22" s="210">
        <f t="shared" si="1"/>
        <v>1500</v>
      </c>
      <c r="B22" s="206">
        <v>179</v>
      </c>
      <c r="C22" s="207" t="s">
        <v>129</v>
      </c>
      <c r="D22" s="208">
        <v>1560</v>
      </c>
      <c r="E22" s="210">
        <v>179</v>
      </c>
    </row>
    <row r="23" spans="1:5" ht="17.100000000000001" customHeight="1" x14ac:dyDescent="0.3">
      <c r="A23" s="210">
        <f t="shared" si="1"/>
        <v>1620</v>
      </c>
      <c r="B23" s="206">
        <v>178</v>
      </c>
      <c r="C23" s="207" t="s">
        <v>130</v>
      </c>
      <c r="D23" s="208">
        <v>1700</v>
      </c>
      <c r="E23" s="210">
        <v>178</v>
      </c>
    </row>
    <row r="24" spans="1:5" ht="17.100000000000001" customHeight="1" x14ac:dyDescent="0.3">
      <c r="A24" s="210">
        <f t="shared" si="1"/>
        <v>1770</v>
      </c>
      <c r="B24" s="206">
        <v>177</v>
      </c>
      <c r="C24" s="207" t="s">
        <v>131</v>
      </c>
      <c r="D24" s="208">
        <v>1840</v>
      </c>
      <c r="E24" s="210">
        <v>177</v>
      </c>
    </row>
    <row r="25" spans="1:5" ht="17.100000000000001" customHeight="1" x14ac:dyDescent="0.3">
      <c r="A25" s="210">
        <f t="shared" si="1"/>
        <v>1910</v>
      </c>
      <c r="B25" s="206">
        <v>176</v>
      </c>
      <c r="C25" s="207" t="s">
        <v>132</v>
      </c>
      <c r="D25" s="208">
        <v>1990</v>
      </c>
      <c r="E25" s="210">
        <v>176</v>
      </c>
    </row>
    <row r="26" spans="1:5" ht="17.100000000000001" customHeight="1" x14ac:dyDescent="0.3">
      <c r="A26" s="210">
        <f t="shared" si="1"/>
        <v>2060</v>
      </c>
      <c r="B26" s="206">
        <v>175</v>
      </c>
      <c r="C26" s="207" t="s">
        <v>133</v>
      </c>
      <c r="D26" s="208">
        <v>2140</v>
      </c>
      <c r="E26" s="210">
        <v>175</v>
      </c>
    </row>
    <row r="27" spans="1:5" ht="17.100000000000001" customHeight="1" x14ac:dyDescent="0.3">
      <c r="A27" s="210">
        <f t="shared" si="1"/>
        <v>2220</v>
      </c>
      <c r="B27" s="206">
        <v>174</v>
      </c>
      <c r="C27" s="207" t="s">
        <v>134</v>
      </c>
      <c r="D27" s="208">
        <v>2310</v>
      </c>
      <c r="E27" s="210">
        <v>174</v>
      </c>
    </row>
    <row r="28" spans="1:5" ht="17.100000000000001" customHeight="1" x14ac:dyDescent="0.3">
      <c r="A28" s="210">
        <f t="shared" si="1"/>
        <v>2400</v>
      </c>
      <c r="B28" s="206">
        <v>173</v>
      </c>
      <c r="C28" s="207" t="s">
        <v>135</v>
      </c>
      <c r="D28" s="208">
        <v>2500</v>
      </c>
      <c r="E28" s="210">
        <v>173</v>
      </c>
    </row>
    <row r="29" spans="1:5" ht="17.100000000000001" customHeight="1" x14ac:dyDescent="0.3">
      <c r="A29" s="210">
        <f t="shared" si="1"/>
        <v>2600</v>
      </c>
      <c r="B29" s="206">
        <v>172</v>
      </c>
      <c r="C29" s="207" t="s">
        <v>136</v>
      </c>
      <c r="D29" s="208">
        <v>2700</v>
      </c>
      <c r="E29" s="210">
        <v>172</v>
      </c>
    </row>
    <row r="30" spans="1:5" ht="17.100000000000001" customHeight="1" x14ac:dyDescent="0.3">
      <c r="A30" s="210">
        <f t="shared" si="1"/>
        <v>2800</v>
      </c>
      <c r="B30" s="206">
        <v>171</v>
      </c>
      <c r="C30" s="207" t="s">
        <v>137</v>
      </c>
      <c r="D30" s="208">
        <v>2900</v>
      </c>
      <c r="E30" s="210">
        <v>171</v>
      </c>
    </row>
    <row r="31" spans="1:5" ht="17.100000000000001" customHeight="1" x14ac:dyDescent="0.3">
      <c r="A31" s="210">
        <f t="shared" si="1"/>
        <v>3000</v>
      </c>
      <c r="B31" s="206">
        <v>170</v>
      </c>
      <c r="C31" s="207" t="s">
        <v>138</v>
      </c>
      <c r="D31" s="208">
        <v>3100</v>
      </c>
      <c r="E31" s="210">
        <v>170</v>
      </c>
    </row>
    <row r="32" spans="1:5" ht="17.100000000000001" customHeight="1" x14ac:dyDescent="0.3">
      <c r="A32" s="210">
        <f t="shared" si="1"/>
        <v>3200</v>
      </c>
      <c r="B32" s="206">
        <v>169</v>
      </c>
      <c r="C32" s="207" t="s">
        <v>139</v>
      </c>
      <c r="D32" s="208">
        <v>3300</v>
      </c>
      <c r="E32" s="210">
        <v>169</v>
      </c>
    </row>
    <row r="33" spans="1:5" ht="17.100000000000001" customHeight="1" x14ac:dyDescent="0.3">
      <c r="A33" s="210">
        <f t="shared" si="1"/>
        <v>3400</v>
      </c>
      <c r="B33" s="206">
        <v>168</v>
      </c>
      <c r="C33" s="207" t="s">
        <v>140</v>
      </c>
      <c r="D33" s="208">
        <v>3500</v>
      </c>
      <c r="E33" s="210">
        <v>168</v>
      </c>
    </row>
    <row r="34" spans="1:5" ht="17.100000000000001" customHeight="1" x14ac:dyDescent="0.3">
      <c r="A34" s="210">
        <f t="shared" si="1"/>
        <v>3600</v>
      </c>
      <c r="B34" s="206">
        <v>167</v>
      </c>
      <c r="C34" s="207" t="s">
        <v>141</v>
      </c>
      <c r="D34" s="208">
        <v>3700</v>
      </c>
      <c r="E34" s="210">
        <v>167</v>
      </c>
    </row>
    <row r="35" spans="1:5" ht="17.100000000000001" customHeight="1" x14ac:dyDescent="0.3">
      <c r="A35" s="210">
        <f t="shared" si="1"/>
        <v>3800</v>
      </c>
      <c r="B35" s="206">
        <v>166</v>
      </c>
      <c r="C35" s="207" t="s">
        <v>142</v>
      </c>
      <c r="D35" s="208">
        <v>3900</v>
      </c>
      <c r="E35" s="210">
        <v>166</v>
      </c>
    </row>
    <row r="36" spans="1:5" ht="17.100000000000001" customHeight="1" x14ac:dyDescent="0.3">
      <c r="A36" s="210">
        <f t="shared" si="1"/>
        <v>4000</v>
      </c>
      <c r="B36" s="206">
        <v>165</v>
      </c>
      <c r="C36" s="207" t="s">
        <v>143</v>
      </c>
      <c r="D36" s="208">
        <v>4100</v>
      </c>
      <c r="E36" s="210">
        <v>165</v>
      </c>
    </row>
    <row r="37" spans="1:5" ht="17.100000000000001" customHeight="1" x14ac:dyDescent="0.3">
      <c r="A37" s="210">
        <f t="shared" si="1"/>
        <v>4200</v>
      </c>
      <c r="B37" s="206">
        <v>164</v>
      </c>
      <c r="C37" s="207" t="s">
        <v>144</v>
      </c>
      <c r="D37" s="208">
        <v>4300</v>
      </c>
      <c r="E37" s="210">
        <v>164</v>
      </c>
    </row>
    <row r="38" spans="1:5" ht="17.100000000000001" customHeight="1" x14ac:dyDescent="0.3">
      <c r="A38" s="210">
        <f t="shared" si="1"/>
        <v>4400</v>
      </c>
      <c r="B38" s="206">
        <v>163</v>
      </c>
      <c r="C38" s="207" t="s">
        <v>145</v>
      </c>
      <c r="D38" s="208">
        <v>4500</v>
      </c>
      <c r="E38" s="210">
        <v>163</v>
      </c>
    </row>
    <row r="39" spans="1:5" ht="17.100000000000001" customHeight="1" x14ac:dyDescent="0.3">
      <c r="A39" s="210">
        <f t="shared" si="1"/>
        <v>4600</v>
      </c>
      <c r="B39" s="206">
        <v>162</v>
      </c>
      <c r="C39" s="207" t="s">
        <v>146</v>
      </c>
      <c r="D39" s="208">
        <v>4750</v>
      </c>
      <c r="E39" s="210">
        <v>162</v>
      </c>
    </row>
    <row r="40" spans="1:5" ht="17.100000000000001" customHeight="1" x14ac:dyDescent="0.3">
      <c r="A40" s="210">
        <f t="shared" si="1"/>
        <v>4900</v>
      </c>
      <c r="B40" s="206">
        <v>161</v>
      </c>
      <c r="C40" s="207" t="s">
        <v>147</v>
      </c>
      <c r="D40" s="208">
        <v>5000</v>
      </c>
      <c r="E40" s="210">
        <v>161</v>
      </c>
    </row>
    <row r="41" spans="1:5" ht="17.100000000000001" customHeight="1" x14ac:dyDescent="0.3">
      <c r="A41" s="210">
        <f t="shared" si="1"/>
        <v>5100</v>
      </c>
      <c r="B41" s="206">
        <v>160</v>
      </c>
      <c r="C41" s="207" t="s">
        <v>148</v>
      </c>
      <c r="D41" s="208">
        <v>5250</v>
      </c>
      <c r="E41" s="210">
        <v>160</v>
      </c>
    </row>
    <row r="42" spans="1:5" ht="17.100000000000001" customHeight="1" x14ac:dyDescent="0.3">
      <c r="A42" s="210">
        <f t="shared" si="1"/>
        <v>5400</v>
      </c>
      <c r="B42" s="206">
        <v>159</v>
      </c>
      <c r="C42" s="207" t="s">
        <v>149</v>
      </c>
      <c r="D42" s="208">
        <v>5500</v>
      </c>
      <c r="E42" s="210">
        <v>159</v>
      </c>
    </row>
    <row r="43" spans="1:5" ht="17.100000000000001" customHeight="1" x14ac:dyDescent="0.3">
      <c r="A43" s="210">
        <f t="shared" si="1"/>
        <v>5600</v>
      </c>
      <c r="B43" s="206">
        <v>158</v>
      </c>
      <c r="C43" s="207" t="s">
        <v>150</v>
      </c>
      <c r="D43" s="208">
        <v>5750</v>
      </c>
      <c r="E43" s="210">
        <v>158</v>
      </c>
    </row>
    <row r="44" spans="1:5" ht="17.100000000000001" customHeight="1" x14ac:dyDescent="0.3">
      <c r="A44" s="210">
        <f t="shared" si="1"/>
        <v>5900</v>
      </c>
      <c r="B44" s="206">
        <v>157</v>
      </c>
      <c r="C44" s="207" t="s">
        <v>151</v>
      </c>
      <c r="D44" s="208">
        <v>6100</v>
      </c>
      <c r="E44" s="210">
        <v>157</v>
      </c>
    </row>
    <row r="45" spans="1:5" ht="17.100000000000001" customHeight="1" x14ac:dyDescent="0.3">
      <c r="A45" s="210">
        <f t="shared" si="1"/>
        <v>6300</v>
      </c>
      <c r="B45" s="206">
        <v>156</v>
      </c>
      <c r="C45" s="207" t="s">
        <v>152</v>
      </c>
      <c r="D45" s="208">
        <v>6450</v>
      </c>
      <c r="E45" s="210">
        <v>156</v>
      </c>
    </row>
    <row r="46" spans="1:5" ht="17.100000000000001" customHeight="1" x14ac:dyDescent="0.3">
      <c r="A46" s="210">
        <f t="shared" si="1"/>
        <v>6600</v>
      </c>
      <c r="B46" s="206">
        <v>155</v>
      </c>
      <c r="C46" s="207" t="s">
        <v>153</v>
      </c>
      <c r="D46" s="208">
        <v>6800</v>
      </c>
      <c r="E46" s="210">
        <v>155</v>
      </c>
    </row>
    <row r="47" spans="1:5" ht="17.100000000000001" customHeight="1" x14ac:dyDescent="0.3">
      <c r="A47" s="210">
        <f t="shared" si="1"/>
        <v>7000</v>
      </c>
      <c r="B47" s="206">
        <v>154</v>
      </c>
      <c r="C47" s="207" t="s">
        <v>154</v>
      </c>
      <c r="D47" s="208">
        <v>7150</v>
      </c>
      <c r="E47" s="210">
        <v>154</v>
      </c>
    </row>
    <row r="48" spans="1:5" ht="17.100000000000001" customHeight="1" x14ac:dyDescent="0.3">
      <c r="A48" s="210">
        <f t="shared" si="1"/>
        <v>7300</v>
      </c>
      <c r="B48" s="206">
        <v>153</v>
      </c>
      <c r="C48" s="207" t="s">
        <v>155</v>
      </c>
      <c r="D48" s="208">
        <v>7500</v>
      </c>
      <c r="E48" s="210">
        <v>153</v>
      </c>
    </row>
    <row r="49" spans="1:5" ht="17.100000000000001" customHeight="1" x14ac:dyDescent="0.3">
      <c r="A49" s="210">
        <f t="shared" si="1"/>
        <v>7700</v>
      </c>
      <c r="B49" s="206">
        <v>152</v>
      </c>
      <c r="C49" s="207" t="s">
        <v>156</v>
      </c>
      <c r="D49" s="208">
        <v>7900</v>
      </c>
      <c r="E49" s="210">
        <v>152</v>
      </c>
    </row>
    <row r="50" spans="1:5" ht="17.100000000000001" customHeight="1" x14ac:dyDescent="0.3">
      <c r="A50" s="210">
        <f t="shared" si="1"/>
        <v>8100</v>
      </c>
      <c r="B50" s="206">
        <v>151</v>
      </c>
      <c r="C50" s="207" t="s">
        <v>157</v>
      </c>
      <c r="D50" s="208">
        <v>8300</v>
      </c>
      <c r="E50" s="210">
        <v>151</v>
      </c>
    </row>
    <row r="51" spans="1:5" ht="17.100000000000001" customHeight="1" x14ac:dyDescent="0.3">
      <c r="A51" s="210">
        <f t="shared" si="1"/>
        <v>8500</v>
      </c>
      <c r="B51" s="206">
        <v>150</v>
      </c>
      <c r="C51" s="207" t="s">
        <v>158</v>
      </c>
      <c r="D51" s="208">
        <v>8700</v>
      </c>
      <c r="E51" s="210">
        <v>150</v>
      </c>
    </row>
    <row r="52" spans="1:5" ht="17.100000000000001" customHeight="1" x14ac:dyDescent="0.3">
      <c r="A52" s="210">
        <f t="shared" si="1"/>
        <v>8900</v>
      </c>
      <c r="B52" s="206">
        <v>149</v>
      </c>
      <c r="C52" s="207" t="s">
        <v>159</v>
      </c>
      <c r="D52" s="208">
        <v>9100</v>
      </c>
      <c r="E52" s="210">
        <v>149</v>
      </c>
    </row>
    <row r="53" spans="1:5" ht="17.100000000000001" customHeight="1" x14ac:dyDescent="0.3">
      <c r="A53" s="210">
        <f t="shared" si="1"/>
        <v>9300</v>
      </c>
      <c r="B53" s="206">
        <v>148</v>
      </c>
      <c r="C53" s="207" t="s">
        <v>160</v>
      </c>
      <c r="D53" s="208">
        <v>9500</v>
      </c>
      <c r="E53" s="210">
        <v>148</v>
      </c>
    </row>
    <row r="54" spans="1:5" ht="17.100000000000001" customHeight="1" x14ac:dyDescent="0.3">
      <c r="A54" s="210">
        <f t="shared" si="1"/>
        <v>9700</v>
      </c>
      <c r="B54" s="206">
        <v>147</v>
      </c>
      <c r="C54" s="207" t="s">
        <v>161</v>
      </c>
      <c r="D54" s="208">
        <v>10000</v>
      </c>
      <c r="E54" s="210">
        <v>147</v>
      </c>
    </row>
    <row r="55" spans="1:5" ht="17.100000000000001" customHeight="1" x14ac:dyDescent="0.3">
      <c r="A55" s="210">
        <f t="shared" si="1"/>
        <v>10200</v>
      </c>
      <c r="B55" s="206">
        <v>146</v>
      </c>
      <c r="C55" s="207" t="s">
        <v>162</v>
      </c>
      <c r="D55" s="208">
        <v>10500</v>
      </c>
      <c r="E55" s="210">
        <v>146</v>
      </c>
    </row>
    <row r="56" spans="1:5" ht="17.100000000000001" customHeight="1" x14ac:dyDescent="0.3">
      <c r="A56" s="210">
        <f t="shared" si="1"/>
        <v>10700</v>
      </c>
      <c r="B56" s="206">
        <v>145</v>
      </c>
      <c r="C56" s="207" t="s">
        <v>163</v>
      </c>
      <c r="D56" s="208">
        <v>11000</v>
      </c>
      <c r="E56" s="210">
        <v>145</v>
      </c>
    </row>
    <row r="57" spans="1:5" ht="17.100000000000001" customHeight="1" x14ac:dyDescent="0.3">
      <c r="A57" s="210">
        <f t="shared" si="1"/>
        <v>11200</v>
      </c>
      <c r="B57" s="206">
        <v>144</v>
      </c>
      <c r="C57" s="207" t="s">
        <v>164</v>
      </c>
      <c r="D57" s="208">
        <v>11500</v>
      </c>
      <c r="E57" s="210">
        <v>144</v>
      </c>
    </row>
    <row r="58" spans="1:5" ht="17.100000000000001" customHeight="1" x14ac:dyDescent="0.3">
      <c r="A58" s="210">
        <f t="shared" si="1"/>
        <v>11800</v>
      </c>
      <c r="B58" s="206">
        <v>143</v>
      </c>
      <c r="C58" s="207" t="s">
        <v>165</v>
      </c>
      <c r="D58" s="208">
        <v>12100</v>
      </c>
      <c r="E58" s="210">
        <v>143</v>
      </c>
    </row>
    <row r="59" spans="1:5" ht="17.100000000000001" customHeight="1" x14ac:dyDescent="0.3">
      <c r="A59" s="210">
        <f t="shared" si="1"/>
        <v>12400</v>
      </c>
      <c r="B59" s="206">
        <v>142</v>
      </c>
      <c r="C59" s="207" t="s">
        <v>166</v>
      </c>
      <c r="D59" s="208">
        <v>12700</v>
      </c>
      <c r="E59" s="210">
        <v>142</v>
      </c>
    </row>
    <row r="60" spans="1:5" ht="17.100000000000001" customHeight="1" x14ac:dyDescent="0.3">
      <c r="A60" s="210">
        <f t="shared" si="1"/>
        <v>13000</v>
      </c>
      <c r="B60" s="206">
        <v>141</v>
      </c>
      <c r="C60" s="207" t="s">
        <v>167</v>
      </c>
      <c r="D60" s="208">
        <v>13300</v>
      </c>
      <c r="E60" s="210">
        <v>141</v>
      </c>
    </row>
    <row r="61" spans="1:5" ht="17.100000000000001" customHeight="1" x14ac:dyDescent="0.3">
      <c r="A61" s="210">
        <f t="shared" si="1"/>
        <v>13600</v>
      </c>
      <c r="B61" s="206">
        <v>140</v>
      </c>
      <c r="C61" s="207" t="s">
        <v>168</v>
      </c>
      <c r="D61" s="208">
        <v>14000</v>
      </c>
      <c r="E61" s="210">
        <v>140</v>
      </c>
    </row>
    <row r="62" spans="1:5" ht="17.100000000000001" customHeight="1" x14ac:dyDescent="0.3">
      <c r="A62" s="210">
        <f t="shared" si="1"/>
        <v>14400</v>
      </c>
      <c r="B62" s="206">
        <v>139</v>
      </c>
      <c r="C62" s="207" t="s">
        <v>169</v>
      </c>
      <c r="D62" s="208">
        <v>14800</v>
      </c>
      <c r="E62" s="210">
        <v>139</v>
      </c>
    </row>
    <row r="63" spans="1:5" ht="17.100000000000001" customHeight="1" x14ac:dyDescent="0.3">
      <c r="A63" s="210">
        <f t="shared" si="1"/>
        <v>15200</v>
      </c>
      <c r="B63" s="206">
        <v>138</v>
      </c>
      <c r="C63" s="207" t="s">
        <v>170</v>
      </c>
      <c r="D63" s="208">
        <v>15600</v>
      </c>
      <c r="E63" s="210">
        <v>138</v>
      </c>
    </row>
    <row r="64" spans="1:5" ht="17.100000000000001" customHeight="1" x14ac:dyDescent="0.3">
      <c r="A64" s="210">
        <f t="shared" si="1"/>
        <v>16000</v>
      </c>
      <c r="B64" s="206">
        <v>137</v>
      </c>
      <c r="C64" s="207" t="s">
        <v>171</v>
      </c>
      <c r="D64" s="208">
        <v>16400</v>
      </c>
      <c r="E64" s="210">
        <v>137</v>
      </c>
    </row>
    <row r="65" spans="1:5" ht="17.100000000000001" customHeight="1" x14ac:dyDescent="0.3">
      <c r="A65" s="210">
        <f t="shared" si="1"/>
        <v>16800</v>
      </c>
      <c r="B65" s="206">
        <v>136</v>
      </c>
      <c r="C65" s="207" t="s">
        <v>172</v>
      </c>
      <c r="D65" s="208">
        <v>17200</v>
      </c>
      <c r="E65" s="210">
        <v>136</v>
      </c>
    </row>
    <row r="66" spans="1:5" ht="17.100000000000001" customHeight="1" x14ac:dyDescent="0.3">
      <c r="A66" s="210">
        <f t="shared" si="1"/>
        <v>17600</v>
      </c>
      <c r="B66" s="206">
        <v>135</v>
      </c>
      <c r="C66" s="207" t="s">
        <v>173</v>
      </c>
      <c r="D66" s="208">
        <v>18100</v>
      </c>
      <c r="E66" s="210">
        <v>135</v>
      </c>
    </row>
    <row r="67" spans="1:5" ht="17.100000000000001" customHeight="1" x14ac:dyDescent="0.3">
      <c r="A67" s="210">
        <f t="shared" si="1"/>
        <v>18500</v>
      </c>
      <c r="B67" s="206">
        <v>134</v>
      </c>
      <c r="C67" s="207" t="s">
        <v>174</v>
      </c>
      <c r="D67" s="208">
        <v>19000</v>
      </c>
      <c r="E67" s="210">
        <v>134</v>
      </c>
    </row>
    <row r="68" spans="1:5" ht="17.100000000000001" customHeight="1" x14ac:dyDescent="0.3">
      <c r="A68" s="210">
        <f t="shared" si="1"/>
        <v>19500</v>
      </c>
      <c r="B68" s="206">
        <v>133</v>
      </c>
      <c r="C68" s="207" t="s">
        <v>175</v>
      </c>
      <c r="D68" s="208">
        <v>20000</v>
      </c>
      <c r="E68" s="210">
        <v>133</v>
      </c>
    </row>
    <row r="69" spans="1:5" ht="17.100000000000001" customHeight="1" x14ac:dyDescent="0.3">
      <c r="A69" s="210">
        <f t="shared" si="1"/>
        <v>20500</v>
      </c>
      <c r="B69" s="206">
        <v>132</v>
      </c>
      <c r="C69" s="207" t="s">
        <v>176</v>
      </c>
      <c r="D69" s="208">
        <v>21000</v>
      </c>
      <c r="E69" s="210">
        <v>132</v>
      </c>
    </row>
    <row r="70" spans="1:5" ht="17.100000000000001" customHeight="1" x14ac:dyDescent="0.3">
      <c r="A70" s="210">
        <f t="shared" si="1"/>
        <v>21500</v>
      </c>
      <c r="B70" s="206">
        <v>131</v>
      </c>
      <c r="C70" s="207" t="s">
        <v>177</v>
      </c>
      <c r="D70" s="208">
        <v>22000</v>
      </c>
      <c r="E70" s="210">
        <v>131</v>
      </c>
    </row>
    <row r="71" spans="1:5" ht="17.100000000000001" customHeight="1" x14ac:dyDescent="0.3">
      <c r="A71" s="210">
        <f t="shared" si="1"/>
        <v>22500</v>
      </c>
      <c r="B71" s="206">
        <v>130</v>
      </c>
      <c r="C71" s="207" t="s">
        <v>178</v>
      </c>
      <c r="D71" s="208">
        <v>23100</v>
      </c>
      <c r="E71" s="210">
        <v>130</v>
      </c>
    </row>
    <row r="72" spans="1:5" ht="17.100000000000001" customHeight="1" x14ac:dyDescent="0.3">
      <c r="A72" s="210">
        <f t="shared" si="1"/>
        <v>23700</v>
      </c>
      <c r="B72" s="206">
        <v>129</v>
      </c>
      <c r="C72" s="207" t="s">
        <v>179</v>
      </c>
      <c r="D72" s="208">
        <v>24300</v>
      </c>
      <c r="E72" s="210">
        <v>129</v>
      </c>
    </row>
    <row r="73" spans="1:5" ht="17.100000000000001" customHeight="1" x14ac:dyDescent="0.3">
      <c r="A73" s="210">
        <f t="shared" si="1"/>
        <v>24900</v>
      </c>
      <c r="B73" s="206">
        <v>128</v>
      </c>
      <c r="C73" s="207" t="s">
        <v>180</v>
      </c>
      <c r="D73" s="208">
        <v>25600</v>
      </c>
      <c r="E73" s="210">
        <v>128</v>
      </c>
    </row>
    <row r="74" spans="1:5" ht="17.100000000000001" customHeight="1" x14ac:dyDescent="0.3">
      <c r="A74" s="210">
        <f t="shared" si="1"/>
        <v>26300</v>
      </c>
      <c r="B74" s="206">
        <v>127</v>
      </c>
      <c r="C74" s="207" t="s">
        <v>181</v>
      </c>
      <c r="D74" s="208">
        <v>27000</v>
      </c>
      <c r="E74" s="210">
        <v>127</v>
      </c>
    </row>
    <row r="75" spans="1:5" ht="17.100000000000001" customHeight="1" x14ac:dyDescent="0.3">
      <c r="A75" s="210">
        <f t="shared" si="1"/>
        <v>27700</v>
      </c>
      <c r="B75" s="206">
        <v>126</v>
      </c>
      <c r="C75" s="207" t="s">
        <v>182</v>
      </c>
      <c r="D75" s="208">
        <v>28400</v>
      </c>
      <c r="E75" s="210">
        <v>126</v>
      </c>
    </row>
    <row r="76" spans="1:5" ht="17.100000000000001" customHeight="1" x14ac:dyDescent="0.3">
      <c r="A76" s="210">
        <f t="shared" si="1"/>
        <v>29100</v>
      </c>
      <c r="B76" s="206">
        <v>125</v>
      </c>
      <c r="C76" s="207" t="s">
        <v>183</v>
      </c>
      <c r="D76" s="208">
        <v>29800</v>
      </c>
      <c r="E76" s="210">
        <v>125</v>
      </c>
    </row>
    <row r="77" spans="1:5" ht="17.100000000000001" customHeight="1" x14ac:dyDescent="0.3">
      <c r="A77" s="210">
        <f t="shared" si="1"/>
        <v>30500</v>
      </c>
      <c r="B77" s="206">
        <v>124</v>
      </c>
      <c r="C77" s="207" t="s">
        <v>184</v>
      </c>
      <c r="D77" s="208">
        <v>31300</v>
      </c>
      <c r="E77" s="210">
        <v>124</v>
      </c>
    </row>
    <row r="78" spans="1:5" ht="17.100000000000001" customHeight="1" x14ac:dyDescent="0.3">
      <c r="A78" s="210">
        <f t="shared" si="1"/>
        <v>32100</v>
      </c>
      <c r="B78" s="206">
        <v>123</v>
      </c>
      <c r="C78" s="207" t="s">
        <v>185</v>
      </c>
      <c r="D78" s="208">
        <v>32800</v>
      </c>
      <c r="E78" s="210">
        <v>123</v>
      </c>
    </row>
    <row r="79" spans="1:5" ht="17.100000000000001" customHeight="1" x14ac:dyDescent="0.3">
      <c r="A79" s="210">
        <f t="shared" si="1"/>
        <v>33500</v>
      </c>
      <c r="B79" s="206">
        <v>122</v>
      </c>
      <c r="C79" s="207" t="s">
        <v>186</v>
      </c>
      <c r="D79" s="208">
        <v>34300</v>
      </c>
      <c r="E79" s="210">
        <v>122</v>
      </c>
    </row>
    <row r="80" spans="1:5" ht="17.100000000000001" customHeight="1" x14ac:dyDescent="0.3">
      <c r="A80" s="210">
        <f t="shared" si="1"/>
        <v>35100</v>
      </c>
      <c r="B80" s="206">
        <v>121</v>
      </c>
      <c r="C80" s="207" t="s">
        <v>187</v>
      </c>
      <c r="D80" s="208">
        <v>36000</v>
      </c>
      <c r="E80" s="210">
        <v>121</v>
      </c>
    </row>
    <row r="81" spans="1:5" ht="17.100000000000001" customHeight="1" x14ac:dyDescent="0.3">
      <c r="A81" s="210">
        <f t="shared" si="1"/>
        <v>36900</v>
      </c>
      <c r="B81" s="206">
        <v>120</v>
      </c>
      <c r="C81" s="207" t="s">
        <v>188</v>
      </c>
      <c r="D81" s="208">
        <v>37800</v>
      </c>
      <c r="E81" s="210">
        <v>120</v>
      </c>
    </row>
    <row r="82" spans="1:5" ht="17.100000000000001" customHeight="1" x14ac:dyDescent="0.3">
      <c r="A82" s="210">
        <f t="shared" ref="A82:A101" si="2">SUBSTITUTE(MID(C82,2,7),".","")*1</f>
        <v>38700</v>
      </c>
      <c r="B82" s="206">
        <v>119</v>
      </c>
      <c r="C82" s="207" t="s">
        <v>189</v>
      </c>
      <c r="D82" s="208">
        <v>39700</v>
      </c>
      <c r="E82" s="210">
        <v>119</v>
      </c>
    </row>
    <row r="83" spans="1:5" ht="17.100000000000001" customHeight="1" x14ac:dyDescent="0.3">
      <c r="A83" s="210">
        <f t="shared" si="2"/>
        <v>40700</v>
      </c>
      <c r="B83" s="206">
        <v>118</v>
      </c>
      <c r="C83" s="207" t="s">
        <v>190</v>
      </c>
      <c r="D83" s="208">
        <v>41700</v>
      </c>
      <c r="E83" s="210">
        <v>118</v>
      </c>
    </row>
    <row r="84" spans="1:5" ht="17.100000000000001" customHeight="1" x14ac:dyDescent="0.3">
      <c r="A84" s="210">
        <f t="shared" si="2"/>
        <v>42700</v>
      </c>
      <c r="B84" s="206">
        <v>117</v>
      </c>
      <c r="C84" s="207" t="s">
        <v>191</v>
      </c>
      <c r="D84" s="208">
        <v>43700</v>
      </c>
      <c r="E84" s="210">
        <v>117</v>
      </c>
    </row>
    <row r="85" spans="1:5" ht="17.100000000000001" customHeight="1" x14ac:dyDescent="0.3">
      <c r="A85" s="210">
        <f t="shared" si="2"/>
        <v>44700</v>
      </c>
      <c r="B85" s="206">
        <v>116</v>
      </c>
      <c r="C85" s="207" t="s">
        <v>192</v>
      </c>
      <c r="D85" s="208">
        <v>45800</v>
      </c>
      <c r="E85" s="210">
        <v>116</v>
      </c>
    </row>
    <row r="86" spans="1:5" ht="17.100000000000001" customHeight="1" x14ac:dyDescent="0.3">
      <c r="A86" s="210">
        <f t="shared" si="2"/>
        <v>46900</v>
      </c>
      <c r="B86" s="206">
        <v>115</v>
      </c>
      <c r="C86" s="207" t="s">
        <v>193</v>
      </c>
      <c r="D86" s="208">
        <v>48000</v>
      </c>
      <c r="E86" s="210">
        <v>115</v>
      </c>
    </row>
    <row r="87" spans="1:5" ht="17.100000000000001" customHeight="1" x14ac:dyDescent="0.3">
      <c r="A87" s="210">
        <f t="shared" si="2"/>
        <v>49100</v>
      </c>
      <c r="B87" s="206">
        <v>114</v>
      </c>
      <c r="C87" s="207" t="s">
        <v>194</v>
      </c>
      <c r="D87" s="208">
        <v>50300</v>
      </c>
      <c r="E87" s="210">
        <v>114</v>
      </c>
    </row>
    <row r="88" spans="1:5" ht="17.100000000000001" customHeight="1" x14ac:dyDescent="0.3">
      <c r="A88" s="210">
        <f t="shared" si="2"/>
        <v>51500</v>
      </c>
      <c r="B88" s="206">
        <v>113</v>
      </c>
      <c r="C88" s="207" t="s">
        <v>195</v>
      </c>
      <c r="D88" s="208">
        <v>52800</v>
      </c>
      <c r="E88" s="210">
        <v>113</v>
      </c>
    </row>
    <row r="89" spans="1:5" ht="17.100000000000001" customHeight="1" x14ac:dyDescent="0.3">
      <c r="A89" s="210">
        <f t="shared" si="2"/>
        <v>54100</v>
      </c>
      <c r="B89" s="206">
        <v>112</v>
      </c>
      <c r="C89" s="207" t="s">
        <v>196</v>
      </c>
      <c r="D89" s="208">
        <v>55400</v>
      </c>
      <c r="E89" s="210">
        <v>112</v>
      </c>
    </row>
    <row r="90" spans="1:5" ht="17.100000000000001" customHeight="1" x14ac:dyDescent="0.3">
      <c r="A90" s="210">
        <f t="shared" si="2"/>
        <v>56700</v>
      </c>
      <c r="B90" s="206">
        <v>111</v>
      </c>
      <c r="C90" s="207" t="s">
        <v>197</v>
      </c>
      <c r="D90" s="208">
        <v>58100</v>
      </c>
      <c r="E90" s="210">
        <v>111</v>
      </c>
    </row>
    <row r="91" spans="1:5" ht="17.100000000000001" customHeight="1" x14ac:dyDescent="0.3">
      <c r="A91" s="210">
        <f t="shared" si="2"/>
        <v>59500</v>
      </c>
      <c r="B91" s="206">
        <v>110</v>
      </c>
      <c r="C91" s="207" t="s">
        <v>198</v>
      </c>
      <c r="D91" s="208">
        <v>61000</v>
      </c>
      <c r="E91" s="210">
        <v>110</v>
      </c>
    </row>
    <row r="92" spans="1:5" ht="17.100000000000001" customHeight="1" x14ac:dyDescent="0.3">
      <c r="A92" s="210">
        <f t="shared" si="2"/>
        <v>62500</v>
      </c>
      <c r="B92" s="206">
        <v>109</v>
      </c>
      <c r="C92" s="207" t="s">
        <v>199</v>
      </c>
      <c r="D92" s="208">
        <v>64000</v>
      </c>
      <c r="E92" s="210">
        <v>109</v>
      </c>
    </row>
    <row r="93" spans="1:5" ht="17.100000000000001" customHeight="1" x14ac:dyDescent="0.3">
      <c r="A93" s="210">
        <f t="shared" si="2"/>
        <v>65500</v>
      </c>
      <c r="B93" s="206">
        <v>108</v>
      </c>
      <c r="C93" s="207" t="s">
        <v>200</v>
      </c>
      <c r="D93" s="208">
        <v>67200</v>
      </c>
      <c r="E93" s="210">
        <v>108</v>
      </c>
    </row>
    <row r="94" spans="1:5" ht="17.100000000000001" customHeight="1" x14ac:dyDescent="0.3">
      <c r="A94" s="210">
        <f t="shared" si="2"/>
        <v>68900</v>
      </c>
      <c r="B94" s="206">
        <v>107</v>
      </c>
      <c r="C94" s="207" t="s">
        <v>201</v>
      </c>
      <c r="D94" s="208">
        <v>70600</v>
      </c>
      <c r="E94" s="210">
        <v>107</v>
      </c>
    </row>
    <row r="95" spans="1:5" ht="17.100000000000001" customHeight="1" x14ac:dyDescent="0.3">
      <c r="A95" s="210">
        <f t="shared" si="2"/>
        <v>72300</v>
      </c>
      <c r="B95" s="206">
        <v>106</v>
      </c>
      <c r="C95" s="207" t="s">
        <v>202</v>
      </c>
      <c r="D95" s="208">
        <v>74200</v>
      </c>
      <c r="E95" s="210">
        <v>106</v>
      </c>
    </row>
    <row r="96" spans="1:5" ht="17.100000000000001" customHeight="1" x14ac:dyDescent="0.3">
      <c r="A96" s="210">
        <f t="shared" si="2"/>
        <v>76100</v>
      </c>
      <c r="B96" s="206">
        <v>105</v>
      </c>
      <c r="C96" s="207" t="s">
        <v>203</v>
      </c>
      <c r="D96" s="208">
        <v>78000</v>
      </c>
      <c r="E96" s="210">
        <v>105</v>
      </c>
    </row>
    <row r="97" spans="1:5" ht="17.100000000000001" customHeight="1" x14ac:dyDescent="0.3">
      <c r="A97" s="210">
        <f t="shared" si="2"/>
        <v>79900</v>
      </c>
      <c r="B97" s="206">
        <v>104</v>
      </c>
      <c r="C97" s="207" t="s">
        <v>204</v>
      </c>
      <c r="D97" s="208">
        <v>82000</v>
      </c>
      <c r="E97" s="210">
        <v>104</v>
      </c>
    </row>
    <row r="98" spans="1:5" ht="17.100000000000001" customHeight="1" x14ac:dyDescent="0.3">
      <c r="A98" s="210">
        <f t="shared" si="2"/>
        <v>84100</v>
      </c>
      <c r="B98" s="206">
        <v>103</v>
      </c>
      <c r="C98" s="207" t="s">
        <v>205</v>
      </c>
      <c r="D98" s="208">
        <v>86000</v>
      </c>
      <c r="E98" s="210">
        <v>103</v>
      </c>
    </row>
    <row r="99" spans="1:5" ht="17.100000000000001" customHeight="1" x14ac:dyDescent="0.3">
      <c r="A99" s="210">
        <f t="shared" si="2"/>
        <v>87900</v>
      </c>
      <c r="B99" s="206">
        <v>102</v>
      </c>
      <c r="C99" s="207" t="s">
        <v>206</v>
      </c>
      <c r="D99" s="208">
        <v>90100</v>
      </c>
      <c r="E99" s="210">
        <v>102</v>
      </c>
    </row>
    <row r="100" spans="1:5" ht="17.100000000000001" customHeight="1" x14ac:dyDescent="0.3">
      <c r="A100" s="210">
        <f t="shared" si="2"/>
        <v>92300</v>
      </c>
      <c r="B100" s="206">
        <v>101</v>
      </c>
      <c r="C100" s="207" t="s">
        <v>207</v>
      </c>
      <c r="D100" s="208">
        <v>94300</v>
      </c>
      <c r="E100" s="210">
        <v>101</v>
      </c>
    </row>
    <row r="101" spans="1:5" ht="17.100000000000001" customHeight="1" x14ac:dyDescent="0.3">
      <c r="A101" s="210">
        <f t="shared" si="2"/>
        <v>96300</v>
      </c>
      <c r="B101" s="206">
        <v>100</v>
      </c>
      <c r="C101" s="207" t="s">
        <v>208</v>
      </c>
      <c r="D101" s="208">
        <v>98600</v>
      </c>
      <c r="E101" s="210">
        <v>100</v>
      </c>
    </row>
    <row r="102" spans="1:5" ht="17.100000000000001" customHeight="1" x14ac:dyDescent="0.3">
      <c r="A102" s="210">
        <f t="shared" ref="A102:A157" si="3">SUBSTITUTE(MID(C102,2,9),".","")*1</f>
        <v>100900</v>
      </c>
      <c r="B102" s="206" t="s">
        <v>209</v>
      </c>
      <c r="C102" s="207" t="s">
        <v>210</v>
      </c>
      <c r="D102" s="208">
        <v>103000</v>
      </c>
      <c r="E102" s="210" t="s">
        <v>209</v>
      </c>
    </row>
    <row r="103" spans="1:5" ht="17.100000000000001" customHeight="1" x14ac:dyDescent="0.3">
      <c r="A103" s="210">
        <f t="shared" si="3"/>
        <v>105000</v>
      </c>
      <c r="B103" s="206" t="s">
        <v>211</v>
      </c>
      <c r="C103" s="207" t="s">
        <v>212</v>
      </c>
      <c r="D103" s="208">
        <v>107500</v>
      </c>
      <c r="E103" s="210" t="s">
        <v>211</v>
      </c>
    </row>
    <row r="104" spans="1:5" ht="17.100000000000001" customHeight="1" x14ac:dyDescent="0.3">
      <c r="A104" s="210">
        <f t="shared" si="3"/>
        <v>110000</v>
      </c>
      <c r="B104" s="206" t="s">
        <v>213</v>
      </c>
      <c r="C104" s="207" t="s">
        <v>214</v>
      </c>
      <c r="D104" s="208">
        <v>112000</v>
      </c>
      <c r="E104" s="210" t="s">
        <v>213</v>
      </c>
    </row>
    <row r="105" spans="1:5" x14ac:dyDescent="0.3">
      <c r="A105" s="210">
        <f t="shared" si="3"/>
        <v>114000</v>
      </c>
      <c r="B105" s="206" t="s">
        <v>215</v>
      </c>
      <c r="C105" s="207" t="s">
        <v>216</v>
      </c>
      <c r="D105" s="208">
        <v>117000</v>
      </c>
      <c r="E105" s="210" t="s">
        <v>215</v>
      </c>
    </row>
    <row r="106" spans="1:5" x14ac:dyDescent="0.3">
      <c r="A106" s="210">
        <f t="shared" si="3"/>
        <v>120000</v>
      </c>
      <c r="B106" s="206" t="s">
        <v>217</v>
      </c>
      <c r="C106" s="207" t="s">
        <v>218</v>
      </c>
      <c r="D106" s="208">
        <v>122000</v>
      </c>
      <c r="E106" s="210" t="s">
        <v>217</v>
      </c>
    </row>
    <row r="107" spans="1:5" x14ac:dyDescent="0.3">
      <c r="A107" s="210">
        <f t="shared" si="3"/>
        <v>124000</v>
      </c>
      <c r="B107" s="206" t="s">
        <v>219</v>
      </c>
      <c r="C107" s="207" t="s">
        <v>220</v>
      </c>
      <c r="D107" s="208">
        <v>128000</v>
      </c>
      <c r="E107" s="210" t="s">
        <v>219</v>
      </c>
    </row>
    <row r="108" spans="1:5" x14ac:dyDescent="0.3">
      <c r="A108" s="210">
        <f t="shared" si="3"/>
        <v>131000</v>
      </c>
      <c r="B108" s="206" t="s">
        <v>221</v>
      </c>
      <c r="C108" s="207" t="s">
        <v>222</v>
      </c>
      <c r="D108" s="208">
        <v>135000</v>
      </c>
      <c r="E108" s="210" t="s">
        <v>221</v>
      </c>
    </row>
    <row r="109" spans="1:5" x14ac:dyDescent="0.3">
      <c r="A109" s="210">
        <f t="shared" si="3"/>
        <v>139000</v>
      </c>
      <c r="B109" s="206" t="s">
        <v>223</v>
      </c>
      <c r="C109" s="207" t="s">
        <v>224</v>
      </c>
      <c r="D109" s="208">
        <v>143000</v>
      </c>
      <c r="E109" s="210" t="s">
        <v>223</v>
      </c>
    </row>
    <row r="110" spans="1:5" x14ac:dyDescent="0.3">
      <c r="A110" s="210">
        <f t="shared" si="3"/>
        <v>146000</v>
      </c>
      <c r="B110" s="206" t="s">
        <v>225</v>
      </c>
      <c r="C110" s="207" t="s">
        <v>226</v>
      </c>
      <c r="D110" s="208">
        <v>151000</v>
      </c>
      <c r="E110" s="210" t="s">
        <v>225</v>
      </c>
    </row>
    <row r="111" spans="1:5" x14ac:dyDescent="0.3">
      <c r="A111" s="210">
        <f t="shared" si="3"/>
        <v>156000</v>
      </c>
      <c r="B111" s="206" t="s">
        <v>227</v>
      </c>
      <c r="C111" s="207" t="s">
        <v>228</v>
      </c>
      <c r="D111" s="208">
        <v>160000</v>
      </c>
      <c r="E111" s="210" t="s">
        <v>227</v>
      </c>
    </row>
    <row r="112" spans="1:5" x14ac:dyDescent="0.3">
      <c r="A112" s="210">
        <f t="shared" si="3"/>
        <v>164000</v>
      </c>
      <c r="B112" s="206" t="s">
        <v>229</v>
      </c>
      <c r="C112" s="207" t="s">
        <v>230</v>
      </c>
      <c r="D112" s="208">
        <v>170000</v>
      </c>
      <c r="E112" s="210" t="s">
        <v>229</v>
      </c>
    </row>
    <row r="113" spans="1:5" x14ac:dyDescent="0.3">
      <c r="A113" s="210">
        <f t="shared" si="3"/>
        <v>176000</v>
      </c>
      <c r="B113" s="206" t="s">
        <v>231</v>
      </c>
      <c r="C113" s="207" t="s">
        <v>232</v>
      </c>
      <c r="D113" s="208">
        <v>180000</v>
      </c>
      <c r="E113" s="210" t="s">
        <v>231</v>
      </c>
    </row>
    <row r="114" spans="1:5" x14ac:dyDescent="0.3">
      <c r="A114" s="210">
        <f t="shared" si="3"/>
        <v>184000</v>
      </c>
      <c r="B114" s="206" t="s">
        <v>233</v>
      </c>
      <c r="C114" s="207" t="s">
        <v>234</v>
      </c>
      <c r="D114" s="208">
        <v>190000</v>
      </c>
      <c r="E114" s="210" t="s">
        <v>233</v>
      </c>
    </row>
    <row r="115" spans="1:5" x14ac:dyDescent="0.3">
      <c r="A115" s="210">
        <f t="shared" si="3"/>
        <v>195000</v>
      </c>
      <c r="B115" s="206" t="s">
        <v>235</v>
      </c>
      <c r="C115" s="207" t="s">
        <v>236</v>
      </c>
      <c r="D115" s="208">
        <v>200000</v>
      </c>
      <c r="E115" s="210" t="s">
        <v>235</v>
      </c>
    </row>
    <row r="116" spans="1:5" x14ac:dyDescent="0.3">
      <c r="A116" s="210">
        <f t="shared" si="3"/>
        <v>205000</v>
      </c>
      <c r="B116" s="206" t="s">
        <v>237</v>
      </c>
      <c r="C116" s="207" t="s">
        <v>238</v>
      </c>
      <c r="D116" s="208">
        <v>210000</v>
      </c>
      <c r="E116" s="210" t="s">
        <v>237</v>
      </c>
    </row>
    <row r="117" spans="1:5" x14ac:dyDescent="0.3">
      <c r="A117" s="210">
        <f t="shared" si="3"/>
        <v>215000</v>
      </c>
      <c r="B117" s="206" t="s">
        <v>239</v>
      </c>
      <c r="C117" s="207" t="s">
        <v>240</v>
      </c>
      <c r="D117" s="208">
        <v>221000</v>
      </c>
      <c r="E117" s="210" t="s">
        <v>239</v>
      </c>
    </row>
    <row r="118" spans="1:5" x14ac:dyDescent="0.3">
      <c r="A118" s="210">
        <f t="shared" si="3"/>
        <v>227000</v>
      </c>
      <c r="B118" s="206" t="s">
        <v>241</v>
      </c>
      <c r="C118" s="207" t="s">
        <v>242</v>
      </c>
      <c r="D118" s="208">
        <v>232000</v>
      </c>
      <c r="E118" s="210" t="s">
        <v>241</v>
      </c>
    </row>
    <row r="119" spans="1:5" x14ac:dyDescent="0.3">
      <c r="A119" s="210">
        <f t="shared" si="3"/>
        <v>237000</v>
      </c>
      <c r="B119" s="206" t="s">
        <v>243</v>
      </c>
      <c r="C119" s="207" t="s">
        <v>244</v>
      </c>
      <c r="D119" s="208">
        <v>243000</v>
      </c>
      <c r="E119" s="210" t="s">
        <v>243</v>
      </c>
    </row>
    <row r="120" spans="1:5" x14ac:dyDescent="0.3">
      <c r="A120" s="210">
        <f t="shared" si="3"/>
        <v>248000</v>
      </c>
      <c r="B120" s="206" t="s">
        <v>245</v>
      </c>
      <c r="C120" s="207" t="s">
        <v>246</v>
      </c>
      <c r="D120" s="208">
        <v>253000</v>
      </c>
      <c r="E120" s="210" t="s">
        <v>245</v>
      </c>
    </row>
    <row r="121" spans="1:5" x14ac:dyDescent="0.3">
      <c r="A121" s="210">
        <f t="shared" si="3"/>
        <v>258000</v>
      </c>
      <c r="B121" s="206" t="s">
        <v>247</v>
      </c>
      <c r="C121" s="207" t="s">
        <v>248</v>
      </c>
      <c r="D121" s="208">
        <v>263000</v>
      </c>
      <c r="E121" s="210" t="s">
        <v>247</v>
      </c>
    </row>
    <row r="122" spans="1:5" x14ac:dyDescent="0.3">
      <c r="A122" s="210">
        <f t="shared" si="3"/>
        <v>268000</v>
      </c>
      <c r="B122" s="206" t="s">
        <v>249</v>
      </c>
      <c r="C122" s="207" t="s">
        <v>250</v>
      </c>
      <c r="D122" s="208">
        <v>274000</v>
      </c>
      <c r="E122" s="210" t="s">
        <v>249</v>
      </c>
    </row>
    <row r="123" spans="1:5" x14ac:dyDescent="0.3">
      <c r="A123" s="210">
        <f t="shared" si="3"/>
        <v>280000</v>
      </c>
      <c r="B123" s="206" t="s">
        <v>251</v>
      </c>
      <c r="C123" s="207" t="s">
        <v>252</v>
      </c>
      <c r="D123" s="208">
        <v>285000</v>
      </c>
      <c r="E123" s="210" t="s">
        <v>251</v>
      </c>
    </row>
    <row r="124" spans="1:5" x14ac:dyDescent="0.3">
      <c r="A124" s="210">
        <f t="shared" si="3"/>
        <v>290000</v>
      </c>
      <c r="B124" s="206" t="s">
        <v>253</v>
      </c>
      <c r="C124" s="207" t="s">
        <v>254</v>
      </c>
      <c r="D124" s="208">
        <v>297000</v>
      </c>
      <c r="E124" s="210" t="s">
        <v>253</v>
      </c>
    </row>
    <row r="125" spans="1:5" x14ac:dyDescent="0.3">
      <c r="A125" s="210">
        <f t="shared" si="3"/>
        <v>304000</v>
      </c>
      <c r="B125" s="206" t="s">
        <v>255</v>
      </c>
      <c r="C125" s="207" t="s">
        <v>256</v>
      </c>
      <c r="D125" s="208">
        <v>309000</v>
      </c>
      <c r="E125" s="210" t="s">
        <v>255</v>
      </c>
    </row>
    <row r="126" spans="1:5" x14ac:dyDescent="0.3">
      <c r="A126" s="210">
        <f t="shared" si="3"/>
        <v>314000</v>
      </c>
      <c r="B126" s="206" t="s">
        <v>257</v>
      </c>
      <c r="C126" s="207" t="s">
        <v>258</v>
      </c>
      <c r="D126" s="208">
        <v>322000</v>
      </c>
      <c r="E126" s="210" t="s">
        <v>257</v>
      </c>
    </row>
    <row r="127" spans="1:5" x14ac:dyDescent="0.3">
      <c r="A127" s="210">
        <f t="shared" si="3"/>
        <v>330000</v>
      </c>
      <c r="B127" s="206" t="s">
        <v>259</v>
      </c>
      <c r="C127" s="207" t="s">
        <v>260</v>
      </c>
      <c r="D127" s="208">
        <v>335000</v>
      </c>
      <c r="E127" s="210" t="s">
        <v>259</v>
      </c>
    </row>
    <row r="128" spans="1:5" x14ac:dyDescent="0.3">
      <c r="A128" s="210">
        <f t="shared" si="3"/>
        <v>340000</v>
      </c>
      <c r="B128" s="206" t="s">
        <v>261</v>
      </c>
      <c r="C128" s="207" t="s">
        <v>262</v>
      </c>
      <c r="D128" s="208">
        <v>349000</v>
      </c>
      <c r="E128" s="210" t="s">
        <v>261</v>
      </c>
    </row>
    <row r="129" spans="1:5" x14ac:dyDescent="0.3">
      <c r="A129" s="210">
        <f t="shared" si="3"/>
        <v>358000</v>
      </c>
      <c r="B129" s="206" t="s">
        <v>263</v>
      </c>
      <c r="C129" s="207" t="s">
        <v>264</v>
      </c>
      <c r="D129" s="208">
        <v>363000</v>
      </c>
      <c r="E129" s="210" t="s">
        <v>263</v>
      </c>
    </row>
    <row r="130" spans="1:5" x14ac:dyDescent="0.3">
      <c r="A130" s="210">
        <f t="shared" si="3"/>
        <v>368000</v>
      </c>
      <c r="B130" s="206" t="s">
        <v>265</v>
      </c>
      <c r="C130" s="207" t="s">
        <v>266</v>
      </c>
      <c r="D130" s="208">
        <v>378000</v>
      </c>
      <c r="E130" s="210" t="s">
        <v>265</v>
      </c>
    </row>
    <row r="131" spans="1:5" x14ac:dyDescent="0.3">
      <c r="A131" s="210">
        <f t="shared" si="3"/>
        <v>388000</v>
      </c>
      <c r="B131" s="206" t="s">
        <v>267</v>
      </c>
      <c r="C131" s="207" t="s">
        <v>268</v>
      </c>
      <c r="D131" s="208">
        <v>394000</v>
      </c>
      <c r="E131" s="210" t="s">
        <v>267</v>
      </c>
    </row>
    <row r="132" spans="1:5" x14ac:dyDescent="0.3">
      <c r="A132" s="210">
        <f t="shared" si="3"/>
        <v>400000</v>
      </c>
      <c r="B132" s="206" t="s">
        <v>269</v>
      </c>
      <c r="C132" s="207" t="s">
        <v>270</v>
      </c>
      <c r="D132" s="208">
        <v>410000</v>
      </c>
      <c r="E132" s="210" t="s">
        <v>269</v>
      </c>
    </row>
    <row r="133" spans="1:5" x14ac:dyDescent="0.3">
      <c r="A133" s="210">
        <f t="shared" si="3"/>
        <v>420000</v>
      </c>
      <c r="B133" s="206" t="s">
        <v>271</v>
      </c>
      <c r="C133" s="207" t="s">
        <v>272</v>
      </c>
      <c r="D133" s="208">
        <v>427000</v>
      </c>
      <c r="E133" s="210" t="s">
        <v>271</v>
      </c>
    </row>
    <row r="134" spans="1:5" x14ac:dyDescent="0.3">
      <c r="A134" s="210">
        <f t="shared" si="3"/>
        <v>434000</v>
      </c>
      <c r="B134" s="206" t="s">
        <v>273</v>
      </c>
      <c r="C134" s="207" t="s">
        <v>274</v>
      </c>
      <c r="D134" s="208">
        <v>445000</v>
      </c>
      <c r="E134" s="210" t="s">
        <v>273</v>
      </c>
    </row>
    <row r="135" spans="1:5" x14ac:dyDescent="0.3">
      <c r="A135" s="210">
        <f t="shared" si="3"/>
        <v>456000</v>
      </c>
      <c r="B135" s="206" t="s">
        <v>275</v>
      </c>
      <c r="C135" s="207" t="s">
        <v>276</v>
      </c>
      <c r="D135" s="208">
        <v>464000</v>
      </c>
      <c r="E135" s="210" t="s">
        <v>275</v>
      </c>
    </row>
    <row r="136" spans="1:5" x14ac:dyDescent="0.3">
      <c r="A136" s="210">
        <f t="shared" si="3"/>
        <v>472000</v>
      </c>
      <c r="B136" s="206" t="s">
        <v>277</v>
      </c>
      <c r="C136" s="207" t="s">
        <v>278</v>
      </c>
      <c r="D136" s="208">
        <v>482000</v>
      </c>
      <c r="E136" s="210" t="s">
        <v>277</v>
      </c>
    </row>
    <row r="137" spans="1:5" x14ac:dyDescent="0.3">
      <c r="A137" s="210">
        <f t="shared" si="3"/>
        <v>492000</v>
      </c>
      <c r="B137" s="206" t="s">
        <v>279</v>
      </c>
      <c r="C137" s="207" t="s">
        <v>280</v>
      </c>
      <c r="D137" s="208">
        <v>500000</v>
      </c>
      <c r="E137" s="210" t="s">
        <v>279</v>
      </c>
    </row>
    <row r="138" spans="1:5" x14ac:dyDescent="0.3">
      <c r="A138" s="210">
        <f t="shared" si="3"/>
        <v>508000</v>
      </c>
      <c r="B138" s="206" t="s">
        <v>281</v>
      </c>
      <c r="C138" s="207" t="s">
        <v>282</v>
      </c>
      <c r="D138" s="208">
        <v>518000</v>
      </c>
      <c r="E138" s="210" t="s">
        <v>281</v>
      </c>
    </row>
    <row r="139" spans="1:5" x14ac:dyDescent="0.3">
      <c r="A139" s="210">
        <f t="shared" si="3"/>
        <v>528000</v>
      </c>
      <c r="B139" s="206" t="s">
        <v>283</v>
      </c>
      <c r="C139" s="207" t="s">
        <v>284</v>
      </c>
      <c r="D139" s="208">
        <v>537000</v>
      </c>
      <c r="E139" s="210" t="s">
        <v>283</v>
      </c>
    </row>
    <row r="140" spans="1:5" x14ac:dyDescent="0.3">
      <c r="A140" s="210">
        <f t="shared" si="3"/>
        <v>546000</v>
      </c>
      <c r="B140" s="206" t="s">
        <v>285</v>
      </c>
      <c r="C140" s="207" t="s">
        <v>286</v>
      </c>
      <c r="D140" s="208">
        <v>556000</v>
      </c>
      <c r="E140" s="210" t="s">
        <v>285</v>
      </c>
    </row>
    <row r="141" spans="1:5" x14ac:dyDescent="0.3">
      <c r="A141" s="210">
        <f t="shared" si="3"/>
        <v>566000</v>
      </c>
      <c r="B141" s="206" t="s">
        <v>287</v>
      </c>
      <c r="C141" s="207" t="s">
        <v>288</v>
      </c>
      <c r="D141" s="208">
        <v>575000</v>
      </c>
      <c r="E141" s="210" t="s">
        <v>287</v>
      </c>
    </row>
    <row r="142" spans="1:5" x14ac:dyDescent="0.3">
      <c r="A142" s="210">
        <f t="shared" si="3"/>
        <v>584000</v>
      </c>
      <c r="B142" s="206" t="s">
        <v>289</v>
      </c>
      <c r="C142" s="207" t="s">
        <v>290</v>
      </c>
      <c r="D142" s="208">
        <v>594000</v>
      </c>
      <c r="E142" s="210" t="s">
        <v>289</v>
      </c>
    </row>
    <row r="143" spans="1:5" x14ac:dyDescent="0.3">
      <c r="A143" s="210">
        <f t="shared" si="3"/>
        <v>604000</v>
      </c>
      <c r="B143" s="206" t="s">
        <v>291</v>
      </c>
      <c r="C143" s="207" t="s">
        <v>292</v>
      </c>
      <c r="D143" s="208">
        <v>614000</v>
      </c>
      <c r="E143" s="210" t="s">
        <v>291</v>
      </c>
    </row>
    <row r="144" spans="1:5" x14ac:dyDescent="0.3">
      <c r="A144" s="210">
        <f t="shared" si="3"/>
        <v>624000</v>
      </c>
      <c r="B144" s="206" t="s">
        <v>293</v>
      </c>
      <c r="C144" s="207" t="s">
        <v>294</v>
      </c>
      <c r="D144" s="208">
        <v>635000</v>
      </c>
      <c r="E144" s="210" t="s">
        <v>293</v>
      </c>
    </row>
    <row r="145" spans="1:5" x14ac:dyDescent="0.3">
      <c r="A145" s="210">
        <f t="shared" si="3"/>
        <v>646000</v>
      </c>
      <c r="B145" s="206" t="s">
        <v>295</v>
      </c>
      <c r="C145" s="207" t="s">
        <v>296</v>
      </c>
      <c r="D145" s="208">
        <v>657000</v>
      </c>
      <c r="E145" s="210" t="s">
        <v>295</v>
      </c>
    </row>
    <row r="146" spans="1:5" x14ac:dyDescent="0.3">
      <c r="A146" s="210">
        <f t="shared" si="3"/>
        <v>668000</v>
      </c>
      <c r="B146" s="206" t="s">
        <v>297</v>
      </c>
      <c r="C146" s="207" t="s">
        <v>298</v>
      </c>
      <c r="D146" s="208">
        <v>680000</v>
      </c>
      <c r="E146" s="210" t="s">
        <v>297</v>
      </c>
    </row>
    <row r="147" spans="1:5" x14ac:dyDescent="0.3">
      <c r="A147" s="210">
        <f t="shared" si="3"/>
        <v>692000</v>
      </c>
      <c r="B147" s="206" t="s">
        <v>299</v>
      </c>
      <c r="C147" s="207" t="s">
        <v>300</v>
      </c>
      <c r="D147" s="208">
        <v>703000</v>
      </c>
      <c r="E147" s="210" t="s">
        <v>299</v>
      </c>
    </row>
    <row r="148" spans="1:5" x14ac:dyDescent="0.3">
      <c r="A148" s="210">
        <f t="shared" si="3"/>
        <v>714000</v>
      </c>
      <c r="B148" s="206" t="s">
        <v>301</v>
      </c>
      <c r="C148" s="207" t="s">
        <v>302</v>
      </c>
      <c r="D148" s="208">
        <v>727000</v>
      </c>
      <c r="E148" s="210" t="s">
        <v>301</v>
      </c>
    </row>
    <row r="149" spans="1:5" x14ac:dyDescent="0.3">
      <c r="A149" s="210">
        <f t="shared" si="3"/>
        <v>740000</v>
      </c>
      <c r="B149" s="206" t="s">
        <v>303</v>
      </c>
      <c r="C149" s="207" t="s">
        <v>304</v>
      </c>
      <c r="D149" s="208">
        <v>751000</v>
      </c>
      <c r="E149" s="210" t="s">
        <v>303</v>
      </c>
    </row>
    <row r="150" spans="1:5" x14ac:dyDescent="0.3">
      <c r="A150" s="210">
        <f t="shared" si="3"/>
        <v>762000</v>
      </c>
      <c r="B150" s="206" t="s">
        <v>305</v>
      </c>
      <c r="C150" s="207" t="s">
        <v>306</v>
      </c>
      <c r="D150" s="208">
        <v>776000</v>
      </c>
      <c r="E150" s="210" t="s">
        <v>305</v>
      </c>
    </row>
    <row r="151" spans="1:5" x14ac:dyDescent="0.3">
      <c r="A151" s="210">
        <f t="shared" si="3"/>
        <v>790000</v>
      </c>
      <c r="B151" s="206" t="s">
        <v>307</v>
      </c>
      <c r="C151" s="207" t="s">
        <v>308</v>
      </c>
      <c r="D151" s="208">
        <v>802000</v>
      </c>
      <c r="E151" s="210" t="s">
        <v>307</v>
      </c>
    </row>
    <row r="152" spans="1:5" x14ac:dyDescent="0.3">
      <c r="A152" s="210">
        <f t="shared" si="3"/>
        <v>814000</v>
      </c>
      <c r="B152" s="206" t="s">
        <v>309</v>
      </c>
      <c r="C152" s="207" t="s">
        <v>310</v>
      </c>
      <c r="D152" s="208">
        <v>829000</v>
      </c>
      <c r="E152" s="210" t="s">
        <v>309</v>
      </c>
    </row>
    <row r="153" spans="1:5" x14ac:dyDescent="0.3">
      <c r="A153" s="210">
        <f t="shared" si="3"/>
        <v>844000</v>
      </c>
      <c r="B153" s="206" t="s">
        <v>311</v>
      </c>
      <c r="C153" s="207" t="s">
        <v>312</v>
      </c>
      <c r="D153" s="208">
        <v>857000</v>
      </c>
      <c r="E153" s="210" t="s">
        <v>311</v>
      </c>
    </row>
    <row r="154" spans="1:5" x14ac:dyDescent="0.3">
      <c r="A154" s="210">
        <f t="shared" si="3"/>
        <v>870000</v>
      </c>
      <c r="B154" s="206" t="s">
        <v>313</v>
      </c>
      <c r="C154" s="207" t="s">
        <v>314</v>
      </c>
      <c r="D154" s="208">
        <v>886000</v>
      </c>
      <c r="E154" s="210" t="s">
        <v>313</v>
      </c>
    </row>
    <row r="155" spans="1:5" x14ac:dyDescent="0.3">
      <c r="A155" s="210">
        <f t="shared" si="3"/>
        <v>902000</v>
      </c>
      <c r="B155" s="206" t="s">
        <v>315</v>
      </c>
      <c r="C155" s="207" t="s">
        <v>316</v>
      </c>
      <c r="D155" s="208">
        <v>916000</v>
      </c>
      <c r="E155" s="210" t="s">
        <v>315</v>
      </c>
    </row>
    <row r="156" spans="1:5" x14ac:dyDescent="0.3">
      <c r="A156" s="210">
        <f t="shared" si="3"/>
        <v>930000</v>
      </c>
      <c r="B156" s="206" t="s">
        <v>317</v>
      </c>
      <c r="C156" s="207" t="s">
        <v>318</v>
      </c>
      <c r="D156" s="208">
        <v>949000</v>
      </c>
      <c r="E156" s="210" t="s">
        <v>317</v>
      </c>
    </row>
    <row r="157" spans="1:5" x14ac:dyDescent="0.3">
      <c r="A157" s="210">
        <f t="shared" si="3"/>
        <v>968000</v>
      </c>
      <c r="B157" s="206" t="s">
        <v>319</v>
      </c>
      <c r="C157" s="207" t="s">
        <v>320</v>
      </c>
      <c r="D157" s="208">
        <v>986000</v>
      </c>
      <c r="E157" s="210" t="s">
        <v>319</v>
      </c>
    </row>
    <row r="158" spans="1:5" x14ac:dyDescent="0.3">
      <c r="A158" s="210">
        <f t="shared" ref="A158:A200" si="4">SUBSTITUTE(MID(C158,2,11),".","")*1</f>
        <v>1004000</v>
      </c>
      <c r="B158" s="206" t="s">
        <v>321</v>
      </c>
      <c r="C158" s="207" t="s">
        <v>322</v>
      </c>
      <c r="D158" s="208">
        <v>1027000</v>
      </c>
      <c r="E158" s="210" t="s">
        <v>321</v>
      </c>
    </row>
    <row r="159" spans="1:5" x14ac:dyDescent="0.3">
      <c r="A159" s="210">
        <f t="shared" si="4"/>
        <v>1050000</v>
      </c>
      <c r="B159" s="206" t="s">
        <v>323</v>
      </c>
      <c r="C159" s="207" t="s">
        <v>324</v>
      </c>
      <c r="D159" s="208">
        <v>1065000</v>
      </c>
      <c r="E159" s="210" t="s">
        <v>323</v>
      </c>
    </row>
    <row r="160" spans="1:5" x14ac:dyDescent="0.3">
      <c r="A160" s="210">
        <f t="shared" si="4"/>
        <v>1080000</v>
      </c>
      <c r="B160" s="206" t="s">
        <v>325</v>
      </c>
      <c r="C160" s="207" t="s">
        <v>326</v>
      </c>
      <c r="D160" s="208">
        <v>1105000</v>
      </c>
      <c r="E160" s="210" t="s">
        <v>325</v>
      </c>
    </row>
    <row r="161" spans="1:5" x14ac:dyDescent="0.3">
      <c r="A161" s="210">
        <f t="shared" si="4"/>
        <v>1130000</v>
      </c>
      <c r="B161" s="206" t="s">
        <v>327</v>
      </c>
      <c r="C161" s="207" t="s">
        <v>328</v>
      </c>
      <c r="D161" s="208">
        <v>1147000</v>
      </c>
      <c r="E161" s="210" t="s">
        <v>327</v>
      </c>
    </row>
    <row r="162" spans="1:5" x14ac:dyDescent="0.3">
      <c r="A162" s="210">
        <f t="shared" si="4"/>
        <v>1164000</v>
      </c>
      <c r="B162" s="206" t="s">
        <v>329</v>
      </c>
      <c r="C162" s="207" t="s">
        <v>330</v>
      </c>
      <c r="D162" s="208">
        <v>1189000</v>
      </c>
      <c r="E162" s="210" t="s">
        <v>329</v>
      </c>
    </row>
    <row r="163" spans="1:5" x14ac:dyDescent="0.3">
      <c r="A163" s="210">
        <f t="shared" si="4"/>
        <v>1214000</v>
      </c>
      <c r="B163" s="206" t="s">
        <v>331</v>
      </c>
      <c r="C163" s="207" t="s">
        <v>332</v>
      </c>
      <c r="D163" s="208">
        <v>1231000</v>
      </c>
      <c r="E163" s="210" t="s">
        <v>331</v>
      </c>
    </row>
    <row r="164" spans="1:5" x14ac:dyDescent="0.3">
      <c r="A164" s="210">
        <f t="shared" si="4"/>
        <v>1248000</v>
      </c>
      <c r="B164" s="206" t="s">
        <v>333</v>
      </c>
      <c r="C164" s="207" t="s">
        <v>334</v>
      </c>
      <c r="D164" s="208">
        <v>1274000</v>
      </c>
      <c r="E164" s="210" t="s">
        <v>333</v>
      </c>
    </row>
    <row r="165" spans="1:5" x14ac:dyDescent="0.3">
      <c r="A165" s="210">
        <f t="shared" si="4"/>
        <v>1300000</v>
      </c>
      <c r="B165" s="206" t="s">
        <v>335</v>
      </c>
      <c r="C165" s="207" t="s">
        <v>336</v>
      </c>
      <c r="D165" s="208">
        <v>1320000</v>
      </c>
      <c r="E165" s="210" t="s">
        <v>335</v>
      </c>
    </row>
    <row r="166" spans="1:5" x14ac:dyDescent="0.3">
      <c r="A166" s="210">
        <f t="shared" si="4"/>
        <v>1340000</v>
      </c>
      <c r="B166" s="206" t="s">
        <v>337</v>
      </c>
      <c r="C166" s="207" t="s">
        <v>338</v>
      </c>
      <c r="D166" s="208">
        <v>1367000</v>
      </c>
      <c r="E166" s="210" t="s">
        <v>337</v>
      </c>
    </row>
    <row r="167" spans="1:5" x14ac:dyDescent="0.3">
      <c r="A167" s="210">
        <f t="shared" si="4"/>
        <v>1394000</v>
      </c>
      <c r="B167" s="206" t="s">
        <v>339</v>
      </c>
      <c r="C167" s="207" t="s">
        <v>340</v>
      </c>
      <c r="D167" s="208">
        <v>1416000</v>
      </c>
      <c r="E167" s="210" t="s">
        <v>339</v>
      </c>
    </row>
    <row r="168" spans="1:5" x14ac:dyDescent="0.3">
      <c r="A168" s="210">
        <f t="shared" si="4"/>
        <v>1438000</v>
      </c>
      <c r="B168" s="206" t="s">
        <v>341</v>
      </c>
      <c r="C168" s="207" t="s">
        <v>342</v>
      </c>
      <c r="D168" s="208">
        <v>1467000</v>
      </c>
      <c r="E168" s="210" t="s">
        <v>341</v>
      </c>
    </row>
    <row r="169" spans="1:5" x14ac:dyDescent="0.3">
      <c r="A169" s="210">
        <f t="shared" si="4"/>
        <v>1496000</v>
      </c>
      <c r="B169" s="206" t="s">
        <v>343</v>
      </c>
      <c r="C169" s="207" t="s">
        <v>344</v>
      </c>
      <c r="D169" s="208">
        <v>1520000</v>
      </c>
      <c r="E169" s="210" t="s">
        <v>343</v>
      </c>
    </row>
    <row r="170" spans="1:5" x14ac:dyDescent="0.3">
      <c r="A170" s="210">
        <f t="shared" si="4"/>
        <v>1544000</v>
      </c>
      <c r="B170" s="206" t="s">
        <v>345</v>
      </c>
      <c r="C170" s="207" t="s">
        <v>346</v>
      </c>
      <c r="D170" s="208">
        <v>1573000</v>
      </c>
      <c r="E170" s="210" t="s">
        <v>345</v>
      </c>
    </row>
    <row r="171" spans="1:5" x14ac:dyDescent="0.3">
      <c r="A171" s="210">
        <f t="shared" si="4"/>
        <v>1602000</v>
      </c>
      <c r="B171" s="206" t="s">
        <v>347</v>
      </c>
      <c r="C171" s="207" t="s">
        <v>348</v>
      </c>
      <c r="D171" s="208">
        <v>1622000</v>
      </c>
      <c r="E171" s="210" t="s">
        <v>347</v>
      </c>
    </row>
    <row r="172" spans="1:5" x14ac:dyDescent="0.3">
      <c r="A172" s="210">
        <f t="shared" si="4"/>
        <v>1642000</v>
      </c>
      <c r="B172" s="206" t="s">
        <v>349</v>
      </c>
      <c r="C172" s="207" t="s">
        <v>350</v>
      </c>
      <c r="D172" s="208">
        <v>1672000</v>
      </c>
      <c r="E172" s="210" t="s">
        <v>349</v>
      </c>
    </row>
    <row r="173" spans="1:5" x14ac:dyDescent="0.3">
      <c r="A173" s="210">
        <f t="shared" si="4"/>
        <v>1702000</v>
      </c>
      <c r="B173" s="206" t="s">
        <v>351</v>
      </c>
      <c r="C173" s="207" t="s">
        <v>352</v>
      </c>
      <c r="D173" s="208">
        <v>1722000</v>
      </c>
      <c r="E173" s="210" t="s">
        <v>351</v>
      </c>
    </row>
    <row r="174" spans="1:5" x14ac:dyDescent="0.3">
      <c r="A174" s="210">
        <f t="shared" si="4"/>
        <v>1742000</v>
      </c>
      <c r="B174" s="206" t="s">
        <v>353</v>
      </c>
      <c r="C174" s="207" t="s">
        <v>354</v>
      </c>
      <c r="D174" s="208">
        <v>1768000</v>
      </c>
      <c r="E174" s="210" t="s">
        <v>353</v>
      </c>
    </row>
    <row r="175" spans="1:5" x14ac:dyDescent="0.3">
      <c r="A175" s="210">
        <f t="shared" si="4"/>
        <v>1794000</v>
      </c>
      <c r="B175" s="206" t="s">
        <v>355</v>
      </c>
      <c r="C175" s="207" t="s">
        <v>356</v>
      </c>
      <c r="D175" s="208">
        <v>1815000</v>
      </c>
      <c r="E175" s="210" t="s">
        <v>355</v>
      </c>
    </row>
    <row r="176" spans="1:5" x14ac:dyDescent="0.3">
      <c r="A176" s="210">
        <f t="shared" si="4"/>
        <v>1836000</v>
      </c>
      <c r="B176" s="206" t="s">
        <v>357</v>
      </c>
      <c r="C176" s="207" t="s">
        <v>358</v>
      </c>
      <c r="D176" s="208">
        <v>1862000</v>
      </c>
      <c r="E176" s="210" t="s">
        <v>357</v>
      </c>
    </row>
    <row r="177" spans="1:5" x14ac:dyDescent="0.3">
      <c r="A177" s="210">
        <f t="shared" si="4"/>
        <v>1888000</v>
      </c>
      <c r="B177" s="206" t="s">
        <v>359</v>
      </c>
      <c r="C177" s="207" t="s">
        <v>360</v>
      </c>
      <c r="D177" s="208">
        <v>1912000</v>
      </c>
      <c r="E177" s="210" t="s">
        <v>359</v>
      </c>
    </row>
    <row r="178" spans="1:5" x14ac:dyDescent="0.3">
      <c r="A178" s="210">
        <f t="shared" si="4"/>
        <v>1936000</v>
      </c>
      <c r="B178" s="206" t="s">
        <v>361</v>
      </c>
      <c r="C178" s="207" t="s">
        <v>362</v>
      </c>
      <c r="D178" s="208">
        <v>1962000</v>
      </c>
      <c r="E178" s="210" t="s">
        <v>361</v>
      </c>
    </row>
    <row r="179" spans="1:5" x14ac:dyDescent="0.3">
      <c r="A179" s="210">
        <f t="shared" si="4"/>
        <v>1988000</v>
      </c>
      <c r="B179" s="206" t="s">
        <v>363</v>
      </c>
      <c r="C179" s="207" t="s">
        <v>364</v>
      </c>
      <c r="D179" s="208">
        <v>2013000</v>
      </c>
      <c r="E179" s="210" t="s">
        <v>363</v>
      </c>
    </row>
    <row r="180" spans="1:5" x14ac:dyDescent="0.3">
      <c r="A180" s="210">
        <f t="shared" si="4"/>
        <v>2038000</v>
      </c>
      <c r="B180" s="206" t="s">
        <v>365</v>
      </c>
      <c r="C180" s="207" t="s">
        <v>366</v>
      </c>
      <c r="D180" s="208">
        <v>2066000</v>
      </c>
      <c r="E180" s="210" t="s">
        <v>365</v>
      </c>
    </row>
    <row r="181" spans="1:5" x14ac:dyDescent="0.3">
      <c r="A181" s="210">
        <f t="shared" si="4"/>
        <v>2094000</v>
      </c>
      <c r="B181" s="206" t="s">
        <v>367</v>
      </c>
      <c r="C181" s="207" t="s">
        <v>368</v>
      </c>
      <c r="D181" s="208">
        <v>2120000</v>
      </c>
      <c r="E181" s="210" t="s">
        <v>367</v>
      </c>
    </row>
    <row r="182" spans="1:5" x14ac:dyDescent="0.3">
      <c r="A182" s="210">
        <f t="shared" si="4"/>
        <v>2146000</v>
      </c>
      <c r="B182" s="206" t="s">
        <v>369</v>
      </c>
      <c r="C182" s="207" t="s">
        <v>370</v>
      </c>
      <c r="D182" s="208">
        <v>2176000</v>
      </c>
      <c r="E182" s="210" t="s">
        <v>369</v>
      </c>
    </row>
    <row r="183" spans="1:5" x14ac:dyDescent="0.3">
      <c r="A183" s="210">
        <f t="shared" si="4"/>
        <v>2206000</v>
      </c>
      <c r="B183" s="206" t="s">
        <v>371</v>
      </c>
      <c r="C183" s="207" t="s">
        <v>372</v>
      </c>
      <c r="D183" s="208">
        <v>2233000</v>
      </c>
      <c r="E183" s="210" t="s">
        <v>371</v>
      </c>
    </row>
    <row r="184" spans="1:5" x14ac:dyDescent="0.3">
      <c r="A184" s="210">
        <f t="shared" si="4"/>
        <v>2260000</v>
      </c>
      <c r="B184" s="206" t="s">
        <v>373</v>
      </c>
      <c r="C184" s="207" t="s">
        <v>374</v>
      </c>
      <c r="D184" s="208">
        <v>2292000</v>
      </c>
      <c r="E184" s="210" t="s">
        <v>373</v>
      </c>
    </row>
    <row r="185" spans="1:5" x14ac:dyDescent="0.3">
      <c r="A185" s="210">
        <f t="shared" si="4"/>
        <v>2324000</v>
      </c>
      <c r="B185" s="206" t="s">
        <v>375</v>
      </c>
      <c r="C185" s="207" t="s">
        <v>376</v>
      </c>
      <c r="D185" s="208">
        <v>2353000</v>
      </c>
      <c r="E185" s="210" t="s">
        <v>375</v>
      </c>
    </row>
    <row r="186" spans="1:5" x14ac:dyDescent="0.3">
      <c r="A186" s="210">
        <f t="shared" si="4"/>
        <v>2382000</v>
      </c>
      <c r="B186" s="206" t="s">
        <v>377</v>
      </c>
      <c r="C186" s="207" t="s">
        <v>378</v>
      </c>
      <c r="D186" s="208">
        <v>2404000</v>
      </c>
      <c r="E186" s="210" t="s">
        <v>377</v>
      </c>
    </row>
    <row r="187" spans="1:5" x14ac:dyDescent="0.3">
      <c r="A187" s="210">
        <f t="shared" si="4"/>
        <v>2426000</v>
      </c>
      <c r="B187" s="206" t="s">
        <v>379</v>
      </c>
      <c r="C187" s="207" t="s">
        <v>380</v>
      </c>
      <c r="D187" s="208">
        <v>2456000</v>
      </c>
      <c r="E187" s="210" t="s">
        <v>379</v>
      </c>
    </row>
    <row r="188" spans="1:5" x14ac:dyDescent="0.3">
      <c r="A188" s="210">
        <f t="shared" si="4"/>
        <v>2486000</v>
      </c>
      <c r="B188" s="206" t="s">
        <v>381</v>
      </c>
      <c r="C188" s="207" t="s">
        <v>382</v>
      </c>
      <c r="D188" s="208">
        <v>2508000</v>
      </c>
      <c r="E188" s="210" t="s">
        <v>381</v>
      </c>
    </row>
    <row r="189" spans="1:5" x14ac:dyDescent="0.3">
      <c r="A189" s="210">
        <f t="shared" si="4"/>
        <v>2530000</v>
      </c>
      <c r="B189" s="206" t="s">
        <v>383</v>
      </c>
      <c r="C189" s="207" t="s">
        <v>384</v>
      </c>
      <c r="D189" s="208">
        <v>2552000</v>
      </c>
      <c r="E189" s="210" t="s">
        <v>383</v>
      </c>
    </row>
    <row r="190" spans="1:5" x14ac:dyDescent="0.3">
      <c r="A190" s="210">
        <f t="shared" si="4"/>
        <v>2574000</v>
      </c>
      <c r="B190" s="206" t="s">
        <v>385</v>
      </c>
      <c r="C190" s="207" t="s">
        <v>386</v>
      </c>
      <c r="D190" s="208">
        <v>2596000</v>
      </c>
      <c r="E190" s="210" t="s">
        <v>385</v>
      </c>
    </row>
    <row r="191" spans="1:5" x14ac:dyDescent="0.3">
      <c r="A191" s="210">
        <f t="shared" si="4"/>
        <v>2618000</v>
      </c>
      <c r="B191" s="206" t="s">
        <v>387</v>
      </c>
      <c r="C191" s="207" t="s">
        <v>388</v>
      </c>
      <c r="D191" s="208">
        <v>2640000</v>
      </c>
      <c r="E191" s="210" t="s">
        <v>387</v>
      </c>
    </row>
    <row r="192" spans="1:5" x14ac:dyDescent="0.3">
      <c r="A192" s="210">
        <f t="shared" si="4"/>
        <v>2662000</v>
      </c>
      <c r="B192" s="206" t="s">
        <v>389</v>
      </c>
      <c r="C192" s="207" t="s">
        <v>390</v>
      </c>
      <c r="D192" s="208">
        <v>2686000</v>
      </c>
      <c r="E192" s="210" t="s">
        <v>389</v>
      </c>
    </row>
    <row r="193" spans="1:5" x14ac:dyDescent="0.3">
      <c r="A193" s="210">
        <f t="shared" si="4"/>
        <v>2710000</v>
      </c>
      <c r="B193" s="206" t="s">
        <v>391</v>
      </c>
      <c r="C193" s="207" t="s">
        <v>392</v>
      </c>
      <c r="D193" s="208">
        <v>2732000</v>
      </c>
      <c r="E193" s="210" t="s">
        <v>391</v>
      </c>
    </row>
    <row r="194" spans="1:5" x14ac:dyDescent="0.3">
      <c r="A194" s="210">
        <f t="shared" si="4"/>
        <v>2754000</v>
      </c>
      <c r="B194" s="206" t="s">
        <v>393</v>
      </c>
      <c r="C194" s="207" t="s">
        <v>394</v>
      </c>
      <c r="D194" s="208">
        <v>2779000</v>
      </c>
      <c r="E194" s="210" t="s">
        <v>393</v>
      </c>
    </row>
    <row r="195" spans="1:5" x14ac:dyDescent="0.3">
      <c r="A195" s="210">
        <f t="shared" si="4"/>
        <v>2804000</v>
      </c>
      <c r="B195" s="206" t="s">
        <v>395</v>
      </c>
      <c r="C195" s="207" t="s">
        <v>396</v>
      </c>
      <c r="D195" s="208">
        <v>2827000</v>
      </c>
      <c r="E195" s="210" t="s">
        <v>395</v>
      </c>
    </row>
    <row r="196" spans="1:5" x14ac:dyDescent="0.3">
      <c r="A196" s="210">
        <f t="shared" si="4"/>
        <v>2850000</v>
      </c>
      <c r="B196" s="206" t="s">
        <v>397</v>
      </c>
      <c r="C196" s="207" t="s">
        <v>398</v>
      </c>
      <c r="D196" s="208">
        <v>2876000</v>
      </c>
      <c r="E196" s="210" t="s">
        <v>397</v>
      </c>
    </row>
    <row r="197" spans="1:5" x14ac:dyDescent="0.3">
      <c r="A197" s="210">
        <f t="shared" si="4"/>
        <v>2902000</v>
      </c>
      <c r="B197" s="206" t="s">
        <v>399</v>
      </c>
      <c r="C197" s="207" t="s">
        <v>400</v>
      </c>
      <c r="D197" s="208">
        <v>2925000</v>
      </c>
      <c r="E197" s="210" t="s">
        <v>399</v>
      </c>
    </row>
    <row r="198" spans="1:5" x14ac:dyDescent="0.3">
      <c r="A198" s="210">
        <f t="shared" si="4"/>
        <v>2948000</v>
      </c>
      <c r="B198" s="206" t="s">
        <v>401</v>
      </c>
      <c r="C198" s="207" t="s">
        <v>402</v>
      </c>
      <c r="D198" s="208">
        <v>2979000</v>
      </c>
      <c r="E198" s="210" t="s">
        <v>401</v>
      </c>
    </row>
    <row r="199" spans="1:5" x14ac:dyDescent="0.3">
      <c r="A199" s="210">
        <f t="shared" si="4"/>
        <v>3010000</v>
      </c>
      <c r="B199" s="206" t="s">
        <v>403</v>
      </c>
      <c r="C199" s="207" t="s">
        <v>404</v>
      </c>
      <c r="D199" s="208">
        <v>3037000</v>
      </c>
      <c r="E199" s="210" t="s">
        <v>403</v>
      </c>
    </row>
    <row r="200" spans="1:5" x14ac:dyDescent="0.3">
      <c r="A200" s="210">
        <f t="shared" si="4"/>
        <v>3064000</v>
      </c>
      <c r="B200" s="206" t="s">
        <v>405</v>
      </c>
      <c r="C200" s="207" t="s">
        <v>406</v>
      </c>
      <c r="D200" s="208">
        <v>3100000</v>
      </c>
      <c r="E200" s="210" t="s">
        <v>405</v>
      </c>
    </row>
    <row r="201" spans="1:5" x14ac:dyDescent="0.3">
      <c r="B201" s="206"/>
      <c r="C201" s="207"/>
      <c r="D201" s="207"/>
    </row>
  </sheetData>
  <sheetProtection selectLockedCells="1"/>
  <printOptions horizontalCentered="1"/>
  <pageMargins left="0" right="0" top="0.25" bottom="0.25" header="0.3" footer="0.3"/>
  <pageSetup paperSize="9" scale="90" orientation="portrait" horizontalDpi="2400" verticalDpi="24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sqref="A1:B12"/>
    </sheetView>
  </sheetViews>
  <sheetFormatPr defaultRowHeight="14.4" x14ac:dyDescent="0.3"/>
  <cols>
    <col min="1" max="1" width="27.44140625" customWidth="1"/>
    <col min="2" max="2" width="27.44140625" style="212" customWidth="1"/>
  </cols>
  <sheetData>
    <row r="1" spans="1:2" ht="43.2" x14ac:dyDescent="0.3">
      <c r="A1" s="216" t="s">
        <v>418</v>
      </c>
      <c r="B1" s="217" t="s">
        <v>419</v>
      </c>
    </row>
    <row r="2" spans="1:2" x14ac:dyDescent="0.3">
      <c r="A2" s="214" t="s">
        <v>407</v>
      </c>
      <c r="B2" s="215">
        <v>165187</v>
      </c>
    </row>
    <row r="3" spans="1:2" x14ac:dyDescent="0.3">
      <c r="A3" s="214" t="s">
        <v>408</v>
      </c>
      <c r="B3" s="215">
        <v>559883</v>
      </c>
    </row>
    <row r="4" spans="1:2" x14ac:dyDescent="0.3">
      <c r="A4" s="214" t="s">
        <v>409</v>
      </c>
      <c r="B4" s="215">
        <v>890258</v>
      </c>
    </row>
    <row r="5" spans="1:2" x14ac:dyDescent="0.3">
      <c r="A5" s="214" t="s">
        <v>410</v>
      </c>
      <c r="B5" s="215">
        <v>1577321</v>
      </c>
    </row>
    <row r="6" spans="1:2" x14ac:dyDescent="0.3">
      <c r="A6" s="214" t="s">
        <v>411</v>
      </c>
      <c r="B6" s="215">
        <v>285058</v>
      </c>
    </row>
    <row r="7" spans="1:2" x14ac:dyDescent="0.3">
      <c r="A7" s="214" t="s">
        <v>412</v>
      </c>
      <c r="B7" s="215">
        <v>396158</v>
      </c>
    </row>
    <row r="8" spans="1:2" x14ac:dyDescent="0.3">
      <c r="A8" s="214" t="s">
        <v>413</v>
      </c>
      <c r="B8" s="215">
        <v>59935</v>
      </c>
    </row>
    <row r="9" spans="1:2" x14ac:dyDescent="0.3">
      <c r="A9" s="214" t="s">
        <v>414</v>
      </c>
      <c r="B9" s="215">
        <v>337684</v>
      </c>
    </row>
    <row r="10" spans="1:2" x14ac:dyDescent="0.3">
      <c r="A10" s="214" t="s">
        <v>415</v>
      </c>
      <c r="B10" s="215">
        <v>169573</v>
      </c>
    </row>
    <row r="11" spans="1:2" x14ac:dyDescent="0.3">
      <c r="A11" s="214" t="s">
        <v>416</v>
      </c>
      <c r="B11" s="215">
        <v>175420</v>
      </c>
    </row>
    <row r="12" spans="1:2" x14ac:dyDescent="0.3">
      <c r="A12" s="218" t="s">
        <v>417</v>
      </c>
      <c r="B12" s="219">
        <v>1004281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HOME</vt:lpstr>
      <vt:lpstr>FDM</vt:lpstr>
      <vt:lpstr>RPN</vt:lpstr>
      <vt:lpstr>.bumi.</vt:lpstr>
      <vt:lpstr>Luas Areal</vt:lpstr>
      <vt:lpstr>'.bumi.'!Print_Titles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Riezky</dc:creator>
  <cp:lastModifiedBy>aziz</cp:lastModifiedBy>
  <cp:lastPrinted>2020-06-09T07:41:02Z</cp:lastPrinted>
  <dcterms:created xsi:type="dcterms:W3CDTF">2020-03-28T00:54:08Z</dcterms:created>
  <dcterms:modified xsi:type="dcterms:W3CDTF">2020-08-11T12:05:37Z</dcterms:modified>
</cp:coreProperties>
</file>